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C:\Users\euridices.polanco\Desktop\"/>
    </mc:Choice>
  </mc:AlternateContent>
  <bookViews>
    <workbookView xWindow="0" yWindow="0" windowWidth="28800" windowHeight="11100" firstSheet="15" activeTab="18"/>
  </bookViews>
  <sheets>
    <sheet name="ENERO-2021" sheetId="2" r:id="rId1"/>
    <sheet name="FEBRERO-2021" sheetId="3" r:id="rId2"/>
    <sheet name="MARZO-2021 " sheetId="5" r:id="rId3"/>
    <sheet name="ABRIL-2021" sheetId="4" r:id="rId4"/>
    <sheet name="MAYO-2021" sheetId="6" r:id="rId5"/>
    <sheet name="JUNIO-2021  (2)" sheetId="10" r:id="rId6"/>
    <sheet name="JULIO-2021  (2)" sheetId="12" r:id="rId7"/>
    <sheet name="AGOSTO-2021  (2)" sheetId="13" r:id="rId8"/>
    <sheet name="SEPTIEMBRE-2021  (2)" sheetId="14" r:id="rId9"/>
    <sheet name="OCTUBRE-2021  (2)" sheetId="15" r:id="rId10"/>
    <sheet name="NOVIEMBRE-2021  (2)" sheetId="17" r:id="rId11"/>
    <sheet name="DICIEMBRE-2021 (2)" sheetId="19" r:id="rId12"/>
    <sheet name="ENERO-2022 (3)" sheetId="21" r:id="rId13"/>
    <sheet name="FEBRERO-2022 (3)" sheetId="22" r:id="rId14"/>
    <sheet name="MARZO-2022 (3)" sheetId="23" r:id="rId15"/>
    <sheet name="ABRIL-2022 " sheetId="20" r:id="rId16"/>
    <sheet name="MAYO 2022 (2)" sheetId="25" r:id="rId17"/>
    <sheet name="JUNIO 2022 (2)" sheetId="26" r:id="rId18"/>
    <sheet name="JULIO 2022" sheetId="24" r:id="rId19"/>
  </sheets>
  <definedNames>
    <definedName name="_xlnm._FilterDatabase" localSheetId="3" hidden="1">'ABRIL-2021'!$A$29:$F$29</definedName>
    <definedName name="_xlnm._FilterDatabase" localSheetId="15" hidden="1">'ABRIL-2022 '!$A$26:$BI$26</definedName>
    <definedName name="_xlnm._FilterDatabase" localSheetId="7" hidden="1">'AGOSTO-2021  (2)'!$A$29:$BI$436</definedName>
    <definedName name="_xlnm._FilterDatabase" localSheetId="11" hidden="1">'DICIEMBRE-2021 (2)'!$A$22:$BI$334</definedName>
    <definedName name="_xlnm._FilterDatabase" localSheetId="12" hidden="1">'ENERO-2022 (3)'!$A$30:$BI$311</definedName>
    <definedName name="_xlnm._FilterDatabase" localSheetId="13" hidden="1">'FEBRERO-2022 (3)'!$A$21:$BI$345</definedName>
    <definedName name="_xlnm._FilterDatabase" localSheetId="18" hidden="1">'JULIO 2022'!$A$25:$BI$222</definedName>
    <definedName name="_xlnm._FilterDatabase" localSheetId="6" hidden="1">'JULIO-2021  (2)'!$A$27:$BI$670</definedName>
    <definedName name="_xlnm._FilterDatabase" localSheetId="17" hidden="1">'JUNIO 2022 (2)'!$A$24:$BI$297</definedName>
    <definedName name="_xlnm._FilterDatabase" localSheetId="2" hidden="1">'MARZO-2021 '!$A$31:$EM$486</definedName>
    <definedName name="_xlnm._FilterDatabase" localSheetId="14" hidden="1">'MARZO-2022 (3)'!$A$27:$BI$27</definedName>
    <definedName name="_xlnm._FilterDatabase" localSheetId="16" hidden="1">'MAYO 2022 (2)'!$A$28:$BI$314</definedName>
    <definedName name="_xlnm._FilterDatabase" localSheetId="10" hidden="1">'NOVIEMBRE-2021  (2)'!$A$26:$BI$26</definedName>
    <definedName name="_xlnm._FilterDatabase" localSheetId="9" hidden="1">'OCTUBRE-2021  (2)'!$A$26:$BI$360</definedName>
    <definedName name="_xlnm._FilterDatabase" localSheetId="8" hidden="1">'SEPTIEMBRE-2021  (2)'!$A$23:$BI$352</definedName>
    <definedName name="_xlnm.Print_Area" localSheetId="15">'ABRIL-2022 '!$A$1:$F$720</definedName>
    <definedName name="_xlnm.Print_Area" localSheetId="12">'ENERO-2022 (3)'!$A$1:$F$839</definedName>
    <definedName name="_xlnm.Print_Area" localSheetId="13">'FEBRERO-2022 (3)'!$A$1:$F$750</definedName>
    <definedName name="_xlnm.Print_Area" localSheetId="6">'JULIO-2021  (2)'!$A$1:$BI$1159</definedName>
    <definedName name="_xlnm.Print_Area" localSheetId="14">'MARZO-2022 (3)'!$A$1:$F$789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70" i="24" l="1"/>
  <c r="F640" i="26" l="1"/>
  <c r="F641" i="26" s="1"/>
  <c r="F642" i="26" s="1"/>
  <c r="F643" i="26" s="1"/>
  <c r="F644" i="26" s="1"/>
  <c r="F645" i="26" s="1"/>
  <c r="F646" i="26" s="1"/>
  <c r="F647" i="26" s="1"/>
  <c r="F648" i="26" s="1"/>
  <c r="F649" i="26" s="1"/>
  <c r="F650" i="26" s="1"/>
  <c r="F651" i="26" s="1"/>
  <c r="F652" i="26" s="1"/>
  <c r="F653" i="26" s="1"/>
  <c r="F654" i="26" s="1"/>
  <c r="F655" i="26" s="1"/>
  <c r="F656" i="26" s="1"/>
  <c r="F657" i="26" s="1"/>
  <c r="F658" i="26" s="1"/>
  <c r="F659" i="26" s="1"/>
  <c r="F660" i="26" s="1"/>
  <c r="F661" i="26" s="1"/>
  <c r="F662" i="26" s="1"/>
  <c r="F663" i="26" s="1"/>
  <c r="F664" i="26" s="1"/>
  <c r="F665" i="26" s="1"/>
  <c r="F666" i="26" s="1"/>
  <c r="F667" i="26" s="1"/>
  <c r="F668" i="26" s="1"/>
  <c r="F669" i="26" s="1"/>
  <c r="F670" i="26" s="1"/>
  <c r="F671" i="26" s="1"/>
  <c r="F672" i="26" s="1"/>
  <c r="F673" i="26" s="1"/>
  <c r="F674" i="26" s="1"/>
  <c r="F675" i="26" s="1"/>
  <c r="F676" i="26" s="1"/>
  <c r="F677" i="26" s="1"/>
  <c r="F678" i="26" s="1"/>
  <c r="F679" i="26" s="1"/>
  <c r="F680" i="26" s="1"/>
  <c r="F681" i="26" s="1"/>
  <c r="F682" i="26" s="1"/>
  <c r="F683" i="26" s="1"/>
  <c r="F684" i="26" s="1"/>
  <c r="F685" i="26" s="1"/>
  <c r="F686" i="26" s="1"/>
  <c r="F687" i="26" s="1"/>
  <c r="F688" i="26" s="1"/>
  <c r="F689" i="26" s="1"/>
  <c r="F690" i="26" s="1"/>
  <c r="F691" i="26" s="1"/>
  <c r="F692" i="26" s="1"/>
  <c r="F693" i="26" s="1"/>
  <c r="F694" i="26" s="1"/>
  <c r="F695" i="26" s="1"/>
  <c r="F696" i="26" s="1"/>
  <c r="F697" i="26" s="1"/>
  <c r="F698" i="26" s="1"/>
  <c r="F699" i="26" s="1"/>
  <c r="F700" i="26" s="1"/>
  <c r="F701" i="26" s="1"/>
  <c r="F637" i="26"/>
  <c r="F638" i="26" s="1"/>
  <c r="F639" i="26" s="1"/>
  <c r="F545" i="26" l="1"/>
  <c r="F546" i="26" s="1"/>
  <c r="F547" i="26" s="1"/>
  <c r="F548" i="26" s="1"/>
  <c r="F549" i="26" s="1"/>
  <c r="F550" i="26" s="1"/>
  <c r="F551" i="26" s="1"/>
  <c r="F552" i="26" s="1"/>
  <c r="F553" i="26" s="1"/>
  <c r="F554" i="26" s="1"/>
  <c r="F555" i="26" s="1"/>
  <c r="F556" i="26" s="1"/>
  <c r="F557" i="26" s="1"/>
  <c r="F558" i="26" s="1"/>
  <c r="F559" i="26" s="1"/>
  <c r="F560" i="26" s="1"/>
  <c r="F561" i="26" s="1"/>
  <c r="F562" i="26" s="1"/>
  <c r="F563" i="26" s="1"/>
  <c r="F564" i="26" s="1"/>
  <c r="F565" i="26" s="1"/>
  <c r="F566" i="26" s="1"/>
  <c r="F567" i="26" s="1"/>
  <c r="F568" i="26" s="1"/>
  <c r="F569" i="26" s="1"/>
  <c r="F570" i="26" s="1"/>
  <c r="F571" i="26" s="1"/>
  <c r="F572" i="26" s="1"/>
  <c r="F573" i="26" s="1"/>
  <c r="F574" i="26" s="1"/>
  <c r="F575" i="26" s="1"/>
  <c r="F576" i="26" s="1"/>
  <c r="F577" i="26" s="1"/>
  <c r="F578" i="26" s="1"/>
  <c r="F579" i="26" s="1"/>
  <c r="F580" i="26" s="1"/>
  <c r="F581" i="26" s="1"/>
  <c r="F514" i="26"/>
  <c r="F515" i="26" s="1"/>
  <c r="F516" i="26" s="1"/>
  <c r="F517" i="26" s="1"/>
  <c r="F518" i="26" s="1"/>
  <c r="F519" i="26" s="1"/>
  <c r="F520" i="26" s="1"/>
  <c r="F493" i="26"/>
  <c r="F494" i="26" s="1"/>
  <c r="F495" i="26" s="1"/>
  <c r="F496" i="26" s="1"/>
  <c r="F497" i="26" s="1"/>
  <c r="F498" i="26" s="1"/>
  <c r="F499" i="26" s="1"/>
  <c r="F500" i="26" s="1"/>
  <c r="F501" i="26" s="1"/>
  <c r="F502" i="26" s="1"/>
  <c r="F478" i="26"/>
  <c r="F479" i="26" s="1"/>
  <c r="F480" i="26" s="1"/>
  <c r="F481" i="26" s="1"/>
  <c r="F425" i="26"/>
  <c r="F426" i="26" s="1"/>
  <c r="F427" i="26" s="1"/>
  <c r="F428" i="26" s="1"/>
  <c r="F429" i="26" s="1"/>
  <c r="F430" i="26" s="1"/>
  <c r="F431" i="26" s="1"/>
  <c r="F432" i="26" s="1"/>
  <c r="F433" i="26" s="1"/>
  <c r="F434" i="26" s="1"/>
  <c r="F435" i="26" s="1"/>
  <c r="F436" i="26" s="1"/>
  <c r="F437" i="26" s="1"/>
  <c r="F438" i="26" s="1"/>
  <c r="F439" i="26" s="1"/>
  <c r="F440" i="26" s="1"/>
  <c r="F441" i="26" s="1"/>
  <c r="F442" i="26" s="1"/>
  <c r="F443" i="26" s="1"/>
  <c r="F444" i="26" s="1"/>
  <c r="F445" i="26" s="1"/>
  <c r="F367" i="26"/>
  <c r="F368" i="26" s="1"/>
  <c r="F369" i="26" s="1"/>
  <c r="F370" i="26" s="1"/>
  <c r="F371" i="26" s="1"/>
  <c r="F372" i="26" s="1"/>
  <c r="F373" i="26" s="1"/>
  <c r="F374" i="26" s="1"/>
  <c r="F375" i="26" s="1"/>
  <c r="F376" i="26" s="1"/>
  <c r="F377" i="26" s="1"/>
  <c r="F378" i="26" s="1"/>
  <c r="F379" i="26" s="1"/>
  <c r="F380" i="26" s="1"/>
  <c r="F381" i="26" s="1"/>
  <c r="F382" i="26" s="1"/>
  <c r="F383" i="26" s="1"/>
  <c r="F384" i="26" s="1"/>
  <c r="F385" i="26" s="1"/>
  <c r="F386" i="26" s="1"/>
  <c r="F387" i="26" s="1"/>
  <c r="F388" i="26" s="1"/>
  <c r="F389" i="26" s="1"/>
  <c r="F390" i="26" s="1"/>
  <c r="F391" i="26" s="1"/>
  <c r="F392" i="26" s="1"/>
  <c r="F393" i="26" s="1"/>
  <c r="F394" i="26" s="1"/>
  <c r="F395" i="26" s="1"/>
  <c r="F396" i="26" s="1"/>
  <c r="F397" i="26" s="1"/>
  <c r="F398" i="26" s="1"/>
  <c r="F399" i="26" s="1"/>
  <c r="F400" i="26" s="1"/>
  <c r="F401" i="26" s="1"/>
  <c r="F402" i="26" s="1"/>
  <c r="F403" i="26" s="1"/>
  <c r="F404" i="26" s="1"/>
  <c r="F405" i="26" s="1"/>
  <c r="F406" i="26" s="1"/>
  <c r="F407" i="26" s="1"/>
  <c r="F408" i="26" s="1"/>
  <c r="F409" i="26" s="1"/>
  <c r="F410" i="26" s="1"/>
  <c r="F411" i="26" s="1"/>
  <c r="F412" i="26" s="1"/>
  <c r="F9" i="26"/>
  <c r="F10" i="26" s="1"/>
  <c r="F11" i="26" s="1"/>
  <c r="F12" i="26" s="1"/>
  <c r="F13" i="26" s="1"/>
  <c r="F14" i="26" s="1"/>
  <c r="F15" i="26" s="1"/>
  <c r="F16" i="26" s="1"/>
  <c r="F17" i="26" s="1"/>
  <c r="F18" i="26" s="1"/>
  <c r="F19" i="26" s="1"/>
  <c r="F20" i="26" s="1"/>
  <c r="F21" i="26" s="1"/>
  <c r="F22" i="26" l="1"/>
  <c r="F23" i="26" s="1"/>
  <c r="F24" i="26" s="1"/>
  <c r="F25" i="26" s="1"/>
  <c r="F26" i="26" s="1"/>
  <c r="F27" i="26" s="1"/>
  <c r="F28" i="26" s="1"/>
  <c r="F29" i="26" s="1"/>
  <c r="F30" i="26" s="1"/>
  <c r="F31" i="26" s="1"/>
  <c r="F32" i="26" s="1"/>
  <c r="F33" i="26" s="1"/>
  <c r="F34" i="26" s="1"/>
  <c r="F35" i="26" s="1"/>
  <c r="F36" i="26" s="1"/>
  <c r="F37" i="26" s="1"/>
  <c r="F38" i="26" s="1"/>
  <c r="F39" i="26" s="1"/>
  <c r="F40" i="26" s="1"/>
  <c r="F41" i="26" s="1"/>
  <c r="F42" i="26" s="1"/>
  <c r="F43" i="26" s="1"/>
  <c r="F44" i="26" s="1"/>
  <c r="F45" i="26" s="1"/>
  <c r="F46" i="26" s="1"/>
  <c r="F47" i="26" s="1"/>
  <c r="F48" i="26" s="1"/>
  <c r="F49" i="26" s="1"/>
  <c r="F50" i="26" s="1"/>
  <c r="F51" i="26" s="1"/>
  <c r="F52" i="26" s="1"/>
  <c r="F53" i="26" s="1"/>
  <c r="F54" i="26" s="1"/>
  <c r="F55" i="26" s="1"/>
  <c r="F56" i="26" s="1"/>
  <c r="F57" i="26" s="1"/>
  <c r="F58" i="26" s="1"/>
  <c r="F59" i="26" s="1"/>
  <c r="F60" i="26" s="1"/>
  <c r="F61" i="26" s="1"/>
  <c r="F62" i="26" s="1"/>
  <c r="F63" i="26" s="1"/>
  <c r="F64" i="26" s="1"/>
  <c r="F65" i="26" s="1"/>
  <c r="F66" i="26" s="1"/>
  <c r="F67" i="26" s="1"/>
  <c r="F68" i="26" s="1"/>
  <c r="F69" i="26" s="1"/>
  <c r="F70" i="26" s="1"/>
  <c r="F71" i="26" s="1"/>
  <c r="F72" i="26" s="1"/>
  <c r="F73" i="26" s="1"/>
  <c r="F74" i="26" s="1"/>
  <c r="F75" i="26" s="1"/>
  <c r="F76" i="26" s="1"/>
  <c r="F77" i="26" s="1"/>
  <c r="F78" i="26" s="1"/>
  <c r="F79" i="26" s="1"/>
  <c r="F80" i="26" s="1"/>
  <c r="F81" i="26" s="1"/>
  <c r="F82" i="26" s="1"/>
  <c r="F83" i="26" s="1"/>
  <c r="F84" i="26" s="1"/>
  <c r="F85" i="26" s="1"/>
  <c r="F86" i="26" s="1"/>
  <c r="F87" i="26" s="1"/>
  <c r="F88" i="26" s="1"/>
  <c r="F89" i="26" s="1"/>
  <c r="F90" i="26" s="1"/>
  <c r="F91" i="26" s="1"/>
  <c r="F92" i="26" s="1"/>
  <c r="F93" i="26" s="1"/>
  <c r="F94" i="26" s="1"/>
  <c r="F95" i="26" s="1"/>
  <c r="F96" i="26" s="1"/>
  <c r="F97" i="26" s="1"/>
  <c r="F98" i="26" s="1"/>
  <c r="F99" i="26" s="1"/>
  <c r="F100" i="26" s="1"/>
  <c r="F101" i="26" s="1"/>
  <c r="F102" i="26" s="1"/>
  <c r="F103" i="26" s="1"/>
  <c r="F104" i="26" s="1"/>
  <c r="F105" i="26" s="1"/>
  <c r="F106" i="26" s="1"/>
  <c r="F107" i="26" s="1"/>
  <c r="F108" i="26" s="1"/>
  <c r="F109" i="26" s="1"/>
  <c r="F110" i="26" s="1"/>
  <c r="F111" i="26" s="1"/>
  <c r="F112" i="26" s="1"/>
  <c r="F113" i="26" s="1"/>
  <c r="F114" i="26" s="1"/>
  <c r="F115" i="26" s="1"/>
  <c r="F116" i="26" s="1"/>
  <c r="F117" i="26" s="1"/>
  <c r="F118" i="26" s="1"/>
  <c r="F119" i="26" s="1"/>
  <c r="F120" i="26" s="1"/>
  <c r="F121" i="26" s="1"/>
  <c r="F122" i="26" s="1"/>
  <c r="F123" i="26" s="1"/>
  <c r="F124" i="26" s="1"/>
  <c r="F125" i="26" s="1"/>
  <c r="F126" i="26" s="1"/>
  <c r="F127" i="26" s="1"/>
  <c r="F128" i="26" s="1"/>
  <c r="F129" i="26" s="1"/>
  <c r="F130" i="26" s="1"/>
  <c r="F131" i="26" s="1"/>
  <c r="F132" i="26" s="1"/>
  <c r="F133" i="26" s="1"/>
  <c r="F134" i="26" s="1"/>
  <c r="F135" i="26" s="1"/>
  <c r="F136" i="26" s="1"/>
  <c r="F137" i="26" s="1"/>
  <c r="F138" i="26" s="1"/>
  <c r="F139" i="26" s="1"/>
  <c r="F140" i="26" s="1"/>
  <c r="F141" i="26" s="1"/>
  <c r="F142" i="26" s="1"/>
  <c r="F143" i="26" s="1"/>
  <c r="F144" i="26" s="1"/>
  <c r="F145" i="26" s="1"/>
  <c r="F146" i="26" s="1"/>
  <c r="F147" i="26" s="1"/>
  <c r="F148" i="26" s="1"/>
  <c r="F149" i="26" s="1"/>
  <c r="F150" i="26" s="1"/>
  <c r="F151" i="26" s="1"/>
  <c r="F152" i="26" s="1"/>
  <c r="F153" i="26" s="1"/>
  <c r="F154" i="26" s="1"/>
  <c r="F155" i="26" s="1"/>
  <c r="F156" i="26" s="1"/>
  <c r="F157" i="26" s="1"/>
  <c r="F158" i="26" s="1"/>
  <c r="F159" i="26" s="1"/>
  <c r="F160" i="26" s="1"/>
  <c r="F161" i="26" s="1"/>
  <c r="F162" i="26" s="1"/>
  <c r="F163" i="26" s="1"/>
  <c r="F164" i="26" s="1"/>
  <c r="F165" i="26" s="1"/>
  <c r="F166" i="26" s="1"/>
  <c r="F167" i="26" s="1"/>
  <c r="F168" i="26" s="1"/>
  <c r="F169" i="26" s="1"/>
  <c r="F170" i="26" s="1"/>
  <c r="F171" i="26" s="1"/>
  <c r="F172" i="26" s="1"/>
  <c r="F173" i="26" s="1"/>
  <c r="F174" i="26" s="1"/>
  <c r="F175" i="26" s="1"/>
  <c r="F176" i="26" s="1"/>
  <c r="F177" i="26" s="1"/>
  <c r="F178" i="26" s="1"/>
  <c r="F179" i="26" s="1"/>
  <c r="F180" i="26" s="1"/>
  <c r="F181" i="26" s="1"/>
  <c r="F182" i="26" s="1"/>
  <c r="F183" i="26" s="1"/>
  <c r="F184" i="26" s="1"/>
  <c r="F185" i="26" s="1"/>
  <c r="F186" i="26" s="1"/>
  <c r="F187" i="26" s="1"/>
  <c r="F188" i="26" s="1"/>
  <c r="F189" i="26" s="1"/>
  <c r="F190" i="26" s="1"/>
  <c r="F191" i="26" s="1"/>
  <c r="F192" i="26" s="1"/>
  <c r="F193" i="26" s="1"/>
  <c r="F194" i="26" s="1"/>
  <c r="F195" i="26" s="1"/>
  <c r="F196" i="26" s="1"/>
  <c r="F197" i="26" s="1"/>
  <c r="F198" i="26" s="1"/>
  <c r="F199" i="26" s="1"/>
  <c r="F200" i="26" s="1"/>
  <c r="F201" i="26" s="1"/>
  <c r="F202" i="26" s="1"/>
  <c r="F203" i="26" s="1"/>
  <c r="F204" i="26" s="1"/>
  <c r="F205" i="26" s="1"/>
  <c r="F206" i="26" s="1"/>
  <c r="F207" i="26" s="1"/>
  <c r="F208" i="26" s="1"/>
  <c r="F209" i="26" s="1"/>
  <c r="F210" i="26" s="1"/>
  <c r="F211" i="26" s="1"/>
  <c r="F212" i="26" s="1"/>
  <c r="F213" i="26" s="1"/>
  <c r="F214" i="26" s="1"/>
  <c r="F215" i="26" s="1"/>
  <c r="F216" i="26" s="1"/>
  <c r="F217" i="26" s="1"/>
  <c r="F218" i="26" s="1"/>
  <c r="F219" i="26" s="1"/>
  <c r="F220" i="26" s="1"/>
  <c r="F221" i="26" s="1"/>
  <c r="F222" i="26" s="1"/>
  <c r="F223" i="26" s="1"/>
  <c r="F224" i="26" s="1"/>
  <c r="F225" i="26" s="1"/>
  <c r="F226" i="26" s="1"/>
  <c r="F227" i="26" s="1"/>
  <c r="F228" i="26" s="1"/>
  <c r="F229" i="26" s="1"/>
  <c r="F230" i="26" s="1"/>
  <c r="F231" i="26" s="1"/>
  <c r="F232" i="26" s="1"/>
  <c r="F233" i="26" s="1"/>
  <c r="F234" i="26" s="1"/>
  <c r="F235" i="26" s="1"/>
  <c r="F236" i="26" s="1"/>
  <c r="F237" i="26" s="1"/>
  <c r="F238" i="26" s="1"/>
  <c r="F239" i="26" s="1"/>
  <c r="F240" i="26" s="1"/>
  <c r="F241" i="26" s="1"/>
  <c r="F242" i="26" s="1"/>
  <c r="F243" i="26" s="1"/>
  <c r="F244" i="26" s="1"/>
  <c r="F245" i="26" s="1"/>
  <c r="F246" i="26" s="1"/>
  <c r="F247" i="26" s="1"/>
  <c r="F248" i="26" s="1"/>
  <c r="F249" i="26" s="1"/>
  <c r="F250" i="26" s="1"/>
  <c r="F251" i="26" s="1"/>
  <c r="F252" i="26" s="1"/>
  <c r="F253" i="26" s="1"/>
  <c r="F254" i="26" s="1"/>
  <c r="F255" i="26" s="1"/>
  <c r="F256" i="26" s="1"/>
  <c r="F257" i="26" s="1"/>
  <c r="F258" i="26" s="1"/>
  <c r="F259" i="26" s="1"/>
  <c r="F260" i="26" s="1"/>
  <c r="F261" i="26" s="1"/>
  <c r="F262" i="26" s="1"/>
  <c r="F263" i="26" s="1"/>
  <c r="F264" i="26" s="1"/>
  <c r="F265" i="26" s="1"/>
  <c r="F266" i="26" s="1"/>
  <c r="F267" i="26" s="1"/>
  <c r="F268" i="26" s="1"/>
  <c r="F269" i="26" s="1"/>
  <c r="F270" i="26" s="1"/>
  <c r="F271" i="26" s="1"/>
  <c r="F272" i="26" s="1"/>
  <c r="F273" i="26" s="1"/>
  <c r="F274" i="26" s="1"/>
  <c r="F275" i="26" s="1"/>
  <c r="F276" i="26" s="1"/>
  <c r="F277" i="26" s="1"/>
  <c r="F278" i="26" s="1"/>
  <c r="F279" i="26" s="1"/>
  <c r="F280" i="26" s="1"/>
  <c r="F281" i="26" s="1"/>
  <c r="F282" i="26" s="1"/>
  <c r="F283" i="26" s="1"/>
  <c r="F284" i="26" s="1"/>
  <c r="F285" i="26" s="1"/>
  <c r="F286" i="26" s="1"/>
  <c r="F287" i="26" s="1"/>
  <c r="F288" i="26" s="1"/>
  <c r="F289" i="26" s="1"/>
  <c r="F290" i="26" s="1"/>
  <c r="F291" i="26" s="1"/>
  <c r="F292" i="26" s="1"/>
  <c r="F293" i="26" s="1"/>
  <c r="F294" i="26" s="1"/>
  <c r="F295" i="26" s="1"/>
  <c r="F296" i="26" s="1"/>
  <c r="F297" i="26" s="1"/>
  <c r="F571" i="24"/>
  <c r="F572" i="24" s="1"/>
  <c r="F573" i="24" s="1"/>
  <c r="F574" i="24" s="1"/>
  <c r="F768" i="24" l="1"/>
  <c r="F769" i="24" s="1"/>
  <c r="F770" i="24" s="1"/>
  <c r="F771" i="24" s="1"/>
  <c r="F772" i="24" s="1"/>
  <c r="F773" i="24" s="1"/>
  <c r="F774" i="24" s="1"/>
  <c r="F775" i="24" s="1"/>
  <c r="F776" i="24" s="1"/>
  <c r="F777" i="24" s="1"/>
  <c r="F778" i="24" s="1"/>
  <c r="F779" i="24" s="1"/>
  <c r="F780" i="24" s="1"/>
  <c r="F781" i="24" s="1"/>
  <c r="F782" i="24" s="1"/>
  <c r="F783" i="24" s="1"/>
  <c r="F784" i="24" s="1"/>
  <c r="F785" i="24" s="1"/>
  <c r="F786" i="24" s="1"/>
  <c r="F787" i="24" s="1"/>
  <c r="F788" i="24" s="1"/>
  <c r="F789" i="24" s="1"/>
  <c r="F790" i="24" s="1"/>
  <c r="F791" i="24" s="1"/>
  <c r="F792" i="24" s="1"/>
  <c r="F793" i="24" s="1"/>
  <c r="F794" i="24" s="1"/>
  <c r="F795" i="24" s="1"/>
  <c r="F796" i="24" s="1"/>
  <c r="F797" i="24" s="1"/>
  <c r="F798" i="24" s="1"/>
  <c r="F799" i="24" s="1"/>
  <c r="F800" i="24" s="1"/>
  <c r="F801" i="24" s="1"/>
  <c r="F802" i="24" s="1"/>
  <c r="F803" i="24" s="1"/>
  <c r="F804" i="24" s="1"/>
  <c r="F805" i="24" s="1"/>
  <c r="F806" i="24" s="1"/>
  <c r="F807" i="24" s="1"/>
  <c r="F808" i="24" s="1"/>
  <c r="F809" i="24" s="1"/>
  <c r="F810" i="24" s="1"/>
  <c r="F811" i="24" s="1"/>
  <c r="F812" i="24" s="1"/>
  <c r="F813" i="24" s="1"/>
  <c r="F814" i="24" s="1"/>
  <c r="F815" i="24" s="1"/>
  <c r="F816" i="24" s="1"/>
  <c r="F817" i="24" s="1"/>
  <c r="F818" i="24" s="1"/>
  <c r="F819" i="24" s="1"/>
  <c r="F820" i="24" s="1"/>
  <c r="F821" i="24" s="1"/>
  <c r="F822" i="24" s="1"/>
  <c r="F823" i="24" s="1"/>
  <c r="F824" i="24" s="1"/>
  <c r="F825" i="24" s="1"/>
  <c r="F826" i="24" s="1"/>
  <c r="F827" i="24" s="1"/>
  <c r="F828" i="24" s="1"/>
  <c r="F829" i="24" s="1"/>
  <c r="F830" i="24" s="1"/>
  <c r="F831" i="24" s="1"/>
  <c r="F832" i="24" s="1"/>
  <c r="F833" i="24" s="1"/>
  <c r="F834" i="24" s="1"/>
  <c r="F835" i="24" s="1"/>
  <c r="F836" i="24" s="1"/>
  <c r="F837" i="24" s="1"/>
  <c r="F838" i="24" s="1"/>
  <c r="F839" i="24" s="1"/>
  <c r="F840" i="24" s="1"/>
  <c r="F841" i="24" s="1"/>
  <c r="F842" i="24" s="1"/>
  <c r="F843" i="24" s="1"/>
  <c r="F844" i="24" s="1"/>
  <c r="F845" i="24" s="1"/>
  <c r="F846" i="24" s="1"/>
  <c r="F847" i="24" s="1"/>
  <c r="F848" i="24" s="1"/>
  <c r="F849" i="24" s="1"/>
  <c r="F9" i="24"/>
  <c r="F10" i="24" s="1"/>
  <c r="F490" i="24" l="1"/>
  <c r="F491" i="24" s="1"/>
  <c r="F492" i="24" s="1"/>
  <c r="F493" i="24" s="1"/>
  <c r="F494" i="24" s="1"/>
  <c r="F495" i="24" s="1"/>
  <c r="F496" i="24" s="1"/>
  <c r="F497" i="24" s="1"/>
  <c r="F498" i="24" s="1"/>
  <c r="F499" i="24" s="1"/>
  <c r="F719" i="25" l="1"/>
  <c r="F720" i="25" s="1"/>
  <c r="F721" i="25" s="1"/>
  <c r="F722" i="25" s="1"/>
  <c r="F723" i="25" s="1"/>
  <c r="F724" i="25" s="1"/>
  <c r="F725" i="25" s="1"/>
  <c r="F726" i="25" s="1"/>
  <c r="F727" i="25" s="1"/>
  <c r="F728" i="25" s="1"/>
  <c r="F729" i="25" s="1"/>
  <c r="F730" i="25" s="1"/>
  <c r="F731" i="25" s="1"/>
  <c r="F732" i="25" s="1"/>
  <c r="F733" i="25" s="1"/>
  <c r="F734" i="25" s="1"/>
  <c r="F735" i="25" s="1"/>
  <c r="F736" i="25" s="1"/>
  <c r="F737" i="25" s="1"/>
  <c r="F738" i="25" s="1"/>
  <c r="F739" i="25" s="1"/>
  <c r="F740" i="25" s="1"/>
  <c r="F741" i="25" s="1"/>
  <c r="F742" i="25" s="1"/>
  <c r="F743" i="25" s="1"/>
  <c r="F744" i="25" s="1"/>
  <c r="F745" i="25" s="1"/>
  <c r="F746" i="25" s="1"/>
  <c r="F747" i="25" s="1"/>
  <c r="F748" i="25" s="1"/>
  <c r="F749" i="25" s="1"/>
  <c r="F750" i="25" s="1"/>
  <c r="F751" i="25" s="1"/>
  <c r="F752" i="25" s="1"/>
  <c r="F753" i="25" s="1"/>
  <c r="F754" i="25" s="1"/>
  <c r="F755" i="25" s="1"/>
  <c r="F756" i="25" s="1"/>
  <c r="F757" i="25" s="1"/>
  <c r="F758" i="25" s="1"/>
  <c r="F759" i="25" s="1"/>
  <c r="F760" i="25" s="1"/>
  <c r="F761" i="25" s="1"/>
  <c r="F762" i="25" s="1"/>
  <c r="F763" i="25" s="1"/>
  <c r="F764" i="25" s="1"/>
  <c r="F765" i="25" s="1"/>
  <c r="F630" i="25" l="1"/>
  <c r="F631" i="25" s="1"/>
  <c r="F632" i="25" s="1"/>
  <c r="F633" i="25" s="1"/>
  <c r="F634" i="25" s="1"/>
  <c r="F635" i="25" s="1"/>
  <c r="F636" i="25" s="1"/>
  <c r="F637" i="25" s="1"/>
  <c r="F638" i="25" s="1"/>
  <c r="F639" i="25" s="1"/>
  <c r="F640" i="25" s="1"/>
  <c r="F641" i="25" s="1"/>
  <c r="F642" i="25" s="1"/>
  <c r="F643" i="25" s="1"/>
  <c r="F644" i="25" s="1"/>
  <c r="F645" i="25" s="1"/>
  <c r="F646" i="25" s="1"/>
  <c r="F647" i="25" s="1"/>
  <c r="F648" i="25" s="1"/>
  <c r="F649" i="25" s="1"/>
  <c r="F650" i="25" s="1"/>
  <c r="F651" i="25" s="1"/>
  <c r="F652" i="25" s="1"/>
  <c r="F653" i="25" s="1"/>
  <c r="F654" i="25" s="1"/>
  <c r="F655" i="25" s="1"/>
  <c r="F656" i="25" s="1"/>
  <c r="F657" i="25" s="1"/>
  <c r="F658" i="25" s="1"/>
  <c r="F659" i="25" s="1"/>
  <c r="F660" i="25" s="1"/>
  <c r="F661" i="25" s="1"/>
  <c r="F662" i="25" s="1"/>
  <c r="F663" i="25" s="1"/>
  <c r="F664" i="25" s="1"/>
  <c r="F665" i="25" s="1"/>
  <c r="F666" i="25" s="1"/>
  <c r="F667" i="25" s="1"/>
  <c r="F668" i="25" s="1"/>
  <c r="F669" i="25" s="1"/>
  <c r="F670" i="25" s="1"/>
  <c r="F671" i="25" s="1"/>
  <c r="F672" i="25" s="1"/>
  <c r="F673" i="25" s="1"/>
  <c r="F674" i="25" s="1"/>
  <c r="F675" i="25" s="1"/>
  <c r="F676" i="25" s="1"/>
  <c r="F677" i="25" s="1"/>
  <c r="F678" i="25" s="1"/>
  <c r="F679" i="25" s="1"/>
  <c r="F680" i="25" s="1"/>
  <c r="F681" i="25" s="1"/>
  <c r="F682" i="25" s="1"/>
  <c r="F683" i="25" s="1"/>
  <c r="F684" i="25" s="1"/>
  <c r="F685" i="25" s="1"/>
  <c r="F686" i="25" s="1"/>
  <c r="F687" i="25" s="1"/>
  <c r="F688" i="25" s="1"/>
  <c r="F689" i="25" s="1"/>
  <c r="F690" i="25" s="1"/>
  <c r="F691" i="25" s="1"/>
  <c r="F692" i="25" s="1"/>
  <c r="F693" i="25" s="1"/>
  <c r="F694" i="25" s="1"/>
  <c r="F695" i="25" s="1"/>
  <c r="F696" i="25" s="1"/>
  <c r="F697" i="25" s="1"/>
  <c r="F698" i="25" s="1"/>
  <c r="F699" i="25" s="1"/>
  <c r="F700" i="25" s="1"/>
  <c r="F701" i="25" s="1"/>
  <c r="F702" i="25" s="1"/>
  <c r="F703" i="25" s="1"/>
  <c r="F704" i="25" s="1"/>
  <c r="F705" i="25" s="1"/>
  <c r="F706" i="25" s="1"/>
  <c r="F707" i="25" s="1"/>
  <c r="F603" i="25"/>
  <c r="F604" i="25" s="1"/>
  <c r="F605" i="25" s="1"/>
  <c r="F606" i="25" s="1"/>
  <c r="F607" i="25" s="1"/>
  <c r="F582" i="25"/>
  <c r="F583" i="25" s="1"/>
  <c r="F584" i="25" s="1"/>
  <c r="F585" i="25" s="1"/>
  <c r="F586" i="25" s="1"/>
  <c r="F587" i="25" s="1"/>
  <c r="F588" i="25" s="1"/>
  <c r="F589" i="25" s="1"/>
  <c r="F590" i="25" s="1"/>
  <c r="F591" i="25" s="1"/>
  <c r="F567" i="25"/>
  <c r="F568" i="25" s="1"/>
  <c r="F569" i="25" s="1"/>
  <c r="F570" i="25" s="1"/>
  <c r="F466" i="25"/>
  <c r="F467" i="25" s="1"/>
  <c r="F468" i="25" s="1"/>
  <c r="F469" i="25" s="1"/>
  <c r="F470" i="25" s="1"/>
  <c r="F471" i="25" s="1"/>
  <c r="F472" i="25" s="1"/>
  <c r="F473" i="25" s="1"/>
  <c r="F474" i="25" s="1"/>
  <c r="F475" i="25" s="1"/>
  <c r="F476" i="25" s="1"/>
  <c r="F477" i="25" s="1"/>
  <c r="F478" i="25" s="1"/>
  <c r="F479" i="25" s="1"/>
  <c r="F480" i="25" s="1"/>
  <c r="F481" i="25" s="1"/>
  <c r="F482" i="25" s="1"/>
  <c r="F483" i="25" s="1"/>
  <c r="F484" i="25" s="1"/>
  <c r="F485" i="25" s="1"/>
  <c r="F486" i="25" s="1"/>
  <c r="F487" i="25" s="1"/>
  <c r="F488" i="25" s="1"/>
  <c r="F489" i="25" s="1"/>
  <c r="F490" i="25" s="1"/>
  <c r="F491" i="25" s="1"/>
  <c r="F492" i="25" s="1"/>
  <c r="F493" i="25" s="1"/>
  <c r="F494" i="25" s="1"/>
  <c r="F495" i="25" s="1"/>
  <c r="F496" i="25" s="1"/>
  <c r="F497" i="25" s="1"/>
  <c r="F498" i="25" s="1"/>
  <c r="F499" i="25" s="1"/>
  <c r="F500" i="25" s="1"/>
  <c r="F501" i="25" s="1"/>
  <c r="F502" i="25" s="1"/>
  <c r="F503" i="25" s="1"/>
  <c r="F504" i="25" s="1"/>
  <c r="F505" i="25" s="1"/>
  <c r="F506" i="25" s="1"/>
  <c r="F507" i="25" s="1"/>
  <c r="F508" i="25" s="1"/>
  <c r="F509" i="25" s="1"/>
  <c r="F510" i="25" s="1"/>
  <c r="F511" i="25" s="1"/>
  <c r="F512" i="25" s="1"/>
  <c r="F513" i="25" s="1"/>
  <c r="F514" i="25" s="1"/>
  <c r="F515" i="25" s="1"/>
  <c r="F516" i="25" s="1"/>
  <c r="F517" i="25" s="1"/>
  <c r="F518" i="25" s="1"/>
  <c r="F519" i="25" s="1"/>
  <c r="F520" i="25" s="1"/>
  <c r="F521" i="25" s="1"/>
  <c r="F522" i="25" s="1"/>
  <c r="F523" i="25" s="1"/>
  <c r="F524" i="25" s="1"/>
  <c r="F525" i="25" s="1"/>
  <c r="F526" i="25" s="1"/>
  <c r="F527" i="25" s="1"/>
  <c r="F345" i="25"/>
  <c r="F346" i="25" s="1"/>
  <c r="F347" i="25" s="1"/>
  <c r="F348" i="25" s="1"/>
  <c r="F349" i="25" s="1"/>
  <c r="F350" i="25" s="1"/>
  <c r="F351" i="25" s="1"/>
  <c r="F352" i="25" s="1"/>
  <c r="F353" i="25" s="1"/>
  <c r="F354" i="25" s="1"/>
  <c r="F355" i="25" s="1"/>
  <c r="F356" i="25" s="1"/>
  <c r="F357" i="25" s="1"/>
  <c r="F358" i="25" s="1"/>
  <c r="F359" i="25" s="1"/>
  <c r="F360" i="25" s="1"/>
  <c r="F361" i="25" s="1"/>
  <c r="F362" i="25" s="1"/>
  <c r="F363" i="25" s="1"/>
  <c r="F364" i="25" s="1"/>
  <c r="F365" i="25" s="1"/>
  <c r="F366" i="25" s="1"/>
  <c r="F367" i="25" s="1"/>
  <c r="F368" i="25" s="1"/>
  <c r="F369" i="25" s="1"/>
  <c r="F370" i="25" s="1"/>
  <c r="F371" i="25" s="1"/>
  <c r="F372" i="25" s="1"/>
  <c r="F373" i="25" s="1"/>
  <c r="F374" i="25" s="1"/>
  <c r="F375" i="25" s="1"/>
  <c r="F376" i="25" s="1"/>
  <c r="F377" i="25" s="1"/>
  <c r="F378" i="25" s="1"/>
  <c r="F379" i="25" s="1"/>
  <c r="F380" i="25" s="1"/>
  <c r="F381" i="25" s="1"/>
  <c r="F382" i="25" s="1"/>
  <c r="F383" i="25" s="1"/>
  <c r="F384" i="25" s="1"/>
  <c r="F385" i="25" s="1"/>
  <c r="F386" i="25" s="1"/>
  <c r="F387" i="25" s="1"/>
  <c r="F388" i="25" s="1"/>
  <c r="F389" i="25" s="1"/>
  <c r="F390" i="25" s="1"/>
  <c r="F391" i="25" s="1"/>
  <c r="F392" i="25" s="1"/>
  <c r="F393" i="25" s="1"/>
  <c r="F394" i="25" s="1"/>
  <c r="F395" i="25" s="1"/>
  <c r="F396" i="25" s="1"/>
  <c r="F397" i="25" s="1"/>
  <c r="F398" i="25" s="1"/>
  <c r="F399" i="25" s="1"/>
  <c r="F400" i="25" s="1"/>
  <c r="F401" i="25" s="1"/>
  <c r="F9" i="25"/>
  <c r="F10" i="25" s="1"/>
  <c r="F11" i="25" s="1"/>
  <c r="F12" i="25" s="1"/>
  <c r="F13" i="25" s="1"/>
  <c r="F14" i="25" s="1"/>
  <c r="F15" i="25" s="1"/>
  <c r="F16" i="25" s="1"/>
  <c r="F17" i="25" s="1"/>
  <c r="F18" i="25" s="1"/>
  <c r="F19" i="25" s="1"/>
  <c r="F20" i="25" s="1"/>
  <c r="F21" i="25" s="1"/>
  <c r="F22" i="25" s="1"/>
  <c r="F23" i="25" s="1"/>
  <c r="F24" i="25" s="1"/>
  <c r="F25" i="25" s="1"/>
  <c r="F26" i="25" s="1"/>
  <c r="F11" i="24"/>
  <c r="F12" i="24" s="1"/>
  <c r="F13" i="24" s="1"/>
  <c r="F14" i="24" s="1"/>
  <c r="F15" i="24" s="1"/>
  <c r="F16" i="24" s="1"/>
  <c r="F17" i="24" s="1"/>
  <c r="F18" i="24" s="1"/>
  <c r="F19" i="24" s="1"/>
  <c r="F20" i="24" s="1"/>
  <c r="F21" i="24" s="1"/>
  <c r="F22" i="24" l="1"/>
  <c r="F23" i="24" s="1"/>
  <c r="F24" i="24" s="1"/>
  <c r="F25" i="24" s="1"/>
  <c r="F26" i="24" s="1"/>
  <c r="F27" i="24" s="1"/>
  <c r="F28" i="24" s="1"/>
  <c r="F29" i="24" s="1"/>
  <c r="F30" i="24" s="1"/>
  <c r="F31" i="24" s="1"/>
  <c r="F32" i="24" s="1"/>
  <c r="F33" i="24" s="1"/>
  <c r="F34" i="24" s="1"/>
  <c r="F35" i="24" s="1"/>
  <c r="F36" i="24" s="1"/>
  <c r="F37" i="24" s="1"/>
  <c r="F38" i="24" s="1"/>
  <c r="F39" i="24" s="1"/>
  <c r="F40" i="24" s="1"/>
  <c r="F41" i="24" s="1"/>
  <c r="F42" i="24" s="1"/>
  <c r="F43" i="24" s="1"/>
  <c r="F44" i="24" s="1"/>
  <c r="F45" i="24" s="1"/>
  <c r="F46" i="24" s="1"/>
  <c r="F47" i="24" s="1"/>
  <c r="F48" i="24" s="1"/>
  <c r="F49" i="24" s="1"/>
  <c r="F50" i="24" s="1"/>
  <c r="F51" i="24" s="1"/>
  <c r="F52" i="24" s="1"/>
  <c r="F53" i="24" s="1"/>
  <c r="F54" i="24" s="1"/>
  <c r="F55" i="24" s="1"/>
  <c r="F56" i="24" s="1"/>
  <c r="F57" i="24" s="1"/>
  <c r="F58" i="24" s="1"/>
  <c r="F59" i="24" s="1"/>
  <c r="F60" i="24" s="1"/>
  <c r="F61" i="24" s="1"/>
  <c r="F62" i="24" s="1"/>
  <c r="F63" i="24" s="1"/>
  <c r="F64" i="24" s="1"/>
  <c r="F65" i="24" s="1"/>
  <c r="F66" i="24" s="1"/>
  <c r="F67" i="24" s="1"/>
  <c r="F68" i="24" s="1"/>
  <c r="F69" i="24" s="1"/>
  <c r="F70" i="24" s="1"/>
  <c r="F71" i="24" s="1"/>
  <c r="F72" i="24" s="1"/>
  <c r="F73" i="24" s="1"/>
  <c r="F74" i="24" s="1"/>
  <c r="F75" i="24" s="1"/>
  <c r="F76" i="24" s="1"/>
  <c r="F77" i="24" s="1"/>
  <c r="F78" i="24" s="1"/>
  <c r="F79" i="24" s="1"/>
  <c r="F80" i="24" s="1"/>
  <c r="F81" i="24" s="1"/>
  <c r="F82" i="24" s="1"/>
  <c r="F83" i="24" s="1"/>
  <c r="F84" i="24" s="1"/>
  <c r="F85" i="24" s="1"/>
  <c r="F86" i="24" s="1"/>
  <c r="F87" i="24" s="1"/>
  <c r="F88" i="24" s="1"/>
  <c r="F89" i="24" s="1"/>
  <c r="F90" i="24" s="1"/>
  <c r="F91" i="24" s="1"/>
  <c r="F92" i="24" s="1"/>
  <c r="F93" i="24" s="1"/>
  <c r="F94" i="24" s="1"/>
  <c r="F95" i="24" s="1"/>
  <c r="F96" i="24" s="1"/>
  <c r="F97" i="24" s="1"/>
  <c r="F98" i="24" s="1"/>
  <c r="F99" i="24" s="1"/>
  <c r="F100" i="24" s="1"/>
  <c r="F101" i="24" s="1"/>
  <c r="F102" i="24" s="1"/>
  <c r="F103" i="24" s="1"/>
  <c r="F104" i="24" s="1"/>
  <c r="F105" i="24" s="1"/>
  <c r="F106" i="24" s="1"/>
  <c r="F107" i="24" s="1"/>
  <c r="F108" i="24" s="1"/>
  <c r="F109" i="24" s="1"/>
  <c r="F110" i="24" s="1"/>
  <c r="F111" i="24" s="1"/>
  <c r="F112" i="24" s="1"/>
  <c r="F113" i="24" s="1"/>
  <c r="F114" i="24" s="1"/>
  <c r="F115" i="24" s="1"/>
  <c r="F116" i="24" s="1"/>
  <c r="F117" i="24" s="1"/>
  <c r="F118" i="24" s="1"/>
  <c r="F119" i="24" s="1"/>
  <c r="F120" i="24" s="1"/>
  <c r="F121" i="24" s="1"/>
  <c r="F122" i="24" s="1"/>
  <c r="F123" i="24" s="1"/>
  <c r="F124" i="24" s="1"/>
  <c r="F125" i="24" s="1"/>
  <c r="F126" i="24" s="1"/>
  <c r="F127" i="24" s="1"/>
  <c r="F128" i="24" s="1"/>
  <c r="F129" i="24" s="1"/>
  <c r="F130" i="24" s="1"/>
  <c r="F131" i="24" s="1"/>
  <c r="F132" i="24" s="1"/>
  <c r="F133" i="24" s="1"/>
  <c r="F134" i="24" s="1"/>
  <c r="F135" i="24" s="1"/>
  <c r="F136" i="24" s="1"/>
  <c r="F137" i="24" s="1"/>
  <c r="F138" i="24" s="1"/>
  <c r="F139" i="24" s="1"/>
  <c r="F140" i="24" s="1"/>
  <c r="F141" i="24" s="1"/>
  <c r="F142" i="24" s="1"/>
  <c r="F143" i="24" s="1"/>
  <c r="F144" i="24" s="1"/>
  <c r="F145" i="24" s="1"/>
  <c r="F146" i="24" s="1"/>
  <c r="F147" i="24" s="1"/>
  <c r="F148" i="24" s="1"/>
  <c r="F149" i="24" s="1"/>
  <c r="F150" i="24" s="1"/>
  <c r="F151" i="24" s="1"/>
  <c r="F152" i="24" s="1"/>
  <c r="F153" i="24" s="1"/>
  <c r="F154" i="24" s="1"/>
  <c r="F155" i="24" s="1"/>
  <c r="F156" i="24" s="1"/>
  <c r="F157" i="24" s="1"/>
  <c r="F158" i="24" s="1"/>
  <c r="F159" i="24" s="1"/>
  <c r="F160" i="24" s="1"/>
  <c r="F161" i="24" s="1"/>
  <c r="F162" i="24" s="1"/>
  <c r="F163" i="24" s="1"/>
  <c r="F164" i="24" s="1"/>
  <c r="F165" i="24" s="1"/>
  <c r="F166" i="24" s="1"/>
  <c r="F167" i="24" s="1"/>
  <c r="F168" i="24" s="1"/>
  <c r="F169" i="24" s="1"/>
  <c r="F170" i="24" s="1"/>
  <c r="F171" i="24" s="1"/>
  <c r="F172" i="24" s="1"/>
  <c r="F173" i="24" s="1"/>
  <c r="F174" i="24" s="1"/>
  <c r="F175" i="24" s="1"/>
  <c r="F176" i="24" s="1"/>
  <c r="F177" i="24" s="1"/>
  <c r="F27" i="25"/>
  <c r="F28" i="25" s="1"/>
  <c r="F29" i="25" s="1"/>
  <c r="F30" i="25" s="1"/>
  <c r="F31" i="25" s="1"/>
  <c r="F32" i="25" s="1"/>
  <c r="F33" i="25" s="1"/>
  <c r="F34" i="25" s="1"/>
  <c r="F35" i="25" s="1"/>
  <c r="F36" i="25" s="1"/>
  <c r="F37" i="25" s="1"/>
  <c r="F38" i="25" s="1"/>
  <c r="F39" i="25" s="1"/>
  <c r="F40" i="25" s="1"/>
  <c r="F41" i="25" s="1"/>
  <c r="F42" i="25" s="1"/>
  <c r="F43" i="25" s="1"/>
  <c r="F44" i="25" s="1"/>
  <c r="F45" i="25" s="1"/>
  <c r="F46" i="25" s="1"/>
  <c r="F47" i="25" s="1"/>
  <c r="F48" i="25" s="1"/>
  <c r="F49" i="25" s="1"/>
  <c r="F50" i="25" s="1"/>
  <c r="F51" i="25" s="1"/>
  <c r="F52" i="25" s="1"/>
  <c r="F53" i="25" s="1"/>
  <c r="F54" i="25" s="1"/>
  <c r="F55" i="25" s="1"/>
  <c r="F56" i="25" s="1"/>
  <c r="F57" i="25" s="1"/>
  <c r="F58" i="25" s="1"/>
  <c r="F59" i="25" s="1"/>
  <c r="F60" i="25" s="1"/>
  <c r="F61" i="25" s="1"/>
  <c r="F62" i="25" s="1"/>
  <c r="F63" i="25" s="1"/>
  <c r="F64" i="25" s="1"/>
  <c r="F65" i="25" s="1"/>
  <c r="F66" i="25" s="1"/>
  <c r="F67" i="25" s="1"/>
  <c r="F68" i="25" s="1"/>
  <c r="F69" i="25" s="1"/>
  <c r="F70" i="25" s="1"/>
  <c r="F71" i="25" s="1"/>
  <c r="F72" i="25" s="1"/>
  <c r="F73" i="25" s="1"/>
  <c r="F74" i="25" s="1"/>
  <c r="F75" i="25" s="1"/>
  <c r="F76" i="25" s="1"/>
  <c r="F77" i="25" s="1"/>
  <c r="F78" i="25" s="1"/>
  <c r="F79" i="25" s="1"/>
  <c r="F80" i="25" s="1"/>
  <c r="F81" i="25" s="1"/>
  <c r="F82" i="25" s="1"/>
  <c r="F83" i="25" s="1"/>
  <c r="F84" i="25" s="1"/>
  <c r="F85" i="25" s="1"/>
  <c r="F86" i="25" s="1"/>
  <c r="F87" i="25" s="1"/>
  <c r="F88" i="25" s="1"/>
  <c r="F89" i="25" s="1"/>
  <c r="F90" i="25" s="1"/>
  <c r="F91" i="25" s="1"/>
  <c r="F92" i="25" s="1"/>
  <c r="F93" i="25" s="1"/>
  <c r="F94" i="25" s="1"/>
  <c r="F95" i="25" s="1"/>
  <c r="F96" i="25" s="1"/>
  <c r="F97" i="25" s="1"/>
  <c r="F98" i="25" s="1"/>
  <c r="F99" i="25" s="1"/>
  <c r="F100" i="25" s="1"/>
  <c r="F101" i="25" s="1"/>
  <c r="F102" i="25" s="1"/>
  <c r="F103" i="25" s="1"/>
  <c r="F104" i="25" s="1"/>
  <c r="F105" i="25" s="1"/>
  <c r="F106" i="25" s="1"/>
  <c r="F107" i="25" s="1"/>
  <c r="F108" i="25" s="1"/>
  <c r="F109" i="25" s="1"/>
  <c r="F110" i="25" s="1"/>
  <c r="F111" i="25" s="1"/>
  <c r="F112" i="25" s="1"/>
  <c r="F113" i="25" s="1"/>
  <c r="F114" i="25" s="1"/>
  <c r="F115" i="25" s="1"/>
  <c r="F116" i="25" s="1"/>
  <c r="F117" i="25" s="1"/>
  <c r="F118" i="25" s="1"/>
  <c r="F119" i="25" s="1"/>
  <c r="F120" i="25" s="1"/>
  <c r="F121" i="25" s="1"/>
  <c r="F122" i="25" s="1"/>
  <c r="F123" i="25" s="1"/>
  <c r="F124" i="25" s="1"/>
  <c r="F125" i="25" s="1"/>
  <c r="F126" i="25" s="1"/>
  <c r="F127" i="25" s="1"/>
  <c r="F128" i="25" s="1"/>
  <c r="F129" i="25" s="1"/>
  <c r="F130" i="25" s="1"/>
  <c r="F131" i="25" s="1"/>
  <c r="F132" i="25" s="1"/>
  <c r="F133" i="25" s="1"/>
  <c r="F134" i="25" s="1"/>
  <c r="F135" i="25" s="1"/>
  <c r="F136" i="25" s="1"/>
  <c r="F137" i="25" s="1"/>
  <c r="F138" i="25" s="1"/>
  <c r="F139" i="25" s="1"/>
  <c r="F140" i="25" s="1"/>
  <c r="F141" i="25" s="1"/>
  <c r="F142" i="25" s="1"/>
  <c r="F143" i="25" s="1"/>
  <c r="F144" i="25" s="1"/>
  <c r="F145" i="25" s="1"/>
  <c r="F146" i="25" s="1"/>
  <c r="F147" i="25" s="1"/>
  <c r="F148" i="25" s="1"/>
  <c r="F149" i="25" s="1"/>
  <c r="F150" i="25" s="1"/>
  <c r="F151" i="25" s="1"/>
  <c r="F152" i="25" s="1"/>
  <c r="F153" i="25" s="1"/>
  <c r="F154" i="25" s="1"/>
  <c r="F155" i="25" s="1"/>
  <c r="F156" i="25" s="1"/>
  <c r="F157" i="25" s="1"/>
  <c r="F158" i="25" s="1"/>
  <c r="F159" i="25" s="1"/>
  <c r="F160" i="25" s="1"/>
  <c r="F161" i="25" s="1"/>
  <c r="F162" i="25" s="1"/>
  <c r="F163" i="25" s="1"/>
  <c r="F164" i="25" s="1"/>
  <c r="F165" i="25" s="1"/>
  <c r="F166" i="25" s="1"/>
  <c r="F167" i="25" s="1"/>
  <c r="F168" i="25" s="1"/>
  <c r="F169" i="25" s="1"/>
  <c r="F170" i="25" s="1"/>
  <c r="F171" i="25" s="1"/>
  <c r="F172" i="25" s="1"/>
  <c r="F173" i="25" s="1"/>
  <c r="F174" i="25" s="1"/>
  <c r="F175" i="25" s="1"/>
  <c r="F176" i="25" s="1"/>
  <c r="F177" i="25" s="1"/>
  <c r="F178" i="25" s="1"/>
  <c r="F179" i="25" s="1"/>
  <c r="F180" i="25" s="1"/>
  <c r="F181" i="25" s="1"/>
  <c r="F182" i="25" s="1"/>
  <c r="F183" i="25" s="1"/>
  <c r="F184" i="25" s="1"/>
  <c r="F185" i="25" s="1"/>
  <c r="F186" i="25" s="1"/>
  <c r="F187" i="25" s="1"/>
  <c r="F188" i="25" s="1"/>
  <c r="F189" i="25" s="1"/>
  <c r="F190" i="25" s="1"/>
  <c r="F191" i="25" s="1"/>
  <c r="F192" i="25" s="1"/>
  <c r="F193" i="25" s="1"/>
  <c r="F194" i="25" s="1"/>
  <c r="F195" i="25" s="1"/>
  <c r="F196" i="25" s="1"/>
  <c r="F197" i="25" s="1"/>
  <c r="F198" i="25" s="1"/>
  <c r="F199" i="25" s="1"/>
  <c r="F200" i="25" s="1"/>
  <c r="F201" i="25" s="1"/>
  <c r="F202" i="25" s="1"/>
  <c r="F203" i="25" s="1"/>
  <c r="F204" i="25" s="1"/>
  <c r="F205" i="25" s="1"/>
  <c r="F206" i="25" s="1"/>
  <c r="F207" i="25" s="1"/>
  <c r="F208" i="25" s="1"/>
  <c r="F209" i="25" s="1"/>
  <c r="F210" i="25" s="1"/>
  <c r="F211" i="25" s="1"/>
  <c r="F212" i="25" s="1"/>
  <c r="F213" i="25" s="1"/>
  <c r="F214" i="25" s="1"/>
  <c r="F215" i="25" s="1"/>
  <c r="F216" i="25" s="1"/>
  <c r="F217" i="25" s="1"/>
  <c r="F218" i="25" s="1"/>
  <c r="F219" i="25" s="1"/>
  <c r="F220" i="25" s="1"/>
  <c r="F221" i="25" s="1"/>
  <c r="F222" i="25" s="1"/>
  <c r="F223" i="25" s="1"/>
  <c r="F224" i="25" s="1"/>
  <c r="F225" i="25" s="1"/>
  <c r="F226" i="25" s="1"/>
  <c r="F227" i="25" s="1"/>
  <c r="F228" i="25" s="1"/>
  <c r="F229" i="25" s="1"/>
  <c r="F230" i="25" s="1"/>
  <c r="F231" i="25" s="1"/>
  <c r="F232" i="25" s="1"/>
  <c r="F233" i="25" s="1"/>
  <c r="F234" i="25" s="1"/>
  <c r="F235" i="25" s="1"/>
  <c r="F236" i="25" s="1"/>
  <c r="F237" i="25" s="1"/>
  <c r="F238" i="25" s="1"/>
  <c r="F239" i="25" s="1"/>
  <c r="F240" i="25" s="1"/>
  <c r="F241" i="25" s="1"/>
  <c r="F242" i="25" s="1"/>
  <c r="F243" i="25" s="1"/>
  <c r="F244" i="25" s="1"/>
  <c r="F245" i="25" s="1"/>
  <c r="F246" i="25" s="1"/>
  <c r="F247" i="25" s="1"/>
  <c r="F248" i="25" s="1"/>
  <c r="F249" i="25" s="1"/>
  <c r="F250" i="25" s="1"/>
  <c r="F251" i="25" s="1"/>
  <c r="F252" i="25" s="1"/>
  <c r="F253" i="25" s="1"/>
  <c r="F254" i="25" s="1"/>
  <c r="F255" i="25" s="1"/>
  <c r="F256" i="25" s="1"/>
  <c r="F257" i="25" s="1"/>
  <c r="F258" i="25" s="1"/>
  <c r="F259" i="25" s="1"/>
  <c r="F260" i="25" s="1"/>
  <c r="F261" i="25" s="1"/>
  <c r="F262" i="25" s="1"/>
  <c r="F263" i="25" s="1"/>
  <c r="F264" i="25" s="1"/>
  <c r="F265" i="25" s="1"/>
  <c r="F266" i="25" s="1"/>
  <c r="F267" i="25" s="1"/>
  <c r="F268" i="25" s="1"/>
  <c r="F269" i="25" s="1"/>
  <c r="F270" i="25" s="1"/>
  <c r="F271" i="25" s="1"/>
  <c r="F272" i="25" s="1"/>
  <c r="F273" i="25" s="1"/>
  <c r="F274" i="25" s="1"/>
  <c r="F275" i="25" s="1"/>
  <c r="F276" i="25" s="1"/>
  <c r="F277" i="25" s="1"/>
  <c r="F278" i="25" s="1"/>
  <c r="F279" i="25" s="1"/>
  <c r="F280" i="25" s="1"/>
  <c r="F281" i="25" s="1"/>
  <c r="F282" i="25" s="1"/>
  <c r="F283" i="25" s="1"/>
  <c r="F284" i="25" s="1"/>
  <c r="F285" i="25" s="1"/>
  <c r="F286" i="25" s="1"/>
  <c r="F287" i="25" s="1"/>
  <c r="F288" i="25" s="1"/>
  <c r="F289" i="25" s="1"/>
  <c r="F290" i="25" s="1"/>
  <c r="F291" i="25" s="1"/>
  <c r="F292" i="25" s="1"/>
  <c r="F293" i="25" s="1"/>
  <c r="F294" i="25" s="1"/>
  <c r="F295" i="25" s="1"/>
  <c r="F296" i="25" s="1"/>
  <c r="F297" i="25" s="1"/>
  <c r="F298" i="25" s="1"/>
  <c r="F299" i="25" s="1"/>
  <c r="F300" i="25" s="1"/>
  <c r="F301" i="25" s="1"/>
  <c r="F302" i="25" s="1"/>
  <c r="F303" i="25" s="1"/>
  <c r="F304" i="25" s="1"/>
  <c r="F305" i="25" s="1"/>
  <c r="F306" i="25" s="1"/>
  <c r="F307" i="25" s="1"/>
  <c r="F308" i="25" s="1"/>
  <c r="F309" i="25" s="1"/>
  <c r="F310" i="25" s="1"/>
  <c r="F311" i="25" s="1"/>
  <c r="F312" i="25" s="1"/>
  <c r="F313" i="25" s="1"/>
  <c r="F314" i="25" s="1"/>
  <c r="F178" i="24" l="1"/>
  <c r="F179" i="24" s="1"/>
  <c r="F180" i="24" s="1"/>
  <c r="F181" i="24" s="1"/>
  <c r="F182" i="24" s="1"/>
  <c r="F183" i="24" s="1"/>
  <c r="F184" i="24" s="1"/>
  <c r="F185" i="24" s="1"/>
  <c r="F186" i="24" s="1"/>
  <c r="F187" i="24" s="1"/>
  <c r="F188" i="24" s="1"/>
  <c r="F189" i="24" s="1"/>
  <c r="F190" i="24" s="1"/>
  <c r="F191" i="24" s="1"/>
  <c r="F192" i="24" s="1"/>
  <c r="F193" i="24" s="1"/>
  <c r="F194" i="24" s="1"/>
  <c r="F195" i="24" s="1"/>
  <c r="F196" i="24" s="1"/>
  <c r="F197" i="24" s="1"/>
  <c r="F198" i="24" s="1"/>
  <c r="F199" i="24" s="1"/>
  <c r="F200" i="24" s="1"/>
  <c r="F201" i="24" s="1"/>
  <c r="F202" i="24" s="1"/>
  <c r="F203" i="24" s="1"/>
  <c r="F204" i="24" s="1"/>
  <c r="F205" i="24" s="1"/>
  <c r="F206" i="24" s="1"/>
  <c r="F207" i="24" s="1"/>
  <c r="F208" i="24" s="1"/>
  <c r="F209" i="24" s="1"/>
  <c r="F210" i="24" s="1"/>
  <c r="F211" i="24" s="1"/>
  <c r="F212" i="24" s="1"/>
  <c r="F213" i="24" s="1"/>
  <c r="F214" i="24" s="1"/>
  <c r="F215" i="24" s="1"/>
  <c r="F216" i="24" s="1"/>
  <c r="F217" i="24" s="1"/>
  <c r="F218" i="24" s="1"/>
  <c r="F219" i="24" s="1"/>
  <c r="F220" i="24" s="1"/>
  <c r="F221" i="24" s="1"/>
  <c r="F222" i="24" s="1"/>
  <c r="F223" i="24" s="1"/>
  <c r="F423" i="24"/>
  <c r="F424" i="24" s="1"/>
  <c r="F425" i="24" s="1"/>
  <c r="F426" i="24" s="1"/>
  <c r="F264" i="24" l="1"/>
  <c r="F636" i="24" l="1"/>
  <c r="F637" i="24" s="1"/>
  <c r="F638" i="24" s="1"/>
  <c r="F639" i="24" s="1"/>
  <c r="F640" i="24" s="1"/>
  <c r="F641" i="24" s="1"/>
  <c r="F642" i="24" s="1"/>
  <c r="F643" i="24" s="1"/>
  <c r="F644" i="24" s="1"/>
  <c r="F645" i="24" s="1"/>
  <c r="F646" i="24" s="1"/>
  <c r="F647" i="24" s="1"/>
  <c r="F648" i="24" s="1"/>
  <c r="F649" i="24" s="1"/>
  <c r="F650" i="24" s="1"/>
  <c r="F651" i="24" s="1"/>
  <c r="F652" i="24" s="1"/>
  <c r="F653" i="24" s="1"/>
  <c r="F654" i="24" s="1"/>
  <c r="F655" i="24" s="1"/>
  <c r="F656" i="24" s="1"/>
  <c r="F657" i="24" s="1"/>
  <c r="F658" i="24" s="1"/>
  <c r="F659" i="24" s="1"/>
  <c r="F660" i="24" s="1"/>
  <c r="F661" i="24" s="1"/>
  <c r="F662" i="24" s="1"/>
  <c r="F663" i="24" s="1"/>
  <c r="F664" i="24" s="1"/>
  <c r="F665" i="24" s="1"/>
  <c r="F666" i="24" s="1"/>
  <c r="F667" i="24" s="1"/>
  <c r="F668" i="24" s="1"/>
  <c r="F669" i="24" s="1"/>
  <c r="F670" i="24" s="1"/>
  <c r="F671" i="24" s="1"/>
  <c r="F672" i="24" s="1"/>
  <c r="F673" i="24" s="1"/>
  <c r="F674" i="24" s="1"/>
  <c r="F675" i="24" s="1"/>
  <c r="F676" i="24" s="1"/>
  <c r="F677" i="24" s="1"/>
  <c r="F678" i="24" s="1"/>
  <c r="F679" i="24" s="1"/>
  <c r="F680" i="24" s="1"/>
  <c r="F681" i="24" s="1"/>
  <c r="F682" i="24" s="1"/>
  <c r="F683" i="24" s="1"/>
  <c r="F684" i="24" s="1"/>
  <c r="F685" i="24" s="1"/>
  <c r="F686" i="24" s="1"/>
  <c r="F687" i="24" s="1"/>
  <c r="F688" i="24" s="1"/>
  <c r="F689" i="24" s="1"/>
  <c r="F690" i="24" s="1"/>
  <c r="F691" i="24" s="1"/>
  <c r="F692" i="24" s="1"/>
  <c r="F363" i="24"/>
  <c r="F364" i="24" s="1"/>
  <c r="F265" i="24"/>
  <c r="F266" i="24" s="1"/>
  <c r="F267" i="24" s="1"/>
  <c r="F268" i="24" s="1"/>
  <c r="F269" i="24" s="1"/>
  <c r="F270" i="24" s="1"/>
  <c r="F271" i="24" s="1"/>
  <c r="F272" i="24" s="1"/>
  <c r="F273" i="24" s="1"/>
  <c r="F274" i="24" s="1"/>
  <c r="F275" i="24" s="1"/>
  <c r="F276" i="24" s="1"/>
  <c r="F277" i="24" s="1"/>
  <c r="F278" i="24" s="1"/>
  <c r="F279" i="24" s="1"/>
  <c r="F280" i="24" s="1"/>
  <c r="F281" i="24" s="1"/>
  <c r="F282" i="24" s="1"/>
  <c r="F283" i="24" s="1"/>
  <c r="F284" i="24" s="1"/>
  <c r="F285" i="24" s="1"/>
  <c r="F286" i="24" s="1"/>
  <c r="F287" i="24" s="1"/>
  <c r="F288" i="24" s="1"/>
  <c r="F289" i="24" s="1"/>
  <c r="F290" i="24" s="1"/>
  <c r="F291" i="24" s="1"/>
  <c r="F292" i="24" s="1"/>
  <c r="F293" i="24" s="1"/>
  <c r="F294" i="24" s="1"/>
  <c r="F9" i="20"/>
  <c r="F10" i="20" s="1"/>
  <c r="F11" i="20" s="1"/>
  <c r="F12" i="20" s="1"/>
  <c r="F13" i="20" s="1"/>
  <c r="F14" i="20" s="1"/>
  <c r="F15" i="20" s="1"/>
  <c r="F16" i="20" s="1"/>
  <c r="F17" i="20" s="1"/>
  <c r="F18" i="20" s="1"/>
  <c r="F19" i="20" s="1"/>
  <c r="F20" i="20" s="1"/>
  <c r="F21" i="20" s="1"/>
  <c r="F22" i="20" s="1"/>
  <c r="F23" i="20" s="1"/>
  <c r="F24" i="20" s="1"/>
  <c r="F25" i="20" s="1"/>
  <c r="F26" i="20" s="1"/>
  <c r="F27" i="20" s="1"/>
  <c r="F365" i="24" l="1"/>
  <c r="F366" i="24" s="1"/>
  <c r="F367" i="24" s="1"/>
  <c r="F368" i="24" s="1"/>
  <c r="F369" i="24" s="1"/>
  <c r="F370" i="24" s="1"/>
  <c r="F371" i="24" s="1"/>
  <c r="F28" i="20"/>
  <c r="F29" i="20" s="1"/>
  <c r="F30" i="20" s="1"/>
  <c r="F31" i="20" s="1"/>
  <c r="F32" i="20" s="1"/>
  <c r="F33" i="20" s="1"/>
  <c r="F34" i="20" s="1"/>
  <c r="F35" i="20" s="1"/>
  <c r="F36" i="20" s="1"/>
  <c r="F37" i="20" s="1"/>
  <c r="F38" i="20" s="1"/>
  <c r="F39" i="20" s="1"/>
  <c r="F40" i="20" s="1"/>
  <c r="F41" i="20" s="1"/>
  <c r="F42" i="20" s="1"/>
  <c r="F43" i="20" s="1"/>
  <c r="F44" i="20" s="1"/>
  <c r="F45" i="20" s="1"/>
  <c r="F46" i="20" s="1"/>
  <c r="F47" i="20" s="1"/>
  <c r="F48" i="20" s="1"/>
  <c r="F49" i="20" s="1"/>
  <c r="F50" i="20" s="1"/>
  <c r="F51" i="20" s="1"/>
  <c r="F52" i="20" s="1"/>
  <c r="F53" i="20" s="1"/>
  <c r="F54" i="20" s="1"/>
  <c r="F55" i="20" s="1"/>
  <c r="F56" i="20" s="1"/>
  <c r="F57" i="20" s="1"/>
  <c r="F58" i="20" s="1"/>
  <c r="F59" i="20" s="1"/>
  <c r="F60" i="20" s="1"/>
  <c r="F61" i="20" s="1"/>
  <c r="F62" i="20" s="1"/>
  <c r="F63" i="20" s="1"/>
  <c r="F64" i="20" s="1"/>
  <c r="F65" i="20" s="1"/>
  <c r="F66" i="20" s="1"/>
  <c r="F67" i="20" s="1"/>
  <c r="F68" i="20" s="1"/>
  <c r="F69" i="20" s="1"/>
  <c r="F70" i="20" s="1"/>
  <c r="F71" i="20" s="1"/>
  <c r="F72" i="20" s="1"/>
  <c r="F73" i="20" s="1"/>
  <c r="F74" i="20" s="1"/>
  <c r="F75" i="20" s="1"/>
  <c r="F76" i="20" s="1"/>
  <c r="F77" i="20" s="1"/>
  <c r="F78" i="20" s="1"/>
  <c r="F79" i="20" s="1"/>
  <c r="F80" i="20" s="1"/>
  <c r="F81" i="20" s="1"/>
  <c r="F82" i="20" s="1"/>
  <c r="F83" i="20" s="1"/>
  <c r="F84" i="20" s="1"/>
  <c r="F85" i="20" s="1"/>
  <c r="F86" i="20" s="1"/>
  <c r="F87" i="20" s="1"/>
  <c r="F88" i="20" s="1"/>
  <c r="F89" i="20" s="1"/>
  <c r="F90" i="20" s="1"/>
  <c r="F91" i="20" s="1"/>
  <c r="F92" i="20" s="1"/>
  <c r="F93" i="20" s="1"/>
  <c r="F94" i="20" s="1"/>
  <c r="F95" i="20" s="1"/>
  <c r="F96" i="20" s="1"/>
  <c r="F97" i="20" s="1"/>
  <c r="F98" i="20" s="1"/>
  <c r="F99" i="20" s="1"/>
  <c r="F100" i="20" s="1"/>
  <c r="F101" i="20" s="1"/>
  <c r="F102" i="20" s="1"/>
  <c r="F103" i="20" s="1"/>
  <c r="F104" i="20" s="1"/>
  <c r="F105" i="20" s="1"/>
  <c r="F106" i="20" s="1"/>
  <c r="F107" i="20" s="1"/>
  <c r="F108" i="20" s="1"/>
  <c r="F109" i="20" s="1"/>
  <c r="F110" i="20" s="1"/>
  <c r="F111" i="20" s="1"/>
  <c r="F112" i="20" s="1"/>
  <c r="F113" i="20" s="1"/>
  <c r="F114" i="20" s="1"/>
  <c r="F115" i="20" s="1"/>
  <c r="F116" i="20" s="1"/>
  <c r="F117" i="20" s="1"/>
  <c r="F118" i="20" s="1"/>
  <c r="F119" i="20" s="1"/>
  <c r="F120" i="20" s="1"/>
  <c r="F121" i="20" s="1"/>
  <c r="F122" i="20" s="1"/>
  <c r="F123" i="20" s="1"/>
  <c r="F124" i="20" s="1"/>
  <c r="F125" i="20" s="1"/>
  <c r="F126" i="20" s="1"/>
  <c r="F127" i="20" s="1"/>
  <c r="F128" i="20" s="1"/>
  <c r="F129" i="20" s="1"/>
  <c r="F130" i="20" s="1"/>
  <c r="F131" i="20" s="1"/>
  <c r="F132" i="20" s="1"/>
  <c r="F133" i="20" s="1"/>
  <c r="F134" i="20" s="1"/>
  <c r="F135" i="20" s="1"/>
  <c r="F136" i="20" s="1"/>
  <c r="F137" i="20" s="1"/>
  <c r="F138" i="20" s="1"/>
  <c r="F139" i="20" s="1"/>
  <c r="F140" i="20" s="1"/>
  <c r="F141" i="20" s="1"/>
  <c r="F142" i="20" s="1"/>
  <c r="F143" i="20" s="1"/>
  <c r="F144" i="20" s="1"/>
  <c r="F145" i="20" s="1"/>
  <c r="F146" i="20" s="1"/>
  <c r="F147" i="20" s="1"/>
  <c r="F148" i="20" s="1"/>
  <c r="F149" i="20" s="1"/>
  <c r="F150" i="20" s="1"/>
  <c r="F151" i="20" s="1"/>
  <c r="F152" i="20" s="1"/>
  <c r="F153" i="20" s="1"/>
  <c r="F154" i="20" s="1"/>
  <c r="F155" i="20" s="1"/>
  <c r="F156" i="20" s="1"/>
  <c r="F157" i="20" s="1"/>
  <c r="F158" i="20" s="1"/>
  <c r="F159" i="20" s="1"/>
  <c r="F160" i="20" s="1"/>
  <c r="F161" i="20" s="1"/>
  <c r="F162" i="20" s="1"/>
  <c r="F163" i="20" s="1"/>
  <c r="F164" i="20" s="1"/>
  <c r="F165" i="20" s="1"/>
  <c r="F166" i="20" s="1"/>
  <c r="F167" i="20" s="1"/>
  <c r="F168" i="20" s="1"/>
  <c r="F169" i="20" s="1"/>
  <c r="F170" i="20" s="1"/>
  <c r="F171" i="20" s="1"/>
  <c r="F172" i="20" s="1"/>
  <c r="F173" i="20" s="1"/>
  <c r="F174" i="20" s="1"/>
  <c r="F175" i="20" s="1"/>
  <c r="F176" i="20" s="1"/>
  <c r="F177" i="20" s="1"/>
  <c r="F178" i="20" s="1"/>
  <c r="F179" i="20" s="1"/>
  <c r="F180" i="20" s="1"/>
  <c r="F181" i="20" s="1"/>
  <c r="F182" i="20" s="1"/>
  <c r="F183" i="20" s="1"/>
  <c r="F184" i="20" s="1"/>
  <c r="F185" i="20" s="1"/>
  <c r="F186" i="20" s="1"/>
  <c r="F187" i="20" s="1"/>
  <c r="F188" i="20" s="1"/>
  <c r="F189" i="20" s="1"/>
  <c r="F190" i="20" s="1"/>
  <c r="F191" i="20" s="1"/>
  <c r="F192" i="20" s="1"/>
  <c r="F193" i="20" s="1"/>
  <c r="F194" i="20" s="1"/>
  <c r="F195" i="20" s="1"/>
  <c r="F196" i="20" s="1"/>
  <c r="F197" i="20" s="1"/>
  <c r="F198" i="20" s="1"/>
  <c r="F199" i="20" s="1"/>
  <c r="F200" i="20" s="1"/>
  <c r="F201" i="20" s="1"/>
  <c r="F202" i="20" s="1"/>
  <c r="F203" i="20" s="1"/>
  <c r="F204" i="20" s="1"/>
  <c r="F205" i="20" s="1"/>
  <c r="F206" i="20" s="1"/>
  <c r="F207" i="20" s="1"/>
  <c r="F208" i="20" s="1"/>
  <c r="F209" i="20" s="1"/>
  <c r="F210" i="20" s="1"/>
  <c r="F211" i="20" s="1"/>
  <c r="F212" i="20" s="1"/>
  <c r="F213" i="20" s="1"/>
  <c r="F214" i="20" s="1"/>
  <c r="F215" i="20" s="1"/>
  <c r="F216" i="20" s="1"/>
  <c r="F217" i="20" s="1"/>
  <c r="F218" i="20" s="1"/>
  <c r="F219" i="20" s="1"/>
  <c r="F220" i="20" s="1"/>
  <c r="F221" i="20" s="1"/>
  <c r="F222" i="20" s="1"/>
  <c r="F223" i="20" s="1"/>
  <c r="F224" i="20" s="1"/>
  <c r="F225" i="20" s="1"/>
  <c r="F226" i="20" s="1"/>
  <c r="F227" i="20" s="1"/>
  <c r="F228" i="20" s="1"/>
  <c r="F229" i="20" s="1"/>
  <c r="F230" i="20" s="1"/>
  <c r="F231" i="20" s="1"/>
  <c r="F232" i="20" s="1"/>
  <c r="F233" i="20" s="1"/>
  <c r="F234" i="20" s="1"/>
  <c r="F235" i="20" s="1"/>
  <c r="F236" i="20" s="1"/>
  <c r="F237" i="20" s="1"/>
  <c r="F238" i="20" s="1"/>
  <c r="F239" i="20" s="1"/>
  <c r="F240" i="20" s="1"/>
  <c r="F241" i="20" s="1"/>
  <c r="F242" i="20" s="1"/>
  <c r="F243" i="20" s="1"/>
  <c r="F244" i="20" s="1"/>
  <c r="F245" i="20" s="1"/>
  <c r="F246" i="20" s="1"/>
  <c r="F247" i="20" s="1"/>
  <c r="F248" i="20" s="1"/>
  <c r="F249" i="20" s="1"/>
  <c r="F250" i="20" s="1"/>
  <c r="F251" i="20" s="1"/>
  <c r="F252" i="20" s="1"/>
  <c r="F253" i="20" s="1"/>
  <c r="F254" i="20" s="1"/>
  <c r="F255" i="20" s="1"/>
  <c r="F256" i="20" s="1"/>
  <c r="F257" i="20" s="1"/>
  <c r="F258" i="20" s="1"/>
  <c r="F259" i="20" s="1"/>
  <c r="F260" i="20" s="1"/>
  <c r="F261" i="20" s="1"/>
  <c r="F262" i="20" s="1"/>
  <c r="F263" i="20" s="1"/>
  <c r="F264" i="20" s="1"/>
  <c r="F265" i="20" s="1"/>
  <c r="F266" i="20" s="1"/>
  <c r="F267" i="20" s="1"/>
  <c r="F268" i="20" s="1"/>
  <c r="F269" i="20" s="1"/>
  <c r="F270" i="20" s="1"/>
  <c r="F271" i="20" s="1"/>
  <c r="F272" i="20" s="1"/>
  <c r="F273" i="20" s="1"/>
  <c r="F274" i="20" s="1"/>
  <c r="F275" i="20" s="1"/>
  <c r="F276" i="20" s="1"/>
  <c r="F277" i="20" s="1"/>
  <c r="F278" i="20" s="1"/>
  <c r="F279" i="20" s="1"/>
  <c r="F280" i="20" s="1"/>
  <c r="F281" i="20" s="1"/>
  <c r="F282" i="20" s="1"/>
  <c r="F283" i="20" s="1"/>
  <c r="F284" i="20" s="1"/>
  <c r="F285" i="20" s="1"/>
  <c r="F286" i="20" s="1"/>
  <c r="F287" i="20" s="1"/>
  <c r="F288" i="20" s="1"/>
  <c r="F289" i="20" s="1"/>
  <c r="F290" i="20" s="1"/>
  <c r="F291" i="20" s="1"/>
  <c r="F292" i="20" s="1"/>
  <c r="F293" i="20" s="1"/>
  <c r="F294" i="20" s="1"/>
  <c r="F295" i="20" s="1"/>
  <c r="F296" i="20" s="1"/>
  <c r="F297" i="20" s="1"/>
  <c r="F298" i="20" s="1"/>
  <c r="F299" i="20" s="1"/>
  <c r="F300" i="20" s="1"/>
  <c r="F301" i="20" s="1"/>
  <c r="F685" i="20"/>
  <c r="F686" i="20" s="1"/>
  <c r="F687" i="20" s="1"/>
  <c r="F688" i="20" s="1"/>
  <c r="F689" i="20" s="1"/>
  <c r="F690" i="20" s="1"/>
  <c r="F691" i="20" s="1"/>
  <c r="F692" i="20" s="1"/>
  <c r="F693" i="20" s="1"/>
  <c r="F694" i="20" s="1"/>
  <c r="F695" i="20" s="1"/>
  <c r="F696" i="20" s="1"/>
  <c r="F697" i="20" s="1"/>
  <c r="F698" i="20" s="1"/>
  <c r="F699" i="20" s="1"/>
  <c r="F700" i="20" s="1"/>
  <c r="F701" i="20" s="1"/>
  <c r="F702" i="20" s="1"/>
  <c r="F703" i="20" s="1"/>
  <c r="F325" i="20"/>
  <c r="F372" i="24" l="1"/>
  <c r="F373" i="24" s="1"/>
  <c r="F374" i="24" s="1"/>
  <c r="E753" i="23"/>
  <c r="D752" i="23"/>
  <c r="D751" i="23"/>
  <c r="F751" i="23" s="1"/>
  <c r="F731" i="23"/>
  <c r="F732" i="23" s="1"/>
  <c r="F733" i="23" s="1"/>
  <c r="F600" i="23"/>
  <c r="F601" i="23" s="1"/>
  <c r="F602" i="23" s="1"/>
  <c r="F603" i="23" s="1"/>
  <c r="F604" i="23" s="1"/>
  <c r="F605" i="23" s="1"/>
  <c r="F606" i="23" s="1"/>
  <c r="F607" i="23" s="1"/>
  <c r="F608" i="23" s="1"/>
  <c r="F609" i="23" s="1"/>
  <c r="F610" i="23" s="1"/>
  <c r="F611" i="23" s="1"/>
  <c r="F612" i="23" s="1"/>
  <c r="F613" i="23" s="1"/>
  <c r="F614" i="23" s="1"/>
  <c r="F615" i="23" s="1"/>
  <c r="F616" i="23" s="1"/>
  <c r="F617" i="23" s="1"/>
  <c r="F618" i="23" s="1"/>
  <c r="F619" i="23" s="1"/>
  <c r="F620" i="23" s="1"/>
  <c r="F621" i="23" s="1"/>
  <c r="F622" i="23" s="1"/>
  <c r="F623" i="23" s="1"/>
  <c r="F624" i="23" s="1"/>
  <c r="F625" i="23" s="1"/>
  <c r="F626" i="23" s="1"/>
  <c r="F627" i="23" s="1"/>
  <c r="F628" i="23" s="1"/>
  <c r="F629" i="23" s="1"/>
  <c r="F630" i="23" s="1"/>
  <c r="F631" i="23" s="1"/>
  <c r="F632" i="23" s="1"/>
  <c r="F633" i="23" s="1"/>
  <c r="F634" i="23" s="1"/>
  <c r="F635" i="23" s="1"/>
  <c r="F636" i="23" s="1"/>
  <c r="F637" i="23" s="1"/>
  <c r="F638" i="23" s="1"/>
  <c r="F639" i="23" s="1"/>
  <c r="F640" i="23" s="1"/>
  <c r="F641" i="23" s="1"/>
  <c r="F642" i="23" s="1"/>
  <c r="F643" i="23" s="1"/>
  <c r="F644" i="23" s="1"/>
  <c r="F645" i="23" s="1"/>
  <c r="F646" i="23" s="1"/>
  <c r="F647" i="23" s="1"/>
  <c r="F648" i="23" s="1"/>
  <c r="F649" i="23" s="1"/>
  <c r="F650" i="23" s="1"/>
  <c r="F651" i="23" s="1"/>
  <c r="F652" i="23" s="1"/>
  <c r="F653" i="23" s="1"/>
  <c r="F654" i="23" s="1"/>
  <c r="F655" i="23" s="1"/>
  <c r="F656" i="23" s="1"/>
  <c r="F657" i="23" s="1"/>
  <c r="F658" i="23" s="1"/>
  <c r="F659" i="23" s="1"/>
  <c r="F660" i="23" s="1"/>
  <c r="F661" i="23" s="1"/>
  <c r="F662" i="23" s="1"/>
  <c r="F663" i="23" s="1"/>
  <c r="F664" i="23" s="1"/>
  <c r="F665" i="23" s="1"/>
  <c r="F666" i="23" s="1"/>
  <c r="F667" i="23" s="1"/>
  <c r="F668" i="23" s="1"/>
  <c r="F669" i="23" s="1"/>
  <c r="F670" i="23" s="1"/>
  <c r="F671" i="23" s="1"/>
  <c r="F672" i="23" s="1"/>
  <c r="F673" i="23" s="1"/>
  <c r="F674" i="23" s="1"/>
  <c r="F675" i="23" s="1"/>
  <c r="F676" i="23" s="1"/>
  <c r="F677" i="23" s="1"/>
  <c r="F678" i="23" s="1"/>
  <c r="F679" i="23" s="1"/>
  <c r="C588" i="23"/>
  <c r="F582" i="23"/>
  <c r="F583" i="23" s="1"/>
  <c r="F584" i="23" s="1"/>
  <c r="F585" i="23" s="1"/>
  <c r="F586" i="23" s="1"/>
  <c r="F587" i="23" s="1"/>
  <c r="F588" i="23" s="1"/>
  <c r="F567" i="23"/>
  <c r="F568" i="23" s="1"/>
  <c r="F569" i="23" s="1"/>
  <c r="F550" i="23"/>
  <c r="F551" i="23" s="1"/>
  <c r="F552" i="23" s="1"/>
  <c r="F553" i="23" s="1"/>
  <c r="F529" i="23"/>
  <c r="F530" i="23" s="1"/>
  <c r="F531" i="23" s="1"/>
  <c r="F532" i="23" s="1"/>
  <c r="F533" i="23" s="1"/>
  <c r="F534" i="23" s="1"/>
  <c r="F535" i="23" s="1"/>
  <c r="F536" i="23" s="1"/>
  <c r="F537" i="23" s="1"/>
  <c r="F538" i="23" s="1"/>
  <c r="F514" i="23"/>
  <c r="F515" i="23" s="1"/>
  <c r="F516" i="23" s="1"/>
  <c r="F517" i="23" s="1"/>
  <c r="F468" i="23"/>
  <c r="F469" i="23" s="1"/>
  <c r="F470" i="23" s="1"/>
  <c r="F471" i="23" s="1"/>
  <c r="F472" i="23" s="1"/>
  <c r="F473" i="23" s="1"/>
  <c r="F474" i="23" s="1"/>
  <c r="F475" i="23" s="1"/>
  <c r="F476" i="23" s="1"/>
  <c r="F477" i="23" s="1"/>
  <c r="F478" i="23" s="1"/>
  <c r="F479" i="23" s="1"/>
  <c r="F480" i="23" s="1"/>
  <c r="F481" i="23" s="1"/>
  <c r="F482" i="23" s="1"/>
  <c r="F483" i="23" s="1"/>
  <c r="F484" i="23" s="1"/>
  <c r="F485" i="23" s="1"/>
  <c r="F486" i="23" s="1"/>
  <c r="F487" i="23" s="1"/>
  <c r="F488" i="23" s="1"/>
  <c r="F489" i="23" s="1"/>
  <c r="F490" i="23" s="1"/>
  <c r="F491" i="23" s="1"/>
  <c r="F492" i="23" s="1"/>
  <c r="F493" i="23" s="1"/>
  <c r="F494" i="23" s="1"/>
  <c r="F495" i="23" s="1"/>
  <c r="F496" i="23" s="1"/>
  <c r="F497" i="23" s="1"/>
  <c r="F498" i="23" s="1"/>
  <c r="F499" i="23" s="1"/>
  <c r="F500" i="23" s="1"/>
  <c r="F501" i="23" s="1"/>
  <c r="F502" i="23" s="1"/>
  <c r="F411" i="23"/>
  <c r="F412" i="23" s="1"/>
  <c r="F413" i="23" s="1"/>
  <c r="F414" i="23" s="1"/>
  <c r="F415" i="23" s="1"/>
  <c r="F416" i="23" s="1"/>
  <c r="F417" i="23" s="1"/>
  <c r="F418" i="23" s="1"/>
  <c r="F419" i="23" s="1"/>
  <c r="F420" i="23" s="1"/>
  <c r="F421" i="23" s="1"/>
  <c r="F422" i="23" s="1"/>
  <c r="F423" i="23" s="1"/>
  <c r="F424" i="23" s="1"/>
  <c r="F425" i="23" s="1"/>
  <c r="F426" i="23" s="1"/>
  <c r="F427" i="23" s="1"/>
  <c r="F428" i="23" s="1"/>
  <c r="F429" i="23" s="1"/>
  <c r="F430" i="23" s="1"/>
  <c r="F431" i="23" s="1"/>
  <c r="F432" i="23" s="1"/>
  <c r="F433" i="23" s="1"/>
  <c r="F434" i="23" s="1"/>
  <c r="F435" i="23" s="1"/>
  <c r="F436" i="23" s="1"/>
  <c r="F437" i="23" s="1"/>
  <c r="F438" i="23" s="1"/>
  <c r="F439" i="23" s="1"/>
  <c r="F440" i="23" s="1"/>
  <c r="F441" i="23" s="1"/>
  <c r="F442" i="23" s="1"/>
  <c r="F443" i="23" s="1"/>
  <c r="F444" i="23" s="1"/>
  <c r="F445" i="23" s="1"/>
  <c r="F446" i="23" s="1"/>
  <c r="F447" i="23" s="1"/>
  <c r="F448" i="23" s="1"/>
  <c r="F449" i="23" s="1"/>
  <c r="F450" i="23" s="1"/>
  <c r="F451" i="23" s="1"/>
  <c r="F452" i="23" s="1"/>
  <c r="F453" i="23" s="1"/>
  <c r="F454" i="23" s="1"/>
  <c r="F455" i="23" s="1"/>
  <c r="F456" i="23" s="1"/>
  <c r="F457" i="23" s="1"/>
  <c r="F9" i="23"/>
  <c r="F10" i="23" s="1"/>
  <c r="F11" i="23" s="1"/>
  <c r="F12" i="23" s="1"/>
  <c r="F13" i="23" s="1"/>
  <c r="F14" i="23" s="1"/>
  <c r="F15" i="23" s="1"/>
  <c r="F16" i="23" s="1"/>
  <c r="F17" i="23" s="1"/>
  <c r="F18" i="23" s="1"/>
  <c r="F19" i="23" s="1"/>
  <c r="F20" i="23" s="1"/>
  <c r="F21" i="23" s="1"/>
  <c r="F22" i="23" s="1"/>
  <c r="F23" i="23" s="1"/>
  <c r="F24" i="23" l="1"/>
  <c r="F25" i="23" s="1"/>
  <c r="F26" i="23" s="1"/>
  <c r="F27" i="23" s="1"/>
  <c r="F28" i="23" s="1"/>
  <c r="F29" i="23" s="1"/>
  <c r="F30" i="23" s="1"/>
  <c r="F31" i="23" s="1"/>
  <c r="F32" i="23" s="1"/>
  <c r="F33" i="23" s="1"/>
  <c r="F34" i="23" s="1"/>
  <c r="F35" i="23" s="1"/>
  <c r="F36" i="23" s="1"/>
  <c r="F37" i="23" s="1"/>
  <c r="F38" i="23" s="1"/>
  <c r="F39" i="23" s="1"/>
  <c r="F40" i="23" s="1"/>
  <c r="F41" i="23" s="1"/>
  <c r="F42" i="23" s="1"/>
  <c r="F43" i="23" s="1"/>
  <c r="F44" i="23" s="1"/>
  <c r="F45" i="23" s="1"/>
  <c r="F46" i="23" s="1"/>
  <c r="F47" i="23" s="1"/>
  <c r="F48" i="23" s="1"/>
  <c r="F49" i="23" s="1"/>
  <c r="F50" i="23" s="1"/>
  <c r="F51" i="23" s="1"/>
  <c r="F52" i="23" s="1"/>
  <c r="F53" i="23" s="1"/>
  <c r="F54" i="23" s="1"/>
  <c r="F55" i="23" s="1"/>
  <c r="F56" i="23" s="1"/>
  <c r="F57" i="23" s="1"/>
  <c r="F58" i="23" s="1"/>
  <c r="F59" i="23" s="1"/>
  <c r="F60" i="23" s="1"/>
  <c r="F61" i="23" s="1"/>
  <c r="F62" i="23" s="1"/>
  <c r="F63" i="23" s="1"/>
  <c r="F64" i="23" s="1"/>
  <c r="F65" i="23" s="1"/>
  <c r="F66" i="23" s="1"/>
  <c r="F67" i="23" s="1"/>
  <c r="F68" i="23" s="1"/>
  <c r="F69" i="23" s="1"/>
  <c r="F70" i="23" s="1"/>
  <c r="F71" i="23" s="1"/>
  <c r="F72" i="23" s="1"/>
  <c r="F73" i="23" s="1"/>
  <c r="F74" i="23" s="1"/>
  <c r="F75" i="23" s="1"/>
  <c r="F76" i="23" s="1"/>
  <c r="F77" i="23" s="1"/>
  <c r="F78" i="23" s="1"/>
  <c r="F79" i="23" s="1"/>
  <c r="F80" i="23" s="1"/>
  <c r="F81" i="23" s="1"/>
  <c r="F82" i="23" s="1"/>
  <c r="F83" i="23" s="1"/>
  <c r="F84" i="23" s="1"/>
  <c r="F85" i="23" s="1"/>
  <c r="F86" i="23" s="1"/>
  <c r="F87" i="23" s="1"/>
  <c r="F88" i="23" s="1"/>
  <c r="F89" i="23" s="1"/>
  <c r="F90" i="23" s="1"/>
  <c r="F91" i="23" s="1"/>
  <c r="F92" i="23" s="1"/>
  <c r="F93" i="23" s="1"/>
  <c r="F94" i="23" s="1"/>
  <c r="F95" i="23" s="1"/>
  <c r="F96" i="23" s="1"/>
  <c r="F97" i="23" s="1"/>
  <c r="F98" i="23" s="1"/>
  <c r="F99" i="23" s="1"/>
  <c r="F100" i="23" s="1"/>
  <c r="F101" i="23" s="1"/>
  <c r="F102" i="23" s="1"/>
  <c r="F103" i="23" s="1"/>
  <c r="F104" i="23" s="1"/>
  <c r="F105" i="23" s="1"/>
  <c r="F106" i="23" s="1"/>
  <c r="F107" i="23" s="1"/>
  <c r="F108" i="23" s="1"/>
  <c r="F109" i="23" s="1"/>
  <c r="F110" i="23" s="1"/>
  <c r="F111" i="23" s="1"/>
  <c r="F112" i="23" s="1"/>
  <c r="F113" i="23" s="1"/>
  <c r="F114" i="23" s="1"/>
  <c r="F115" i="23" s="1"/>
  <c r="F116" i="23" s="1"/>
  <c r="F117" i="23" s="1"/>
  <c r="F118" i="23" s="1"/>
  <c r="F119" i="23" s="1"/>
  <c r="F120" i="23" s="1"/>
  <c r="F121" i="23" s="1"/>
  <c r="F122" i="23" s="1"/>
  <c r="F123" i="23" s="1"/>
  <c r="F124" i="23" s="1"/>
  <c r="F125" i="23" s="1"/>
  <c r="F126" i="23" s="1"/>
  <c r="F127" i="23" s="1"/>
  <c r="F128" i="23" s="1"/>
  <c r="F129" i="23" s="1"/>
  <c r="F130" i="23" s="1"/>
  <c r="F131" i="23" s="1"/>
  <c r="F132" i="23" s="1"/>
  <c r="F133" i="23" s="1"/>
  <c r="F134" i="23" s="1"/>
  <c r="F135" i="23" s="1"/>
  <c r="F136" i="23" s="1"/>
  <c r="F137" i="23" s="1"/>
  <c r="F138" i="23" s="1"/>
  <c r="F139" i="23" s="1"/>
  <c r="F140" i="23" s="1"/>
  <c r="F141" i="23" s="1"/>
  <c r="F142" i="23" s="1"/>
  <c r="F143" i="23" s="1"/>
  <c r="F144" i="23" s="1"/>
  <c r="F145" i="23" s="1"/>
  <c r="F146" i="23" s="1"/>
  <c r="F147" i="23" s="1"/>
  <c r="F148" i="23" s="1"/>
  <c r="F149" i="23" s="1"/>
  <c r="F150" i="23" s="1"/>
  <c r="F151" i="23" s="1"/>
  <c r="F152" i="23" s="1"/>
  <c r="F153" i="23" s="1"/>
  <c r="F154" i="23" s="1"/>
  <c r="F155" i="23" s="1"/>
  <c r="F156" i="23" s="1"/>
  <c r="F157" i="23" s="1"/>
  <c r="F158" i="23" s="1"/>
  <c r="F159" i="23" s="1"/>
  <c r="F160" i="23" s="1"/>
  <c r="F161" i="23" s="1"/>
  <c r="F162" i="23" s="1"/>
  <c r="F163" i="23" s="1"/>
  <c r="F164" i="23" s="1"/>
  <c r="F165" i="23" s="1"/>
  <c r="F166" i="23" s="1"/>
  <c r="F167" i="23" s="1"/>
  <c r="F168" i="23" s="1"/>
  <c r="F169" i="23" s="1"/>
  <c r="F170" i="23" s="1"/>
  <c r="F171" i="23" s="1"/>
  <c r="F172" i="23" s="1"/>
  <c r="F173" i="23" s="1"/>
  <c r="F174" i="23" s="1"/>
  <c r="F175" i="23" s="1"/>
  <c r="F176" i="23" s="1"/>
  <c r="F177" i="23" s="1"/>
  <c r="F178" i="23" s="1"/>
  <c r="F179" i="23" s="1"/>
  <c r="F180" i="23" s="1"/>
  <c r="F181" i="23" s="1"/>
  <c r="F182" i="23" s="1"/>
  <c r="F183" i="23" s="1"/>
  <c r="F184" i="23" s="1"/>
  <c r="F185" i="23" s="1"/>
  <c r="F186" i="23" s="1"/>
  <c r="F187" i="23" s="1"/>
  <c r="F188" i="23" s="1"/>
  <c r="F189" i="23" s="1"/>
  <c r="F190" i="23" s="1"/>
  <c r="F191" i="23" s="1"/>
  <c r="F192" i="23" s="1"/>
  <c r="F193" i="23" s="1"/>
  <c r="F194" i="23" s="1"/>
  <c r="F195" i="23" s="1"/>
  <c r="F196" i="23" s="1"/>
  <c r="F197" i="23" s="1"/>
  <c r="F198" i="23" s="1"/>
  <c r="F199" i="23" s="1"/>
  <c r="F200" i="23" s="1"/>
  <c r="F201" i="23" s="1"/>
  <c r="F202" i="23" s="1"/>
  <c r="F203" i="23" s="1"/>
  <c r="F204" i="23" s="1"/>
  <c r="F205" i="23" s="1"/>
  <c r="F206" i="23" s="1"/>
  <c r="F207" i="23" s="1"/>
  <c r="F208" i="23" s="1"/>
  <c r="F209" i="23" s="1"/>
  <c r="F210" i="23" s="1"/>
  <c r="F211" i="23" s="1"/>
  <c r="F212" i="23" s="1"/>
  <c r="F213" i="23" s="1"/>
  <c r="F214" i="23" s="1"/>
  <c r="F215" i="23" s="1"/>
  <c r="F216" i="23" s="1"/>
  <c r="F217" i="23" s="1"/>
  <c r="F218" i="23" s="1"/>
  <c r="F219" i="23" s="1"/>
  <c r="F220" i="23" s="1"/>
  <c r="F221" i="23" s="1"/>
  <c r="F222" i="23" s="1"/>
  <c r="F223" i="23" s="1"/>
  <c r="F224" i="23" s="1"/>
  <c r="F225" i="23" s="1"/>
  <c r="F226" i="23" s="1"/>
  <c r="F227" i="23" s="1"/>
  <c r="F228" i="23" s="1"/>
  <c r="F229" i="23" s="1"/>
  <c r="F230" i="23" s="1"/>
  <c r="F231" i="23" s="1"/>
  <c r="F232" i="23" s="1"/>
  <c r="F233" i="23" s="1"/>
  <c r="F234" i="23" s="1"/>
  <c r="F235" i="23" s="1"/>
  <c r="F236" i="23" s="1"/>
  <c r="F237" i="23" s="1"/>
  <c r="F238" i="23" s="1"/>
  <c r="F239" i="23" s="1"/>
  <c r="F240" i="23" s="1"/>
  <c r="F241" i="23" s="1"/>
  <c r="F242" i="23" s="1"/>
  <c r="F243" i="23" s="1"/>
  <c r="F244" i="23" s="1"/>
  <c r="F245" i="23" s="1"/>
  <c r="F246" i="23" s="1"/>
  <c r="F247" i="23" s="1"/>
  <c r="F248" i="23" s="1"/>
  <c r="F249" i="23" s="1"/>
  <c r="F250" i="23" s="1"/>
  <c r="F251" i="23" s="1"/>
  <c r="F252" i="23" s="1"/>
  <c r="F253" i="23" s="1"/>
  <c r="F254" i="23" s="1"/>
  <c r="F255" i="23" s="1"/>
  <c r="F256" i="23" s="1"/>
  <c r="F257" i="23" s="1"/>
  <c r="F258" i="23" s="1"/>
  <c r="F259" i="23" s="1"/>
  <c r="F260" i="23" s="1"/>
  <c r="F261" i="23" s="1"/>
  <c r="F262" i="23" s="1"/>
  <c r="F263" i="23" s="1"/>
  <c r="F264" i="23" s="1"/>
  <c r="F265" i="23" s="1"/>
  <c r="F266" i="23" s="1"/>
  <c r="F267" i="23" s="1"/>
  <c r="F268" i="23" s="1"/>
  <c r="F269" i="23" s="1"/>
  <c r="F270" i="23" s="1"/>
  <c r="F271" i="23" s="1"/>
  <c r="F272" i="23" s="1"/>
  <c r="F273" i="23" s="1"/>
  <c r="F274" i="23" s="1"/>
  <c r="F275" i="23" s="1"/>
  <c r="F276" i="23" s="1"/>
  <c r="F277" i="23" s="1"/>
  <c r="F278" i="23" s="1"/>
  <c r="F279" i="23" s="1"/>
  <c r="F280" i="23" s="1"/>
  <c r="F281" i="23" s="1"/>
  <c r="F282" i="23" s="1"/>
  <c r="F283" i="23" s="1"/>
  <c r="F284" i="23" s="1"/>
  <c r="F285" i="23" s="1"/>
  <c r="F286" i="23" s="1"/>
  <c r="F287" i="23" s="1"/>
  <c r="F288" i="23" s="1"/>
  <c r="F289" i="23" s="1"/>
  <c r="F290" i="23" s="1"/>
  <c r="F291" i="23" s="1"/>
  <c r="F292" i="23" s="1"/>
  <c r="F293" i="23" s="1"/>
  <c r="F294" i="23" s="1"/>
  <c r="F295" i="23" s="1"/>
  <c r="F296" i="23" s="1"/>
  <c r="F297" i="23" s="1"/>
  <c r="F298" i="23" s="1"/>
  <c r="F299" i="23" s="1"/>
  <c r="F300" i="23" s="1"/>
  <c r="F301" i="23" s="1"/>
  <c r="F302" i="23" s="1"/>
  <c r="F303" i="23" s="1"/>
  <c r="F304" i="23" s="1"/>
  <c r="F305" i="23" s="1"/>
  <c r="F306" i="23" s="1"/>
  <c r="F307" i="23" s="1"/>
  <c r="F308" i="23" s="1"/>
  <c r="F309" i="23" s="1"/>
  <c r="F310" i="23" s="1"/>
  <c r="F311" i="23" s="1"/>
  <c r="F312" i="23" s="1"/>
  <c r="F313" i="23" s="1"/>
  <c r="F314" i="23" s="1"/>
  <c r="F315" i="23" s="1"/>
  <c r="F316" i="23" s="1"/>
  <c r="F317" i="23" s="1"/>
  <c r="F318" i="23" s="1"/>
  <c r="F319" i="23" s="1"/>
  <c r="F320" i="23" s="1"/>
  <c r="F321" i="23" s="1"/>
  <c r="F322" i="23" s="1"/>
  <c r="F323" i="23" s="1"/>
  <c r="F324" i="23" s="1"/>
  <c r="F325" i="23" s="1"/>
  <c r="F326" i="23" s="1"/>
  <c r="F327" i="23" s="1"/>
  <c r="F328" i="23" s="1"/>
  <c r="F329" i="23" s="1"/>
  <c r="F330" i="23" s="1"/>
  <c r="F331" i="23" s="1"/>
  <c r="F332" i="23" s="1"/>
  <c r="F333" i="23" s="1"/>
  <c r="F334" i="23" s="1"/>
  <c r="F335" i="23" s="1"/>
  <c r="F336" i="23" s="1"/>
  <c r="F337" i="23" s="1"/>
  <c r="F338" i="23" s="1"/>
  <c r="F339" i="23" s="1"/>
  <c r="F340" i="23" s="1"/>
  <c r="F341" i="23" s="1"/>
  <c r="F342" i="23" s="1"/>
  <c r="F752" i="23"/>
  <c r="F753" i="23" s="1"/>
  <c r="F754" i="23" s="1"/>
  <c r="F755" i="23" s="1"/>
  <c r="F756" i="23" s="1"/>
  <c r="F757" i="23" s="1"/>
  <c r="F758" i="23" s="1"/>
  <c r="F759" i="23" s="1"/>
  <c r="F760" i="23" s="1"/>
  <c r="F761" i="23" s="1"/>
  <c r="F762" i="23" s="1"/>
  <c r="F763" i="23" s="1"/>
  <c r="F764" i="23" s="1"/>
  <c r="F765" i="23" s="1"/>
  <c r="F766" i="23" s="1"/>
  <c r="F767" i="23" s="1"/>
  <c r="F768" i="23" s="1"/>
  <c r="F769" i="23" s="1"/>
  <c r="F770" i="23" s="1"/>
  <c r="F771" i="23" s="1"/>
  <c r="F772" i="23" s="1"/>
  <c r="F736" i="22" l="1"/>
  <c r="F737" i="22" s="1"/>
  <c r="F738" i="22" s="1"/>
  <c r="F739" i="22" s="1"/>
  <c r="F740" i="22" s="1"/>
  <c r="F741" i="22" s="1"/>
  <c r="F742" i="22" s="1"/>
  <c r="F743" i="22" s="1"/>
  <c r="F744" i="22" s="1"/>
  <c r="F745" i="22" s="1"/>
  <c r="F746" i="22" s="1"/>
  <c r="F747" i="22" s="1"/>
  <c r="F748" i="22" s="1"/>
  <c r="F749" i="22" s="1"/>
  <c r="F750" i="22" s="1"/>
  <c r="F751" i="22" s="1"/>
  <c r="F752" i="22" s="1"/>
  <c r="F753" i="22" s="1"/>
  <c r="F754" i="22" s="1"/>
  <c r="F755" i="22" s="1"/>
  <c r="F756" i="22" s="1"/>
  <c r="F757" i="22" s="1"/>
  <c r="F758" i="22" s="1"/>
  <c r="F759" i="22" s="1"/>
  <c r="F760" i="22" s="1"/>
  <c r="F761" i="22" s="1"/>
  <c r="F762" i="22" s="1"/>
  <c r="F763" i="22" s="1"/>
  <c r="F764" i="22" s="1"/>
  <c r="F765" i="22" s="1"/>
  <c r="F766" i="22" s="1"/>
  <c r="F767" i="22" s="1"/>
  <c r="F768" i="22" s="1"/>
  <c r="F769" i="22" s="1"/>
  <c r="F770" i="22" s="1"/>
  <c r="F771" i="22" s="1"/>
  <c r="F772" i="22" s="1"/>
  <c r="C770" i="22"/>
  <c r="F719" i="22" l="1"/>
  <c r="F720" i="22" s="1"/>
  <c r="F721" i="22" s="1"/>
  <c r="F639" i="22"/>
  <c r="F640" i="22" s="1"/>
  <c r="F641" i="22" s="1"/>
  <c r="F642" i="22" s="1"/>
  <c r="F643" i="22" s="1"/>
  <c r="F644" i="22" s="1"/>
  <c r="F645" i="22" s="1"/>
  <c r="F646" i="22" s="1"/>
  <c r="F647" i="22" s="1"/>
  <c r="F648" i="22" s="1"/>
  <c r="F649" i="22" s="1"/>
  <c r="F650" i="22" s="1"/>
  <c r="F651" i="22" s="1"/>
  <c r="F652" i="22" s="1"/>
  <c r="F653" i="22" s="1"/>
  <c r="F654" i="22" s="1"/>
  <c r="F655" i="22" s="1"/>
  <c r="F656" i="22" s="1"/>
  <c r="F657" i="22" s="1"/>
  <c r="F658" i="22" s="1"/>
  <c r="F659" i="22" s="1"/>
  <c r="F660" i="22" s="1"/>
  <c r="F661" i="22" s="1"/>
  <c r="F662" i="22" s="1"/>
  <c r="F663" i="22" s="1"/>
  <c r="F664" i="22" s="1"/>
  <c r="F665" i="22" s="1"/>
  <c r="F666" i="22" s="1"/>
  <c r="F667" i="22" s="1"/>
  <c r="F668" i="22" s="1"/>
  <c r="F669" i="22" s="1"/>
  <c r="F670" i="22" s="1"/>
  <c r="F671" i="22" s="1"/>
  <c r="F672" i="22" s="1"/>
  <c r="F673" i="22" s="1"/>
  <c r="F674" i="22" s="1"/>
  <c r="F675" i="22" s="1"/>
  <c r="F676" i="22" s="1"/>
  <c r="F677" i="22" s="1"/>
  <c r="F678" i="22" s="1"/>
  <c r="F679" i="22" s="1"/>
  <c r="F680" i="22" s="1"/>
  <c r="F681" i="22" s="1"/>
  <c r="F682" i="22" s="1"/>
  <c r="F683" i="22" s="1"/>
  <c r="F684" i="22" s="1"/>
  <c r="F685" i="22" s="1"/>
  <c r="F686" i="22" s="1"/>
  <c r="F687" i="22" s="1"/>
  <c r="F688" i="22" s="1"/>
  <c r="F689" i="22" s="1"/>
  <c r="F690" i="22" s="1"/>
  <c r="F691" i="22" s="1"/>
  <c r="F692" i="22" s="1"/>
  <c r="F693" i="22" s="1"/>
  <c r="F694" i="22" s="1"/>
  <c r="F695" i="22" s="1"/>
  <c r="F696" i="22" s="1"/>
  <c r="F697" i="22" s="1"/>
  <c r="F698" i="22" s="1"/>
  <c r="F699" i="22" s="1"/>
  <c r="F700" i="22" s="1"/>
  <c r="F701" i="22" s="1"/>
  <c r="F702" i="22" s="1"/>
  <c r="F703" i="22" s="1"/>
  <c r="F704" i="22" s="1"/>
  <c r="F705" i="22" s="1"/>
  <c r="F706" i="22" s="1"/>
  <c r="F624" i="22"/>
  <c r="F625" i="22" s="1"/>
  <c r="F626" i="22" s="1"/>
  <c r="F627" i="22" s="1"/>
  <c r="F628" i="22" s="1"/>
  <c r="F609" i="22"/>
  <c r="F610" i="22" s="1"/>
  <c r="F611" i="22" s="1"/>
  <c r="F593" i="22"/>
  <c r="F594" i="22" s="1"/>
  <c r="F595" i="22" s="1"/>
  <c r="F596" i="22" s="1"/>
  <c r="F597" i="22" s="1"/>
  <c r="F598" i="22" s="1"/>
  <c r="F571" i="22"/>
  <c r="F572" i="22" s="1"/>
  <c r="F573" i="22" s="1"/>
  <c r="F574" i="22" s="1"/>
  <c r="F575" i="22" s="1"/>
  <c r="F576" i="22" s="1"/>
  <c r="F577" i="22" s="1"/>
  <c r="F578" i="22" s="1"/>
  <c r="F579" i="22" s="1"/>
  <c r="F580" i="22" s="1"/>
  <c r="F581" i="22" s="1"/>
  <c r="F556" i="22"/>
  <c r="F557" i="22" s="1"/>
  <c r="F558" i="22" s="1"/>
  <c r="F559" i="22" s="1"/>
  <c r="F451" i="22"/>
  <c r="F452" i="22" s="1"/>
  <c r="F453" i="22" s="1"/>
  <c r="F454" i="22" s="1"/>
  <c r="F455" i="22" s="1"/>
  <c r="F456" i="22" s="1"/>
  <c r="F457" i="22" s="1"/>
  <c r="F458" i="22" s="1"/>
  <c r="F459" i="22" s="1"/>
  <c r="F460" i="22" s="1"/>
  <c r="F461" i="22" s="1"/>
  <c r="F462" i="22" s="1"/>
  <c r="F463" i="22" s="1"/>
  <c r="F464" i="22" s="1"/>
  <c r="F465" i="22" s="1"/>
  <c r="F466" i="22" s="1"/>
  <c r="F467" i="22" s="1"/>
  <c r="F468" i="22" s="1"/>
  <c r="F469" i="22" s="1"/>
  <c r="F470" i="22" s="1"/>
  <c r="F471" i="22" s="1"/>
  <c r="F472" i="22" s="1"/>
  <c r="F473" i="22" s="1"/>
  <c r="F474" i="22" s="1"/>
  <c r="F475" i="22" s="1"/>
  <c r="F476" i="22" s="1"/>
  <c r="F477" i="22" s="1"/>
  <c r="F478" i="22" s="1"/>
  <c r="F479" i="22" s="1"/>
  <c r="F480" i="22" s="1"/>
  <c r="F481" i="22" s="1"/>
  <c r="F482" i="22" s="1"/>
  <c r="F483" i="22" s="1"/>
  <c r="F484" i="22" s="1"/>
  <c r="F485" i="22" s="1"/>
  <c r="F486" i="22" s="1"/>
  <c r="F370" i="22"/>
  <c r="F371" i="22" s="1"/>
  <c r="F372" i="22" s="1"/>
  <c r="F373" i="22" s="1"/>
  <c r="F374" i="22" s="1"/>
  <c r="F375" i="22" s="1"/>
  <c r="F376" i="22" s="1"/>
  <c r="F377" i="22" s="1"/>
  <c r="F378" i="22" s="1"/>
  <c r="F379" i="22" s="1"/>
  <c r="F380" i="22" s="1"/>
  <c r="F381" i="22" s="1"/>
  <c r="F382" i="22" s="1"/>
  <c r="F383" i="22" s="1"/>
  <c r="F384" i="22" s="1"/>
  <c r="F385" i="22" s="1"/>
  <c r="F386" i="22" s="1"/>
  <c r="F387" i="22" s="1"/>
  <c r="F388" i="22" s="1"/>
  <c r="F389" i="22" s="1"/>
  <c r="F390" i="22" s="1"/>
  <c r="F391" i="22" s="1"/>
  <c r="F392" i="22" s="1"/>
  <c r="F393" i="22" s="1"/>
  <c r="F394" i="22" s="1"/>
  <c r="F395" i="22" s="1"/>
  <c r="F396" i="22" s="1"/>
  <c r="F397" i="22" s="1"/>
  <c r="F398" i="22" s="1"/>
  <c r="F399" i="22" s="1"/>
  <c r="F400" i="22" s="1"/>
  <c r="F401" i="22" s="1"/>
  <c r="F402" i="22" s="1"/>
  <c r="F403" i="22" s="1"/>
  <c r="F404" i="22" s="1"/>
  <c r="F9" i="22"/>
  <c r="F10" i="22" s="1"/>
  <c r="F11" i="22" s="1"/>
  <c r="F12" i="22" s="1"/>
  <c r="F13" i="22" s="1"/>
  <c r="F14" i="22" s="1"/>
  <c r="F15" i="22" s="1"/>
  <c r="F16" i="22" s="1"/>
  <c r="F17" i="22" s="1"/>
  <c r="F18" i="22" s="1"/>
  <c r="F19" i="22" s="1"/>
  <c r="F20" i="22" s="1"/>
  <c r="F21" i="22" s="1"/>
  <c r="F22" i="22" s="1"/>
  <c r="F23" i="22" s="1"/>
  <c r="F24" i="22" s="1"/>
  <c r="F25" i="22" s="1"/>
  <c r="F26" i="22" s="1"/>
  <c r="F27" i="22" s="1"/>
  <c r="F28" i="22" s="1"/>
  <c r="F29" i="22" s="1"/>
  <c r="F30" i="22" s="1"/>
  <c r="F31" i="22" s="1"/>
  <c r="F32" i="22" s="1"/>
  <c r="F33" i="22" s="1"/>
  <c r="F34" i="22" s="1"/>
  <c r="F35" i="22" s="1"/>
  <c r="F36" i="22" s="1"/>
  <c r="F37" i="22" s="1"/>
  <c r="F38" i="22" s="1"/>
  <c r="F39" i="22" s="1"/>
  <c r="F40" i="22" s="1"/>
  <c r="F41" i="22" s="1"/>
  <c r="F42" i="22" s="1"/>
  <c r="F43" i="22" s="1"/>
  <c r="F44" i="22" s="1"/>
  <c r="F45" i="22" s="1"/>
  <c r="F46" i="22" s="1"/>
  <c r="F47" i="22" s="1"/>
  <c r="F48" i="22" s="1"/>
  <c r="F49" i="22" s="1"/>
  <c r="F50" i="22" s="1"/>
  <c r="F51" i="22" s="1"/>
  <c r="F52" i="22" s="1"/>
  <c r="F53" i="22" s="1"/>
  <c r="F54" i="22" s="1"/>
  <c r="F55" i="22" s="1"/>
  <c r="F56" i="22" s="1"/>
  <c r="F57" i="22" s="1"/>
  <c r="F58" i="22" s="1"/>
  <c r="F59" i="22" s="1"/>
  <c r="F60" i="22" s="1"/>
  <c r="F61" i="22" s="1"/>
  <c r="F62" i="22" s="1"/>
  <c r="F63" i="22" s="1"/>
  <c r="F64" i="22" s="1"/>
  <c r="F65" i="22" s="1"/>
  <c r="F66" i="22" s="1"/>
  <c r="F67" i="22" s="1"/>
  <c r="F68" i="22" s="1"/>
  <c r="F69" i="22" s="1"/>
  <c r="F70" i="22" s="1"/>
  <c r="F71" i="22" s="1"/>
  <c r="F72" i="22" s="1"/>
  <c r="F73" i="22" s="1"/>
  <c r="F74" i="22" s="1"/>
  <c r="F75" i="22" s="1"/>
  <c r="F76" i="22" s="1"/>
  <c r="F77" i="22" s="1"/>
  <c r="F78" i="22" s="1"/>
  <c r="F79" i="22" s="1"/>
  <c r="F80" i="22" s="1"/>
  <c r="F81" i="22" s="1"/>
  <c r="F82" i="22" s="1"/>
  <c r="F83" i="22" s="1"/>
  <c r="F84" i="22" s="1"/>
  <c r="F85" i="22" s="1"/>
  <c r="F86" i="22" s="1"/>
  <c r="F87" i="22" s="1"/>
  <c r="F88" i="22" s="1"/>
  <c r="F89" i="22" s="1"/>
  <c r="F90" i="22" s="1"/>
  <c r="F91" i="22" s="1"/>
  <c r="F92" i="22" s="1"/>
  <c r="F93" i="22" s="1"/>
  <c r="F94" i="22" s="1"/>
  <c r="F95" i="22" s="1"/>
  <c r="F96" i="22" s="1"/>
  <c r="F97" i="22" s="1"/>
  <c r="F98" i="22" s="1"/>
  <c r="F99" i="22" s="1"/>
  <c r="F100" i="22" s="1"/>
  <c r="F101" i="22" s="1"/>
  <c r="F102" i="22" s="1"/>
  <c r="F103" i="22" s="1"/>
  <c r="F104" i="22" s="1"/>
  <c r="F105" i="22" s="1"/>
  <c r="F106" i="22" s="1"/>
  <c r="F107" i="22" s="1"/>
  <c r="F108" i="22" s="1"/>
  <c r="F109" i="22" s="1"/>
  <c r="F110" i="22" s="1"/>
  <c r="F111" i="22" s="1"/>
  <c r="F112" i="22" s="1"/>
  <c r="F113" i="22" s="1"/>
  <c r="F114" i="22" s="1"/>
  <c r="F115" i="22" s="1"/>
  <c r="F116" i="22" s="1"/>
  <c r="F117" i="22" s="1"/>
  <c r="F118" i="22" s="1"/>
  <c r="F119" i="22" s="1"/>
  <c r="F120" i="22" s="1"/>
  <c r="F121" i="22" s="1"/>
  <c r="F122" i="22" s="1"/>
  <c r="F123" i="22" s="1"/>
  <c r="F124" i="22" s="1"/>
  <c r="F125" i="22" s="1"/>
  <c r="F126" i="22" s="1"/>
  <c r="F127" i="22" s="1"/>
  <c r="F128" i="22" s="1"/>
  <c r="F129" i="22" s="1"/>
  <c r="F130" i="22" s="1"/>
  <c r="F131" i="22" s="1"/>
  <c r="F132" i="22" s="1"/>
  <c r="F133" i="22" s="1"/>
  <c r="F134" i="22" s="1"/>
  <c r="F135" i="22" s="1"/>
  <c r="F136" i="22" s="1"/>
  <c r="F137" i="22" s="1"/>
  <c r="F138" i="22" s="1"/>
  <c r="F139" i="22" s="1"/>
  <c r="F140" i="22" s="1"/>
  <c r="F141" i="22" s="1"/>
  <c r="F142" i="22" s="1"/>
  <c r="F143" i="22" s="1"/>
  <c r="F144" i="22" s="1"/>
  <c r="F145" i="22" s="1"/>
  <c r="F146" i="22" s="1"/>
  <c r="F147" i="22" s="1"/>
  <c r="F148" i="22" s="1"/>
  <c r="F149" i="22" s="1"/>
  <c r="F150" i="22" s="1"/>
  <c r="F151" i="22" s="1"/>
  <c r="F152" i="22" s="1"/>
  <c r="F153" i="22" s="1"/>
  <c r="F154" i="22" s="1"/>
  <c r="F155" i="22" s="1"/>
  <c r="F156" i="22" s="1"/>
  <c r="F157" i="22" s="1"/>
  <c r="F158" i="22" s="1"/>
  <c r="F159" i="22" s="1"/>
  <c r="F160" i="22" s="1"/>
  <c r="F161" i="22" s="1"/>
  <c r="F162" i="22" s="1"/>
  <c r="F163" i="22" s="1"/>
  <c r="F164" i="22" s="1"/>
  <c r="F165" i="22" s="1"/>
  <c r="F166" i="22" s="1"/>
  <c r="F167" i="22" s="1"/>
  <c r="F168" i="22" s="1"/>
  <c r="F169" i="22" s="1"/>
  <c r="F170" i="22" s="1"/>
  <c r="F171" i="22" s="1"/>
  <c r="F172" i="22" s="1"/>
  <c r="F173" i="22" s="1"/>
  <c r="F174" i="22" s="1"/>
  <c r="F175" i="22" s="1"/>
  <c r="F176" i="22" s="1"/>
  <c r="F177" i="22" s="1"/>
  <c r="F178" i="22" s="1"/>
  <c r="F179" i="22" s="1"/>
  <c r="F180" i="22" s="1"/>
  <c r="F181" i="22" s="1"/>
  <c r="F182" i="22" s="1"/>
  <c r="F183" i="22" s="1"/>
  <c r="F184" i="22" s="1"/>
  <c r="F185" i="22" s="1"/>
  <c r="F186" i="22" s="1"/>
  <c r="F187" i="22" s="1"/>
  <c r="F188" i="22" s="1"/>
  <c r="F189" i="22" s="1"/>
  <c r="F190" i="22" s="1"/>
  <c r="F191" i="22" s="1"/>
  <c r="F192" i="22" s="1"/>
  <c r="F193" i="22" s="1"/>
  <c r="F194" i="22" s="1"/>
  <c r="F195" i="22" s="1"/>
  <c r="F196" i="22" s="1"/>
  <c r="F197" i="22" s="1"/>
  <c r="F198" i="22" s="1"/>
  <c r="F199" i="22" s="1"/>
  <c r="F200" i="22" s="1"/>
  <c r="F201" i="22" s="1"/>
  <c r="F202" i="22" s="1"/>
  <c r="F203" i="22" s="1"/>
  <c r="F204" i="22" s="1"/>
  <c r="F205" i="22" s="1"/>
  <c r="F206" i="22" s="1"/>
  <c r="F207" i="22" s="1"/>
  <c r="F208" i="22" s="1"/>
  <c r="F209" i="22" s="1"/>
  <c r="F210" i="22" s="1"/>
  <c r="F211" i="22" s="1"/>
  <c r="F212" i="22" s="1"/>
  <c r="F213" i="22" s="1"/>
  <c r="F214" i="22" s="1"/>
  <c r="F215" i="22" s="1"/>
  <c r="F216" i="22" s="1"/>
  <c r="F217" i="22" s="1"/>
  <c r="F218" i="22" s="1"/>
  <c r="F219" i="22" s="1"/>
  <c r="F220" i="22" s="1"/>
  <c r="F221" i="22" s="1"/>
  <c r="F222" i="22" s="1"/>
  <c r="F223" i="22" s="1"/>
  <c r="F224" i="22" s="1"/>
  <c r="F225" i="22" s="1"/>
  <c r="F226" i="22" s="1"/>
  <c r="F227" i="22" s="1"/>
  <c r="F228" i="22" s="1"/>
  <c r="F229" i="22" s="1"/>
  <c r="F230" i="22" s="1"/>
  <c r="F231" i="22" s="1"/>
  <c r="F232" i="22" s="1"/>
  <c r="F233" i="22" s="1"/>
  <c r="F234" i="22" s="1"/>
  <c r="F235" i="22" s="1"/>
  <c r="F236" i="22" s="1"/>
  <c r="F237" i="22" s="1"/>
  <c r="F238" i="22" s="1"/>
  <c r="F239" i="22" s="1"/>
  <c r="F240" i="22" s="1"/>
  <c r="F241" i="22" s="1"/>
  <c r="F242" i="22" s="1"/>
  <c r="F243" i="22" s="1"/>
  <c r="F244" i="22" s="1"/>
  <c r="F245" i="22" s="1"/>
  <c r="F246" i="22" s="1"/>
  <c r="F247" i="22" s="1"/>
  <c r="F248" i="22" s="1"/>
  <c r="F249" i="22" s="1"/>
  <c r="F250" i="22" s="1"/>
  <c r="F251" i="22" s="1"/>
  <c r="F252" i="22" s="1"/>
  <c r="F253" i="22" s="1"/>
  <c r="F254" i="22" s="1"/>
  <c r="F255" i="22" s="1"/>
  <c r="F256" i="22" s="1"/>
  <c r="F257" i="22" s="1"/>
  <c r="F258" i="22" s="1"/>
  <c r="F259" i="22" s="1"/>
  <c r="F260" i="22" s="1"/>
  <c r="F261" i="22" s="1"/>
  <c r="F262" i="22" s="1"/>
  <c r="F263" i="22" s="1"/>
  <c r="F264" i="22" s="1"/>
  <c r="F265" i="22" s="1"/>
  <c r="F266" i="22" s="1"/>
  <c r="F267" i="22" s="1"/>
  <c r="F268" i="22" s="1"/>
  <c r="F269" i="22" s="1"/>
  <c r="F270" i="22" s="1"/>
  <c r="F271" i="22" s="1"/>
  <c r="F272" i="22" s="1"/>
  <c r="F273" i="22" s="1"/>
  <c r="F274" i="22" s="1"/>
  <c r="F275" i="22" s="1"/>
  <c r="F276" i="22" s="1"/>
  <c r="F277" i="22" s="1"/>
  <c r="F278" i="22" s="1"/>
  <c r="F279" i="22" s="1"/>
  <c r="F280" i="22" s="1"/>
  <c r="F281" i="22" s="1"/>
  <c r="F282" i="22" s="1"/>
  <c r="F283" i="22" s="1"/>
  <c r="F284" i="22" s="1"/>
  <c r="F285" i="22" s="1"/>
  <c r="F286" i="22" s="1"/>
  <c r="F287" i="22" s="1"/>
  <c r="F288" i="22" s="1"/>
  <c r="F289" i="22" s="1"/>
  <c r="F290" i="22" s="1"/>
  <c r="F291" i="22" s="1"/>
  <c r="F292" i="22" s="1"/>
  <c r="F293" i="22" s="1"/>
  <c r="F294" i="22" s="1"/>
  <c r="F295" i="22" s="1"/>
  <c r="F296" i="22" s="1"/>
  <c r="F297" i="22" s="1"/>
  <c r="F298" i="22" s="1"/>
  <c r="F299" i="22" s="1"/>
  <c r="F300" i="22" s="1"/>
  <c r="F301" i="22" s="1"/>
  <c r="F302" i="22" s="1"/>
  <c r="F303" i="22" s="1"/>
  <c r="F304" i="22" s="1"/>
  <c r="F305" i="22" s="1"/>
  <c r="F306" i="22" s="1"/>
  <c r="F307" i="22" s="1"/>
  <c r="F308" i="22" s="1"/>
  <c r="F309" i="22" s="1"/>
  <c r="F310" i="22" s="1"/>
  <c r="F311" i="22" s="1"/>
  <c r="F312" i="22" s="1"/>
  <c r="F313" i="22" s="1"/>
  <c r="F314" i="22" s="1"/>
  <c r="F315" i="22" s="1"/>
  <c r="F316" i="22" s="1"/>
  <c r="F317" i="22" s="1"/>
  <c r="F318" i="22" s="1"/>
  <c r="F319" i="22" s="1"/>
  <c r="F320" i="22" s="1"/>
  <c r="F321" i="22" s="1"/>
  <c r="F322" i="22" s="1"/>
  <c r="F323" i="22" s="1"/>
  <c r="F324" i="22" s="1"/>
  <c r="F325" i="22" s="1"/>
  <c r="F326" i="22" s="1"/>
  <c r="F327" i="22" s="1"/>
  <c r="F328" i="22" s="1"/>
  <c r="F329" i="22" s="1"/>
  <c r="F330" i="22" s="1"/>
  <c r="F331" i="22" s="1"/>
  <c r="F332" i="22" s="1"/>
  <c r="F333" i="22" s="1"/>
  <c r="F334" i="22" s="1"/>
  <c r="F335" i="22" s="1"/>
  <c r="F336" i="22" s="1"/>
  <c r="F337" i="22" s="1"/>
  <c r="F338" i="22" s="1"/>
  <c r="F339" i="22" s="1"/>
  <c r="F340" i="22" s="1"/>
  <c r="F341" i="22" s="1"/>
  <c r="F342" i="22" s="1"/>
  <c r="F343" i="22" s="1"/>
  <c r="F344" i="22" s="1"/>
  <c r="F345" i="22" s="1"/>
  <c r="F448" i="20" l="1"/>
  <c r="F449" i="20" s="1"/>
  <c r="F450" i="20" s="1"/>
  <c r="F451" i="20" s="1"/>
  <c r="F452" i="20" l="1"/>
  <c r="F560" i="20"/>
  <c r="F561" i="20" s="1"/>
  <c r="F562" i="20" s="1"/>
  <c r="F563" i="20" s="1"/>
  <c r="F564" i="20" s="1"/>
  <c r="F565" i="20" s="1"/>
  <c r="F566" i="20" s="1"/>
  <c r="F567" i="20" s="1"/>
  <c r="F568" i="20" s="1"/>
  <c r="F569" i="20" s="1"/>
  <c r="F570" i="20" s="1"/>
  <c r="F571" i="20" s="1"/>
  <c r="F572" i="20" s="1"/>
  <c r="F573" i="20" s="1"/>
  <c r="F574" i="20" s="1"/>
  <c r="F575" i="20" s="1"/>
  <c r="F576" i="20" s="1"/>
  <c r="F577" i="20" s="1"/>
  <c r="F578" i="20" s="1"/>
  <c r="F579" i="20" s="1"/>
  <c r="F580" i="20" s="1"/>
  <c r="F581" i="20" s="1"/>
  <c r="F582" i="20" s="1"/>
  <c r="F583" i="20" s="1"/>
  <c r="F584" i="20" s="1"/>
  <c r="F585" i="20" s="1"/>
  <c r="F586" i="20" s="1"/>
  <c r="F587" i="20" s="1"/>
  <c r="F588" i="20" s="1"/>
  <c r="F589" i="20" s="1"/>
  <c r="F590" i="20" s="1"/>
  <c r="F591" i="20" s="1"/>
  <c r="F592" i="20" s="1"/>
  <c r="F593" i="20" s="1"/>
  <c r="F594" i="20" s="1"/>
  <c r="F595" i="20" s="1"/>
  <c r="F596" i="20" s="1"/>
  <c r="F597" i="20" s="1"/>
  <c r="F598" i="20" s="1"/>
  <c r="F599" i="20" s="1"/>
  <c r="F600" i="20" s="1"/>
  <c r="F601" i="20" s="1"/>
  <c r="F602" i="20" s="1"/>
  <c r="F603" i="20" s="1"/>
  <c r="F604" i="20" s="1"/>
  <c r="F605" i="20" s="1"/>
  <c r="F606" i="20" s="1"/>
  <c r="F607" i="20" s="1"/>
  <c r="F608" i="20" s="1"/>
  <c r="F609" i="20" s="1"/>
  <c r="F610" i="20" s="1"/>
  <c r="F611" i="20" s="1"/>
  <c r="F612" i="20" s="1"/>
  <c r="F613" i="20" s="1"/>
  <c r="F614" i="20" s="1"/>
  <c r="F615" i="20" s="1"/>
  <c r="F616" i="20" s="1"/>
  <c r="F617" i="20" s="1"/>
  <c r="F618" i="20" s="1"/>
  <c r="F453" i="20" l="1"/>
  <c r="F454" i="20" s="1"/>
  <c r="F455" i="20" s="1"/>
  <c r="F456" i="20" s="1"/>
  <c r="F457" i="20" s="1"/>
  <c r="F458" i="20" s="1"/>
  <c r="F459" i="20" s="1"/>
  <c r="F460" i="20" s="1"/>
  <c r="F461" i="20" s="1"/>
  <c r="F462" i="20" s="1"/>
  <c r="F463" i="20" s="1"/>
  <c r="F464" i="20" s="1"/>
  <c r="F465" i="20" s="1"/>
  <c r="F466" i="20" s="1"/>
  <c r="F467" i="20" s="1"/>
  <c r="F468" i="20" s="1"/>
  <c r="F469" i="20" s="1"/>
  <c r="F470" i="20" s="1"/>
  <c r="F471" i="20" s="1"/>
  <c r="F472" i="20" s="1"/>
  <c r="F473" i="20" s="1"/>
  <c r="F474" i="20" s="1"/>
  <c r="F475" i="20" s="1"/>
  <c r="F476" i="20" s="1"/>
  <c r="F477" i="20" s="1"/>
  <c r="F478" i="20" s="1"/>
  <c r="F479" i="20" s="1"/>
  <c r="F808" i="21"/>
  <c r="F809" i="21" s="1"/>
  <c r="F810" i="21" s="1"/>
  <c r="F687" i="21"/>
  <c r="F688" i="21" s="1"/>
  <c r="F689" i="21" s="1"/>
  <c r="F657" i="21"/>
  <c r="F658" i="21" s="1"/>
  <c r="F659" i="21" s="1"/>
  <c r="F660" i="21" s="1"/>
  <c r="F661" i="21" s="1"/>
  <c r="F662" i="21" s="1"/>
  <c r="F663" i="21" s="1"/>
  <c r="F664" i="21" s="1"/>
  <c r="F665" i="21" s="1"/>
  <c r="F666" i="21" s="1"/>
  <c r="F667" i="21" s="1"/>
  <c r="F668" i="21" s="1"/>
  <c r="F669" i="21" s="1"/>
  <c r="F670" i="21" s="1"/>
  <c r="F671" i="21" s="1"/>
  <c r="F672" i="21" s="1"/>
  <c r="F673" i="21" s="1"/>
  <c r="F674" i="21" s="1"/>
  <c r="F675" i="21" s="1"/>
  <c r="F676" i="21" s="1"/>
  <c r="F644" i="21"/>
  <c r="F645" i="21" s="1"/>
  <c r="F646" i="21" s="1"/>
  <c r="F617" i="21"/>
  <c r="F618" i="21" s="1"/>
  <c r="F619" i="21" s="1"/>
  <c r="F620" i="21" s="1"/>
  <c r="F621" i="21" s="1"/>
  <c r="F622" i="21" s="1"/>
  <c r="F623" i="21" s="1"/>
  <c r="F624" i="21" s="1"/>
  <c r="F597" i="21"/>
  <c r="F598" i="21" s="1"/>
  <c r="F599" i="21" s="1"/>
  <c r="F600" i="21" s="1"/>
  <c r="F601" i="21" s="1"/>
  <c r="F602" i="21" s="1"/>
  <c r="F603" i="21" s="1"/>
  <c r="F604" i="21" s="1"/>
  <c r="F605" i="21" s="1"/>
  <c r="F582" i="21"/>
  <c r="F583" i="21" s="1"/>
  <c r="F584" i="21" s="1"/>
  <c r="F585" i="21" s="1"/>
  <c r="F483" i="21"/>
  <c r="F484" i="21" s="1"/>
  <c r="F485" i="21" s="1"/>
  <c r="F486" i="21" s="1"/>
  <c r="F487" i="21" s="1"/>
  <c r="F488" i="21" s="1"/>
  <c r="F489" i="21" s="1"/>
  <c r="F490" i="21" s="1"/>
  <c r="F491" i="21" s="1"/>
  <c r="F492" i="21" s="1"/>
  <c r="F493" i="21" s="1"/>
  <c r="F494" i="21" s="1"/>
  <c r="F495" i="21" s="1"/>
  <c r="F496" i="21" s="1"/>
  <c r="F497" i="21" s="1"/>
  <c r="F498" i="21" s="1"/>
  <c r="F499" i="21" s="1"/>
  <c r="F500" i="21" s="1"/>
  <c r="F501" i="21" s="1"/>
  <c r="F502" i="21" s="1"/>
  <c r="F503" i="21" s="1"/>
  <c r="F504" i="21" s="1"/>
  <c r="F505" i="21" s="1"/>
  <c r="F506" i="21" s="1"/>
  <c r="F507" i="21" s="1"/>
  <c r="F508" i="21" s="1"/>
  <c r="F509" i="21" s="1"/>
  <c r="F510" i="21" s="1"/>
  <c r="F511" i="21" s="1"/>
  <c r="F512" i="21" s="1"/>
  <c r="F513" i="21" s="1"/>
  <c r="F514" i="21" s="1"/>
  <c r="F515" i="21" s="1"/>
  <c r="F516" i="21" s="1"/>
  <c r="F517" i="21" s="1"/>
  <c r="F518" i="21" s="1"/>
  <c r="F519" i="21" s="1"/>
  <c r="F520" i="21" s="1"/>
  <c r="F521" i="21" s="1"/>
  <c r="F522" i="21" s="1"/>
  <c r="F523" i="21" s="1"/>
  <c r="F524" i="21" s="1"/>
  <c r="F525" i="21" s="1"/>
  <c r="F526" i="21" s="1"/>
  <c r="F527" i="21" s="1"/>
  <c r="F528" i="21" s="1"/>
  <c r="F529" i="21" s="1"/>
  <c r="F530" i="21" s="1"/>
  <c r="F531" i="21" s="1"/>
  <c r="F532" i="21" s="1"/>
  <c r="F533" i="21" s="1"/>
  <c r="F534" i="21" s="1"/>
  <c r="F535" i="21" s="1"/>
  <c r="F536" i="21" s="1"/>
  <c r="F376" i="21"/>
  <c r="F377" i="21" s="1"/>
  <c r="F378" i="21" s="1"/>
  <c r="F379" i="21" s="1"/>
  <c r="F380" i="21" s="1"/>
  <c r="F381" i="21" s="1"/>
  <c r="F382" i="21" s="1"/>
  <c r="F383" i="21" s="1"/>
  <c r="F384" i="21" s="1"/>
  <c r="F385" i="21" s="1"/>
  <c r="F386" i="21" s="1"/>
  <c r="F387" i="21" s="1"/>
  <c r="F388" i="21" s="1"/>
  <c r="F389" i="21" s="1"/>
  <c r="F390" i="21" s="1"/>
  <c r="F391" i="21" s="1"/>
  <c r="F392" i="21" s="1"/>
  <c r="F393" i="21" s="1"/>
  <c r="F394" i="21" s="1"/>
  <c r="F395" i="21" s="1"/>
  <c r="F396" i="21" s="1"/>
  <c r="F397" i="21" s="1"/>
  <c r="F398" i="21" s="1"/>
  <c r="F399" i="21" s="1"/>
  <c r="F400" i="21" s="1"/>
  <c r="F401" i="21" s="1"/>
  <c r="F402" i="21" s="1"/>
  <c r="F403" i="21" s="1"/>
  <c r="F404" i="21" s="1"/>
  <c r="F405" i="21" s="1"/>
  <c r="F406" i="21" s="1"/>
  <c r="F407" i="21" s="1"/>
  <c r="F408" i="21" s="1"/>
  <c r="F409" i="21" s="1"/>
  <c r="F410" i="21" s="1"/>
  <c r="F411" i="21" s="1"/>
  <c r="F412" i="21" s="1"/>
  <c r="F413" i="21" s="1"/>
  <c r="F414" i="21" s="1"/>
  <c r="F415" i="21" s="1"/>
  <c r="F416" i="21" s="1"/>
  <c r="F417" i="21" s="1"/>
  <c r="F418" i="21" s="1"/>
  <c r="F419" i="21" s="1"/>
  <c r="F420" i="21" s="1"/>
  <c r="F421" i="21" s="1"/>
  <c r="F422" i="21" s="1"/>
  <c r="F423" i="21" s="1"/>
  <c r="F424" i="21" s="1"/>
  <c r="F425" i="21" s="1"/>
  <c r="F426" i="21" s="1"/>
  <c r="F427" i="21" s="1"/>
  <c r="F428" i="21" s="1"/>
  <c r="F429" i="21" s="1"/>
  <c r="F430" i="21" s="1"/>
  <c r="F431" i="21" s="1"/>
  <c r="F432" i="21" s="1"/>
  <c r="F433" i="21" s="1"/>
  <c r="F9" i="21"/>
  <c r="F10" i="21" s="1"/>
  <c r="F11" i="21" s="1"/>
  <c r="F12" i="21" s="1"/>
  <c r="F13" i="21" s="1"/>
  <c r="F14" i="21" s="1"/>
  <c r="F15" i="21" s="1"/>
  <c r="F16" i="21" s="1"/>
  <c r="F17" i="21" s="1"/>
  <c r="F18" i="21" s="1"/>
  <c r="F19" i="21" s="1"/>
  <c r="F20" i="21" s="1"/>
  <c r="F21" i="21" s="1"/>
  <c r="F22" i="21" s="1"/>
  <c r="F23" i="21" s="1"/>
  <c r="F24" i="21" s="1"/>
  <c r="F25" i="21" s="1"/>
  <c r="F26" i="21" s="1"/>
  <c r="F27" i="21" s="1"/>
  <c r="F28" i="21" s="1"/>
  <c r="F29" i="21" s="1"/>
  <c r="F30" i="21" s="1"/>
  <c r="F31" i="21" s="1"/>
  <c r="F32" i="21" s="1"/>
  <c r="F33" i="21" s="1"/>
  <c r="F34" i="21" s="1"/>
  <c r="F35" i="21" s="1"/>
  <c r="F36" i="21" s="1"/>
  <c r="F37" i="21" s="1"/>
  <c r="F38" i="21" s="1"/>
  <c r="F39" i="21" s="1"/>
  <c r="F40" i="21" s="1"/>
  <c r="F41" i="21" s="1"/>
  <c r="F42" i="21" s="1"/>
  <c r="F43" i="21" s="1"/>
  <c r="F44" i="21" s="1"/>
  <c r="F45" i="21" s="1"/>
  <c r="F46" i="21" s="1"/>
  <c r="F47" i="21" s="1"/>
  <c r="F48" i="21" s="1"/>
  <c r="F49" i="21" s="1"/>
  <c r="F50" i="21" s="1"/>
  <c r="F51" i="21" s="1"/>
  <c r="F52" i="21" s="1"/>
  <c r="F53" i="21" s="1"/>
  <c r="F54" i="21" s="1"/>
  <c r="F55" i="21" s="1"/>
  <c r="F56" i="21" s="1"/>
  <c r="F57" i="21" s="1"/>
  <c r="F58" i="21" s="1"/>
  <c r="F59" i="21" s="1"/>
  <c r="F60" i="21" s="1"/>
  <c r="F61" i="21" s="1"/>
  <c r="F62" i="21" s="1"/>
  <c r="F63" i="21" s="1"/>
  <c r="F64" i="21" s="1"/>
  <c r="F65" i="21" s="1"/>
  <c r="F66" i="21" s="1"/>
  <c r="F67" i="21" s="1"/>
  <c r="F68" i="21" s="1"/>
  <c r="F69" i="21" s="1"/>
  <c r="F70" i="21" s="1"/>
  <c r="F71" i="21" s="1"/>
  <c r="F72" i="21" s="1"/>
  <c r="F73" i="21" s="1"/>
  <c r="F74" i="21" s="1"/>
  <c r="F75" i="21" s="1"/>
  <c r="F76" i="21" s="1"/>
  <c r="F77" i="21" s="1"/>
  <c r="F78" i="21" s="1"/>
  <c r="F79" i="21" s="1"/>
  <c r="F80" i="21" s="1"/>
  <c r="F81" i="21" s="1"/>
  <c r="F82" i="21" s="1"/>
  <c r="F83" i="21" s="1"/>
  <c r="F84" i="21" s="1"/>
  <c r="F85" i="21" s="1"/>
  <c r="F86" i="21" s="1"/>
  <c r="F87" i="21" s="1"/>
  <c r="F88" i="21" s="1"/>
  <c r="F89" i="21" s="1"/>
  <c r="F90" i="21" s="1"/>
  <c r="F91" i="21" s="1"/>
  <c r="F92" i="21" s="1"/>
  <c r="F93" i="21" s="1"/>
  <c r="F94" i="21" s="1"/>
  <c r="F95" i="21" s="1"/>
  <c r="F96" i="21" s="1"/>
  <c r="F97" i="21" s="1"/>
  <c r="F98" i="21" s="1"/>
  <c r="F99" i="21" s="1"/>
  <c r="F100" i="21" s="1"/>
  <c r="F101" i="21" s="1"/>
  <c r="F102" i="21" s="1"/>
  <c r="F103" i="21" s="1"/>
  <c r="F104" i="21" s="1"/>
  <c r="F105" i="21" s="1"/>
  <c r="F106" i="21" s="1"/>
  <c r="F107" i="21" s="1"/>
  <c r="F108" i="21" s="1"/>
  <c r="F109" i="21" s="1"/>
  <c r="F110" i="21" s="1"/>
  <c r="F111" i="21" s="1"/>
  <c r="F112" i="21" s="1"/>
  <c r="F113" i="21" s="1"/>
  <c r="F114" i="21" s="1"/>
  <c r="F115" i="21" s="1"/>
  <c r="F116" i="21" s="1"/>
  <c r="F117" i="21" s="1"/>
  <c r="F118" i="21" s="1"/>
  <c r="F119" i="21" s="1"/>
  <c r="F120" i="21" s="1"/>
  <c r="F121" i="21" s="1"/>
  <c r="F122" i="21" s="1"/>
  <c r="F123" i="21" s="1"/>
  <c r="F124" i="21" s="1"/>
  <c r="F125" i="21" s="1"/>
  <c r="F126" i="21" s="1"/>
  <c r="F127" i="21" s="1"/>
  <c r="F128" i="21" s="1"/>
  <c r="F129" i="21" s="1"/>
  <c r="F130" i="21" s="1"/>
  <c r="F131" i="21" s="1"/>
  <c r="F132" i="21" s="1"/>
  <c r="F133" i="21" s="1"/>
  <c r="F134" i="21" s="1"/>
  <c r="F135" i="21" s="1"/>
  <c r="F136" i="21" s="1"/>
  <c r="F137" i="21" s="1"/>
  <c r="F138" i="21" s="1"/>
  <c r="F139" i="21" s="1"/>
  <c r="F140" i="21" s="1"/>
  <c r="F141" i="21" s="1"/>
  <c r="F142" i="21" s="1"/>
  <c r="F143" i="21" s="1"/>
  <c r="F144" i="21" s="1"/>
  <c r="F145" i="21" s="1"/>
  <c r="F146" i="21" s="1"/>
  <c r="F147" i="21" s="1"/>
  <c r="F148" i="21" s="1"/>
  <c r="F149" i="21" s="1"/>
  <c r="F150" i="21" s="1"/>
  <c r="F151" i="21" s="1"/>
  <c r="F152" i="21" s="1"/>
  <c r="F153" i="21" s="1"/>
  <c r="F154" i="21" s="1"/>
  <c r="F155" i="21" s="1"/>
  <c r="F156" i="21" s="1"/>
  <c r="F157" i="21" s="1"/>
  <c r="F158" i="21" s="1"/>
  <c r="F159" i="21" s="1"/>
  <c r="F160" i="21" s="1"/>
  <c r="F161" i="21" s="1"/>
  <c r="F162" i="21" s="1"/>
  <c r="F163" i="21" s="1"/>
  <c r="F164" i="21" s="1"/>
  <c r="F165" i="21" s="1"/>
  <c r="F166" i="21" s="1"/>
  <c r="F167" i="21" s="1"/>
  <c r="F168" i="21" s="1"/>
  <c r="F169" i="21" s="1"/>
  <c r="F170" i="21" s="1"/>
  <c r="F171" i="21" s="1"/>
  <c r="F172" i="21" s="1"/>
  <c r="F173" i="21" s="1"/>
  <c r="F174" i="21" s="1"/>
  <c r="F175" i="21" s="1"/>
  <c r="F176" i="21" s="1"/>
  <c r="F177" i="21" s="1"/>
  <c r="F178" i="21" s="1"/>
  <c r="F179" i="21" s="1"/>
  <c r="F180" i="21" s="1"/>
  <c r="F181" i="21" s="1"/>
  <c r="F182" i="21" s="1"/>
  <c r="F183" i="21" s="1"/>
  <c r="F184" i="21" s="1"/>
  <c r="F185" i="21" s="1"/>
  <c r="F186" i="21" s="1"/>
  <c r="F187" i="21" s="1"/>
  <c r="F188" i="21" s="1"/>
  <c r="F189" i="21" s="1"/>
  <c r="F190" i="21" s="1"/>
  <c r="F191" i="21" s="1"/>
  <c r="F192" i="21" s="1"/>
  <c r="F193" i="21" s="1"/>
  <c r="F194" i="21" s="1"/>
  <c r="F195" i="21" s="1"/>
  <c r="F196" i="21" s="1"/>
  <c r="F197" i="21" s="1"/>
  <c r="F198" i="21" s="1"/>
  <c r="F199" i="21" s="1"/>
  <c r="F200" i="21" s="1"/>
  <c r="F201" i="21" s="1"/>
  <c r="F202" i="21" s="1"/>
  <c r="F203" i="21" s="1"/>
  <c r="F204" i="21" s="1"/>
  <c r="F205" i="21" s="1"/>
  <c r="F206" i="21" s="1"/>
  <c r="F207" i="21" s="1"/>
  <c r="F208" i="21" s="1"/>
  <c r="F209" i="21" s="1"/>
  <c r="F210" i="21" s="1"/>
  <c r="F211" i="21" s="1"/>
  <c r="F212" i="21" s="1"/>
  <c r="F213" i="21" s="1"/>
  <c r="F214" i="21" s="1"/>
  <c r="F215" i="21" s="1"/>
  <c r="F216" i="21" s="1"/>
  <c r="F217" i="21" s="1"/>
  <c r="F218" i="21" s="1"/>
  <c r="F219" i="21" s="1"/>
  <c r="F220" i="21" s="1"/>
  <c r="F221" i="21" s="1"/>
  <c r="F222" i="21" s="1"/>
  <c r="F223" i="21" s="1"/>
  <c r="F224" i="21" s="1"/>
  <c r="F225" i="21" s="1"/>
  <c r="F226" i="21" s="1"/>
  <c r="F227" i="21" s="1"/>
  <c r="F228" i="21" s="1"/>
  <c r="F229" i="21" s="1"/>
  <c r="F230" i="21" s="1"/>
  <c r="F231" i="21" s="1"/>
  <c r="F232" i="21" s="1"/>
  <c r="F233" i="21" s="1"/>
  <c r="F234" i="21" s="1"/>
  <c r="F235" i="21" s="1"/>
  <c r="F236" i="21" s="1"/>
  <c r="F237" i="21" s="1"/>
  <c r="F238" i="21" s="1"/>
  <c r="F239" i="21" s="1"/>
  <c r="F240" i="21" s="1"/>
  <c r="F241" i="21" s="1"/>
  <c r="F242" i="21" s="1"/>
  <c r="F243" i="21" s="1"/>
  <c r="F244" i="21" s="1"/>
  <c r="F245" i="21" s="1"/>
  <c r="F246" i="21" s="1"/>
  <c r="F247" i="21" s="1"/>
  <c r="F248" i="21" s="1"/>
  <c r="F249" i="21" s="1"/>
  <c r="F250" i="21" s="1"/>
  <c r="F251" i="21" s="1"/>
  <c r="F252" i="21" s="1"/>
  <c r="F253" i="21" s="1"/>
  <c r="F254" i="21" s="1"/>
  <c r="F255" i="21" s="1"/>
  <c r="F256" i="21" s="1"/>
  <c r="F257" i="21" s="1"/>
  <c r="F258" i="21" s="1"/>
  <c r="F259" i="21" s="1"/>
  <c r="F260" i="21" s="1"/>
  <c r="F261" i="21" s="1"/>
  <c r="F262" i="21" s="1"/>
  <c r="F263" i="21" s="1"/>
  <c r="F264" i="21" s="1"/>
  <c r="F265" i="21" s="1"/>
  <c r="F266" i="21" s="1"/>
  <c r="F267" i="21" s="1"/>
  <c r="F268" i="21" s="1"/>
  <c r="F269" i="21" s="1"/>
  <c r="F270" i="21" s="1"/>
  <c r="F271" i="21" s="1"/>
  <c r="F272" i="21" s="1"/>
  <c r="F273" i="21" s="1"/>
  <c r="F274" i="21" s="1"/>
  <c r="F275" i="21" s="1"/>
  <c r="F276" i="21" s="1"/>
  <c r="F277" i="21" s="1"/>
  <c r="F278" i="21" s="1"/>
  <c r="F279" i="21" s="1"/>
  <c r="F280" i="21" s="1"/>
  <c r="F281" i="21" s="1"/>
  <c r="F282" i="21" s="1"/>
  <c r="F283" i="21" s="1"/>
  <c r="F284" i="21" s="1"/>
  <c r="F285" i="21" s="1"/>
  <c r="F286" i="21" s="1"/>
  <c r="F287" i="21" s="1"/>
  <c r="F288" i="21" s="1"/>
  <c r="F289" i="21" s="1"/>
  <c r="F290" i="21" s="1"/>
  <c r="F291" i="21" s="1"/>
  <c r="F292" i="21" s="1"/>
  <c r="F293" i="21" s="1"/>
  <c r="F294" i="21" s="1"/>
  <c r="F295" i="21" s="1"/>
  <c r="F296" i="21" s="1"/>
  <c r="F297" i="21" s="1"/>
  <c r="F298" i="21" s="1"/>
  <c r="F299" i="21" s="1"/>
  <c r="F300" i="21" s="1"/>
  <c r="F301" i="21" s="1"/>
  <c r="F302" i="21" s="1"/>
  <c r="F303" i="21" s="1"/>
  <c r="F304" i="21" s="1"/>
  <c r="F305" i="21" s="1"/>
  <c r="F306" i="21" s="1"/>
  <c r="F307" i="21" s="1"/>
  <c r="F308" i="21" s="1"/>
  <c r="F309" i="21" s="1"/>
  <c r="F310" i="21" s="1"/>
  <c r="F311" i="21" s="1"/>
  <c r="F528" i="20"/>
  <c r="F507" i="20"/>
  <c r="F492" i="20"/>
  <c r="F493" i="20" s="1"/>
  <c r="F494" i="20" s="1"/>
  <c r="F495" i="20" s="1"/>
  <c r="F326" i="20"/>
  <c r="F327" i="20" s="1"/>
  <c r="F328" i="20" s="1"/>
  <c r="F329" i="20" s="1"/>
  <c r="F330" i="20" s="1"/>
  <c r="F331" i="20" s="1"/>
  <c r="F332" i="20" s="1"/>
  <c r="F333" i="20" s="1"/>
  <c r="F334" i="20" l="1"/>
  <c r="F335" i="20" s="1"/>
  <c r="F336" i="20" s="1"/>
  <c r="F337" i="20" s="1"/>
  <c r="F338" i="20" s="1"/>
  <c r="F339" i="20" s="1"/>
  <c r="F340" i="20" s="1"/>
  <c r="F341" i="20" s="1"/>
  <c r="F342" i="20" s="1"/>
  <c r="F343" i="20" s="1"/>
  <c r="F344" i="20" s="1"/>
  <c r="F345" i="20" s="1"/>
  <c r="F346" i="20" s="1"/>
  <c r="F347" i="20" s="1"/>
  <c r="F348" i="20" s="1"/>
  <c r="F349" i="20" s="1"/>
  <c r="F350" i="20" s="1"/>
  <c r="F351" i="20" s="1"/>
  <c r="F352" i="20" s="1"/>
  <c r="F353" i="20" s="1"/>
  <c r="F354" i="20" s="1"/>
  <c r="F355" i="20" s="1"/>
  <c r="F356" i="20" s="1"/>
  <c r="F357" i="20" s="1"/>
  <c r="F358" i="20" s="1"/>
  <c r="F359" i="20" s="1"/>
  <c r="F360" i="20" s="1"/>
  <c r="F361" i="20" s="1"/>
  <c r="F362" i="20" s="1"/>
  <c r="F363" i="20" s="1"/>
  <c r="F364" i="20" s="1"/>
  <c r="F365" i="20" s="1"/>
  <c r="F366" i="20" s="1"/>
  <c r="F367" i="20" s="1"/>
  <c r="F368" i="20" s="1"/>
  <c r="F369" i="20" s="1"/>
  <c r="F370" i="20" s="1"/>
  <c r="F371" i="20" s="1"/>
  <c r="F372" i="20" s="1"/>
  <c r="F373" i="20" s="1"/>
  <c r="F374" i="20" s="1"/>
  <c r="F375" i="20" s="1"/>
  <c r="F376" i="20" s="1"/>
  <c r="F377" i="20" s="1"/>
  <c r="F378" i="20" s="1"/>
  <c r="F379" i="20" s="1"/>
  <c r="F508" i="20"/>
  <c r="F509" i="20" s="1"/>
  <c r="F510" i="20" s="1"/>
  <c r="F511" i="20" s="1"/>
  <c r="F512" i="20" s="1"/>
  <c r="F513" i="20" s="1"/>
  <c r="F514" i="20" s="1"/>
  <c r="F515" i="20" s="1"/>
  <c r="F516" i="20" s="1"/>
  <c r="F690" i="21"/>
  <c r="F691" i="21" s="1"/>
  <c r="F692" i="21" s="1"/>
  <c r="F693" i="21" s="1"/>
  <c r="F694" i="21" s="1"/>
  <c r="F695" i="21" s="1"/>
  <c r="F696" i="21" s="1"/>
  <c r="F697" i="21" s="1"/>
  <c r="F698" i="21" s="1"/>
  <c r="F699" i="21" s="1"/>
  <c r="F700" i="21" s="1"/>
  <c r="F701" i="21" s="1"/>
  <c r="F702" i="21" s="1"/>
  <c r="F703" i="21" s="1"/>
  <c r="F704" i="21" s="1"/>
  <c r="F705" i="21" s="1"/>
  <c r="F706" i="21" s="1"/>
  <c r="F707" i="21" s="1"/>
  <c r="F708" i="21" s="1"/>
  <c r="F709" i="21" s="1"/>
  <c r="F710" i="21" s="1"/>
  <c r="F711" i="21" s="1"/>
  <c r="F712" i="21" s="1"/>
  <c r="F713" i="21" s="1"/>
  <c r="F714" i="21" s="1"/>
  <c r="F715" i="21" s="1"/>
  <c r="F716" i="21" s="1"/>
  <c r="F717" i="21" s="1"/>
  <c r="F718" i="21" s="1"/>
  <c r="F719" i="21" s="1"/>
  <c r="F720" i="21" s="1"/>
  <c r="F721" i="21" s="1"/>
  <c r="F722" i="21" s="1"/>
  <c r="F723" i="21" s="1"/>
  <c r="F724" i="21" s="1"/>
  <c r="F725" i="21" s="1"/>
  <c r="F726" i="21" s="1"/>
  <c r="F727" i="21" s="1"/>
  <c r="F728" i="21" s="1"/>
  <c r="F729" i="21" s="1"/>
  <c r="F730" i="21" s="1"/>
  <c r="F731" i="21" s="1"/>
  <c r="F732" i="21" s="1"/>
  <c r="F733" i="21" s="1"/>
  <c r="F734" i="21" s="1"/>
  <c r="F735" i="21" s="1"/>
  <c r="F736" i="21" s="1"/>
  <c r="F737" i="21" s="1"/>
  <c r="F738" i="21" s="1"/>
  <c r="F739" i="21" s="1"/>
  <c r="F740" i="21" s="1"/>
  <c r="F741" i="21" s="1"/>
  <c r="F742" i="21" s="1"/>
  <c r="F743" i="21" s="1"/>
  <c r="F744" i="21" s="1"/>
  <c r="F529" i="20"/>
  <c r="F530" i="20" s="1"/>
  <c r="F531" i="20" s="1"/>
  <c r="F532" i="20" s="1"/>
  <c r="F963" i="19"/>
  <c r="F964" i="19" s="1"/>
  <c r="F965" i="19" s="1"/>
  <c r="F847" i="19"/>
  <c r="F848" i="19" s="1"/>
  <c r="F849" i="19" s="1"/>
  <c r="F850" i="19" s="1"/>
  <c r="F851" i="19" s="1"/>
  <c r="F852" i="19" s="1"/>
  <c r="F853" i="19" s="1"/>
  <c r="F854" i="19" s="1"/>
  <c r="F855" i="19" s="1"/>
  <c r="F856" i="19" s="1"/>
  <c r="F857" i="19" s="1"/>
  <c r="F858" i="19" s="1"/>
  <c r="F859" i="19" s="1"/>
  <c r="F860" i="19" s="1"/>
  <c r="F861" i="19" s="1"/>
  <c r="F862" i="19" s="1"/>
  <c r="F863" i="19" s="1"/>
  <c r="F864" i="19" s="1"/>
  <c r="F865" i="19" s="1"/>
  <c r="F866" i="19" s="1"/>
  <c r="F867" i="19" s="1"/>
  <c r="F868" i="19" s="1"/>
  <c r="F869" i="19" s="1"/>
  <c r="F870" i="19" s="1"/>
  <c r="F871" i="19" s="1"/>
  <c r="F872" i="19" s="1"/>
  <c r="F873" i="19" s="1"/>
  <c r="F874" i="19" s="1"/>
  <c r="F875" i="19" s="1"/>
  <c r="F876" i="19" s="1"/>
  <c r="F877" i="19" s="1"/>
  <c r="F878" i="19" s="1"/>
  <c r="F879" i="19" s="1"/>
  <c r="F880" i="19" s="1"/>
  <c r="F881" i="19" s="1"/>
  <c r="F882" i="19" s="1"/>
  <c r="F883" i="19" s="1"/>
  <c r="F884" i="19" s="1"/>
  <c r="F885" i="19" s="1"/>
  <c r="F886" i="19" s="1"/>
  <c r="F887" i="19" s="1"/>
  <c r="F888" i="19" s="1"/>
  <c r="F889" i="19" s="1"/>
  <c r="F890" i="19" s="1"/>
  <c r="F891" i="19" s="1"/>
  <c r="F892" i="19" s="1"/>
  <c r="F893" i="19" s="1"/>
  <c r="F894" i="19" s="1"/>
  <c r="F895" i="19" s="1"/>
  <c r="F896" i="19" s="1"/>
  <c r="F897" i="19" s="1"/>
  <c r="F898" i="19" s="1"/>
  <c r="F899" i="19" s="1"/>
  <c r="F900" i="19" s="1"/>
  <c r="F901" i="19" s="1"/>
  <c r="F902" i="19" s="1"/>
  <c r="F903" i="19" s="1"/>
  <c r="F904" i="19" s="1"/>
  <c r="F905" i="19" s="1"/>
  <c r="F906" i="19" s="1"/>
  <c r="F907" i="19" s="1"/>
  <c r="F908" i="19" s="1"/>
  <c r="F909" i="19" s="1"/>
  <c r="F910" i="19" s="1"/>
  <c r="F911" i="19" s="1"/>
  <c r="F912" i="19" s="1"/>
  <c r="F913" i="19" s="1"/>
  <c r="F914" i="19" s="1"/>
  <c r="F915" i="19" s="1"/>
  <c r="F916" i="19" s="1"/>
  <c r="C824" i="19"/>
  <c r="C823" i="19"/>
  <c r="C822" i="19"/>
  <c r="C821" i="19"/>
  <c r="C820" i="19"/>
  <c r="C819" i="19"/>
  <c r="C817" i="19"/>
  <c r="C815" i="19"/>
  <c r="C814" i="19"/>
  <c r="C813" i="19"/>
  <c r="C812" i="19"/>
  <c r="C811" i="19"/>
  <c r="C810" i="19"/>
  <c r="C809" i="19"/>
  <c r="C808" i="19"/>
  <c r="F777" i="19"/>
  <c r="F778" i="19" s="1"/>
  <c r="F779" i="19" s="1"/>
  <c r="F780" i="19" s="1"/>
  <c r="F781" i="19" s="1"/>
  <c r="F782" i="19" s="1"/>
  <c r="F783" i="19" s="1"/>
  <c r="F784" i="19" s="1"/>
  <c r="F785" i="19" s="1"/>
  <c r="F786" i="19" s="1"/>
  <c r="F787" i="19" s="1"/>
  <c r="F788" i="19" s="1"/>
  <c r="F789" i="19" s="1"/>
  <c r="F790" i="19" s="1"/>
  <c r="F791" i="19" s="1"/>
  <c r="F792" i="19" s="1"/>
  <c r="F793" i="19" s="1"/>
  <c r="F794" i="19" s="1"/>
  <c r="F795" i="19" s="1"/>
  <c r="F796" i="19" s="1"/>
  <c r="F797" i="19" s="1"/>
  <c r="F798" i="19" s="1"/>
  <c r="F799" i="19" s="1"/>
  <c r="F800" i="19" s="1"/>
  <c r="F801" i="19" s="1"/>
  <c r="F802" i="19" s="1"/>
  <c r="F803" i="19" s="1"/>
  <c r="F804" i="19" s="1"/>
  <c r="F805" i="19" s="1"/>
  <c r="F806" i="19" s="1"/>
  <c r="F807" i="19" s="1"/>
  <c r="F808" i="19" s="1"/>
  <c r="F809" i="19" s="1"/>
  <c r="F810" i="19" s="1"/>
  <c r="F811" i="19" s="1"/>
  <c r="F812" i="19" s="1"/>
  <c r="F813" i="19" s="1"/>
  <c r="F814" i="19" s="1"/>
  <c r="F815" i="19" s="1"/>
  <c r="F816" i="19" s="1"/>
  <c r="F817" i="19" s="1"/>
  <c r="F818" i="19" s="1"/>
  <c r="F819" i="19" s="1"/>
  <c r="F820" i="19" s="1"/>
  <c r="F821" i="19" s="1"/>
  <c r="F822" i="19" s="1"/>
  <c r="F823" i="19" s="1"/>
  <c r="F824" i="19" s="1"/>
  <c r="F703" i="19"/>
  <c r="F704" i="19" s="1"/>
  <c r="F705" i="19" s="1"/>
  <c r="F706" i="19" s="1"/>
  <c r="F707" i="19" s="1"/>
  <c r="F708" i="19" s="1"/>
  <c r="F709" i="19" s="1"/>
  <c r="F710" i="19" s="1"/>
  <c r="F711" i="19" s="1"/>
  <c r="F712" i="19" s="1"/>
  <c r="F713" i="19" s="1"/>
  <c r="F714" i="19" s="1"/>
  <c r="F715" i="19" s="1"/>
  <c r="F716" i="19" s="1"/>
  <c r="F717" i="19" s="1"/>
  <c r="F718" i="19" s="1"/>
  <c r="F719" i="19" s="1"/>
  <c r="F720" i="19" s="1"/>
  <c r="F721" i="19" s="1"/>
  <c r="F722" i="19" s="1"/>
  <c r="F723" i="19" s="1"/>
  <c r="F724" i="19" s="1"/>
  <c r="F725" i="19" s="1"/>
  <c r="F726" i="19" s="1"/>
  <c r="F727" i="19" s="1"/>
  <c r="F728" i="19" s="1"/>
  <c r="F729" i="19" s="1"/>
  <c r="F730" i="19" s="1"/>
  <c r="F731" i="19" s="1"/>
  <c r="F732" i="19" s="1"/>
  <c r="F733" i="19" s="1"/>
  <c r="F734" i="19" s="1"/>
  <c r="F735" i="19" s="1"/>
  <c r="F679" i="19"/>
  <c r="F680" i="19" s="1"/>
  <c r="F681" i="19" s="1"/>
  <c r="F682" i="19" s="1"/>
  <c r="F683" i="19" s="1"/>
  <c r="F684" i="19" s="1"/>
  <c r="F685" i="19" s="1"/>
  <c r="F686" i="19" s="1"/>
  <c r="F687" i="19" s="1"/>
  <c r="F688" i="19" s="1"/>
  <c r="F666" i="19"/>
  <c r="F667" i="19" s="1"/>
  <c r="F668" i="19" s="1"/>
  <c r="F669" i="19" s="1"/>
  <c r="F561" i="19"/>
  <c r="F562" i="19" s="1"/>
  <c r="F563" i="19" s="1"/>
  <c r="F564" i="19" s="1"/>
  <c r="F565" i="19" s="1"/>
  <c r="F566" i="19" s="1"/>
  <c r="F567" i="19" s="1"/>
  <c r="F568" i="19" s="1"/>
  <c r="F569" i="19" s="1"/>
  <c r="F570" i="19" s="1"/>
  <c r="F571" i="19" s="1"/>
  <c r="F572" i="19" s="1"/>
  <c r="F573" i="19" s="1"/>
  <c r="F574" i="19" s="1"/>
  <c r="F575" i="19" s="1"/>
  <c r="F576" i="19" s="1"/>
  <c r="F577" i="19" s="1"/>
  <c r="F578" i="19" s="1"/>
  <c r="F579" i="19" s="1"/>
  <c r="F580" i="19" s="1"/>
  <c r="F581" i="19" s="1"/>
  <c r="F582" i="19" s="1"/>
  <c r="F583" i="19" s="1"/>
  <c r="F584" i="19" s="1"/>
  <c r="F585" i="19" s="1"/>
  <c r="F586" i="19" s="1"/>
  <c r="F587" i="19" s="1"/>
  <c r="F588" i="19" s="1"/>
  <c r="F589" i="19" s="1"/>
  <c r="F590" i="19" s="1"/>
  <c r="F591" i="19" s="1"/>
  <c r="F592" i="19" s="1"/>
  <c r="F593" i="19" s="1"/>
  <c r="F594" i="19" s="1"/>
  <c r="F595" i="19" s="1"/>
  <c r="F596" i="19" s="1"/>
  <c r="F597" i="19" s="1"/>
  <c r="F598" i="19" s="1"/>
  <c r="F599" i="19" s="1"/>
  <c r="F600" i="19" s="1"/>
  <c r="F601" i="19" s="1"/>
  <c r="F602" i="19" s="1"/>
  <c r="F603" i="19" s="1"/>
  <c r="F604" i="19" s="1"/>
  <c r="F605" i="19" s="1"/>
  <c r="F606" i="19" s="1"/>
  <c r="F607" i="19" s="1"/>
  <c r="F608" i="19" s="1"/>
  <c r="F609" i="19" s="1"/>
  <c r="F610" i="19" s="1"/>
  <c r="F611" i="19" s="1"/>
  <c r="F612" i="19" s="1"/>
  <c r="F613" i="19" s="1"/>
  <c r="F614" i="19" s="1"/>
  <c r="F615" i="19" s="1"/>
  <c r="F616" i="19" s="1"/>
  <c r="F617" i="19" s="1"/>
  <c r="F618" i="19" s="1"/>
  <c r="F619" i="19" s="1"/>
  <c r="F620" i="19" s="1"/>
  <c r="F621" i="19" s="1"/>
  <c r="F622" i="19" s="1"/>
  <c r="F623" i="19" s="1"/>
  <c r="F624" i="19" s="1"/>
  <c r="F625" i="19" s="1"/>
  <c r="F626" i="19" s="1"/>
  <c r="F627" i="19" s="1"/>
  <c r="F628" i="19" s="1"/>
  <c r="F629" i="19" s="1"/>
  <c r="F630" i="19" s="1"/>
  <c r="F631" i="19" s="1"/>
  <c r="F632" i="19" s="1"/>
  <c r="F633" i="19" s="1"/>
  <c r="F634" i="19" s="1"/>
  <c r="F635" i="19" s="1"/>
  <c r="F636" i="19" s="1"/>
  <c r="F637" i="19" s="1"/>
  <c r="F638" i="19" s="1"/>
  <c r="F639" i="19" s="1"/>
  <c r="F640" i="19" s="1"/>
  <c r="F641" i="19" s="1"/>
  <c r="F642" i="19" s="1"/>
  <c r="F643" i="19" s="1"/>
  <c r="F644" i="19" s="1"/>
  <c r="F455" i="19"/>
  <c r="F456" i="19" s="1"/>
  <c r="F457" i="19" s="1"/>
  <c r="F458" i="19" s="1"/>
  <c r="F459" i="19" s="1"/>
  <c r="F460" i="19" s="1"/>
  <c r="F461" i="19" s="1"/>
  <c r="F462" i="19" s="1"/>
  <c r="F463" i="19" s="1"/>
  <c r="F464" i="19" s="1"/>
  <c r="F465" i="19" s="1"/>
  <c r="F466" i="19" s="1"/>
  <c r="F467" i="19" s="1"/>
  <c r="F468" i="19" s="1"/>
  <c r="F469" i="19" s="1"/>
  <c r="F470" i="19" s="1"/>
  <c r="F471" i="19" s="1"/>
  <c r="F472" i="19" s="1"/>
  <c r="F473" i="19" s="1"/>
  <c r="F474" i="19" s="1"/>
  <c r="F475" i="19" s="1"/>
  <c r="F476" i="19" s="1"/>
  <c r="F477" i="19" s="1"/>
  <c r="F478" i="19" s="1"/>
  <c r="F479" i="19" s="1"/>
  <c r="F480" i="19" s="1"/>
  <c r="F481" i="19" s="1"/>
  <c r="F482" i="19" s="1"/>
  <c r="F483" i="19" s="1"/>
  <c r="F484" i="19" s="1"/>
  <c r="F485" i="19" s="1"/>
  <c r="F486" i="19" s="1"/>
  <c r="F487" i="19" s="1"/>
  <c r="F488" i="19" s="1"/>
  <c r="F489" i="19" s="1"/>
  <c r="F490" i="19" s="1"/>
  <c r="F491" i="19" s="1"/>
  <c r="F492" i="19" s="1"/>
  <c r="F493" i="19" s="1"/>
  <c r="F494" i="19" s="1"/>
  <c r="F495" i="19" s="1"/>
  <c r="F496" i="19" s="1"/>
  <c r="F497" i="19" s="1"/>
  <c r="F498" i="19" s="1"/>
  <c r="F499" i="19" s="1"/>
  <c r="F500" i="19" s="1"/>
  <c r="F501" i="19" s="1"/>
  <c r="F502" i="19" s="1"/>
  <c r="F503" i="19" s="1"/>
  <c r="F504" i="19" s="1"/>
  <c r="F505" i="19" s="1"/>
  <c r="F506" i="19" s="1"/>
  <c r="F507" i="19" s="1"/>
  <c r="F508" i="19" s="1"/>
  <c r="F509" i="19" s="1"/>
  <c r="F510" i="19" s="1"/>
  <c r="F511" i="19" s="1"/>
  <c r="F512" i="19" s="1"/>
  <c r="F513" i="19" s="1"/>
  <c r="F514" i="19" s="1"/>
  <c r="F515" i="19" s="1"/>
  <c r="F516" i="19" s="1"/>
  <c r="F517" i="19" s="1"/>
  <c r="F518" i="19" s="1"/>
  <c r="F519" i="19" s="1"/>
  <c r="F520" i="19" s="1"/>
  <c r="F521" i="19" s="1"/>
  <c r="F522" i="19" s="1"/>
  <c r="F523" i="19" s="1"/>
  <c r="F524" i="19" s="1"/>
  <c r="F525" i="19" s="1"/>
  <c r="F526" i="19" s="1"/>
  <c r="F527" i="19" s="1"/>
  <c r="F528" i="19" s="1"/>
  <c r="F529" i="19" s="1"/>
  <c r="F530" i="19" s="1"/>
  <c r="F531" i="19" s="1"/>
  <c r="F532" i="19" s="1"/>
  <c r="F533" i="19" s="1"/>
  <c r="F534" i="19" s="1"/>
  <c r="F535" i="19" s="1"/>
  <c r="F536" i="19" s="1"/>
  <c r="F9" i="19"/>
  <c r="F10" i="19" s="1"/>
  <c r="F11" i="19" s="1"/>
  <c r="F12" i="19" s="1"/>
  <c r="F13" i="19" s="1"/>
  <c r="F14" i="19" s="1"/>
  <c r="F15" i="19" s="1"/>
  <c r="F16" i="19" s="1"/>
  <c r="F17" i="19" s="1"/>
  <c r="F18" i="19" s="1"/>
  <c r="F19" i="19" s="1"/>
  <c r="F20" i="19" s="1"/>
  <c r="F21" i="19" s="1"/>
  <c r="F22" i="19" s="1"/>
  <c r="F23" i="19" s="1"/>
  <c r="F24" i="19" s="1"/>
  <c r="F25" i="19" s="1"/>
  <c r="F26" i="19" s="1"/>
  <c r="F27" i="19" s="1"/>
  <c r="F28" i="19" s="1"/>
  <c r="F29" i="19" s="1"/>
  <c r="F30" i="19" s="1"/>
  <c r="F31" i="19" s="1"/>
  <c r="F32" i="19" s="1"/>
  <c r="F33" i="19" s="1"/>
  <c r="F34" i="19" s="1"/>
  <c r="F35" i="19" s="1"/>
  <c r="F36" i="19" s="1"/>
  <c r="F37" i="19" s="1"/>
  <c r="F38" i="19" s="1"/>
  <c r="F39" i="19" s="1"/>
  <c r="F40" i="19" s="1"/>
  <c r="F41" i="19" s="1"/>
  <c r="F42" i="19" s="1"/>
  <c r="F43" i="19" s="1"/>
  <c r="F44" i="19" s="1"/>
  <c r="F45" i="19" s="1"/>
  <c r="F46" i="19" s="1"/>
  <c r="F47" i="19" s="1"/>
  <c r="F48" i="19" s="1"/>
  <c r="F49" i="19" s="1"/>
  <c r="F50" i="19" s="1"/>
  <c r="F51" i="19" s="1"/>
  <c r="F52" i="19" s="1"/>
  <c r="F53" i="19" s="1"/>
  <c r="F54" i="19" s="1"/>
  <c r="F55" i="19" s="1"/>
  <c r="F56" i="19" s="1"/>
  <c r="F57" i="19" s="1"/>
  <c r="F58" i="19" s="1"/>
  <c r="F59" i="19" s="1"/>
  <c r="F60" i="19" s="1"/>
  <c r="F61" i="19" s="1"/>
  <c r="F62" i="19" s="1"/>
  <c r="F63" i="19" s="1"/>
  <c r="F64" i="19" s="1"/>
  <c r="F65" i="19" s="1"/>
  <c r="F66" i="19" s="1"/>
  <c r="F67" i="19" s="1"/>
  <c r="F68" i="19" s="1"/>
  <c r="F69" i="19" s="1"/>
  <c r="F70" i="19" s="1"/>
  <c r="F71" i="19" s="1"/>
  <c r="F72" i="19" s="1"/>
  <c r="F73" i="19" s="1"/>
  <c r="F74" i="19" s="1"/>
  <c r="F75" i="19" s="1"/>
  <c r="F76" i="19" s="1"/>
  <c r="F77" i="19" s="1"/>
  <c r="F78" i="19" s="1"/>
  <c r="F79" i="19" s="1"/>
  <c r="F80" i="19" s="1"/>
  <c r="F81" i="19" s="1"/>
  <c r="F82" i="19" s="1"/>
  <c r="F83" i="19" s="1"/>
  <c r="F84" i="19" s="1"/>
  <c r="F85" i="19" s="1"/>
  <c r="F86" i="19" s="1"/>
  <c r="F87" i="19" s="1"/>
  <c r="F88" i="19" s="1"/>
  <c r="F89" i="19" s="1"/>
  <c r="F90" i="19" s="1"/>
  <c r="F91" i="19" s="1"/>
  <c r="F92" i="19" s="1"/>
  <c r="F93" i="19" s="1"/>
  <c r="F94" i="19" s="1"/>
  <c r="F95" i="19" s="1"/>
  <c r="F96" i="19" s="1"/>
  <c r="F97" i="19" s="1"/>
  <c r="F98" i="19" s="1"/>
  <c r="F99" i="19" s="1"/>
  <c r="F100" i="19" s="1"/>
  <c r="F101" i="19" s="1"/>
  <c r="F102" i="19" s="1"/>
  <c r="F103" i="19" s="1"/>
  <c r="F104" i="19" s="1"/>
  <c r="F105" i="19" s="1"/>
  <c r="F106" i="19" s="1"/>
  <c r="F107" i="19" s="1"/>
  <c r="F108" i="19" s="1"/>
  <c r="F109" i="19" s="1"/>
  <c r="F110" i="19" s="1"/>
  <c r="F111" i="19" s="1"/>
  <c r="F112" i="19" s="1"/>
  <c r="F113" i="19" s="1"/>
  <c r="F114" i="19" s="1"/>
  <c r="F115" i="19" s="1"/>
  <c r="F116" i="19" s="1"/>
  <c r="F117" i="19" s="1"/>
  <c r="F118" i="19" s="1"/>
  <c r="F119" i="19" s="1"/>
  <c r="F120" i="19" s="1"/>
  <c r="F121" i="19" s="1"/>
  <c r="F122" i="19" s="1"/>
  <c r="F123" i="19" s="1"/>
  <c r="F124" i="19" s="1"/>
  <c r="F125" i="19" s="1"/>
  <c r="F126" i="19" s="1"/>
  <c r="F127" i="19" s="1"/>
  <c r="F128" i="19" s="1"/>
  <c r="F129" i="19" s="1"/>
  <c r="F130" i="19" s="1"/>
  <c r="F131" i="19" s="1"/>
  <c r="F132" i="19" s="1"/>
  <c r="F133" i="19" s="1"/>
  <c r="F134" i="19" s="1"/>
  <c r="F135" i="19" s="1"/>
  <c r="F136" i="19" s="1"/>
  <c r="F137" i="19" s="1"/>
  <c r="F138" i="19" s="1"/>
  <c r="F139" i="19" s="1"/>
  <c r="F140" i="19" s="1"/>
  <c r="F141" i="19" s="1"/>
  <c r="F142" i="19" s="1"/>
  <c r="F143" i="19" s="1"/>
  <c r="F144" i="19" s="1"/>
  <c r="F145" i="19" s="1"/>
  <c r="F146" i="19" s="1"/>
  <c r="F147" i="19" s="1"/>
  <c r="F148" i="19" s="1"/>
  <c r="F149" i="19" s="1"/>
  <c r="F150" i="19" s="1"/>
  <c r="F151" i="19" s="1"/>
  <c r="F152" i="19" s="1"/>
  <c r="F153" i="19" s="1"/>
  <c r="F154" i="19" s="1"/>
  <c r="F155" i="19" s="1"/>
  <c r="F156" i="19" s="1"/>
  <c r="F157" i="19" s="1"/>
  <c r="F158" i="19" s="1"/>
  <c r="F159" i="19" s="1"/>
  <c r="F160" i="19" s="1"/>
  <c r="F161" i="19" s="1"/>
  <c r="F162" i="19" s="1"/>
  <c r="F163" i="19" s="1"/>
  <c r="F164" i="19" s="1"/>
  <c r="F165" i="19" s="1"/>
  <c r="F166" i="19" s="1"/>
  <c r="F167" i="19" s="1"/>
  <c r="F168" i="19" s="1"/>
  <c r="F169" i="19" s="1"/>
  <c r="F170" i="19" s="1"/>
  <c r="F171" i="19" s="1"/>
  <c r="F172" i="19" s="1"/>
  <c r="F173" i="19" s="1"/>
  <c r="F174" i="19" s="1"/>
  <c r="F175" i="19" s="1"/>
  <c r="F176" i="19" s="1"/>
  <c r="F177" i="19" s="1"/>
  <c r="F178" i="19" s="1"/>
  <c r="F179" i="19" s="1"/>
  <c r="F180" i="19" s="1"/>
  <c r="F181" i="19" s="1"/>
  <c r="F182" i="19" s="1"/>
  <c r="F183" i="19" s="1"/>
  <c r="F184" i="19" s="1"/>
  <c r="F185" i="19" s="1"/>
  <c r="F186" i="19" s="1"/>
  <c r="F187" i="19" s="1"/>
  <c r="F188" i="19" s="1"/>
  <c r="F189" i="19" s="1"/>
  <c r="F190" i="19" s="1"/>
  <c r="F191" i="19" s="1"/>
  <c r="F192" i="19" s="1"/>
  <c r="F193" i="19" s="1"/>
  <c r="F194" i="19" s="1"/>
  <c r="F195" i="19" s="1"/>
  <c r="F196" i="19" s="1"/>
  <c r="F197" i="19" s="1"/>
  <c r="F198" i="19" s="1"/>
  <c r="F199" i="19" s="1"/>
  <c r="F200" i="19" s="1"/>
  <c r="F201" i="19" s="1"/>
  <c r="F202" i="19" s="1"/>
  <c r="F203" i="19" s="1"/>
  <c r="F204" i="19" s="1"/>
  <c r="F205" i="19" s="1"/>
  <c r="F206" i="19" s="1"/>
  <c r="F207" i="19" s="1"/>
  <c r="F208" i="19" s="1"/>
  <c r="F209" i="19" s="1"/>
  <c r="F210" i="19" s="1"/>
  <c r="F211" i="19" s="1"/>
  <c r="F212" i="19" s="1"/>
  <c r="F213" i="19" s="1"/>
  <c r="F214" i="19" s="1"/>
  <c r="F215" i="19" s="1"/>
  <c r="F216" i="19" s="1"/>
  <c r="F217" i="19" s="1"/>
  <c r="F218" i="19" s="1"/>
  <c r="F219" i="19" s="1"/>
  <c r="F220" i="19" s="1"/>
  <c r="F221" i="19" s="1"/>
  <c r="F222" i="19" s="1"/>
  <c r="F223" i="19" s="1"/>
  <c r="F224" i="19" s="1"/>
  <c r="F225" i="19" s="1"/>
  <c r="F226" i="19" s="1"/>
  <c r="F227" i="19" s="1"/>
  <c r="F228" i="19" s="1"/>
  <c r="F229" i="19" s="1"/>
  <c r="F230" i="19" s="1"/>
  <c r="F231" i="19" s="1"/>
  <c r="F232" i="19" s="1"/>
  <c r="F233" i="19" s="1"/>
  <c r="F234" i="19" s="1"/>
  <c r="F235" i="19" s="1"/>
  <c r="F236" i="19" s="1"/>
  <c r="F237" i="19" s="1"/>
  <c r="F238" i="19" s="1"/>
  <c r="F239" i="19" s="1"/>
  <c r="F240" i="19" s="1"/>
  <c r="F241" i="19" s="1"/>
  <c r="F242" i="19" s="1"/>
  <c r="F243" i="19" s="1"/>
  <c r="F244" i="19" s="1"/>
  <c r="F245" i="19" s="1"/>
  <c r="F246" i="19" s="1"/>
  <c r="F247" i="19" s="1"/>
  <c r="F248" i="19" s="1"/>
  <c r="F249" i="19" s="1"/>
  <c r="F250" i="19" s="1"/>
  <c r="F251" i="19" s="1"/>
  <c r="F252" i="19" s="1"/>
  <c r="F253" i="19" s="1"/>
  <c r="F254" i="19" s="1"/>
  <c r="F255" i="19" s="1"/>
  <c r="F256" i="19" s="1"/>
  <c r="F257" i="19" s="1"/>
  <c r="F258" i="19" s="1"/>
  <c r="F259" i="19" s="1"/>
  <c r="F260" i="19" s="1"/>
  <c r="F261" i="19" s="1"/>
  <c r="F262" i="19" s="1"/>
  <c r="F263" i="19" s="1"/>
  <c r="F264" i="19" s="1"/>
  <c r="F265" i="19" s="1"/>
  <c r="F266" i="19" s="1"/>
  <c r="F267" i="19" s="1"/>
  <c r="F268" i="19" s="1"/>
  <c r="F269" i="19" s="1"/>
  <c r="F270" i="19" s="1"/>
  <c r="F271" i="19" s="1"/>
  <c r="F272" i="19" s="1"/>
  <c r="F273" i="19" s="1"/>
  <c r="F274" i="19" s="1"/>
  <c r="F275" i="19" s="1"/>
  <c r="F276" i="19" s="1"/>
  <c r="F277" i="19" s="1"/>
  <c r="F278" i="19" s="1"/>
  <c r="F279" i="19" s="1"/>
  <c r="F280" i="19" s="1"/>
  <c r="F281" i="19" s="1"/>
  <c r="F282" i="19" s="1"/>
  <c r="F283" i="19" s="1"/>
  <c r="F284" i="19" s="1"/>
  <c r="F285" i="19" s="1"/>
  <c r="F286" i="19" s="1"/>
  <c r="F287" i="19" s="1"/>
  <c r="F288" i="19" s="1"/>
  <c r="F289" i="19" s="1"/>
  <c r="F290" i="19" s="1"/>
  <c r="F291" i="19" s="1"/>
  <c r="F292" i="19" s="1"/>
  <c r="F293" i="19" s="1"/>
  <c r="F294" i="19" s="1"/>
  <c r="F295" i="19" s="1"/>
  <c r="F296" i="19" s="1"/>
  <c r="F297" i="19" s="1"/>
  <c r="F298" i="19" s="1"/>
  <c r="F299" i="19" s="1"/>
  <c r="F300" i="19" s="1"/>
  <c r="F301" i="19" s="1"/>
  <c r="F302" i="19" s="1"/>
  <c r="F303" i="19" s="1"/>
  <c r="F304" i="19" s="1"/>
  <c r="F305" i="19" s="1"/>
  <c r="F306" i="19" s="1"/>
  <c r="F307" i="19" s="1"/>
  <c r="F308" i="19" s="1"/>
  <c r="F309" i="19" s="1"/>
  <c r="F310" i="19" s="1"/>
  <c r="F311" i="19" s="1"/>
  <c r="F312" i="19" s="1"/>
  <c r="F313" i="19" s="1"/>
  <c r="F314" i="19" s="1"/>
  <c r="F315" i="19" s="1"/>
  <c r="F316" i="19" s="1"/>
  <c r="F317" i="19" s="1"/>
  <c r="F318" i="19" s="1"/>
  <c r="F319" i="19" s="1"/>
  <c r="F320" i="19" s="1"/>
  <c r="F321" i="19" s="1"/>
  <c r="F322" i="19" s="1"/>
  <c r="F323" i="19" s="1"/>
  <c r="F324" i="19" s="1"/>
  <c r="F325" i="19" s="1"/>
  <c r="F326" i="19" s="1"/>
  <c r="F327" i="19" s="1"/>
  <c r="F328" i="19" s="1"/>
  <c r="F329" i="19" s="1"/>
  <c r="F330" i="19" s="1"/>
  <c r="F331" i="19" s="1"/>
  <c r="F332" i="19" s="1"/>
  <c r="F333" i="19" s="1"/>
  <c r="F334" i="19" s="1"/>
  <c r="F335" i="19" s="1"/>
  <c r="F336" i="19" s="1"/>
  <c r="F337" i="19" s="1"/>
  <c r="F338" i="19" s="1"/>
  <c r="F339" i="19" s="1"/>
  <c r="F340" i="19" s="1"/>
  <c r="F341" i="19" s="1"/>
  <c r="F342" i="19" s="1"/>
  <c r="F343" i="19" s="1"/>
  <c r="F344" i="19" s="1"/>
  <c r="F345" i="19" s="1"/>
  <c r="F346" i="19" s="1"/>
  <c r="F347" i="19" s="1"/>
  <c r="F348" i="19" s="1"/>
  <c r="F349" i="19" s="1"/>
  <c r="F350" i="19" s="1"/>
  <c r="F351" i="19" s="1"/>
  <c r="F352" i="19" s="1"/>
  <c r="F353" i="19" s="1"/>
  <c r="F354" i="19" s="1"/>
  <c r="F355" i="19" s="1"/>
  <c r="F356" i="19" s="1"/>
  <c r="F357" i="19" s="1"/>
  <c r="F358" i="19" s="1"/>
  <c r="F359" i="19" s="1"/>
  <c r="F360" i="19" s="1"/>
  <c r="F361" i="19" s="1"/>
  <c r="F362" i="19" s="1"/>
  <c r="F363" i="19" s="1"/>
  <c r="F364" i="19" s="1"/>
  <c r="F365" i="19" s="1"/>
  <c r="F366" i="19" s="1"/>
  <c r="F367" i="19" s="1"/>
  <c r="F368" i="19" s="1"/>
  <c r="F369" i="19" s="1"/>
  <c r="F370" i="19" s="1"/>
  <c r="F371" i="19" s="1"/>
  <c r="F372" i="19" s="1"/>
  <c r="F373" i="19" s="1"/>
  <c r="F374" i="19" s="1"/>
  <c r="F375" i="19" s="1"/>
  <c r="F376" i="19" s="1"/>
  <c r="F377" i="19" s="1"/>
  <c r="F378" i="19" s="1"/>
  <c r="F379" i="19" s="1"/>
  <c r="F380" i="19" s="1"/>
  <c r="F381" i="19" s="1"/>
  <c r="F382" i="19" s="1"/>
  <c r="F383" i="19" s="1"/>
  <c r="F384" i="19" s="1"/>
  <c r="F385" i="19" s="1"/>
  <c r="F386" i="19" s="1"/>
  <c r="F387" i="19" s="1"/>
  <c r="F388" i="19" s="1"/>
  <c r="F389" i="19" s="1"/>
  <c r="F390" i="19" s="1"/>
  <c r="F391" i="19" s="1"/>
  <c r="F392" i="19" s="1"/>
  <c r="F393" i="19" s="1"/>
  <c r="F394" i="19" s="1"/>
  <c r="F395" i="19" s="1"/>
  <c r="F396" i="19" s="1"/>
  <c r="F397" i="19" s="1"/>
  <c r="F398" i="19" s="1"/>
  <c r="F399" i="19" s="1"/>
  <c r="F400" i="19" s="1"/>
  <c r="F401" i="19" s="1"/>
  <c r="F402" i="19" s="1"/>
  <c r="F403" i="19" s="1"/>
  <c r="F404" i="19" s="1"/>
  <c r="F405" i="19" s="1"/>
  <c r="F406" i="19" s="1"/>
  <c r="F407" i="19" s="1"/>
  <c r="F408" i="19" s="1"/>
  <c r="F409" i="19" s="1"/>
  <c r="F410" i="19" s="1"/>
  <c r="F411" i="19" s="1"/>
  <c r="F412" i="19" s="1"/>
  <c r="F413" i="19" s="1"/>
  <c r="F414" i="19" s="1"/>
  <c r="F415" i="19" s="1"/>
  <c r="F416" i="19" s="1"/>
  <c r="F417" i="19" s="1"/>
  <c r="F418" i="19" s="1"/>
  <c r="F419" i="19" s="1"/>
  <c r="F420" i="19" s="1"/>
  <c r="F421" i="19" s="1"/>
  <c r="F422" i="19" s="1"/>
  <c r="F423" i="19" s="1"/>
  <c r="F424" i="19" s="1"/>
  <c r="F425" i="19" s="1"/>
  <c r="F426" i="19" s="1"/>
  <c r="F427" i="19" s="1"/>
  <c r="F428" i="19" s="1"/>
  <c r="F429" i="19" s="1"/>
  <c r="F430" i="19" s="1"/>
  <c r="F968" i="17" l="1"/>
  <c r="F1046" i="17" l="1"/>
  <c r="F1047" i="17" s="1"/>
  <c r="F1048" i="17" s="1"/>
  <c r="F969" i="17"/>
  <c r="F970" i="17" s="1"/>
  <c r="F971" i="17" s="1"/>
  <c r="F972" i="17" s="1"/>
  <c r="F973" i="17" s="1"/>
  <c r="F974" i="17" s="1"/>
  <c r="F975" i="17" s="1"/>
  <c r="F976" i="17" s="1"/>
  <c r="F977" i="17" s="1"/>
  <c r="F978" i="17" s="1"/>
  <c r="F979" i="17" s="1"/>
  <c r="F980" i="17" s="1"/>
  <c r="F981" i="17" s="1"/>
  <c r="F982" i="17" s="1"/>
  <c r="F983" i="17" s="1"/>
  <c r="F984" i="17" s="1"/>
  <c r="F985" i="17" s="1"/>
  <c r="F986" i="17" s="1"/>
  <c r="F987" i="17" s="1"/>
  <c r="F988" i="17" s="1"/>
  <c r="F989" i="17" s="1"/>
  <c r="F990" i="17" s="1"/>
  <c r="F991" i="17" s="1"/>
  <c r="F992" i="17" s="1"/>
  <c r="F993" i="17" s="1"/>
  <c r="F994" i="17" s="1"/>
  <c r="F995" i="17" s="1"/>
  <c r="F996" i="17" s="1"/>
  <c r="F997" i="17" s="1"/>
  <c r="F998" i="17" s="1"/>
  <c r="F999" i="17" s="1"/>
  <c r="F1000" i="17" s="1"/>
  <c r="F1001" i="17" s="1"/>
  <c r="F1002" i="17" s="1"/>
  <c r="F1003" i="17" s="1"/>
  <c r="F1004" i="17" s="1"/>
  <c r="F1005" i="17" s="1"/>
  <c r="F1006" i="17" s="1"/>
  <c r="F1007" i="17" s="1"/>
  <c r="F1008" i="17" s="1"/>
  <c r="F1009" i="17" s="1"/>
  <c r="F1010" i="17" s="1"/>
  <c r="F1011" i="17" s="1"/>
  <c r="F1012" i="17" s="1"/>
  <c r="F1013" i="17" s="1"/>
  <c r="F1014" i="17" s="1"/>
  <c r="F1015" i="17" s="1"/>
  <c r="F1016" i="17" s="1"/>
  <c r="F1017" i="17" s="1"/>
  <c r="F1018" i="17" s="1"/>
  <c r="F1019" i="17" s="1"/>
  <c r="F1020" i="17" s="1"/>
  <c r="F1021" i="17" s="1"/>
  <c r="F1022" i="17" s="1"/>
  <c r="F1023" i="17" s="1"/>
  <c r="F1024" i="17" s="1"/>
  <c r="C869" i="17"/>
  <c r="F838" i="17"/>
  <c r="F839" i="17" s="1"/>
  <c r="F840" i="17" s="1"/>
  <c r="F841" i="17" s="1"/>
  <c r="F842" i="17" s="1"/>
  <c r="F843" i="17" s="1"/>
  <c r="F844" i="17" s="1"/>
  <c r="F845" i="17" s="1"/>
  <c r="F846" i="17" s="1"/>
  <c r="F847" i="17" s="1"/>
  <c r="F848" i="17" s="1"/>
  <c r="F849" i="17" s="1"/>
  <c r="F850" i="17" s="1"/>
  <c r="F851" i="17" s="1"/>
  <c r="F852" i="17" s="1"/>
  <c r="F853" i="17" s="1"/>
  <c r="F854" i="17" s="1"/>
  <c r="F855" i="17" s="1"/>
  <c r="F856" i="17" s="1"/>
  <c r="F857" i="17" s="1"/>
  <c r="F858" i="17" s="1"/>
  <c r="F859" i="17" s="1"/>
  <c r="F860" i="17" s="1"/>
  <c r="F861" i="17" s="1"/>
  <c r="F862" i="17" s="1"/>
  <c r="F863" i="17" s="1"/>
  <c r="F864" i="17" s="1"/>
  <c r="F865" i="17" s="1"/>
  <c r="F866" i="17" s="1"/>
  <c r="F867" i="17" s="1"/>
  <c r="F868" i="17" s="1"/>
  <c r="F869" i="17" s="1"/>
  <c r="F870" i="17" s="1"/>
  <c r="F871" i="17" s="1"/>
  <c r="F872" i="17" s="1"/>
  <c r="F873" i="17" s="1"/>
  <c r="F874" i="17" s="1"/>
  <c r="F875" i="17" s="1"/>
  <c r="F876" i="17" s="1"/>
  <c r="F877" i="17" s="1"/>
  <c r="F878" i="17" s="1"/>
  <c r="F879" i="17" s="1"/>
  <c r="F880" i="17" s="1"/>
  <c r="F881" i="17" s="1"/>
  <c r="F744" i="17"/>
  <c r="F745" i="17" s="1"/>
  <c r="F746" i="17" s="1"/>
  <c r="F686" i="17"/>
  <c r="F615" i="17"/>
  <c r="F616" i="17" s="1"/>
  <c r="F617" i="17" s="1"/>
  <c r="F618" i="17" s="1"/>
  <c r="F619" i="17" s="1"/>
  <c r="F620" i="17" s="1"/>
  <c r="F621" i="17" s="1"/>
  <c r="F622" i="17" s="1"/>
  <c r="F623" i="17" s="1"/>
  <c r="F624" i="17" s="1"/>
  <c r="F602" i="17"/>
  <c r="F603" i="17" s="1"/>
  <c r="F604" i="17" s="1"/>
  <c r="F605" i="17" s="1"/>
  <c r="D487" i="17"/>
  <c r="D484" i="17"/>
  <c r="F484" i="17" s="1"/>
  <c r="F485" i="17" s="1"/>
  <c r="F486" i="17" s="1"/>
  <c r="E422" i="17"/>
  <c r="F418" i="17"/>
  <c r="F419" i="17" s="1"/>
  <c r="F420" i="17" s="1"/>
  <c r="F421" i="17" s="1"/>
  <c r="F422" i="17" s="1"/>
  <c r="F423" i="17" s="1"/>
  <c r="F424" i="17" s="1"/>
  <c r="F425" i="17" s="1"/>
  <c r="F426" i="17" s="1"/>
  <c r="F427" i="17" s="1"/>
  <c r="F428" i="17" s="1"/>
  <c r="F429" i="17" s="1"/>
  <c r="F430" i="17" s="1"/>
  <c r="F431" i="17" s="1"/>
  <c r="F432" i="17" s="1"/>
  <c r="F433" i="17" s="1"/>
  <c r="F434" i="17" s="1"/>
  <c r="F435" i="17" s="1"/>
  <c r="F436" i="17" s="1"/>
  <c r="F437" i="17" s="1"/>
  <c r="F438" i="17" s="1"/>
  <c r="F439" i="17" s="1"/>
  <c r="F440" i="17" s="1"/>
  <c r="F441" i="17" s="1"/>
  <c r="F442" i="17" s="1"/>
  <c r="F443" i="17" s="1"/>
  <c r="F444" i="17" s="1"/>
  <c r="F445" i="17" s="1"/>
  <c r="F446" i="17" s="1"/>
  <c r="F447" i="17" s="1"/>
  <c r="F448" i="17" s="1"/>
  <c r="F449" i="17" s="1"/>
  <c r="F450" i="17" s="1"/>
  <c r="F451" i="17" s="1"/>
  <c r="F452" i="17" s="1"/>
  <c r="F453" i="17" s="1"/>
  <c r="F454" i="17" s="1"/>
  <c r="F455" i="17" s="1"/>
  <c r="F456" i="17" s="1"/>
  <c r="F9" i="17"/>
  <c r="F10" i="17" s="1"/>
  <c r="F11" i="17" s="1"/>
  <c r="F12" i="17" s="1"/>
  <c r="F13" i="17" s="1"/>
  <c r="F14" i="17" s="1"/>
  <c r="F15" i="17" s="1"/>
  <c r="F16" i="17" s="1"/>
  <c r="F17" i="17" s="1"/>
  <c r="F18" i="17" s="1"/>
  <c r="F19" i="17" s="1"/>
  <c r="F20" i="17" s="1"/>
  <c r="F687" i="17" l="1"/>
  <c r="F688" i="17" s="1"/>
  <c r="F689" i="17" s="1"/>
  <c r="F690" i="17" s="1"/>
  <c r="F691" i="17" s="1"/>
  <c r="F692" i="17" s="1"/>
  <c r="F693" i="17" s="1"/>
  <c r="F694" i="17" s="1"/>
  <c r="F695" i="17" s="1"/>
  <c r="F696" i="17" s="1"/>
  <c r="F697" i="17" s="1"/>
  <c r="F698" i="17" s="1"/>
  <c r="F699" i="17" s="1"/>
  <c r="F700" i="17" s="1"/>
  <c r="F701" i="17" s="1"/>
  <c r="F702" i="17" s="1"/>
  <c r="F703" i="17" s="1"/>
  <c r="F487" i="17"/>
  <c r="F488" i="17" s="1"/>
  <c r="F489" i="17" s="1"/>
  <c r="F490" i="17" s="1"/>
  <c r="F491" i="17" s="1"/>
  <c r="F492" i="17" s="1"/>
  <c r="F493" i="17" s="1"/>
  <c r="F494" i="17" s="1"/>
  <c r="F495" i="17" s="1"/>
  <c r="F496" i="17" s="1"/>
  <c r="F497" i="17" s="1"/>
  <c r="F498" i="17" s="1"/>
  <c r="F499" i="17" s="1"/>
  <c r="F500" i="17" s="1"/>
  <c r="F501" i="17" s="1"/>
  <c r="F502" i="17" s="1"/>
  <c r="F503" i="17" s="1"/>
  <c r="F504" i="17" s="1"/>
  <c r="F505" i="17" s="1"/>
  <c r="F506" i="17" s="1"/>
  <c r="F507" i="17" s="1"/>
  <c r="F508" i="17" s="1"/>
  <c r="F509" i="17" s="1"/>
  <c r="F510" i="17" s="1"/>
  <c r="F511" i="17" s="1"/>
  <c r="F512" i="17" s="1"/>
  <c r="F513" i="17" s="1"/>
  <c r="F514" i="17" s="1"/>
  <c r="F515" i="17" s="1"/>
  <c r="F516" i="17" s="1"/>
  <c r="F517" i="17" s="1"/>
  <c r="F518" i="17" s="1"/>
  <c r="F519" i="17" s="1"/>
  <c r="F520" i="17" s="1"/>
  <c r="F521" i="17" s="1"/>
  <c r="F522" i="17" s="1"/>
  <c r="F523" i="17" s="1"/>
  <c r="F524" i="17" s="1"/>
  <c r="F21" i="17"/>
  <c r="F22" i="17" s="1"/>
  <c r="F23" i="17" s="1"/>
  <c r="F24" i="17" l="1"/>
  <c r="F25" i="17" s="1"/>
  <c r="F26" i="17" s="1"/>
  <c r="F27" i="17" s="1"/>
  <c r="F28" i="17" s="1"/>
  <c r="F29" i="17" s="1"/>
  <c r="F30" i="17" s="1"/>
  <c r="F31" i="17" s="1"/>
  <c r="F32" i="17" s="1"/>
  <c r="F33" i="17" s="1"/>
  <c r="F34" i="17" s="1"/>
  <c r="F35" i="17" s="1"/>
  <c r="F36" i="17" s="1"/>
  <c r="F37" i="17" s="1"/>
  <c r="F38" i="17" s="1"/>
  <c r="F39" i="17" s="1"/>
  <c r="F40" i="17" s="1"/>
  <c r="F41" i="17" s="1"/>
  <c r="F42" i="17" s="1"/>
  <c r="F43" i="17" s="1"/>
  <c r="F44" i="17" s="1"/>
  <c r="F45" i="17" s="1"/>
  <c r="F46" i="17" s="1"/>
  <c r="F47" i="17" s="1"/>
  <c r="F48" i="17" s="1"/>
  <c r="F49" i="17" s="1"/>
  <c r="F50" i="17" s="1"/>
  <c r="F51" i="17" s="1"/>
  <c r="F52" i="17" s="1"/>
  <c r="F53" i="17" s="1"/>
  <c r="F54" i="17" s="1"/>
  <c r="F55" i="17" s="1"/>
  <c r="F56" i="17" s="1"/>
  <c r="F57" i="17" s="1"/>
  <c r="F58" i="17" s="1"/>
  <c r="F59" i="17" s="1"/>
  <c r="F60" i="17" s="1"/>
  <c r="F61" i="17" s="1"/>
  <c r="F62" i="17" s="1"/>
  <c r="F63" i="17" s="1"/>
  <c r="F64" i="17" s="1"/>
  <c r="F65" i="17" s="1"/>
  <c r="F66" i="17" s="1"/>
  <c r="F67" i="17" s="1"/>
  <c r="F68" i="17" s="1"/>
  <c r="F69" i="17" s="1"/>
  <c r="F70" i="17" s="1"/>
  <c r="F71" i="17" s="1"/>
  <c r="F72" i="17" s="1"/>
  <c r="F73" i="17" s="1"/>
  <c r="F74" i="17" s="1"/>
  <c r="F75" i="17" s="1"/>
  <c r="F76" i="17" s="1"/>
  <c r="F77" i="17" s="1"/>
  <c r="F78" i="17" s="1"/>
  <c r="F79" i="17" s="1"/>
  <c r="F80" i="17" s="1"/>
  <c r="F81" i="17" s="1"/>
  <c r="F82" i="17" s="1"/>
  <c r="F83" i="17" s="1"/>
  <c r="F84" i="17" s="1"/>
  <c r="F85" i="17" s="1"/>
  <c r="F86" i="17" s="1"/>
  <c r="F87" i="17" s="1"/>
  <c r="F88" i="17" s="1"/>
  <c r="F89" i="17" s="1"/>
  <c r="F90" i="17" s="1"/>
  <c r="F91" i="17" s="1"/>
  <c r="F92" i="17" s="1"/>
  <c r="F93" i="17" s="1"/>
  <c r="F94" i="17" s="1"/>
  <c r="F95" i="17" s="1"/>
  <c r="F96" i="17" s="1"/>
  <c r="F97" i="17" s="1"/>
  <c r="F98" i="17" s="1"/>
  <c r="F99" i="17" s="1"/>
  <c r="F100" i="17" s="1"/>
  <c r="F101" i="17" s="1"/>
  <c r="F102" i="17" s="1"/>
  <c r="F103" i="17" s="1"/>
  <c r="F104" i="17" s="1"/>
  <c r="F105" i="17" s="1"/>
  <c r="F106" i="17" s="1"/>
  <c r="F107" i="17" s="1"/>
  <c r="F108" i="17" s="1"/>
  <c r="F109" i="17" s="1"/>
  <c r="F110" i="17" s="1"/>
  <c r="F111" i="17" s="1"/>
  <c r="F112" i="17" s="1"/>
  <c r="F113" i="17" s="1"/>
  <c r="F114" i="17" s="1"/>
  <c r="F115" i="17" s="1"/>
  <c r="F116" i="17" s="1"/>
  <c r="F117" i="17" s="1"/>
  <c r="F118" i="17" s="1"/>
  <c r="F119" i="17" s="1"/>
  <c r="F120" i="17" s="1"/>
  <c r="F121" i="17" s="1"/>
  <c r="F122" i="17" s="1"/>
  <c r="F123" i="17" s="1"/>
  <c r="F124" i="17" s="1"/>
  <c r="F125" i="17" s="1"/>
  <c r="F126" i="17" s="1"/>
  <c r="F127" i="17" s="1"/>
  <c r="F128" i="17" s="1"/>
  <c r="F129" i="17" s="1"/>
  <c r="F130" i="17" s="1"/>
  <c r="F131" i="17" s="1"/>
  <c r="F132" i="17" s="1"/>
  <c r="F133" i="17" s="1"/>
  <c r="F134" i="17" s="1"/>
  <c r="F135" i="17" s="1"/>
  <c r="F136" i="17" s="1"/>
  <c r="F137" i="17" s="1"/>
  <c r="F138" i="17" s="1"/>
  <c r="F139" i="17" s="1"/>
  <c r="F140" i="17" s="1"/>
  <c r="F141" i="17" s="1"/>
  <c r="F142" i="17" s="1"/>
  <c r="F143" i="17" s="1"/>
  <c r="F144" i="17" s="1"/>
  <c r="F145" i="17" s="1"/>
  <c r="F146" i="17" s="1"/>
  <c r="F147" i="17" s="1"/>
  <c r="F148" i="17" s="1"/>
  <c r="F149" i="17" s="1"/>
  <c r="F150" i="17" s="1"/>
  <c r="F151" i="17" s="1"/>
  <c r="F152" i="17" s="1"/>
  <c r="F153" i="17" s="1"/>
  <c r="F154" i="17" s="1"/>
  <c r="F155" i="17" s="1"/>
  <c r="F156" i="17" s="1"/>
  <c r="F157" i="17" s="1"/>
  <c r="F158" i="17" s="1"/>
  <c r="F159" i="17" s="1"/>
  <c r="F160" i="17" s="1"/>
  <c r="F161" i="17" s="1"/>
  <c r="F162" i="17" s="1"/>
  <c r="F163" i="17" s="1"/>
  <c r="F164" i="17" s="1"/>
  <c r="F165" i="17" s="1"/>
  <c r="F166" i="17" s="1"/>
  <c r="F167" i="17" s="1"/>
  <c r="F168" i="17" s="1"/>
  <c r="F169" i="17" s="1"/>
  <c r="F170" i="17" s="1"/>
  <c r="F171" i="17" s="1"/>
  <c r="F172" i="17" s="1"/>
  <c r="F173" i="17" s="1"/>
  <c r="F174" i="17" s="1"/>
  <c r="F175" i="17" s="1"/>
  <c r="F176" i="17" s="1"/>
  <c r="F177" i="17" s="1"/>
  <c r="F178" i="17" s="1"/>
  <c r="F179" i="17" s="1"/>
  <c r="F180" i="17" s="1"/>
  <c r="F181" i="17" s="1"/>
  <c r="F182" i="17" s="1"/>
  <c r="F183" i="17" s="1"/>
  <c r="F184" i="17" s="1"/>
  <c r="F185" i="17" s="1"/>
  <c r="F186" i="17" s="1"/>
  <c r="F187" i="17" s="1"/>
  <c r="F188" i="17" s="1"/>
  <c r="F189" i="17" s="1"/>
  <c r="F190" i="17" s="1"/>
  <c r="F191" i="17" s="1"/>
  <c r="F192" i="17" s="1"/>
  <c r="F193" i="17" s="1"/>
  <c r="F194" i="17" s="1"/>
  <c r="F195" i="17" s="1"/>
  <c r="F196" i="17" s="1"/>
  <c r="F197" i="17" s="1"/>
  <c r="F198" i="17" s="1"/>
  <c r="F199" i="17" s="1"/>
  <c r="F200" i="17" s="1"/>
  <c r="F201" i="17" s="1"/>
  <c r="F202" i="17" s="1"/>
  <c r="F203" i="17" s="1"/>
  <c r="F204" i="17" s="1"/>
  <c r="F205" i="17" s="1"/>
  <c r="F206" i="17" s="1"/>
  <c r="F207" i="17" s="1"/>
  <c r="F208" i="17" s="1"/>
  <c r="F209" i="17" s="1"/>
  <c r="F210" i="17" s="1"/>
  <c r="F211" i="17" s="1"/>
  <c r="F212" i="17" s="1"/>
  <c r="F213" i="17" s="1"/>
  <c r="F214" i="17" s="1"/>
  <c r="F215" i="17" s="1"/>
  <c r="F216" i="17" s="1"/>
  <c r="F217" i="17" s="1"/>
  <c r="F218" i="17" s="1"/>
  <c r="F219" i="17" s="1"/>
  <c r="F220" i="17" s="1"/>
  <c r="F221" i="17" s="1"/>
  <c r="F222" i="17" s="1"/>
  <c r="F223" i="17" s="1"/>
  <c r="F224" i="17" s="1"/>
  <c r="F225" i="17" s="1"/>
  <c r="F226" i="17" s="1"/>
  <c r="F227" i="17" s="1"/>
  <c r="F228" i="17" s="1"/>
  <c r="F229" i="17" s="1"/>
  <c r="F230" i="17" s="1"/>
  <c r="F231" i="17" s="1"/>
  <c r="F232" i="17" s="1"/>
  <c r="F233" i="17" s="1"/>
  <c r="F234" i="17" s="1"/>
  <c r="F235" i="17" s="1"/>
  <c r="F236" i="17" s="1"/>
  <c r="F237" i="17" s="1"/>
  <c r="F238" i="17" s="1"/>
  <c r="F239" i="17" s="1"/>
  <c r="F240" i="17" s="1"/>
  <c r="F241" i="17" s="1"/>
  <c r="F242" i="17" s="1"/>
  <c r="F243" i="17" s="1"/>
  <c r="F244" i="17" s="1"/>
  <c r="F245" i="17" s="1"/>
  <c r="F246" i="17" s="1"/>
  <c r="F247" i="17" s="1"/>
  <c r="F248" i="17" s="1"/>
  <c r="F249" i="17" s="1"/>
  <c r="F250" i="17" s="1"/>
  <c r="F251" i="17" s="1"/>
  <c r="F252" i="17" s="1"/>
  <c r="F253" i="17" s="1"/>
  <c r="F254" i="17" s="1"/>
  <c r="F255" i="17" s="1"/>
  <c r="F256" i="17" s="1"/>
  <c r="F257" i="17" s="1"/>
  <c r="F258" i="17" s="1"/>
  <c r="F259" i="17" s="1"/>
  <c r="F260" i="17" s="1"/>
  <c r="F261" i="17" s="1"/>
  <c r="F262" i="17" s="1"/>
  <c r="F263" i="17" s="1"/>
  <c r="F264" i="17" s="1"/>
  <c r="F265" i="17" s="1"/>
  <c r="F266" i="17" s="1"/>
  <c r="F267" i="17" s="1"/>
  <c r="F268" i="17" s="1"/>
  <c r="F269" i="17" s="1"/>
  <c r="F270" i="17" s="1"/>
  <c r="F271" i="17" s="1"/>
  <c r="F272" i="17" s="1"/>
  <c r="F273" i="17" s="1"/>
  <c r="F274" i="17" s="1"/>
  <c r="F275" i="17" s="1"/>
  <c r="F276" i="17" s="1"/>
  <c r="F277" i="17" s="1"/>
  <c r="F278" i="17" s="1"/>
  <c r="F279" i="17" s="1"/>
  <c r="F280" i="17" s="1"/>
  <c r="F281" i="17" s="1"/>
  <c r="F282" i="17" s="1"/>
  <c r="F283" i="17" s="1"/>
  <c r="F284" i="17" s="1"/>
  <c r="F285" i="17" s="1"/>
  <c r="F286" i="17" s="1"/>
  <c r="F287" i="17" s="1"/>
  <c r="F288" i="17" s="1"/>
  <c r="F289" i="17" s="1"/>
  <c r="F290" i="17" s="1"/>
  <c r="F291" i="17" s="1"/>
  <c r="F292" i="17" s="1"/>
  <c r="F293" i="17" s="1"/>
  <c r="F294" i="17" s="1"/>
  <c r="F295" i="17" s="1"/>
  <c r="F296" i="17" s="1"/>
  <c r="F297" i="17" s="1"/>
  <c r="F298" i="17" s="1"/>
  <c r="F299" i="17" s="1"/>
  <c r="F300" i="17" s="1"/>
  <c r="F301" i="17" s="1"/>
  <c r="F302" i="17" s="1"/>
  <c r="F303" i="17" s="1"/>
  <c r="F304" i="17" s="1"/>
  <c r="F305" i="17" s="1"/>
  <c r="F306" i="17" s="1"/>
  <c r="F307" i="17" s="1"/>
  <c r="F308" i="17" s="1"/>
  <c r="F309" i="17" s="1"/>
  <c r="F310" i="17" s="1"/>
  <c r="F311" i="17" s="1"/>
  <c r="F312" i="17" s="1"/>
  <c r="F313" i="17" s="1"/>
  <c r="F314" i="17" s="1"/>
  <c r="F315" i="17" s="1"/>
  <c r="F316" i="17" s="1"/>
  <c r="F317" i="17" s="1"/>
  <c r="F318" i="17" s="1"/>
  <c r="F319" i="17" s="1"/>
  <c r="F320" i="17" s="1"/>
  <c r="F321" i="17" s="1"/>
  <c r="F322" i="17" s="1"/>
  <c r="F323" i="17" s="1"/>
  <c r="F324" i="17" s="1"/>
  <c r="F325" i="17" s="1"/>
  <c r="F326" i="17" s="1"/>
  <c r="F327" i="17" s="1"/>
  <c r="F328" i="17" s="1"/>
  <c r="F329" i="17" s="1"/>
  <c r="F330" i="17" s="1"/>
  <c r="F331" i="17" s="1"/>
  <c r="F332" i="17" s="1"/>
  <c r="F333" i="17" s="1"/>
  <c r="F334" i="17" s="1"/>
  <c r="F335" i="17" s="1"/>
  <c r="F336" i="17" s="1"/>
  <c r="F337" i="17" s="1"/>
  <c r="F338" i="17" s="1"/>
  <c r="F339" i="17" s="1"/>
  <c r="F340" i="17" s="1"/>
  <c r="F341" i="17" s="1"/>
  <c r="F342" i="17" s="1"/>
  <c r="F343" i="17" s="1"/>
  <c r="F344" i="17" s="1"/>
  <c r="F345" i="17" s="1"/>
  <c r="F346" i="17" s="1"/>
  <c r="F347" i="17" s="1"/>
  <c r="F348" i="17" s="1"/>
  <c r="F349" i="17" s="1"/>
  <c r="F350" i="17" s="1"/>
  <c r="F351" i="17" s="1"/>
  <c r="F352" i="17" s="1"/>
  <c r="F353" i="17" s="1"/>
  <c r="F354" i="17" s="1"/>
  <c r="F355" i="17" s="1"/>
  <c r="F356" i="17" s="1"/>
  <c r="F357" i="17" s="1"/>
  <c r="F358" i="17" s="1"/>
  <c r="F359" i="17" s="1"/>
  <c r="F360" i="17" s="1"/>
  <c r="F361" i="17" s="1"/>
  <c r="F362" i="17" s="1"/>
  <c r="F363" i="17" s="1"/>
  <c r="F364" i="17" s="1"/>
  <c r="F365" i="17" s="1"/>
  <c r="F366" i="17" s="1"/>
  <c r="F367" i="17" s="1"/>
  <c r="F368" i="17" s="1"/>
  <c r="F369" i="17" s="1"/>
  <c r="F370" i="17" s="1"/>
  <c r="F371" i="17" s="1"/>
  <c r="F372" i="17" s="1"/>
  <c r="F373" i="17" s="1"/>
  <c r="F374" i="17" s="1"/>
  <c r="F375" i="17" s="1"/>
  <c r="F376" i="17" s="1"/>
  <c r="F377" i="17" s="1"/>
  <c r="F9" i="15" l="1"/>
  <c r="F10" i="15" s="1"/>
  <c r="F11" i="15" s="1"/>
  <c r="F12" i="15" s="1"/>
  <c r="F13" i="15" s="1"/>
  <c r="F14" i="15" s="1"/>
  <c r="F15" i="15" s="1"/>
  <c r="F16" i="15" s="1"/>
  <c r="F17" i="15" s="1"/>
  <c r="F18" i="15" s="1"/>
  <c r="F19" i="15" s="1"/>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F62" i="15" s="1"/>
  <c r="F63" i="15" s="1"/>
  <c r="F64" i="15" s="1"/>
  <c r="F65" i="15" s="1"/>
  <c r="F66" i="15" s="1"/>
  <c r="F67" i="15" s="1"/>
  <c r="F68" i="15" s="1"/>
  <c r="F69" i="15" s="1"/>
  <c r="F70" i="15" s="1"/>
  <c r="F71" i="15" s="1"/>
  <c r="F72" i="15" s="1"/>
  <c r="F73" i="15" s="1"/>
  <c r="F74" i="15" s="1"/>
  <c r="F75" i="15" s="1"/>
  <c r="F76" i="15" s="1"/>
  <c r="F77" i="15" s="1"/>
  <c r="F78" i="15" s="1"/>
  <c r="F79" i="15" s="1"/>
  <c r="F80" i="15" s="1"/>
  <c r="F81" i="15" s="1"/>
  <c r="F82" i="15" s="1"/>
  <c r="F83" i="15" s="1"/>
  <c r="F84" i="15" s="1"/>
  <c r="F85" i="15" s="1"/>
  <c r="F86" i="15" s="1"/>
  <c r="F87" i="15" s="1"/>
  <c r="F88" i="15" s="1"/>
  <c r="F89" i="15" s="1"/>
  <c r="F90" i="15" s="1"/>
  <c r="F91" i="15" s="1"/>
  <c r="F92" i="15" s="1"/>
  <c r="F93" i="15" s="1"/>
  <c r="F94" i="15" s="1"/>
  <c r="F95" i="15" s="1"/>
  <c r="F96" i="15" s="1"/>
  <c r="F97" i="15" s="1"/>
  <c r="F98" i="15" s="1"/>
  <c r="F99" i="15" s="1"/>
  <c r="F100" i="15" s="1"/>
  <c r="F101" i="15" s="1"/>
  <c r="F102" i="15" s="1"/>
  <c r="F103" i="15" s="1"/>
  <c r="F104" i="15" s="1"/>
  <c r="F105" i="15" s="1"/>
  <c r="F106" i="15" s="1"/>
  <c r="F107" i="15" s="1"/>
  <c r="F108" i="15" s="1"/>
  <c r="F109" i="15" s="1"/>
  <c r="F110" i="15" s="1"/>
  <c r="F111" i="15" s="1"/>
  <c r="F112" i="15" s="1"/>
  <c r="F113" i="15" s="1"/>
  <c r="F114" i="15" s="1"/>
  <c r="F115" i="15" s="1"/>
  <c r="F116" i="15" s="1"/>
  <c r="F117" i="15" s="1"/>
  <c r="F118" i="15" s="1"/>
  <c r="F119" i="15" s="1"/>
  <c r="F120" i="15" s="1"/>
  <c r="F121" i="15" s="1"/>
  <c r="F122" i="15" s="1"/>
  <c r="F123" i="15" s="1"/>
  <c r="F124" i="15" s="1"/>
  <c r="F125" i="15" s="1"/>
  <c r="F126" i="15" s="1"/>
  <c r="F127" i="15" s="1"/>
  <c r="F128" i="15" s="1"/>
  <c r="F129" i="15" s="1"/>
  <c r="F130" i="15" s="1"/>
  <c r="F131" i="15" s="1"/>
  <c r="F132" i="15" s="1"/>
  <c r="F133" i="15" s="1"/>
  <c r="F134" i="15" s="1"/>
  <c r="F135" i="15" s="1"/>
  <c r="F136" i="15" s="1"/>
  <c r="F137" i="15" s="1"/>
  <c r="F138" i="15" s="1"/>
  <c r="F139" i="15" s="1"/>
  <c r="F140" i="15" s="1"/>
  <c r="F141" i="15" s="1"/>
  <c r="F142" i="15" s="1"/>
  <c r="F143" i="15" s="1"/>
  <c r="F144" i="15" s="1"/>
  <c r="F145" i="15" s="1"/>
  <c r="F146" i="15" s="1"/>
  <c r="F147" i="15" s="1"/>
  <c r="F148" i="15" s="1"/>
  <c r="F149" i="15" s="1"/>
  <c r="F150" i="15" s="1"/>
  <c r="F151" i="15" s="1"/>
  <c r="F152" i="15" s="1"/>
  <c r="F153" i="15" s="1"/>
  <c r="F154" i="15" s="1"/>
  <c r="F155" i="15" s="1"/>
  <c r="F156" i="15" s="1"/>
  <c r="F157" i="15" s="1"/>
  <c r="F158" i="15" s="1"/>
  <c r="F159" i="15" s="1"/>
  <c r="F160" i="15" s="1"/>
  <c r="F161" i="15" s="1"/>
  <c r="F162" i="15" s="1"/>
  <c r="F163" i="15" s="1"/>
  <c r="F164" i="15" s="1"/>
  <c r="F165" i="15" s="1"/>
  <c r="F166" i="15" s="1"/>
  <c r="F167" i="15" s="1"/>
  <c r="F168" i="15" s="1"/>
  <c r="F169" i="15" s="1"/>
  <c r="F170" i="15" s="1"/>
  <c r="F171" i="15" s="1"/>
  <c r="F172" i="15" s="1"/>
  <c r="F173" i="15" s="1"/>
  <c r="F174" i="15" s="1"/>
  <c r="F175" i="15" s="1"/>
  <c r="F176" i="15" s="1"/>
  <c r="F177" i="15" s="1"/>
  <c r="F178" i="15" s="1"/>
  <c r="F179" i="15" s="1"/>
  <c r="F180" i="15" s="1"/>
  <c r="F181" i="15" s="1"/>
  <c r="F182" i="15" s="1"/>
  <c r="F183" i="15" s="1"/>
  <c r="F184" i="15" s="1"/>
  <c r="F185" i="15" s="1"/>
  <c r="F186" i="15" s="1"/>
  <c r="F187" i="15" s="1"/>
  <c r="F188" i="15" s="1"/>
  <c r="F189" i="15" s="1"/>
  <c r="F190" i="15" s="1"/>
  <c r="F191" i="15" s="1"/>
  <c r="F192" i="15" s="1"/>
  <c r="F193" i="15" s="1"/>
  <c r="F194" i="15" s="1"/>
  <c r="F195" i="15" s="1"/>
  <c r="F196" i="15" s="1"/>
  <c r="F197" i="15" s="1"/>
  <c r="F198" i="15" s="1"/>
  <c r="F199" i="15" s="1"/>
  <c r="F200" i="15" s="1"/>
  <c r="F201" i="15" s="1"/>
  <c r="F202" i="15" s="1"/>
  <c r="F203" i="15" s="1"/>
  <c r="F204" i="15" s="1"/>
  <c r="F205" i="15" s="1"/>
  <c r="F206" i="15" s="1"/>
  <c r="F207" i="15" s="1"/>
  <c r="F208" i="15" s="1"/>
  <c r="F209" i="15" s="1"/>
  <c r="F210" i="15" s="1"/>
  <c r="F211" i="15" s="1"/>
  <c r="F212" i="15" s="1"/>
  <c r="F213" i="15" s="1"/>
  <c r="F214" i="15" s="1"/>
  <c r="F215" i="15" s="1"/>
  <c r="F216" i="15" s="1"/>
  <c r="F217" i="15" s="1"/>
  <c r="F218" i="15" s="1"/>
  <c r="F219" i="15" s="1"/>
  <c r="F220" i="15" s="1"/>
  <c r="F221" i="15" s="1"/>
  <c r="F222" i="15" s="1"/>
  <c r="F223" i="15" s="1"/>
  <c r="F224" i="15" s="1"/>
  <c r="F225" i="15" s="1"/>
  <c r="F226" i="15" s="1"/>
  <c r="F227" i="15" s="1"/>
  <c r="F228" i="15" s="1"/>
  <c r="F229" i="15" s="1"/>
  <c r="F230" i="15" s="1"/>
  <c r="F231" i="15" s="1"/>
  <c r="F232" i="15" s="1"/>
  <c r="F233" i="15" s="1"/>
  <c r="F234" i="15" s="1"/>
  <c r="F235" i="15" s="1"/>
  <c r="F236" i="15" s="1"/>
  <c r="F237" i="15" s="1"/>
  <c r="F238" i="15" s="1"/>
  <c r="F239" i="15" s="1"/>
  <c r="F240" i="15" s="1"/>
  <c r="F241" i="15" s="1"/>
  <c r="F242" i="15" s="1"/>
  <c r="F243" i="15" s="1"/>
  <c r="F244" i="15" s="1"/>
  <c r="F245" i="15" s="1"/>
  <c r="F246" i="15" s="1"/>
  <c r="F247" i="15" s="1"/>
  <c r="F248" i="15" s="1"/>
  <c r="F249" i="15" s="1"/>
  <c r="F250" i="15" s="1"/>
  <c r="F251" i="15" s="1"/>
  <c r="F252" i="15" s="1"/>
  <c r="F253" i="15" s="1"/>
  <c r="F254" i="15" s="1"/>
  <c r="F255" i="15" s="1"/>
  <c r="F256" i="15" s="1"/>
  <c r="F257" i="15" s="1"/>
  <c r="F258" i="15" s="1"/>
  <c r="F259" i="15" s="1"/>
  <c r="F260" i="15" s="1"/>
  <c r="F261" i="15" s="1"/>
  <c r="F262" i="15" s="1"/>
  <c r="F263" i="15" s="1"/>
  <c r="F264" i="15" s="1"/>
  <c r="F265" i="15" s="1"/>
  <c r="F266" i="15" s="1"/>
  <c r="F267" i="15" s="1"/>
  <c r="F268" i="15" s="1"/>
  <c r="F269" i="15" s="1"/>
  <c r="F270" i="15" s="1"/>
  <c r="F271" i="15" s="1"/>
  <c r="F272" i="15" s="1"/>
  <c r="F273" i="15" s="1"/>
  <c r="F274" i="15" s="1"/>
  <c r="F275" i="15" s="1"/>
  <c r="F276" i="15" s="1"/>
  <c r="F277" i="15" s="1"/>
  <c r="F278" i="15" s="1"/>
  <c r="F279" i="15" s="1"/>
  <c r="F280" i="15" s="1"/>
  <c r="F281" i="15" s="1"/>
  <c r="F282" i="15" s="1"/>
  <c r="F283" i="15" s="1"/>
  <c r="F284" i="15" s="1"/>
  <c r="F285" i="15" s="1"/>
  <c r="F286" i="15" s="1"/>
  <c r="F287" i="15" s="1"/>
  <c r="F288" i="15" s="1"/>
  <c r="F289" i="15" s="1"/>
  <c r="F290" i="15" s="1"/>
  <c r="F291" i="15" s="1"/>
  <c r="F292" i="15" s="1"/>
  <c r="F293" i="15" s="1"/>
  <c r="F294" i="15" s="1"/>
  <c r="F295" i="15" s="1"/>
  <c r="F296" i="15" s="1"/>
  <c r="F297" i="15" s="1"/>
  <c r="F298" i="15" s="1"/>
  <c r="F299" i="15" s="1"/>
  <c r="F300" i="15" s="1"/>
  <c r="F301" i="15" s="1"/>
  <c r="F302" i="15" s="1"/>
  <c r="F303" i="15" s="1"/>
  <c r="F304" i="15" s="1"/>
  <c r="F305" i="15" s="1"/>
  <c r="F306" i="15" s="1"/>
  <c r="F307" i="15" s="1"/>
  <c r="F308" i="15" s="1"/>
  <c r="F309" i="15" s="1"/>
  <c r="F310" i="15" s="1"/>
  <c r="F311" i="15" s="1"/>
  <c r="F312" i="15" s="1"/>
  <c r="F313" i="15" s="1"/>
  <c r="F314" i="15" s="1"/>
  <c r="F315" i="15" s="1"/>
  <c r="F316" i="15" s="1"/>
  <c r="F317" i="15" s="1"/>
  <c r="F318" i="15" s="1"/>
  <c r="F319" i="15" s="1"/>
  <c r="F320" i="15" s="1"/>
  <c r="F321" i="15" s="1"/>
  <c r="F322" i="15" s="1"/>
  <c r="F323" i="15" s="1"/>
  <c r="F324" i="15" s="1"/>
  <c r="F325" i="15" s="1"/>
  <c r="F326" i="15" s="1"/>
  <c r="F327" i="15" s="1"/>
  <c r="F328" i="15" s="1"/>
  <c r="F329" i="15" s="1"/>
  <c r="F330" i="15" s="1"/>
  <c r="F331" i="15" s="1"/>
  <c r="F332" i="15" s="1"/>
  <c r="F333" i="15" s="1"/>
  <c r="F334" i="15" s="1"/>
  <c r="F335" i="15" s="1"/>
  <c r="F336" i="15" s="1"/>
  <c r="F337" i="15" s="1"/>
  <c r="F338" i="15" s="1"/>
  <c r="F339" i="15" s="1"/>
  <c r="F340" i="15" s="1"/>
  <c r="F341" i="15" s="1"/>
  <c r="F342" i="15" s="1"/>
  <c r="F343" i="15" s="1"/>
  <c r="F344" i="15" s="1"/>
  <c r="F345" i="15" s="1"/>
  <c r="F346" i="15" s="1"/>
  <c r="F347" i="15" s="1"/>
  <c r="F348" i="15" s="1"/>
  <c r="F349" i="15" s="1"/>
  <c r="F350" i="15" s="1"/>
  <c r="F351" i="15" s="1"/>
  <c r="F352" i="15" s="1"/>
  <c r="F353" i="15" s="1"/>
  <c r="F354" i="15" s="1"/>
  <c r="F355" i="15" s="1"/>
  <c r="F356" i="15" s="1"/>
  <c r="F357" i="15" s="1"/>
  <c r="F358" i="15" s="1"/>
  <c r="F359" i="15" s="1"/>
  <c r="F360" i="15" s="1"/>
  <c r="F571" i="15" l="1"/>
  <c r="F572" i="15" s="1"/>
  <c r="F573" i="15" s="1"/>
  <c r="F574" i="15" s="1"/>
  <c r="F575" i="15" s="1"/>
  <c r="F576" i="15" s="1"/>
  <c r="F577" i="15" s="1"/>
  <c r="F578" i="15" s="1"/>
  <c r="F579" i="15" s="1"/>
  <c r="F580" i="15" s="1"/>
  <c r="F816" i="15" l="1"/>
  <c r="F817" i="15" s="1"/>
  <c r="F818" i="15" s="1"/>
  <c r="F680" i="15"/>
  <c r="F681" i="15" s="1"/>
  <c r="F682" i="15" s="1"/>
  <c r="F683" i="15" s="1"/>
  <c r="F684" i="15" s="1"/>
  <c r="F685" i="15" s="1"/>
  <c r="F686" i="15" s="1"/>
  <c r="F687" i="15" s="1"/>
  <c r="F688" i="15" s="1"/>
  <c r="F689" i="15" s="1"/>
  <c r="F690" i="15" s="1"/>
  <c r="F691" i="15" s="1"/>
  <c r="F692" i="15" s="1"/>
  <c r="F693" i="15" s="1"/>
  <c r="F694" i="15" s="1"/>
  <c r="F695" i="15" s="1"/>
  <c r="F696" i="15" s="1"/>
  <c r="F697" i="15" s="1"/>
  <c r="F698" i="15" s="1"/>
  <c r="F699" i="15" s="1"/>
  <c r="F700" i="15" s="1"/>
  <c r="F701" i="15" s="1"/>
  <c r="F702" i="15" s="1"/>
  <c r="F703" i="15" s="1"/>
  <c r="F704" i="15" s="1"/>
  <c r="F705" i="15" s="1"/>
  <c r="F706" i="15" s="1"/>
  <c r="F707" i="15" s="1"/>
  <c r="F708" i="15" s="1"/>
  <c r="F709" i="15" s="1"/>
  <c r="F710" i="15" s="1"/>
  <c r="F711" i="15" s="1"/>
  <c r="F712" i="15" s="1"/>
  <c r="F713" i="15" s="1"/>
  <c r="F714" i="15" s="1"/>
  <c r="F715" i="15" s="1"/>
  <c r="F716" i="15" s="1"/>
  <c r="F717" i="15" s="1"/>
  <c r="F718" i="15" s="1"/>
  <c r="F719" i="15" s="1"/>
  <c r="F720" i="15" s="1"/>
  <c r="F721" i="15" s="1"/>
  <c r="F722" i="15" s="1"/>
  <c r="F723" i="15" s="1"/>
  <c r="F724" i="15" s="1"/>
  <c r="F725" i="15" s="1"/>
  <c r="F726" i="15" s="1"/>
  <c r="F727" i="15" s="1"/>
  <c r="F728" i="15" s="1"/>
  <c r="F729" i="15" s="1"/>
  <c r="F730" i="15" s="1"/>
  <c r="F731" i="15" s="1"/>
  <c r="F732" i="15" s="1"/>
  <c r="F733" i="15" s="1"/>
  <c r="F734" i="15" s="1"/>
  <c r="F735" i="15" s="1"/>
  <c r="F736" i="15" s="1"/>
  <c r="F737" i="15" s="1"/>
  <c r="F738" i="15" s="1"/>
  <c r="F739" i="15" s="1"/>
  <c r="F740" i="15" s="1"/>
  <c r="F741" i="15" s="1"/>
  <c r="F742" i="15" s="1"/>
  <c r="F743" i="15" s="1"/>
  <c r="F744" i="15" s="1"/>
  <c r="F745" i="15" s="1"/>
  <c r="F746" i="15" s="1"/>
  <c r="F747" i="15" s="1"/>
  <c r="F748" i="15" s="1"/>
  <c r="F749" i="15" s="1"/>
  <c r="F750" i="15" s="1"/>
  <c r="F751" i="15" s="1"/>
  <c r="F752" i="15" s="1"/>
  <c r="F753" i="15" s="1"/>
  <c r="F754" i="15" s="1"/>
  <c r="F755" i="15" s="1"/>
  <c r="F756" i="15" s="1"/>
  <c r="C660" i="15"/>
  <c r="C636" i="15"/>
  <c r="F624" i="15"/>
  <c r="F625" i="15" s="1"/>
  <c r="F626" i="15" s="1"/>
  <c r="F627" i="15" s="1"/>
  <c r="F628" i="15" s="1"/>
  <c r="F607" i="15"/>
  <c r="F608" i="15" s="1"/>
  <c r="F609" i="15" s="1"/>
  <c r="F591" i="15"/>
  <c r="F592" i="15" s="1"/>
  <c r="F593" i="15" s="1"/>
  <c r="F594" i="15" s="1"/>
  <c r="F595" i="15" s="1"/>
  <c r="F596" i="15" s="1"/>
  <c r="F558" i="15"/>
  <c r="F559" i="15" s="1"/>
  <c r="F560" i="15" s="1"/>
  <c r="F561" i="15" s="1"/>
  <c r="D443" i="15"/>
  <c r="F443" i="15" s="1"/>
  <c r="F444" i="15" s="1"/>
  <c r="F445" i="15" s="1"/>
  <c r="F446" i="15" s="1"/>
  <c r="F447" i="15" s="1"/>
  <c r="F448" i="15" s="1"/>
  <c r="F449" i="15" s="1"/>
  <c r="F450" i="15" s="1"/>
  <c r="F451" i="15" s="1"/>
  <c r="F452" i="15" s="1"/>
  <c r="F453" i="15" s="1"/>
  <c r="F454" i="15" s="1"/>
  <c r="F455" i="15" s="1"/>
  <c r="F456" i="15" s="1"/>
  <c r="F457" i="15" s="1"/>
  <c r="F458" i="15" s="1"/>
  <c r="F459" i="15" s="1"/>
  <c r="F460" i="15" s="1"/>
  <c r="F461" i="15" s="1"/>
  <c r="F462" i="15" s="1"/>
  <c r="F463" i="15" s="1"/>
  <c r="F464" i="15" s="1"/>
  <c r="F465" i="15" s="1"/>
  <c r="F466" i="15" s="1"/>
  <c r="F467" i="15" s="1"/>
  <c r="F468" i="15" s="1"/>
  <c r="F469" i="15" s="1"/>
  <c r="F470" i="15" s="1"/>
  <c r="F379" i="15"/>
  <c r="F380" i="15" s="1"/>
  <c r="F381" i="15" s="1"/>
  <c r="F382" i="15" s="1"/>
  <c r="F383" i="15" s="1"/>
  <c r="F384" i="15" s="1"/>
  <c r="F385" i="15" s="1"/>
  <c r="F386" i="15" s="1"/>
  <c r="F387" i="15" s="1"/>
  <c r="F388" i="15" s="1"/>
  <c r="F389" i="15" s="1"/>
  <c r="F390" i="15" s="1"/>
  <c r="F391" i="15" s="1"/>
  <c r="F392" i="15" s="1"/>
  <c r="F393" i="15" s="1"/>
  <c r="F394" i="15" s="1"/>
  <c r="F395" i="15" s="1"/>
  <c r="F396" i="15" s="1"/>
  <c r="F397" i="15" s="1"/>
  <c r="F398" i="15" s="1"/>
  <c r="F399" i="15" s="1"/>
  <c r="F400" i="15" s="1"/>
  <c r="F401" i="15" s="1"/>
  <c r="F402" i="15" s="1"/>
  <c r="F403" i="15" s="1"/>
  <c r="F404" i="15" s="1"/>
  <c r="F405" i="15" s="1"/>
  <c r="F406" i="15" s="1"/>
  <c r="F407" i="15" s="1"/>
  <c r="F408" i="15" s="1"/>
  <c r="F409" i="15" s="1"/>
  <c r="F410" i="15" s="1"/>
  <c r="F411" i="15" s="1"/>
  <c r="F412" i="15" s="1"/>
  <c r="F413" i="15" s="1"/>
  <c r="F414" i="15" s="1"/>
  <c r="F415" i="15" s="1"/>
  <c r="F416" i="15" s="1"/>
  <c r="F417" i="15" s="1"/>
  <c r="F418" i="15" s="1"/>
  <c r="F419" i="15" s="1"/>
  <c r="F420" i="15" s="1"/>
  <c r="F421" i="15" s="1"/>
  <c r="F422" i="15" s="1"/>
  <c r="F629" i="15" l="1"/>
  <c r="F630" i="15" s="1"/>
  <c r="F631" i="15" s="1"/>
  <c r="F632" i="15" s="1"/>
  <c r="F633" i="15" s="1"/>
  <c r="F634" i="15" s="1"/>
  <c r="F635" i="15" s="1"/>
  <c r="F636" i="15" s="1"/>
  <c r="F637" i="15" s="1"/>
  <c r="F638" i="15" s="1"/>
  <c r="F639" i="15" s="1"/>
  <c r="F640" i="15" s="1"/>
  <c r="F641" i="15" s="1"/>
  <c r="F642" i="15" s="1"/>
  <c r="F643" i="15" s="1"/>
  <c r="F644" i="15" s="1"/>
  <c r="F645" i="15" s="1"/>
  <c r="F646" i="15" s="1"/>
  <c r="F647" i="15" s="1"/>
  <c r="F648" i="15" s="1"/>
  <c r="F649" i="15" s="1"/>
  <c r="F650" i="15" s="1"/>
  <c r="F651" i="15" s="1"/>
  <c r="F652" i="15" s="1"/>
  <c r="F653" i="15" s="1"/>
  <c r="F654" i="15" s="1"/>
  <c r="F655" i="15" s="1"/>
  <c r="F656" i="15" s="1"/>
  <c r="F657" i="15" s="1"/>
  <c r="F658" i="15" s="1"/>
  <c r="F659" i="15" s="1"/>
  <c r="F660" i="15" s="1"/>
  <c r="F661" i="15" s="1"/>
  <c r="F662" i="15" s="1"/>
  <c r="F471" i="15"/>
  <c r="F472" i="15" s="1"/>
  <c r="F473" i="15" s="1"/>
  <c r="F474" i="15" s="1"/>
  <c r="F475" i="15" s="1"/>
  <c r="F476" i="15" s="1"/>
  <c r="F477" i="15" s="1"/>
  <c r="F478" i="15" s="1"/>
  <c r="F479" i="15" s="1"/>
  <c r="F480" i="15" s="1"/>
  <c r="F481" i="15" s="1"/>
  <c r="F482" i="15" s="1"/>
  <c r="F483" i="15" s="1"/>
  <c r="F484" i="15" s="1"/>
  <c r="F485" i="15" s="1"/>
  <c r="F486" i="15" s="1"/>
  <c r="F487" i="15" s="1"/>
  <c r="F488" i="15" s="1"/>
  <c r="F788" i="14" l="1"/>
  <c r="F789" i="14" s="1"/>
  <c r="F790" i="14" s="1"/>
  <c r="F646" i="14"/>
  <c r="F647" i="14" s="1"/>
  <c r="F648" i="14" s="1"/>
  <c r="F649" i="14" s="1"/>
  <c r="F650" i="14" s="1"/>
  <c r="F651" i="14" s="1"/>
  <c r="F652" i="14" s="1"/>
  <c r="F653" i="14" s="1"/>
  <c r="F654" i="14" s="1"/>
  <c r="F655" i="14" s="1"/>
  <c r="F656" i="14" s="1"/>
  <c r="F657" i="14" s="1"/>
  <c r="F658" i="14" s="1"/>
  <c r="F659" i="14" s="1"/>
  <c r="F660" i="14" s="1"/>
  <c r="F661" i="14" s="1"/>
  <c r="F662" i="14" s="1"/>
  <c r="F663" i="14" s="1"/>
  <c r="F664" i="14" s="1"/>
  <c r="F665" i="14" s="1"/>
  <c r="F666" i="14" s="1"/>
  <c r="F667" i="14" s="1"/>
  <c r="F668" i="14" s="1"/>
  <c r="F669" i="14" s="1"/>
  <c r="F670" i="14" s="1"/>
  <c r="F671" i="14" s="1"/>
  <c r="F672" i="14" s="1"/>
  <c r="F673" i="14" s="1"/>
  <c r="F674" i="14" s="1"/>
  <c r="F675" i="14" s="1"/>
  <c r="F676" i="14" s="1"/>
  <c r="F677" i="14" s="1"/>
  <c r="F678" i="14" s="1"/>
  <c r="F679" i="14" s="1"/>
  <c r="F680" i="14" s="1"/>
  <c r="F681" i="14" s="1"/>
  <c r="F682" i="14" s="1"/>
  <c r="F683" i="14" s="1"/>
  <c r="F684" i="14" s="1"/>
  <c r="F685" i="14" s="1"/>
  <c r="F686" i="14" s="1"/>
  <c r="F687" i="14" s="1"/>
  <c r="F688" i="14" s="1"/>
  <c r="F689" i="14" s="1"/>
  <c r="F690" i="14" s="1"/>
  <c r="F691" i="14" s="1"/>
  <c r="F692" i="14" s="1"/>
  <c r="F693" i="14" s="1"/>
  <c r="F694" i="14" s="1"/>
  <c r="F695" i="14" s="1"/>
  <c r="F696" i="14" s="1"/>
  <c r="F697" i="14" s="1"/>
  <c r="F698" i="14" s="1"/>
  <c r="F699" i="14" s="1"/>
  <c r="F700" i="14" s="1"/>
  <c r="F701" i="14" s="1"/>
  <c r="F702" i="14" s="1"/>
  <c r="F703" i="14" s="1"/>
  <c r="F704" i="14" s="1"/>
  <c r="F705" i="14" s="1"/>
  <c r="F706" i="14" s="1"/>
  <c r="F707" i="14" s="1"/>
  <c r="F708" i="14" s="1"/>
  <c r="F709" i="14" s="1"/>
  <c r="F710" i="14" s="1"/>
  <c r="C634" i="14"/>
  <c r="C629" i="14"/>
  <c r="C628" i="14"/>
  <c r="C627" i="14"/>
  <c r="C626" i="14"/>
  <c r="C625" i="14"/>
  <c r="C624" i="14"/>
  <c r="C615" i="14"/>
  <c r="C613" i="14"/>
  <c r="C612" i="14"/>
  <c r="C610" i="14"/>
  <c r="C608" i="14"/>
  <c r="F601" i="14"/>
  <c r="F602" i="14" s="1"/>
  <c r="F603" i="14" s="1"/>
  <c r="F604" i="14" s="1"/>
  <c r="F605" i="14" s="1"/>
  <c r="F606" i="14" s="1"/>
  <c r="F607" i="14" s="1"/>
  <c r="F608" i="14" s="1"/>
  <c r="F609" i="14" s="1"/>
  <c r="F610" i="14" s="1"/>
  <c r="F611" i="14" s="1"/>
  <c r="F612" i="14" s="1"/>
  <c r="F613" i="14" s="1"/>
  <c r="F614" i="14" s="1"/>
  <c r="F615" i="14" s="1"/>
  <c r="F616" i="14" s="1"/>
  <c r="F617" i="14" s="1"/>
  <c r="F618" i="14" s="1"/>
  <c r="F619" i="14" s="1"/>
  <c r="F620" i="14" s="1"/>
  <c r="F621" i="14" s="1"/>
  <c r="F622" i="14" s="1"/>
  <c r="F623" i="14" s="1"/>
  <c r="F624" i="14" s="1"/>
  <c r="F625" i="14" s="1"/>
  <c r="F626" i="14" s="1"/>
  <c r="F627" i="14" s="1"/>
  <c r="F628" i="14" s="1"/>
  <c r="F629" i="14" s="1"/>
  <c r="F630" i="14" s="1"/>
  <c r="F631" i="14" s="1"/>
  <c r="F632" i="14" s="1"/>
  <c r="F633" i="14" s="1"/>
  <c r="F634" i="14" s="1"/>
  <c r="F588" i="14"/>
  <c r="F589" i="14" s="1"/>
  <c r="F590" i="14" s="1"/>
  <c r="C577" i="14"/>
  <c r="F571" i="14"/>
  <c r="F572" i="14" s="1"/>
  <c r="F573" i="14" s="1"/>
  <c r="F574" i="14" s="1"/>
  <c r="F575" i="14" s="1"/>
  <c r="F576" i="14" s="1"/>
  <c r="F577" i="14" s="1"/>
  <c r="F550" i="14"/>
  <c r="F551" i="14" s="1"/>
  <c r="F552" i="14" s="1"/>
  <c r="F553" i="14" s="1"/>
  <c r="F554" i="14" s="1"/>
  <c r="F537" i="14"/>
  <c r="F538" i="14" s="1"/>
  <c r="F539" i="14" s="1"/>
  <c r="F540" i="14" s="1"/>
  <c r="F452" i="14"/>
  <c r="F453" i="14" s="1"/>
  <c r="F454" i="14" s="1"/>
  <c r="F455" i="14" s="1"/>
  <c r="F456" i="14" s="1"/>
  <c r="F457" i="14" s="1"/>
  <c r="F458" i="14" s="1"/>
  <c r="F459" i="14" s="1"/>
  <c r="F460" i="14" s="1"/>
  <c r="F461" i="14" s="1"/>
  <c r="F462" i="14" s="1"/>
  <c r="F463" i="14" s="1"/>
  <c r="F464" i="14" s="1"/>
  <c r="F465" i="14" s="1"/>
  <c r="F466" i="14" s="1"/>
  <c r="F467" i="14" s="1"/>
  <c r="F468" i="14" s="1"/>
  <c r="F469" i="14" s="1"/>
  <c r="F470" i="14" s="1"/>
  <c r="F471" i="14" s="1"/>
  <c r="F472" i="14" s="1"/>
  <c r="F473" i="14" s="1"/>
  <c r="F474" i="14" s="1"/>
  <c r="F475" i="14" s="1"/>
  <c r="F476" i="14" s="1"/>
  <c r="F477" i="14" s="1"/>
  <c r="F478" i="14" s="1"/>
  <c r="F479" i="14" s="1"/>
  <c r="F480" i="14" s="1"/>
  <c r="F481" i="14" s="1"/>
  <c r="F482" i="14" s="1"/>
  <c r="F483" i="14" s="1"/>
  <c r="F484" i="14" s="1"/>
  <c r="F485" i="14" s="1"/>
  <c r="F486" i="14" s="1"/>
  <c r="F487" i="14" s="1"/>
  <c r="F488" i="14" s="1"/>
  <c r="F489" i="14" s="1"/>
  <c r="F490" i="14" s="1"/>
  <c r="F491" i="14" s="1"/>
  <c r="F492" i="14" s="1"/>
  <c r="F493" i="14" s="1"/>
  <c r="F494" i="14" s="1"/>
  <c r="F495" i="14" s="1"/>
  <c r="F496" i="14" s="1"/>
  <c r="F497" i="14" s="1"/>
  <c r="F498" i="14" s="1"/>
  <c r="F499" i="14" s="1"/>
  <c r="F500" i="14" s="1"/>
  <c r="F501" i="14" s="1"/>
  <c r="F502" i="14" s="1"/>
  <c r="F503" i="14" s="1"/>
  <c r="F504" i="14" s="1"/>
  <c r="F505" i="14" s="1"/>
  <c r="F506" i="14" s="1"/>
  <c r="F507" i="14" s="1"/>
  <c r="F508" i="14" s="1"/>
  <c r="F509" i="14" s="1"/>
  <c r="F389" i="14"/>
  <c r="F390" i="14" s="1"/>
  <c r="F391" i="14" s="1"/>
  <c r="F392" i="14" s="1"/>
  <c r="F393" i="14" s="1"/>
  <c r="F394" i="14" s="1"/>
  <c r="F395" i="14" s="1"/>
  <c r="F396" i="14" s="1"/>
  <c r="F397" i="14" s="1"/>
  <c r="F398" i="14" s="1"/>
  <c r="F399" i="14" s="1"/>
  <c r="F400" i="14" s="1"/>
  <c r="F401" i="14" s="1"/>
  <c r="F402" i="14" s="1"/>
  <c r="F403" i="14" s="1"/>
  <c r="F404" i="14" s="1"/>
  <c r="F405" i="14" s="1"/>
  <c r="F406" i="14" s="1"/>
  <c r="F407" i="14" s="1"/>
  <c r="F408" i="14" s="1"/>
  <c r="F409" i="14" s="1"/>
  <c r="F410" i="14" s="1"/>
  <c r="F411" i="14" s="1"/>
  <c r="F412" i="14" s="1"/>
  <c r="F413" i="14" s="1"/>
  <c r="F414" i="14" s="1"/>
  <c r="F415" i="14" s="1"/>
  <c r="F416" i="14" s="1"/>
  <c r="F417" i="14" s="1"/>
  <c r="F418" i="14" s="1"/>
  <c r="F419" i="14" s="1"/>
  <c r="F420" i="14" s="1"/>
  <c r="F421" i="14" s="1"/>
  <c r="F422" i="14" s="1"/>
  <c r="F423" i="14" s="1"/>
  <c r="F424" i="14" s="1"/>
  <c r="F425" i="14" s="1"/>
  <c r="F426" i="14" s="1"/>
  <c r="F427" i="14" s="1"/>
  <c r="F428" i="14" s="1"/>
  <c r="F429" i="14" s="1"/>
  <c r="F430" i="14" s="1"/>
  <c r="F9" i="14"/>
  <c r="F10" i="14" s="1"/>
  <c r="F11" i="14" s="1"/>
  <c r="F12" i="14" s="1"/>
  <c r="F13" i="14" s="1"/>
  <c r="F14" i="14" s="1"/>
  <c r="F15" i="14" s="1"/>
  <c r="F16" i="14" s="1"/>
  <c r="F17" i="14" s="1"/>
  <c r="F18" i="14" s="1"/>
  <c r="F19" i="14" s="1"/>
  <c r="F20" i="14" s="1"/>
  <c r="F21" i="14" s="1"/>
  <c r="F22" i="14" s="1"/>
  <c r="F23" i="14" s="1"/>
  <c r="F24" i="14" s="1"/>
  <c r="F25" i="14" s="1"/>
  <c r="F26" i="14" s="1"/>
  <c r="F27" i="14" s="1"/>
  <c r="F28" i="14" s="1"/>
  <c r="F29" i="14" s="1"/>
  <c r="F30" i="14" s="1"/>
  <c r="F31" i="14" s="1"/>
  <c r="F32" i="14" s="1"/>
  <c r="F33" i="14" s="1"/>
  <c r="F34" i="14" s="1"/>
  <c r="F35" i="14" s="1"/>
  <c r="F36" i="14" s="1"/>
  <c r="F37" i="14" s="1"/>
  <c r="F38" i="14" s="1"/>
  <c r="F39" i="14" s="1"/>
  <c r="F40" i="14" s="1"/>
  <c r="F41" i="14" s="1"/>
  <c r="F42" i="14" s="1"/>
  <c r="F43" i="14" s="1"/>
  <c r="F44" i="14" s="1"/>
  <c r="F45" i="14" s="1"/>
  <c r="F46" i="14" s="1"/>
  <c r="F47" i="14" s="1"/>
  <c r="F48" i="14" s="1"/>
  <c r="F49" i="14" s="1"/>
  <c r="F50" i="14" s="1"/>
  <c r="F51" i="14" s="1"/>
  <c r="F52" i="14" s="1"/>
  <c r="F53" i="14" s="1"/>
  <c r="F54" i="14" s="1"/>
  <c r="F55" i="14" s="1"/>
  <c r="F56" i="14" s="1"/>
  <c r="F57" i="14" s="1"/>
  <c r="F58" i="14" s="1"/>
  <c r="F59" i="14" s="1"/>
  <c r="F60" i="14" s="1"/>
  <c r="F61" i="14" s="1"/>
  <c r="F62" i="14" s="1"/>
  <c r="F63" i="14" s="1"/>
  <c r="F64" i="14" s="1"/>
  <c r="F65" i="14" s="1"/>
  <c r="F66" i="14" s="1"/>
  <c r="F67" i="14" s="1"/>
  <c r="F68" i="14" s="1"/>
  <c r="F69" i="14" s="1"/>
  <c r="F70" i="14" s="1"/>
  <c r="F71" i="14" s="1"/>
  <c r="F72" i="14" s="1"/>
  <c r="F73" i="14" s="1"/>
  <c r="F74" i="14" s="1"/>
  <c r="F75" i="14" s="1"/>
  <c r="F76" i="14" s="1"/>
  <c r="F77" i="14" s="1"/>
  <c r="F78" i="14" s="1"/>
  <c r="F79" i="14" s="1"/>
  <c r="F80" i="14" s="1"/>
  <c r="F81" i="14" s="1"/>
  <c r="F82" i="14" s="1"/>
  <c r="F83" i="14" s="1"/>
  <c r="F84" i="14" s="1"/>
  <c r="F85" i="14" s="1"/>
  <c r="F86" i="14" s="1"/>
  <c r="F87" i="14" s="1"/>
  <c r="F88" i="14" s="1"/>
  <c r="F89" i="14" s="1"/>
  <c r="F90" i="14" s="1"/>
  <c r="F91" i="14" s="1"/>
  <c r="F92" i="14" s="1"/>
  <c r="F93" i="14" s="1"/>
  <c r="F94" i="14" s="1"/>
  <c r="F95" i="14" s="1"/>
  <c r="F96" i="14" s="1"/>
  <c r="F97" i="14" s="1"/>
  <c r="F98" i="14" s="1"/>
  <c r="F99" i="14" s="1"/>
  <c r="F100" i="14" s="1"/>
  <c r="F101" i="14" s="1"/>
  <c r="F102" i="14" s="1"/>
  <c r="F103" i="14" s="1"/>
  <c r="F104" i="14" s="1"/>
  <c r="F105" i="14" s="1"/>
  <c r="F106" i="14" s="1"/>
  <c r="F107" i="14" s="1"/>
  <c r="F108" i="14" s="1"/>
  <c r="F109" i="14" s="1"/>
  <c r="F110" i="14" s="1"/>
  <c r="F111" i="14" s="1"/>
  <c r="F112" i="14" s="1"/>
  <c r="F113" i="14" s="1"/>
  <c r="F114" i="14" s="1"/>
  <c r="F115" i="14" s="1"/>
  <c r="F116" i="14" s="1"/>
  <c r="F117" i="14" s="1"/>
  <c r="F118" i="14" s="1"/>
  <c r="F119" i="14" s="1"/>
  <c r="F120" i="14" s="1"/>
  <c r="F121" i="14" s="1"/>
  <c r="F122" i="14" s="1"/>
  <c r="F123" i="14" s="1"/>
  <c r="F124" i="14" s="1"/>
  <c r="F125" i="14" s="1"/>
  <c r="F126" i="14" s="1"/>
  <c r="F127" i="14" s="1"/>
  <c r="F128" i="14" s="1"/>
  <c r="F129" i="14" s="1"/>
  <c r="F130" i="14" s="1"/>
  <c r="F131" i="14" s="1"/>
  <c r="F132" i="14" s="1"/>
  <c r="F133" i="14" s="1"/>
  <c r="F134" i="14" s="1"/>
  <c r="F135" i="14" s="1"/>
  <c r="F136" i="14" s="1"/>
  <c r="F137" i="14" s="1"/>
  <c r="F138" i="14" s="1"/>
  <c r="F139" i="14" s="1"/>
  <c r="F140" i="14" s="1"/>
  <c r="F141" i="14" s="1"/>
  <c r="F142" i="14" s="1"/>
  <c r="F143" i="14" s="1"/>
  <c r="F144" i="14" s="1"/>
  <c r="F145" i="14" s="1"/>
  <c r="F146" i="14" s="1"/>
  <c r="F147" i="14" s="1"/>
  <c r="F148" i="14" s="1"/>
  <c r="F149" i="14" s="1"/>
  <c r="F150" i="14" s="1"/>
  <c r="F151" i="14" s="1"/>
  <c r="F152" i="14" s="1"/>
  <c r="F153" i="14" s="1"/>
  <c r="F154" i="14" s="1"/>
  <c r="F155" i="14" s="1"/>
  <c r="F156" i="14" s="1"/>
  <c r="F157" i="14" s="1"/>
  <c r="F158" i="14" s="1"/>
  <c r="F159" i="14" s="1"/>
  <c r="F160" i="14" s="1"/>
  <c r="F161" i="14" s="1"/>
  <c r="F162" i="14" s="1"/>
  <c r="F163" i="14" s="1"/>
  <c r="F164" i="14" s="1"/>
  <c r="F165" i="14" s="1"/>
  <c r="F166" i="14" s="1"/>
  <c r="F167" i="14" s="1"/>
  <c r="F168" i="14" s="1"/>
  <c r="F169" i="14" s="1"/>
  <c r="F170" i="14" s="1"/>
  <c r="F171" i="14" s="1"/>
  <c r="F172" i="14" s="1"/>
  <c r="F173" i="14" s="1"/>
  <c r="F174" i="14" s="1"/>
  <c r="F175" i="14" s="1"/>
  <c r="F176" i="14" s="1"/>
  <c r="F177" i="14" s="1"/>
  <c r="F178" i="14" s="1"/>
  <c r="F179" i="14" s="1"/>
  <c r="F180" i="14" s="1"/>
  <c r="F181" i="14" s="1"/>
  <c r="F182" i="14" s="1"/>
  <c r="F183" i="14" s="1"/>
  <c r="F184" i="14" s="1"/>
  <c r="F185" i="14" s="1"/>
  <c r="F186" i="14" s="1"/>
  <c r="F187" i="14" s="1"/>
  <c r="F188" i="14" s="1"/>
  <c r="F189" i="14" s="1"/>
  <c r="F190" i="14" s="1"/>
  <c r="F191" i="14" s="1"/>
  <c r="F192" i="14" s="1"/>
  <c r="F193" i="14" s="1"/>
  <c r="F194" i="14" s="1"/>
  <c r="F195" i="14" s="1"/>
  <c r="F196" i="14" s="1"/>
  <c r="F197" i="14" s="1"/>
  <c r="F198" i="14" s="1"/>
  <c r="F199" i="14" s="1"/>
  <c r="F200" i="14" s="1"/>
  <c r="F201" i="14" s="1"/>
  <c r="F202" i="14" s="1"/>
  <c r="F203" i="14" s="1"/>
  <c r="F204" i="14" s="1"/>
  <c r="F205" i="14" s="1"/>
  <c r="F206" i="14" s="1"/>
  <c r="F207" i="14" s="1"/>
  <c r="F208" i="14" s="1"/>
  <c r="F209" i="14" s="1"/>
  <c r="F210" i="14" s="1"/>
  <c r="F211" i="14" s="1"/>
  <c r="F212" i="14" s="1"/>
  <c r="F213" i="14" s="1"/>
  <c r="F214" i="14" s="1"/>
  <c r="F215" i="14" s="1"/>
  <c r="F216" i="14" s="1"/>
  <c r="F217" i="14" s="1"/>
  <c r="F218" i="14" s="1"/>
  <c r="F219" i="14" s="1"/>
  <c r="F220" i="14" s="1"/>
  <c r="F221" i="14" s="1"/>
  <c r="F222" i="14" s="1"/>
  <c r="F223" i="14" s="1"/>
  <c r="F224" i="14" s="1"/>
  <c r="F225" i="14" s="1"/>
  <c r="F226" i="14" s="1"/>
  <c r="F227" i="14" s="1"/>
  <c r="F228" i="14" s="1"/>
  <c r="F229" i="14" s="1"/>
  <c r="F230" i="14" s="1"/>
  <c r="F231" i="14" s="1"/>
  <c r="F232" i="14" s="1"/>
  <c r="F233" i="14" s="1"/>
  <c r="F234" i="14" s="1"/>
  <c r="F235" i="14" s="1"/>
  <c r="F236" i="14" s="1"/>
  <c r="F237" i="14" s="1"/>
  <c r="F238" i="14" s="1"/>
  <c r="F239" i="14" s="1"/>
  <c r="F240" i="14" s="1"/>
  <c r="F241" i="14" s="1"/>
  <c r="F242" i="14" s="1"/>
  <c r="F243" i="14" s="1"/>
  <c r="F244" i="14" s="1"/>
  <c r="F245" i="14" s="1"/>
  <c r="F246" i="14" s="1"/>
  <c r="F247" i="14" s="1"/>
  <c r="F248" i="14" s="1"/>
  <c r="F249" i="14" s="1"/>
  <c r="F250" i="14" s="1"/>
  <c r="F251" i="14" s="1"/>
  <c r="F252" i="14" s="1"/>
  <c r="F253" i="14" s="1"/>
  <c r="F254" i="14" s="1"/>
  <c r="F255" i="14" s="1"/>
  <c r="F256" i="14" s="1"/>
  <c r="F257" i="14" s="1"/>
  <c r="F258" i="14" s="1"/>
  <c r="F259" i="14" s="1"/>
  <c r="F260" i="14" s="1"/>
  <c r="F261" i="14" s="1"/>
  <c r="F262" i="14" s="1"/>
  <c r="F263" i="14" s="1"/>
  <c r="F264" i="14" s="1"/>
  <c r="F265" i="14" s="1"/>
  <c r="F266" i="14" s="1"/>
  <c r="F267" i="14" s="1"/>
  <c r="F268" i="14" s="1"/>
  <c r="F269" i="14" s="1"/>
  <c r="F270" i="14" s="1"/>
  <c r="F271" i="14" s="1"/>
  <c r="F272" i="14" s="1"/>
  <c r="F273" i="14" s="1"/>
  <c r="F274" i="14" s="1"/>
  <c r="F275" i="14" s="1"/>
  <c r="F276" i="14" s="1"/>
  <c r="F277" i="14" s="1"/>
  <c r="F278" i="14" s="1"/>
  <c r="F279" i="14" s="1"/>
  <c r="F280" i="14" s="1"/>
  <c r="F281" i="14" s="1"/>
  <c r="F282" i="14" s="1"/>
  <c r="F283" i="14" s="1"/>
  <c r="F284" i="14" s="1"/>
  <c r="F285" i="14" s="1"/>
  <c r="F286" i="14" s="1"/>
  <c r="F287" i="14" s="1"/>
  <c r="F288" i="14" s="1"/>
  <c r="F289" i="14" s="1"/>
  <c r="F290" i="14" s="1"/>
  <c r="F291" i="14" s="1"/>
  <c r="F292" i="14" s="1"/>
  <c r="F293" i="14" s="1"/>
  <c r="F294" i="14" s="1"/>
  <c r="F295" i="14" s="1"/>
  <c r="F296" i="14" s="1"/>
  <c r="F297" i="14" s="1"/>
  <c r="F298" i="14" s="1"/>
  <c r="F299" i="14" s="1"/>
  <c r="F300" i="14" s="1"/>
  <c r="F301" i="14" s="1"/>
  <c r="F302" i="14" s="1"/>
  <c r="F303" i="14" s="1"/>
  <c r="F304" i="14" s="1"/>
  <c r="F305" i="14" s="1"/>
  <c r="F306" i="14" s="1"/>
  <c r="F307" i="14" s="1"/>
  <c r="F308" i="14" s="1"/>
  <c r="F309" i="14" s="1"/>
  <c r="F310" i="14" s="1"/>
  <c r="F311" i="14" s="1"/>
  <c r="F312" i="14" s="1"/>
  <c r="F313" i="14" s="1"/>
  <c r="F314" i="14" s="1"/>
  <c r="F315" i="14" s="1"/>
  <c r="F316" i="14" s="1"/>
  <c r="F317" i="14" s="1"/>
  <c r="F318" i="14" s="1"/>
  <c r="F319" i="14" s="1"/>
  <c r="F320" i="14" s="1"/>
  <c r="F321" i="14" s="1"/>
  <c r="F322" i="14" s="1"/>
  <c r="F323" i="14" s="1"/>
  <c r="F324" i="14" s="1"/>
  <c r="F325" i="14" s="1"/>
  <c r="F326" i="14" s="1"/>
  <c r="F327" i="14" s="1"/>
  <c r="F328" i="14" s="1"/>
  <c r="F329" i="14" s="1"/>
  <c r="F330" i="14" s="1"/>
  <c r="F331" i="14" s="1"/>
  <c r="F332" i="14" s="1"/>
  <c r="F333" i="14" s="1"/>
  <c r="F334" i="14" s="1"/>
  <c r="F335" i="14" s="1"/>
  <c r="F336" i="14" s="1"/>
  <c r="F337" i="14" s="1"/>
  <c r="F338" i="14" s="1"/>
  <c r="F339" i="14" s="1"/>
  <c r="F340" i="14" s="1"/>
  <c r="F341" i="14" s="1"/>
  <c r="F342" i="14" s="1"/>
  <c r="F343" i="14" s="1"/>
  <c r="F344" i="14" s="1"/>
  <c r="F345" i="14" s="1"/>
  <c r="F346" i="14" s="1"/>
  <c r="F347" i="14" s="1"/>
  <c r="F348" i="14" s="1"/>
  <c r="F349" i="14" s="1"/>
  <c r="F350" i="14" s="1"/>
  <c r="F351" i="14" s="1"/>
  <c r="F352" i="14" s="1"/>
  <c r="F556" i="14" l="1"/>
  <c r="F557" i="14" s="1"/>
  <c r="F558" i="14" s="1"/>
  <c r="F559" i="14" s="1"/>
  <c r="F560" i="14" s="1"/>
  <c r="F555" i="14"/>
  <c r="F9" i="13" l="1"/>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F43" i="13" s="1"/>
  <c r="F44" i="13" s="1"/>
  <c r="F45" i="13" s="1"/>
  <c r="F46" i="13" s="1"/>
  <c r="F47" i="13" s="1"/>
  <c r="F48" i="13" s="1"/>
  <c r="F49" i="13" s="1"/>
  <c r="F50" i="13" s="1"/>
  <c r="F51" i="13" s="1"/>
  <c r="F52" i="13" s="1"/>
  <c r="F53" i="13" s="1"/>
  <c r="F54" i="13" s="1"/>
  <c r="F55" i="13" s="1"/>
  <c r="F56" i="13" s="1"/>
  <c r="F57" i="13" s="1"/>
  <c r="F58" i="13" s="1"/>
  <c r="F59" i="13" s="1"/>
  <c r="F60" i="13" s="1"/>
  <c r="F61" i="13" s="1"/>
  <c r="F62" i="13" s="1"/>
  <c r="F63" i="13" s="1"/>
  <c r="F64" i="13" s="1"/>
  <c r="F65" i="13" s="1"/>
  <c r="F66" i="13" s="1"/>
  <c r="F67" i="13" s="1"/>
  <c r="F68" i="13" s="1"/>
  <c r="F69" i="13" s="1"/>
  <c r="F70" i="13" s="1"/>
  <c r="F71" i="13" s="1"/>
  <c r="F72" i="13" s="1"/>
  <c r="F73" i="13" s="1"/>
  <c r="F74" i="13" s="1"/>
  <c r="F75" i="13" s="1"/>
  <c r="F76" i="13" s="1"/>
  <c r="F77" i="13" s="1"/>
  <c r="F78" i="13" s="1"/>
  <c r="F79" i="13" s="1"/>
  <c r="F80" i="13" s="1"/>
  <c r="F81" i="13" s="1"/>
  <c r="F82" i="13" s="1"/>
  <c r="F83" i="13" s="1"/>
  <c r="F84" i="13" s="1"/>
  <c r="F85" i="13" s="1"/>
  <c r="F86" i="13" s="1"/>
  <c r="F87" i="13" s="1"/>
  <c r="F88" i="13" s="1"/>
  <c r="F89" i="13" s="1"/>
  <c r="F90" i="13" s="1"/>
  <c r="F91" i="13" s="1"/>
  <c r="F92" i="13" s="1"/>
  <c r="F93" i="13" s="1"/>
  <c r="F94" i="13" s="1"/>
  <c r="F95" i="13" s="1"/>
  <c r="F96" i="13" s="1"/>
  <c r="F97" i="13" s="1"/>
  <c r="F98" i="13" s="1"/>
  <c r="F99" i="13" s="1"/>
  <c r="F100" i="13" s="1"/>
  <c r="F101" i="13" s="1"/>
  <c r="F102" i="13" s="1"/>
  <c r="F103" i="13" s="1"/>
  <c r="F104" i="13" s="1"/>
  <c r="F105" i="13" s="1"/>
  <c r="F106" i="13" s="1"/>
  <c r="F107" i="13" s="1"/>
  <c r="F108" i="13" s="1"/>
  <c r="F109" i="13" s="1"/>
  <c r="F110" i="13" s="1"/>
  <c r="F111" i="13" s="1"/>
  <c r="F112" i="13" s="1"/>
  <c r="F113" i="13" s="1"/>
  <c r="F114" i="13" s="1"/>
  <c r="F115" i="13" s="1"/>
  <c r="F116" i="13" s="1"/>
  <c r="F117" i="13" s="1"/>
  <c r="F118" i="13" s="1"/>
  <c r="F119" i="13" s="1"/>
  <c r="F120" i="13" s="1"/>
  <c r="F121" i="13" s="1"/>
  <c r="F122" i="13" s="1"/>
  <c r="F123" i="13" s="1"/>
  <c r="F124" i="13" s="1"/>
  <c r="F125" i="13" s="1"/>
  <c r="F126" i="13" s="1"/>
  <c r="F127" i="13" s="1"/>
  <c r="F128" i="13" s="1"/>
  <c r="F129" i="13" s="1"/>
  <c r="F130" i="13" s="1"/>
  <c r="F131" i="13" s="1"/>
  <c r="F132" i="13" s="1"/>
  <c r="F133" i="13" s="1"/>
  <c r="F134" i="13" s="1"/>
  <c r="F135" i="13" s="1"/>
  <c r="F136" i="13" s="1"/>
  <c r="F137" i="13" s="1"/>
  <c r="F138" i="13" s="1"/>
  <c r="F139" i="13" s="1"/>
  <c r="F140" i="13" s="1"/>
  <c r="F141" i="13" s="1"/>
  <c r="F142" i="13" s="1"/>
  <c r="F143" i="13" s="1"/>
  <c r="F144" i="13" s="1"/>
  <c r="F145" i="13" s="1"/>
  <c r="F146" i="13" s="1"/>
  <c r="F147" i="13" s="1"/>
  <c r="F148" i="13" s="1"/>
  <c r="F149" i="13" s="1"/>
  <c r="F150" i="13" s="1"/>
  <c r="F151" i="13" s="1"/>
  <c r="F152" i="13" s="1"/>
  <c r="F153" i="13" s="1"/>
  <c r="F154" i="13" s="1"/>
  <c r="F155" i="13" s="1"/>
  <c r="F156" i="13" s="1"/>
  <c r="F157" i="13" s="1"/>
  <c r="F158" i="13" s="1"/>
  <c r="F159" i="13" s="1"/>
  <c r="F160" i="13" s="1"/>
  <c r="F161" i="13" s="1"/>
  <c r="F162" i="13" s="1"/>
  <c r="F163" i="13" s="1"/>
  <c r="F164" i="13" s="1"/>
  <c r="F165" i="13" s="1"/>
  <c r="F166" i="13" s="1"/>
  <c r="F167" i="13" s="1"/>
  <c r="F168" i="13" s="1"/>
  <c r="F169" i="13" s="1"/>
  <c r="F170" i="13" s="1"/>
  <c r="F171" i="13" s="1"/>
  <c r="F172" i="13" s="1"/>
  <c r="F173" i="13" s="1"/>
  <c r="F174" i="13" s="1"/>
  <c r="F175" i="13" s="1"/>
  <c r="F176" i="13" s="1"/>
  <c r="F177" i="13" s="1"/>
  <c r="F178" i="13" s="1"/>
  <c r="F179" i="13" s="1"/>
  <c r="F180" i="13" s="1"/>
  <c r="F181" i="13" s="1"/>
  <c r="F182" i="13" s="1"/>
  <c r="F183" i="13" s="1"/>
  <c r="F184" i="13" s="1"/>
  <c r="F185" i="13" s="1"/>
  <c r="F186" i="13" s="1"/>
  <c r="F187" i="13" s="1"/>
  <c r="F188" i="13" s="1"/>
  <c r="F189" i="13" s="1"/>
  <c r="F190" i="13" s="1"/>
  <c r="F191" i="13" s="1"/>
  <c r="F192" i="13" s="1"/>
  <c r="F193" i="13" s="1"/>
  <c r="F194" i="13" s="1"/>
  <c r="F195" i="13" s="1"/>
  <c r="F196" i="13" s="1"/>
  <c r="F197" i="13" s="1"/>
  <c r="F198" i="13" s="1"/>
  <c r="F199" i="13" s="1"/>
  <c r="F200" i="13" s="1"/>
  <c r="F201" i="13" s="1"/>
  <c r="F202" i="13" s="1"/>
  <c r="F203" i="13" s="1"/>
  <c r="F204" i="13" s="1"/>
  <c r="F205" i="13" s="1"/>
  <c r="F206" i="13" s="1"/>
  <c r="F207" i="13" s="1"/>
  <c r="F208" i="13" s="1"/>
  <c r="F209" i="13" s="1"/>
  <c r="F210" i="13" s="1"/>
  <c r="F211" i="13" s="1"/>
  <c r="F212" i="13" s="1"/>
  <c r="F213" i="13" s="1"/>
  <c r="F214" i="13" s="1"/>
  <c r="F215" i="13" s="1"/>
  <c r="F216" i="13" s="1"/>
  <c r="F217" i="13" s="1"/>
  <c r="F218" i="13" s="1"/>
  <c r="F219" i="13" s="1"/>
  <c r="F220" i="13" s="1"/>
  <c r="F221" i="13" s="1"/>
  <c r="F222" i="13" s="1"/>
  <c r="F223" i="13" s="1"/>
  <c r="F224" i="13" s="1"/>
  <c r="F225" i="13" s="1"/>
  <c r="F226" i="13" s="1"/>
  <c r="F227" i="13" s="1"/>
  <c r="F228" i="13" s="1"/>
  <c r="F229" i="13" s="1"/>
  <c r="F230" i="13" s="1"/>
  <c r="F231" i="13" s="1"/>
  <c r="F232" i="13" s="1"/>
  <c r="F233" i="13" s="1"/>
  <c r="F234" i="13" s="1"/>
  <c r="F235" i="13" s="1"/>
  <c r="F236" i="13" s="1"/>
  <c r="F237" i="13" s="1"/>
  <c r="F238" i="13" s="1"/>
  <c r="F239" i="13" s="1"/>
  <c r="F240" i="13" s="1"/>
  <c r="F241" i="13" s="1"/>
  <c r="F242" i="13" s="1"/>
  <c r="F243" i="13" s="1"/>
  <c r="F244" i="13" s="1"/>
  <c r="F245" i="13" s="1"/>
  <c r="F246" i="13" s="1"/>
  <c r="F247" i="13" s="1"/>
  <c r="F248" i="13" s="1"/>
  <c r="F249" i="13" s="1"/>
  <c r="F250" i="13" s="1"/>
  <c r="F251" i="13" s="1"/>
  <c r="F252" i="13" s="1"/>
  <c r="F253" i="13" s="1"/>
  <c r="F254" i="13" s="1"/>
  <c r="F255" i="13" s="1"/>
  <c r="F256" i="13" s="1"/>
  <c r="F257" i="13" s="1"/>
  <c r="F258" i="13" s="1"/>
  <c r="F259" i="13" s="1"/>
  <c r="F260" i="13" s="1"/>
  <c r="F261" i="13" s="1"/>
  <c r="F262" i="13" s="1"/>
  <c r="F263" i="13" s="1"/>
  <c r="F264" i="13" s="1"/>
  <c r="F265" i="13" s="1"/>
  <c r="F266" i="13" s="1"/>
  <c r="F267" i="13" s="1"/>
  <c r="F268" i="13" s="1"/>
  <c r="F269" i="13" s="1"/>
  <c r="F270" i="13" s="1"/>
  <c r="F271" i="13" s="1"/>
  <c r="F272" i="13" s="1"/>
  <c r="F273" i="13" s="1"/>
  <c r="F274" i="13" s="1"/>
  <c r="F275" i="13" s="1"/>
  <c r="F276" i="13" s="1"/>
  <c r="F277" i="13" s="1"/>
  <c r="F278" i="13" s="1"/>
  <c r="F279" i="13" s="1"/>
  <c r="F280" i="13" s="1"/>
  <c r="F281" i="13" s="1"/>
  <c r="F282" i="13" s="1"/>
  <c r="F283" i="13" s="1"/>
  <c r="F284" i="13" s="1"/>
  <c r="F285" i="13" s="1"/>
  <c r="F286" i="13" s="1"/>
  <c r="F287" i="13" s="1"/>
  <c r="F288" i="13" s="1"/>
  <c r="F289" i="13" s="1"/>
  <c r="F290" i="13" s="1"/>
  <c r="F291" i="13" s="1"/>
  <c r="F292" i="13" s="1"/>
  <c r="F293" i="13" s="1"/>
  <c r="F294" i="13" s="1"/>
  <c r="F295" i="13" s="1"/>
  <c r="F296" i="13" s="1"/>
  <c r="F297" i="13" s="1"/>
  <c r="F298" i="13" s="1"/>
  <c r="F299" i="13" s="1"/>
  <c r="F300" i="13" s="1"/>
  <c r="F301" i="13" s="1"/>
  <c r="F302" i="13" s="1"/>
  <c r="F303" i="13" s="1"/>
  <c r="F304" i="13" s="1"/>
  <c r="F305" i="13" s="1"/>
  <c r="F306" i="13" s="1"/>
  <c r="F307" i="13" s="1"/>
  <c r="F308" i="13" s="1"/>
  <c r="F309" i="13" s="1"/>
  <c r="F310" i="13" s="1"/>
  <c r="F311" i="13" s="1"/>
  <c r="F312" i="13" s="1"/>
  <c r="F313" i="13" s="1"/>
  <c r="F314" i="13" s="1"/>
  <c r="F315" i="13" s="1"/>
  <c r="F316" i="13" s="1"/>
  <c r="F317" i="13" s="1"/>
  <c r="F318" i="13" s="1"/>
  <c r="F319" i="13" s="1"/>
  <c r="F320" i="13" s="1"/>
  <c r="F321" i="13" s="1"/>
  <c r="F322" i="13" s="1"/>
  <c r="F323" i="13" s="1"/>
  <c r="F324" i="13" s="1"/>
  <c r="F325" i="13" s="1"/>
  <c r="F326" i="13" s="1"/>
  <c r="F327" i="13" s="1"/>
  <c r="F328" i="13" s="1"/>
  <c r="F329" i="13" s="1"/>
  <c r="F330" i="13" s="1"/>
  <c r="F331" i="13" s="1"/>
  <c r="F332" i="13" s="1"/>
  <c r="F333" i="13" s="1"/>
  <c r="F334" i="13" s="1"/>
  <c r="F335" i="13" s="1"/>
  <c r="F336" i="13" s="1"/>
  <c r="F337" i="13" s="1"/>
  <c r="F338" i="13" s="1"/>
  <c r="F339" i="13" s="1"/>
  <c r="F340" i="13" s="1"/>
  <c r="F341" i="13" s="1"/>
  <c r="F342" i="13" s="1"/>
  <c r="F343" i="13" s="1"/>
  <c r="F344" i="13" s="1"/>
  <c r="F345" i="13" s="1"/>
  <c r="F346" i="13" s="1"/>
  <c r="F347" i="13" s="1"/>
  <c r="F348" i="13" s="1"/>
  <c r="F349" i="13" s="1"/>
  <c r="F350" i="13" s="1"/>
  <c r="F351" i="13" s="1"/>
  <c r="F352" i="13" s="1"/>
  <c r="F353" i="13" s="1"/>
  <c r="F354" i="13" s="1"/>
  <c r="F355" i="13" s="1"/>
  <c r="F356" i="13" s="1"/>
  <c r="F357" i="13" s="1"/>
  <c r="F358" i="13" s="1"/>
  <c r="F359" i="13" s="1"/>
  <c r="F360" i="13" s="1"/>
  <c r="F361" i="13" s="1"/>
  <c r="F362" i="13" s="1"/>
  <c r="F363" i="13" s="1"/>
  <c r="F364" i="13" s="1"/>
  <c r="F365" i="13" s="1"/>
  <c r="F366" i="13" s="1"/>
  <c r="F367" i="13" s="1"/>
  <c r="F368" i="13" s="1"/>
  <c r="F369" i="13" s="1"/>
  <c r="F370" i="13" s="1"/>
  <c r="F371" i="13" s="1"/>
  <c r="F372" i="13" s="1"/>
  <c r="F373" i="13" s="1"/>
  <c r="F374" i="13" s="1"/>
  <c r="F375" i="13" s="1"/>
  <c r="F376" i="13" s="1"/>
  <c r="F377" i="13" s="1"/>
  <c r="F378" i="13" s="1"/>
  <c r="F379" i="13" s="1"/>
  <c r="F380" i="13" s="1"/>
  <c r="F381" i="13" s="1"/>
  <c r="F382" i="13" s="1"/>
  <c r="F383" i="13" s="1"/>
  <c r="F384" i="13" s="1"/>
  <c r="F385" i="13" s="1"/>
  <c r="F386" i="13" s="1"/>
  <c r="F387" i="13" s="1"/>
  <c r="F388" i="13" s="1"/>
  <c r="F389" i="13" s="1"/>
  <c r="F390" i="13" s="1"/>
  <c r="F391" i="13" s="1"/>
  <c r="F392" i="13" s="1"/>
  <c r="F393" i="13" s="1"/>
  <c r="F394" i="13" s="1"/>
  <c r="F395" i="13" s="1"/>
  <c r="F396" i="13" s="1"/>
  <c r="F397" i="13" s="1"/>
  <c r="F398" i="13" s="1"/>
  <c r="F399" i="13" s="1"/>
  <c r="F400" i="13" s="1"/>
  <c r="F401" i="13" s="1"/>
  <c r="F402" i="13" s="1"/>
  <c r="F403" i="13" s="1"/>
  <c r="F404" i="13" s="1"/>
  <c r="F405" i="13" s="1"/>
  <c r="F406" i="13" s="1"/>
  <c r="F407" i="13" s="1"/>
  <c r="F408" i="13" s="1"/>
  <c r="F409" i="13" s="1"/>
  <c r="F410" i="13" s="1"/>
  <c r="F411" i="13" s="1"/>
  <c r="F412" i="13" s="1"/>
  <c r="F413" i="13" s="1"/>
  <c r="F414" i="13" s="1"/>
  <c r="F415" i="13" s="1"/>
  <c r="F416" i="13" s="1"/>
  <c r="F417" i="13" s="1"/>
  <c r="F418" i="13" s="1"/>
  <c r="F419" i="13" s="1"/>
  <c r="F420" i="13" s="1"/>
  <c r="F421" i="13" s="1"/>
  <c r="F422" i="13" s="1"/>
  <c r="F423" i="13" s="1"/>
  <c r="F424" i="13" s="1"/>
  <c r="F425" i="13" s="1"/>
  <c r="F426" i="13" s="1"/>
  <c r="F427" i="13" s="1"/>
  <c r="F428" i="13" s="1"/>
  <c r="F429" i="13" s="1"/>
  <c r="F430" i="13" s="1"/>
  <c r="F431" i="13" s="1"/>
  <c r="F432" i="13" s="1"/>
  <c r="F433" i="13" s="1"/>
  <c r="F434" i="13" s="1"/>
  <c r="F435" i="13" s="1"/>
  <c r="F436" i="13" s="1"/>
  <c r="F859" i="13" l="1"/>
  <c r="F860" i="13" s="1"/>
  <c r="F861" i="13" s="1"/>
  <c r="F862" i="13" s="1"/>
  <c r="F784" i="13"/>
  <c r="F785" i="13" s="1"/>
  <c r="F786" i="13" s="1"/>
  <c r="F787" i="13" s="1"/>
  <c r="F788" i="13" s="1"/>
  <c r="F789" i="13" s="1"/>
  <c r="F790" i="13" s="1"/>
  <c r="F791" i="13" s="1"/>
  <c r="F792" i="13" s="1"/>
  <c r="F793" i="13" s="1"/>
  <c r="F794" i="13" s="1"/>
  <c r="F795" i="13" s="1"/>
  <c r="F796" i="13" s="1"/>
  <c r="F797" i="13" s="1"/>
  <c r="F798" i="13" s="1"/>
  <c r="F799" i="13" s="1"/>
  <c r="F800" i="13" s="1"/>
  <c r="F801" i="13" s="1"/>
  <c r="F802" i="13" s="1"/>
  <c r="F803" i="13" s="1"/>
  <c r="F804" i="13" s="1"/>
  <c r="F805" i="13" s="1"/>
  <c r="F806" i="13" s="1"/>
  <c r="F807" i="13" s="1"/>
  <c r="F808" i="13" s="1"/>
  <c r="F809" i="13" s="1"/>
  <c r="F810" i="13" s="1"/>
  <c r="F811" i="13" s="1"/>
  <c r="F812" i="13" s="1"/>
  <c r="F813" i="13" s="1"/>
  <c r="F814" i="13" s="1"/>
  <c r="F815" i="13" s="1"/>
  <c r="F816" i="13" s="1"/>
  <c r="F817" i="13" s="1"/>
  <c r="F818" i="13" s="1"/>
  <c r="F819" i="13" s="1"/>
  <c r="F820" i="13" s="1"/>
  <c r="F821" i="13" s="1"/>
  <c r="F822" i="13" s="1"/>
  <c r="F823" i="13" s="1"/>
  <c r="F824" i="13" s="1"/>
  <c r="F825" i="13" s="1"/>
  <c r="F826" i="13" s="1"/>
  <c r="F827" i="13" s="1"/>
  <c r="F828" i="13" s="1"/>
  <c r="F829" i="13" s="1"/>
  <c r="F830" i="13" s="1"/>
  <c r="F831" i="13" s="1"/>
  <c r="F832" i="13" s="1"/>
  <c r="F833" i="13" s="1"/>
  <c r="F834" i="13" s="1"/>
  <c r="F835" i="13" s="1"/>
  <c r="F836" i="13" s="1"/>
  <c r="F837" i="13" s="1"/>
  <c r="F838" i="13" s="1"/>
  <c r="C732" i="13"/>
  <c r="C731" i="13"/>
  <c r="C730" i="13"/>
  <c r="C729" i="13"/>
  <c r="C715" i="13"/>
  <c r="C712" i="13"/>
  <c r="C711" i="13"/>
  <c r="C710" i="13"/>
  <c r="C708" i="13"/>
  <c r="C707" i="13"/>
  <c r="C706" i="13"/>
  <c r="C705" i="13"/>
  <c r="C704" i="13"/>
  <c r="C703" i="13"/>
  <c r="C702" i="13"/>
  <c r="C701" i="13"/>
  <c r="C699" i="13"/>
  <c r="C698" i="13"/>
  <c r="C697" i="13"/>
  <c r="C696" i="13"/>
  <c r="C695" i="13"/>
  <c r="C693" i="13"/>
  <c r="C692" i="13"/>
  <c r="C691" i="13"/>
  <c r="F683" i="13"/>
  <c r="F684" i="13" s="1"/>
  <c r="F685" i="13" s="1"/>
  <c r="F686" i="13" s="1"/>
  <c r="F687" i="13" s="1"/>
  <c r="F688" i="13" s="1"/>
  <c r="F689" i="13" s="1"/>
  <c r="F690" i="13" s="1"/>
  <c r="F691" i="13" s="1"/>
  <c r="F692" i="13" s="1"/>
  <c r="F693" i="13" s="1"/>
  <c r="F694" i="13" s="1"/>
  <c r="F695" i="13" s="1"/>
  <c r="F696" i="13" s="1"/>
  <c r="F697" i="13" s="1"/>
  <c r="F698" i="13" s="1"/>
  <c r="F699" i="13" s="1"/>
  <c r="F700" i="13" s="1"/>
  <c r="F701" i="13" s="1"/>
  <c r="F702" i="13" s="1"/>
  <c r="F703" i="13" s="1"/>
  <c r="F704" i="13" s="1"/>
  <c r="F705" i="13" s="1"/>
  <c r="F706" i="13" s="1"/>
  <c r="F707" i="13" s="1"/>
  <c r="F708" i="13" s="1"/>
  <c r="F709" i="13" s="1"/>
  <c r="F710" i="13" s="1"/>
  <c r="F711" i="13" s="1"/>
  <c r="F712" i="13" s="1"/>
  <c r="F713" i="13" s="1"/>
  <c r="F714" i="13" s="1"/>
  <c r="F715" i="13" s="1"/>
  <c r="F716" i="13" s="1"/>
  <c r="F717" i="13" s="1"/>
  <c r="F718" i="13" s="1"/>
  <c r="F719" i="13" s="1"/>
  <c r="F720" i="13" s="1"/>
  <c r="F721" i="13" s="1"/>
  <c r="F722" i="13" s="1"/>
  <c r="F723" i="13" s="1"/>
  <c r="F724" i="13" s="1"/>
  <c r="F725" i="13" s="1"/>
  <c r="F726" i="13" s="1"/>
  <c r="F727" i="13" s="1"/>
  <c r="F728" i="13" s="1"/>
  <c r="F729" i="13" s="1"/>
  <c r="F730" i="13" s="1"/>
  <c r="F731" i="13" s="1"/>
  <c r="F732" i="13" s="1"/>
  <c r="F668" i="13"/>
  <c r="F669" i="13" s="1"/>
  <c r="F670" i="13" s="1"/>
  <c r="F648" i="13"/>
  <c r="F649" i="13" s="1"/>
  <c r="F650" i="13" s="1"/>
  <c r="F651" i="13" s="1"/>
  <c r="F628" i="13"/>
  <c r="F629" i="13" s="1"/>
  <c r="F630" i="13" s="1"/>
  <c r="F631" i="13" s="1"/>
  <c r="F632" i="13" s="1"/>
  <c r="F634" i="13" s="1"/>
  <c r="F635" i="13" s="1"/>
  <c r="F636" i="13" s="1"/>
  <c r="F637" i="13" s="1"/>
  <c r="F613" i="13"/>
  <c r="F615" i="13" s="1"/>
  <c r="F616" i="13" s="1"/>
  <c r="F527" i="13"/>
  <c r="F528" i="13" s="1"/>
  <c r="F529" i="13" s="1"/>
  <c r="F530" i="13" s="1"/>
  <c r="F531" i="13" s="1"/>
  <c r="F532" i="13" s="1"/>
  <c r="F533" i="13" s="1"/>
  <c r="F534" i="13" s="1"/>
  <c r="F535" i="13" s="1"/>
  <c r="F536" i="13" s="1"/>
  <c r="F537" i="13" s="1"/>
  <c r="F538" i="13" s="1"/>
  <c r="F539" i="13" s="1"/>
  <c r="F540" i="13" s="1"/>
  <c r="F541" i="13" s="1"/>
  <c r="F542" i="13" s="1"/>
  <c r="F543" i="13" s="1"/>
  <c r="F544" i="13" s="1"/>
  <c r="F545" i="13" s="1"/>
  <c r="F546" i="13" s="1"/>
  <c r="F547" i="13" s="1"/>
  <c r="F548" i="13" s="1"/>
  <c r="F549" i="13" s="1"/>
  <c r="F550" i="13" s="1"/>
  <c r="F551" i="13" s="1"/>
  <c r="F552" i="13" s="1"/>
  <c r="F553" i="13" s="1"/>
  <c r="F554" i="13" s="1"/>
  <c r="F555" i="13" s="1"/>
  <c r="F556" i="13" s="1"/>
  <c r="F557" i="13" s="1"/>
  <c r="F558" i="13" s="1"/>
  <c r="F559" i="13" s="1"/>
  <c r="F560" i="13" s="1"/>
  <c r="F561" i="13" s="1"/>
  <c r="F562" i="13" s="1"/>
  <c r="F563" i="13" s="1"/>
  <c r="F564" i="13" s="1"/>
  <c r="F565" i="13" s="1"/>
  <c r="F566" i="13" s="1"/>
  <c r="F567" i="13" s="1"/>
  <c r="F568" i="13" s="1"/>
  <c r="F569" i="13" s="1"/>
  <c r="F570" i="13" s="1"/>
  <c r="F571" i="13" s="1"/>
  <c r="F572" i="13" s="1"/>
  <c r="F573" i="13" s="1"/>
  <c r="F574" i="13" s="1"/>
  <c r="F575" i="13" s="1"/>
  <c r="F576" i="13" s="1"/>
  <c r="F577" i="13" s="1"/>
  <c r="F578" i="13" s="1"/>
  <c r="F579" i="13" s="1"/>
  <c r="F580" i="13" s="1"/>
  <c r="F459" i="13"/>
  <c r="F460" i="13" s="1"/>
  <c r="F461" i="13" s="1"/>
  <c r="F462" i="13" s="1"/>
  <c r="F463" i="13" s="1"/>
  <c r="F464" i="13" s="1"/>
  <c r="F465" i="13" s="1"/>
  <c r="F466" i="13" s="1"/>
  <c r="F467" i="13" s="1"/>
  <c r="F468" i="13" s="1"/>
  <c r="F469" i="13" s="1"/>
  <c r="F470" i="13" s="1"/>
  <c r="F471" i="13" s="1"/>
  <c r="F472" i="13" s="1"/>
  <c r="F473" i="13" s="1"/>
  <c r="F474" i="13" s="1"/>
  <c r="F475" i="13" s="1"/>
  <c r="F476" i="13" s="1"/>
  <c r="F477" i="13" s="1"/>
  <c r="F478" i="13" s="1"/>
  <c r="F479" i="13" s="1"/>
  <c r="F480" i="13" s="1"/>
  <c r="F481" i="13" s="1"/>
  <c r="F482" i="13" s="1"/>
  <c r="F483" i="13" s="1"/>
  <c r="F484" i="13" s="1"/>
  <c r="F485" i="13" s="1"/>
  <c r="F486" i="13" s="1"/>
  <c r="F487" i="13" s="1"/>
  <c r="F488" i="13" s="1"/>
  <c r="F489" i="13" s="1"/>
  <c r="F490" i="13" s="1"/>
  <c r="F491" i="13" s="1"/>
  <c r="F492" i="13" s="1"/>
  <c r="F493" i="13" s="1"/>
  <c r="F614" i="13" l="1"/>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F58" i="12" s="1"/>
  <c r="F59" i="12" s="1"/>
  <c r="F60" i="12" s="1"/>
  <c r="F61" i="12" s="1"/>
  <c r="F62" i="12" s="1"/>
  <c r="F63" i="12" s="1"/>
  <c r="F64" i="12" s="1"/>
  <c r="F65" i="12" s="1"/>
  <c r="F66" i="12" s="1"/>
  <c r="F67" i="12" s="1"/>
  <c r="F68" i="12" s="1"/>
  <c r="F69" i="12" s="1"/>
  <c r="F70" i="12" s="1"/>
  <c r="F71" i="12" s="1"/>
  <c r="F72" i="12" s="1"/>
  <c r="F73" i="12" s="1"/>
  <c r="F74" i="12" s="1"/>
  <c r="F75" i="12" s="1"/>
  <c r="F76" i="12" s="1"/>
  <c r="F77" i="12" s="1"/>
  <c r="F78" i="12" s="1"/>
  <c r="F79" i="12" s="1"/>
  <c r="F80" i="12" s="1"/>
  <c r="F81" i="12" s="1"/>
  <c r="F82" i="12" s="1"/>
  <c r="F83" i="12" s="1"/>
  <c r="F84" i="12" s="1"/>
  <c r="F85" i="12" s="1"/>
  <c r="F86" i="12" s="1"/>
  <c r="F87" i="12" s="1"/>
  <c r="F88" i="12" s="1"/>
  <c r="F89" i="12" s="1"/>
  <c r="F90" i="12" s="1"/>
  <c r="F91" i="12" s="1"/>
  <c r="F92" i="12" s="1"/>
  <c r="F93" i="12" s="1"/>
  <c r="F94" i="12" s="1"/>
  <c r="F95" i="12" s="1"/>
  <c r="F96" i="12" s="1"/>
  <c r="F97" i="12" s="1"/>
  <c r="F98" i="12" s="1"/>
  <c r="F99" i="12" s="1"/>
  <c r="F100" i="12" s="1"/>
  <c r="F101" i="12" s="1"/>
  <c r="F102" i="12" s="1"/>
  <c r="F103" i="12" s="1"/>
  <c r="F104" i="12" s="1"/>
  <c r="F105" i="12" s="1"/>
  <c r="F106" i="12" s="1"/>
  <c r="F107" i="12" s="1"/>
  <c r="F108" i="12" s="1"/>
  <c r="F109" i="12" s="1"/>
  <c r="F110" i="12" s="1"/>
  <c r="F111" i="12" s="1"/>
  <c r="F112" i="12" s="1"/>
  <c r="F113" i="12" s="1"/>
  <c r="F114" i="12" s="1"/>
  <c r="F115" i="12" s="1"/>
  <c r="F116" i="12" s="1"/>
  <c r="F117" i="12" s="1"/>
  <c r="F118" i="12" s="1"/>
  <c r="F119" i="12" s="1"/>
  <c r="F120" i="12" s="1"/>
  <c r="F121" i="12" s="1"/>
  <c r="F122" i="12" s="1"/>
  <c r="F123" i="12" s="1"/>
  <c r="F124" i="12" s="1"/>
  <c r="F125" i="12" s="1"/>
  <c r="F126" i="12" s="1"/>
  <c r="F127" i="12" s="1"/>
  <c r="F128" i="12" s="1"/>
  <c r="F129" i="12" s="1"/>
  <c r="F130" i="12" s="1"/>
  <c r="F131" i="12" s="1"/>
  <c r="F132" i="12" s="1"/>
  <c r="F133" i="12" s="1"/>
  <c r="F134" i="12" s="1"/>
  <c r="F135" i="12" s="1"/>
  <c r="F136" i="12" s="1"/>
  <c r="F137" i="12" s="1"/>
  <c r="F138" i="12" s="1"/>
  <c r="F139" i="12" s="1"/>
  <c r="F140" i="12" s="1"/>
  <c r="F141" i="12" s="1"/>
  <c r="F142" i="12" s="1"/>
  <c r="F143" i="12" s="1"/>
  <c r="F144" i="12" s="1"/>
  <c r="F145" i="12" s="1"/>
  <c r="F146" i="12" s="1"/>
  <c r="F147" i="12" s="1"/>
  <c r="F148" i="12" s="1"/>
  <c r="F149" i="12" s="1"/>
  <c r="F150" i="12" s="1"/>
  <c r="F151" i="12" s="1"/>
  <c r="F152" i="12" s="1"/>
  <c r="F153" i="12" s="1"/>
  <c r="F154" i="12" s="1"/>
  <c r="F155" i="12" s="1"/>
  <c r="F156" i="12" s="1"/>
  <c r="F157" i="12" s="1"/>
  <c r="F158" i="12" s="1"/>
  <c r="F159" i="12" s="1"/>
  <c r="F160" i="12" s="1"/>
  <c r="F161" i="12" s="1"/>
  <c r="F162" i="12" s="1"/>
  <c r="F163" i="12" s="1"/>
  <c r="F164" i="12" s="1"/>
  <c r="F165" i="12" s="1"/>
  <c r="F166" i="12" s="1"/>
  <c r="F167" i="12" s="1"/>
  <c r="F168" i="12" s="1"/>
  <c r="F169" i="12" s="1"/>
  <c r="F170" i="12" s="1"/>
  <c r="F171" i="12" s="1"/>
  <c r="F172" i="12" s="1"/>
  <c r="F173" i="12" s="1"/>
  <c r="F174" i="12" s="1"/>
  <c r="F175" i="12" s="1"/>
  <c r="F176" i="12" s="1"/>
  <c r="F177" i="12" s="1"/>
  <c r="F178" i="12" s="1"/>
  <c r="F179" i="12" s="1"/>
  <c r="F180" i="12" s="1"/>
  <c r="F181" i="12" s="1"/>
  <c r="F182" i="12" s="1"/>
  <c r="F183" i="12" s="1"/>
  <c r="F184" i="12" s="1"/>
  <c r="F185" i="12" s="1"/>
  <c r="F186" i="12" s="1"/>
  <c r="F187" i="12" s="1"/>
  <c r="F188" i="12" s="1"/>
  <c r="F189" i="12" s="1"/>
  <c r="F190" i="12" s="1"/>
  <c r="F191" i="12" s="1"/>
  <c r="F192" i="12" s="1"/>
  <c r="F193" i="12" s="1"/>
  <c r="F194" i="12" s="1"/>
  <c r="F195" i="12" s="1"/>
  <c r="F196"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220" i="12" s="1"/>
  <c r="F221" i="12" s="1"/>
  <c r="F222" i="12" s="1"/>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279" i="12" s="1"/>
  <c r="F280" i="12" s="1"/>
  <c r="F281" i="12" s="1"/>
  <c r="F282" i="12" s="1"/>
  <c r="F283" i="12" s="1"/>
  <c r="F284" i="12" s="1"/>
  <c r="F285" i="12" s="1"/>
  <c r="F286" i="12" s="1"/>
  <c r="F287" i="12" s="1"/>
  <c r="F288" i="12" s="1"/>
  <c r="F289" i="12" s="1"/>
  <c r="F290" i="12" s="1"/>
  <c r="F291" i="12" s="1"/>
  <c r="F292" i="12" s="1"/>
  <c r="F293" i="12" s="1"/>
  <c r="F294" i="12" s="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F369" i="12" s="1"/>
  <c r="F370" i="12" s="1"/>
  <c r="F371" i="12" s="1"/>
  <c r="F372" i="12" s="1"/>
  <c r="F373" i="12" s="1"/>
  <c r="F374" i="12" s="1"/>
  <c r="F375" i="12" s="1"/>
  <c r="F376" i="12" s="1"/>
  <c r="F377" i="12" s="1"/>
  <c r="F378" i="12" s="1"/>
  <c r="F379" i="12" s="1"/>
  <c r="F380" i="12" s="1"/>
  <c r="F381" i="12" s="1"/>
  <c r="F382" i="12" s="1"/>
  <c r="F383" i="12" s="1"/>
  <c r="F384" i="12" s="1"/>
  <c r="F385" i="12" s="1"/>
  <c r="F386" i="12" s="1"/>
  <c r="F387" i="12" s="1"/>
  <c r="F388" i="12" s="1"/>
  <c r="F389" i="12" s="1"/>
  <c r="F390" i="12" s="1"/>
  <c r="F391" i="12" s="1"/>
  <c r="F392" i="12" s="1"/>
  <c r="F393" i="12" s="1"/>
  <c r="F394" i="12" s="1"/>
  <c r="F395" i="12" s="1"/>
  <c r="F396" i="12" s="1"/>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2" i="12" s="1"/>
  <c r="F423" i="12" s="1"/>
  <c r="F424" i="12" s="1"/>
  <c r="F425" i="12" s="1"/>
  <c r="F426" i="12" s="1"/>
  <c r="F427" i="12" s="1"/>
  <c r="F428" i="12" s="1"/>
  <c r="F429" i="12" s="1"/>
  <c r="F430" i="12" s="1"/>
  <c r="F431" i="12" s="1"/>
  <c r="F432" i="12" s="1"/>
  <c r="F433" i="12" s="1"/>
  <c r="F434" i="12" s="1"/>
  <c r="F435" i="12" s="1"/>
  <c r="F436" i="12" s="1"/>
  <c r="F437" i="12" s="1"/>
  <c r="F438"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F472" i="12" s="1"/>
  <c r="F473" i="12" s="1"/>
  <c r="F474" i="12" s="1"/>
  <c r="F475" i="12" s="1"/>
  <c r="F476" i="12" s="1"/>
  <c r="F477" i="12" s="1"/>
  <c r="F478" i="12" s="1"/>
  <c r="F479" i="12" s="1"/>
  <c r="F480" i="12" s="1"/>
  <c r="F481" i="12" s="1"/>
  <c r="F482" i="12" s="1"/>
  <c r="F483" i="12" s="1"/>
  <c r="F484" i="12" s="1"/>
  <c r="F485" i="12" s="1"/>
  <c r="F486" i="12" s="1"/>
  <c r="F487" i="12" s="1"/>
  <c r="F488" i="12" s="1"/>
  <c r="F489" i="12" s="1"/>
  <c r="F490" i="12" s="1"/>
  <c r="F491" i="12" s="1"/>
  <c r="F492" i="12" s="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523" i="12" s="1"/>
  <c r="F524" i="12" s="1"/>
  <c r="F525" i="12" s="1"/>
  <c r="F526" i="12" s="1"/>
  <c r="F527" i="12" s="1"/>
  <c r="F528" i="12" s="1"/>
  <c r="F529" i="12" s="1"/>
  <c r="F530" i="12" s="1"/>
  <c r="F531" i="12" s="1"/>
  <c r="F532" i="12" s="1"/>
  <c r="F533" i="12" s="1"/>
  <c r="F534" i="12" s="1"/>
  <c r="F535" i="12" s="1"/>
  <c r="F536" i="12" s="1"/>
  <c r="F537" i="12" s="1"/>
  <c r="F538" i="12" s="1"/>
  <c r="F539" i="12" s="1"/>
  <c r="F540" i="12" s="1"/>
  <c r="F541" i="12" s="1"/>
  <c r="F542" i="12" s="1"/>
  <c r="F543" i="12" s="1"/>
  <c r="F544" i="12" s="1"/>
  <c r="F545" i="12" s="1"/>
  <c r="F546" i="12" s="1"/>
  <c r="F547" i="12" s="1"/>
  <c r="F548" i="12" s="1"/>
  <c r="F549" i="12" s="1"/>
  <c r="F550" i="12" s="1"/>
  <c r="F551" i="12" s="1"/>
  <c r="F552" i="12" s="1"/>
  <c r="F553" i="12" s="1"/>
  <c r="F554" i="12" s="1"/>
  <c r="F555" i="12" s="1"/>
  <c r="F556" i="12" s="1"/>
  <c r="F557" i="12" s="1"/>
  <c r="F558" i="12" s="1"/>
  <c r="F559" i="12" s="1"/>
  <c r="F560" i="12" s="1"/>
  <c r="F561" i="12" s="1"/>
  <c r="F562" i="12" s="1"/>
  <c r="F563" i="12" s="1"/>
  <c r="F564" i="12" s="1"/>
  <c r="F565" i="12" s="1"/>
  <c r="F566" i="12" s="1"/>
  <c r="F567" i="12" s="1"/>
  <c r="F568" i="12" s="1"/>
  <c r="F569" i="12" s="1"/>
  <c r="F570" i="12" s="1"/>
  <c r="F571" i="12" s="1"/>
  <c r="F572" i="12" s="1"/>
  <c r="F573" i="12" s="1"/>
  <c r="F574" i="12" s="1"/>
  <c r="F575" i="12" s="1"/>
  <c r="F576" i="12" s="1"/>
  <c r="F577" i="12" s="1"/>
  <c r="F578" i="12" s="1"/>
  <c r="F579" i="12" s="1"/>
  <c r="F580" i="12" s="1"/>
  <c r="F581" i="12" s="1"/>
  <c r="F582" i="12" s="1"/>
  <c r="F583" i="12" s="1"/>
  <c r="F584" i="12" s="1"/>
  <c r="F585" i="12" s="1"/>
  <c r="F586" i="12" s="1"/>
  <c r="F587" i="12" s="1"/>
  <c r="F588" i="12" s="1"/>
  <c r="F589" i="12" s="1"/>
  <c r="F590" i="12" s="1"/>
  <c r="F591" i="12" s="1"/>
  <c r="F592" i="12" s="1"/>
  <c r="F593" i="12" s="1"/>
  <c r="F594" i="12" s="1"/>
  <c r="F595" i="12" s="1"/>
  <c r="F596" i="12" s="1"/>
  <c r="F597" i="12" s="1"/>
  <c r="F598" i="12" s="1"/>
  <c r="F599" i="12" s="1"/>
  <c r="F600" i="12" s="1"/>
  <c r="F601" i="12" s="1"/>
  <c r="F602" i="12" s="1"/>
  <c r="F603" i="12" s="1"/>
  <c r="F604" i="12" s="1"/>
  <c r="F605" i="12" s="1"/>
  <c r="F606" i="12" s="1"/>
  <c r="F607" i="12" s="1"/>
  <c r="F608" i="12" s="1"/>
  <c r="F609" i="12" s="1"/>
  <c r="F610" i="12" s="1"/>
  <c r="F611" i="12" s="1"/>
  <c r="F612" i="12" s="1"/>
  <c r="F613" i="12" s="1"/>
  <c r="F614" i="12" s="1"/>
  <c r="F615" i="12" s="1"/>
  <c r="F616" i="12" s="1"/>
  <c r="F617" i="12" s="1"/>
  <c r="F618" i="12" s="1"/>
  <c r="F619" i="12" s="1"/>
  <c r="F620" i="12" s="1"/>
  <c r="F621" i="12" s="1"/>
  <c r="F622" i="12" s="1"/>
  <c r="F623" i="12" s="1"/>
  <c r="F624" i="12" s="1"/>
  <c r="F625" i="12" s="1"/>
  <c r="F626" i="12" s="1"/>
  <c r="F627" i="12" s="1"/>
  <c r="F628" i="12" s="1"/>
  <c r="F629" i="12" s="1"/>
  <c r="F630" i="12" s="1"/>
  <c r="F631" i="12" s="1"/>
  <c r="F632" i="12" s="1"/>
  <c r="F633" i="12" s="1"/>
  <c r="F634" i="12" s="1"/>
  <c r="F635" i="12" s="1"/>
  <c r="F636" i="12" s="1"/>
  <c r="F637" i="12" s="1"/>
  <c r="F638" i="12" s="1"/>
  <c r="F639" i="12" s="1"/>
  <c r="F640" i="12" s="1"/>
  <c r="F641" i="12" s="1"/>
  <c r="F642" i="12" s="1"/>
  <c r="F643" i="12" s="1"/>
  <c r="F644" i="12" s="1"/>
  <c r="F645" i="12" s="1"/>
  <c r="F646" i="12" s="1"/>
  <c r="F647" i="12" s="1"/>
  <c r="F648" i="12" s="1"/>
  <c r="F649" i="12" s="1"/>
  <c r="F650" i="12" s="1"/>
  <c r="F651" i="12" s="1"/>
  <c r="F652" i="12" s="1"/>
  <c r="F653" i="12" s="1"/>
  <c r="F654" i="12" s="1"/>
  <c r="F655" i="12" s="1"/>
  <c r="F656" i="12" s="1"/>
  <c r="F657" i="12" s="1"/>
  <c r="F658" i="12" s="1"/>
  <c r="F659" i="12" s="1"/>
  <c r="F660" i="12" s="1"/>
  <c r="F661" i="12" s="1"/>
  <c r="F662" i="12" s="1"/>
  <c r="F663" i="12" s="1"/>
  <c r="F664" i="12" s="1"/>
  <c r="F665" i="12" s="1"/>
  <c r="F666" i="12" s="1"/>
  <c r="F667" i="12" s="1"/>
  <c r="F668" i="12" s="1"/>
  <c r="F669" i="12" s="1"/>
  <c r="F670" i="12" s="1"/>
  <c r="F973" i="12" l="1"/>
  <c r="F974" i="12" s="1"/>
  <c r="F975" i="12" s="1"/>
  <c r="F976" i="12" s="1"/>
  <c r="F977" i="12" s="1"/>
  <c r="F978" i="12" s="1"/>
  <c r="F979" i="12" s="1"/>
  <c r="F980" i="12" s="1"/>
  <c r="F981" i="12" s="1"/>
  <c r="F982" i="12" s="1"/>
  <c r="F983" i="12" s="1"/>
  <c r="F984" i="12" s="1"/>
  <c r="F985" i="12" s="1"/>
  <c r="F986" i="12" s="1"/>
  <c r="F987" i="12" s="1"/>
  <c r="F988" i="12" s="1"/>
  <c r="F989" i="12" s="1"/>
  <c r="F990" i="12" s="1"/>
  <c r="F991" i="12" s="1"/>
  <c r="F992" i="12" s="1"/>
  <c r="F1010" i="12" l="1"/>
  <c r="F1011" i="12" s="1"/>
  <c r="F1074" i="12" l="1"/>
  <c r="F1075" i="12" s="1"/>
  <c r="F1076" i="12" s="1"/>
  <c r="F1077" i="12" s="1"/>
  <c r="F1078" i="12" s="1"/>
  <c r="F1079" i="12" s="1"/>
  <c r="F1080" i="12" s="1"/>
  <c r="F1081" i="12" s="1"/>
  <c r="F1082" i="12" s="1"/>
  <c r="F1083" i="12" s="1"/>
  <c r="F1084" i="12" s="1"/>
  <c r="F1085" i="12" s="1"/>
  <c r="F1086" i="12" s="1"/>
  <c r="F1087" i="12" s="1"/>
  <c r="F1088" i="12" s="1"/>
  <c r="F1089" i="12" s="1"/>
  <c r="F1090" i="12" s="1"/>
  <c r="F1091" i="12" s="1"/>
  <c r="F1092" i="12" s="1"/>
  <c r="F1093" i="12" s="1"/>
  <c r="F1094" i="12" s="1"/>
  <c r="F1095" i="12" s="1"/>
  <c r="F1096" i="12" s="1"/>
  <c r="F1097" i="12" s="1"/>
  <c r="F1098" i="12" s="1"/>
  <c r="F1099" i="12" s="1"/>
  <c r="F1100" i="12" s="1"/>
  <c r="F1101" i="12" s="1"/>
  <c r="F1102" i="12" s="1"/>
  <c r="F1103" i="12" s="1"/>
  <c r="F1104" i="12" s="1"/>
  <c r="F1105" i="12" s="1"/>
  <c r="F1106" i="12" s="1"/>
  <c r="F1107" i="12" s="1"/>
  <c r="F1108" i="12" s="1"/>
  <c r="F1109" i="12" s="1"/>
  <c r="F1110" i="12" s="1"/>
  <c r="F1111" i="12" s="1"/>
  <c r="F1112" i="12" s="1"/>
  <c r="F1113" i="12" s="1"/>
  <c r="F1114" i="12" s="1"/>
  <c r="F1115" i="12" s="1"/>
  <c r="F1116" i="12" s="1"/>
  <c r="F1117" i="12" s="1"/>
  <c r="F1118" i="12" s="1"/>
  <c r="F1119" i="12" s="1"/>
  <c r="F1120" i="12" s="1"/>
  <c r="F1121" i="12" s="1"/>
  <c r="F1122" i="12" s="1"/>
  <c r="F1123" i="12" s="1"/>
  <c r="F1124" i="12" s="1"/>
  <c r="F1125" i="12" s="1"/>
  <c r="F1126" i="12" s="1"/>
  <c r="F1127" i="12" s="1"/>
  <c r="F1128" i="12" s="1"/>
  <c r="F1129" i="12" s="1"/>
  <c r="F1130" i="12" s="1"/>
  <c r="F1131" i="12" s="1"/>
  <c r="F1132" i="12" s="1"/>
  <c r="F1133" i="12" s="1"/>
  <c r="F1134" i="12" s="1"/>
  <c r="F1135" i="12" s="1"/>
  <c r="F1136" i="12" s="1"/>
  <c r="F1137" i="12" s="1"/>
  <c r="F1138" i="12" s="1"/>
  <c r="F1139" i="12" s="1"/>
  <c r="F1140" i="12" s="1"/>
  <c r="F1141" i="12" s="1"/>
  <c r="F1142" i="12" s="1"/>
  <c r="F1143" i="12" s="1"/>
  <c r="F1144" i="12" s="1"/>
  <c r="F1145" i="12" s="1"/>
  <c r="F1025" i="12"/>
  <c r="F1012" i="12"/>
  <c r="F905" i="12"/>
  <c r="F906" i="12" s="1"/>
  <c r="F907" i="12" s="1"/>
  <c r="F908" i="12" s="1"/>
  <c r="F909" i="12" s="1"/>
  <c r="F910" i="12" s="1"/>
  <c r="F911" i="12" s="1"/>
  <c r="F912" i="12" s="1"/>
  <c r="F913" i="12" s="1"/>
  <c r="F914" i="12" s="1"/>
  <c r="F890" i="12"/>
  <c r="F891" i="12" s="1"/>
  <c r="F892" i="12" s="1"/>
  <c r="F893" i="12" s="1"/>
  <c r="F789" i="12"/>
  <c r="F790" i="12" s="1"/>
  <c r="F791" i="12" s="1"/>
  <c r="F792" i="12" s="1"/>
  <c r="F793" i="12" s="1"/>
  <c r="F794" i="12" s="1"/>
  <c r="F795" i="12" s="1"/>
  <c r="F796" i="12" s="1"/>
  <c r="F797" i="12" s="1"/>
  <c r="F798" i="12" s="1"/>
  <c r="F799" i="12" s="1"/>
  <c r="F800" i="12" s="1"/>
  <c r="F801" i="12" s="1"/>
  <c r="F802" i="12" s="1"/>
  <c r="F803" i="12" s="1"/>
  <c r="F804" i="12" s="1"/>
  <c r="F805" i="12" s="1"/>
  <c r="F806" i="12" s="1"/>
  <c r="F807" i="12" s="1"/>
  <c r="F808" i="12" s="1"/>
  <c r="F809" i="12" s="1"/>
  <c r="F810" i="12" s="1"/>
  <c r="F811" i="12" s="1"/>
  <c r="F812" i="12" s="1"/>
  <c r="F813" i="12" s="1"/>
  <c r="F814" i="12" s="1"/>
  <c r="F815" i="12" s="1"/>
  <c r="F816" i="12" s="1"/>
  <c r="F817" i="12" s="1"/>
  <c r="F818" i="12" s="1"/>
  <c r="F819" i="12" s="1"/>
  <c r="F820" i="12" s="1"/>
  <c r="F821" i="12" s="1"/>
  <c r="F822" i="12" s="1"/>
  <c r="F823" i="12" s="1"/>
  <c r="F824" i="12" s="1"/>
  <c r="F825" i="12" s="1"/>
  <c r="F826" i="12" s="1"/>
  <c r="F827" i="12" s="1"/>
  <c r="F828" i="12" s="1"/>
  <c r="F829" i="12" s="1"/>
  <c r="F830" i="12" s="1"/>
  <c r="F831" i="12" s="1"/>
  <c r="F832" i="12" s="1"/>
  <c r="F833" i="12" s="1"/>
  <c r="F834" i="12" s="1"/>
  <c r="F835" i="12" s="1"/>
  <c r="F836" i="12" s="1"/>
  <c r="F837" i="12" s="1"/>
  <c r="F717" i="12"/>
  <c r="F718" i="12" s="1"/>
  <c r="F719" i="12" s="1"/>
  <c r="F720" i="12" s="1"/>
  <c r="F721" i="12" s="1"/>
  <c r="F722" i="12" s="1"/>
  <c r="F723" i="12" s="1"/>
  <c r="F724" i="12" s="1"/>
  <c r="F725" i="12" s="1"/>
  <c r="F726" i="12" s="1"/>
  <c r="F727" i="12" s="1"/>
  <c r="F728" i="12" s="1"/>
  <c r="F729" i="12" s="1"/>
  <c r="F730" i="12" s="1"/>
  <c r="F731" i="12" s="1"/>
  <c r="F732" i="12" s="1"/>
  <c r="F733" i="12" s="1"/>
  <c r="F734" i="12" s="1"/>
  <c r="F735" i="12" s="1"/>
  <c r="F736" i="12" s="1"/>
  <c r="F737" i="12" s="1"/>
  <c r="F738" i="12" s="1"/>
  <c r="F739" i="12" s="1"/>
  <c r="F740" i="12" s="1"/>
  <c r="F741" i="12" s="1"/>
  <c r="F742" i="12" s="1"/>
  <c r="F743" i="12" s="1"/>
  <c r="F744" i="12" s="1"/>
  <c r="F745" i="12" s="1"/>
  <c r="F746" i="12" s="1"/>
  <c r="F747" i="12" s="1"/>
  <c r="F748" i="12" s="1"/>
  <c r="F749" i="12" s="1"/>
  <c r="F750" i="12" s="1"/>
  <c r="F751" i="12" s="1"/>
  <c r="F752" i="12" s="1"/>
  <c r="F753" i="12" s="1"/>
  <c r="F754" i="12" s="1"/>
  <c r="F755" i="12" s="1"/>
  <c r="F756" i="12" s="1"/>
  <c r="F757" i="12" s="1"/>
  <c r="F758" i="12" s="1"/>
  <c r="F759" i="12" s="1"/>
  <c r="F760" i="12" s="1"/>
  <c r="F1027" i="12" l="1"/>
  <c r="F1028" i="12" s="1"/>
  <c r="F1029" i="12" s="1"/>
  <c r="F1030" i="12" s="1"/>
  <c r="F1031" i="12" s="1"/>
  <c r="F1032" i="12" s="1"/>
  <c r="F1033" i="12" s="1"/>
  <c r="F1034" i="12" s="1"/>
  <c r="F1035" i="12" s="1"/>
  <c r="F1036" i="12" s="1"/>
  <c r="F1037" i="12" s="1"/>
  <c r="F1038" i="12" s="1"/>
  <c r="F1039" i="12" s="1"/>
  <c r="F1040" i="12" s="1"/>
  <c r="F1041" i="12" s="1"/>
  <c r="F1042" i="12" s="1"/>
  <c r="F1043" i="12" s="1"/>
  <c r="F1044" i="12" s="1"/>
  <c r="F1045" i="12" s="1"/>
  <c r="F1046" i="12" s="1"/>
  <c r="F1047" i="12" s="1"/>
  <c r="F1048" i="12" s="1"/>
  <c r="F1049" i="12" s="1"/>
  <c r="F1050" i="12" s="1"/>
  <c r="F1051" i="12" s="1"/>
  <c r="F1052" i="12" s="1"/>
  <c r="F1053" i="12" s="1"/>
  <c r="F1054" i="12" s="1"/>
  <c r="F1055" i="12" s="1"/>
  <c r="F1056" i="12" s="1"/>
  <c r="F1057" i="12" s="1"/>
  <c r="F1058" i="12" s="1"/>
  <c r="F1059" i="12" s="1"/>
  <c r="F1060" i="12" s="1"/>
  <c r="F1026" i="12"/>
  <c r="F1118" i="10" l="1"/>
  <c r="F1031" i="10"/>
  <c r="F1032" i="10" s="1"/>
  <c r="F1033" i="10" s="1"/>
  <c r="F1034" i="10" s="1"/>
  <c r="F1035" i="10" s="1"/>
  <c r="F1036" i="10" s="1"/>
  <c r="F1037" i="10" s="1"/>
  <c r="F1038" i="10" s="1"/>
  <c r="F1039" i="10" s="1"/>
  <c r="F1040" i="10" s="1"/>
  <c r="F1041" i="10" s="1"/>
  <c r="F1042" i="10" s="1"/>
  <c r="F1043" i="10" s="1"/>
  <c r="F1044" i="10" s="1"/>
  <c r="F1045" i="10" s="1"/>
  <c r="F1046" i="10" s="1"/>
  <c r="F1047" i="10" s="1"/>
  <c r="F1048" i="10" s="1"/>
  <c r="F1049" i="10" s="1"/>
  <c r="F1050" i="10" s="1"/>
  <c r="F1051" i="10" s="1"/>
  <c r="F1052" i="10" s="1"/>
  <c r="F1053" i="10" s="1"/>
  <c r="F1054" i="10" s="1"/>
  <c r="F1055" i="10" s="1"/>
  <c r="F1056" i="10" s="1"/>
  <c r="F1057" i="10" s="1"/>
  <c r="F1058" i="10" s="1"/>
  <c r="F1059" i="10" s="1"/>
  <c r="F1060" i="10" s="1"/>
  <c r="F1061" i="10" s="1"/>
  <c r="F1062" i="10" s="1"/>
  <c r="F1063" i="10" s="1"/>
  <c r="F1064" i="10" s="1"/>
  <c r="F1016" i="10"/>
  <c r="F1017" i="10" s="1"/>
  <c r="F1018" i="10" s="1"/>
  <c r="F998" i="10"/>
  <c r="F999" i="10" s="1"/>
  <c r="F1000" i="10" s="1"/>
  <c r="F977" i="10"/>
  <c r="F978" i="10" s="1"/>
  <c r="F979" i="10" s="1"/>
  <c r="F980" i="10" s="1"/>
  <c r="F981" i="10" s="1"/>
  <c r="F982" i="10" s="1"/>
  <c r="F983" i="10" s="1"/>
  <c r="F984" i="10" s="1"/>
  <c r="F985" i="10" s="1"/>
  <c r="F986" i="10" s="1"/>
  <c r="F987" i="10" s="1"/>
  <c r="F962" i="10"/>
  <c r="F963" i="10" s="1"/>
  <c r="F964" i="10" s="1"/>
  <c r="F965" i="10" s="1"/>
  <c r="F908" i="10"/>
  <c r="F909" i="10" s="1"/>
  <c r="F910" i="10" s="1"/>
  <c r="F911" i="10" s="1"/>
  <c r="F912" i="10" s="1"/>
  <c r="F913" i="10" s="1"/>
  <c r="F914" i="10" s="1"/>
  <c r="F915" i="10" s="1"/>
  <c r="F916" i="10" s="1"/>
  <c r="F917" i="10" s="1"/>
  <c r="F918" i="10" s="1"/>
  <c r="F919" i="10" s="1"/>
  <c r="F920" i="10" s="1"/>
  <c r="F921" i="10" s="1"/>
  <c r="F922" i="10" s="1"/>
  <c r="F923" i="10" s="1"/>
  <c r="F924" i="10" s="1"/>
  <c r="F925" i="10" s="1"/>
  <c r="F926" i="10" s="1"/>
  <c r="F927" i="10" s="1"/>
  <c r="F928" i="10" s="1"/>
  <c r="F929" i="10" s="1"/>
  <c r="F930" i="10" s="1"/>
  <c r="F931" i="10" s="1"/>
  <c r="F932" i="10" s="1"/>
  <c r="F933" i="10" s="1"/>
  <c r="F934" i="10" s="1"/>
  <c r="F935" i="10" s="1"/>
  <c r="F936" i="10" s="1"/>
  <c r="F937" i="10" s="1"/>
  <c r="F938" i="10" s="1"/>
  <c r="F939" i="10" s="1"/>
  <c r="F940" i="10" s="1"/>
  <c r="F941" i="10" s="1"/>
  <c r="F942" i="10" s="1"/>
  <c r="F943" i="10" s="1"/>
  <c r="F944" i="10" s="1"/>
  <c r="F945" i="10" s="1"/>
  <c r="F946" i="10" s="1"/>
  <c r="F947" i="10" s="1"/>
  <c r="F948" i="10" s="1"/>
  <c r="F949" i="10" s="1"/>
  <c r="F950" i="10" s="1"/>
  <c r="F951" i="10" s="1"/>
  <c r="F839" i="10"/>
  <c r="F840" i="10" s="1"/>
  <c r="F841" i="10" s="1"/>
  <c r="F842" i="10" s="1"/>
  <c r="F843" i="10" s="1"/>
  <c r="F844" i="10" s="1"/>
  <c r="F845" i="10" s="1"/>
  <c r="F846" i="10" s="1"/>
  <c r="F847" i="10" s="1"/>
  <c r="F848" i="10" s="1"/>
  <c r="F849" i="10" s="1"/>
  <c r="F850" i="10" s="1"/>
  <c r="F851" i="10" s="1"/>
  <c r="F852" i="10" s="1"/>
  <c r="F853" i="10" s="1"/>
  <c r="F854" i="10" s="1"/>
  <c r="F855" i="10" s="1"/>
  <c r="F856" i="10" s="1"/>
  <c r="F857" i="10" s="1"/>
  <c r="F858" i="10" s="1"/>
  <c r="F859" i="10" s="1"/>
  <c r="F860" i="10" s="1"/>
  <c r="F861" i="10" s="1"/>
  <c r="F862" i="10" s="1"/>
  <c r="F863" i="10" s="1"/>
  <c r="F864" i="10" s="1"/>
  <c r="F865" i="10" s="1"/>
  <c r="F866" i="10" s="1"/>
  <c r="F867" i="10" s="1"/>
  <c r="F868" i="10" s="1"/>
  <c r="F869" i="10" s="1"/>
  <c r="F870" i="10" s="1"/>
  <c r="F871" i="10" s="1"/>
  <c r="F872" i="10" s="1"/>
  <c r="F873" i="10" s="1"/>
  <c r="F874" i="10" s="1"/>
  <c r="F875" i="10" s="1"/>
  <c r="F876" i="10" s="1"/>
  <c r="F877" i="10" s="1"/>
  <c r="F878" i="10" s="1"/>
  <c r="F9" i="10"/>
  <c r="F10" i="10" s="1"/>
  <c r="F11" i="10" s="1"/>
  <c r="F12" i="10" s="1"/>
  <c r="F13" i="10" s="1"/>
  <c r="F14" i="10" s="1"/>
  <c r="F15" i="10" s="1"/>
  <c r="F16" i="10" s="1"/>
  <c r="F17" i="10" s="1"/>
  <c r="F18" i="10" s="1"/>
  <c r="F19" i="10" s="1"/>
  <c r="F20" i="10" s="1"/>
  <c r="F21" i="10" s="1"/>
  <c r="F22" i="10" s="1"/>
  <c r="F23" i="10" s="1"/>
  <c r="F24" i="10" s="1"/>
  <c r="F25" i="10" s="1"/>
  <c r="F26" i="10" s="1"/>
  <c r="F27" i="10" s="1"/>
  <c r="F28" i="10" s="1"/>
  <c r="F29" i="10" s="1"/>
  <c r="F30" i="10" s="1"/>
  <c r="F31" i="10" s="1"/>
  <c r="F32" i="10" s="1"/>
  <c r="F33" i="10" s="1"/>
  <c r="F34" i="10" s="1"/>
  <c r="F35" i="10" s="1"/>
  <c r="F36" i="10" s="1"/>
  <c r="F37" i="10" s="1"/>
  <c r="F38" i="10" s="1"/>
  <c r="F39" i="10" s="1"/>
  <c r="F40" i="10" s="1"/>
  <c r="F41" i="10" s="1"/>
  <c r="F42" i="10" s="1"/>
  <c r="F43" i="10" s="1"/>
  <c r="F44" i="10" s="1"/>
  <c r="F45" i="10" s="1"/>
  <c r="F46" i="10" s="1"/>
  <c r="F47" i="10" s="1"/>
  <c r="F48" i="10" s="1"/>
  <c r="F49" i="10" s="1"/>
  <c r="F50" i="10" s="1"/>
  <c r="F51" i="10" s="1"/>
  <c r="F52" i="10" s="1"/>
  <c r="F53" i="10" s="1"/>
  <c r="F54" i="10" s="1"/>
  <c r="F55" i="10" s="1"/>
  <c r="F56" i="10" s="1"/>
  <c r="F57" i="10" s="1"/>
  <c r="F58" i="10" s="1"/>
  <c r="F59" i="10" s="1"/>
  <c r="F60" i="10" s="1"/>
  <c r="F61" i="10" s="1"/>
  <c r="F62" i="10" s="1"/>
  <c r="F63" i="10" s="1"/>
  <c r="F64" i="10" s="1"/>
  <c r="F65" i="10" s="1"/>
  <c r="F66" i="10" s="1"/>
  <c r="F67" i="10" s="1"/>
  <c r="F68" i="10" s="1"/>
  <c r="F69" i="10" s="1"/>
  <c r="F70" i="10" s="1"/>
  <c r="F71" i="10" s="1"/>
  <c r="F72" i="10" s="1"/>
  <c r="F73" i="10" s="1"/>
  <c r="F74" i="10" s="1"/>
  <c r="F75" i="10" s="1"/>
  <c r="F76" i="10" s="1"/>
  <c r="F77" i="10" s="1"/>
  <c r="F78" i="10" s="1"/>
  <c r="F79" i="10" s="1"/>
  <c r="F80" i="10" s="1"/>
  <c r="F81" i="10" s="1"/>
  <c r="F82" i="10" s="1"/>
  <c r="F83" i="10" s="1"/>
  <c r="F84" i="10" s="1"/>
  <c r="F85" i="10" s="1"/>
  <c r="F86" i="10" s="1"/>
  <c r="F87" i="10" s="1"/>
  <c r="F88" i="10" s="1"/>
  <c r="F89" i="10" s="1"/>
  <c r="F90" i="10" s="1"/>
  <c r="F91" i="10" s="1"/>
  <c r="F92" i="10" s="1"/>
  <c r="F93" i="10" s="1"/>
  <c r="F94" i="10" s="1"/>
  <c r="F95" i="10" s="1"/>
  <c r="F96" i="10" s="1"/>
  <c r="F97" i="10" s="1"/>
  <c r="F98" i="10" s="1"/>
  <c r="F99" i="10" s="1"/>
  <c r="F100" i="10" s="1"/>
  <c r="F101" i="10" s="1"/>
  <c r="F102" i="10" s="1"/>
  <c r="F103" i="10" s="1"/>
  <c r="F104" i="10" s="1"/>
  <c r="F105" i="10" s="1"/>
  <c r="F106" i="10" s="1"/>
  <c r="F107" i="10" s="1"/>
  <c r="F108" i="10" s="1"/>
  <c r="F109" i="10" s="1"/>
  <c r="F110" i="10" s="1"/>
  <c r="F111" i="10" s="1"/>
  <c r="F112" i="10" s="1"/>
  <c r="F113" i="10" s="1"/>
  <c r="F114" i="10" s="1"/>
  <c r="F115" i="10" s="1"/>
  <c r="F116" i="10" s="1"/>
  <c r="F117" i="10" s="1"/>
  <c r="F118" i="10" s="1"/>
  <c r="F119" i="10" s="1"/>
  <c r="F120" i="10" s="1"/>
  <c r="F121" i="10" s="1"/>
  <c r="F122" i="10" s="1"/>
  <c r="F123" i="10" s="1"/>
  <c r="F124" i="10" s="1"/>
  <c r="F125" i="10" s="1"/>
  <c r="F126" i="10" s="1"/>
  <c r="F127" i="10" s="1"/>
  <c r="F128" i="10" s="1"/>
  <c r="F129" i="10" s="1"/>
  <c r="F130" i="10" s="1"/>
  <c r="F131" i="10" s="1"/>
  <c r="F132" i="10" s="1"/>
  <c r="F133" i="10" s="1"/>
  <c r="F134" i="10" s="1"/>
  <c r="F135" i="10" s="1"/>
  <c r="F136" i="10" s="1"/>
  <c r="F137" i="10" s="1"/>
  <c r="F138" i="10" s="1"/>
  <c r="F139" i="10" s="1"/>
  <c r="F140" i="10" s="1"/>
  <c r="F141" i="10" s="1"/>
  <c r="F142" i="10" s="1"/>
  <c r="F143" i="10" s="1"/>
  <c r="F144" i="10" s="1"/>
  <c r="F145" i="10" s="1"/>
  <c r="F146" i="10" s="1"/>
  <c r="F147" i="10" s="1"/>
  <c r="F148" i="10" s="1"/>
  <c r="F149" i="10" s="1"/>
  <c r="F150" i="10" s="1"/>
  <c r="F151" i="10" s="1"/>
  <c r="F152" i="10" s="1"/>
  <c r="F153" i="10" s="1"/>
  <c r="F154" i="10" s="1"/>
  <c r="F155" i="10" s="1"/>
  <c r="F156" i="10" s="1"/>
  <c r="F157" i="10" s="1"/>
  <c r="F158" i="10" s="1"/>
  <c r="F159" i="10" s="1"/>
  <c r="F160" i="10" s="1"/>
  <c r="F161" i="10" s="1"/>
  <c r="F162" i="10" s="1"/>
  <c r="F163" i="10" s="1"/>
  <c r="F164" i="10" s="1"/>
  <c r="F165" i="10" s="1"/>
  <c r="F166" i="10" s="1"/>
  <c r="F167" i="10" s="1"/>
  <c r="F168" i="10" s="1"/>
  <c r="F169" i="10" s="1"/>
  <c r="F170" i="10" s="1"/>
  <c r="F171" i="10" s="1"/>
  <c r="F172" i="10" s="1"/>
  <c r="F173" i="10" s="1"/>
  <c r="F174" i="10" s="1"/>
  <c r="F175" i="10" s="1"/>
  <c r="F176" i="10" s="1"/>
  <c r="F177" i="10" s="1"/>
  <c r="F178" i="10" s="1"/>
  <c r="F179" i="10" s="1"/>
  <c r="F180" i="10" s="1"/>
  <c r="F181" i="10" s="1"/>
  <c r="F182" i="10" s="1"/>
  <c r="F183" i="10" s="1"/>
  <c r="F184" i="10" s="1"/>
  <c r="F185" i="10" s="1"/>
  <c r="F186" i="10" s="1"/>
  <c r="F187" i="10" s="1"/>
  <c r="F188" i="10" s="1"/>
  <c r="F189" i="10" s="1"/>
  <c r="F190" i="10" s="1"/>
  <c r="F191" i="10" s="1"/>
  <c r="F192" i="10" s="1"/>
  <c r="F193" i="10" s="1"/>
  <c r="F194" i="10" s="1"/>
  <c r="F195" i="10" s="1"/>
  <c r="F196" i="10" s="1"/>
  <c r="F197" i="10" s="1"/>
  <c r="F198" i="10" s="1"/>
  <c r="F199" i="10" s="1"/>
  <c r="F200" i="10" s="1"/>
  <c r="F201" i="10" s="1"/>
  <c r="F202" i="10" s="1"/>
  <c r="F203" i="10" s="1"/>
  <c r="F204" i="10" s="1"/>
  <c r="F205" i="10" s="1"/>
  <c r="F206" i="10" s="1"/>
  <c r="F207" i="10" s="1"/>
  <c r="F208" i="10" s="1"/>
  <c r="F209" i="10" s="1"/>
  <c r="F210" i="10" s="1"/>
  <c r="F211" i="10" s="1"/>
  <c r="F212" i="10" s="1"/>
  <c r="F213" i="10" s="1"/>
  <c r="F214" i="10" s="1"/>
  <c r="F215" i="10" s="1"/>
  <c r="F216" i="10" s="1"/>
  <c r="F217" i="10" s="1"/>
  <c r="F218" i="10" s="1"/>
  <c r="F219" i="10" s="1"/>
  <c r="F220" i="10" s="1"/>
  <c r="F221" i="10" s="1"/>
  <c r="F222" i="10" s="1"/>
  <c r="F223" i="10" s="1"/>
  <c r="F224" i="10" s="1"/>
  <c r="F225" i="10" s="1"/>
  <c r="F226" i="10" s="1"/>
  <c r="F227" i="10" s="1"/>
  <c r="F228" i="10" s="1"/>
  <c r="F229" i="10" s="1"/>
  <c r="F230" i="10" s="1"/>
  <c r="F231" i="10" s="1"/>
  <c r="F232" i="10" s="1"/>
  <c r="F233" i="10" s="1"/>
  <c r="F234" i="10" s="1"/>
  <c r="F235" i="10" s="1"/>
  <c r="F236" i="10" s="1"/>
  <c r="F237" i="10" s="1"/>
  <c r="F238" i="10" s="1"/>
  <c r="F239" i="10" s="1"/>
  <c r="F240" i="10" s="1"/>
  <c r="F241" i="10" s="1"/>
  <c r="F242" i="10" s="1"/>
  <c r="F243" i="10" s="1"/>
  <c r="F244" i="10" s="1"/>
  <c r="F245" i="10" s="1"/>
  <c r="F246" i="10" s="1"/>
  <c r="F247" i="10" s="1"/>
  <c r="F248" i="10" s="1"/>
  <c r="F249" i="10" s="1"/>
  <c r="F250" i="10" s="1"/>
  <c r="F251" i="10" s="1"/>
  <c r="F252" i="10" s="1"/>
  <c r="F253" i="10" s="1"/>
  <c r="F254" i="10" s="1"/>
  <c r="F255" i="10" s="1"/>
  <c r="F256" i="10" s="1"/>
  <c r="F257" i="10" s="1"/>
  <c r="F258" i="10" s="1"/>
  <c r="F259" i="10" s="1"/>
  <c r="F260" i="10" s="1"/>
  <c r="F261" i="10" s="1"/>
  <c r="F262" i="10" s="1"/>
  <c r="F263" i="10" s="1"/>
  <c r="F264" i="10" s="1"/>
  <c r="F265" i="10" s="1"/>
  <c r="F266" i="10" s="1"/>
  <c r="F267" i="10" s="1"/>
  <c r="F268" i="10" s="1"/>
  <c r="F269" i="10" s="1"/>
  <c r="F270" i="10" s="1"/>
  <c r="F271" i="10" s="1"/>
  <c r="F272" i="10" s="1"/>
  <c r="F273" i="10" s="1"/>
  <c r="F274" i="10" s="1"/>
  <c r="F275" i="10" s="1"/>
  <c r="F276" i="10" s="1"/>
  <c r="F277" i="10" s="1"/>
  <c r="F278" i="10" s="1"/>
  <c r="F279" i="10" s="1"/>
  <c r="F280" i="10" s="1"/>
  <c r="F281" i="10" s="1"/>
  <c r="F282" i="10" s="1"/>
  <c r="F283" i="10" s="1"/>
  <c r="F284" i="10" s="1"/>
  <c r="F285" i="10" s="1"/>
  <c r="F286" i="10" s="1"/>
  <c r="F287" i="10" s="1"/>
  <c r="F288" i="10" s="1"/>
  <c r="F289" i="10" s="1"/>
  <c r="F290" i="10" s="1"/>
  <c r="F291" i="10" s="1"/>
  <c r="F292" i="10" s="1"/>
  <c r="F293" i="10" s="1"/>
  <c r="F294" i="10" s="1"/>
  <c r="F295" i="10" s="1"/>
  <c r="F296" i="10" s="1"/>
  <c r="F297" i="10" s="1"/>
  <c r="F298" i="10" s="1"/>
  <c r="F299" i="10" s="1"/>
  <c r="F300" i="10" s="1"/>
  <c r="F301" i="10" s="1"/>
  <c r="F302" i="10" s="1"/>
  <c r="F303" i="10" s="1"/>
  <c r="F304" i="10" s="1"/>
  <c r="F305" i="10" s="1"/>
  <c r="F306" i="10" s="1"/>
  <c r="F307" i="10" s="1"/>
  <c r="F308" i="10" s="1"/>
  <c r="F309" i="10" s="1"/>
  <c r="F310" i="10" s="1"/>
  <c r="F311" i="10" s="1"/>
  <c r="F312" i="10" s="1"/>
  <c r="F313" i="10" s="1"/>
  <c r="F314" i="10" s="1"/>
  <c r="F315" i="10" s="1"/>
  <c r="F316" i="10" s="1"/>
  <c r="F317" i="10" s="1"/>
  <c r="F318" i="10" s="1"/>
  <c r="F319" i="10" s="1"/>
  <c r="F320" i="10" s="1"/>
  <c r="F321" i="10" s="1"/>
  <c r="F322" i="10" s="1"/>
  <c r="F323" i="10" s="1"/>
  <c r="F324" i="10" s="1"/>
  <c r="F325" i="10" s="1"/>
  <c r="F326" i="10" s="1"/>
  <c r="F327" i="10" s="1"/>
  <c r="F328" i="10" s="1"/>
  <c r="F329" i="10" s="1"/>
  <c r="F330" i="10" s="1"/>
  <c r="F331" i="10" s="1"/>
  <c r="F332" i="10" s="1"/>
  <c r="F333" i="10" s="1"/>
  <c r="F334" i="10" s="1"/>
  <c r="F335" i="10" s="1"/>
  <c r="F336" i="10" s="1"/>
  <c r="F337" i="10" s="1"/>
  <c r="F338" i="10" s="1"/>
  <c r="F339" i="10" s="1"/>
  <c r="F340" i="10" s="1"/>
  <c r="F341" i="10" s="1"/>
  <c r="F342" i="10" s="1"/>
  <c r="F343" i="10" s="1"/>
  <c r="F344" i="10" s="1"/>
  <c r="F345" i="10" s="1"/>
  <c r="F346" i="10" s="1"/>
  <c r="F347" i="10" s="1"/>
  <c r="F348" i="10" s="1"/>
  <c r="F349" i="10" s="1"/>
  <c r="F350" i="10" s="1"/>
  <c r="F351" i="10" s="1"/>
  <c r="F352" i="10" s="1"/>
  <c r="F353" i="10" s="1"/>
  <c r="F354" i="10" s="1"/>
  <c r="F355" i="10" s="1"/>
  <c r="F356" i="10" s="1"/>
  <c r="F357" i="10" s="1"/>
  <c r="F358" i="10" s="1"/>
  <c r="F359" i="10" s="1"/>
  <c r="F360" i="10" s="1"/>
  <c r="F361" i="10" s="1"/>
  <c r="F362" i="10" s="1"/>
  <c r="F363" i="10" s="1"/>
  <c r="F364" i="10" s="1"/>
  <c r="F365" i="10" s="1"/>
  <c r="F366" i="10" s="1"/>
  <c r="F367" i="10" s="1"/>
  <c r="F368" i="10" s="1"/>
  <c r="F369" i="10" s="1"/>
  <c r="F370" i="10" s="1"/>
  <c r="F371" i="10" s="1"/>
  <c r="F372" i="10" s="1"/>
  <c r="F373" i="10" s="1"/>
  <c r="F374" i="10" s="1"/>
  <c r="F375" i="10" s="1"/>
  <c r="F376" i="10" s="1"/>
  <c r="F377" i="10" s="1"/>
  <c r="F378" i="10" s="1"/>
  <c r="F379" i="10" s="1"/>
  <c r="F380" i="10" s="1"/>
  <c r="F381" i="10" s="1"/>
  <c r="F382" i="10" s="1"/>
  <c r="F383" i="10" s="1"/>
  <c r="F384" i="10" s="1"/>
  <c r="F385" i="10" s="1"/>
  <c r="F386" i="10" s="1"/>
  <c r="F387" i="10" s="1"/>
  <c r="F388" i="10" s="1"/>
  <c r="F389" i="10" s="1"/>
  <c r="F390" i="10" s="1"/>
  <c r="F391" i="10" s="1"/>
  <c r="F392" i="10" s="1"/>
  <c r="F393" i="10" s="1"/>
  <c r="F394" i="10" s="1"/>
  <c r="F395" i="10" s="1"/>
  <c r="F396" i="10" s="1"/>
  <c r="F397" i="10" s="1"/>
  <c r="F398" i="10" s="1"/>
  <c r="F399" i="10" s="1"/>
  <c r="F400" i="10" s="1"/>
  <c r="F401" i="10" s="1"/>
  <c r="F402" i="10" s="1"/>
  <c r="F403" i="10" s="1"/>
  <c r="F404" i="10" s="1"/>
  <c r="F405" i="10" s="1"/>
  <c r="F406" i="10" s="1"/>
  <c r="F407" i="10" s="1"/>
  <c r="F408" i="10" s="1"/>
  <c r="F409" i="10" s="1"/>
  <c r="F410" i="10" s="1"/>
  <c r="F411" i="10" s="1"/>
  <c r="F412" i="10" s="1"/>
  <c r="F413" i="10" s="1"/>
  <c r="F414" i="10" s="1"/>
  <c r="F415" i="10" s="1"/>
  <c r="F416" i="10" s="1"/>
  <c r="F417" i="10" s="1"/>
  <c r="F418" i="10" s="1"/>
  <c r="F419" i="10" s="1"/>
  <c r="F420" i="10" s="1"/>
  <c r="F421" i="10" s="1"/>
  <c r="F422" i="10" s="1"/>
  <c r="F423" i="10" s="1"/>
  <c r="F424" i="10" s="1"/>
  <c r="F425" i="10" s="1"/>
  <c r="F426" i="10" s="1"/>
  <c r="F427" i="10" s="1"/>
  <c r="F428" i="10" s="1"/>
  <c r="F429" i="10" s="1"/>
  <c r="F430" i="10" s="1"/>
  <c r="F431" i="10" s="1"/>
  <c r="F432" i="10" s="1"/>
  <c r="F433" i="10" s="1"/>
  <c r="F434" i="10" s="1"/>
  <c r="F435" i="10" s="1"/>
  <c r="F436" i="10" s="1"/>
  <c r="F437" i="10" s="1"/>
  <c r="F438" i="10" s="1"/>
  <c r="F439" i="10" s="1"/>
  <c r="F440" i="10" s="1"/>
  <c r="F441" i="10" s="1"/>
  <c r="F442" i="10" s="1"/>
  <c r="F443" i="10" s="1"/>
  <c r="F444" i="10" s="1"/>
  <c r="F445" i="10" s="1"/>
  <c r="F446" i="10" s="1"/>
  <c r="F447" i="10" s="1"/>
  <c r="F448" i="10" s="1"/>
  <c r="F449" i="10" s="1"/>
  <c r="F450" i="10" s="1"/>
  <c r="F451" i="10" s="1"/>
  <c r="F452" i="10" s="1"/>
  <c r="F453" i="10" s="1"/>
  <c r="F454" i="10" s="1"/>
  <c r="F455" i="10" s="1"/>
  <c r="F456" i="10" s="1"/>
  <c r="F457" i="10" s="1"/>
  <c r="F458" i="10" s="1"/>
  <c r="F459" i="10" s="1"/>
  <c r="F460" i="10" s="1"/>
  <c r="F461" i="10" s="1"/>
  <c r="F462" i="10" s="1"/>
  <c r="F463" i="10" s="1"/>
  <c r="F464" i="10" s="1"/>
  <c r="F465" i="10" s="1"/>
  <c r="F466" i="10" s="1"/>
  <c r="F467" i="10" s="1"/>
  <c r="F468" i="10" s="1"/>
  <c r="F469" i="10" s="1"/>
  <c r="F470" i="10" s="1"/>
  <c r="F471" i="10" s="1"/>
  <c r="F472" i="10" s="1"/>
  <c r="F473" i="10" s="1"/>
  <c r="F474" i="10" s="1"/>
  <c r="F475" i="10" s="1"/>
  <c r="F476" i="10" s="1"/>
  <c r="F477" i="10" s="1"/>
  <c r="F478" i="10" s="1"/>
  <c r="F479" i="10" s="1"/>
  <c r="F480" i="10" s="1"/>
  <c r="F481" i="10" s="1"/>
  <c r="F482" i="10" s="1"/>
  <c r="F483" i="10" s="1"/>
  <c r="F484" i="10" s="1"/>
  <c r="F485" i="10" s="1"/>
  <c r="F486" i="10" s="1"/>
  <c r="F487" i="10" s="1"/>
  <c r="F488" i="10" s="1"/>
  <c r="F489" i="10" s="1"/>
  <c r="F490" i="10" s="1"/>
  <c r="F491" i="10" s="1"/>
  <c r="F492" i="10" s="1"/>
  <c r="F493" i="10" s="1"/>
  <c r="F494" i="10" s="1"/>
  <c r="F495" i="10" s="1"/>
  <c r="F496" i="10" s="1"/>
  <c r="F497" i="10" s="1"/>
  <c r="F498" i="10" s="1"/>
  <c r="F499" i="10" s="1"/>
  <c r="F500" i="10" s="1"/>
  <c r="F501" i="10" s="1"/>
  <c r="F502" i="10" s="1"/>
  <c r="F503" i="10" s="1"/>
  <c r="F504" i="10" s="1"/>
  <c r="F505" i="10" s="1"/>
  <c r="F506" i="10" s="1"/>
  <c r="F507" i="10" s="1"/>
  <c r="F508" i="10" s="1"/>
  <c r="F509" i="10" s="1"/>
  <c r="F510" i="10" s="1"/>
  <c r="F511" i="10" s="1"/>
  <c r="F512" i="10" s="1"/>
  <c r="F513" i="10" s="1"/>
  <c r="F514" i="10" s="1"/>
  <c r="F515" i="10" s="1"/>
  <c r="F516" i="10" s="1"/>
  <c r="F517" i="10" s="1"/>
  <c r="F518" i="10" s="1"/>
  <c r="F519" i="10" s="1"/>
  <c r="F520" i="10" s="1"/>
  <c r="F521" i="10" s="1"/>
  <c r="F522" i="10" s="1"/>
  <c r="F523" i="10" s="1"/>
  <c r="F524" i="10" s="1"/>
  <c r="F525" i="10" s="1"/>
  <c r="F526" i="10" s="1"/>
  <c r="F527" i="10" s="1"/>
  <c r="F528" i="10" s="1"/>
  <c r="F529" i="10" s="1"/>
  <c r="F530" i="10" s="1"/>
  <c r="F531" i="10" s="1"/>
  <c r="F532" i="10" s="1"/>
  <c r="F533" i="10" s="1"/>
  <c r="F534" i="10" s="1"/>
  <c r="F535" i="10" s="1"/>
  <c r="F536" i="10" s="1"/>
  <c r="F537" i="10" s="1"/>
  <c r="F538" i="10" s="1"/>
  <c r="F539" i="10" s="1"/>
  <c r="F540" i="10" s="1"/>
  <c r="F541" i="10" s="1"/>
  <c r="F542" i="10" s="1"/>
  <c r="F543" i="10" s="1"/>
  <c r="F544" i="10" s="1"/>
  <c r="F545" i="10" s="1"/>
  <c r="F546" i="10" s="1"/>
  <c r="F547" i="10" s="1"/>
  <c r="F548" i="10" s="1"/>
  <c r="F549" i="10" s="1"/>
  <c r="F550" i="10" s="1"/>
  <c r="F551" i="10" s="1"/>
  <c r="F552" i="10" s="1"/>
  <c r="F553" i="10" s="1"/>
  <c r="F554" i="10" s="1"/>
  <c r="F555" i="10" s="1"/>
  <c r="F556" i="10" s="1"/>
  <c r="F557" i="10" s="1"/>
  <c r="F558" i="10" s="1"/>
  <c r="F559" i="10" s="1"/>
  <c r="F560" i="10" s="1"/>
  <c r="F561" i="10" s="1"/>
  <c r="F562" i="10" s="1"/>
  <c r="F563" i="10" s="1"/>
  <c r="F564" i="10" s="1"/>
  <c r="F565" i="10" s="1"/>
  <c r="F566" i="10" s="1"/>
  <c r="F567" i="10" s="1"/>
  <c r="F568" i="10" s="1"/>
  <c r="F569" i="10" s="1"/>
  <c r="F570" i="10" s="1"/>
  <c r="F571" i="10" s="1"/>
  <c r="F572" i="10" s="1"/>
  <c r="F573" i="10" s="1"/>
  <c r="F574" i="10" s="1"/>
  <c r="F575" i="10" s="1"/>
  <c r="F576" i="10" s="1"/>
  <c r="F577" i="10" s="1"/>
  <c r="F578" i="10" s="1"/>
  <c r="F579" i="10" s="1"/>
  <c r="F580" i="10" s="1"/>
  <c r="F581" i="10" s="1"/>
  <c r="F582" i="10" s="1"/>
  <c r="F583" i="10" s="1"/>
  <c r="F584" i="10" s="1"/>
  <c r="F585" i="10" s="1"/>
  <c r="F586" i="10" s="1"/>
  <c r="F587" i="10" s="1"/>
  <c r="F588" i="10" s="1"/>
  <c r="F589" i="10" s="1"/>
  <c r="F590" i="10" s="1"/>
  <c r="F591" i="10" s="1"/>
  <c r="F592" i="10" s="1"/>
  <c r="F593" i="10" s="1"/>
  <c r="F594" i="10" s="1"/>
  <c r="F595" i="10" s="1"/>
  <c r="F596" i="10" s="1"/>
  <c r="F597" i="10" s="1"/>
  <c r="F598" i="10" s="1"/>
  <c r="F599" i="10" s="1"/>
  <c r="F600" i="10" s="1"/>
  <c r="F601" i="10" s="1"/>
  <c r="F602" i="10" s="1"/>
  <c r="F603" i="10" s="1"/>
  <c r="F604" i="10" s="1"/>
  <c r="F605" i="10" s="1"/>
  <c r="F606" i="10" s="1"/>
  <c r="F607" i="10" s="1"/>
  <c r="F608" i="10" s="1"/>
  <c r="F609" i="10" s="1"/>
  <c r="F610" i="10" s="1"/>
  <c r="F611" i="10" s="1"/>
  <c r="F612" i="10" s="1"/>
  <c r="F613" i="10" s="1"/>
  <c r="F614" i="10" s="1"/>
  <c r="F615" i="10" s="1"/>
  <c r="F616" i="10" s="1"/>
  <c r="F617" i="10" s="1"/>
  <c r="F618" i="10" s="1"/>
  <c r="F619" i="10" s="1"/>
  <c r="F620" i="10" s="1"/>
  <c r="F621" i="10" s="1"/>
  <c r="F622" i="10" s="1"/>
  <c r="F623" i="10" s="1"/>
  <c r="F624" i="10" s="1"/>
  <c r="F625" i="10" s="1"/>
  <c r="F626" i="10" s="1"/>
  <c r="F627" i="10" s="1"/>
  <c r="F628" i="10" s="1"/>
  <c r="F629" i="10" s="1"/>
  <c r="F630" i="10" s="1"/>
  <c r="F631" i="10" s="1"/>
  <c r="F632" i="10" s="1"/>
  <c r="F633" i="10" s="1"/>
  <c r="F634" i="10" s="1"/>
  <c r="F635" i="10" s="1"/>
  <c r="F636" i="10" s="1"/>
  <c r="F637" i="10" s="1"/>
  <c r="F638" i="10" s="1"/>
  <c r="F639" i="10" s="1"/>
  <c r="F640" i="10" s="1"/>
  <c r="F641" i="10" s="1"/>
  <c r="F642" i="10" s="1"/>
  <c r="F643" i="10" s="1"/>
  <c r="F644" i="10" s="1"/>
  <c r="F645" i="10" s="1"/>
  <c r="F646" i="10" s="1"/>
  <c r="F647" i="10" s="1"/>
  <c r="F648" i="10" s="1"/>
  <c r="F649" i="10" s="1"/>
  <c r="F650" i="10" s="1"/>
  <c r="F651" i="10" s="1"/>
  <c r="F652" i="10" s="1"/>
  <c r="F653" i="10" s="1"/>
  <c r="F654" i="10" s="1"/>
  <c r="F655" i="10" s="1"/>
  <c r="F656" i="10" s="1"/>
  <c r="F657" i="10" s="1"/>
  <c r="F658" i="10" s="1"/>
  <c r="F659" i="10" s="1"/>
  <c r="F660" i="10" s="1"/>
  <c r="F661" i="10" s="1"/>
  <c r="F662" i="10" s="1"/>
  <c r="F663" i="10" s="1"/>
  <c r="F664" i="10" s="1"/>
  <c r="F665" i="10" s="1"/>
  <c r="F666" i="10" s="1"/>
  <c r="F667" i="10" s="1"/>
  <c r="F668" i="10" s="1"/>
  <c r="F669" i="10" s="1"/>
  <c r="F670" i="10" s="1"/>
  <c r="F671" i="10" s="1"/>
  <c r="F672" i="10" s="1"/>
  <c r="F673" i="10" s="1"/>
  <c r="F674" i="10" s="1"/>
  <c r="F675" i="10" s="1"/>
  <c r="F676" i="10" s="1"/>
  <c r="F677" i="10" s="1"/>
  <c r="F678" i="10" s="1"/>
  <c r="F679" i="10" s="1"/>
  <c r="F680" i="10" s="1"/>
  <c r="F681" i="10" s="1"/>
  <c r="F682" i="10" s="1"/>
  <c r="F683" i="10" s="1"/>
  <c r="F684" i="10" s="1"/>
  <c r="F685" i="10" s="1"/>
  <c r="F686" i="10" s="1"/>
  <c r="F687" i="10" s="1"/>
  <c r="F688" i="10" s="1"/>
  <c r="F689" i="10" s="1"/>
  <c r="F690" i="10" s="1"/>
  <c r="F691" i="10" s="1"/>
  <c r="F692" i="10" s="1"/>
  <c r="F693" i="10" s="1"/>
  <c r="F694" i="10" s="1"/>
  <c r="F695" i="10" s="1"/>
  <c r="F696" i="10" s="1"/>
  <c r="F697" i="10" s="1"/>
  <c r="F698" i="10" s="1"/>
  <c r="F699" i="10" s="1"/>
  <c r="F700" i="10" s="1"/>
  <c r="F701" i="10" s="1"/>
  <c r="F702" i="10" s="1"/>
  <c r="F703" i="10" s="1"/>
  <c r="F704" i="10" s="1"/>
  <c r="F705" i="10" s="1"/>
  <c r="F706" i="10" s="1"/>
  <c r="F707" i="10" s="1"/>
  <c r="F708" i="10" s="1"/>
  <c r="F709" i="10" s="1"/>
  <c r="F710" i="10" s="1"/>
  <c r="F711" i="10" s="1"/>
  <c r="F712" i="10" s="1"/>
  <c r="F713" i="10" s="1"/>
  <c r="F714" i="10" s="1"/>
  <c r="F715" i="10" s="1"/>
  <c r="F716" i="10" s="1"/>
  <c r="F717" i="10" s="1"/>
  <c r="F718" i="10" s="1"/>
  <c r="F719" i="10" s="1"/>
  <c r="F720" i="10" s="1"/>
  <c r="F721" i="10" s="1"/>
  <c r="F722" i="10" s="1"/>
  <c r="F723" i="10" s="1"/>
  <c r="F724" i="10" s="1"/>
  <c r="F725" i="10" s="1"/>
  <c r="F726" i="10" s="1"/>
  <c r="F727" i="10" s="1"/>
  <c r="F728" i="10" s="1"/>
  <c r="F729" i="10" s="1"/>
  <c r="F730" i="10" s="1"/>
  <c r="F731" i="10" s="1"/>
  <c r="F732" i="10" s="1"/>
  <c r="F733" i="10" s="1"/>
  <c r="F734" i="10" s="1"/>
  <c r="F735" i="10" s="1"/>
  <c r="F736" i="10" s="1"/>
  <c r="F737" i="10" s="1"/>
  <c r="F738" i="10" s="1"/>
  <c r="F739" i="10" s="1"/>
  <c r="F740" i="10" s="1"/>
  <c r="F741" i="10" s="1"/>
  <c r="F742" i="10" s="1"/>
  <c r="F743" i="10" s="1"/>
  <c r="F744" i="10" s="1"/>
  <c r="F745" i="10" s="1"/>
  <c r="F746" i="10" s="1"/>
  <c r="F747" i="10" s="1"/>
  <c r="F748" i="10" s="1"/>
  <c r="F749" i="10" s="1"/>
  <c r="F750" i="10" s="1"/>
  <c r="F751" i="10" s="1"/>
  <c r="F752" i="10" s="1"/>
  <c r="F753" i="10" s="1"/>
  <c r="F754" i="10" s="1"/>
  <c r="F755" i="10" s="1"/>
  <c r="F756" i="10" s="1"/>
  <c r="F757" i="10" s="1"/>
  <c r="F758" i="10" s="1"/>
  <c r="F759" i="10" s="1"/>
  <c r="F760" i="10" s="1"/>
  <c r="F761" i="10" s="1"/>
  <c r="F762" i="10" s="1"/>
  <c r="F763" i="10" s="1"/>
  <c r="F764" i="10" s="1"/>
  <c r="F765" i="10" s="1"/>
  <c r="F766" i="10" s="1"/>
  <c r="F767" i="10" s="1"/>
  <c r="F768" i="10" s="1"/>
  <c r="F769" i="10" s="1"/>
  <c r="F770" i="10" s="1"/>
  <c r="F771" i="10" s="1"/>
  <c r="F772" i="10" s="1"/>
  <c r="F773" i="10" s="1"/>
  <c r="F774" i="10" s="1"/>
  <c r="F775" i="10" s="1"/>
  <c r="F776" i="10" s="1"/>
  <c r="F777" i="10" s="1"/>
  <c r="F778" i="10" s="1"/>
  <c r="F779" i="10" s="1"/>
  <c r="F780" i="10" s="1"/>
  <c r="F781" i="10" s="1"/>
  <c r="F782" i="10" s="1"/>
  <c r="F783" i="10" s="1"/>
  <c r="F784" i="10" s="1"/>
  <c r="F785" i="10" s="1"/>
  <c r="F786" i="10" s="1"/>
  <c r="F787" i="10" s="1"/>
  <c r="F788" i="10" s="1"/>
  <c r="F789" i="10" s="1"/>
  <c r="F790" i="10" s="1"/>
  <c r="F791" i="10" s="1"/>
  <c r="F792" i="10" s="1"/>
  <c r="F793" i="10" s="1"/>
  <c r="F794" i="10" s="1"/>
  <c r="F795" i="10" s="1"/>
  <c r="F796" i="10" s="1"/>
  <c r="F797" i="10" s="1"/>
  <c r="F798" i="10" s="1"/>
  <c r="F799" i="10" s="1"/>
  <c r="F800" i="10" s="1"/>
  <c r="F801" i="10" s="1"/>
  <c r="F802" i="10" s="1"/>
  <c r="F803" i="10" s="1"/>
  <c r="F804" i="10" s="1"/>
  <c r="F805" i="10" s="1"/>
  <c r="F806" i="10" s="1"/>
  <c r="F807" i="10" s="1"/>
  <c r="F808" i="10" s="1"/>
  <c r="F809" i="10" s="1"/>
  <c r="F810" i="10" s="1"/>
  <c r="F811" i="10" s="1"/>
  <c r="F812" i="10" s="1"/>
  <c r="F813" i="10" s="1"/>
  <c r="F814" i="10" s="1"/>
  <c r="F1119" i="10" l="1"/>
  <c r="F1120" i="10" s="1"/>
  <c r="F1121" i="10" s="1"/>
  <c r="F1122" i="10" s="1"/>
  <c r="F1123" i="10" s="1"/>
  <c r="F1124" i="10" s="1"/>
  <c r="F1125" i="10" s="1"/>
  <c r="F1126" i="10" s="1"/>
  <c r="F1127" i="10" s="1"/>
  <c r="F1128" i="10" s="1"/>
  <c r="F1129" i="10" s="1"/>
  <c r="F1130" i="10" s="1"/>
  <c r="F1131" i="10" s="1"/>
  <c r="F1132" i="10" s="1"/>
  <c r="F1133" i="10" s="1"/>
  <c r="F1134" i="10" s="1"/>
  <c r="F1135" i="10" s="1"/>
  <c r="F1136" i="10" s="1"/>
  <c r="F1137" i="10" s="1"/>
  <c r="F1138" i="10" s="1"/>
  <c r="F1139" i="10" s="1"/>
  <c r="F1140" i="10" s="1"/>
  <c r="F1141" i="10" s="1"/>
  <c r="F1142" i="10" s="1"/>
  <c r="F1143" i="10" s="1"/>
  <c r="F1144" i="10" s="1"/>
  <c r="F1145" i="10" s="1"/>
  <c r="F1146" i="10" s="1"/>
  <c r="F1147" i="10" s="1"/>
  <c r="F1148" i="10" s="1"/>
  <c r="F1149" i="10" s="1"/>
  <c r="F1150" i="10" s="1"/>
  <c r="F1151" i="10" s="1"/>
  <c r="F1152" i="10" s="1"/>
  <c r="F1153" i="10" s="1"/>
  <c r="F1154" i="10" s="1"/>
  <c r="F1155" i="10" s="1"/>
  <c r="F1156" i="10" s="1"/>
  <c r="F1157" i="10" s="1"/>
  <c r="F1158" i="10" s="1"/>
  <c r="F1159" i="10" s="1"/>
  <c r="F1160" i="10" s="1"/>
  <c r="F1161" i="10" s="1"/>
  <c r="F1162" i="10" s="1"/>
  <c r="F1163" i="10" s="1"/>
  <c r="F1164" i="10" s="1"/>
  <c r="F1165" i="10" s="1"/>
  <c r="F1166" i="10" s="1"/>
  <c r="F1167" i="10" s="1"/>
  <c r="F1168" i="10" s="1"/>
  <c r="F1169" i="10" s="1"/>
  <c r="F1170" i="10" s="1"/>
  <c r="F1171" i="10" s="1"/>
  <c r="F1172" i="10" s="1"/>
  <c r="F1173" i="10" s="1"/>
  <c r="F1174" i="10" s="1"/>
  <c r="F1175" i="10" s="1"/>
  <c r="F1176" i="10" s="1"/>
  <c r="F1177" i="10" s="1"/>
  <c r="F1178" i="10" s="1"/>
  <c r="F1179" i="10" s="1"/>
  <c r="F13" i="6" l="1"/>
  <c r="F14" i="6" s="1"/>
  <c r="F15" i="6" s="1"/>
  <c r="F16" i="6" s="1"/>
  <c r="F17" i="6" s="1"/>
  <c r="F18" i="6" s="1"/>
  <c r="F19" i="6" s="1"/>
  <c r="F20" i="6" s="1"/>
  <c r="F21" i="6" s="1"/>
  <c r="F22" i="6" s="1"/>
  <c r="F23" i="6" s="1"/>
  <c r="F24" i="6" s="1"/>
  <c r="F25" i="6" s="1"/>
  <c r="F26" i="6" s="1"/>
  <c r="F27" i="6" s="1"/>
  <c r="F28" i="6" s="1"/>
  <c r="F29" i="6" s="1"/>
  <c r="F30" i="6" s="1"/>
  <c r="F31" i="6" s="1"/>
  <c r="F32" i="6" s="1"/>
  <c r="F33" i="6" s="1"/>
  <c r="F34" i="6" s="1"/>
  <c r="F35" i="6" s="1"/>
  <c r="F36" i="6" s="1"/>
  <c r="F37" i="6" s="1"/>
  <c r="F38" i="6" s="1"/>
  <c r="F39" i="6" s="1"/>
  <c r="F40" i="6" s="1"/>
  <c r="F41" i="6" s="1"/>
  <c r="F42" i="6" s="1"/>
  <c r="F43" i="6" s="1"/>
  <c r="F44" i="6" s="1"/>
  <c r="F45" i="6" s="1"/>
  <c r="F46" i="6" s="1"/>
  <c r="F47" i="6" s="1"/>
  <c r="F48" i="6" s="1"/>
  <c r="F49" i="6" s="1"/>
  <c r="F50" i="6" s="1"/>
  <c r="F51" i="6" s="1"/>
  <c r="F52" i="6" s="1"/>
  <c r="F53" i="6" s="1"/>
  <c r="F54" i="6" s="1"/>
  <c r="F55" i="6" s="1"/>
  <c r="F56" i="6" s="1"/>
  <c r="F57" i="6" s="1"/>
  <c r="F58" i="6" s="1"/>
  <c r="F59" i="6" s="1"/>
  <c r="F60" i="6" s="1"/>
  <c r="F61" i="6" s="1"/>
  <c r="F62" i="6" s="1"/>
  <c r="F63" i="6" s="1"/>
  <c r="F64" i="6" s="1"/>
  <c r="F65" i="6" s="1"/>
  <c r="F66" i="6" s="1"/>
  <c r="F67" i="6" s="1"/>
  <c r="F68" i="6" s="1"/>
  <c r="F69" i="6" s="1"/>
  <c r="F70" i="6" s="1"/>
  <c r="F71" i="6" s="1"/>
  <c r="F72" i="6" s="1"/>
  <c r="F73" i="6" s="1"/>
  <c r="F74" i="6" s="1"/>
  <c r="F75" i="6" s="1"/>
  <c r="F76" i="6" s="1"/>
  <c r="F77" i="6" s="1"/>
  <c r="F78" i="6" s="1"/>
  <c r="F79" i="6" s="1"/>
  <c r="F80" i="6" s="1"/>
  <c r="F81" i="6" s="1"/>
  <c r="F82" i="6" s="1"/>
  <c r="F83" i="6" s="1"/>
  <c r="F84" i="6" s="1"/>
  <c r="F85" i="6" s="1"/>
  <c r="F86" i="6" s="1"/>
  <c r="F87" i="6" s="1"/>
  <c r="F88" i="6" s="1"/>
  <c r="F89" i="6" s="1"/>
  <c r="F90" i="6" s="1"/>
  <c r="F91" i="6" s="1"/>
  <c r="F92" i="6" s="1"/>
  <c r="F93" i="6" s="1"/>
  <c r="F94" i="6" s="1"/>
  <c r="F95" i="6" s="1"/>
  <c r="F96" i="6" s="1"/>
  <c r="F97" i="6" s="1"/>
  <c r="F98" i="6" s="1"/>
  <c r="F99" i="6" s="1"/>
  <c r="F100" i="6" s="1"/>
  <c r="F101" i="6" s="1"/>
  <c r="F102" i="6" s="1"/>
  <c r="F103" i="6" s="1"/>
  <c r="F104" i="6" s="1"/>
  <c r="F105" i="6" s="1"/>
  <c r="F106" i="6" s="1"/>
  <c r="F107" i="6" s="1"/>
  <c r="F108" i="6" s="1"/>
  <c r="F109" i="6" s="1"/>
  <c r="F110" i="6" s="1"/>
  <c r="F111" i="6" s="1"/>
  <c r="F112" i="6" s="1"/>
  <c r="F113" i="6" s="1"/>
  <c r="F114" i="6" s="1"/>
  <c r="F115" i="6" s="1"/>
  <c r="F116" i="6" s="1"/>
  <c r="F117" i="6" s="1"/>
  <c r="F118" i="6" s="1"/>
  <c r="F119" i="6" s="1"/>
  <c r="F120" i="6" s="1"/>
  <c r="F121" i="6" s="1"/>
  <c r="F122" i="6" s="1"/>
  <c r="F123" i="6" s="1"/>
  <c r="F124" i="6" s="1"/>
  <c r="F125" i="6" s="1"/>
  <c r="F126" i="6" s="1"/>
  <c r="F127" i="6" s="1"/>
  <c r="F128" i="6" s="1"/>
  <c r="F129" i="6" s="1"/>
  <c r="F130" i="6" s="1"/>
  <c r="F131" i="6" s="1"/>
  <c r="F132" i="6" s="1"/>
  <c r="F133" i="6" s="1"/>
  <c r="F134" i="6" s="1"/>
  <c r="F135" i="6" s="1"/>
  <c r="F136" i="6" s="1"/>
  <c r="F137" i="6" s="1"/>
  <c r="F138" i="6" s="1"/>
  <c r="F139" i="6" s="1"/>
  <c r="F140" i="6" s="1"/>
  <c r="F141" i="6" s="1"/>
  <c r="F142" i="6" s="1"/>
  <c r="F143" i="6" s="1"/>
  <c r="F144" i="6" s="1"/>
  <c r="F145" i="6" s="1"/>
  <c r="F146" i="6" s="1"/>
  <c r="F147" i="6" s="1"/>
  <c r="F148" i="6" s="1"/>
  <c r="F149" i="6" s="1"/>
  <c r="F150" i="6" s="1"/>
  <c r="F151" i="6" s="1"/>
  <c r="F152" i="6" s="1"/>
  <c r="F153" i="6" s="1"/>
  <c r="F154" i="6" s="1"/>
  <c r="F155" i="6" s="1"/>
  <c r="F156" i="6" s="1"/>
  <c r="F157" i="6" s="1"/>
  <c r="F158" i="6" s="1"/>
  <c r="F159" i="6" s="1"/>
  <c r="F160" i="6" s="1"/>
  <c r="F161" i="6" s="1"/>
  <c r="F162" i="6" s="1"/>
  <c r="F163" i="6" s="1"/>
  <c r="F164" i="6" s="1"/>
  <c r="F165" i="6" s="1"/>
  <c r="F166" i="6" s="1"/>
  <c r="F167" i="6" s="1"/>
  <c r="F168" i="6" s="1"/>
  <c r="F169" i="6" s="1"/>
  <c r="F170" i="6" s="1"/>
  <c r="F171" i="6" s="1"/>
  <c r="F172" i="6" s="1"/>
  <c r="F173" i="6" s="1"/>
  <c r="F174" i="6" s="1"/>
  <c r="F175" i="6" s="1"/>
  <c r="F176" i="6" s="1"/>
  <c r="F177" i="6" s="1"/>
  <c r="F178" i="6" s="1"/>
  <c r="F179" i="6" s="1"/>
  <c r="F180" i="6" s="1"/>
  <c r="F181" i="6" s="1"/>
  <c r="F182" i="6" s="1"/>
  <c r="F183" i="6" s="1"/>
  <c r="F184" i="6" s="1"/>
  <c r="F185" i="6" s="1"/>
  <c r="F186" i="6" s="1"/>
  <c r="F187" i="6" s="1"/>
  <c r="F188" i="6" s="1"/>
  <c r="F189" i="6" s="1"/>
  <c r="F190" i="6" s="1"/>
  <c r="F191" i="6" s="1"/>
  <c r="F192" i="6" s="1"/>
  <c r="F193" i="6" s="1"/>
  <c r="F194" i="6" s="1"/>
  <c r="F195" i="6" s="1"/>
  <c r="F196" i="6" s="1"/>
  <c r="F197" i="6" s="1"/>
  <c r="F198" i="6" s="1"/>
  <c r="F199" i="6" s="1"/>
  <c r="F200" i="6" s="1"/>
  <c r="F201" i="6" s="1"/>
  <c r="F202" i="6" s="1"/>
  <c r="F203" i="6" s="1"/>
  <c r="F204" i="6" s="1"/>
  <c r="F205" i="6" s="1"/>
  <c r="F206" i="6" s="1"/>
  <c r="F207" i="6" s="1"/>
  <c r="F208" i="6" s="1"/>
  <c r="F209" i="6" s="1"/>
  <c r="F210" i="6" s="1"/>
  <c r="F211" i="6" s="1"/>
  <c r="F212" i="6" s="1"/>
  <c r="F213" i="6" s="1"/>
  <c r="F214" i="6" s="1"/>
  <c r="F215" i="6" s="1"/>
  <c r="F216" i="6" s="1"/>
  <c r="F217" i="6" s="1"/>
  <c r="F218" i="6" s="1"/>
  <c r="F219" i="6" s="1"/>
  <c r="F220" i="6" s="1"/>
  <c r="F221" i="6" s="1"/>
  <c r="F222" i="6" s="1"/>
  <c r="F223" i="6" s="1"/>
  <c r="F224" i="6" s="1"/>
  <c r="F225" i="6" s="1"/>
  <c r="F226" i="6" s="1"/>
  <c r="F227" i="6" s="1"/>
  <c r="F228" i="6" s="1"/>
  <c r="F229" i="6" s="1"/>
  <c r="F230" i="6" s="1"/>
  <c r="F231" i="6" s="1"/>
  <c r="F232" i="6" s="1"/>
  <c r="F233" i="6" s="1"/>
  <c r="F234" i="6" s="1"/>
  <c r="F235" i="6" s="1"/>
  <c r="F236" i="6" s="1"/>
  <c r="F237" i="6" s="1"/>
  <c r="F238" i="6" s="1"/>
  <c r="F239" i="6" s="1"/>
  <c r="F240" i="6" s="1"/>
  <c r="F241" i="6" s="1"/>
  <c r="F242" i="6" s="1"/>
  <c r="F243" i="6" s="1"/>
  <c r="F244" i="6" s="1"/>
  <c r="F245" i="6" s="1"/>
  <c r="F246" i="6" s="1"/>
  <c r="F247" i="6" s="1"/>
  <c r="F248" i="6" s="1"/>
  <c r="F249" i="6" s="1"/>
  <c r="F250" i="6" s="1"/>
  <c r="F251" i="6" s="1"/>
  <c r="F252" i="6" s="1"/>
  <c r="F253" i="6" s="1"/>
  <c r="F254" i="6" s="1"/>
  <c r="F255" i="6" s="1"/>
  <c r="F256" i="6" s="1"/>
  <c r="F257" i="6" s="1"/>
  <c r="F258" i="6" s="1"/>
  <c r="F259" i="6" s="1"/>
  <c r="F260" i="6" s="1"/>
  <c r="F261" i="6" s="1"/>
  <c r="F262" i="6" s="1"/>
  <c r="F263" i="6" s="1"/>
  <c r="F264" i="6" s="1"/>
  <c r="F265" i="6" s="1"/>
  <c r="F266" i="6" s="1"/>
  <c r="F267" i="6" s="1"/>
  <c r="F268" i="6" s="1"/>
  <c r="F269" i="6" s="1"/>
  <c r="F270" i="6" s="1"/>
  <c r="F271" i="6" s="1"/>
  <c r="F272" i="6" s="1"/>
  <c r="F273" i="6" s="1"/>
  <c r="F274" i="6" s="1"/>
  <c r="F275" i="6" s="1"/>
  <c r="F276" i="6" s="1"/>
  <c r="F277" i="6" s="1"/>
  <c r="F278" i="6" s="1"/>
  <c r="F279" i="6" s="1"/>
  <c r="F280" i="6" s="1"/>
  <c r="F281" i="6" s="1"/>
  <c r="F282" i="6" s="1"/>
  <c r="F283" i="6" s="1"/>
  <c r="F284" i="6" s="1"/>
  <c r="F285" i="6" s="1"/>
  <c r="F286" i="6" s="1"/>
  <c r="F287" i="6" s="1"/>
  <c r="F288" i="6" s="1"/>
  <c r="F289" i="6" s="1"/>
  <c r="F290" i="6" s="1"/>
  <c r="F291" i="6" s="1"/>
  <c r="F292" i="6" s="1"/>
  <c r="F293" i="6" s="1"/>
  <c r="F294" i="6" s="1"/>
  <c r="F295" i="6" s="1"/>
  <c r="F296" i="6" s="1"/>
  <c r="F297" i="6" s="1"/>
  <c r="F298" i="6" s="1"/>
  <c r="F299" i="6" s="1"/>
  <c r="F300" i="6" s="1"/>
  <c r="F301" i="6" s="1"/>
  <c r="F302" i="6" s="1"/>
  <c r="F303" i="6" s="1"/>
  <c r="F304" i="6" s="1"/>
  <c r="F305" i="6" s="1"/>
  <c r="F306" i="6" s="1"/>
  <c r="F307" i="6" s="1"/>
  <c r="F308" i="6" s="1"/>
  <c r="F309" i="6" s="1"/>
  <c r="F310" i="6" s="1"/>
  <c r="F311" i="6" s="1"/>
  <c r="F312" i="6" s="1"/>
  <c r="F313" i="6" s="1"/>
  <c r="F314" i="6" s="1"/>
  <c r="F315" i="6" s="1"/>
  <c r="F316" i="6" s="1"/>
  <c r="F317" i="6" s="1"/>
  <c r="F318" i="6" s="1"/>
  <c r="F319" i="6" s="1"/>
  <c r="F320" i="6" s="1"/>
  <c r="F321" i="6" s="1"/>
  <c r="F322" i="6" s="1"/>
  <c r="F323" i="6" s="1"/>
  <c r="F324" i="6" s="1"/>
  <c r="F325" i="6" s="1"/>
  <c r="F326" i="6" s="1"/>
  <c r="F327" i="6" s="1"/>
  <c r="F328" i="6" s="1"/>
  <c r="F329" i="6" s="1"/>
  <c r="F330" i="6" s="1"/>
  <c r="F331" i="6" s="1"/>
  <c r="F332" i="6" s="1"/>
  <c r="F333" i="6" s="1"/>
  <c r="F334" i="6" s="1"/>
  <c r="F335" i="6" s="1"/>
  <c r="F336" i="6" s="1"/>
  <c r="F337" i="6" s="1"/>
  <c r="F338" i="6" s="1"/>
  <c r="F339" i="6" s="1"/>
  <c r="F340" i="6" s="1"/>
  <c r="F341" i="6" s="1"/>
  <c r="F342" i="6" s="1"/>
  <c r="F343" i="6" s="1"/>
  <c r="F344" i="6" s="1"/>
  <c r="F345" i="6" s="1"/>
  <c r="F346" i="6" s="1"/>
  <c r="F347" i="6" s="1"/>
  <c r="F348" i="6" s="1"/>
  <c r="F349" i="6" s="1"/>
  <c r="F350" i="6" s="1"/>
  <c r="F351" i="6" s="1"/>
  <c r="F352" i="6" s="1"/>
  <c r="F353" i="6" s="1"/>
  <c r="F354" i="6" s="1"/>
  <c r="F355" i="6" s="1"/>
  <c r="F356" i="6" s="1"/>
  <c r="F357" i="6" s="1"/>
  <c r="F358" i="6" s="1"/>
  <c r="F359" i="6" s="1"/>
  <c r="F360" i="6" s="1"/>
  <c r="F361" i="6" s="1"/>
  <c r="F362" i="6" s="1"/>
  <c r="F363" i="6" s="1"/>
  <c r="F364" i="6" s="1"/>
  <c r="F365" i="6" s="1"/>
  <c r="F366" i="6" s="1"/>
  <c r="F367" i="6" s="1"/>
  <c r="F368" i="6" s="1"/>
  <c r="F369" i="6" s="1"/>
  <c r="F370" i="6" s="1"/>
  <c r="F371" i="6" s="1"/>
  <c r="F372" i="6" s="1"/>
  <c r="F373" i="6" s="1"/>
  <c r="F374" i="6" s="1"/>
  <c r="F375" i="6" s="1"/>
  <c r="F376" i="6" s="1"/>
  <c r="F377" i="6" s="1"/>
  <c r="F378" i="6" s="1"/>
  <c r="F379" i="6" s="1"/>
  <c r="F380" i="6" s="1"/>
  <c r="F381" i="6" s="1"/>
  <c r="F382" i="6" s="1"/>
  <c r="F383" i="6" s="1"/>
  <c r="F384" i="6" s="1"/>
  <c r="F385" i="6" s="1"/>
  <c r="F386" i="6" s="1"/>
  <c r="F387" i="6" s="1"/>
  <c r="F388" i="6" s="1"/>
  <c r="F389" i="6" s="1"/>
  <c r="F390" i="6" s="1"/>
  <c r="F391" i="6" s="1"/>
  <c r="F392" i="6" s="1"/>
  <c r="F393" i="6" s="1"/>
  <c r="F394" i="6" s="1"/>
  <c r="F395" i="6" s="1"/>
  <c r="F396" i="6" s="1"/>
  <c r="F397" i="6" s="1"/>
  <c r="F398" i="6" s="1"/>
  <c r="F399" i="6" s="1"/>
  <c r="F400" i="6" s="1"/>
  <c r="F401" i="6" s="1"/>
  <c r="F402" i="6" s="1"/>
  <c r="F403" i="6" s="1"/>
  <c r="F404" i="6" s="1"/>
  <c r="F405" i="6" s="1"/>
  <c r="F406" i="6" s="1"/>
  <c r="F407" i="6" s="1"/>
  <c r="F408" i="6" s="1"/>
  <c r="F409" i="6" s="1"/>
  <c r="F410" i="6" s="1"/>
  <c r="F411" i="6" s="1"/>
  <c r="F412" i="6" s="1"/>
  <c r="F413" i="6" s="1"/>
  <c r="F414" i="6" s="1"/>
  <c r="F415" i="6" s="1"/>
  <c r="F416" i="6" s="1"/>
  <c r="F417" i="6" s="1"/>
  <c r="F418" i="6" s="1"/>
  <c r="F419" i="6" s="1"/>
  <c r="F420" i="6" s="1"/>
  <c r="F421" i="6" s="1"/>
  <c r="F422" i="6" s="1"/>
  <c r="F423" i="6" s="1"/>
  <c r="F424" i="6" s="1"/>
  <c r="F425" i="6" s="1"/>
  <c r="F426" i="6" s="1"/>
  <c r="F427" i="6" s="1"/>
  <c r="F428" i="6" s="1"/>
  <c r="F429" i="6" s="1"/>
  <c r="F430" i="6" s="1"/>
  <c r="F431" i="6" s="1"/>
  <c r="F432" i="6" s="1"/>
  <c r="F433" i="6" s="1"/>
  <c r="F434" i="6" s="1"/>
  <c r="F435" i="6" s="1"/>
  <c r="F436" i="6" s="1"/>
  <c r="F437" i="6" s="1"/>
  <c r="F438" i="6" s="1"/>
  <c r="F439" i="6" s="1"/>
  <c r="F440" i="6" s="1"/>
  <c r="F441" i="6" s="1"/>
  <c r="F442" i="6" s="1"/>
  <c r="F443" i="6" s="1"/>
  <c r="F444" i="6" s="1"/>
  <c r="F445" i="6" s="1"/>
  <c r="F446" i="6" s="1"/>
  <c r="F447" i="6" s="1"/>
  <c r="F448" i="6" s="1"/>
  <c r="F449" i="6" s="1"/>
  <c r="F450" i="6" s="1"/>
  <c r="F451" i="6" s="1"/>
  <c r="F452" i="6" s="1"/>
  <c r="F453" i="6" s="1"/>
  <c r="F454" i="6" s="1"/>
  <c r="F455" i="6" s="1"/>
  <c r="F456" i="6" s="1"/>
  <c r="F457" i="6" s="1"/>
  <c r="F458" i="6" s="1"/>
  <c r="F459" i="6" s="1"/>
  <c r="F460" i="6" s="1"/>
  <c r="F461" i="6" s="1"/>
  <c r="F462" i="6" s="1"/>
  <c r="F463" i="6" s="1"/>
  <c r="F464" i="6" s="1"/>
  <c r="F465" i="6" s="1"/>
  <c r="F466" i="6" s="1"/>
  <c r="F467" i="6" s="1"/>
  <c r="F468" i="6" s="1"/>
  <c r="F469" i="6" s="1"/>
  <c r="F470" i="6" s="1"/>
  <c r="F471" i="6" s="1"/>
  <c r="F472" i="6" s="1"/>
  <c r="F473" i="6" s="1"/>
  <c r="F474" i="6" s="1"/>
  <c r="F475" i="6" s="1"/>
  <c r="F476" i="6" s="1"/>
  <c r="F477" i="6" s="1"/>
  <c r="F478" i="6" s="1"/>
  <c r="F479" i="6" s="1"/>
  <c r="F480" i="6" s="1"/>
  <c r="F481" i="6" s="1"/>
  <c r="F482" i="6" s="1"/>
  <c r="F483" i="6" s="1"/>
  <c r="F484" i="6" s="1"/>
  <c r="F485" i="6" s="1"/>
  <c r="F486" i="6" s="1"/>
  <c r="F487" i="6" s="1"/>
  <c r="F488" i="6" s="1"/>
  <c r="F489" i="6" s="1"/>
  <c r="F490" i="6" s="1"/>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F804" i="6" s="1"/>
  <c r="F805" i="6" s="1"/>
  <c r="F806" i="6" s="1"/>
  <c r="F807" i="6" s="1"/>
  <c r="F808" i="6" s="1"/>
  <c r="F809" i="6" s="1"/>
  <c r="F810" i="6" s="1"/>
  <c r="F811" i="6" s="1"/>
  <c r="F812" i="6" s="1"/>
  <c r="F813" i="6" s="1"/>
  <c r="F814" i="6" s="1"/>
  <c r="F815" i="6" s="1"/>
  <c r="F816" i="6" s="1"/>
  <c r="F817" i="6" s="1"/>
  <c r="F818" i="6" s="1"/>
  <c r="F819" i="6" s="1"/>
  <c r="F820" i="6" s="1"/>
  <c r="F821" i="6" s="1"/>
  <c r="F822" i="6" s="1"/>
  <c r="F823" i="6" s="1"/>
  <c r="F824" i="6" s="1"/>
  <c r="F825" i="6" s="1"/>
  <c r="F826" i="6" s="1"/>
  <c r="F827" i="6" s="1"/>
  <c r="F828" i="6" s="1"/>
  <c r="F829" i="6" s="1"/>
  <c r="F830" i="6" s="1"/>
  <c r="F831" i="6" s="1"/>
  <c r="F832" i="6" s="1"/>
  <c r="F833" i="6" s="1"/>
  <c r="F834" i="6" s="1"/>
  <c r="F835" i="6" s="1"/>
  <c r="F836" i="6" s="1"/>
  <c r="F837" i="6" s="1"/>
  <c r="F838" i="6" s="1"/>
  <c r="F839" i="6" s="1"/>
  <c r="F840" i="6" s="1"/>
  <c r="F841" i="6" s="1"/>
  <c r="F842" i="6" s="1"/>
  <c r="F843" i="6" s="1"/>
  <c r="F844" i="6" s="1"/>
  <c r="F845" i="6" s="1"/>
  <c r="F846" i="6" s="1"/>
  <c r="F847" i="6" s="1"/>
  <c r="F848" i="6" s="1"/>
  <c r="F849" i="6" s="1"/>
  <c r="F850" i="6" s="1"/>
  <c r="F851" i="6" s="1"/>
  <c r="F852" i="6" s="1"/>
  <c r="F853" i="6" s="1"/>
  <c r="F854" i="6" s="1"/>
  <c r="F855" i="6" s="1"/>
  <c r="F856" i="6" s="1"/>
  <c r="F857" i="6" s="1"/>
  <c r="F858" i="6" s="1"/>
  <c r="F859" i="6" s="1"/>
  <c r="F860" i="6" s="1"/>
  <c r="F861" i="6" s="1"/>
  <c r="F862" i="6" s="1"/>
  <c r="F863" i="6" s="1"/>
  <c r="F864" i="6" s="1"/>
  <c r="F865" i="6" s="1"/>
  <c r="F866" i="6" s="1"/>
  <c r="F867" i="6" s="1"/>
  <c r="F868" i="6" s="1"/>
  <c r="F1030" i="6" l="1"/>
  <c r="F1031" i="6" s="1"/>
  <c r="F1032" i="6" s="1"/>
  <c r="F1033" i="6" s="1"/>
  <c r="F1034" i="6" s="1"/>
  <c r="F1035" i="6" s="1"/>
  <c r="F1036" i="6" s="1"/>
  <c r="F1037" i="6" s="1"/>
  <c r="F1038" i="6" s="1"/>
  <c r="F883" i="6" l="1"/>
  <c r="F884" i="6" s="1"/>
  <c r="F885" i="6" s="1"/>
  <c r="F886" i="6" s="1"/>
  <c r="F887" i="6" s="1"/>
  <c r="F888" i="6" s="1"/>
  <c r="F889" i="6" s="1"/>
  <c r="F890" i="6" s="1"/>
  <c r="F891" i="6" s="1"/>
  <c r="F892" i="6" s="1"/>
  <c r="F893" i="6" s="1"/>
  <c r="F894" i="6" s="1"/>
  <c r="F895" i="6" s="1"/>
  <c r="F896" i="6" s="1"/>
  <c r="F897" i="6" s="1"/>
  <c r="F898" i="6" s="1"/>
  <c r="F899" i="6" s="1"/>
  <c r="F900" i="6" s="1"/>
  <c r="F901" i="6" s="1"/>
  <c r="F1009" i="6" l="1"/>
  <c r="F902" i="6" l="1"/>
  <c r="F903" i="6" s="1"/>
  <c r="F904" i="6" s="1"/>
  <c r="F905" i="6" s="1"/>
  <c r="F906" i="6" s="1"/>
  <c r="F907" i="6" s="1"/>
  <c r="F908" i="6" s="1"/>
  <c r="F909" i="6" s="1"/>
  <c r="F910" i="6" s="1"/>
  <c r="F911" i="6" s="1"/>
  <c r="F912" i="6" s="1"/>
  <c r="F913" i="6" s="1"/>
  <c r="F914" i="6" s="1"/>
  <c r="F915" i="6" s="1"/>
  <c r="F916" i="6" s="1"/>
  <c r="F917" i="6" s="1"/>
  <c r="F918" i="6" s="1"/>
  <c r="F919" i="6" s="1"/>
  <c r="F920" i="6" s="1"/>
  <c r="F921" i="6" s="1"/>
  <c r="F922" i="6" s="1"/>
  <c r="F923" i="6" s="1"/>
  <c r="F924" i="6" s="1"/>
  <c r="F925" i="6" s="1"/>
  <c r="F926" i="6" s="1"/>
  <c r="F927" i="6" s="1"/>
  <c r="F928" i="6" s="1"/>
  <c r="F929" i="6" s="1"/>
  <c r="F930" i="6" s="1"/>
  <c r="F1148" i="6" l="1"/>
  <c r="F1095" i="6"/>
  <c r="F1077" i="6"/>
  <c r="F1078" i="6" s="1"/>
  <c r="F1079" i="6" s="1"/>
  <c r="F1057" i="6"/>
  <c r="F1058" i="6" s="1"/>
  <c r="F1059" i="6" s="1"/>
  <c r="F1010" i="6"/>
  <c r="F1011" i="6" s="1"/>
  <c r="F1012" i="6" s="1"/>
  <c r="F948" i="6"/>
  <c r="F949" i="6" s="1"/>
  <c r="F950" i="6" s="1"/>
  <c r="F951" i="6" s="1"/>
  <c r="F952" i="6" s="1"/>
  <c r="F953" i="6" s="1"/>
  <c r="F954" i="6" s="1"/>
  <c r="F955" i="6" s="1"/>
  <c r="F956" i="6" s="1"/>
  <c r="F957" i="6" s="1"/>
  <c r="F958" i="6" s="1"/>
  <c r="F959" i="6" s="1"/>
  <c r="F960" i="6" s="1"/>
  <c r="F961" i="6" s="1"/>
  <c r="F962" i="6" s="1"/>
  <c r="F963" i="6" s="1"/>
  <c r="F964" i="6" s="1"/>
  <c r="F965" i="6" s="1"/>
  <c r="F966" i="6" s="1"/>
  <c r="F967" i="6" s="1"/>
  <c r="F968" i="6" s="1"/>
  <c r="F969" i="6" s="1"/>
  <c r="F970" i="6" s="1"/>
  <c r="F971" i="6" s="1"/>
  <c r="F972" i="6" s="1"/>
  <c r="F973" i="6" s="1"/>
  <c r="F974" i="6" s="1"/>
  <c r="F975" i="6" s="1"/>
  <c r="F976" i="6" s="1"/>
  <c r="F977" i="6" s="1"/>
  <c r="F978" i="6" s="1"/>
  <c r="F979" i="6" s="1"/>
  <c r="F980" i="6" s="1"/>
  <c r="F981" i="6" s="1"/>
  <c r="F982" i="6" s="1"/>
  <c r="F983" i="6" s="1"/>
  <c r="F984" i="6" s="1"/>
  <c r="F985" i="6" s="1"/>
  <c r="F986" i="6" s="1"/>
  <c r="F987" i="6" s="1"/>
  <c r="F988" i="6" s="1"/>
  <c r="F989" i="6" s="1"/>
  <c r="F990" i="6" s="1"/>
  <c r="F991" i="6" s="1"/>
  <c r="F992" i="6" s="1"/>
  <c r="F993" i="6" s="1"/>
  <c r="F1149" i="6" l="1"/>
  <c r="F1150" i="6" s="1"/>
  <c r="F1151" i="6" s="1"/>
  <c r="F1152" i="6" s="1"/>
  <c r="F1153" i="6" s="1"/>
  <c r="F1154" i="6" s="1"/>
  <c r="F1155" i="6" s="1"/>
  <c r="F1156" i="6" s="1"/>
  <c r="F1157" i="6" s="1"/>
  <c r="F1158" i="6" s="1"/>
  <c r="F1159" i="6" s="1"/>
  <c r="F1160" i="6" s="1"/>
  <c r="F1161" i="6" s="1"/>
  <c r="F1162" i="6" s="1"/>
  <c r="F1163" i="6" s="1"/>
  <c r="F1164" i="6" s="1"/>
  <c r="F1165" i="6" s="1"/>
  <c r="F1166" i="6" s="1"/>
  <c r="F1167" i="6" s="1"/>
  <c r="F1168" i="6" s="1"/>
  <c r="F1169" i="6" s="1"/>
  <c r="F1170" i="6" s="1"/>
  <c r="F1171" i="6" s="1"/>
  <c r="F1172" i="6" s="1"/>
  <c r="F1173" i="6" s="1"/>
  <c r="F1174" i="6" s="1"/>
  <c r="F1175" i="6" s="1"/>
  <c r="F1176" i="6" s="1"/>
  <c r="F1177" i="6" s="1"/>
  <c r="F1178" i="6" s="1"/>
  <c r="F1179" i="6" s="1"/>
  <c r="F1180" i="6" s="1"/>
  <c r="F1181" i="6" s="1"/>
  <c r="F1182" i="6" s="1"/>
  <c r="F1183" i="6" s="1"/>
  <c r="F1184" i="6" s="1"/>
  <c r="F1185" i="6" s="1"/>
  <c r="F1186" i="6" s="1"/>
  <c r="F1187" i="6" s="1"/>
  <c r="F1188" i="6" s="1"/>
  <c r="F1189" i="6" s="1"/>
  <c r="F1190" i="6" s="1"/>
  <c r="F1191" i="6" s="1"/>
  <c r="F1192" i="6" s="1"/>
  <c r="F1193" i="6" s="1"/>
  <c r="F1194" i="6" s="1"/>
  <c r="F1195" i="6" s="1"/>
  <c r="F1196" i="6" s="1"/>
  <c r="F1197" i="6" s="1"/>
  <c r="F1198" i="6" s="1"/>
  <c r="F1199" i="6" s="1"/>
  <c r="F1200" i="6" s="1"/>
  <c r="F1201" i="6" s="1"/>
  <c r="F1202" i="6" s="1"/>
  <c r="F1203" i="6" s="1"/>
  <c r="F1096" i="6"/>
  <c r="F398" i="4"/>
  <c r="F399" i="4" s="1"/>
  <c r="F400" i="4" s="1"/>
  <c r="F401" i="4" s="1"/>
  <c r="F402" i="4" s="1"/>
  <c r="F403" i="4" s="1"/>
  <c r="F404" i="4" s="1"/>
  <c r="F405" i="4" s="1"/>
  <c r="F406" i="4" s="1"/>
  <c r="F407" i="4" s="1"/>
  <c r="F408" i="4" s="1"/>
  <c r="F409" i="4" s="1"/>
  <c r="F410" i="4" s="1"/>
  <c r="F411" i="4" s="1"/>
  <c r="F412" i="4" s="1"/>
  <c r="F413" i="4" s="1"/>
  <c r="F414" i="4" s="1"/>
  <c r="F415" i="4" s="1"/>
  <c r="F416" i="4" s="1"/>
  <c r="F417" i="4" s="1"/>
  <c r="F418" i="4" s="1"/>
  <c r="F419" i="4" s="1"/>
  <c r="F420" i="4" s="1"/>
  <c r="F421" i="4" s="1"/>
  <c r="F422" i="4" s="1"/>
  <c r="F423" i="4" s="1"/>
  <c r="F424" i="4" s="1"/>
  <c r="F425" i="4" s="1"/>
  <c r="F426" i="4" s="1"/>
  <c r="F427" i="4" s="1"/>
  <c r="F428" i="4" s="1"/>
  <c r="F429" i="4" s="1"/>
  <c r="F430" i="4" s="1"/>
  <c r="F431" i="4" s="1"/>
  <c r="F432" i="4" s="1"/>
  <c r="F433" i="4" s="1"/>
  <c r="F434" i="4" s="1"/>
  <c r="F435" i="4" s="1"/>
  <c r="F436" i="4" s="1"/>
  <c r="F437" i="4" s="1"/>
  <c r="F438" i="4" s="1"/>
  <c r="F439" i="4" s="1"/>
  <c r="F440" i="4" s="1"/>
  <c r="F441" i="4" s="1"/>
  <c r="F442" i="4" s="1"/>
  <c r="F443" i="4" s="1"/>
  <c r="F444" i="4" s="1"/>
  <c r="F445" i="4" s="1"/>
  <c r="F446" i="4" s="1"/>
  <c r="F447" i="4" s="1"/>
  <c r="F448" i="4" s="1"/>
  <c r="F449" i="4" s="1"/>
  <c r="F450" i="4" s="1"/>
  <c r="F451" i="4" s="1"/>
  <c r="F452" i="4" s="1"/>
  <c r="F453" i="4" s="1"/>
  <c r="F454" i="4" s="1"/>
  <c r="F455" i="4" s="1"/>
  <c r="F456" i="4" s="1"/>
  <c r="F1097" i="6" l="1"/>
  <c r="F475" i="4"/>
  <c r="F476" i="4" s="1"/>
  <c r="F477" i="4" s="1"/>
  <c r="F478" i="4" s="1"/>
  <c r="F479" i="4" s="1"/>
  <c r="F480" i="4" s="1"/>
  <c r="F481" i="4" s="1"/>
  <c r="F482" i="4" s="1"/>
  <c r="F483" i="4" s="1"/>
  <c r="F484" i="4" s="1"/>
  <c r="F485" i="4" s="1"/>
  <c r="F486" i="4" s="1"/>
  <c r="F487" i="4" s="1"/>
  <c r="F488" i="4" s="1"/>
  <c r="F489" i="4" s="1"/>
  <c r="F490" i="4" s="1"/>
  <c r="F491" i="4" s="1"/>
  <c r="F492" i="4" s="1"/>
  <c r="F493" i="4" s="1"/>
  <c r="F494" i="4" s="1"/>
  <c r="F495" i="4" s="1"/>
  <c r="F496" i="4" s="1"/>
  <c r="F497" i="4" s="1"/>
  <c r="F498" i="4" s="1"/>
  <c r="F499" i="4" s="1"/>
  <c r="F500" i="4" s="1"/>
  <c r="F501" i="4" s="1"/>
  <c r="F502" i="4" s="1"/>
  <c r="F503" i="4" s="1"/>
  <c r="F504" i="4" s="1"/>
  <c r="F505" i="4" s="1"/>
  <c r="F506" i="4" s="1"/>
  <c r="F507" i="4" s="1"/>
  <c r="F508" i="4" s="1"/>
  <c r="F509" i="4" s="1"/>
  <c r="F510" i="4" s="1"/>
  <c r="F511" i="4" s="1"/>
  <c r="F512" i="4" s="1"/>
  <c r="F513" i="4" s="1"/>
  <c r="F514" i="4" s="1"/>
  <c r="F515" i="4" s="1"/>
  <c r="F516" i="4" s="1"/>
  <c r="F517" i="4" s="1"/>
  <c r="F518" i="4" s="1"/>
  <c r="F519" i="4" s="1"/>
  <c r="F520" i="4" s="1"/>
  <c r="F1098" i="6" l="1"/>
  <c r="F1099" i="6" s="1"/>
  <c r="F1100" i="6" s="1"/>
  <c r="F1101" i="6" s="1"/>
  <c r="F1102" i="6" s="1"/>
  <c r="F1103" i="6" s="1"/>
  <c r="F1104" i="6" s="1"/>
  <c r="F1105" i="6" s="1"/>
  <c r="F1106" i="6" s="1"/>
  <c r="F1107" i="6" s="1"/>
  <c r="F1108" i="6" s="1"/>
  <c r="F1109" i="6" s="1"/>
  <c r="F1110" i="6" s="1"/>
  <c r="F1111" i="6" s="1"/>
  <c r="F1112" i="6" s="1"/>
  <c r="F1113" i="6" s="1"/>
  <c r="F1114" i="6" s="1"/>
  <c r="F1115" i="6" s="1"/>
  <c r="F1116" i="6" s="1"/>
  <c r="F1117" i="6" s="1"/>
  <c r="F1118" i="6" s="1"/>
  <c r="F1119" i="6" s="1"/>
  <c r="F1120" i="6" s="1"/>
  <c r="F1121" i="6" s="1"/>
  <c r="F1122" i="6" s="1"/>
  <c r="F1123" i="6" s="1"/>
  <c r="F1124" i="6" s="1"/>
  <c r="F1125" i="6" s="1"/>
  <c r="F1126" i="6" s="1"/>
  <c r="F1127" i="6" s="1"/>
  <c r="F1128" i="6" s="1"/>
  <c r="F608" i="4"/>
  <c r="F609" i="4" s="1"/>
  <c r="F610" i="4" s="1"/>
  <c r="F588" i="4"/>
  <c r="F589" i="4" s="1"/>
  <c r="F590" i="4" s="1"/>
  <c r="F13" i="4" l="1"/>
  <c r="F14" i="4" s="1"/>
  <c r="F15" i="4" s="1"/>
  <c r="F16" i="4" s="1"/>
  <c r="F17" i="4" s="1"/>
  <c r="F18" i="4" s="1"/>
  <c r="F19" i="4" s="1"/>
  <c r="F20" i="4" s="1"/>
  <c r="F21" i="4" s="1"/>
  <c r="F22" i="4" s="1"/>
  <c r="F23" i="4" s="1"/>
  <c r="F24" i="4" s="1"/>
  <c r="F25" i="4" s="1"/>
  <c r="F26" i="4" s="1"/>
  <c r="F27" i="4" s="1"/>
  <c r="F28" i="4" s="1"/>
  <c r="F29" i="4" s="1"/>
  <c r="F30" i="4" s="1"/>
  <c r="F31" i="4" s="1"/>
  <c r="F32" i="4" s="1"/>
  <c r="F33" i="4" s="1"/>
  <c r="F34" i="4" s="1"/>
  <c r="F35" i="4" s="1"/>
  <c r="F36" i="4" s="1"/>
  <c r="F37" i="4" s="1"/>
  <c r="F38" i="4" s="1"/>
  <c r="F39" i="4" s="1"/>
  <c r="F40" i="4" s="1"/>
  <c r="F41" i="4" s="1"/>
  <c r="F42" i="4" s="1"/>
  <c r="F43" i="4" s="1"/>
  <c r="F44" i="4" s="1"/>
  <c r="F45" i="4" s="1"/>
  <c r="F46" i="4" s="1"/>
  <c r="F47" i="4" s="1"/>
  <c r="F48" i="4" s="1"/>
  <c r="F49" i="4" s="1"/>
  <c r="F50" i="4" s="1"/>
  <c r="F51" i="4" s="1"/>
  <c r="F52" i="4" s="1"/>
  <c r="F53" i="4" s="1"/>
  <c r="F54" i="4" s="1"/>
  <c r="F55" i="4" s="1"/>
  <c r="F56" i="4" s="1"/>
  <c r="F57" i="4" s="1"/>
  <c r="F58" i="4" s="1"/>
  <c r="F59" i="4" s="1"/>
  <c r="F60" i="4" s="1"/>
  <c r="F61" i="4" s="1"/>
  <c r="F62" i="4" s="1"/>
  <c r="F63" i="4" s="1"/>
  <c r="F64" i="4" s="1"/>
  <c r="F65" i="4" s="1"/>
  <c r="F66" i="4" s="1"/>
  <c r="F67" i="4" s="1"/>
  <c r="F68" i="4" s="1"/>
  <c r="F69" i="4" s="1"/>
  <c r="F70" i="4" s="1"/>
  <c r="F71" i="4" s="1"/>
  <c r="F72" i="4" s="1"/>
  <c r="F73" i="4" s="1"/>
  <c r="F74" i="4" s="1"/>
  <c r="F75" i="4" s="1"/>
  <c r="F76" i="4" s="1"/>
  <c r="F77" i="4" s="1"/>
  <c r="F78" i="4" s="1"/>
  <c r="F79" i="4" s="1"/>
  <c r="F80" i="4" s="1"/>
  <c r="F81" i="4" s="1"/>
  <c r="F82" i="4" s="1"/>
  <c r="F83" i="4" s="1"/>
  <c r="F84" i="4" s="1"/>
  <c r="F85" i="4" s="1"/>
  <c r="F86" i="4" s="1"/>
  <c r="F87" i="4" s="1"/>
  <c r="F88" i="4" s="1"/>
  <c r="F89" i="4" s="1"/>
  <c r="F90" i="4" s="1"/>
  <c r="F91" i="4" s="1"/>
  <c r="F92" i="4" s="1"/>
  <c r="F93" i="4" s="1"/>
  <c r="F94" i="4" s="1"/>
  <c r="F95" i="4" s="1"/>
  <c r="F96" i="4" s="1"/>
  <c r="F97" i="4" s="1"/>
  <c r="F98" i="4" s="1"/>
  <c r="F99" i="4" s="1"/>
  <c r="F100" i="4" s="1"/>
  <c r="F101" i="4" s="1"/>
  <c r="F102" i="4" s="1"/>
  <c r="F103" i="4" s="1"/>
  <c r="F104" i="4" s="1"/>
  <c r="F105" i="4" s="1"/>
  <c r="F106" i="4" s="1"/>
  <c r="F107" i="4" s="1"/>
  <c r="F108" i="4" s="1"/>
  <c r="F109" i="4" s="1"/>
  <c r="F110" i="4" s="1"/>
  <c r="F111" i="4" s="1"/>
  <c r="F112" i="4" s="1"/>
  <c r="F113" i="4" s="1"/>
  <c r="F114" i="4" s="1"/>
  <c r="F115" i="4" s="1"/>
  <c r="F116" i="4" s="1"/>
  <c r="F117" i="4" s="1"/>
  <c r="F118" i="4" s="1"/>
  <c r="F119" i="4" s="1"/>
  <c r="F120" i="4" s="1"/>
  <c r="F121" i="4" s="1"/>
  <c r="F122" i="4" s="1"/>
  <c r="F123" i="4" s="1"/>
  <c r="F124" i="4" s="1"/>
  <c r="F125" i="4" s="1"/>
  <c r="F126" i="4" s="1"/>
  <c r="F127" i="4" s="1"/>
  <c r="F128" i="4" s="1"/>
  <c r="F129" i="4" s="1"/>
  <c r="F130" i="4" s="1"/>
  <c r="F131" i="4" s="1"/>
  <c r="F132" i="4" s="1"/>
  <c r="F133" i="4" s="1"/>
  <c r="F134" i="4" s="1"/>
  <c r="F135" i="4" s="1"/>
  <c r="F136" i="4" s="1"/>
  <c r="F137" i="4" s="1"/>
  <c r="F138" i="4" s="1"/>
  <c r="F139" i="4" s="1"/>
  <c r="F140" i="4" s="1"/>
  <c r="F141" i="4" s="1"/>
  <c r="F142" i="4" s="1"/>
  <c r="F143" i="4" s="1"/>
  <c r="F144" i="4" s="1"/>
  <c r="F145" i="4" s="1"/>
  <c r="F146" i="4" s="1"/>
  <c r="F147" i="4" s="1"/>
  <c r="F148" i="4" s="1"/>
  <c r="F149" i="4" s="1"/>
  <c r="F150" i="4" s="1"/>
  <c r="F151" i="4" s="1"/>
  <c r="F152" i="4" s="1"/>
  <c r="F153" i="4" s="1"/>
  <c r="F154" i="4" s="1"/>
  <c r="F155" i="4" s="1"/>
  <c r="F156" i="4" s="1"/>
  <c r="F157" i="4" s="1"/>
  <c r="F158" i="4" s="1"/>
  <c r="F159" i="4" s="1"/>
  <c r="F160" i="4" s="1"/>
  <c r="F161" i="4" s="1"/>
  <c r="F162" i="4" s="1"/>
  <c r="F163" i="4" s="1"/>
  <c r="F164" i="4" s="1"/>
  <c r="F165" i="4" s="1"/>
  <c r="F166" i="4" s="1"/>
  <c r="F167" i="4" s="1"/>
  <c r="F168" i="4" s="1"/>
  <c r="F169" i="4" s="1"/>
  <c r="F170" i="4" s="1"/>
  <c r="F171" i="4" s="1"/>
  <c r="F172" i="4" s="1"/>
  <c r="F173" i="4" s="1"/>
  <c r="F174" i="4" s="1"/>
  <c r="F175" i="4" s="1"/>
  <c r="F176" i="4" s="1"/>
  <c r="F177" i="4" s="1"/>
  <c r="F178" i="4" s="1"/>
  <c r="F179" i="4" s="1"/>
  <c r="F180" i="4" s="1"/>
  <c r="F181" i="4" s="1"/>
  <c r="F182" i="4" s="1"/>
  <c r="F183" i="4" s="1"/>
  <c r="F184" i="4" s="1"/>
  <c r="F185" i="4" s="1"/>
  <c r="F186" i="4" s="1"/>
  <c r="F187" i="4" s="1"/>
  <c r="F188" i="4" s="1"/>
  <c r="F189" i="4" s="1"/>
  <c r="F190" i="4" s="1"/>
  <c r="F191" i="4" s="1"/>
  <c r="F192" i="4" s="1"/>
  <c r="F193" i="4" s="1"/>
  <c r="F194" i="4" s="1"/>
  <c r="F195" i="4" s="1"/>
  <c r="F196" i="4" s="1"/>
  <c r="F197" i="4" s="1"/>
  <c r="F198" i="4" s="1"/>
  <c r="F199" i="4" s="1"/>
  <c r="F200" i="4" s="1"/>
  <c r="F201" i="4" s="1"/>
  <c r="F202" i="4" s="1"/>
  <c r="F203" i="4" s="1"/>
  <c r="F204" i="4" s="1"/>
  <c r="F205" i="4" s="1"/>
  <c r="F206" i="4" s="1"/>
  <c r="F207" i="4" s="1"/>
  <c r="F208" i="4" s="1"/>
  <c r="F209" i="4" s="1"/>
  <c r="F210" i="4" s="1"/>
  <c r="F211" i="4" s="1"/>
  <c r="F212" i="4" s="1"/>
  <c r="F213" i="4" s="1"/>
  <c r="F214" i="4" s="1"/>
  <c r="F215" i="4" s="1"/>
  <c r="F216" i="4" s="1"/>
  <c r="F217" i="4" s="1"/>
  <c r="F218" i="4" s="1"/>
  <c r="F219" i="4" s="1"/>
  <c r="F220" i="4" s="1"/>
  <c r="F221" i="4" s="1"/>
  <c r="F222" i="4" s="1"/>
  <c r="F223" i="4" s="1"/>
  <c r="F224" i="4" s="1"/>
  <c r="F225" i="4" s="1"/>
  <c r="F226" i="4" s="1"/>
  <c r="F227" i="4" s="1"/>
  <c r="F228" i="4" s="1"/>
  <c r="F229" i="4" s="1"/>
  <c r="F230" i="4" s="1"/>
  <c r="F231" i="4" s="1"/>
  <c r="F232" i="4" s="1"/>
  <c r="F233" i="4" s="1"/>
  <c r="F234" i="4" s="1"/>
  <c r="F235" i="4" s="1"/>
  <c r="F236" i="4" s="1"/>
  <c r="F237" i="4" s="1"/>
  <c r="F238" i="4" s="1"/>
  <c r="F239" i="4" s="1"/>
  <c r="F240" i="4" s="1"/>
  <c r="F241" i="4" s="1"/>
  <c r="F242" i="4" s="1"/>
  <c r="F243" i="4" s="1"/>
  <c r="F244" i="4" s="1"/>
  <c r="F245" i="4" s="1"/>
  <c r="F246" i="4" s="1"/>
  <c r="F247" i="4" s="1"/>
  <c r="F248" i="4" s="1"/>
  <c r="F249" i="4" s="1"/>
  <c r="F250" i="4" s="1"/>
  <c r="F251" i="4" s="1"/>
  <c r="F252" i="4" s="1"/>
  <c r="F253" i="4" s="1"/>
  <c r="F254" i="4" s="1"/>
  <c r="F255" i="4" s="1"/>
  <c r="F256" i="4" s="1"/>
  <c r="F257" i="4" s="1"/>
  <c r="F258" i="4" s="1"/>
  <c r="F259" i="4" s="1"/>
  <c r="F260" i="4" s="1"/>
  <c r="F261" i="4" s="1"/>
  <c r="F262" i="4" s="1"/>
  <c r="F263" i="4" s="1"/>
  <c r="F264" i="4" s="1"/>
  <c r="F265" i="4" s="1"/>
  <c r="F266" i="4" s="1"/>
  <c r="F267" i="4" s="1"/>
  <c r="F268" i="4" s="1"/>
  <c r="F269" i="4" s="1"/>
  <c r="F270" i="4" s="1"/>
  <c r="F271" i="4" s="1"/>
  <c r="F272" i="4" s="1"/>
  <c r="F273" i="4" s="1"/>
  <c r="F274" i="4" s="1"/>
  <c r="F275" i="4" s="1"/>
  <c r="F276" i="4" s="1"/>
  <c r="F277" i="4" s="1"/>
  <c r="F278" i="4" s="1"/>
  <c r="F279" i="4" s="1"/>
  <c r="F280" i="4" s="1"/>
  <c r="F281" i="4" s="1"/>
  <c r="F282" i="4" s="1"/>
  <c r="F283" i="4" s="1"/>
  <c r="F284" i="4" s="1"/>
  <c r="F285" i="4" s="1"/>
  <c r="F286" i="4" s="1"/>
  <c r="F287" i="4" s="1"/>
  <c r="F288" i="4" s="1"/>
  <c r="F289" i="4" s="1"/>
  <c r="F290" i="4" s="1"/>
  <c r="F291" i="4" s="1"/>
  <c r="F292" i="4" s="1"/>
  <c r="F293" i="4" s="1"/>
  <c r="F294" i="4" s="1"/>
  <c r="F295" i="4" s="1"/>
  <c r="F296" i="4" s="1"/>
  <c r="F297" i="4" s="1"/>
  <c r="F298" i="4" s="1"/>
  <c r="F299" i="4" s="1"/>
  <c r="F300" i="4" s="1"/>
  <c r="F301" i="4" s="1"/>
  <c r="F302" i="4" s="1"/>
  <c r="F303" i="4" s="1"/>
  <c r="F304" i="4" s="1"/>
  <c r="F305" i="4" s="1"/>
  <c r="F306" i="4" s="1"/>
  <c r="F307" i="4" s="1"/>
  <c r="F308" i="4" s="1"/>
  <c r="F309" i="4" s="1"/>
  <c r="F310" i="4" s="1"/>
  <c r="F311" i="4" s="1"/>
  <c r="F312" i="4" s="1"/>
  <c r="F313" i="4" s="1"/>
  <c r="F314" i="4" s="1"/>
  <c r="F315" i="4" s="1"/>
  <c r="F316" i="4" s="1"/>
  <c r="F317" i="4" s="1"/>
  <c r="F318" i="4" s="1"/>
  <c r="F319" i="4" s="1"/>
  <c r="F320" i="4" s="1"/>
  <c r="F321" i="4" s="1"/>
  <c r="F322" i="4" s="1"/>
  <c r="F323" i="4" s="1"/>
  <c r="F324" i="4" s="1"/>
  <c r="F325" i="4" s="1"/>
  <c r="F326" i="4" s="1"/>
  <c r="F327" i="4" s="1"/>
  <c r="F328" i="4" s="1"/>
  <c r="F329" i="4" s="1"/>
  <c r="F330" i="4" s="1"/>
  <c r="F331" i="4" s="1"/>
  <c r="F332" i="4" s="1"/>
  <c r="F333" i="4" s="1"/>
  <c r="F334" i="4" s="1"/>
  <c r="F335" i="4" s="1"/>
  <c r="F336" i="4" s="1"/>
  <c r="F337" i="4" s="1"/>
  <c r="F338" i="4" s="1"/>
  <c r="F339" i="4" s="1"/>
  <c r="F340" i="4" s="1"/>
  <c r="F341" i="4" s="1"/>
  <c r="F342" i="4" s="1"/>
  <c r="F343" i="4" s="1"/>
  <c r="F344" i="4" s="1"/>
  <c r="F345" i="4" s="1"/>
  <c r="F346" i="4" s="1"/>
  <c r="F347" i="4" s="1"/>
  <c r="F348" i="4" s="1"/>
  <c r="F349" i="4" s="1"/>
  <c r="F350" i="4" s="1"/>
  <c r="F351" i="4" s="1"/>
  <c r="F352" i="4" s="1"/>
  <c r="F353" i="4" s="1"/>
  <c r="F354" i="4" s="1"/>
  <c r="F355" i="4" s="1"/>
  <c r="F356" i="4" s="1"/>
  <c r="F357" i="4" s="1"/>
  <c r="F358" i="4" s="1"/>
  <c r="F359" i="4" s="1"/>
  <c r="F360" i="4" s="1"/>
  <c r="F361" i="4" s="1"/>
  <c r="F362" i="4" s="1"/>
  <c r="F363" i="4" s="1"/>
  <c r="F364" i="4" s="1"/>
  <c r="F365" i="4" s="1"/>
  <c r="F366" i="4" s="1"/>
  <c r="F367" i="4" s="1"/>
  <c r="F368" i="4" s="1"/>
  <c r="F369" i="4" s="1"/>
  <c r="F370" i="4" s="1"/>
  <c r="F371" i="4" s="1"/>
  <c r="F372" i="4" s="1"/>
  <c r="F373" i="4" s="1"/>
  <c r="F374" i="4" s="1"/>
  <c r="F375" i="4" s="1"/>
  <c r="F376" i="4" s="1"/>
  <c r="F377" i="4" s="1"/>
  <c r="F378" i="4" s="1"/>
  <c r="F379" i="4" s="1"/>
  <c r="F380" i="4" s="1"/>
  <c r="F381" i="4" s="1"/>
  <c r="F382" i="4" s="1"/>
  <c r="F383" i="4" s="1"/>
  <c r="F665" i="4" l="1"/>
  <c r="F666" i="4" s="1"/>
  <c r="F667" i="4" s="1"/>
  <c r="F668" i="4" s="1"/>
  <c r="F669" i="4" s="1"/>
  <c r="F670" i="4" s="1"/>
  <c r="F671" i="4" s="1"/>
  <c r="F672" i="4" s="1"/>
  <c r="F673" i="4" s="1"/>
  <c r="F674" i="4" s="1"/>
  <c r="F675" i="4" s="1"/>
  <c r="F676" i="4" s="1"/>
  <c r="F677" i="4" s="1"/>
  <c r="F678" i="4" s="1"/>
  <c r="F679" i="4" s="1"/>
  <c r="F680" i="4" s="1"/>
  <c r="F681" i="4" s="1"/>
  <c r="F682" i="4" s="1"/>
  <c r="F683" i="4" s="1"/>
  <c r="F684" i="4" s="1"/>
  <c r="F685" i="4" s="1"/>
  <c r="F686" i="4" s="1"/>
  <c r="F687" i="4" s="1"/>
  <c r="F688" i="4" s="1"/>
  <c r="F689" i="4" s="1"/>
  <c r="F690" i="4" s="1"/>
  <c r="F691" i="4" s="1"/>
  <c r="F692" i="4" s="1"/>
  <c r="F693" i="4" s="1"/>
  <c r="F694" i="4" s="1"/>
  <c r="F626" i="4" l="1"/>
  <c r="F627" i="4" s="1"/>
  <c r="F628" i="4" s="1"/>
  <c r="F629" i="4" s="1"/>
  <c r="F630" i="4" s="1"/>
  <c r="F631" i="4" s="1"/>
  <c r="F632" i="4" s="1"/>
  <c r="F633" i="4" s="1"/>
  <c r="F634" i="4" s="1"/>
  <c r="F635" i="4" s="1"/>
  <c r="F636" i="4" s="1"/>
  <c r="F637" i="4" s="1"/>
  <c r="F638" i="4" s="1"/>
  <c r="F639" i="4" s="1"/>
  <c r="F640" i="4" s="1"/>
  <c r="F641" i="4" s="1"/>
  <c r="F642" i="4" s="1"/>
  <c r="F643" i="4" s="1"/>
  <c r="F644" i="4" s="1"/>
  <c r="F645" i="4" s="1"/>
  <c r="F646" i="4" s="1"/>
  <c r="F647" i="4" s="1"/>
  <c r="F14" i="5" l="1"/>
  <c r="F15" i="5" s="1"/>
  <c r="F16" i="5" s="1"/>
  <c r="F17" i="5" s="1"/>
  <c r="F18" i="5" s="1"/>
  <c r="F19" i="5" s="1"/>
  <c r="F20" i="5" s="1"/>
  <c r="F21" i="5" s="1"/>
  <c r="F22" i="5" s="1"/>
  <c r="F23" i="5" s="1"/>
  <c r="F24" i="5" s="1"/>
  <c r="F25" i="5" s="1"/>
  <c r="F26" i="5" s="1"/>
  <c r="F27" i="5" s="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F77" i="5" s="1"/>
  <c r="F78" i="5" s="1"/>
  <c r="F79" i="5" s="1"/>
  <c r="F80" i="5" s="1"/>
  <c r="F81" i="5" s="1"/>
  <c r="F82" i="5" s="1"/>
  <c r="F83" i="5" s="1"/>
  <c r="F84" i="5" s="1"/>
  <c r="F85" i="5" s="1"/>
  <c r="F86" i="5" s="1"/>
  <c r="F87" i="5" s="1"/>
  <c r="F88" i="5" s="1"/>
  <c r="F89" i="5" s="1"/>
  <c r="F90" i="5" s="1"/>
  <c r="F91" i="5" s="1"/>
  <c r="F92" i="5" s="1"/>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119" i="5" s="1"/>
  <c r="F120" i="5" s="1"/>
  <c r="F121" i="5" s="1"/>
  <c r="F122" i="5" s="1"/>
  <c r="F123" i="5" s="1"/>
  <c r="F124" i="5" s="1"/>
  <c r="F125" i="5" s="1"/>
  <c r="F126" i="5" s="1"/>
  <c r="F127" i="5" s="1"/>
  <c r="F128" i="5" s="1"/>
  <c r="F129" i="5" s="1"/>
  <c r="F130" i="5" s="1"/>
  <c r="F131" i="5" s="1"/>
  <c r="F132" i="5" s="1"/>
  <c r="F133" i="5" s="1"/>
  <c r="F134" i="5" s="1"/>
  <c r="F135" i="5" s="1"/>
  <c r="F136" i="5" s="1"/>
  <c r="F137" i="5" s="1"/>
  <c r="F138" i="5" s="1"/>
  <c r="F139" i="5" s="1"/>
  <c r="F140" i="5" s="1"/>
  <c r="F141" i="5" s="1"/>
  <c r="F142" i="5" s="1"/>
  <c r="F143" i="5" s="1"/>
  <c r="F144" i="5" s="1"/>
  <c r="F145" i="5" s="1"/>
  <c r="F146" i="5" s="1"/>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91" i="5" s="1"/>
  <c r="F192" i="5" s="1"/>
  <c r="F193" i="5" s="1"/>
  <c r="F194" i="5" s="1"/>
  <c r="F195" i="5" s="1"/>
  <c r="F196" i="5" s="1"/>
  <c r="F197" i="5" s="1"/>
  <c r="F198" i="5" s="1"/>
  <c r="F199" i="5" s="1"/>
  <c r="F200" i="5" s="1"/>
  <c r="F201" i="5" s="1"/>
  <c r="F202" i="5" s="1"/>
  <c r="F203" i="5" s="1"/>
  <c r="F204" i="5" s="1"/>
  <c r="F205" i="5" s="1"/>
  <c r="F206" i="5" s="1"/>
  <c r="F207" i="5" s="1"/>
  <c r="F208" i="5" s="1"/>
  <c r="F209" i="5" s="1"/>
  <c r="F210" i="5" s="1"/>
  <c r="F211" i="5" s="1"/>
  <c r="F212" i="5" s="1"/>
  <c r="F213" i="5" s="1"/>
  <c r="F214" i="5" s="1"/>
  <c r="F215" i="5" s="1"/>
  <c r="F216" i="5" s="1"/>
  <c r="F217" i="5" s="1"/>
  <c r="F218" i="5" s="1"/>
  <c r="F219" i="5" s="1"/>
  <c r="F220" i="5" s="1"/>
  <c r="F221" i="5" s="1"/>
  <c r="F222" i="5" s="1"/>
  <c r="F223" i="5" s="1"/>
  <c r="F224" i="5" s="1"/>
  <c r="F225" i="5" s="1"/>
  <c r="F226" i="5" s="1"/>
  <c r="F227" i="5" s="1"/>
  <c r="F228" i="5" s="1"/>
  <c r="F229" i="5" s="1"/>
  <c r="F230" i="5" s="1"/>
  <c r="F231" i="5" s="1"/>
  <c r="F232" i="5" s="1"/>
  <c r="F233" i="5" s="1"/>
  <c r="F234" i="5" s="1"/>
  <c r="F235" i="5" s="1"/>
  <c r="F236" i="5" s="1"/>
  <c r="F237" i="5" s="1"/>
  <c r="F238" i="5" s="1"/>
  <c r="F239" i="5" s="1"/>
  <c r="F240" i="5" s="1"/>
  <c r="F241" i="5" s="1"/>
  <c r="F242" i="5" s="1"/>
  <c r="F243" i="5" s="1"/>
  <c r="F244" i="5" s="1"/>
  <c r="F245" i="5" s="1"/>
  <c r="F246" i="5" s="1"/>
  <c r="F247" i="5" s="1"/>
  <c r="F248" i="5" s="1"/>
  <c r="F249" i="5" s="1"/>
  <c r="F250" i="5" s="1"/>
  <c r="F251" i="5" s="1"/>
  <c r="F252" i="5" s="1"/>
  <c r="F253" i="5" s="1"/>
  <c r="F254" i="5" s="1"/>
  <c r="F255" i="5" s="1"/>
  <c r="F256" i="5" s="1"/>
  <c r="F257" i="5" s="1"/>
  <c r="F258" i="5" s="1"/>
  <c r="F259" i="5" s="1"/>
  <c r="F260" i="5" s="1"/>
  <c r="F261" i="5" s="1"/>
  <c r="F262" i="5" s="1"/>
  <c r="F263" i="5" s="1"/>
  <c r="F264" i="5" s="1"/>
  <c r="F265" i="5" s="1"/>
  <c r="F266" i="5" s="1"/>
  <c r="F267" i="5" s="1"/>
  <c r="F268" i="5" s="1"/>
  <c r="F269" i="5" s="1"/>
  <c r="F270" i="5" s="1"/>
  <c r="F271" i="5" s="1"/>
  <c r="F272" i="5" s="1"/>
  <c r="F273" i="5" s="1"/>
  <c r="F274" i="5" s="1"/>
  <c r="F275" i="5" s="1"/>
  <c r="F276" i="5" s="1"/>
  <c r="F277" i="5" s="1"/>
  <c r="F278" i="5" s="1"/>
  <c r="F279" i="5" s="1"/>
  <c r="F280" i="5" s="1"/>
  <c r="F281" i="5" s="1"/>
  <c r="F282" i="5" s="1"/>
  <c r="F283" i="5" s="1"/>
  <c r="F284" i="5" s="1"/>
  <c r="F285" i="5" s="1"/>
  <c r="F286" i="5" s="1"/>
  <c r="F287" i="5" s="1"/>
  <c r="F288" i="5" s="1"/>
  <c r="F289" i="5" s="1"/>
  <c r="F290" i="5" s="1"/>
  <c r="F291" i="5" s="1"/>
  <c r="F292" i="5" s="1"/>
  <c r="F293" i="5" s="1"/>
  <c r="F294" i="5" s="1"/>
  <c r="F295" i="5" s="1"/>
  <c r="F296" i="5" s="1"/>
  <c r="F297" i="5" s="1"/>
  <c r="F298" i="5" s="1"/>
  <c r="F299" i="5" s="1"/>
  <c r="F300" i="5" s="1"/>
  <c r="F301" i="5" s="1"/>
  <c r="F302" i="5" s="1"/>
  <c r="F303" i="5" s="1"/>
  <c r="F304" i="5" s="1"/>
  <c r="F305" i="5" s="1"/>
  <c r="F306" i="5" s="1"/>
  <c r="F307" i="5" s="1"/>
  <c r="F308" i="5" s="1"/>
  <c r="F309" i="5" s="1"/>
  <c r="F310" i="5" s="1"/>
  <c r="F311" i="5" s="1"/>
  <c r="F312" i="5" s="1"/>
  <c r="F313" i="5" s="1"/>
  <c r="F314" i="5" s="1"/>
  <c r="F315" i="5" s="1"/>
  <c r="F316" i="5" s="1"/>
  <c r="F317" i="5" s="1"/>
  <c r="F318" i="5" s="1"/>
  <c r="F319" i="5" s="1"/>
  <c r="F320" i="5" s="1"/>
  <c r="F321" i="5" s="1"/>
  <c r="F322" i="5" s="1"/>
  <c r="F323" i="5" s="1"/>
  <c r="F324" i="5" s="1"/>
  <c r="F325" i="5" s="1"/>
  <c r="F326" i="5" s="1"/>
  <c r="F327" i="5" s="1"/>
  <c r="F328" i="5" s="1"/>
  <c r="F329" i="5" s="1"/>
  <c r="F330" i="5" s="1"/>
  <c r="F331" i="5" s="1"/>
  <c r="F332" i="5" s="1"/>
  <c r="F333" i="5" s="1"/>
  <c r="F334" i="5" s="1"/>
  <c r="F335" i="5" s="1"/>
  <c r="F336" i="5" s="1"/>
  <c r="F337" i="5" s="1"/>
  <c r="F338" i="5" s="1"/>
  <c r="F339" i="5" s="1"/>
  <c r="F340" i="5" s="1"/>
  <c r="F341" i="5" s="1"/>
  <c r="F342" i="5" s="1"/>
  <c r="F343" i="5" s="1"/>
  <c r="F344" i="5" s="1"/>
  <c r="F345" i="5" s="1"/>
  <c r="F346" i="5" s="1"/>
  <c r="F347" i="5" s="1"/>
  <c r="F348" i="5" s="1"/>
  <c r="F349" i="5" s="1"/>
  <c r="F350" i="5" s="1"/>
  <c r="F351" i="5" s="1"/>
  <c r="F352" i="5" s="1"/>
  <c r="F353" i="5" s="1"/>
  <c r="F354" i="5" s="1"/>
  <c r="F355" i="5" s="1"/>
  <c r="F356" i="5" s="1"/>
  <c r="F357" i="5" s="1"/>
  <c r="F358" i="5" s="1"/>
  <c r="F359" i="5" s="1"/>
  <c r="F360" i="5" s="1"/>
  <c r="F361" i="5" s="1"/>
  <c r="F362" i="5" s="1"/>
  <c r="F363" i="5" s="1"/>
  <c r="F364" i="5" s="1"/>
  <c r="F365" i="5" s="1"/>
  <c r="F366" i="5" s="1"/>
  <c r="F367" i="5" s="1"/>
  <c r="F368" i="5" s="1"/>
  <c r="F369" i="5" s="1"/>
  <c r="F370" i="5" s="1"/>
  <c r="F371" i="5" s="1"/>
  <c r="F372" i="5" s="1"/>
  <c r="F373" i="5" s="1"/>
  <c r="F374" i="5" s="1"/>
  <c r="F375" i="5" s="1"/>
  <c r="F376" i="5" s="1"/>
  <c r="F377" i="5" s="1"/>
  <c r="F378" i="5" s="1"/>
  <c r="F379" i="5" s="1"/>
  <c r="F380" i="5" s="1"/>
  <c r="F381" i="5" s="1"/>
  <c r="F382" i="5" s="1"/>
  <c r="F383" i="5" s="1"/>
  <c r="F384" i="5" s="1"/>
  <c r="F385" i="5" s="1"/>
  <c r="F386" i="5" s="1"/>
  <c r="F387" i="5" s="1"/>
  <c r="F388" i="5" s="1"/>
  <c r="F389" i="5" s="1"/>
  <c r="F390" i="5" s="1"/>
  <c r="F391" i="5" s="1"/>
  <c r="F392" i="5" s="1"/>
  <c r="F393" i="5" s="1"/>
  <c r="F394" i="5" s="1"/>
  <c r="F395" i="5" s="1"/>
  <c r="F396" i="5" s="1"/>
  <c r="F397" i="5" s="1"/>
  <c r="F398" i="5" s="1"/>
  <c r="F399" i="5" s="1"/>
  <c r="F400" i="5" s="1"/>
  <c r="F401" i="5" s="1"/>
  <c r="F402" i="5" s="1"/>
  <c r="F403" i="5" s="1"/>
  <c r="F404" i="5" s="1"/>
  <c r="F405" i="5" s="1"/>
  <c r="F406" i="5" s="1"/>
  <c r="F407" i="5" s="1"/>
  <c r="F408" i="5" s="1"/>
  <c r="F409" i="5" s="1"/>
  <c r="F410" i="5" s="1"/>
  <c r="F411" i="5" s="1"/>
  <c r="F412" i="5" s="1"/>
  <c r="F413" i="5" s="1"/>
  <c r="F414" i="5" s="1"/>
  <c r="F415" i="5" s="1"/>
  <c r="F416" i="5" s="1"/>
  <c r="F417" i="5" s="1"/>
  <c r="F418" i="5" s="1"/>
  <c r="F419" i="5" s="1"/>
  <c r="F420" i="5" s="1"/>
  <c r="F421" i="5" s="1"/>
  <c r="F422" i="5" s="1"/>
  <c r="F423" i="5" s="1"/>
  <c r="F424" i="5" s="1"/>
  <c r="F425" i="5" s="1"/>
  <c r="F426" i="5" s="1"/>
  <c r="F427" i="5" s="1"/>
  <c r="F428" i="5" s="1"/>
  <c r="F429" i="5" s="1"/>
  <c r="F430" i="5" s="1"/>
  <c r="F431" i="5" s="1"/>
  <c r="F432" i="5" s="1"/>
  <c r="F433" i="5" s="1"/>
  <c r="F434" i="5" s="1"/>
  <c r="F435" i="5" s="1"/>
  <c r="F436" i="5" s="1"/>
  <c r="F437" i="5" s="1"/>
  <c r="F438" i="5" s="1"/>
  <c r="F439" i="5" s="1"/>
  <c r="F440" i="5" s="1"/>
  <c r="F441" i="5" s="1"/>
  <c r="F442" i="5" s="1"/>
  <c r="F443" i="5" s="1"/>
  <c r="F444" i="5" s="1"/>
  <c r="F445" i="5" s="1"/>
  <c r="F446" i="5" s="1"/>
  <c r="F447" i="5" s="1"/>
  <c r="F448" i="5" s="1"/>
  <c r="F449" i="5" s="1"/>
  <c r="F450" i="5" s="1"/>
  <c r="F451" i="5" s="1"/>
  <c r="F452" i="5" s="1"/>
  <c r="F453" i="5" s="1"/>
  <c r="F454" i="5" s="1"/>
  <c r="F455" i="5" s="1"/>
  <c r="F456" i="5" s="1"/>
  <c r="F457" i="5" s="1"/>
  <c r="F458" i="5" s="1"/>
  <c r="F459" i="5" s="1"/>
  <c r="F460" i="5" s="1"/>
  <c r="F461" i="5" s="1"/>
  <c r="F462" i="5" s="1"/>
  <c r="F463" i="5" s="1"/>
  <c r="F464" i="5" s="1"/>
  <c r="F465" i="5" s="1"/>
  <c r="F466" i="5" s="1"/>
  <c r="F467" i="5" s="1"/>
  <c r="F468" i="5" s="1"/>
  <c r="F469" i="5" s="1"/>
  <c r="F470" i="5" s="1"/>
  <c r="F471" i="5" s="1"/>
  <c r="F472" i="5" s="1"/>
  <c r="F473" i="5" s="1"/>
  <c r="F474" i="5" s="1"/>
  <c r="F475" i="5" s="1"/>
  <c r="F476" i="5" s="1"/>
  <c r="F477" i="5" s="1"/>
  <c r="F478" i="5" s="1"/>
  <c r="F479" i="5" s="1"/>
  <c r="F480" i="5" s="1"/>
  <c r="F481" i="5" s="1"/>
  <c r="F482" i="5" s="1"/>
  <c r="F483" i="5" s="1"/>
  <c r="F484" i="5" s="1"/>
  <c r="F485" i="5" s="1"/>
  <c r="F486" i="5" s="1"/>
  <c r="D16" i="3" l="1"/>
  <c r="F717" i="5" l="1"/>
  <c r="F799" i="5" l="1"/>
  <c r="F800" i="5" s="1"/>
  <c r="F801" i="5" s="1"/>
  <c r="F802" i="5" s="1"/>
  <c r="F803" i="5" s="1"/>
  <c r="F804" i="5" s="1"/>
  <c r="F805" i="5" s="1"/>
  <c r="F806" i="5" s="1"/>
  <c r="F807" i="5" s="1"/>
  <c r="F808" i="5" s="1"/>
  <c r="F809" i="5" s="1"/>
  <c r="F810" i="5" s="1"/>
  <c r="F811" i="5" s="1"/>
  <c r="F812" i="5" s="1"/>
  <c r="F813" i="5" s="1"/>
  <c r="F814" i="5" s="1"/>
  <c r="F815" i="5" s="1"/>
  <c r="F816" i="5" s="1"/>
  <c r="F817" i="5" s="1"/>
  <c r="F818" i="5" s="1"/>
  <c r="F819" i="5" s="1"/>
  <c r="F820" i="5" s="1"/>
  <c r="F821" i="5" s="1"/>
  <c r="F822" i="5" s="1"/>
  <c r="F823" i="5" s="1"/>
  <c r="F824" i="5" s="1"/>
  <c r="F825" i="5" s="1"/>
  <c r="F826" i="5" s="1"/>
  <c r="F827" i="5" s="1"/>
  <c r="F828" i="5" s="1"/>
  <c r="F829" i="5" s="1"/>
  <c r="F830" i="5" s="1"/>
  <c r="F831" i="5" s="1"/>
  <c r="F832" i="5" s="1"/>
  <c r="F833" i="5" s="1"/>
  <c r="F834" i="5" s="1"/>
  <c r="F835" i="5" s="1"/>
  <c r="F836" i="5" s="1"/>
  <c r="F735" i="5"/>
  <c r="F736" i="5" s="1"/>
  <c r="F737" i="5" s="1"/>
  <c r="F738" i="5" s="1"/>
  <c r="F739" i="5" s="1"/>
  <c r="F740" i="5" s="1"/>
  <c r="F741" i="5" s="1"/>
  <c r="F742" i="5" s="1"/>
  <c r="F743" i="5" s="1"/>
  <c r="F744" i="5" s="1"/>
  <c r="F745" i="5" s="1"/>
  <c r="F746" i="5" s="1"/>
  <c r="F747" i="5" s="1"/>
  <c r="F748" i="5" s="1"/>
  <c r="F749" i="5" s="1"/>
  <c r="F750" i="5" s="1"/>
  <c r="F751" i="5" s="1"/>
  <c r="F752" i="5" s="1"/>
  <c r="F753" i="5" s="1"/>
  <c r="F754" i="5" s="1"/>
  <c r="F755" i="5" s="1"/>
  <c r="F756" i="5" s="1"/>
  <c r="F757" i="5" s="1"/>
  <c r="F758" i="5" s="1"/>
  <c r="F759" i="5" s="1"/>
  <c r="F760" i="5" s="1"/>
  <c r="F761" i="5" s="1"/>
  <c r="F762" i="5" s="1"/>
  <c r="F763" i="5" s="1"/>
  <c r="F764" i="5" s="1"/>
  <c r="F765" i="5" s="1"/>
  <c r="F766" i="5" s="1"/>
  <c r="F767" i="5" s="1"/>
  <c r="F768" i="5" s="1"/>
  <c r="F769" i="5" s="1"/>
  <c r="F770" i="5" s="1"/>
  <c r="F771" i="5" s="1"/>
  <c r="F772" i="5" s="1"/>
  <c r="F773" i="5" s="1"/>
  <c r="F774" i="5" s="1"/>
  <c r="F775" i="5" s="1"/>
  <c r="F776" i="5" s="1"/>
  <c r="F777" i="5" s="1"/>
  <c r="F778" i="5" s="1"/>
  <c r="F779" i="5" s="1"/>
  <c r="F780" i="5" s="1"/>
  <c r="F781" i="5" s="1"/>
  <c r="F694" i="5"/>
  <c r="F695" i="5" s="1"/>
  <c r="F696" i="5" s="1"/>
  <c r="F665" i="5"/>
  <c r="F666" i="5" s="1"/>
  <c r="F667" i="5" s="1"/>
  <c r="F668" i="5" s="1"/>
  <c r="F669" i="5" s="1"/>
  <c r="F670" i="5" s="1"/>
  <c r="F671" i="5" s="1"/>
  <c r="F672" i="5" s="1"/>
  <c r="F673" i="5" s="1"/>
  <c r="F643" i="5"/>
  <c r="F644" i="5" s="1"/>
  <c r="F645" i="5" s="1"/>
  <c r="F646" i="5" s="1"/>
  <c r="F565" i="5"/>
  <c r="F501" i="5"/>
  <c r="F502" i="5" s="1"/>
  <c r="F503" i="5" s="1"/>
  <c r="F504" i="5" s="1"/>
  <c r="F505" i="5" s="1"/>
  <c r="F506" i="5" s="1"/>
  <c r="F507" i="5" s="1"/>
  <c r="F508" i="5" s="1"/>
  <c r="F509" i="5" s="1"/>
  <c r="F510" i="5" s="1"/>
  <c r="F511" i="5" s="1"/>
  <c r="F512" i="5" s="1"/>
  <c r="F513" i="5" s="1"/>
  <c r="F514" i="5" s="1"/>
  <c r="F515" i="5" s="1"/>
  <c r="F516" i="5" s="1"/>
  <c r="F517" i="5" s="1"/>
  <c r="F518" i="5" s="1"/>
  <c r="F519" i="5" s="1"/>
  <c r="F520" i="5" s="1"/>
  <c r="F521" i="5" s="1"/>
  <c r="F522" i="5" s="1"/>
  <c r="F523" i="5" s="1"/>
  <c r="F524" i="5" s="1"/>
  <c r="F525" i="5" s="1"/>
  <c r="F526" i="5" s="1"/>
  <c r="F527" i="5" s="1"/>
  <c r="F528" i="5" s="1"/>
  <c r="F529" i="5" s="1"/>
  <c r="F530" i="5" s="1"/>
  <c r="F531" i="5" s="1"/>
  <c r="F532" i="5" s="1"/>
  <c r="F533" i="5" s="1"/>
  <c r="F534" i="5" s="1"/>
  <c r="F535" i="5" s="1"/>
  <c r="F536" i="5" s="1"/>
  <c r="F537" i="5" s="1"/>
  <c r="F538" i="5" s="1"/>
  <c r="F539" i="5" s="1"/>
  <c r="F540" i="5" s="1"/>
  <c r="F541" i="5" s="1"/>
  <c r="F542" i="5" s="1"/>
  <c r="F543" i="5" s="1"/>
  <c r="F544" i="5" s="1"/>
  <c r="F566" i="5" l="1"/>
  <c r="F567" i="5" s="1"/>
  <c r="F568" i="5" s="1"/>
  <c r="F569" i="5" s="1"/>
  <c r="F570" i="5" s="1"/>
  <c r="F571" i="5" s="1"/>
  <c r="F572" i="5" s="1"/>
  <c r="F573" i="5" s="1"/>
  <c r="F574" i="5" s="1"/>
  <c r="F575" i="5" s="1"/>
  <c r="F576" i="5" s="1"/>
  <c r="F577" i="5" s="1"/>
  <c r="F578" i="5" s="1"/>
  <c r="F579" i="5" s="1"/>
  <c r="F580" i="5" s="1"/>
  <c r="F581" i="5" s="1"/>
  <c r="F582" i="5" s="1"/>
  <c r="F583" i="5" s="1"/>
  <c r="F584" i="5" s="1"/>
  <c r="F585" i="5" s="1"/>
  <c r="F586" i="5" s="1"/>
  <c r="F587" i="5" s="1"/>
  <c r="F588" i="5" s="1"/>
  <c r="F589" i="5" s="1"/>
  <c r="F590" i="5" s="1"/>
  <c r="F591" i="5" s="1"/>
  <c r="F592" i="5" s="1"/>
  <c r="F593" i="5" s="1"/>
  <c r="F594" i="5" s="1"/>
  <c r="F595" i="5" s="1"/>
  <c r="F596" i="5" s="1"/>
  <c r="F597" i="5" s="1"/>
  <c r="F598" i="5" s="1"/>
  <c r="F599" i="5" s="1"/>
  <c r="F600" i="5" s="1"/>
  <c r="F601" i="5" s="1"/>
  <c r="F602" i="5" s="1"/>
  <c r="F603" i="5" s="1"/>
  <c r="F604" i="5" s="1"/>
  <c r="F605" i="5" s="1"/>
  <c r="F606" i="5" s="1"/>
  <c r="F607" i="5" s="1"/>
  <c r="F608" i="5" s="1"/>
  <c r="F609" i="5" s="1"/>
  <c r="F610" i="5" s="1"/>
  <c r="F611" i="5" s="1"/>
  <c r="F612" i="5" s="1"/>
  <c r="F613" i="5" s="1"/>
  <c r="F614" i="5" s="1"/>
  <c r="F615" i="5" s="1"/>
  <c r="F616" i="5" s="1"/>
  <c r="F617" i="5" s="1"/>
  <c r="F618" i="5" s="1"/>
  <c r="F619" i="5" s="1"/>
  <c r="F620" i="5" s="1"/>
  <c r="F621" i="5" s="1"/>
  <c r="F622" i="5" s="1"/>
  <c r="F623" i="5" s="1"/>
  <c r="F560" i="4"/>
  <c r="F561" i="4" s="1"/>
  <c r="F562" i="4" s="1"/>
  <c r="F563" i="4" s="1"/>
  <c r="F564" i="4" s="1"/>
  <c r="F565" i="4" s="1"/>
  <c r="F566" i="4" s="1"/>
  <c r="F567" i="4" s="1"/>
  <c r="F568" i="4" s="1"/>
  <c r="F569" i="4" l="1"/>
  <c r="F570" i="4" s="1"/>
  <c r="E27" i="3"/>
  <c r="F679" i="3" l="1"/>
  <c r="F680" i="3" s="1"/>
  <c r="F681" i="3" s="1"/>
  <c r="F682" i="3" s="1"/>
  <c r="F683" i="3" s="1"/>
  <c r="F684" i="3" s="1"/>
  <c r="F685" i="3" s="1"/>
  <c r="F686" i="3" s="1"/>
  <c r="F687" i="3" s="1"/>
  <c r="F688" i="3" s="1"/>
  <c r="F689" i="3" s="1"/>
  <c r="F690" i="3" s="1"/>
  <c r="F691" i="3" s="1"/>
  <c r="F692" i="3" s="1"/>
  <c r="F693" i="3" s="1"/>
  <c r="F694" i="3" s="1"/>
  <c r="F695" i="3" s="1"/>
  <c r="F696" i="3" s="1"/>
  <c r="F697" i="3" s="1"/>
  <c r="F698" i="3" s="1"/>
  <c r="F539" i="4" l="1"/>
  <c r="F540" i="4" s="1"/>
  <c r="F541" i="4" s="1"/>
  <c r="F542" i="4" s="1"/>
  <c r="F717" i="3" l="1"/>
  <c r="F718" i="3" s="1"/>
  <c r="F719" i="3" s="1"/>
  <c r="F720" i="3" s="1"/>
  <c r="F14" i="3" l="1"/>
  <c r="F15" i="3" s="1"/>
  <c r="F16" i="3" s="1"/>
  <c r="F17" i="3" s="1"/>
  <c r="F543" i="3" l="1"/>
  <c r="F544" i="3" s="1"/>
  <c r="F545" i="3" s="1"/>
  <c r="F546" i="3" s="1"/>
  <c r="F547" i="3" s="1"/>
  <c r="E611" i="3" l="1"/>
  <c r="E614" i="3"/>
  <c r="E548" i="3"/>
  <c r="F548" i="3" s="1"/>
  <c r="F549" i="3" s="1"/>
  <c r="F550" i="3" s="1"/>
  <c r="F551" i="3" s="1"/>
  <c r="F552" i="3" s="1"/>
  <c r="F553" i="3" s="1"/>
  <c r="F554" i="3" s="1"/>
  <c r="F555" i="3" s="1"/>
  <c r="F556" i="3" s="1"/>
  <c r="F557" i="3" s="1"/>
  <c r="F558" i="3" s="1"/>
  <c r="F559" i="3" s="1"/>
  <c r="F560" i="3" s="1"/>
  <c r="F561" i="3" s="1"/>
  <c r="F562" i="3" s="1"/>
  <c r="F563" i="3" s="1"/>
  <c r="F564" i="3" s="1"/>
  <c r="F565" i="3" s="1"/>
  <c r="F566" i="3" s="1"/>
  <c r="F567" i="3" s="1"/>
  <c r="F568" i="3" s="1"/>
  <c r="F569" i="3" s="1"/>
  <c r="E487" i="3"/>
  <c r="E486" i="3"/>
  <c r="E22" i="3"/>
  <c r="F609" i="3" l="1"/>
  <c r="F721" i="3" l="1"/>
  <c r="F722" i="3" s="1"/>
  <c r="F723" i="3" s="1"/>
  <c r="F724" i="3" s="1"/>
  <c r="F725" i="3" s="1"/>
  <c r="F726" i="3" s="1"/>
  <c r="F727" i="3" s="1"/>
  <c r="F728" i="3" s="1"/>
  <c r="F729" i="3" s="1"/>
  <c r="F730" i="3" s="1"/>
  <c r="F731" i="3" s="1"/>
  <c r="F732" i="3" s="1"/>
  <c r="F733" i="3" s="1"/>
  <c r="F734" i="3" s="1"/>
  <c r="F735" i="3" s="1"/>
  <c r="F736" i="3" s="1"/>
  <c r="F737" i="3" s="1"/>
  <c r="F738" i="3" s="1"/>
  <c r="F739" i="3" s="1"/>
  <c r="F740" i="3" s="1"/>
  <c r="F741" i="3" s="1"/>
  <c r="F742" i="3" s="1"/>
  <c r="F743" i="3" s="1"/>
  <c r="F744" i="3" s="1"/>
  <c r="F745" i="3" s="1"/>
  <c r="F746" i="3" s="1"/>
  <c r="F747" i="3" s="1"/>
  <c r="F748" i="3" s="1"/>
  <c r="F749" i="3" s="1"/>
  <c r="F750" i="3" s="1"/>
  <c r="F751" i="3" s="1"/>
  <c r="F752" i="3" s="1"/>
  <c r="F753" i="3" s="1"/>
  <c r="F754" i="3" s="1"/>
  <c r="F755" i="3" s="1"/>
  <c r="F756" i="3" s="1"/>
  <c r="F757" i="3" s="1"/>
  <c r="F758" i="3" s="1"/>
  <c r="E18" i="3" l="1"/>
  <c r="F18" i="3" s="1"/>
  <c r="F19" i="3" s="1"/>
  <c r="F20" i="3" s="1"/>
  <c r="F21" i="3" s="1"/>
  <c r="F22" i="3" s="1"/>
  <c r="F23" i="3" s="1"/>
  <c r="F24" i="3" s="1"/>
  <c r="F25" i="3" s="1"/>
  <c r="F26" i="3" s="1"/>
  <c r="F27" i="3" s="1"/>
  <c r="F28" i="3" l="1"/>
  <c r="F29" i="3" s="1"/>
  <c r="F30" i="3" s="1"/>
  <c r="F31" i="3" s="1"/>
  <c r="F32" i="3" s="1"/>
  <c r="F33" i="3" s="1"/>
  <c r="F34" i="3" s="1"/>
  <c r="F35" i="3" s="1"/>
  <c r="F36" i="3" s="1"/>
  <c r="F37" i="3" s="1"/>
  <c r="F38" i="3" s="1"/>
  <c r="F39" i="3" s="1"/>
  <c r="F40" i="3" s="1"/>
  <c r="F41" i="3" s="1"/>
  <c r="F42" i="3" s="1"/>
  <c r="F43" i="3" s="1"/>
  <c r="F44" i="3" s="1"/>
  <c r="F45" i="3" s="1"/>
  <c r="F46" i="3" s="1"/>
  <c r="F47" i="3" s="1"/>
  <c r="F48" i="3" s="1"/>
  <c r="F49" i="3" s="1"/>
  <c r="F50" i="3" s="1"/>
  <c r="F51" i="3" s="1"/>
  <c r="F52" i="3" s="1"/>
  <c r="F53" i="3" s="1"/>
  <c r="F54" i="3" s="1"/>
  <c r="F55" i="3" s="1"/>
  <c r="F56" i="3" s="1"/>
  <c r="F57" i="3" s="1"/>
  <c r="F58" i="3" s="1"/>
  <c r="F59" i="3" s="1"/>
  <c r="F60" i="3" s="1"/>
  <c r="F61" i="3" s="1"/>
  <c r="F62" i="3" s="1"/>
  <c r="F63" i="3" s="1"/>
  <c r="F64" i="3" s="1"/>
  <c r="F65" i="3" s="1"/>
  <c r="F66" i="3" s="1"/>
  <c r="F67" i="3" s="1"/>
  <c r="F68" i="3" s="1"/>
  <c r="F69" i="3" s="1"/>
  <c r="F70" i="3" s="1"/>
  <c r="F71" i="3" s="1"/>
  <c r="F72" i="3" s="1"/>
  <c r="F73" i="3" s="1"/>
  <c r="F74" i="3" s="1"/>
  <c r="F75" i="3" s="1"/>
  <c r="F76" i="3" s="1"/>
  <c r="F77" i="3" s="1"/>
  <c r="F78" i="3" s="1"/>
  <c r="F79" i="3" s="1"/>
  <c r="F80" i="3" s="1"/>
  <c r="F81" i="3" s="1"/>
  <c r="F82" i="3" s="1"/>
  <c r="F83" i="3" s="1"/>
  <c r="F84" i="3" s="1"/>
  <c r="F85" i="3" s="1"/>
  <c r="F86" i="3" s="1"/>
  <c r="F87" i="3" s="1"/>
  <c r="F88" i="3" s="1"/>
  <c r="F89" i="3" s="1"/>
  <c r="F90" i="3" s="1"/>
  <c r="F91" i="3" s="1"/>
  <c r="F92" i="3" s="1"/>
  <c r="F93" i="3" s="1"/>
  <c r="F94" i="3" s="1"/>
  <c r="F95" i="3" s="1"/>
  <c r="F96" i="3" s="1"/>
  <c r="F97" i="3" s="1"/>
  <c r="F98" i="3" s="1"/>
  <c r="F99" i="3" s="1"/>
  <c r="F100" i="3" s="1"/>
  <c r="F101" i="3" s="1"/>
  <c r="F102" i="3" s="1"/>
  <c r="F103" i="3" s="1"/>
  <c r="F104" i="3" s="1"/>
  <c r="F105" i="3" s="1"/>
  <c r="F106" i="3" s="1"/>
  <c r="F107" i="3" s="1"/>
  <c r="F108" i="3" s="1"/>
  <c r="F109" i="3" s="1"/>
  <c r="F110" i="3" s="1"/>
  <c r="F111" i="3" s="1"/>
  <c r="F112" i="3" s="1"/>
  <c r="F113" i="3" s="1"/>
  <c r="F114" i="3" s="1"/>
  <c r="F115" i="3" s="1"/>
  <c r="F116" i="3" s="1"/>
  <c r="F117" i="3" s="1"/>
  <c r="F118" i="3" s="1"/>
  <c r="F119" i="3" s="1"/>
  <c r="F120" i="3" s="1"/>
  <c r="F121" i="3" s="1"/>
  <c r="F122" i="3" s="1"/>
  <c r="F123" i="3" s="1"/>
  <c r="F124" i="3" s="1"/>
  <c r="F125" i="3" s="1"/>
  <c r="F126" i="3" s="1"/>
  <c r="F127" i="3" s="1"/>
  <c r="F128" i="3" s="1"/>
  <c r="F129" i="3" s="1"/>
  <c r="F130" i="3" s="1"/>
  <c r="F131" i="3" s="1"/>
  <c r="F132" i="3" s="1"/>
  <c r="F133" i="3" s="1"/>
  <c r="F134" i="3" s="1"/>
  <c r="F135" i="3" s="1"/>
  <c r="F136" i="3" s="1"/>
  <c r="F137" i="3" s="1"/>
  <c r="F138" i="3" s="1"/>
  <c r="F139" i="3" s="1"/>
  <c r="F140" i="3" s="1"/>
  <c r="F141" i="3" s="1"/>
  <c r="F142" i="3" s="1"/>
  <c r="F143" i="3" s="1"/>
  <c r="F144" i="3" s="1"/>
  <c r="F145" i="3" s="1"/>
  <c r="F146" i="3" s="1"/>
  <c r="F147" i="3" s="1"/>
  <c r="F148" i="3" s="1"/>
  <c r="F149" i="3" s="1"/>
  <c r="F150" i="3" s="1"/>
  <c r="F151" i="3" s="1"/>
  <c r="F152" i="3" s="1"/>
  <c r="F153" i="3" s="1"/>
  <c r="F154" i="3" s="1"/>
  <c r="F155" i="3" s="1"/>
  <c r="F156" i="3" s="1"/>
  <c r="F157" i="3" s="1"/>
  <c r="F158" i="3" s="1"/>
  <c r="F159" i="3" s="1"/>
  <c r="F160" i="3" s="1"/>
  <c r="F161" i="3" s="1"/>
  <c r="F162" i="3" s="1"/>
  <c r="F163" i="3" s="1"/>
  <c r="F164" i="3" s="1"/>
  <c r="F165" i="3" s="1"/>
  <c r="F166" i="3" s="1"/>
  <c r="F167" i="3" s="1"/>
  <c r="F168" i="3" s="1"/>
  <c r="F169" i="3" s="1"/>
  <c r="F170" i="3" s="1"/>
  <c r="F171" i="3" s="1"/>
  <c r="F172" i="3" s="1"/>
  <c r="F173" i="3" s="1"/>
  <c r="F174" i="3" s="1"/>
  <c r="F175" i="3" s="1"/>
  <c r="F176" i="3" s="1"/>
  <c r="F177" i="3" s="1"/>
  <c r="F178" i="3" s="1"/>
  <c r="F179" i="3" s="1"/>
  <c r="F180" i="3" s="1"/>
  <c r="F181" i="3" s="1"/>
  <c r="F182" i="3" s="1"/>
  <c r="F183" i="3" s="1"/>
  <c r="F184" i="3" s="1"/>
  <c r="F185" i="3" s="1"/>
  <c r="F186" i="3" s="1"/>
  <c r="F187" i="3" s="1"/>
  <c r="F188" i="3" s="1"/>
  <c r="F189" i="3" s="1"/>
  <c r="F190" i="3" s="1"/>
  <c r="F191" i="3" s="1"/>
  <c r="F192" i="3" s="1"/>
  <c r="F193" i="3" s="1"/>
  <c r="F194" i="3" s="1"/>
  <c r="F195" i="3" s="1"/>
  <c r="F196" i="3" s="1"/>
  <c r="F197" i="3" s="1"/>
  <c r="F198" i="3" s="1"/>
  <c r="F199" i="3" s="1"/>
  <c r="F200" i="3" s="1"/>
  <c r="F201" i="3" s="1"/>
  <c r="F202" i="3" s="1"/>
  <c r="F203" i="3" s="1"/>
  <c r="F204" i="3" s="1"/>
  <c r="F205" i="3" s="1"/>
  <c r="F206" i="3" s="1"/>
  <c r="F207" i="3" s="1"/>
  <c r="F208" i="3" s="1"/>
  <c r="F209" i="3" s="1"/>
  <c r="F210" i="3" s="1"/>
  <c r="F211" i="3" s="1"/>
  <c r="F212" i="3" s="1"/>
  <c r="F213" i="3" s="1"/>
  <c r="F214" i="3" s="1"/>
  <c r="F215" i="3" s="1"/>
  <c r="F216" i="3" s="1"/>
  <c r="F217" i="3" s="1"/>
  <c r="F218" i="3" s="1"/>
  <c r="F219" i="3" s="1"/>
  <c r="F220" i="3" s="1"/>
  <c r="F221" i="3" s="1"/>
  <c r="F222" i="3" s="1"/>
  <c r="F223" i="3" s="1"/>
  <c r="F224" i="3" s="1"/>
  <c r="F225" i="3" s="1"/>
  <c r="F226" i="3" s="1"/>
  <c r="F227" i="3" s="1"/>
  <c r="F228" i="3" s="1"/>
  <c r="F229" i="3" s="1"/>
  <c r="F230" i="3" s="1"/>
  <c r="F231" i="3" s="1"/>
  <c r="F232" i="3" s="1"/>
  <c r="F233" i="3" s="1"/>
  <c r="F234" i="3" s="1"/>
  <c r="F235" i="3" s="1"/>
  <c r="F236" i="3" s="1"/>
  <c r="F237" i="3" s="1"/>
  <c r="F238" i="3" s="1"/>
  <c r="F239" i="3" s="1"/>
  <c r="F240" i="3" s="1"/>
  <c r="F241" i="3" s="1"/>
  <c r="F242" i="3" s="1"/>
  <c r="F243" i="3" s="1"/>
  <c r="F244" i="3" s="1"/>
  <c r="F245" i="3" s="1"/>
  <c r="F246" i="3" s="1"/>
  <c r="F247" i="3" s="1"/>
  <c r="F248" i="3" s="1"/>
  <c r="F249" i="3" s="1"/>
  <c r="F250" i="3" s="1"/>
  <c r="F251" i="3" s="1"/>
  <c r="F252" i="3" s="1"/>
  <c r="F253" i="3" s="1"/>
  <c r="F254" i="3" s="1"/>
  <c r="F255" i="3" s="1"/>
  <c r="F256" i="3" s="1"/>
  <c r="F257" i="3" s="1"/>
  <c r="F258" i="3" s="1"/>
  <c r="F259" i="3" s="1"/>
  <c r="F260" i="3" s="1"/>
  <c r="F261" i="3" s="1"/>
  <c r="F262" i="3" s="1"/>
  <c r="F263" i="3" s="1"/>
  <c r="F264" i="3" s="1"/>
  <c r="F265" i="3" s="1"/>
  <c r="F266" i="3" s="1"/>
  <c r="F267" i="3" s="1"/>
  <c r="F268" i="3" s="1"/>
  <c r="F269" i="3" s="1"/>
  <c r="F270" i="3" s="1"/>
  <c r="F271" i="3" s="1"/>
  <c r="F272" i="3" s="1"/>
  <c r="F273" i="3" s="1"/>
  <c r="F274" i="3" s="1"/>
  <c r="F275" i="3" s="1"/>
  <c r="F276" i="3" s="1"/>
  <c r="F277" i="3" s="1"/>
  <c r="F278" i="3" s="1"/>
  <c r="F279" i="3" s="1"/>
  <c r="F280" i="3" s="1"/>
  <c r="F281" i="3" s="1"/>
  <c r="F282" i="3" s="1"/>
  <c r="F283" i="3" s="1"/>
  <c r="F284" i="3" s="1"/>
  <c r="F285" i="3" s="1"/>
  <c r="F286" i="3" s="1"/>
  <c r="F287" i="3" s="1"/>
  <c r="F288" i="3" s="1"/>
  <c r="F289" i="3" s="1"/>
  <c r="F290" i="3" s="1"/>
  <c r="F291" i="3" s="1"/>
  <c r="F292" i="3" s="1"/>
  <c r="F293" i="3" s="1"/>
  <c r="F294" i="3" s="1"/>
  <c r="F295" i="3" s="1"/>
  <c r="F296" i="3" s="1"/>
  <c r="F297" i="3" s="1"/>
  <c r="F298" i="3" s="1"/>
  <c r="F299" i="3" s="1"/>
  <c r="F300" i="3" s="1"/>
  <c r="F301" i="3" s="1"/>
  <c r="F302" i="3" s="1"/>
  <c r="F303" i="3" s="1"/>
  <c r="F304" i="3" s="1"/>
  <c r="F305" i="3" s="1"/>
  <c r="F306" i="3" s="1"/>
  <c r="F307" i="3" s="1"/>
  <c r="F308" i="3" s="1"/>
  <c r="F309" i="3" s="1"/>
  <c r="F310" i="3" s="1"/>
  <c r="F311" i="3" s="1"/>
  <c r="F312" i="3" s="1"/>
  <c r="F313" i="3" s="1"/>
  <c r="F314" i="3" s="1"/>
  <c r="F315" i="3" s="1"/>
  <c r="F316" i="3" s="1"/>
  <c r="F317" i="3" s="1"/>
  <c r="F318" i="3" s="1"/>
  <c r="F319" i="3" s="1"/>
  <c r="F320" i="3" s="1"/>
  <c r="F321" i="3" s="1"/>
  <c r="F322" i="3" s="1"/>
  <c r="F323" i="3" s="1"/>
  <c r="F324" i="3" s="1"/>
  <c r="F325" i="3" s="1"/>
  <c r="F326" i="3" s="1"/>
  <c r="F327" i="3" s="1"/>
  <c r="F328" i="3" s="1"/>
  <c r="F329" i="3" s="1"/>
  <c r="F330" i="3" s="1"/>
  <c r="F331" i="3" s="1"/>
  <c r="F332" i="3" s="1"/>
  <c r="F333" i="3" s="1"/>
  <c r="F334" i="3" s="1"/>
  <c r="F335" i="3" s="1"/>
  <c r="F336" i="3" s="1"/>
  <c r="F337" i="3" s="1"/>
  <c r="F338" i="3" s="1"/>
  <c r="F339" i="3" s="1"/>
  <c r="F340" i="3" s="1"/>
  <c r="F341" i="3" s="1"/>
  <c r="F342" i="3" s="1"/>
  <c r="F343" i="3" s="1"/>
  <c r="F344" i="3" s="1"/>
  <c r="F345" i="3" s="1"/>
  <c r="F346" i="3" s="1"/>
  <c r="F347" i="3" s="1"/>
  <c r="F348" i="3" s="1"/>
  <c r="F349" i="3" s="1"/>
  <c r="F350" i="3" s="1"/>
  <c r="F351" i="3" s="1"/>
  <c r="F352" i="3" s="1"/>
  <c r="F353" i="3" s="1"/>
  <c r="F354" i="3" s="1"/>
  <c r="F355" i="3" s="1"/>
  <c r="F356" i="3" s="1"/>
  <c r="F357" i="3" s="1"/>
  <c r="F358" i="3" s="1"/>
  <c r="F359" i="3" s="1"/>
  <c r="F360" i="3" s="1"/>
  <c r="F361" i="3" s="1"/>
  <c r="F362" i="3" s="1"/>
  <c r="F363" i="3" s="1"/>
  <c r="F364" i="3" s="1"/>
  <c r="F365" i="3" s="1"/>
  <c r="F366" i="3" s="1"/>
  <c r="F367" i="3" s="1"/>
  <c r="F368" i="3" s="1"/>
  <c r="F369" i="3" s="1"/>
  <c r="F370" i="3" s="1"/>
  <c r="F371" i="3" s="1"/>
  <c r="F372" i="3" s="1"/>
  <c r="F373" i="3" s="1"/>
  <c r="F374" i="3" s="1"/>
  <c r="F375" i="3" s="1"/>
  <c r="F376" i="3" s="1"/>
  <c r="F377" i="3" s="1"/>
  <c r="F378" i="3" s="1"/>
  <c r="F379" i="3" s="1"/>
  <c r="F380" i="3" s="1"/>
  <c r="F381" i="3" s="1"/>
  <c r="F382" i="3" s="1"/>
  <c r="F383" i="3" s="1"/>
  <c r="F384" i="3" s="1"/>
  <c r="F385" i="3" s="1"/>
  <c r="F386" i="3" s="1"/>
  <c r="F387" i="3" s="1"/>
  <c r="F388" i="3" s="1"/>
  <c r="F389" i="3" s="1"/>
  <c r="F390" i="3" s="1"/>
  <c r="F391" i="3" s="1"/>
  <c r="F392" i="3" s="1"/>
  <c r="F393" i="3" s="1"/>
  <c r="F394" i="3" s="1"/>
  <c r="F395" i="3" s="1"/>
  <c r="F396" i="3" s="1"/>
  <c r="F397" i="3" s="1"/>
  <c r="F398" i="3" s="1"/>
  <c r="F399" i="3" s="1"/>
  <c r="F400" i="3" s="1"/>
  <c r="F401" i="3" s="1"/>
  <c r="F402" i="3" s="1"/>
  <c r="F403" i="3" s="1"/>
  <c r="F404" i="3" s="1"/>
  <c r="F405" i="3" s="1"/>
  <c r="F406" i="3" s="1"/>
  <c r="F407" i="3" s="1"/>
  <c r="F408" i="3" s="1"/>
  <c r="F409" i="3" s="1"/>
  <c r="F410" i="3" s="1"/>
  <c r="F411" i="3" s="1"/>
  <c r="F412" i="3" s="1"/>
  <c r="F413" i="3" s="1"/>
  <c r="F414" i="3" s="1"/>
  <c r="F415" i="3" s="1"/>
  <c r="F416" i="3" s="1"/>
  <c r="F417" i="3" s="1"/>
  <c r="F418" i="3" s="1"/>
  <c r="F419" i="3" s="1"/>
  <c r="F420" i="3" s="1"/>
  <c r="F421" i="3" s="1"/>
  <c r="F422" i="3" s="1"/>
  <c r="F423" i="3" s="1"/>
  <c r="F424" i="3" s="1"/>
  <c r="F425" i="3" s="1"/>
  <c r="F426" i="3" s="1"/>
  <c r="F427" i="3" s="1"/>
  <c r="F428" i="3" s="1"/>
  <c r="F429" i="3" s="1"/>
  <c r="F430" i="3" s="1"/>
  <c r="F431" i="3" s="1"/>
  <c r="F432" i="3" s="1"/>
  <c r="F433" i="3" s="1"/>
  <c r="F434" i="3" s="1"/>
  <c r="F435" i="3" s="1"/>
  <c r="F436" i="3" s="1"/>
  <c r="F437" i="3" s="1"/>
  <c r="F438" i="3" s="1"/>
  <c r="F439" i="3" s="1"/>
  <c r="F440" i="3" s="1"/>
  <c r="F441" i="3" s="1"/>
  <c r="F442" i="3" s="1"/>
  <c r="F443" i="3" s="1"/>
  <c r="F444" i="3" s="1"/>
  <c r="F445" i="3" s="1"/>
  <c r="F446" i="3" s="1"/>
  <c r="F447" i="3" s="1"/>
  <c r="F448" i="3" s="1"/>
  <c r="F449" i="3" s="1"/>
  <c r="F450" i="3" s="1"/>
  <c r="F451" i="3" s="1"/>
  <c r="F452" i="3" s="1"/>
  <c r="F453" i="3" s="1"/>
  <c r="F454" i="3" s="1"/>
  <c r="F455" i="3" s="1"/>
  <c r="F456" i="3" s="1"/>
  <c r="F457" i="3" s="1"/>
  <c r="F458" i="3" s="1"/>
  <c r="F459" i="3" s="1"/>
  <c r="F460" i="3" s="1"/>
  <c r="F461" i="3" s="1"/>
  <c r="F462" i="3" s="1"/>
  <c r="F463" i="3" s="1"/>
  <c r="F464" i="3" s="1"/>
  <c r="E588" i="3"/>
  <c r="E483" i="3" l="1"/>
  <c r="F483" i="3" s="1"/>
  <c r="F14" i="2" l="1"/>
  <c r="F659" i="3" l="1"/>
  <c r="F660" i="3" s="1"/>
  <c r="F661" i="3" s="1"/>
  <c r="F636" i="3"/>
  <c r="F637" i="3" s="1"/>
  <c r="F638" i="3" s="1"/>
  <c r="F610" i="3"/>
  <c r="F611" i="3" s="1"/>
  <c r="F612" i="3" s="1"/>
  <c r="F613" i="3" s="1"/>
  <c r="F614" i="3" s="1"/>
  <c r="F615" i="3" s="1"/>
  <c r="F587" i="3"/>
  <c r="F588" i="3" s="1"/>
  <c r="F589" i="3" s="1"/>
  <c r="F590" i="3" s="1"/>
  <c r="F484" i="3" l="1"/>
  <c r="F485" i="3" s="1"/>
  <c r="F486" i="3" s="1"/>
  <c r="F487" i="3" s="1"/>
  <c r="F488" i="3" s="1"/>
  <c r="F489" i="3" s="1"/>
  <c r="F490" i="3" s="1"/>
  <c r="F491" i="3" s="1"/>
  <c r="F492" i="3" s="1"/>
  <c r="F493" i="3" s="1"/>
  <c r="F494" i="3" s="1"/>
  <c r="F495" i="3" s="1"/>
  <c r="F496" i="3" s="1"/>
  <c r="F497" i="3" s="1"/>
  <c r="F498" i="3" s="1"/>
  <c r="F499" i="3" s="1"/>
  <c r="F500" i="3" s="1"/>
  <c r="F501" i="3" s="1"/>
  <c r="F502" i="3" s="1"/>
  <c r="F503" i="3" s="1"/>
  <c r="F504" i="3" s="1"/>
  <c r="F505" i="3" s="1"/>
  <c r="F506" i="3" s="1"/>
  <c r="F507" i="3" s="1"/>
  <c r="F508" i="3" s="1"/>
  <c r="F509" i="3" s="1"/>
  <c r="F510" i="3" s="1"/>
  <c r="F511" i="3" s="1"/>
  <c r="F512" i="3" s="1"/>
  <c r="F513" i="3" s="1"/>
  <c r="F514" i="3" s="1"/>
  <c r="F515" i="3" s="1"/>
  <c r="F516" i="3" s="1"/>
  <c r="F517" i="3" s="1"/>
  <c r="F518" i="3" s="1"/>
  <c r="F519" i="3" s="1"/>
  <c r="F520" i="3" s="1"/>
  <c r="F521" i="3" s="1"/>
  <c r="F522" i="3" s="1"/>
  <c r="F523" i="3" s="1"/>
  <c r="E492" i="2"/>
  <c r="D491" i="2"/>
  <c r="F491" i="2" s="1"/>
  <c r="F492" i="2" l="1"/>
  <c r="F493" i="2" s="1"/>
  <c r="F494" i="2" s="1"/>
  <c r="F495" i="2" s="1"/>
  <c r="F496" i="2" s="1"/>
  <c r="F497" i="2" s="1"/>
  <c r="F498" i="2" s="1"/>
  <c r="F499" i="2" s="1"/>
  <c r="F500" i="2" s="1"/>
  <c r="F501" i="2" s="1"/>
  <c r="F502" i="2" s="1"/>
  <c r="F503" i="2" s="1"/>
  <c r="F504" i="2" s="1"/>
  <c r="F505" i="2" s="1"/>
  <c r="F506" i="2" s="1"/>
  <c r="F507" i="2" s="1"/>
  <c r="F526" i="2"/>
  <c r="F527" i="2" s="1"/>
  <c r="F528" i="2" s="1"/>
  <c r="E18" i="2" l="1"/>
  <c r="D15" i="2"/>
  <c r="F15" i="2" s="1"/>
  <c r="F16" i="2" s="1"/>
  <c r="F17" i="2" s="1"/>
  <c r="F18" i="2" l="1"/>
  <c r="F19" i="2" s="1"/>
  <c r="F548" i="2"/>
  <c r="F434" i="2" l="1"/>
  <c r="F435" i="2" s="1"/>
  <c r="F436" i="2" s="1"/>
  <c r="F437" i="2" s="1"/>
  <c r="F438" i="2" s="1"/>
  <c r="F439" i="2" s="1"/>
  <c r="F440" i="2" s="1"/>
  <c r="F441" i="2" s="1"/>
  <c r="F442" i="2" s="1"/>
  <c r="F443" i="2" s="1"/>
  <c r="F444" i="2" s="1"/>
  <c r="F445" i="2" s="1"/>
  <c r="F446" i="2" s="1"/>
  <c r="F447" i="2" s="1"/>
  <c r="F448" i="2" s="1"/>
  <c r="F449" i="2" s="1"/>
  <c r="F450" i="2" s="1"/>
  <c r="F451" i="2" s="1"/>
  <c r="F452" i="2" s="1"/>
  <c r="F453" i="2" s="1"/>
  <c r="F454" i="2" s="1"/>
  <c r="F455" i="2" s="1"/>
  <c r="F456" i="2" s="1"/>
  <c r="F457" i="2" s="1"/>
  <c r="F458" i="2" s="1"/>
  <c r="F459" i="2" s="1"/>
  <c r="F460" i="2" s="1"/>
  <c r="F461" i="2" s="1"/>
  <c r="F462" i="2" s="1"/>
  <c r="F463" i="2" s="1"/>
  <c r="F464" i="2" s="1"/>
  <c r="F465" i="2" s="1"/>
  <c r="F466" i="2" s="1"/>
  <c r="F467" i="2" s="1"/>
  <c r="F644" i="2" l="1"/>
  <c r="F645" i="2" s="1"/>
  <c r="F646" i="2" s="1"/>
  <c r="F647" i="2" s="1"/>
  <c r="F648" i="2" s="1"/>
  <c r="F649" i="2" s="1"/>
  <c r="F650" i="2" s="1"/>
  <c r="F651" i="2" s="1"/>
  <c r="F652" i="2" s="1"/>
  <c r="F653" i="2" s="1"/>
  <c r="F654" i="2" s="1"/>
  <c r="F655" i="2" s="1"/>
  <c r="F656" i="2" s="1"/>
  <c r="F657" i="2" s="1"/>
  <c r="F658" i="2" s="1"/>
  <c r="F659" i="2" s="1"/>
  <c r="F660" i="2" s="1"/>
  <c r="F661" i="2" s="1"/>
  <c r="F662" i="2" s="1"/>
  <c r="F663" i="2" s="1"/>
  <c r="F664" i="2" s="1"/>
  <c r="F665" i="2" s="1"/>
  <c r="F666" i="2" s="1"/>
  <c r="F667" i="2" s="1"/>
  <c r="F668" i="2" s="1"/>
  <c r="F669" i="2" s="1"/>
  <c r="F670" i="2" s="1"/>
  <c r="F671" i="2" s="1"/>
  <c r="F672" i="2" s="1"/>
  <c r="F673" i="2" s="1"/>
  <c r="F674" i="2" s="1"/>
  <c r="F675" i="2" s="1"/>
  <c r="F676" i="2" s="1"/>
  <c r="F677" i="2" s="1"/>
  <c r="F678" i="2" s="1"/>
  <c r="F679" i="2" s="1"/>
  <c r="F680" i="2" s="1"/>
  <c r="F681" i="2" s="1"/>
  <c r="F682" i="2" s="1"/>
  <c r="F683" i="2" s="1"/>
  <c r="F684" i="2" s="1"/>
  <c r="F614" i="2"/>
  <c r="F615" i="2" s="1"/>
  <c r="F616" i="2" s="1"/>
  <c r="F617" i="2" s="1"/>
  <c r="F618" i="2" s="1"/>
  <c r="F619" i="2" s="1"/>
  <c r="F620" i="2" s="1"/>
  <c r="F621" i="2" s="1"/>
  <c r="F622" i="2" s="1"/>
  <c r="F623" i="2" s="1"/>
  <c r="F624" i="2" s="1"/>
  <c r="F625" i="2" s="1"/>
  <c r="F626" i="2" s="1"/>
  <c r="F627" i="2" s="1"/>
  <c r="F596" i="2"/>
  <c r="F597" i="2" s="1"/>
  <c r="F573" i="2"/>
  <c r="F574" i="2" s="1"/>
  <c r="F549" i="2"/>
  <c r="F550" i="2" s="1"/>
  <c r="F20" i="2"/>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F66" i="2" s="1"/>
  <c r="F67" i="2" s="1"/>
  <c r="F68" i="2" s="1"/>
  <c r="F69" i="2" s="1"/>
  <c r="F70" i="2" s="1"/>
  <c r="F71" i="2" s="1"/>
  <c r="F72" i="2" s="1"/>
  <c r="F73" i="2" s="1"/>
  <c r="F74" i="2" s="1"/>
  <c r="F75" i="2" s="1"/>
  <c r="F76" i="2" s="1"/>
  <c r="F77" i="2" s="1"/>
  <c r="F78" i="2" s="1"/>
  <c r="F79" i="2" s="1"/>
  <c r="F80" i="2" s="1"/>
  <c r="F81" i="2" s="1"/>
  <c r="F82" i="2" s="1"/>
  <c r="F83" i="2" s="1"/>
  <c r="F84" i="2" s="1"/>
  <c r="F85" i="2" s="1"/>
  <c r="F86" i="2" s="1"/>
  <c r="F87" i="2" s="1"/>
  <c r="F88" i="2" s="1"/>
  <c r="F89" i="2" s="1"/>
  <c r="F90" i="2" s="1"/>
  <c r="F91" i="2" s="1"/>
  <c r="F92" i="2" s="1"/>
  <c r="F93" i="2" s="1"/>
  <c r="F94" i="2" s="1"/>
  <c r="F95" i="2" s="1"/>
  <c r="F96" i="2" s="1"/>
  <c r="F97" i="2" s="1"/>
  <c r="F98" i="2" s="1"/>
  <c r="F99" i="2" s="1"/>
  <c r="F100" i="2" s="1"/>
  <c r="F101" i="2" s="1"/>
  <c r="F102" i="2" s="1"/>
  <c r="F103" i="2" s="1"/>
  <c r="F104" i="2" s="1"/>
  <c r="F105" i="2" s="1"/>
  <c r="F106" i="2" s="1"/>
  <c r="F107" i="2" s="1"/>
  <c r="F108" i="2" s="1"/>
  <c r="F109" i="2" s="1"/>
  <c r="F110" i="2" s="1"/>
  <c r="F111" i="2" s="1"/>
  <c r="F112" i="2" s="1"/>
  <c r="F113" i="2" s="1"/>
  <c r="F114" i="2" s="1"/>
  <c r="F115" i="2" s="1"/>
  <c r="F116" i="2" s="1"/>
  <c r="F117" i="2" s="1"/>
  <c r="F118" i="2" s="1"/>
  <c r="F119" i="2" s="1"/>
  <c r="F120" i="2" s="1"/>
  <c r="F121" i="2" s="1"/>
  <c r="F122" i="2" s="1"/>
  <c r="F123" i="2" s="1"/>
  <c r="F124" i="2" s="1"/>
  <c r="F125" i="2" s="1"/>
  <c r="F126" i="2" s="1"/>
  <c r="F127" i="2" s="1"/>
  <c r="F128" i="2" s="1"/>
  <c r="F129" i="2" s="1"/>
  <c r="F130" i="2" s="1"/>
  <c r="F131" i="2" s="1"/>
  <c r="F132" i="2" s="1"/>
  <c r="F133" i="2" s="1"/>
  <c r="F134" i="2" s="1"/>
  <c r="F135" i="2" s="1"/>
  <c r="F136" i="2" s="1"/>
  <c r="F137" i="2" s="1"/>
  <c r="F138" i="2" s="1"/>
  <c r="F139" i="2" s="1"/>
  <c r="F140" i="2" s="1"/>
  <c r="F141" i="2" s="1"/>
  <c r="F142" i="2" s="1"/>
  <c r="F143" i="2" s="1"/>
  <c r="F144" i="2" s="1"/>
  <c r="F145" i="2" s="1"/>
  <c r="F146" i="2" s="1"/>
  <c r="F147" i="2" s="1"/>
  <c r="F148" i="2" s="1"/>
  <c r="F149" i="2" s="1"/>
  <c r="F150" i="2" s="1"/>
  <c r="F151" i="2" s="1"/>
  <c r="F152" i="2" s="1"/>
  <c r="F153" i="2" s="1"/>
  <c r="F154" i="2" s="1"/>
  <c r="F155" i="2" s="1"/>
  <c r="F156" i="2" s="1"/>
  <c r="F157" i="2" s="1"/>
  <c r="F158" i="2" s="1"/>
  <c r="F159" i="2" s="1"/>
  <c r="F160" i="2" s="1"/>
  <c r="F161" i="2" s="1"/>
  <c r="F162" i="2" s="1"/>
  <c r="F163" i="2" s="1"/>
  <c r="F164" i="2" s="1"/>
  <c r="F165" i="2" s="1"/>
  <c r="F166" i="2" s="1"/>
  <c r="F167" i="2" s="1"/>
  <c r="F168" i="2" s="1"/>
  <c r="F169" i="2" s="1"/>
  <c r="F170" i="2" s="1"/>
  <c r="F171" i="2" s="1"/>
  <c r="F172" i="2" s="1"/>
  <c r="F173" i="2" s="1"/>
  <c r="F174" i="2" s="1"/>
  <c r="F175" i="2" s="1"/>
  <c r="F176" i="2" s="1"/>
  <c r="F177" i="2" s="1"/>
  <c r="F178" i="2" s="1"/>
  <c r="F179" i="2" s="1"/>
  <c r="F180" i="2" s="1"/>
  <c r="F181" i="2" s="1"/>
  <c r="F182" i="2" s="1"/>
  <c r="F183" i="2" s="1"/>
  <c r="F184" i="2" s="1"/>
  <c r="F185" i="2" s="1"/>
  <c r="F186" i="2" s="1"/>
  <c r="F187" i="2" s="1"/>
  <c r="F188" i="2" s="1"/>
  <c r="F189" i="2" s="1"/>
  <c r="F190" i="2" s="1"/>
  <c r="F191" i="2" s="1"/>
  <c r="F192" i="2" s="1"/>
  <c r="F193" i="2" s="1"/>
  <c r="F194" i="2" s="1"/>
  <c r="F195" i="2" s="1"/>
  <c r="F196" i="2" s="1"/>
  <c r="F197" i="2" s="1"/>
  <c r="F198" i="2" s="1"/>
  <c r="F199" i="2" s="1"/>
  <c r="F200" i="2" s="1"/>
  <c r="F201" i="2" s="1"/>
  <c r="F202" i="2" s="1"/>
  <c r="F203" i="2" s="1"/>
  <c r="F204" i="2" s="1"/>
  <c r="F205" i="2" s="1"/>
  <c r="F206" i="2" s="1"/>
  <c r="F207" i="2" s="1"/>
  <c r="F208" i="2" s="1"/>
  <c r="F209" i="2" s="1"/>
  <c r="F210" i="2" s="1"/>
  <c r="F211" i="2" s="1"/>
  <c r="F212" i="2" s="1"/>
  <c r="F213" i="2" s="1"/>
  <c r="F214" i="2" s="1"/>
  <c r="F215" i="2" s="1"/>
  <c r="F216" i="2" s="1"/>
  <c r="F217" i="2" s="1"/>
  <c r="F218" i="2" s="1"/>
  <c r="F219" i="2" s="1"/>
  <c r="F220" i="2" s="1"/>
  <c r="F221" i="2" s="1"/>
  <c r="F222" i="2" s="1"/>
  <c r="F223" i="2" s="1"/>
  <c r="F224" i="2" s="1"/>
  <c r="F225" i="2" s="1"/>
  <c r="F226" i="2" s="1"/>
  <c r="F227" i="2" s="1"/>
  <c r="F228" i="2" s="1"/>
  <c r="F229" i="2" s="1"/>
  <c r="F230" i="2" s="1"/>
  <c r="F231" i="2" s="1"/>
  <c r="F232" i="2" s="1"/>
  <c r="F233" i="2" s="1"/>
  <c r="F234" i="2" s="1"/>
  <c r="F235" i="2" s="1"/>
  <c r="F236" i="2" s="1"/>
  <c r="F237" i="2" s="1"/>
  <c r="F238" i="2" s="1"/>
  <c r="F239" i="2" s="1"/>
  <c r="F240" i="2" s="1"/>
  <c r="F241" i="2" s="1"/>
  <c r="F242" i="2" s="1"/>
  <c r="F243" i="2" s="1"/>
  <c r="F244" i="2" s="1"/>
  <c r="F245" i="2" s="1"/>
  <c r="F246" i="2" s="1"/>
  <c r="F247" i="2" s="1"/>
  <c r="F248" i="2" s="1"/>
  <c r="F249" i="2" s="1"/>
  <c r="F250" i="2" s="1"/>
  <c r="F251" i="2" s="1"/>
  <c r="F252" i="2" s="1"/>
  <c r="F253" i="2" s="1"/>
  <c r="F254" i="2" s="1"/>
  <c r="F255" i="2" s="1"/>
  <c r="F256" i="2" s="1"/>
  <c r="F257" i="2" s="1"/>
  <c r="F258" i="2" s="1"/>
  <c r="F259" i="2" s="1"/>
  <c r="F260" i="2" s="1"/>
  <c r="F261" i="2" s="1"/>
  <c r="F262" i="2" s="1"/>
  <c r="F263" i="2" s="1"/>
  <c r="F264" i="2" s="1"/>
  <c r="F265" i="2" s="1"/>
  <c r="F266" i="2" s="1"/>
  <c r="F267" i="2" s="1"/>
  <c r="F268" i="2" s="1"/>
  <c r="F269" i="2" s="1"/>
  <c r="F270" i="2" s="1"/>
  <c r="F271" i="2" s="1"/>
  <c r="F272" i="2" s="1"/>
  <c r="F273" i="2" s="1"/>
  <c r="F274" i="2" s="1"/>
  <c r="F275" i="2" s="1"/>
  <c r="F276" i="2" s="1"/>
  <c r="F277" i="2" s="1"/>
  <c r="F278" i="2" s="1"/>
  <c r="F279" i="2" s="1"/>
  <c r="F280" i="2" s="1"/>
  <c r="F281" i="2" s="1"/>
  <c r="F282" i="2" s="1"/>
  <c r="F283" i="2" s="1"/>
  <c r="F284" i="2" s="1"/>
  <c r="F285" i="2" s="1"/>
  <c r="F286" i="2" s="1"/>
  <c r="F287" i="2" s="1"/>
  <c r="F288" i="2" s="1"/>
  <c r="F289" i="2" s="1"/>
  <c r="F290" i="2" s="1"/>
  <c r="F291" i="2" s="1"/>
  <c r="F292" i="2" s="1"/>
  <c r="F293" i="2" s="1"/>
  <c r="F294" i="2" s="1"/>
  <c r="F295" i="2" s="1"/>
  <c r="F296" i="2" s="1"/>
  <c r="F297" i="2" s="1"/>
  <c r="F298" i="2" s="1"/>
  <c r="F299" i="2" s="1"/>
  <c r="F300" i="2" s="1"/>
  <c r="F301" i="2" s="1"/>
  <c r="F302" i="2" s="1"/>
  <c r="F303" i="2" s="1"/>
  <c r="F304" i="2" s="1"/>
  <c r="F305" i="2" s="1"/>
  <c r="F306" i="2" s="1"/>
  <c r="F307" i="2" s="1"/>
  <c r="F308" i="2" s="1"/>
  <c r="F309" i="2" s="1"/>
  <c r="F310" i="2" s="1"/>
  <c r="F311" i="2" s="1"/>
  <c r="F312" i="2" s="1"/>
  <c r="F313" i="2" s="1"/>
  <c r="F314" i="2" s="1"/>
  <c r="F315" i="2" s="1"/>
  <c r="F316" i="2" s="1"/>
  <c r="F317" i="2" s="1"/>
  <c r="F318" i="2" s="1"/>
  <c r="F319" i="2" s="1"/>
  <c r="F320" i="2" s="1"/>
  <c r="F321" i="2" s="1"/>
  <c r="F322" i="2" s="1"/>
  <c r="F323" i="2" s="1"/>
  <c r="F324" i="2" s="1"/>
  <c r="F325" i="2" s="1"/>
  <c r="F326" i="2" s="1"/>
  <c r="F327" i="2" s="1"/>
  <c r="F328" i="2" s="1"/>
  <c r="F329" i="2" s="1"/>
  <c r="F330" i="2" s="1"/>
  <c r="F331" i="2" s="1"/>
  <c r="F332" i="2" s="1"/>
  <c r="F333" i="2" s="1"/>
  <c r="F334" i="2" s="1"/>
  <c r="F335" i="2" s="1"/>
  <c r="F336" i="2" s="1"/>
  <c r="F337" i="2" s="1"/>
  <c r="F338" i="2" s="1"/>
  <c r="F339" i="2" s="1"/>
  <c r="F340" i="2" s="1"/>
  <c r="F341" i="2" s="1"/>
  <c r="F342" i="2" s="1"/>
  <c r="F343" i="2" s="1"/>
  <c r="F344" i="2" s="1"/>
  <c r="F345" i="2" s="1"/>
  <c r="F346" i="2" s="1"/>
  <c r="F347" i="2" s="1"/>
  <c r="F348" i="2" s="1"/>
  <c r="F349" i="2" s="1"/>
  <c r="F350" i="2" s="1"/>
  <c r="F351" i="2" s="1"/>
  <c r="F352" i="2" s="1"/>
  <c r="F353" i="2" s="1"/>
  <c r="F354" i="2" s="1"/>
  <c r="F355" i="2" s="1"/>
  <c r="F356" i="2" s="1"/>
  <c r="F357" i="2" s="1"/>
  <c r="F358" i="2" s="1"/>
  <c r="F359" i="2" s="1"/>
  <c r="F360" i="2" s="1"/>
  <c r="F361" i="2" s="1"/>
  <c r="F362" i="2" s="1"/>
  <c r="F363" i="2" s="1"/>
  <c r="F364" i="2" s="1"/>
  <c r="F365" i="2" s="1"/>
  <c r="F366" i="2" s="1"/>
  <c r="F367" i="2" s="1"/>
  <c r="F368" i="2" s="1"/>
  <c r="F369" i="2" s="1"/>
  <c r="F370" i="2" s="1"/>
  <c r="F371" i="2" s="1"/>
  <c r="F372" i="2" s="1"/>
  <c r="F373" i="2" s="1"/>
  <c r="F374" i="2" s="1"/>
  <c r="F375" i="2" s="1"/>
  <c r="F376" i="2" s="1"/>
  <c r="F377" i="2" s="1"/>
  <c r="F378" i="2" s="1"/>
  <c r="F379" i="2" s="1"/>
  <c r="F380" i="2" s="1"/>
  <c r="F381" i="2" s="1"/>
  <c r="F382" i="2" s="1"/>
  <c r="F383" i="2" s="1"/>
  <c r="F384" i="2" s="1"/>
  <c r="F385" i="2" s="1"/>
  <c r="F386" i="2" s="1"/>
  <c r="F387" i="2" s="1"/>
  <c r="F388" i="2" s="1"/>
  <c r="F389" i="2" s="1"/>
  <c r="F390" i="2" s="1"/>
  <c r="F391" i="2" s="1"/>
  <c r="F392" i="2" s="1"/>
  <c r="F393" i="2" s="1"/>
  <c r="F394" i="2" s="1"/>
  <c r="F395" i="2" s="1"/>
  <c r="F396" i="2" s="1"/>
  <c r="F397" i="2" s="1"/>
  <c r="F398" i="2" s="1"/>
  <c r="F399" i="2" s="1"/>
  <c r="F400" i="2" s="1"/>
  <c r="F401" i="2" s="1"/>
  <c r="F402" i="2" s="1"/>
  <c r="F403" i="2" s="1"/>
  <c r="F404" i="2" s="1"/>
  <c r="F405" i="2" s="1"/>
  <c r="F406" i="2" s="1"/>
  <c r="F407" i="2" s="1"/>
  <c r="F408" i="2" s="1"/>
  <c r="F409" i="2" s="1"/>
  <c r="F410" i="2" s="1"/>
  <c r="F411" i="2" s="1"/>
  <c r="F412" i="2" s="1"/>
  <c r="F413" i="2" s="1"/>
  <c r="F414" i="2" s="1"/>
</calcChain>
</file>

<file path=xl/sharedStrings.xml><?xml version="1.0" encoding="utf-8"?>
<sst xmlns="http://schemas.openxmlformats.org/spreadsheetml/2006/main" count="22050" uniqueCount="18027">
  <si>
    <t>INSTITUTO NACIONAL DE AGUAS POTABLES Y ALCANTARILLADOS (INAPA)</t>
  </si>
  <si>
    <t xml:space="preserve">Resumen de Ingresos y Egresos </t>
  </si>
  <si>
    <t>(VALORES EN RD$)</t>
  </si>
  <si>
    <t>Cuenta Bancaria 030-500017-9</t>
  </si>
  <si>
    <t>Balance Inicial:</t>
  </si>
  <si>
    <t xml:space="preserve">Fecha </t>
  </si>
  <si>
    <t>No.ck/transf</t>
  </si>
  <si>
    <t xml:space="preserve">                Descripcion</t>
  </si>
  <si>
    <t>Debito</t>
  </si>
  <si>
    <t xml:space="preserve">Credito </t>
  </si>
  <si>
    <t xml:space="preserve">Banlance </t>
  </si>
  <si>
    <t>DEPOSITOS</t>
  </si>
  <si>
    <t xml:space="preserve">TRANSFERENCIAS INTERNAS </t>
  </si>
  <si>
    <t>ASIGNACIONES PRESUPUESTARIAS</t>
  </si>
  <si>
    <t>AVISO DE DEBITO</t>
  </si>
  <si>
    <t>Cuenta Bancaria 160-50003-2</t>
  </si>
  <si>
    <t>TRANSFERENCIAS INTERNAS</t>
  </si>
  <si>
    <t>Cuenta Bancaria 020-500003-7</t>
  </si>
  <si>
    <t xml:space="preserve">                       Descripcion</t>
  </si>
  <si>
    <t>TRANSFERECIAS INTERNAS</t>
  </si>
  <si>
    <t xml:space="preserve"> REINTEGROS </t>
  </si>
  <si>
    <t>Cuenta Bancaria 030-204893-6</t>
  </si>
  <si>
    <t>Descripcion</t>
  </si>
  <si>
    <t>No.ck/transf.</t>
  </si>
  <si>
    <t xml:space="preserve">AVISO DE DEBITO </t>
  </si>
  <si>
    <t>Cuenta Bancaria 100-203197-1</t>
  </si>
  <si>
    <t>Cuenta Bancaria 240-013939-8</t>
  </si>
  <si>
    <t>TRANSFERENCIA</t>
  </si>
  <si>
    <t>AVISO DEBITO</t>
  </si>
  <si>
    <t>Cuenta Bancaria 080-500021-6</t>
  </si>
  <si>
    <t>Cuenta Bancaria 040-0003580-4</t>
  </si>
  <si>
    <t>REINTEGROS</t>
  </si>
  <si>
    <t xml:space="preserve">TRANSFERENCIAS </t>
  </si>
  <si>
    <t>¨Año de la Consolidación de la Seguridad Alimentaria¨</t>
  </si>
  <si>
    <t>REINTEGRO</t>
  </si>
  <si>
    <t>S.J.</t>
  </si>
  <si>
    <t>S.P.M.</t>
  </si>
  <si>
    <t xml:space="preserve"> </t>
  </si>
  <si>
    <t>Cuenta Bancaria 720689421</t>
  </si>
  <si>
    <t>REPOSICION FONDO CAJA CHICA DE LA PROV. SANTIAGO RODRIGUEZ CORRESP.AL PERIODO DEL 27-10 AL 04-12-2020.</t>
  </si>
  <si>
    <t>REPOSICION FONDO CAJA CHICA DE LA PROV.MARIA TRINIDAD SANCHEZ CORRESP. AL PERIODO DEL 15-10 AL 02-12-2020.</t>
  </si>
  <si>
    <t>NULO</t>
  </si>
  <si>
    <t>REPOSICION FONDO CAJA CHICA DE LA ESTAFETA DE COBROS DE LAS TERRENAS  CORRESP.AL PERIODO DEL 01-08 AL 12-08-2020.</t>
  </si>
  <si>
    <t>REPOSICION FONDO CAJA CHICA DE LA ESTAFETA DE COBROS DE RIO SAN JUAN  CORRESP. AL PERIODO DEL 23-09 AL 11-11-2020,.</t>
  </si>
  <si>
    <t xml:space="preserve">EFT-5688 </t>
  </si>
  <si>
    <t>APORTE PATRONALES DE LA INSTITUCION AL SISTEMA DE SEGURIDAD SOCIAL, CORRESP. A  DICIEMBRE/2020 Y NOVEDADES ATRASADAS CORRESP.  OCTUBRE Y NOVIEMBRE/2020, REPORTADA EN EL PRESENTE MES.</t>
  </si>
  <si>
    <t>PAGO FACT. NO. B1500000017/19-11-2020, O/S NO. OS2020-0593, DISTRIB. DE AGUA EN DIFTES SECTORES Y COMUN. DE LA PROV.MONTE PLATA., CORRESP. A 27 DIAS DE OCTUBRE/2020.</t>
  </si>
  <si>
    <t>PAGO VACACIONES (20 DIAS CORRESP. AL  2019 Y 19 DEL 2020), QUIEN DESEMPEÑO EL CARGO DE TECNICO ADMTIVO.</t>
  </si>
  <si>
    <t>PAGO VACACIONES (10 DIAS CORRESP. AL 2019 Y 13 DEL 2020), QUIEN DESEMPEÑO EL CARGO DE AUXILIAR DE INGENIERIA EN EL DEPTO. TECNICO.</t>
  </si>
  <si>
    <t xml:space="preserve">EFT-5695 </t>
  </si>
  <si>
    <t xml:space="preserve">EFT-5696 </t>
  </si>
  <si>
    <t xml:space="preserve">EFT-5697 </t>
  </si>
  <si>
    <t xml:space="preserve">EFT-5698 </t>
  </si>
  <si>
    <t xml:space="preserve">EFT-5699 </t>
  </si>
  <si>
    <t xml:space="preserve">EFT-5700 </t>
  </si>
  <si>
    <t xml:space="preserve">EFT-5701 </t>
  </si>
  <si>
    <t xml:space="preserve">EFT-5702 </t>
  </si>
  <si>
    <t xml:space="preserve">PAGO FACT.NO.B1500085920 (771256670)/28-12-2020, SERV. DE LINEA TELEFONICA TIPO CELULAR FIJO, INSTALADA EN LA PLANTA DE TRAT. DE HIGUEY, CORRESP. A  DICIEMBRE/2020. </t>
  </si>
  <si>
    <t>PAGO FACTS. NOS.B1500000035/05-11, 36/30-11-2020, O/S  NO.OS2020-0587, DISTRIB. DE AGUA EN DIFTES COMUN. DE LA PROV. SAN CRISTOBAL ,CORRESP. A 30 DIAS  DE OCTUBRE Y 10  DE NOV/2020.</t>
  </si>
  <si>
    <t>PAGO VIATICOS DE LA DIRECCION DE LA  CALIDAD DEL AGUA, CORRESP. A OCTUBRE/2020, ELAB. EN DICIEMBRE/2020.</t>
  </si>
  <si>
    <t>PAGO VIATICOS DE LA DIRECCION DESARROLLO PROVINCIAL, CORRESP. A OCTUBRE/2020, ELAB. EN DICIEMBRE/2020.</t>
  </si>
  <si>
    <t>PAGO VIATICOS DE LA DIRECCION DE TRATAMIENTO DE AGUA, CORRESP. A OCTUBRE/2020, ELAB. EN DICIEMBRE/2020.</t>
  </si>
  <si>
    <t>PAGO VIATICOS DEL DEPTO. DE REVISION Y CONTROL, CORRESP. A OCTUBRE/2020, ELAB. EN DICIEMBRE/2020.</t>
  </si>
  <si>
    <t>PAGO FACTS. NOS. B1500000027/04-11, 28/03-12-2020, O/S NO. OS2020-0738, SERV. DE DISTRIB. DE AGUA CON CAMION CIST. EN DIFTES SECTORES Y COMUN. DE LA PROV. SAN CRISTOBAL CORRESP. A 30 DIAS  DE OCTUBRE Y 30 DIAS  DE NOV./2020.</t>
  </si>
  <si>
    <t>PAGO FACT.NO. B1500000019/30-11-2020, O/S  NO. OS2020-0714, DISTRIB. DE AGUA CON CAMION CIST. EN DIFTES SECTORES Y COMUN. DE LA PROV. MONTECRISTI  CORRESP. A 17 DIAS  DE SEPT/2020 .</t>
  </si>
  <si>
    <t xml:space="preserve">PAGO  (02) MESES DE DEPOSITOS DE ALQ. DE LOCAL PARA LA INSTALACION DE LA OFICINA COMERCIAL EN EL DISTRITO MUNICIPAL PALMAR DE OCOA, MUN. AZUA, PROV. AZUA, </t>
  </si>
  <si>
    <t>PAGO DE VACACIONES (20 DIAS CORRESP. AL  2019  Y 20 DIAS DEL AÑO 2020) , QUIEN DESEMPEÑO EL CARGO DE ANALISTA LEGAL EN LA PROV. SANTIAGO .</t>
  </si>
  <si>
    <t>PAGO VACACIONES (20 DIAS CORRESP.AL  2019 Y 20 DIAS DEL 2020), QUIEN DESEMPEÑO EL CARGO DE ANALISTA LEGAL EN LA PROV. SANTIAGO.</t>
  </si>
  <si>
    <t>PAGO DE INDEMNIZACION Y VACACIONES CORRESP. A 20 DIAS  2019 Y 19 DIAS AL 2020. DESEMPEÑO EL CARGO DE AUXILIAR DE ALMACEN Y SUMINISTRO EN LA DIV.ADMTIVA PROV. SAN JUAN DE LA MAGUANA.</t>
  </si>
  <si>
    <t xml:space="preserve">PAGO DE INDEMNIZACION Y VACACIONES CORRESP. A 15 DIAS DEL AÑO 2020 EL CUAL  DESEMPEÑO LA FUNCION DE DIGITADOR EN LA DIRECCION COMERCIAL. </t>
  </si>
  <si>
    <t xml:space="preserve">PAGO DE INDEMNIZACION Y VACACIONES CORRESP. A 15 DIAS AL  2019 Y 13 DIAS AL 2020. DESEMPEÑANDO EL CARGO DE AUXILIAR DE ATENCION AL CIUDADANO DEPTO. COMERCIALIZACION Y MARKETING, DIV. DE ATENCION CLIENTE. </t>
  </si>
  <si>
    <t>PAGO AVANCE  20%  DEL  CONTRATO 44/2020, O/C OC2020-0304, ADQ. DE UN (01) SERVIDOR PARA SOLUCION DE INFRAESTRUCTURA HIPERCONVERGENTE (HIC) .</t>
  </si>
  <si>
    <t>REPOSICION FONDO CAJA CHICA DE LA UNIDAD ADMTIVA DE ESPERANZA CORRESP. AL PERIODO DEL 16-03 AL 12-10-2020.</t>
  </si>
  <si>
    <t>PAGO VACACIONES (5 DIAS CORRESP. AL  2019 Y 10 DEL 2020),  QUIEN DESEMPEÑO EL CARGO DE CODIFICADOR EN EL DEPTO. CATASTRO DE USUARIOS CARTOGRAFIA .</t>
  </si>
  <si>
    <t>PAGO VACACIONES (15 DIAS CORRESP. AL  2019 Y 15 DEL 2020), QUIEN DESEMPEÑO EL CARGO DE ENC. DEPTO. PROVINCIAL HATO MAYOR.</t>
  </si>
  <si>
    <t>PAGO FACTS. NOS.B1500000103/03-11, 104/13-11-2020, O/S  NO. OS2020-0454, SERV. DISTRIB. DE AGUA CON CAMION CIST. EN DIFTES COMUN. DE LA PROV. SAN CRISTOBAL, CORRESP. A 30 DIAS  DE OCTUBRE Y 8 DIAS   DE NOV/2020.</t>
  </si>
  <si>
    <t xml:space="preserve">PAGO FACT. NO. B1500000013/16-11-2020, O/S NO. OS2020-0628 DISTRIB. DE AGUA CON CAMION CIST.EN DIFTES SECTORES Y COMUN. DE LA PROV. BARAHONA,CORRESP. A 20 DIAS  DE OCTUBRE/2020.  </t>
  </si>
  <si>
    <t>PAGO FACT. NO. B1500000107/16-09-2020,O/S  NO. OS2020-0310, DISTRIB. DE AGUA EN DIFTES SECTORES Y COMUN. DE LA PROV. BAHORUCO, CORRESP. A 23 DIAS DE AGOSTO/2020.</t>
  </si>
  <si>
    <t>PAGO FACTS. NOS. B1500000117/03-11, 118/24-11-2020, O/S  NO. OS2020-0607, ABAST. DE AGUA EN DIFTES SECTORES Y COMUN. DE LA PROV. SAN CRISTOBAL.   CORRESP. A 30 DIAS DE OCTUBRE Y 08 DIAS DE NOV/2020 .</t>
  </si>
  <si>
    <t xml:space="preserve">PAGO FACT. NO. B1500000037/18-11-2020,O/S NO. OS2020-0549, DISTRIB. DE AGUA EN DIFTES SECTORES Y COMUN. DE LA PROV. ,SAN CRISTOBAL ,CORRESP. A 30 DIAS DE OCTUBRE/2020. </t>
  </si>
  <si>
    <t>PAGO DE INDEMNIZACION Y VACACIONES CORRESP. A 15 DIAS DE VACACIONES DEL  2019 Y 10 DIAS AL 2020.   DESEMPEÑO EL CARGO DE AUXILIAR DE ATENCION AL CIUDADANO EN LA DIV. COMERCIAL PROV.PERAVIA .</t>
  </si>
  <si>
    <t xml:space="preserve">PAGO FACT. NO.B1500000030/22-12-2020, ALQ. LOCAL COMERCIAL EN EL MUN. Y PROV. EL SEIBO, CORRESP. A LOS MESES DE SEPT, OCTUBRE Y NOV./2020. </t>
  </si>
  <si>
    <t>PAGO VACACIONES (20 DIAS CORRESP. AL AÑO 2019 Y 20 DEL 2020), QUIEN DESEMPEÑO EL CARGO DE FOTOGRAFO EN EL DEPTO. DE COMUNICACIONES.</t>
  </si>
  <si>
    <t xml:space="preserve">PAGO DE INDEMNIZACION Y VACACIONES CORRESP. A 15 DIAS DEL AÑO 2020.  DESEMPEÑO EL CARGO DE RECOLECTOR DE MUESTRA EN EL DPTO. PROVINCIAL EL SEIBO. </t>
  </si>
  <si>
    <t>PAGO FACT. NO. B1500000013/30-11-2020, O/S  NO. OS2020-0715, DISTRIB. DE AGUA CON CAMION CIST. EN DIFTES SECTORES Y COMUN. DE LA PROV. MONTECRISTI,CORRESP. A 17 DIAS  DE SEPTIEMBRE/2020 .</t>
  </si>
  <si>
    <t xml:space="preserve">PAGO FACT. NO. B1500000017/12-11-2020, O/S NO.OS2020-0741, DISTRIB.DE AGUA EN DIFTES  COMUN. Y BARRIOS  DE    PROV.DUARTE,  CORRESP. A 31 DIAS DE OCTUBRE/2020. </t>
  </si>
  <si>
    <t>PAGO FACT.NO. B1500000030/13-11-2020, O/S  NO. OS2020-0554, ABAST. DE AGUA EN DIFTES SECTORES Y COMUN. DEL MUN. VILLA ALTAGRACIA, PROV. SAN CRISTOBAL, CORRESP.A 31 DIAS  DE OCTUBRE/2020.</t>
  </si>
  <si>
    <t>REPOSICION FONDO CAJA CHICA DE LA DIRECCION DE OPERACIONES DESTINADO PARA CUBRIR GASTOS DE URGENCIA CORRESP.AL PERIODO DEL 30-11 AL 21-12-2020.</t>
  </si>
  <si>
    <t>PAGO VACACIONES (5 DIAS CORRESP.AL  2019 Y 15 DEL 2020), QUIEN DESEMPEÑO EL CARGO DE SOPORTE COMERCIAL, EN EL DEPTO. CATASTRO DE USUARIOS CARTOGRAFIA.</t>
  </si>
  <si>
    <t>DEVOLUCION POR PAGO REALIZADO EN EXCESO, POR ERROR DEL CLIENTE DE INAPA  Y HACEMOS LA DEVOLUCION  DEL EXCEDENTE DEL DEPOSITO.</t>
  </si>
  <si>
    <t>REPOSICION FONDO CAJA CHICA DE LA DIRECCION EJECUTIVA CORRESP. AL PERIODO DEL 03-12 AL 21-12-2020.</t>
  </si>
  <si>
    <t>PAGO  (02) MESES DE DEPOSITOS DE ALQ. DE LOCAL PARA LA INSTALACION DE LA OFICINA COMERCIAL EN EL MUN. HATILLO, PROV. SAN CRISTOBAL.</t>
  </si>
  <si>
    <t xml:space="preserve">PAGO FACT. NO. B1500000017/12-11-2020, O/S  NO. OS2020-0752, DISTRIB. DE AGUA EN DIFTES SECTORES Y COMUN. DE COTUI,  PROV. SANCHEZ RAMIREZ, CORRESP. A 28 DIAS DEL MES DE OCTUBRE/2020. </t>
  </si>
  <si>
    <t>REPOSICION FONDO CAJA CHICA DE LA UNIDAD ADMTIVA DE BAYAGUANA  CORRESP. AL PERIODO DEL 30-09 AL 02-12-2020 .</t>
  </si>
  <si>
    <t>REPOSICION FONDO CAJA CHICA DE LA PROV.SAN JUAN CORRESP. AL PERIODO DEL 28-08 AL 10-12-2020.</t>
  </si>
  <si>
    <t>PAGO VACACIONES (20 DIAS CORRESP. AL  2019 Y 19 DIAS DEL 2020), QUIEN DESEMPEÑO EL CARGO DE SUB-DIRECTOR EN LA DIRECCION EJECUTIVA SUBDIRECTORES, .</t>
  </si>
  <si>
    <t>PAGO FACT. NO. B1500000021/18-11-2020,O/S NO. OS2020-0687,  ABAST. DE AGUA EN DIFTES SECTORES Y COMUN. DE LA PROV. MONTE CRISTI, CORRESP. A  20 DIAS DE OCTUBRE/2020.</t>
  </si>
  <si>
    <t>PAGO FACT. NO. B1500000014/16-11-2020, O/S NO. OS2020-0612, DISTRIB. DE AGUA EN DIFTES SECTORES Y COMUN. DE LA PROV ,AZUA, CORRESP. A 27 DIAS  DE OCTUBRE/2020.</t>
  </si>
  <si>
    <t>PAGO FACT. NO. B1500000034/13-11-2020, O/S NO. OS2020-0799, DISTRIB. DE AGUA EN DIFTES SECTORES Y COMUN. DEL MUN. VILLA ALTAGRACIA,  PROV. SAN CRISTOBAL,CORRESP.  A 31 DIAS DE OCTUBRE/2020.</t>
  </si>
  <si>
    <t>REPOSICION FONDO CAJA CHICA DE LA UNIDAD ADMTIVA DE SABANA GRANDE DE BOYA   CORRESP. AL PERIODO DEL 05-10 AL 03-12-2020.</t>
  </si>
  <si>
    <t>AYUDA ECONOMICA QUE SERA DESTINADA A COSTEAR GASTOS FUNEBRES.</t>
  </si>
  <si>
    <t xml:space="preserve">EFT-2177 </t>
  </si>
  <si>
    <t>EFT-2178</t>
  </si>
  <si>
    <t>EFT-2179</t>
  </si>
  <si>
    <t>PAGO FACT. NO.B1500000062/24-11-2020 (CUB. NO.05) PARA LOS TRAB. CONSTR. OBRA DE TOMA Y LINEA DE ADUCCION ACU. DE NEYBA, PROV. BAHORUCO</t>
  </si>
  <si>
    <t>PAGO FACT. NO. B1500000022/04-12-2020 (CUB. NO.2) DE LOS CONST. LINEA DE IMPULSION ACU. MULTIPLE LOS PATOS- ENRIQUILLO- OVIEDO, PROV. BARAHONA - PEDERNALES</t>
  </si>
  <si>
    <t xml:space="preserve">EFT-5703 </t>
  </si>
  <si>
    <t xml:space="preserve">EFT-5704 </t>
  </si>
  <si>
    <t xml:space="preserve">EFT-5705 </t>
  </si>
  <si>
    <t xml:space="preserve">EFT-5706 </t>
  </si>
  <si>
    <t xml:space="preserve">EFT-5707 </t>
  </si>
  <si>
    <t xml:space="preserve">EFT-5708 </t>
  </si>
  <si>
    <t xml:space="preserve">EFT-5709 </t>
  </si>
  <si>
    <t xml:space="preserve">EFT-5710 </t>
  </si>
  <si>
    <t xml:space="preserve">PAGO FACTS. NOS. B1500000036/04-11, 37/13-11-2020, O/S. NO. OS2020-0617, DISTRIB. DE AGUA EN DIFTES SECTORES Y COMUN. DE LA PROV. SAN CRISTOBAL.CORRESP. A 30 DIAS DE OCTUBRE Y 8 DIAS DE NOVIEMBRE/2020. </t>
  </si>
  <si>
    <t>PAGO FACTS. NOS. B1500000894 SERV.ENERGETICO A NUESTRAS INSTALACIONES EN BAYAHIBE, PROV. LA ROMANA, CORRESP. A  NOVIEMBRE/2020.</t>
  </si>
  <si>
    <t>REPOSICION FONDO CAJA CHICA DE LA DIV. DE TRANSPORTACION DESTINADO PARA CUBRIR GASTOS DE REPARACIONES, COMPRAS DE REPUESTOS Y PAGO DE PEAJES DE LA FLOTILLA DE VEH.DE LA INSTITUCION. CORRESP. AL PERIODO DEL 12-09 AL 10-10-2020.</t>
  </si>
  <si>
    <t>PAGO DE VACACIONES, CORRESP. A (20 DIAS DEL 2019 Y 18 DEL 2020 ), QUIEN  DESEMPEÑO EL CARGO DE ENC. EN LA DIV. DE OPERACIONES PROV. SAN JUAN DE LA MAGUANA.</t>
  </si>
  <si>
    <t>REPOSICION FONDO CAJA CHICA DE LA PROV. HERMANAS MIRABAL CORRESP. AL PERIODO DEL 12-10 AL 14-12-2020.</t>
  </si>
  <si>
    <t xml:space="preserve">PAGO FACT. NO. B1500000024/18-11-2020, O/S NO. OS2020-0581, DISTRIB. DE AGUA EN DIFTES SECTORES Y COMUN. DE LA  PROV. SAN CRISTOBAL,CORRESP. A 31 DIAS DE OCTUBRE/2020. </t>
  </si>
  <si>
    <t>REPOSICION FONDO CAJA CHICA DE LA UNIDAD ADMTIVA DE SABANA IGLESIA  CORRESP. AL PERIODO DEL 05-10 AL 18-12-2020.</t>
  </si>
  <si>
    <t>REPOSICION FONDO CAJA CHICA CIERRE AÑO FISCAL 2020 DE LA DIRECCION DE OPERACIONES DESTINADO PARA CUBRIR GASTOS DE URGENCIA CORRESP.AL PERIODO DEL 21-12 AL 30-12-2020.</t>
  </si>
  <si>
    <t>REPOSICION FONDO CAJA CHICA GASTO DE CIERRE AÑO FISCAL DE  SANTIAGO CORRESP. AL PERIODO DEL 01 AL 22-12-2020.</t>
  </si>
  <si>
    <t>REPOSICION FONDO CAJA CHICA DE LA PROV.SANCHEZ RAMIREZ CORRESP. AL PERIODO DEL 14-11 AL 18-12-2020.</t>
  </si>
  <si>
    <t>PAGO DE INDEMNIZACION Y VACACIONES CORRESP. A 25 DIAS DEL  2019 Y 29 AL 2020 DESEMPEÑO EL CARGO DE PLOMERO EN LA PROV.SANTIAGO SABANA IGLESIA. .</t>
  </si>
  <si>
    <t>PAGO FACTS. NOS.B1500000230, 235/21-12, 239/01-12-2020, ALQ. LOCAL COMERCIAL EN LA PROV. DE AZUA, CORRESP. A LOS MESES DE OCTUBRE, NOVIEMBRE Y DICIEMBRE/2020.</t>
  </si>
  <si>
    <t xml:space="preserve">PAGO DE VIATICOS DIRECCION DE INGENIERIA, CORRESP. A  OCTUBRE/2020, ELAB. EN DICIEMBRE/2020 </t>
  </si>
  <si>
    <t>PAGO FACT. NO. B1500000036/28-10-2020,O/S  NO. OS2020-0779, DISTRIB. DE AGUA EN DIFTES SECTORES Y COMUN. DE LA PROV. SAN CRISTOBAL, CORRESP. A 25 DIAS DE AGOSTO/2020.</t>
  </si>
  <si>
    <t>PAGO FACT. NO. B1500000030/29-10-2020, O/S NO. OS2020-0402, SERV. DE DISTRIB. DE AGUA EN DIFTES SECTORES Y COMUN. DE LA PROV. VALVERDE,CORRESP.A 9 DIAS  DE SEPTIEMBRE/2020.</t>
  </si>
  <si>
    <t>PAGO FACT. NO. B1500085917(754010781)/28-12-2020, SERV. DE INTERNET BANDA (S) ANCHA (S) DEL  AC. DE SAN PEDRO DE MACORIS, CORRESP. A  DICIEMBRE/2020.</t>
  </si>
  <si>
    <t>PAGO FACT. NO. B1500027150/05-01-2021, CTA. NO.86115926, POR SERV. DE TELECABLE E INTERNET, CORRESP. AL PERIODO DEL 01-12 AL 31-12-2020.</t>
  </si>
  <si>
    <t>PAGO FACT. NO. B1500000596/26-10-2020, O/C NO. OC2020-0267, COMPRA DE ALMUERZOS LOS CUALES ESTARAN REALIZANDO EVALUACION AL LABORATORIO NACIONAL DE REFERENCIA ING. MARCO RODRIGUEZ, EL CUAL ESTARA SOMETIDO AUDITORIA CON FINES DE ACREDITACION.</t>
  </si>
  <si>
    <t xml:space="preserve">EFT-5711 </t>
  </si>
  <si>
    <t xml:space="preserve">EFT-5712 </t>
  </si>
  <si>
    <t xml:space="preserve">EFT-5713 </t>
  </si>
  <si>
    <t xml:space="preserve">EFT-5714 </t>
  </si>
  <si>
    <t xml:space="preserve">EFT-5715 </t>
  </si>
  <si>
    <t xml:space="preserve">EFT-5716 </t>
  </si>
  <si>
    <t xml:space="preserve">EFT-5717 </t>
  </si>
  <si>
    <t xml:space="preserve">EFT-5718 </t>
  </si>
  <si>
    <t xml:space="preserve">EFT-5719 </t>
  </si>
  <si>
    <t xml:space="preserve">EFT-5720 </t>
  </si>
  <si>
    <t>PAGO FACTS. NOS. B1500000914, 915, 916,  919, 917/15-12-2020, CONSUMO ENERG. DE LAS LOCALIDADES ARROYO SULDIDO, LAS COLONIAS, RANCHO ESP, AGUA SABROSA, LA COLONIA RANCHO ESPAÑOL, LA BARBACOA,  PROV. SAMANA CORRESP. A  DICIEMBRE/2020 .</t>
  </si>
  <si>
    <t>PAGO DE INDEMNIZACION Y VACACIONES CORRESP. A (15 DIAS DEL 2020) DESEMPEÑO EL CARGO DE MENSAJERO INTERNO EN LA DIV. DE SISTEMA DE COMUN. Y RADIO.</t>
  </si>
  <si>
    <t>PAGO VACACIONES (15 DIAS CORRESP. AL  2019 Y 20 DEL 2020), QUIEN DESEMPEÑO EL CARGO DE CONTADOR EN EL DEPTO. DE CONTABILIDAD.</t>
  </si>
  <si>
    <t>REPOSICION FONDO CAJA CHICA DE LA DIRECCION DE CALIDAD DE AGUA CORRESP. AL PERIODO DEL 16-11 AL 14-12-2020.</t>
  </si>
  <si>
    <t>REPOSICION FONDO CAJA CHICA GASTO DE CIERRE AÑO FISCAL 2020 DE LA PROV.SANCHEZ RAMIREZ CORRESP. AL PERIODO DEL 21-12 AL 29-12-2020.</t>
  </si>
  <si>
    <t>PAGO FACT. NO. B1500000019/07-12-2020, O/S NO. OS2020-0315, DISTRIB. DE AGUA EN DIFTES SECTORES Y COMUN. DE LA PROV. , MARIA TRINIDAD SANCHEZ, CORRESP. A 24 DIAS DE AGOSTO/2020.</t>
  </si>
  <si>
    <t>PAGO FACT. NO. B1500006475/25-11-2020, O/S NO. OS2019-1149, RENOVACION DE LICENCIAS MICROSOFT .</t>
  </si>
  <si>
    <t>PAGO DE INDEMNIZACION Y VACACIONES CORRESP. A 20 DIAS AL  2019 Y 16 AL 2020.DESEMPEÑO LA FUNCION DE AUXILIAR ADMTIVO EN EL DEPTO. FINANCIERO.</t>
  </si>
  <si>
    <t>PAGO FACT. NO. B1500000008/13-11-2020, O/S NO. OS2020-0616 DISTRIB. DE AGUA CON CAMION CIST.EN DIFTES SECTORES Y COMUN. DE LA PROV. SAN CRISTOBAL  CORRESP. A 31 DIAS DE OCTUBRE /2020.</t>
  </si>
  <si>
    <t>PAGO DE VACACIONES CORRESP.A 15 DIAS DEL 2020. DESEMPEÑO  LA FUNCION  DE ANALISTA COMERCIAL EN LA PROV. MARIA TRINIDAD SANCHEZ.</t>
  </si>
  <si>
    <t>PAGO DE  VACACIONES CORRESP. A 15 DIAS DEL  2019 Y 09 DIAS AL 2020. DESEMPEÑO EL CARGO DE ANALISTA LEGAL EN EL DEPTO. REGIONAL ALINO.</t>
  </si>
  <si>
    <t>PAGO FACT. NO.B1500000012/03-11-2020, O/S  NO.OS2020-0684,DISTRIB. DE AGUA EN DIFTES SECTORES Y COMUN. DE LA PROV. MARIA TRINIDAD SANCHEZ, CORRESP. A 31 DIAS DE OCTUBRE/2020.</t>
  </si>
  <si>
    <t>PAGO FACT. NO. B1500000021/18-11-2020,O/S NO. OS2020-0512, DISTRIB. DE AGUA EN DIFTES SECTORES Y COMUN. DE LA PROV. MONTE PLATA, CORRESP. A 22 DIAS DE OCTUBRE/2020.</t>
  </si>
  <si>
    <t>PAGO FACT.NO.B1500000055/02-12-2020, PRESTACION DE SERV. EN SOPORTE ADMINISTRACION BASE DE DATOS, CORRESP. A   NOVIEMBRE/2020.</t>
  </si>
  <si>
    <t>PAGO FACT.NO.B0200266879/05-09-2020, DESCONTADO DE LAS VACACIONES DE LA SRA. DAHIANA CAPELLAN FLORENTINO, QUIEN DESEMPEÑO EL CARGO DE TECNICO EN COMPRAS EN EL DEPTO. DE COMPRAS Y CONTRATACIONES.</t>
  </si>
  <si>
    <t>PAGO FACTS. NOS. B1500000032/03-11, 33/13-11-2020, O/S. OS2020-0562 DISTRIB. DE AGUA CON CAMION CIST. EN DIFTES SECTORES Y COMUN. DE LA PROV. SAN CRISTOBAL,  CORRESP. A 30 DIAS  DE  OCTUBRE Y 8 DIAS DE NOV./2020.</t>
  </si>
  <si>
    <t xml:space="preserve">PAGO FACTS. NOS.B1500049077/21, 49086/24-08, 53155/16, 53239/29, 53211/29, 53226/30-09, 53275/05, 53293/05, 53282/06, 53296/09, 53304/08, 53334/18, 53358,53355, 53356, 53357/20/10,  53378/22-10, 48938/24-07, 53409/29. 53422/30, 53427/30-10, 53442/04, 53443/04, 53468/11, 53486/16-11, 55702/04-12-2020. O/C 2020-0191 ADQ. DE GASOIL REGULAR  PARA SER UTILIZADO EN LA FLOTILLA DE VEH. GENERADORES ELECTRICO, Y EQUIPO DE BOMBEO DEL INAPA. </t>
  </si>
  <si>
    <t>PAGO FACT.NO.B1500085140/28-12-2020 (721621338) SERV. DE LAS FLOTAS SISMOPA, CORRESP. A  DICIEMBRE/2020.</t>
  </si>
  <si>
    <t>PAGO FACTS .NO.B0200246844/03-07, 256901/03-08-2020, DESCONTADO DE LA INDEMNIZACION Y VACACIONES , QUIEN DESEMPEÑO EL CARGO DE AUXILIAR ADMTIVO. EN LA DIV. DE ARCHIVO Y CORRESPONDENCIA.</t>
  </si>
  <si>
    <t>PAGO FACTS. NOS.B1500085914 (CTA .NO.738889197), 85915 (740684071), 85916 (744281798), 85918 (761266193), 85919 (765558092), 85922 (776535838), 85923 (776767703)/28-12-2020, SERV. DE INTERNET BANDA (S) ANCHA DE LA DIRECCION EJECUTIVA (2); DIRECCION DE TRATAMIENTO. (4), DIRECCION DE R.H. (1), DEPTO. COMUN. (9); TRANSPORT. (1) ; SISMOPA (1); DIRECCION ADMTIVA (1), TOPOGRAFIA (2), UEPE (1), BANDA ANCHAS DE IPAD (16) Y DISPONIBLE (7), CORRESP. A DICIEMBRE/2020.</t>
  </si>
  <si>
    <t>PAGO VACACIONES (06 DIAS CORRESP. AL  2019 Y 14 DIAS DEL 2020), QUIEN DESEMPEÑO EL CARGO DE ENC. EN LA DIV. DE CUENTAS POR PAGAR.</t>
  </si>
  <si>
    <t>PAGO FACT. NO. B1500000010/12-11-2020, O/S NO. OS2020-0749, SERV. DE DISTRIB.DE AGUA CON CAMION CIST. EN DIFTES SECTORES Y COMUN. DE LA PROV. SANCHEZ RAMIREZ CORRESP. A 28 DIAS DE OCTUBRE/2020.</t>
  </si>
  <si>
    <t>PAGO VACACIONES (20 DIAS CORRESP. AL  2019 Y 20 DEL 2020), QUIEN DESEMPEÑO EL CARGO DE TECNICO ADMTIVO.</t>
  </si>
  <si>
    <t>PAGO VACACIONES (20 DIAS CORRESP. AL  2019 Y 18 DIAS DEL 2020), QUIEN DESEMPEÑO EL CARGO DE ANALISTA LEGAL EN EL AC.DE AZUA.</t>
  </si>
  <si>
    <t>PAGO VACACIONES (15 DIAS CORRESP.AL AÑO 2020), QUIEN DESEMPEÑO EL CARGO DE INGENIERO CIVIL I EN EL DEPTO. DE SUPERV. DE OBRAS CIVILES.</t>
  </si>
  <si>
    <t>PAGO VACACIONES (30 DIAS CORRESP. AL AÑO 2020), QUIEN DESEMPEÑO EL CARGO DE TECNICO ADMTIVO. EN LA DIV. DE TRANSPORTACION.</t>
  </si>
  <si>
    <t>PAGO VACACIONES (20 DIAS CORRESP.AL  2019 Y 17 DEL 2020), QUIEN DESEMPEÑO EL CARGO DE SECRETARIA EN LA SECCION ADMTIVA DE BARAHONA AC. VICENTE NOBLE.</t>
  </si>
  <si>
    <t>PAGO VACACIONES (8 DIAS CORRESP. AL  2019 Y 15 DEL 2020), QUIEN DESEMPEÑO EL CARGO DE ENC. EN UCP INAPA-BID-AECI.</t>
  </si>
  <si>
    <t>PAGO VACACIONES (25 DIAS CORRESP.AL 2019 Y 23 DEL 2020), QUIEN DESEMPEÑO EL CARGO DE COORDINADOR SALUD PUBLiCA EN LA DIRECCION EJECUTIVA SUB-DIRECTORES.</t>
  </si>
  <si>
    <t>PAGO VACACIONES (20 DIAS CORRESP. AL  2019 Y 16 DEL 2020), QUIEN DESEMPEÑO EL CARGO DE OPERADOR DE SISTEMA APS EN EL AC. DE ASURO BARAHONA.</t>
  </si>
  <si>
    <t>PAGO VACACIONES (15 DIAS CORRESP. AL  2019 Y 10 DEL 2020), QUIEN DESEMPEÑO EL CARGO DE ANALISTA LEGAL EN EL DEPTO. JURIDICO.</t>
  </si>
  <si>
    <t>PAGO VACACIONES (16 DIAS CORRESP. AL  2019 Y 18 DEL 2020), QUIEN DESEMPEÑO EL CARGO DE TECNICO ADMNTIVO. DE LA  ZONA V SANTIAGO.</t>
  </si>
  <si>
    <t>PAGO VACACIONES (15 DIAS CORRESP. AL AÑO 2019 Y 15 DEL 2020),  QUIEN DESEMPEÑO EL CARGO DE AUXILIAR DE INGENIERIA EN EL DPTO. DE DISEÑO DE SISTEMA DE AC.</t>
  </si>
  <si>
    <t xml:space="preserve">PAGO VACACIONES (04 DIAS CORRESP. AL AÑO 2019 Y 19 DEL 2020), QUIEN DESEMPEÑO EL CARGO DE ANALISTA COMERCIAL EN EL DEPTO. DE COMERCIALIZACION Y MARKETING. </t>
  </si>
  <si>
    <t>PAGO VACACIONES (20 DIAS CORRESP. AL  2019 Y 18 DEL 2020), QUIEN DESEMPEÑO LA FUNCION DE CHOFER I EN EL AC. SUROESTE.</t>
  </si>
  <si>
    <t>PAGO VACACIONES (15 DIAS CORRESP. AL  2019 Y 12 DEL 2020), QUIEN DESEMPEÑO EL CARGO DE SUB-DIRECTORA EN LA DIRECCION EJECUTIVA.</t>
  </si>
  <si>
    <t>PAGO FACT. NO. B1500000009/24-11-2020, O/S  NO. OS2020-0659 DISTRIB. DE AGUA CON CAMION CIST. EN DIFTES SECTORES Y COMUN. DE LA PROV. SAN CRISTOBAL   CORRESP. A 31 DIAS DE OCTUBRE/2020 .</t>
  </si>
  <si>
    <t>PAGO VACACIONES (14 DIAS CORRESP. AL  2020), QUIEN DESEMPEÑO EL CARGO DE CODIFICADOR EN EL DEPTO. CATASTRO DE USUARIOS CARTOGRAFIA.</t>
  </si>
  <si>
    <t>PAGO INDEMNIZACION Y VACACIONES (15 DIAS CORRESP. AL  2020), QUIEN DESEMPEÑO EL CARGO DE SECRETARIA EN LA DIRECCION SUP. Y  FISCALIZACION DE OBRAS.</t>
  </si>
  <si>
    <t>PAGO INDEMNIZACION Y VACACIONES (10 DIAS CORRESP. AL  2020), QUIEN DESEMPEÑO EL CARGO DE AUXILIAR ADMTIVO. EN LA DIV. DE ARCHIVO Y CORRESPONDENCIA.</t>
  </si>
  <si>
    <t>PAGO VACACIONES (15 DIAS CORRESP. AL  2019 Y 15 DEL 2020), QUIEN DESEMPEÑO EL CARGO DE ANALISTA DE COBROS EN EL DPTO. DE GESTION DE COBROS.</t>
  </si>
  <si>
    <t>PAGO VACACIONES (15 DIAS CORRESP. AL  2020), QUIEN DESEMPEÑO EL CARGO DE ANALISTA FINANCIERO EN LA DIRECCION FINANCIERA.</t>
  </si>
  <si>
    <t>PAGO INDEMNIZACION Y VACACIONES (20 DIAS CORRESP. AL  2019 Y 14 DEL 2020), QUIEN DESEMPEÑO EL CARGO DE CONSERJE EN LA SECCION DE MAYORDOMIA.</t>
  </si>
  <si>
    <t>PAGO INDEMNIZACION Y VACACIONES (20 DIAS CORRESP. AL  2019 Y 14 AL 2020), QUIEN DESEMPEÑO EL CARGO DE CONSERJE EN LA SECCION DE MAYORDOMIA.</t>
  </si>
  <si>
    <t>PAGO FACT.NO.B0200255620/30-07-2020, DESCONTADO DE LAS VACACIONES  QUIEN DESEMPEÑO EL CARGO DE ANALISTA DE COBROS EN EL DPTO. DE GESTION DE COBROS.</t>
  </si>
  <si>
    <t>PAGO DE VACACIONES (12 DIAS CORRESP. AL  2019 Y 14 DIAS DEL  2020) QUIEN  DESEMPEÑO EL CARGO DE TECNICO EN COMPRAS EN EL DEPTO. DE COMPRA Y CONTRATACIONES .</t>
  </si>
  <si>
    <t>PAGO VACACIONES (20 DIAS CORRESP. AL  2019 Y 19 DEL 2020), QUIEN DESEMPEÑO EL CARGO DE COORDINADOR EN LA DIV. DE PROTOCOLO Y EVENTOS.</t>
  </si>
  <si>
    <t>PAGO INDEMNIZACION Y VACACIONES (10 DIAS CORRESP. AL  2020),  QUIEN DESEMPEÑO EL CARGO DE AUXILIAR ADMTIVO. EN LA DIV. DE ARCHIVO Y CORRESPONDENCIA.</t>
  </si>
  <si>
    <t>PAGO INDEMNIZACION Y VACACIONES (15 DIAS CORRESP. AL  2020),  QUIEN DESEMPEÑO EL CARGO DE SECRETARIA EN LA DIRECCION DE SUP. Y FISCALIZACION DE OBRAS.</t>
  </si>
  <si>
    <t>PAGO VIATICOS DE LA DIRECCION COMERCIAL, CORRESPONDIENTE AL MES DE OCTUBRE/2020, ELABORADA EN DICIEMBRE/2020.</t>
  </si>
  <si>
    <t>PAGO FACT. NO. B1500000022/04-11-2020, O/S NO. OS2020-0733, DISTRIB. DE AGUA EN DIFTES SECTORES Y COMUN. DE BANI PROV.PERAVIA, CORRESP. A 29  DIAS DE OCTUBRE/2020.</t>
  </si>
  <si>
    <t>PAGO VACACIONES (5 DIAS CORRESP. AL  2020), QUIEN DESEMPEÑO EL CARGO DE ANALISTA DE PRESUPUESTO EN EL DEPTO. DE PRESUPUESTO.</t>
  </si>
  <si>
    <t>1ER ABONO 50%  DE LA INDEMNIZACION Y VACACIONES CORRESP. A (29 DIAS DEL  2020), QUIEN DESEMPEÑO EL CARGO DE SECRETARIA EN EL DEPTO.DE COMPRAS Y CONTRATACIONES</t>
  </si>
  <si>
    <t xml:space="preserve">PAGO INDEMNIZACION Y VACACIONES CORRESP. A (15 DIAS DEL  2019 Y 15 DIAS DEL 2020). DESEMPEÑO EL CARGO DE CHOFER I EN LA DIV. DE TRANSPORTACION. </t>
  </si>
  <si>
    <t>PAGO INDEMNIZACION Y VACACIONES (25 DIAS CORRESP. AL  2019 Y 30 DEL 2020), QUIEN DESEMPEÑO EL CARGO DE MENSAJERO INTERNO EN EL DEPTO. DE POTABILIZACION DE AGUA .</t>
  </si>
  <si>
    <t>PAGO INDEMNIZACION Y VACACIONES (25 DIAS CORRESP. AL  2019 Y 30 DEL 2020), QUIEN DESEMPEÑO EL CARGO DE MENSAJERO INTERNO EN EL DEPTO. DE POTABILIZACION DE AGUA.</t>
  </si>
  <si>
    <t>REPOSICION FONDO CAJA CHICA GASTO DE CIERRE AÑO FISCAL 2020 DE LA DIRECCION COMERCIAL CORRESP. AL PERIODO DEL 28-10 AL 11-11-2020.</t>
  </si>
  <si>
    <t>PAGO FACTS. NOS. B1500010086, 87/25-11-2020, O/S NOS.OS2020-0791, OS2020-0792, SERV. DE MANTENIMIENTO Y REPARACION PARA LAS FICHAS 1045  Y 1041.</t>
  </si>
  <si>
    <t>PAGO VACACIONES (30 DIAS CORRESP. AL . 2019 Y 30 DEL 2020), QUIEN DESEMPEÑO EL CARGO DE ENC. EN EL DEPTO. REGIONAL EN LA PROV. SAN JUAN DE LA MAGUANA.</t>
  </si>
  <si>
    <t>PAGO VACACIONES (30 DIAS CORRESP. AL  2019 Y 30 AL 2020), QUIEN DESEMPEÑO EL CARGO DE ENC. EN EL DEPTO. REGIONAL EN LA PROV. SAN JUAN DE LA MAGUANA.</t>
  </si>
  <si>
    <t>PAGO INDEMNIZACION Y VACACIONES (10 DIAS CORRESP. AL  2019 Y 25 DEL AÑO 2020), QUIEN DESEMPEÑO EL CARGO DE RECEPCIONISTA EN EL DEPTO. DE SUPERV. DE OBRAS CIVILES.</t>
  </si>
  <si>
    <t>PAGO INDEMNIZACION Y VACACIONES (10 DIAS CORRESP. AL  2019 Y 25 DEL 2020), , QUIEN DESEMPEÑO EL CARGO DE RECEPCIONISTA EN EL DEPTO. DE SUPERVISION DE OBRAS CIVILES.</t>
  </si>
  <si>
    <t>PAGO INDEMNIZACION Y VACACIONES (13 DIAS CORRESP. AL  2020), QUIEN DESEMPEÑO EL CARGO DE AYUDANTE DE OPERACIONES Y MANTENIMIENTO EN LA DIV. DE SERVICIOS GENERALES.</t>
  </si>
  <si>
    <t>PAGO INDEMNIZACION Y VACACIONES (13 DIAS CORRESP. AL   2020), QUIEN DESEMPEÑO EL CARGO DE AYUDANTE DE OPERACIONES Y MANTENIMIENTO EN LA DIV.DE SERVICIOS GENERALES.</t>
  </si>
  <si>
    <t>PAGO INDEMNIZACION Y VACACIONES (25 DIAS CORRESP. AL   2019 Y 29 DEL 2020), QUIEN DESEMPEÑO EL CARGO DE AYUDANTE DE FONTANERIA EN LA DIV.COMERCIAL PROV. SAN JUAN DE LA MAGUANA .</t>
  </si>
  <si>
    <t>PAGO INDEMNIZACION Y  VACACIONES (25 DIAS CORRESP. AL   2019 Y 29 AL 2020),  QUIEN DESEMPEÑO EL CARGO DE AYUDANTE DE FONTANERIA EN LA DIV.COMERCIAL PROV. SAN JUAN DE LA MAGUANA.</t>
  </si>
  <si>
    <t>PAGO INDEMNIZACION Y VACACIONES (25 DIAS CORRESP. AL  2019 Y 25 DEL 2020), QUIEN DESEMPEÑO EL CARGO DE CONSERJE EN EL DEPTO. ADMTIVO, DIV. DE SERV. GENERALES.</t>
  </si>
  <si>
    <t xml:space="preserve">EFT-5726 </t>
  </si>
  <si>
    <t xml:space="preserve">EFT-5727 </t>
  </si>
  <si>
    <t xml:space="preserve">EFT-5728 </t>
  </si>
  <si>
    <t xml:space="preserve">EFT-5729 </t>
  </si>
  <si>
    <t>PAGO FACT.NO.B1500000131/21-12-2020, O/C 2020-0330 ADQ. DE  DE CLORO GAS ENVASADO EN CILINDRO DE 2000 LIBRAS.</t>
  </si>
  <si>
    <t>PAGO VIATICOS DE LA DIRECCION DE PROGRAMAS Y PROYECTOS ESPECIALES , CORRESP. A OCTUBRE/2020, ELAB. EN DICIEMBRE/2020.</t>
  </si>
  <si>
    <t>PAGO FACT. NO. B1500000102/30-11-2020,O/S NO. OS2020-0817, MANTENIMIENTO DEL ASCENSOR EN EL EDIF.  PRINCIPAL DEL  INAPA,CORRESP. A NOVIEMBRE/2020.</t>
  </si>
  <si>
    <t>PAGO FACT. NO. B1500027146/05-01-2021, CTA. NO.86082876, POR SERV. DE LAS FLOTAS DE INAPA, CORRESP. AL PERIODO DEL 01-12 AL 31-12-2020.</t>
  </si>
  <si>
    <t>PAGO INDEMNIZACION Y VACACIONES (24 DIAS CORRESP. AL  2020), QUIEN DESEMPEÑO EL CARGO DE DIGITADOR EN EL DEPTO CONTROL DE OBRAS.</t>
  </si>
  <si>
    <t>1ER ABONO 50%  DE LA INDEMNIZACION Y VACACIONES (CORRESP. A 24 DIAS DEL 2020), QUIEN DESEMPEÑO EL CARGO DE DIGITADOR EN EL DEPTO CONTROL DE OBRAS.</t>
  </si>
  <si>
    <t>PAGO INDEMNIZACION, QUIEN DESEMPEÑO EL CARGO DE AUXILIAR DE RECURSOS HUMANOS EN EL DEPTO. PROVINCIAL PERAVIA.</t>
  </si>
  <si>
    <t>PAGO INDEMNIZACION Y VACACIONES (19 DIAS CORRESP. AL  2020), QUIEN DESEMPEÑO EL CARGO DE DESPACHADOR DE COMBUSTIBLE EN LA DIV.ADMTIVA PROV. SAN JUAN DE LA MAGUANA.</t>
  </si>
  <si>
    <t>REPOSICION FONDO CAJA CHICA DE LA PROVINCIA ELIAS PIÑA ,CORRESP. AL PERIODO DEL 16-11 AL 23-12-2020.</t>
  </si>
  <si>
    <t>REPOSICION FONDO CAJA CHICA  GASTOS DE CIERRE AÑO FISCAL  2020, DE LA PROV. ELIAS PIÑA ,CORRESP. AL PERIODO DEL 28 AL 30-12-2020.</t>
  </si>
  <si>
    <t>REPOSICION FONDO CAJA CHICA GASTO DE CIERRE AÑO FISCAL 2020 DE LA DIRECCION EJECUTIVA CORRESP. AL PERIODO DEL 21 AL 29-12-2020.</t>
  </si>
  <si>
    <t xml:space="preserve">PAGO DE VACACIONES CORRESP. A (15 DIAS DEL AÑO 2019 Y 14 DIAS DEL 2020), QUIEN DESEMPEÑO EL CARGO DE AUXILIAR DE INGENIERIA EN EL DEPTO. DE DISEÑO DE SISTEMA DE AC. </t>
  </si>
  <si>
    <t>1ER ABONO DE LA INDEMNIZACION Y VACACIONES CORRESP. A (30 DIAS DEL  2019 Y 30 DIAS DEL 2020), QUIEN DESEMPEÑO EL CARGO DE ENC. EN LA DIVISION. DE COMBUSTIBLE.</t>
  </si>
  <si>
    <t>PAGO VACACIONES (25 DIAS CORRESP. AL AÑO 2019 Y 25 DEL 2020), QUIEN DESEMPEÑO EL CARGO DE ANALISTA COMERCIAL EN LA DIV.COMERCIAL PROV.SAMANA.</t>
  </si>
  <si>
    <t>PAGO VACACIONES (25 DIAS CORRESP. AL AÑO 2019 Y 25 AL 2020), QUIEN DESEMPEÑO EL CARGO DE ANALISTA COMERCIAL EN LA DIV.COMERCIAL PROV. SAMANA.</t>
  </si>
  <si>
    <t>REPOSICION FONDO CAJA CHICA GASTOS DE CIERRE AÑO FISCAL 2020 DE LA DIRECCION DE CALIDAD DE AGUA CORRESP.AL PERIODO DEL 14 AL 18-12-2020.</t>
  </si>
  <si>
    <t>PAGO INDEMNIZACION Y VACACIONES (20 DIAS CORRESP. AL AÑO 2019 Y 20 DEL 2020), QUIEN DESEMPEÑO EL CARGO DE AYUDANTE DE OPERACIONES Y MANTENIMIENTO EN LA DIV. DE TRAT. PROV. SAN JUAN DE LA MAGUANA .</t>
  </si>
  <si>
    <t>REPOSICION FONDO CAJA CHICA GASTO DE CIERRE AÑO FISCAL 2020 DE LA UNIDAD ADMTIVA. DE SABANA IGLESIA  CORRESP. AL PERIODO DEL 21 AL 28-12-2020.</t>
  </si>
  <si>
    <t>PAGO INDEMNIZACION Y VACACIONES (15 DIAS CORRESP.AL  2020), QUIEN DESEMPEÑO EL CARGO DE DIGITADOR EN EL DEPTO. DE CONTABILIDAD.</t>
  </si>
  <si>
    <t>PAGO INDEMNIZACION Y VACACIONES (15 DIAS CORRESP. AL  2020), QUIEN DESEMPEÑO EL CARGO DE DIGITADOR EN EL DEPTO. DE CONTABILIDAD.</t>
  </si>
  <si>
    <t>PAGO DE INDEMNIZACION Y VACACIONES (15 DIAS CORRESP. AL  2019 Y 15 DEL 2020), QUIEN DESEMPEÑO EL CARGO DE OPERADOR DE SISTEMA APS EN LA DIV. DE OPERACIONES PROV. SAN PEDRO DE MACORIS.</t>
  </si>
  <si>
    <t xml:space="preserve">PAGO VACACIONES (15 DIAS CORRESP. AL  2019 Y 15 DEL 2020), QUIEN DESEMPEÑO EL CARGO DE ANALISTA SOCIAL EN EL DEPTO. PROVINCIAL SAMANA. </t>
  </si>
  <si>
    <t>PAGO FACT.NO. B1500000014/19-11-2020, O/S NOS. OS2020-0803, DISTRIB. DE AGUA CON CAMION CIST. EN DIFTES SECTORES Y COMUN. DE LA PROV.BARAHONA CORRESP. A 31 DIAS DE OCTUBRE/2020 .</t>
  </si>
  <si>
    <t>PAGO FACTS. NOS. B1500000010/10-11, 13/07-12-2020, O/S  NO. OS2020-0640, DISTRIB. DE AGUA CON CAMION CIST. EN DIFTES. SECTORES DE LA PROV. DE AZUA CORRESP. A 27 DIAS DE OCTUBRE Y 28 DIAS DE NOV/2020 .</t>
  </si>
  <si>
    <t>PAGO VACACIONES (15 DIAS CORRESP. AL  2019 Y 15 DEL 2020), QUIEN DESEMPEÑO EL CARGO DE ASESOR JURIDICO EN LA DIRECCION EJECUTIVA.</t>
  </si>
  <si>
    <t>PAGO COMP. DE TERRENO DE 3,423.00 METROS CUADR. DE TERRENO, Y PAGO DE FRUTO AFECTADO EN EL LUGAR DONDE PASAN LAS LINEAS DE TUBERIAS DE COND. PARA LA OBRA CONSTR. OBRA DE TOMA Y LINEA DE ADUCCION , ACUED. LOS CACAOS, PROV. SAN CRISTOBAL</t>
  </si>
  <si>
    <t xml:space="preserve">EFT-2180 </t>
  </si>
  <si>
    <t>PAGO FACT. NO.B1500000068/05-11-2020 (CUB. NO.01) DE LOS TRAB. CONSTR. ALCANTARILLADO SANITARIO DE VILLA VASQUEZ , PROV. MONTE CRISTI</t>
  </si>
  <si>
    <t xml:space="preserve">EFT-2181 </t>
  </si>
  <si>
    <t>AV. INICIAL 20% DE LOS TRAB. RECONSTRUCCION SISTEMAS DE ABASTECIMIENTO DE LAS TABLAS-GALEON, PARTE LAS TABLAS, ACUEDUCTO PERAVIA, PROV. PERAVIA</t>
  </si>
  <si>
    <t>PAGO FACT. NO.B1500000175/08-01-2021 (CUB. NO.02) DE LOS TRAB. CONSTR. ALCANTARILLADO SANITARIO DE VILLA VASQUEZ , PROV. MONTE CRISTI,</t>
  </si>
  <si>
    <t xml:space="preserve">EFT-2182 </t>
  </si>
  <si>
    <t>EFT-2183</t>
  </si>
  <si>
    <t>EFT-2184</t>
  </si>
  <si>
    <t>PAGO FACTURA B1500000004/15-12-2020, (CUBICACION NO. 04) DE LOS TRABAJOS AMPLIACION DE ACUEDUCTO HIGUEY, EXTENSION VILLA HORTENSIA Y ANAMUYA, REDES DE DISTRIBUCION PROVINCIA LA ALTAGRACIA</t>
  </si>
  <si>
    <t>EFT-2185</t>
  </si>
  <si>
    <t>EFT-2175</t>
  </si>
  <si>
    <t>EFT-2176</t>
  </si>
  <si>
    <t xml:space="preserve">EFT-5686 </t>
  </si>
  <si>
    <t xml:space="preserve">EFT-5687 </t>
  </si>
  <si>
    <t xml:space="preserve">EFT-5690 </t>
  </si>
  <si>
    <t xml:space="preserve">EFT-5694 </t>
  </si>
  <si>
    <t xml:space="preserve">EFT-5691 </t>
  </si>
  <si>
    <t xml:space="preserve">EFT-5692 </t>
  </si>
  <si>
    <t xml:space="preserve">EFT-5693 </t>
  </si>
  <si>
    <t xml:space="preserve">EFT5-5689 </t>
  </si>
  <si>
    <t xml:space="preserve">EFT-5721 </t>
  </si>
  <si>
    <t xml:space="preserve">EFT-5722 </t>
  </si>
  <si>
    <t xml:space="preserve">EFT-5723 </t>
  </si>
  <si>
    <t xml:space="preserve">EFT-5724 </t>
  </si>
  <si>
    <t xml:space="preserve">EFT-5725 </t>
  </si>
  <si>
    <t xml:space="preserve">EFT-5730 </t>
  </si>
  <si>
    <t xml:space="preserve">EFT-5732 </t>
  </si>
  <si>
    <t xml:space="preserve">EFT-5733 </t>
  </si>
  <si>
    <t xml:space="preserve">EFT-5731 </t>
  </si>
  <si>
    <t>PAGO FACTS. NOS. B1500025918, 25921/30-12-2020, COLECTIVO DE VIDA CORRESP. A LOS MESES DE OCTUBRE, DICIEMBRE/20 Y ENERO/2021.</t>
  </si>
  <si>
    <t xml:space="preserve"> PAGO FACT.NO.B1500022157/26-02-2020, DEL AC.DE PAGO DE LA POLIZA NO. 2-2-802-0042545, (RESPONSABILIDAD CIVIL DE EXCESO ) RENOVACION  POLIZAS CON VIGENCIA  DEL 28-02-2020 AL 28-02-2021.</t>
  </si>
  <si>
    <t xml:space="preserve">PAGO FACTS. NOS. B1500000017, 18/23-11-20, O/S NO. OS2020-0404, DISTRIB. DE AGUA EN DIFTES. SECTORES Y COMUN. DE LA PROV.DAJABON, , CORRESP. A 30 DIAS DE SEPT. Y 16 DIAS DE OCTUBRE/2020. </t>
  </si>
  <si>
    <t xml:space="preserve">PAGO FACT.NO.B1500000026/13-11-2020,O/S  NO. OS2020-0689, DISTRIB. DE AGUA, EN DIFTES. COMUN. DE LA PROV. SANTIAGO RODRIGUEZ,CORRESP. A 29 DIAS DE OCTUBRE/2020. </t>
  </si>
  <si>
    <t>PAGO FACTS. NOS.B1500000114/27-10, 111/04-11, 113/27-10, 112/04-11-2020, O/S  NO. OS2020-0721, DISTRIB. DE AGUA CON CAMION CIST. EN DIFTES. SECTORES Y COMUN. DE LA PROV. EL SEIBO,CORRESP. A 26 DIAS   DE JUNIO, 25 DIAS DE JULIO, 25 DIAS DE AGOSTO Y 23 DIAS DE SEPTIEMBRE/2020 .</t>
  </si>
  <si>
    <t>PAGO FACTS. NOS. B1500000016/16-09,17/17-08,18/17-08-2020,O/S NO. OS2020-0589,DISTRIB. DE AGUA EN DIFTES SECTORES Y COMUN. DE LA PROV. MONTE CRISTI,CORRESP. A 25 DIAS DE JUNIO, 17 DIAS DE JULIO Y 14 DIAS DE AGOSTO DEL 2020.</t>
  </si>
  <si>
    <t>PAGO FACTS. NOS. B150000093 31-12-2020, SERV. ENERGETICO A NUESTRAS INSTALACIONES EN BAYAHIBE, PROV. LA ROMANA, CORRESP. A DICIEMBRE/2020 .</t>
  </si>
  <si>
    <t>1ER ABONO  DE LAS  VACACIONES CORRESP. A (30 DIAS DEL  2019 Y 30  DIAS DEL 2020), QUIEN DESEMPEÑO EL CARGO DE SUB-DIRECTORA EN LA DIRECCION EJECUTIVA EN EL DEPTO. DE EQUIDAD DE GENERO.</t>
  </si>
  <si>
    <t>PAGO INDEMNIZACION Y VACACIONES (15 DIAS CORRESP. AL  2019 Y 30 DEL 2020), QUIEN DESEMPEÑO EL CARGO DE AUXILIAR DE RELACIONES PUBLICAS, EN EL DEPTO. DE COMUNICACIONES.</t>
  </si>
  <si>
    <t>PAGO VACACIONES (15 DIAS CORRESP AL  2019 Y 20 AL 2020), QUIEN DESEMPEÑO EL CARGO DE COORDINADOR DE ZONA EN EL DEPTO. DE SUPERVISION DE OBRAS CIVILES.</t>
  </si>
  <si>
    <t>PAGO VACACIONES (15 DIAS CORRESP. AL  2019 Y 20 DEL 2020), QUIEN DESEMPEÑO EL CARGO DE COORDINADOR DE ZONA EN EL DEPTO. DE SUPERVISION DE OBRAS CIVILES.</t>
  </si>
  <si>
    <t>PAGO FACT. NO. B1500000015/14-09-2020, O/S NO. OS2020-0280, ABAST. DE AGUA EN DIFTES. SECTORES Y COMUN. DE LA PROV.SAMANA CORRESP. A 30  DIAS DE AGOSTO/2020.</t>
  </si>
  <si>
    <t>PAGO FACT. NO. B1500002028/01-12-20, CTA. NO. (50015799) SERV. C&amp;W INTERNET 155 MBPS IP ASIGNADO A NIVEL CENTRAL, CORRESP.AL PERIODO DEL 01-12 AL 31-12-2020.</t>
  </si>
  <si>
    <t>PAGO FACT. NO. B1500002030/01-12-20, CTA. NO. (50017176) SERV. C&amp;W INTERNET ASIG. A SAN CRISTOBAL, CORRESP. AL PERIODO DEL 01-12 AL 31-12-2020.</t>
  </si>
  <si>
    <t>PAGO FACT.B1500000621/27-10-20  OC2020-16 COMPRA DE 10 JUNTAS , TUBOS DE 8'' * PVC SDR-21, Y  TUBOS DE 3'' PVC SDR-26, QUE SERAN UTILIZADOS EN REPARACION DE AVERIAS EN DIFTES. PUNTOS DE SAN JUAN .</t>
  </si>
  <si>
    <t>PAGO FACT. NO. B1500000025/24-11-2020,O/S  NO. OS2020-0529, DISTRIB. DE AGUA EN DIFTES. SECTORES Y COMUN. DE LA PROV. SANTIAGO RODRIGUEZ,CORRESP. A 27 DIAS DE OCTUBRE/2020.</t>
  </si>
  <si>
    <t>PAGO FACT. NO.B1500000065/29-10-2020,O/S NO. OS2020-0671, ABAST. DE AGUA EN LA   COMUN. DE FANTINO , PROV.SANCHEZ RAMIREZ , CORRESP.   24 DIAS DE OCTUBRE/2020.</t>
  </si>
  <si>
    <t>PAGO VIATICOS DE LA DIRECCION ADMINISTRATIVA, CORRESP. A SEPTIEMBRE/2020, ELABORADA EN DICIEMBRE/2020.</t>
  </si>
  <si>
    <t>PAGO VIATICOS DIRECCION DE TECNOLOGIA DE LA INF. Y COM, CORRESP. A OCTUBRE/2020, ELABORADA EN DICIEMBRE/2020</t>
  </si>
  <si>
    <t>PAGO VIATICOS DE LA UNIDADES CONSULTIVAS O ASESORAS, CORRESP. A OCTUBRE/2020, ELABORADA EN DICIEMBRE/2020.</t>
  </si>
  <si>
    <t>REPOSICION FONDO CAJA CHICA DE LA UNIDAD ADMTIVA DE NAVARRETE ZONA V CORRESP. AL PERIODO DEL 02-07 AL 05-10-2020.</t>
  </si>
  <si>
    <t>PAGO FACT. NO.B0200246026/01-07-2020, DESCONTADO DE LAS VACACIONES , QUIEN DESEMPEÑO EL CARGO DE COORDINADOR EN LA DIV.DE PROTOCOLO Y EVENTOS.</t>
  </si>
  <si>
    <t>PAGO FACT. NO.B1500085913/28-12-2020, CUENTA NO.709494508, SERVICIOS TELEFONICOS E INTERNET, CORRESP. A DICIEMBRE/2020.</t>
  </si>
  <si>
    <t>PAGO FACTS. NOS.B0200250816/15-07, 261391/18-8-2020, DESCONTADO DE LAS VACACIONES, QUIEN DESEMPEÑO EL CARGO DE ANALISTA DE PRESUPUESTO EN EL DEPTO. DE PRESUPUESTO.</t>
  </si>
  <si>
    <t>PAGO VIATICOS DE LA DIRECCION DE OPERACIONES, CORRESP. A OCTUBRE/2020, ELAB. EN DICIEMBRE/2020.</t>
  </si>
  <si>
    <t>PAGO VIATICOS DE LA DIRECCION DE SUPERV. Y FISCALIZACION DE OBRAS, CORRESP. A  OCTUBRE/2020, ELAB. EN DICIEMBRE/2020.</t>
  </si>
  <si>
    <t>PAGO FACT.NO. B1500000012/10-11-2020, O/S NO. OS2020-0456, ABAST. DE AGUA EN DIFTES SECTORES Y COMUN., DE LA PROV. LA ALTAGRACIA,CORRESP. A 31 DIAS  DE OCTUBRE/2020.</t>
  </si>
  <si>
    <t>PAGO VIATICOS DE LA DIRECCION COMERCIAL, CORRESP. A  OCTUBRE/2020, ELAB. EN DICIEMBRE/2020.</t>
  </si>
  <si>
    <t>PAGO FACT. NO. B1500000017/11-09-2020,O/S NO. OS2020-0654, ABAST. DE AGUA EN DIFTES. SECTORES Y COMUN. DE LA PROV.  HATO MAYOR, CORRESP.  A 26 DIAS DE AGOSTO/2020.</t>
  </si>
  <si>
    <t xml:space="preserve">PAGO VACACIONES (15 DIAS CORRESP. AL  2019 Y 15 DEL 2020), QUIEN DESEMPEÑO EL CARGO DE AUXILIAR DE INGENIERIA EN EL DEPTO. DE SISTEMAS DE AC. </t>
  </si>
  <si>
    <t>PAGO INDEMNIZACION, QUIEN DESEMPEÑO EL CARGO DE PROMOTOR SOCIAL EN EL DEPTO. DE DESARROLLO RURAL EN APS.</t>
  </si>
  <si>
    <t xml:space="preserve">EFT-5734 </t>
  </si>
  <si>
    <t xml:space="preserve">EFT-5735 </t>
  </si>
  <si>
    <t xml:space="preserve">EFT-5736 </t>
  </si>
  <si>
    <t xml:space="preserve">EFT-5737 </t>
  </si>
  <si>
    <t xml:space="preserve">EFT-5738 </t>
  </si>
  <si>
    <t xml:space="preserve">EFT-5739 </t>
  </si>
  <si>
    <t>PAGO VACACIONES (15 DIAS CORRESP AL  2019 Y 15 DEL 2020), QUIEN DESEMPEÑO LA FUNCION DE INGENIERO DE DISEÑO ELECTROMECANICO EN LA DIRECCION DE OPERACIONES.</t>
  </si>
  <si>
    <t>REPOSICION FONDO CAJA CHICA DE LA PROV.VALVERDE  CORRESP. AL PERIODO DEL 13-10 AL 09-12-2020.</t>
  </si>
  <si>
    <t>PAGO FACTS. NOS B1500000019/01-09, 20/01-10, 21/01-11-2020, O/S  NO. OS2020-0527, DISTRIB. DE AGUA EN DIFTES. SECTORES Y COMUN. DE LA PROV.DUARTE, CORRESP. A 31 DIAS  DE  AGOSTO,  28 DIAS DEL MES DE SEPT. Y 31 DIAS DEL MES DE OCTUBRE/2020.</t>
  </si>
  <si>
    <t xml:space="preserve">PAGO FACT. NO. B1500000022/30-11-2020, O/S NO. OS2020-0657, DISTRIB. DE AGUA EN DIFTE.S SECTORES Y COMUN. DE LA PROV. VALVERDE, CORRESP. A  16 DIAS DE OCTUBRE/2020. </t>
  </si>
  <si>
    <t>PAGO FACT.NO.B1500003859/30-12-2020, SERV. A EMPLEADOS VIGENTES Y EN TRAMITES DE PENSION, CORRESP. A ENERO/2021.</t>
  </si>
  <si>
    <t>REPOSICION FONDO CAJA CHICA GASTOS DE CIERRE AÑO FISCAL 2020 DE LA PLANTA DE TRAT. DE CABUYA, MULTIPLE HERMANAS MIRABAL. CORRESP. AL PERIODO DEL 07-10 AL 28-12-2020.</t>
  </si>
  <si>
    <t>PAGO INDEMNIZACION Y VACACIONES (12 DIAS CORRESP. AL AÑO 2020), QUIEN DESEMPEÑO EL CARGO DE AUXILIAR DE RECURSOS HUMANOS EN LA PROV. DE SAN JUAN DE LA MAGUANA.</t>
  </si>
  <si>
    <t>PAGO INDEMNIZACION Y VACACIONES (15 DIAS CORRESP.AL AÑO 2020), QUIEN DESEMPEÑO EL CARGO DE OPERADOR DE SISTEMA APS EN LA DIV. DE OPERACIONES PROV. SAN JUAN DE LA MAGUANA.</t>
  </si>
  <si>
    <t>AYUDA ECONOMICA DESTINADA A CUBRIR LOS GASTOS MEDICOS Y FUNEBRES , SE  QUIEN DESEMPEÑABA COMO SUBDIRECTOR EN LA DIRECCION EJECUTIVA.</t>
  </si>
  <si>
    <t>PAGO VACACIONES (15 DIAS CORRESP.AL  2019 Y 15 DEL 2020), QUIEN DESEMPEÑO EL CARGO DE ENC. INTERINA EN EL DEPTO. DE COSTOS Y PRESUPUESTOS.</t>
  </si>
  <si>
    <t>PAGO FACT. NO.B1100005981/10-12-2020, ALQ. LOCAL COMERCIAL EN MANZANILLO, MUN. PEPILLO SALCEDO, PROV.MONTECRISTI, CORRESP. A  DICIEMBRE/2020.</t>
  </si>
  <si>
    <t>PAGO FACT. NO. B1100006021/10-12-2020, ALQ.  LOCAL  DE LA OFICINA COMERCIAL EN EL MUN. DE VALLEJUELOS, PROV. SAN JUAN CORRESP. A  DICIEMBRE/2020.</t>
  </si>
  <si>
    <t>PAGO INDEMNIZACION Y VACACIONES (10 DIAS CORRESP. AL 2019 Y 15 DEL 2020), QUIEN DESEMPEÑO LA FUNCION DE MENSAJERO INTERNO EN LA DIV.DE TESORERIA.</t>
  </si>
  <si>
    <t>PAGO FACT. NO. B1500000028/10-11-2020,O/S NO. OS2020-0551, SERV. DISTRIB.DE AGUA EN DIFTES. SECTORES Y COMUN. DE LA PROV.PERAVIA, CORRESP. A 01 DIA DE SEPT/2020.</t>
  </si>
  <si>
    <t>PAGO FACTS. NOS. B1500000018/11-11, 21/08-12-2020,O/S NO.OS2020-0584,DISTRIB. DE AGUA EN DIFTES. SECTORES Y COMUN. DE LA PROV. AZUA ,CORRESP. A 27 DIAS DE OCTUBRE Y 30 DIAS DE NOVIEMBRE/2020.</t>
  </si>
  <si>
    <t>PAGO FACT.  NO. B1500000029/11-11-2020, O/S NO. OS2020-0789, DISTRIB. DE AGUA CON CAMION CIST.EN DIFTES. SECTORES Y COMUN. DE LA PROV. AZUA ,CORRESP. A 27 DIAS  DE OCTUBRE/2020 .</t>
  </si>
  <si>
    <t>PAGO FACT.NO.B1500017112/01-01-2021, POLIZA NO. 30-95-214327, SERV. MEDICOS PRESTADOS A EMPLEADOS VIGENTES Y EN TRAMITES DE PENSION, CONJUNTAMENTE CON SUS DEPENDIENTES DIRECTOS CORRESP. A ENERO/2021.</t>
  </si>
  <si>
    <t xml:space="preserve">PAGO FACTS .NOS.B1500013611/01-12-2020,  16896, 16895/01-01-2021, POLIZA NO.96-93-015147, SERV. PLAN MASTER INTERNACIONAL AL SERVIDOR VIGENTE Y SUS DEPENDIENTES DIRECTOS CORRESP. A  ENERO/2021, </t>
  </si>
  <si>
    <t xml:space="preserve">PAGO FACT. NO. B1500000604/14-09-2020, O/S  NO. OS2020-0361,SERVI.DE REPARACION ELECTROBOMBAS INATASCABLE . </t>
  </si>
  <si>
    <t>PAGO FACTS. NOS. B1500000600/08-09, 602/14-09-2020, O/C  NO. OC2020-0008 ADQ. DE VALVULAS, JUNTAS Y TUBERIAS PARA TODAS LAS ZONAS DEL INAPA  .</t>
  </si>
  <si>
    <t xml:space="preserve">EFT-2186 </t>
  </si>
  <si>
    <t>EFT-2187</t>
  </si>
  <si>
    <t>EFT-2188</t>
  </si>
  <si>
    <t>EFT-2189</t>
  </si>
  <si>
    <t>EFT-2190</t>
  </si>
  <si>
    <t>EFT-2191</t>
  </si>
  <si>
    <t>EFT-2192</t>
  </si>
  <si>
    <t>EFT-2193</t>
  </si>
  <si>
    <t xml:space="preserve">EFT-5740 </t>
  </si>
  <si>
    <t xml:space="preserve">PAGO FACT. NO.B1100005997/10-12-2020, ALQ. LOCAL COMERCIAL EN EL MUN. JAIBON, PROV. VALVERDE, CORRESP. AL  MES DE DICIEMBRE/2020. </t>
  </si>
  <si>
    <t xml:space="preserve">PAGO FACT. NO. B1100006003/10-12-2020, ALQ. LOCAL COMERCIAL EN CAÑAFISTOL-BANI, PROV. PERAVIA CORRESP. AL MES DE DICIEMBRE/2020. </t>
  </si>
  <si>
    <t>PAGO FACT. NO.B1100006017/10-12-2020, ALQ. LOCAL COMERCIAL EN EL MUN. CASTAÑUELA, PROV. MONTECRISTI, CORRESP. A  DICIEMBRE/2020.</t>
  </si>
  <si>
    <t>PAGO FACT.NO.B1100006008/10-12-2020,  ALQ. LOCAL COMERCIAL  EN EL MUN. NIZAO, PROV. PERAVIA , CORRESP. A DICIEMBRE/2020.</t>
  </si>
  <si>
    <t>PAGO FACT. NO. B1100006011/10-12-2020, ALQ. LOCAL COMERCIAL EN BOHECHIO,PROV. SAN JUAN, CORRESP. A  DICIEMBRE/2020.</t>
  </si>
  <si>
    <t>PAGO FACT. NO.B1100005994/10-12-2020, ALQ.LOCAL COMERCIAL EN  LAS YAYAS, PROV.  AZUA,  CORRESP. A DICIEMBRE/2020.</t>
  </si>
  <si>
    <t xml:space="preserve">PAGO FACT. NO.B1100005993/10-12-2020,  ALQ.LOCAL COMERCIAL  EN BOCA CANASTA , MUN. BANI, PROV. PERAVIA , CORRESP. A  DICIEMBRE/2020. </t>
  </si>
  <si>
    <t>PAGO FACT. NO. B1100006016/10-12-2020, ALQ. LOCAL COMERCIAL EN EL MUN. MONCION, PROV. SANTIAGO RODRIGUEZ,  CORRESP.  A DICIEMBRE/2020.</t>
  </si>
  <si>
    <t xml:space="preserve">PAGO FACT. NO.B1100006015/10-12-2020,  ALQ. LOCAL COMERCIAL EN EL MUN. CEVICOS, PROV.  SANCHEZ RAMIREZ ,CORRESP. A  DICIEMBRE/2020. </t>
  </si>
  <si>
    <t>PAGO VACACIONES (20 DIAS CORRESP. AL   2019 Y 20 DEL 2020), QUIEN DESEMPEÑO EL CARGO DE ENC. EN LA DIVISION COMERCIAL ALINO.</t>
  </si>
  <si>
    <t>PAGO INDEMNIZACION Y VACACIONES (15 DIAS CORRESP. AL  2019 Y 20 DEL 2020), QUIEN DESEMPEÑO LA FUNCION DE GESTOR DE COBROS EN LA DIRECCION COMERCIAL DE LA PROV. DE SAMANA.</t>
  </si>
  <si>
    <t>PAGO INDEMNIZACION Y VACACIONES (25 DIAS CORRESP. AL  2019 Y 24 DEL 2020), QUIEN DESEMPEÑO LA FUNCION DE SECRETARIA EN LA PROV. DE SANTIAGO.</t>
  </si>
  <si>
    <t>1ER ABONO 50%  INDEMNIZACION Y  VACACIONES CORRESP A (25 DIAS DEL  2019 Y 28 DIAS DEL 2020), QUIEN DESEMPEÑO EL CARGO DE AUXILIAR ALMACEN Y SUMINISTRO EN LA SECCION DE TALLERES.</t>
  </si>
  <si>
    <t xml:space="preserve">REPOSICION FONDO CAJA CHICA GASTOS DE CIERRE AÑO FISCAL 2020 DE LA UNIDAD ADMTIVA. DE NAVARRETE , CORRESP. AL PERIODO DEL 11-10 AL 15-12-2020. </t>
  </si>
  <si>
    <t>REPOSICION FONDO CAJA CHICA GASTO DE CIERRE AÑO FISCAL 2020 DE LA UNIDAD ADMTIVA. DE BAYAGUANA  CORRESP. AL PERIODO DEL 08 AL 23-12-2020 .</t>
  </si>
  <si>
    <t xml:space="preserve">PAGO INDEMNIZACION Y VACACIONES (15 DIAS CORRESP. AL  2019 Y 15 DEL 2020), QUIEN DESEMPEÑO EL CARGO DE RECEPCIONISTA EN EL DEPTO. ADMTIVO.  </t>
  </si>
  <si>
    <t>PAGO INDEMNIZACION Y VACACIONES (25 DIAS CORRESP. AL  2019 Y 29 DEL 2020), QUIEN DESEMPEÑO EL CARGO DE AYUDANTE DE FONTANERIA EN LA PROV. SANTIAGO SABANA IGLESIA.</t>
  </si>
  <si>
    <t>PAGO INDEMNIZACION Y VACACIONES (15 DIAS CORRESP. AL AÑO 2020), QUIEN DESEMPEÑO EL CARGO DE AYUDANTE DE OPERACIONES Y MANTEN. EN LA DIV. DE TRAT. SAN JUAN.</t>
  </si>
  <si>
    <t>REPOSICION FONDO CAJA CHICA DE LA PROV. MONTE PLATA , CORRESP. AL PERIODO DEL 01 AL 16-12-2020.</t>
  </si>
  <si>
    <t>1ER ABONO 50% DE LA INDEMNIZACION Y VACACIONES CORRESP. A (25 DIAS DEL  2019 Y 30 DIAS DEL 2020), QUIEN DESEMPEÑO EL CARGO DE VIGILANTE EN LA DIV.DE SERVICIOS GENERALES.</t>
  </si>
  <si>
    <t>PAGO INDEMNIZACION Y VACACIONES (20 DIAS CORRESP. AL  2019 Y 20 DEL 2020), QUIEN DESEMPEÑO EL CARGO DE AUXILIAR DE RECURSOS HUMANOS EN EL DEPTO. PROVINCIAL AC. SAN JOSE DE OCOA.</t>
  </si>
  <si>
    <t>PAGO FACT. NO. B0200250725/15-07, 5316/29-07-2020, DESCONTADO DE LA INDEMNIZACION Y VACACIONES, QUIEN DESEMPEÑO EL CARGO DE RECEPCIONISTA EN EL DEPTO. ADMTIVO.</t>
  </si>
  <si>
    <t>PAGO FACT. NO. B1500000028/06-10-2020, O/S NO. OS2020-0430, ABAST. DE AGUA EN DIFTES. SECTORES Y COMUN. DE LA PROV.PERAVIA,  CORRESP. A 30 DIAS DE SEPTIEMBRE/2020 .</t>
  </si>
  <si>
    <t xml:space="preserve">PAGO FACTS. NOS. B1500000110/11-11, 111/16-11-2020, O/S  NO. OS2020-0626, SERV.DISTRIB. DE AGUA EN DIFTES. SECTORES Y COMUN. DE LA PROV. SAN CRISTOBAL  , CORRESP. A 30 DIAS DE SEPT. Y 31 DIAS DE OCTUBRE/2020. </t>
  </si>
  <si>
    <t xml:space="preserve">PAGO FACTS. NOS. B1500000019,20,21/24-11-2020, O/S  NO. OS2020-0788, DISTRIB. DE AGUA EN DIFTES. SECTORES Y COMUN. DE LA PROV. EL SEIBO, CORRESP. A 27 DIAS DE AGOSTO, 25 DIAS DE SEPT. Y  27 DIAS DE OCTUBRE/2020. </t>
  </si>
  <si>
    <t>PAGO FACT. NO. B1500000032/13-11-2020, O/S NO.OS2020-0419,DISTRIB.DE AGUA EN DIFTES. SECTORES Y COMUN. DE LA PROV. SANTIAGO RODRIGUEZ, CORRESP. A  9 DIAS DEL MES DE OCTUBRE/2020.</t>
  </si>
  <si>
    <t>PAGO FACTS. NOS.B0200260182/14-08, 4315/28-08, 254476/27-07, 246774/03-07-2020, DESCONTADO DE LA INDEMNIZACION Y VACACIONES, QUIEN DESEMPEÑO EL CARGO DE AYUDANTE DE OPERACIONES Y MANTENIMIENTO EN LA DIV. DE SERVICIOS GENERALES.</t>
  </si>
  <si>
    <t>PAGO VACACIONES (15 DIAS CORRESPONDIENTE AL AÑO 2019 Y 15 DEL 2020), QUIEN DESEMPEÑO EL CARGO DE ASESOR JURIDICO EN LA DIRECCION EJECUTIVA.</t>
  </si>
  <si>
    <t>PAGO VACACIONES (15 DIAS CORRESP. AL  2019), QUIEN DESEMPEÑO EL CARGO DE ANALISTA COMERCIAL EN LA DIV. COMERCIAL EN LA PROV. DUARTE (CASTILLO HOSTOS).</t>
  </si>
  <si>
    <t>PAGO FACT. NO. B1100006009/10-12-2020, ALQ. DE DOS LOCALES COMERCIALES,  PROV.DAJABON CORRESP.AL MES DE DICIEMBRE/2020.</t>
  </si>
  <si>
    <t>PAGO FACT.S NOS. B1500000019/23-11, 20/30-11-2020,O/S NO. OS2020-0589, DISTRIB. DE AGUA EN DIFTES. SECTORES Y COMUN. DE LA PROV.MONTE CRISTI,CORRESP. A 18 DIAS DE OCTUBRE, 25 DIAS DE SEPTIEMBRE/2020.</t>
  </si>
  <si>
    <t>PAGO FACT.NO.B1100006022/10-12-2020, ALQ. LOCAL COMERCIAL EN EL MUN. SAN RAFAEL DEL YUMA, PROV. LA ALTAGRACIA,CORRESP. A DICIEMBRE/2020 .</t>
  </si>
  <si>
    <t>PAGO FACTS .NO.B1500000026/06-11, 27/16-11-2020, O/S NO. OS2020-0577 DISTRIB. DE AGUA CON CAMION CIST. EN DIFTES. SECTORES Y COMUN. DE LA PROV. SAN CRISTOBAL ,CORRESP. A 30 DIAS  DE SEPT Y 31 DIAS  DE OCTUBRE/2020.</t>
  </si>
  <si>
    <t>PAGO VACACIONES (15 DIAS CORRESP. AL  2019 Y 10 DEL 2020), QUIEN DESEMPEÑO EL CARGO DE ENC. EN LA PROVINCIAL SANCHEZ RAMIREZ.</t>
  </si>
  <si>
    <t>PAGO VACACIONES (20 DIAS CORRESP. AL  2019 Y 20 DEL 2020), QUIEN DESEMPEÑO EL CARGO DE ANALISTA LEGAL EN EL DEPTO. PROVINCIAL SAMANA.</t>
  </si>
  <si>
    <t>PAGO INDEMNIZACION Y VACACIONES (20 DIAS CORRESP. AL  2019 Y 20 DEL 2020), QUIEN DESEMPEÑO LA FUNCION DE CONSERJE EN LA SECCION DE MAYORDOMIA.</t>
  </si>
  <si>
    <t>PAGO INDEMNIZACION Y VACACIONES (20 DIAS CORRESP. AL 2019 Y 20 DEL 2020), QUIEN DESEMPEÑO EL CARGO DE AYUDANTE DE OPERACIONES Y MANTENIMIENTO EN LA DIV.DE TRAT. PROV. SAN JUAN DE LA MAGUANA.</t>
  </si>
  <si>
    <t>PAGO VACACIONES (20 DIAS CORRESP. AL  2019 Y 19 DEL 2020), QUIEN DESEMPEÑO EL CARGO DE INGENIERO CIVIL 1.</t>
  </si>
  <si>
    <t>PAGO INDEMNIZACION Y VACACIONES (24 DIAS CORRESP. AL  2020), QUIEN DESEMPEÑO EL CARGO DE AYUDANTE DE FONTANERIA EN LA DIV. DE OPERACIONES PROV. SAN JUAN DE LA MAGUANA.</t>
  </si>
  <si>
    <t>PAGO VACACIONES (20 DIAS CORRESP. AL  2019 Y 18 DEL 2020), QUIEN DESEMPEÑO EL CARGO DE ANALISTA LEGAL EN EL DEPTO. PROVINCIAL SAN JUAN DE LA MAGUANA.</t>
  </si>
  <si>
    <t>PAGO INDEMNIZACION Y VACACIONES (20 DIAS CORRESP. AL  2019 Y 14 DEL 2020), QUIEN DESEMPEÑO EL CARGO DE CHOFER I EN LA DIV. ADMTIVA. PROV. SAN JUAN DE LA MAGUANA.</t>
  </si>
  <si>
    <t>PAGO INDEMNIZACION Y VACACIONES (25 DIAS CORRESP. AL  2019 Y 19 DEL 2020), QUIEN DESEMPEÑO EL CARGO DE AYUDANTE DE MECANICA EN LA PROV. DE SAN JUAN DE LA MAGUANA.</t>
  </si>
  <si>
    <t>PAGO INDEMNIZACION Y VACACIONES (20 DIAS CORRESP.AL  2019 Y 17 DEL 2020), QUIEN DESEMPEÑO EL CARGO DE AUXILIAR COMERCIAL EN  SANTIAGO.</t>
  </si>
  <si>
    <t>PAGO INDEMNIZACION Y VACACIONES (25 DIAS CORRESP. AL  2019 Y 29 DEL 2020), QUIEN DESEMPEÑO EL CARGO DE AUXILIAR ADMTIVO. EN LA PROV. SANTIAGO.</t>
  </si>
  <si>
    <t>PAGO INDEMNIZACION Y VACACIONES (15 DIAS CORRESP. AL  2019 Y 15 DEL 2020), QUIEN DESEMPEÑO EL CARGO DE VIGILANTE EN LA DIV. DE SERVICIOS GENERALES SECCION DE SEGURIDAD CIVIL.</t>
  </si>
  <si>
    <t>PAGO VACACIONES (15 DIAS CORRESP. AL  2019 Y 15 DEL 2020), QUIEN DESEMPEÑO EL CARGO DE ASESOR DE SUPERVISION Y FISCALIZACION DE OBRAS EN LA DIRECCION DE FISCALIZACION.</t>
  </si>
  <si>
    <t>PAGO INDEMNIZACION Y VACACIONES (15 DIAS CORRESP. AL  2019 Y 20 DEL 2020), QUIEN DESEMPEÑO EL CARGO DE AUXILIAR EN LA OFICINA DE ACCESO A LA INFORMACION.</t>
  </si>
  <si>
    <t>PAGO FACT. NO. B1100006023/10-12-2020, ALQUILER VIVIENDA FAMILIAR HABITADA POR EL PERSONAL DE SUPERVISION DE OBRAS EN MONTECRISTI, CORRESP. A  DICIEMBRE/2020.</t>
  </si>
  <si>
    <t xml:space="preserve">EFT-5741 </t>
  </si>
  <si>
    <t xml:space="preserve">EFT-5742 </t>
  </si>
  <si>
    <t>PAGO VIATICOS DE LA UNIDADES CONSULTIVAS O ASESORAS, CORRESP. AL COMPLETIVO AGOSTO-OCTUBRE/2020, ELABORADA EN ENERO/2021.</t>
  </si>
  <si>
    <t>PAGO FACT. NO. B1500025094/15-01-2021, CTA. NO.4236435, POR SERV. DE TELECABLE E INTERNET, CORRESP. AL PERIODO DEL 11-12 AL 10-01-2021.</t>
  </si>
  <si>
    <t>M</t>
  </si>
  <si>
    <t>DEPOSITO</t>
  </si>
  <si>
    <t>PAGO FACT. NO.B1500000189/30-11-2020 (CUB. NO.05) DE LOS TRAB. DE CONST. LINEA DE IMPULSION DESDE E=2 + 359.03 HASTA DEPOSITO REGULADOR VITRIFICADO CAPAC.935M3 Y RED DE DISTRIB. EL COYOTE, MAJAGUALITO, AC.. MULTIPLE JUANA VICENTA, PROV. SAMANA</t>
  </si>
  <si>
    <t xml:space="preserve">PAGO FACT. NO. B1500000002/05-01-2021 ( CUB. NO.02) DE LOS TRAB. DE AMPLIACION ALCANTARILLADO SANITARIO DE SAN FRANCISCO DE MACORIS, AL SECTOR VILLA VERDE, PROV. DUARTE, </t>
  </si>
  <si>
    <t>PAGO FACT. NO.B1500000005/22-12-2020 (CUB. NO.05) DE LOS TRAB. REHAB. DEPOSITO REGULADOR ZONA ALTA Y AMPLIACION DE LA RED DISTRIB. A LAS COLINAS, AC. SAN FRANCISCO DE MACORIS, PROV. DUARTE</t>
  </si>
  <si>
    <t>PAGO FACT. NO.B1500000008/06-01-2021 (CUB. NO.05 FINAL) Y DEVOLUCION EN RETENIDO, DE LOS TRAB. CONSTR. DESVIO TRAMO LINEA DE IMPULSION PSPI, AC. SAN CRISTOBAL, PROV. SAN CRISTOBAL</t>
  </si>
  <si>
    <t>PAGO FACT. NO.B1500000057/17-12-2020 (CUB. NO.06) DE LOS TRAB. DE RECONSTRUCCION CAFETERIA DEL NIVEL CENTRAL DE INAPA, DISTRITO NACIONAL.</t>
  </si>
  <si>
    <t>PAGO FACT. NO. B1500000011/11-01-2021 ( CUB. NO.06 ) DE LOS TRAB. CONSTR. ACUED. DEL SECTOR SANTA ROSA, COMO EXT. DEL AC. DE COTUI, PROV. SANCHEZ RAMIREZ.</t>
  </si>
  <si>
    <t>PAGO FACT. NO.B1500000018/05-01-2021 (CUB. NO.03 ) DE LOS TRAB. CONSTR. LINEAS DE CONDUCCION DE 010¨ EN LA COLONIA Y DE 08¨ DESDE OVIEDO HASTA LOS TRES CHARCOS, AC. MULTIPLE LOS PATOS- ENRIQUILLO-OVIEDO, PROV. BARAHONA,</t>
  </si>
  <si>
    <t>PAGO FACT. NO.B1500000001/13-01-2021 (CUB. NO. 01) DE LOS TRAB. DE CONST. ESTACION DE BOMBEO Y LINEA DE IMPULSION, ACU. DE VILLA ALTAGRACIA , PROV. SAN CRISTOBAL</t>
  </si>
  <si>
    <t>PAGO FACT. NO. B1500000021/04-12-2020 (CUB. NO.2) PARA LA EJECUCION DEL PROYECTO CONSTR. LINEAS DE CONDUCCION DE ø12 DESDE ENRIQUILLO HASTA JUANCHO, AC. MULTIPLE LOS PATOS-ENRIQUILLO-OVIEDO, PROV. PEDERNALES</t>
  </si>
  <si>
    <t>PAGO FACT. NO. B1500000027/14-12-2020 (CUB. NO.06 ) DE LOS TRAB. DE CONST. LINEA DE CONDUCCION (DESDE PUNTO DE EMPALME TUBERIA DE 20" EXISTENTE HASTA NUEVA ESTACION DE BOMBEO) ESTACION DE BOMBEO Y LINEA DE IMPULSION HASTA E=2 + 359.03 AC. MULTIPLE JUANA VICENTA, PROV. SAMANA</t>
  </si>
  <si>
    <t>PAGO FACT. NO.B1500000015/13-01-2021 (CUB. NO.05 ) DE LOS TRAB. MEJORAMIENTO Y AMPLIACION AC. LOS RIOS Y LAS CLAVELINAS, PROV. BAHORUCO</t>
  </si>
  <si>
    <t>PAGO FACT. NO.B1500000017/14-01-2021 (CUB. NO.04) DE LOS TRAB. DE EQUIPAMIENTO DE POZOS DE LOS AC. DE ANGELINA- LAS GUARANAS Y LA MATA, PROV. SANCHEZ RAMIREZ,</t>
  </si>
  <si>
    <t>PAGO FACT. NO.B1500000012/15-01-2021 (CUB. NO. 08) DE LOS TRAB. DE CONSTR. LINEA MATRIZ Y REDES DE DISTR. COMUN. JUANA VICENTA, RANCHO ESPAÑOL, EL CUERNO Y CANTON DEL AC. MULTIPLE JUANA VICENTA , PROV. SAMANA</t>
  </si>
  <si>
    <t>PAGO CUB. NO.05 FINAL Y DEV. DE RETENIDO EN GARANTIA DE LOS TRAB. REMODELACION DISPENSARIO MEDICO, SEDE CENTRAL INAPA</t>
  </si>
  <si>
    <t>PAGO FACT. NO.B1500000004/14-012021 (CUB.NO.04) DE LOS TRAB. CONSTR. ALCANTARILLADO SANITARIO DE LOS SECTORES PUEBLO ABAJO, SAVICA Y RESTAURADORES, PROV. AZUA</t>
  </si>
  <si>
    <t>PAGO FACT. NO.B1500000016/14-01-2021 (CUB. NO.02 ) DE LOS TRAB. DE CONSTR. ACUED. LA GRANJA, COMO EXT. AC. LAS TERRENAS, PROV. SAMANA</t>
  </si>
  <si>
    <t>PAGO FACT. NO.B1500000012/13-01-2021 (CUB. NO.03) DE LOS TRAB. DE AMPLIACION REDES DE DISTRIB.BANI, SECTOR PERICLES, PROV. PERAVIA .</t>
  </si>
  <si>
    <t>PAGO FACT. NO. B1500000163/14-01-2021 ( CUB. NO.06) DE LOS TRAB. DE AMPLIACION Y MEJORAM. REDES DE DISTRIB. MATANZA, PAYA, ARROYO HONDO, LOS TUMBAOS Y QUIJA QUIETA Y CARRETON AC. MULTIPLE PERAVIA, PROV. PERAVIA</t>
  </si>
  <si>
    <t>PAGO FACT. NO.B1500000151/18/01/2021 (CUB. NO.12) DE LOS TRAB. LINEA DE CONDUCCION, Y ESTACION DE BOMBEO DE 200 M3, DEL AC. MULTIPLE LOMA DE GUAYACANES COMO EXT. DEL AC. MULT. LINEA NOROESTE, PROV. VALVERDE</t>
  </si>
  <si>
    <t>PAGO FACT. NO. B1500000164/14-01-2020 CUB. NO. 1, TRAB. DE CONSTR. PLANTA DEPURADORA (1ER ETAPA) Y NUEVO COLECTOR PRINCIPAL ALCANT. SANITARIO BANI, PROV. PERAVIA</t>
  </si>
  <si>
    <t>PAGO FACT. NO.B1500000009/15-01-2021 (CUB. NO.08 DE LOS TRAB. LINEA DE CONDUCCION REFORZAMIENTO DE ASURO DESDE LA TOMA DEL AC. POSTRER RIO, PROV. BARAHONA</t>
  </si>
  <si>
    <t xml:space="preserve">EFT-5743 </t>
  </si>
  <si>
    <t>EFT-5744</t>
  </si>
  <si>
    <t>EFT-5745</t>
  </si>
  <si>
    <t>EFT-5746</t>
  </si>
  <si>
    <t>EFT-5747</t>
  </si>
  <si>
    <t>PAGO INDEMNIZACION Y VACACIONES (25 DIAS CORRESP. AL   2019 Y 24 DEL 2020), QUIEN DESEMPEÑO EL CARGO DE AYUDANTE DE FONTANERIA EN LA DIV. COMERCIAL PROV. SAN JUAN DE LA MAGUANA.</t>
  </si>
  <si>
    <t>PAGO INDEMNIZACION Y VACACIONES (20 DIAS CORRESP.AL   2019 Y 18 DEL 2020), QUIEN DESEMPEÑO LA FUNCION DE SECRETARIA EN EL DEPTO. DE MANTENIMIENTO Y REHAB. DE SISTEMAS DE TRATAMIENTO.</t>
  </si>
  <si>
    <t>PAGO INDEMNIZACION Y VACACIONES (20 DIAS CORRESP. AL   2019 Y 19 DEL 2020), QUIEN DESEMPEÑO EL CARGO DE OPERADOR DE SISTEMA APS EN LA DIV. DE OPERACIONES EN LA PROV. SAN JUAN DE LA MAGUANA.</t>
  </si>
  <si>
    <t>PAGO INDEMNIZACION Y VACACIONES (25 DIAS CORRESP. AL  2019 Y 19 DEL 2020), QUIEN DESEMPEÑO EL CARGO DE AYUDANTE DE FONTANERIA EN LA DIV. DE OPERACIONES PROV. SAN JUAN DE LA MAGUANA.</t>
  </si>
  <si>
    <t>PAGO INDEMNIZACION Y VACACIONES (20 DIAS CORRESP. AL  2019 Y 14 DEL 2020), QUIEN DESEMPEÑO LA FUNCION DE VIGILANTE EN LA PROV. DE SAN JUAN DE LA MAGUANA.</t>
  </si>
  <si>
    <t>PAGO VACACIONES (25 DIAS CORRESP. AL   2019 Y 30 DEL 2020), QUIEN DESEMPEÑO LA FUNCION DE ASESOR EN LA DIRECCION EJECUTIVA.</t>
  </si>
  <si>
    <t>PAGO INDEMNIZACION Y VACACIONES (13 DIAS CORRESP.AL  2019 Y 16 DEL 2020), QUIEN DESEMPEÑO LA FUNCION DE AUXILIAR ADMTIVO. EN EL DEPTO. TECNICO.</t>
  </si>
  <si>
    <t>PAGO INDEMNIZACION Y VACACIONES (25 DIAS CORRESP. AL  2019 Y 19 DEL 2020), QUIEN DESEMPEÑO EL CARGO DE ELECTRICISTA EN LA PROV. SANTIAGO.</t>
  </si>
  <si>
    <t>PAGO INDEMNIZACION, QUIEN DESEMPEÑO EL CARGO DE GESTOR DE COBROS EN LA DIV. COMERCIAL PROV. MARIA TRINIDAD SANCHEZ (NAGUA).</t>
  </si>
  <si>
    <t>PAGO VACACIONES (06 DIAS CORRESP.AL AÑO 2019 Y 14 DEL 2020), QUIEN DESEMPEÑO EL CARGO DE ANALISTA LEGAL EN EL DPTO. JURIDICO DIVISION DE ELAB. DE DOCUMENTOS LEGALES.</t>
  </si>
  <si>
    <t>PAGO INDEMNIZACION Y VACACIONES (15 DIAS CORRESP. AL   2019 Y 15 DEL 2020), QUIEN DESEMPEÑO EL CARGO DE VIGILANTE EN LA SECCION DE SEGURIDAD CIVIL.</t>
  </si>
  <si>
    <t>PAGO INDEMNIZACION Y VACACIONES (15 DIAS CORRESP. AL  2019 Y 10 DEL 2020), QUIEN DESEMPEÑO LA FUNCION DE CHOFER II EN LA PROV. DE SAN JUAN DE LA MAGUANA.</t>
  </si>
  <si>
    <t>PAGO INDEMNIZACION Y VACACIONES (15 DIAS CORRESP. AL  2020), QUIEN DESEMPEÑO EL CARGO DE RECEPCIONISTA EN LA DIRECCION ADMTIVA.</t>
  </si>
  <si>
    <t>PAGO VACACIONES (20 DIAS CORRESP. AL AÑO 2019 Y 14 DEL 2020), QUIEN DESEMPEÑO EL CARGO DE SOPORTE COMERCIAL EN LA DIV. COMERCIAL PROV. DUARTE.</t>
  </si>
  <si>
    <t>PAGO INDEMNIZACION Y VACACIONES (18 DIAS CORRESP. AL AÑO 2020), QUIEN DESEMPEÑO EL CARGO DE CONSERJE EN EL AC. NAVARRETE.</t>
  </si>
  <si>
    <t>PAGO INDEMNIZACION Y VACACIONES (25 DIAS CORRESP. AL AÑO 2019 Y 29 DEL 2020), QUIEN DESEMPEÑO EL CARGO DE AUXILIAR DE FACTURACION EN LA DIV.COMERCIAL PROV. SAN JUAN DE LA MAGUANA (LAS MATAS DE FARFAN).</t>
  </si>
  <si>
    <t>PAGO INDEMNIZACION Y VACACIONES (30 DIAS CORRESP. AL AÑO 2019 Y 24 DEL 2020), QUIEN DESEMPEÑO EL CARGO DE SECRETARIA EN LA DIV. DE SERVICIOS GENERALES SECCION MAYORDOMIA.</t>
  </si>
  <si>
    <t>PAGO VACACIONES (15 DIAS CORRESP. AL AÑO 2019 Y 09 DEL 2020), QUIEN DESEMPEÑO EL CARGO DE CODIFICADOR EN LA DIV. COMERCIAL PROV. SAN JUAN DE LA MAGUANA.</t>
  </si>
  <si>
    <t>PAGO VACACIONES (15 DIAS CORRESP. AL AÑO 2019 Y 09 AL 2020),QUIEN DESEMPEÑO EL CARGO DE CODIFICADOR EN EL AC. BANI.</t>
  </si>
  <si>
    <t>PAGO VACACIONES (20 DIAS CORRESP AL  2019 Y 16 DEL 2020), QUIEN DESEMPEÑO LA FUNCION DE ANALISTA LEGAL EN EL DEPTO. JURIDICO.</t>
  </si>
  <si>
    <t>PAGO VACACIONES (20 DIAS CORRESP. AL  2019 Y 19 DEL 2020), QUIEN DESEMPEÑO EL CARGO DE ANALISTA LEGAL EN LA PROV. SANTIAGO.</t>
  </si>
  <si>
    <t>PAGO VACACIONES (20 DIAS CORRESP. AL   2019 Y 19 DEL 2020), QUIEN DESEMPEÑO EL CARGO DE SOPORTE COMERCIAL EN EL DEPTO. CATASTRO DE USUARIOS CARTOGRAFIA.</t>
  </si>
  <si>
    <t>PAGO VACACIONES (20 DIAS CORRESP. AL AÑO 2020), QUIEN DESEMPEÑO EL CARGO DE AUXILIAR DE INGENIERIA EN LA DIV. DE PLANTA FISICA.</t>
  </si>
  <si>
    <t>PAGO VACACIONES (20 DIAS CORRESP. AL  2019 Y 20 AL 2020),  QUIEN DESEMPEÑO EL CARGO DE ENC. EN LA DIV. COMERCIAL PROV. SAMANA.</t>
  </si>
  <si>
    <t>PAGO INDEMNIZACION Y VACACIONES (20 DIAS CORRESP. AL  2019 Y 17 DEL 2020), QUIEN DESEMPEÑO EL CARGO DE OPERADOR DE SISTEMA APS EN LA PROV. SANTIAGO SABANA IGLESIA.</t>
  </si>
  <si>
    <t>PAGO INDEMNIZACION Y VACACIONES (15 DIAS CORRESP. AL   2019 Y 10 DEL 2020), QUIEN DESEMPEÑO EL CARGO DE AUXILIAR DE TRANSPORTACION EN LA DIV. DE TRANSPORTACION.</t>
  </si>
  <si>
    <t>PAGO DE INDEMNIZACION Y VACACIONES CORRESP. A (15 DIAS DEL AÑO 2020), QUIEN DESEMPEÑO EL CARGO DE AUXILIAR EN TRANSPORTE EN EL DEPTO. ADMTIVO.</t>
  </si>
  <si>
    <t>PAGO VACACIONES (20 DIAS CORRESP. AL  2019 Y 20 DEL 2020), QUIEN DESEMPEÑO EL CARGO DE INGENIERO DE OPERACIONES ELECTROMECANICA EN LA DIV. DE OPERACIONES EL SEIBO.</t>
  </si>
  <si>
    <t>PAGO VACACIONES (15 DIAS CORRESP. AL  2019 Y 20 DEL 2020), QUIEN DESEMPEÑO EL CARGO DE ANALISTA LEGAL EN EL DEPTO. PROVINCIAL MARIA TRINIDAD SANCHEZ.</t>
  </si>
  <si>
    <t>PAGO VACACIONES (15 DIAS CORRESP. AL  2019 Y 15 DEL 2020), QUIEN DESEMPEÑO EL CARGO DE TECNICO EN COMPRAS EN EL DEPTO. DE COMPRAS Y CONTRATACIONES.</t>
  </si>
  <si>
    <t>PAGO FACT. NO.B1100006006/10-12-2020,  ALQ. LOCAL COMERCIAL EN EL FACTOR, MUN. DE NAGUA, PROV. MARIA TRINIDAD SANCHEZ.CORRESP. AL MES DICIEMBRE/2020.</t>
  </si>
  <si>
    <t>PAGO FACT.NO. B1100006000/10-12-2020, ALQ. LOCAL COMERCIAL EN EL MUN.  QUISQUEYA, PROV. SAN PEDRO DE MACORIS,CORRESP. AL  MES DICIEMBRE/2020 .</t>
  </si>
  <si>
    <t>PAGO FACT. NO.B1100006012/10-12-2020,  ALQ. LOCAL COMERCIAL EN LAS MATAS DE FARFAN,  PROV. SAN JUAN, CORRESP. AL MES DE DICIEMBRE/2020.</t>
  </si>
  <si>
    <t>PAGO FACT. NO. B1100006001/10-12-2020, ALQ. OFICINA COMERCIAL EN EL MUN. EL CERCADO, PROV. SAN JUAN, CORRESP. A  DICIEMBRE/2020.</t>
  </si>
  <si>
    <t>PAGO FACT. NO.B1100005980/10-12-2020,  ALQ. LOCAL COMERCIAL  EN EL MUN. DE LA  LAGUNA SALADA, PROV. VALVERDE, CORRESP. A  DICIEMBRE/2020.</t>
  </si>
  <si>
    <t>PAGO FACT.NO.B1100005989/10-12-2020,  ALQ. LOCAL COMERCIAL EN JICOME ARRIBA, MUN. ESPERANZA, PROV. VALVERDE,CORRESP.A  DICIEMBRE/2020.</t>
  </si>
  <si>
    <t>PAGO FACT. NO.B1100005985/10-12-2020, ALQ.LOCAL COMERCIAL, DISTRITO MUNICIPAL LAS GALERAS, PROV. SANTA BARBARA DE SAMANA,CORRESP. A DICIEMBRE/2020.</t>
  </si>
  <si>
    <t>PAGO FACT. NO.B1100005986/10-12-2020,  ALQ. LOCAL COMERCIAL EN EL MUN.LOMA DE CABRERA, PROV. DAJABON,  CORRESP. A  DICIEMBRE/2020.</t>
  </si>
  <si>
    <t>PAGO FACT. NO. B1100005983/10-12-2020, ALQ. LOCAL COMERCIAL EN EL MUN. RESTAURACION,  PROV. DAJABON , CORRESP. A  DICIEMBRE/2020.</t>
  </si>
  <si>
    <t>PAGO FACT. NO.B1100006693/21-12-2020, ALQ. LOCAL COMERCIAL MUN. HIGUEY, PROV. LA ALTAGRACIA, CORRESP. A LOS MESES DE OCTUBRE, NOV. Y DICIEMBRE/2020.</t>
  </si>
  <si>
    <t>PAGO FACTS. NOS.B1100004179/14-09, 4835/13-10, 5500/17-11, 5979/10-12-2020, ALQ. LOCAL COMERCIAL EN PIMENTEL, PROV. DUARTE,CORRESP. A LOS MESES DE SEPT, OCTUBRE, NOV. Y DICIEMBRE/2020.</t>
  </si>
  <si>
    <t>PAGO FACT. NO.B1100006005/10-12-2020,  ALQ. LOCAL COMERCIAL EN SABANA IGLESIA, PROV. SANTIAGO , CORRESP. A  DICIEMBRE/2020.</t>
  </si>
  <si>
    <t>REPOSICION FONDO CAJA CHICA DE LA PROV. PERAVIA  CORRESP. AL PERIODO DEL 05-10 AL 16-12-2020.</t>
  </si>
  <si>
    <t xml:space="preserve">PAGO FACTS. NOS. B1500000019/20-10, 20/13-11-2020, O/S  NO. OS2020-0557, DISTRIB. DE AGUA EN DIFTES. SECTORES Y COMUN. DE LA PROV. SAN CRISTOBAL AL 30 DIAS DE  SEPT. Y 31 DIAS DEL MES DE OCTUBRE/2020 </t>
  </si>
  <si>
    <t>PAGO FACT.NO. B1500000020/12-11-2020, O/S  NO. OS2020-0533, SERV. DE DISTRIB DE AGUA CON CAMION CIST. EN DIFTES. COMUN. DE COTUI Y ANGELINA, PROV.SANCHEZ RAMIREZ, CORRESP. A 28 DIAS DEL MES DE OCTUBRE/2020.</t>
  </si>
  <si>
    <t>PAGO FACT. NO.B1500000174/06-01-21 O/S NO. OS2019-1557, SERV. DE TRANSPORTE AL PERSONAL DE LA INSTITUCION,  CORRESP. A  DICIEMBRE/2020.</t>
  </si>
  <si>
    <t>PAGO FACT. NO. B0200258353/08-08-2020, DESCONTADO DE LA INDEMNIZACION Y  VACACIONES, QUIEN DESEMPEÑO EL CARGO DE SECRETARIA EN LA DIV. DE SERV. GENERALES SECCION DE MAYORDOMIA.</t>
  </si>
  <si>
    <t>PAGO FACT. NO. B0200260141/14-08-2020, DESCONTADO DE LAS VACACIONES , . QUIEN DESEMPEÑO EL CARGO DE COORDINADOR DE PROTOCOLO EN LA DIV. DE PROTOCOLO Y EVENTOS.</t>
  </si>
  <si>
    <t>PAGO FACTS. NOS. B0200267262/07-09, 259548/12-08, 263384/25-08, 255262,47/29-07-2020, DESCONTADO DE LA INDEMNIZACION Y  VACACIONES ,  QUIEN DESEMPEÑO EL CARGO DE AUXILIAR DE TRANSPORTACION EN LA DIV. DE TRANSPORTACION.</t>
  </si>
  <si>
    <t>PAGO FACT. NO. B0200264030/27-08-2020, DESCONTADO DE LAS VACACIONES ,  QUIEN DESEMPEÑO EL CARGO DE TECNICO EN COMPRAS EN EL DEPTO. DE COMPRAS Y CONTRATACIONES.</t>
  </si>
  <si>
    <t>BARAHONA</t>
  </si>
  <si>
    <t>SAN CRISTOBAL</t>
  </si>
  <si>
    <t xml:space="preserve">EFT-5748 </t>
  </si>
  <si>
    <t xml:space="preserve">EFT-5749 </t>
  </si>
  <si>
    <t xml:space="preserve">EFT-5750 </t>
  </si>
  <si>
    <t xml:space="preserve">EFT-5751 </t>
  </si>
  <si>
    <t xml:space="preserve">EFT-5752 </t>
  </si>
  <si>
    <t xml:space="preserve">EFT-5753 </t>
  </si>
  <si>
    <t>PAGO FACTS. NOS. B1500000006/30-09, 07/31-10,08/18/11/2020, O/S  NO. OS2020-0619, DISTRIB. DE AGUA EN DIFTES. SECTORES Y COMUN. DE LA PROV. SAN CRISTOBAL  , CORRESP. A 29 DIAS DE  SEPT, 30 DIAS DE OCTUBRE Y 10 DIAS DE NOV./2020.</t>
  </si>
  <si>
    <t>REPOSICION FONDO CAJA CHICA GASTOS DE CIERRE AÑO FISCAL 2020 DE LA PROV. PERAVIA ,CORRESP. AL PERIODO DEL 16 AL 30-12-2020.</t>
  </si>
  <si>
    <t>PAGO FACTS. NOS. B1500000024, 25, 26/27-10, 27/12-11-2020, O/S  NO. OS2020-0778, SERV.DISTRIB. DE AGUA, EN DIFTES. SECTORES Y COMUN. DE LA PROV. SAN JUAN, CORRESP. A 30 DIAS DE JUNIO, 29 DIAS DE JULIO, 27 DIAS DE AGOSTO Y 20 DIAS DE SEPT./2020.</t>
  </si>
  <si>
    <t>REPOSICION FONDO CAJA CHICA GASTOS DE CIERRE AÑO FISCAL 2020 DE LA DIRECCION DE INGENIERIA CORRESP. AL PERIODO DEL 03-12 AL 17-12-2020.</t>
  </si>
  <si>
    <t>REPOSICION FONDO  CAJA CHICA GASTOS DE CIERRE AÑO  FISCAL 2020 DE LA PROV. VALVERDE CORRESP. AL PERIODO DEL 10 AL 30-12-2020.</t>
  </si>
  <si>
    <t>REPOSICION FONDO CAJA CHICA GASTO DE  CIERRE AÑO FISCAL 2020 DE LA PROV. EL SEIBO CORRESP. AL PERIODO DEL 28-10 AL 23-12-2020.</t>
  </si>
  <si>
    <t>PAGO FACT. NO. B1500000013/12-11-2020, O/S  NO.OS2020-0638, DISTRIB. DE AGUA CON CAMION CIST. EN DIFTES. SECTORES Y COMUN. DE LA PROV. SAMANA CORRESP. A 27 DIAS  DE OCTUBRE/2020.</t>
  </si>
  <si>
    <t>PAGO INDEMNIZACION Y VACACIONES (15 DIAS CORRESP. AL  2019 Y 13 DEL 2020), QUIEN DESEMPEÑO EL CARGO DE AUXILIAR EN LA DIV. DE ATENCION AL CIUDADANO.</t>
  </si>
  <si>
    <t>PAGO FACTS. NOS.B1500000016/03-11, 17/03-12-2020,O/S NO. OS2020-0591,DISTRIB. DE AGUA EN DIFTES. SECTORES Y COMUN.  DE LA PROV.SAN CRISTOBAL CORRESP.  A 30 DIAS DE OCTUBRE Y 27 DIAS DE NOV./2020.</t>
  </si>
  <si>
    <t>PAGO INDEMNIZACION Y VACACIONES (20 DIAS CORRESP. AL  2019 Y 17 DEL 2020), QUIEN DESEMPEÑO EL CARGO DE OPERADOR DE SISTEMA APS EN LA DIV.DE OPERACIONES PROV. SAN JUAN DE LA MAGUANA.</t>
  </si>
  <si>
    <t>PAGO INDEMNIZACION Y VACACIONES (20 DIAS CORRESP. AL  2019 Y 17 AL 2020), QUIEN DESEMPEÑO EL CARGO DE OPERADOR DE SISTEMA APS EN LA DIV. DE OPERACIONES PROV. SAN JUAN DE LA MAGUANA.</t>
  </si>
  <si>
    <t>PAGO VACACIONES (15 DIAS CORRESP.AL  2019 Y 18 DEL 2020), QUIEN DESEMPEÑO EL CARGO DE CONTADOR EN EL DEPTO. DE CONTABILIDAD.</t>
  </si>
  <si>
    <t>PAGO VACACIONES (15 DIAS CORRESP. AL  2019 Y 18 AL 2020),  QUIEN DESEMPEÑO EL CARGO DE CONTADOR EN EL DEPTO. DE CONTABILIDAD.</t>
  </si>
  <si>
    <t>PAGO INDEMNIZACION Y VACACIONES (25 DIAS CORRESP. AL  2019 Y 25 DEL 2020), QUIEN DESEMPEÑO EL CARGO DE EBANISTA EN LA DIV. DE SERV. GENERALES.</t>
  </si>
  <si>
    <t xml:space="preserve">PAGO INDEMNIZACION Y VACACIONES (25 DIAS CORRESP. AL  2019 Y 25 AL 2020),  QUIEN DESEMPEÑO EL CARGO DE EBANISTA EN LA DIV. DE SERVICIOS GENERALES. </t>
  </si>
  <si>
    <t>PAGO INDEMNIZACION Y VACACIONES (29 DIAS CORRESP.AL AÑO 2020), QUIEN DESEMPEÑO EL CARGO DE AYUDANTE DE OPERACIONES Y MANTEN. EN LA DIV. DE OPERACIONES EN LA PROV.SAN JUAN DE LA MAGUANA.</t>
  </si>
  <si>
    <t>PAGO VACACIONES (20 DIAS CORRESP. AL  2019 Y 20 DEL 2020), QUIEN DESEMPEÑO EL CARGO DE ASESOR DE PROGRAMAS Y PROYECTOS EN LA DIRECCION DE PROGRAMAS Y PROYECTOS ESPECIALES.</t>
  </si>
  <si>
    <t>PAGO VACACIONES (05 DIAS CORRESP. AL  2019 Y 14 DEL 2020), QUIEN DESEMPEÑO EL CARGO DE ANALISTA FINANCIERO EN EL DEPTO. DE CONTABILIDAD.</t>
  </si>
  <si>
    <t xml:space="preserve">PAGO VACACIONES (05 DIAS CORRESP AL  2019 Y 14 DEL 2020),  QUIEN DESEMPEÑO EL CARGO DE ANALISTA FINANCIERO EN EL DEPTO. DE CONTABILIDAD </t>
  </si>
  <si>
    <t>PAGO VACACIONES (14 DIAS CORRESP. AL AÑO 2020), QUIEN DESEMPEÑO LA FUNCION DE AUXILIAR COMERCIAL EN LA PROV.PERAVIA.</t>
  </si>
  <si>
    <t>PAGO FACT. NO.B1100006002/10-12-2020,  ALQ. LOCAL COMERCIAL EN LA PROV. PEDERNALES,  CORRESP. A  DICIEMBRE /2020.</t>
  </si>
  <si>
    <t>PAGO FACT. NO.B1500000031/22-12-2020, ALQ.LOCAL COMERCIAL EN EL MUN. Y PROV. EL SEIBO,  CORRESP. A  DICIEMBRE/2020.</t>
  </si>
  <si>
    <t>PAGO FACT. NO. B1100006010/10-12-2020, ALQ. LOCAL COMERCIAL EN EL MUN. JUAN DOLIO, PROV. SAN PEDRO DE MACORIS CORRESP. A DICIEMBRE/2020.</t>
  </si>
  <si>
    <t xml:space="preserve">EFT-2194 </t>
  </si>
  <si>
    <t>PAGO FACT. NO. B1500000024/22-12-2020 ( CUB. NO.03) DE LOS TRAB. MEJORAMIENTO Y AMPLIACION ACUED. LA CIENAGA, PROV. BARAHONA</t>
  </si>
  <si>
    <t>EFT-1077</t>
  </si>
  <si>
    <t xml:space="preserve">EFT-5754 </t>
  </si>
  <si>
    <t xml:space="preserve">EFT-5755 </t>
  </si>
  <si>
    <t xml:space="preserve">EFT-5756 </t>
  </si>
  <si>
    <t xml:space="preserve">EFT-5757 </t>
  </si>
  <si>
    <t xml:space="preserve">EFT-5758 </t>
  </si>
  <si>
    <t xml:space="preserve">EFT-5759 </t>
  </si>
  <si>
    <t xml:space="preserve">EFT-5760 </t>
  </si>
  <si>
    <t xml:space="preserve">EFT-5761 </t>
  </si>
  <si>
    <t xml:space="preserve">EFT-5762 </t>
  </si>
  <si>
    <t xml:space="preserve">EFT-5763 </t>
  </si>
  <si>
    <t>AVISO DE CREDITO</t>
  </si>
  <si>
    <t>PAGO FACT. NO. B1100006024/10-12-2020, ALQ.APTO. HABITADO POR EL PERSONAL DE SUPERV. AC. VILLA JARAGUA, DEL MUN. NEYBA, PROV. BAHORUCO,  CORRESP. A  DICIEMBRE/ 2020.</t>
  </si>
  <si>
    <t xml:space="preserve">PAGO FACT.NO.B1100005982/10-12/2020, ALQ. LOCAL COMERCIAL EN EL MUN. DE CABRERA, PROV. MARIA TRINIDAD SANCHEZ, CORRESP. A  DICIEMBRE/2020. </t>
  </si>
  <si>
    <t xml:space="preserve">PAGO INDEMNIZACION Y VACACIONES (15 DIAS CORRESP. AL  2019 Y 13 AL 2020),  QUIEN DESEMPEÑO EL CARGO DE AUXILIAR EN LA DIV. DE ATENCION AL CIUDADANO. </t>
  </si>
  <si>
    <t xml:space="preserve">PAGO PLAN NACIONAL DE CRECIMIENTO DE USUARIOS Y ACTUALIZACION DE DATOS, A EFECTUARSE DEL 1ERO. AL 5 DE FEBRERO DEL PRESENTE AÑO, EN  EL MUN. DE COTUI. </t>
  </si>
  <si>
    <t>PAGO TRAB. PLAN NACIONAL DE CRECIMIENTO DE USUARIOS Y ACTUALIZACION DE DATOS, A EFECTUARSE DEL 1ERO. AL 5 DE FEBRERO DEL PRESENTE AÑO, EN LA PROV. DUARTE.</t>
  </si>
  <si>
    <t>PAGO PLAN NACIONAL DE CRECIMIENTO DE USUARIOS Y ACTUALIZACION DE DATOS, A EFECTUARSE DEL 1ERO. AL 5 DE FEBRERO DEL PRESENTE AÑO, EN LA PROV.HERMANA MIRABAL.</t>
  </si>
  <si>
    <t>RETENCIONES</t>
  </si>
  <si>
    <t>102890 -102899</t>
  </si>
  <si>
    <t>NOMINA ADICIONAL</t>
  </si>
  <si>
    <t>EF1090 -1092</t>
  </si>
  <si>
    <t xml:space="preserve">EFT-1087 </t>
  </si>
  <si>
    <t xml:space="preserve">EFT-1093 </t>
  </si>
  <si>
    <t xml:space="preserve">EFT-1088 </t>
  </si>
  <si>
    <t xml:space="preserve">NOMINA ACUEDUCTOS </t>
  </si>
  <si>
    <t xml:space="preserve">EFT1089 </t>
  </si>
  <si>
    <t>NOMINAS ADICIONALES</t>
  </si>
  <si>
    <t>EFT-1078 -1086</t>
  </si>
  <si>
    <t>NOMINA NIVEL CENTRAL</t>
  </si>
  <si>
    <t>NOMINA DE ACUEDUCTOS</t>
  </si>
  <si>
    <t>NOMINA  NIVEL CENTRAL</t>
  </si>
  <si>
    <t>NOMINA ADICONAL</t>
  </si>
  <si>
    <t>102762-102765</t>
  </si>
  <si>
    <t>102766-102769</t>
  </si>
  <si>
    <t>102770-102779</t>
  </si>
  <si>
    <t xml:space="preserve">102780-102889 </t>
  </si>
  <si>
    <t xml:space="preserve"> Del 01 al  30  de ENERO 2021</t>
  </si>
  <si>
    <t xml:space="preserve"> Del 01 al  30 de ENERO  2021</t>
  </si>
  <si>
    <t xml:space="preserve"> Del 01 al  30  de Enero 2021</t>
  </si>
  <si>
    <t xml:space="preserve"> Del 01 al  30  de ENERO  2021</t>
  </si>
  <si>
    <t xml:space="preserve"> Del 01 al  30 de ENERO 2021</t>
  </si>
  <si>
    <r>
      <rPr>
        <sz val="8"/>
        <color theme="1"/>
        <rFont val="Calibri"/>
        <family val="2"/>
        <scheme val="minor"/>
      </rPr>
      <t>COMP. DE GAS-OIL OPTIMO GAS-OIL REG. PARA SER UTIL. EN LOS DIF. VEHIC. DE LAS PROV. SAN CRISTOBAL</t>
    </r>
    <r>
      <rPr>
        <sz val="11"/>
        <color theme="1"/>
        <rFont val="Calibri"/>
        <family val="2"/>
        <scheme val="minor"/>
      </rPr>
      <t xml:space="preserve"> </t>
    </r>
  </si>
  <si>
    <t>PAGO ALQUI. ESTAFETA DE YAGUATE INAPA PROV. SAN CRISTOBAL</t>
  </si>
  <si>
    <t>COMP. DE CABLES ELECT. DE BOMBAS SUMERG. CORRESP. AL TRIMESTRE JUL-SEPT.2020</t>
  </si>
  <si>
    <t>REP. DE MOTOR VERTICAL PERTN. AL POMIER INAPA SAN CRISTOBAL</t>
  </si>
  <si>
    <t>COMP. DE UNA IMP. EPSON PARA SER USD. EN EL DEPART. ADMIN. Y FIN. EN LA PLANTA DE AGUA RESID. DE INAPA PROV. SAN CIRSTOBAL</t>
  </si>
  <si>
    <t>COMP. DE UN IMPULS. PARA LA COMBA DE CAM. PARTIDA EN LA ESTACION DE BOMBEO PSPI</t>
  </si>
  <si>
    <t>COMP. DE TRAJES DESECH. Y GUANTES PARA PROTEC. PERSONAL DE LA BRIG. DE AGUAS RES. DE INAPA PROV. SAN CRISTOBAL</t>
  </si>
  <si>
    <t>PAGO DE ALQUI. LOCAL COM. ESTAFETA DE HAINA INAPA PROV. SAN CRISTOBAL CORRESP. AL MES DE DIC. 2020</t>
  </si>
  <si>
    <t>SERV. DE UN CAMION SUCCIONADOR PARA SER USADO EN LAS REPARAC. DE AVERIAS EN EL BARRIO MOSCU INAPA PROV. SAN CRISTOBAL</t>
  </si>
  <si>
    <t>SERV. DE REPARAC. DE TRES FORMADORES DE KVA TIPO POSTE SUMERG. PERTEN. A CAMBELEN HAIAN INAPA PROV. SAN CRISTOBAL</t>
  </si>
  <si>
    <t>SERV. DE TRANSP. IDA Y VUELTA AL PERS. DE INAPA SAN CRISTOBAL CORRESP. AL MES DE DIC. 2020</t>
  </si>
  <si>
    <t>SERV. DE REVIS. Y REP. DEL SIST. DE CONTROL ELECT. DEL GENERADOR EN LA ESTACION DE BOMBEO PSPI INAPA PROV. SAN CRISTOBAL</t>
  </si>
  <si>
    <t>COMP. DE UN ABOMBA HIDROLIMP. DE LATA PRESION PARA SER USADAS EN INAPA PROV. SAN CRISTOBAL</t>
  </si>
  <si>
    <t>COMP. DE CONSUMIB. PARA SER USADOS EN LA DIVS. ADMN. Y FINAN. INAPA PROV SAN CRISTOBAL</t>
  </si>
  <si>
    <t>ALQUI. LOCAL COM. DE VILLA ALT. INAPA PROV. SAN CRISTOBAL CORRESP. A LOS MESES SEPT. HASTA DIC. 2020</t>
  </si>
  <si>
    <t>PAGO DE FACT DE ALQUI. LOCAL COM. CABRAL CORRESP. A LOS MESES NOV. Y DIC. 2020</t>
  </si>
  <si>
    <t>PAGO DE FACT. DE ALQUI. LOCAL COM. JIMANI CORRESP. A LOS MESES OCT. NOV. Y DIC.2020</t>
  </si>
  <si>
    <t>PAGO DE FACT. DE ALQUI. LOCAL PARAISO BARAHONA CORRESP A DIC. 2020</t>
  </si>
  <si>
    <t>PAGO DE FACT. DE ALQUI. LOCAL NEYBA CORRESP. A  DIC. 2020</t>
  </si>
  <si>
    <t>PAGO DE FACT. DE ALQUI. LOCAL TAMAYO CORRESP. A  DIC.2020</t>
  </si>
  <si>
    <t>PAGO DE FACT. DE ALQUI. LOCAL GALVAN CORRESP. A  DIC. 2020</t>
  </si>
  <si>
    <t>PAGO DE FACT. DE ALQUI. LOCAL COM. ENRIQUILLO CORRESP. A  DIC. 2020</t>
  </si>
  <si>
    <t>PAGO DE FACT. DE ALQUI. LOCAL COM. VILLA CENTRAL CORRESP. A   DIC. 2020</t>
  </si>
  <si>
    <t>PAGO DE FACT DE ALQUI. LOCAL DUVERGE  CORRESP. A  DIC. 2020</t>
  </si>
  <si>
    <t>PAGO DE FACT. DE ALQUI. LOCAL COM. VILLA JARAGUA CORRESP. A  DIC. 2020</t>
  </si>
  <si>
    <t>PAGO RET. ISR ITBIS PAGO ALQUI. DE LOCAL CORRESP. A  NOV. 2020</t>
  </si>
  <si>
    <t>PAGO DE FACT DE ALQUI. LOCAL CORRESP. A DIC. 2020</t>
  </si>
  <si>
    <t>PAGO DE ALQUI. LOCAL COM. ESTAFETA DE YAGUATE INAPA PROV. SAN CRISTOBAL CORRESP. A  DIC. 2020</t>
  </si>
  <si>
    <t>PAGO ALQUI. LOCAL COM . ESTAFETA DE PALENQUE INAPA PROV. SAN CRISTOBAL, CORRESP. A  DIC. 2020</t>
  </si>
  <si>
    <t>RET. DEL ITBIS A PROVEEDOR4ES DE BIENES Y SERV. CORRESP. A  DIC. 2020</t>
  </si>
  <si>
    <t>REP. DE CAJA CHICA ADMN. Y FIN. INAPA  PROV. SAN CRISTOBAL CORREP. A  DIC. 2020</t>
  </si>
  <si>
    <t>PAGO FACT.NO.B1500000103/29/10/2020  O/C NO. OC2020-0278,  ADQ. DE (1) CAMION TANQUERO, UN (1) REMOLQUE LOWBOY COLA BAJITA Y UN (1) CAMION HIDROLIMPIADOR (SUCCIONADOR) CON MANTENIM. INCLUIDOS Y EXONERADOS DE IMPUESTOS.</t>
  </si>
  <si>
    <t>PAGO DE INDEMNIZACION Y VACACIONES CORRESP.  A 15 DIAS DEL AÑO 2020 DESEMPEÑO EL CARGO DE AUXILIAR ADMTIVO. EN LA DIRECCION DE TECNOLOGIA.</t>
  </si>
  <si>
    <t>PAGO INDEMNIZACION Y VACACIONES (20 DIAS CORRESP. AL  2019 Y 20 AL 2020), QUIEN DESEMPEÑO EL CARGO DE AYUDANTE DE OPERACIONES Y MANTENIM. EN LA DIV.DE TRAT. PROV. SAN JUAN DE LA MAGUANA.</t>
  </si>
  <si>
    <t>PAGO VACACIONES (10 DIAS CORRESP. AL AÑO 2020),  QUIEN DESEMPEÑO EL CARGO DE ANALISTA LEGAL EN EL DEPTO. PROVINCIAL SAN CRISTOBAL (AC. CAMBITA-GARABITO).</t>
  </si>
  <si>
    <t>PAGO INDEMNIZACION Y VACACIONES (15 DIAS CORRESP. AL AÑO 2020), QUIEN DESEMPEÑO EL CARGO DE AUXILIAR ADMTIVO. EN LA DIV. DE ARCHIVO Y CORRESPONDENCIA.</t>
  </si>
  <si>
    <t>PAGO RETENCION TSS, SEGURO BASICO OPCIONAL, APORTE PLAN DE PENSIONES(2.87), SEGURO FAMILIAR DE SALUD (3.04%) CORRESPONDIENTE LAS NOMINAS  NIVEL CENTRAL, ACS., CONTRAT. E IGUALADO, TRAMITES DE PENSION N.C Y AC., PROV.SANTIAGO Y SAN CRISTOBAL, PERSONAL CONTRAT. SAN CRISTOBAL, ADICIONAL ACS., P/CONTRATADO Y CONTRAT. DE SAN CRISTOBAL DICIEMBRE 2020, Y CANCELADOS NC Y AC, ENERO 2021.</t>
  </si>
  <si>
    <t>PAGO VIATICOS ANTICIPADOS DE LA DIRECCION DE INGENIERIA DE LA SEMANA DEL 26 AL 29 DE ENERO/2021.</t>
  </si>
  <si>
    <t xml:space="preserve">PAGO FACT. NO.B1100005992/10-12-2020, ALQ.LOCAL COMERCIAL,  MUN. EL VALLE, PROV.HATO MAYOR ,CORRESP. A  DICIEMBRE/2020. </t>
  </si>
  <si>
    <t>PAGO FACT. NO.B1100005978/10-12-2020, ALQ. LOCAL COMERCIAL EN SAN JUAN DE LA MAGUANA, PROV. SAN JUAN, CORRESP. A  DICIEMBRE/2020.</t>
  </si>
  <si>
    <t>PAGO FACT. NO. B1100005991/10-12-2020,  ALQ. LOCAL  DE LA OFICINA COMERCIAL EN EL DISTRITO MUNICIPAL SABANA BUEY, MUN.BANI, PROV. PERAVIA, CORRESP.A DICIEMBRE/2020.</t>
  </si>
  <si>
    <t>PAGO FACT. NO.B1100005995/10-12-2020,  ALQ. LOCAL COMERCIAL EN EL MUN. COTUI, PROV. SANCHEZ RAMIREZ, , CORRESP. A  DICIEMBRE/2020.</t>
  </si>
  <si>
    <t>PAGO FACT. NO. B1100006027/10-12-2020, ALQ. DE UNA CASA, EN EL MUN. BANI, PROV. PERAVIA, CORRESP. A  DICIEMBRE/2020.</t>
  </si>
  <si>
    <t>PAGO FACTS. NOS.B1500053400/27-10, 53411/29-10, 53466/12-11, 53484/16-11, 55632/17-11, 55633/17-11, 55606/17-11, 55602/18-11, 55607/20-11, 55608/21-11, 55605/23-11, 55659/25-11, 55673/26-11, 55770/14-12/2020,  O/C 2020-0191 ADQ.DE GASOIL REGULAR  PARA SER UTILIZADO EN LA FLOTILLA  DE VEH., GENERADORES ELECTRICO, Y EQUIPO DE BOMBEO DEL INAPA.</t>
  </si>
  <si>
    <t>PAGO FACTS. NOS.B1500000003/15-10 , 4/15-11,  5/15-12-2020, ALQ. LOCAL COMERCIAL EN HIGUEY, PROV. LA ALTAGRACIA,  CORRESP. A LOS MESES DE OCTUBRE, NOV. Y DICIEMBRE/2020.</t>
  </si>
  <si>
    <t>PAGO FACT. NO. B0200266023/03-09-2020, DESCONTADO DE LA INDEMNIZACION Y  VACACIONES , QUIEN DESEMPEÑO EL CARGO DE SECRETARIA EN LA DIV. DE SERV.GENERALES.</t>
  </si>
  <si>
    <t>PAGO  PLAN NACIONAL DE CRECIMIENTO DE USUARIOS Y ACTUALIZACION DE DATOS A EFECTUARSE DEL DIA 1RO. AL 5 DE FEBRERO DEL PRESENTE AÑO, EN EL MUN. DE HIGUEY.</t>
  </si>
  <si>
    <t>PAGO TRAB. PLAN NACIONAL DE CRECIMIENTO DE USUARIOS Y ACTUALIZACION DE DATOS, A EFECTUARSE DEL DIA 1ERO AL 5 DE FEBRERO  DEL PRESENTE AÑO, EN LA PROV.HATO MAYOR.</t>
  </si>
  <si>
    <t>PAGO PLAN NACIONAL DE CRECIMIENTO DE USUARIOS Y ACTUALIZACION DE DATOS, A EFECTUARSE DEL DIA 1RO. AL 5 DE FEBRERO DEL PRESENTE AÑO, EN LA PROV. DE PERAVIA.</t>
  </si>
  <si>
    <t>PAGO TRAB. PLAN NACIONAL DE CRECIMIENTO DE USUARIOS Y ACTUALIZACION DE DATOS, A EFECTUARSE DEL 1ERO AL 5 DE FEBRERO DEL PRESENTE AÑO, EN LA PROV.BARAHONA.</t>
  </si>
  <si>
    <t>PAGO INDEMNIZACION Y VACACIONES (25 DIAS CORRESP. AL AÑO 2019 Y 28 AL 2020),  QUIEN DESEMPEÑO EL CARGO DE SECRETARIA EN LA DIV. DE SERV. GENERALES .</t>
  </si>
  <si>
    <t>PAGO INDEMNIZACION Y VACACIONES (25 DIAS CORRESP. AL AÑO 2019 Y 28 DEL 2020), QUIEN DESEMPEÑO EL CARGO DE SECRETARIA EN LA DIV. DE SERV. GENERALES.</t>
  </si>
  <si>
    <t xml:space="preserve">1ER ABONO 50%  DE LA INDEMNIZACION Y VACACIONES CORRESP. A (30 DIAS DEL AÑO 2019 Y 27 DIAS DEL 2020), QUIEN DESEMPEÑO EL CARGO DE SECRETARIA EN EL DEPTO. FINANCIERO DIV. DE TESORERIA, </t>
  </si>
  <si>
    <t xml:space="preserve">2DO ABONO DE LA INDEMNIZACION Y VACACIONES CORRESP.A (30 DIAS DEL AÑO 2019 Y 30 DIAS DEL 2020), QUIEN DESEMPEÑO EL CARGO DE ENC. EN LA DIV. DE COMBUST.2-2020). </t>
  </si>
  <si>
    <t>REPOSICION FONDO CAJA CHICA GASTOS DE CIERRE AÑO FISCAL 2020 DE LA PROV. SAN JUAN ZONA II CORRESP. AL PERIODO DEL 11 AL 30-12-2020.</t>
  </si>
  <si>
    <t>PAGO FACTS. NOS. B1500000016/12-10,17/12-11-2020,O/S NO. OS2020-0783, DISTRIB. DE AGUA EN DIFTES. SECTORES Y COMUN. DE COTUI, PROV. SANCHEZ RAMIREZ.052/2019.CORRESP. A 30 DIAS DE  SEPTIEMBRE Y 28 DIAS DE OCTUBRE/2020.</t>
  </si>
  <si>
    <t>PAGO FACT. NO. B1100006025/10-12-2020, ALQ. VIVIENDA FAMILIAR HABITADA POR EL PERSONAL DE SUPERV. DEL AC. JUANA VICENTA, EL LIMON, PROV. SAMANA,CORRESP A DICIEMBRE/2020</t>
  </si>
  <si>
    <t>PAGO FACT. NO.B1500000064/01-12-2020,  ALQ. LOCAL COMERCIAL Y MANTENIM.  EN EL MUN. LAS TERRENAS, PROV. SAMANA,  CORRESP. A  DICIEMBRE/2020.</t>
  </si>
  <si>
    <t>PAGO FACT- NO.B1100006020/10-12-2020,  ALQ. LOCAL COMERCIAL EN EL MUN. SANCHEZ, PROV. SAMANA, CORRESP. A  DICIEMBRE/2020.</t>
  </si>
  <si>
    <t>PAGO FACT.NO.B1100006019/10-12-2020,  ALQ. LOCAL COMERCIAL  EN EL SECTOR PIZARRETE, MUN. BANI, PROV. PERAVIA , CORRESP. A  DICIEMBRE/2020.</t>
  </si>
  <si>
    <t>SALDO  A  LA FACT. NO. B1500000349/30-10-20, SEGUN OC2020--0193 , ADQ.  CLORO GAS ENVASADO EN CILINDRO DE 2000 LIBRAS PARA TODOS LOS ACS. DEL INAPA.</t>
  </si>
  <si>
    <t>PAGO FACT. NO. B1500000626/05-11-2020, O/S  NO. OC2020-0252, ''ADQ. DE JUNTAS PARA DIFTE.S PROVINCIAS.</t>
  </si>
  <si>
    <t xml:space="preserve"> Del 01 al  28  de FEBRERO 2021</t>
  </si>
  <si>
    <t xml:space="preserve">EFT-5764 </t>
  </si>
  <si>
    <t xml:space="preserve">EFT-5765 </t>
  </si>
  <si>
    <t xml:space="preserve">EFT-5767 </t>
  </si>
  <si>
    <t xml:space="preserve">EFT-5768 </t>
  </si>
  <si>
    <t xml:space="preserve">EFT-5769 </t>
  </si>
  <si>
    <t xml:space="preserve">EFT-5770 </t>
  </si>
  <si>
    <t xml:space="preserve">EFT-5771 </t>
  </si>
  <si>
    <t xml:space="preserve">EFT-5772 </t>
  </si>
  <si>
    <t xml:space="preserve">EFT-5773 </t>
  </si>
  <si>
    <t xml:space="preserve">EFT-5774 </t>
  </si>
  <si>
    <t xml:space="preserve">EFT-5775 </t>
  </si>
  <si>
    <t>REPOSICION FONDO GENERAL GASTOS DE CIERRE AÑO FISCAL 2020 DESTINADO PARA CUBRIR GASTOS MENORES DEL NIVEL CENTRAL CORRESP.AL PERIODO DEL 01 AL 30-12-2020.</t>
  </si>
  <si>
    <t>REPOSICION FONDO CAJA CHICA GASTOS DE CIERRE AÑO FISCAL 2020 DE LA ESTAFETA DE COBROS DE   RIO SAN JUAN , CORRESP. AL PERIODO DEL 20-11 AL 22-12-2020.</t>
  </si>
  <si>
    <t>REPOSICION FONDO CAJA CHICA GASTOS DE CIERRE AÑO FISCAL 2020 DE LA PROV. DUARTE CORRESP. AL PERIODO DEL 25-11 AL 29-12-2020.</t>
  </si>
  <si>
    <t>PAGO INDEMNIZACION Y VACACIONES (20 DIAS CORRESP.AL AÑO 2019 Y 16 DEL 2020), QUIEN DESEMPEÑO EL CARGO DE VIGILANTE EN LA DIV. DE SERV. GENERALES, SECCION DE SEGURIDAD CIVIL.</t>
  </si>
  <si>
    <t xml:space="preserve">PAGO INDEMNIZACION Y VACACIONES (20 DIAS CORRESP. AL AÑO 2019 Y 16 DEL 2020), QUIEN DESEMPEÑO EL CARGO DE VIGILANTE EN LA DIV. DE SERV. GENERALES, SECCION DE SEGURIDAD CIVIL. </t>
  </si>
  <si>
    <t>PAGO INDEMNIZACION Y VACACIONES (25 DIAS CORRESP. A  2019 Y 30 DEL 2020), QUIEN DESEMPEÑO EL CARGO DE AUXILIAR DE RECURSOS HUMANOS EN EL DEPTO. REGIONAL ASURO (AC. BARAHONA).</t>
  </si>
  <si>
    <t>PAGO INDEMNIZACION Y VACACIONES (25 DIAS CORRESP. AL  2019 Y 30 DEL 2020),  QUIEN DESEMPEÑO EL CARGO DE AUXILIAR DE RECURSOS HUMANOS EN EL DEPTO. REGIONAL ASURO (AC. BARAHONA).</t>
  </si>
  <si>
    <t>PAGO INDEMNIZACION Y VACACIONES (20 DIAS CORRESP. AL  2019 Y 15 DEL 2020), QUIEN DESEMPEÑO EL CARGO DE RECEPCIONISTA EN LA DIRECCION ADMTIVA.</t>
  </si>
  <si>
    <t>PAGO INDEMNIZACION Y VACACIONES (20 DIAS CORRESP. AL  2019 Y 15 AL 2020), QUIEN DESEMPEÑO EL CARGO DE RECEPCIONISTA EN LA DIRECCION ADMTIVA.</t>
  </si>
  <si>
    <t>1ER ABONO 50%  DE LA INDEMNIZACION Y VACACIONES CORRESP. A (5 DIAS DEL AÑO 2019 Y 22 DIAS DEL  2020), QUIEN DESEMPEÑO EL CARGO DE TECNICO DE CONTABILIDAD EN EL DEPTO. DE CONTABILIDAD.</t>
  </si>
  <si>
    <t xml:space="preserve">PAGO INDEMNIZACION Y VACACIONES (5 DIAS CORRESP. AL  2019 Y 22 AL 2020), QUIEN DESEMPEÑO EL CARGO DE TECNICO EN CONTABILIDAD EN EL DEPTO. DE CONTABILIDAD, </t>
  </si>
  <si>
    <t>PAGO INDEMNIZACION Y VACACIONES (15 DIAS CORRESP. AL  2019 Y 20 DEL 2020), QUIEN DESEMPEÑO EL CARGO DE AUXILIAR DE ATENCION AL CIUDADANO EN LA DIV. COMERCIAL PROV. SAN JUAN DE LA MAGUANA.</t>
  </si>
  <si>
    <t xml:space="preserve">PAGO VACACIONES (15 DIAS CORRESP. AL  2019 Y 11 DEL 2020), QUIEN DESEMPEÑO EL CARGO DE AUXILIAR DE INGENIERIA EN LA DIRECCION ADMTIVA. DIV. DE PLANTA FISICA. </t>
  </si>
  <si>
    <t>PAGO VACACIONES (15 DIAS CORRESP. AL  2019 Y 11 AL 2020), QUIEN DESEMPEÑO EL CARGO DE AUXILIAR DE INGENIERIA EN LA DIRECCION ADMTIVA. DIV. DE PLANTA FISICA.</t>
  </si>
  <si>
    <t xml:space="preserve">AUMENTO  FONDO DE CAJA CHICA DE LA PROV. SANTIAGO,  ACTUALMENTE DICHO FONDO CTA. </t>
  </si>
  <si>
    <t>REPOSICION FONDO CAJA CHICA GASTOS DE CIERRE AÑO FISCAL 2020, DE LA DIRECCION DE TRAT. DE AGUA DESTINADO PARA LIMPIEZA, DESINFECCION, CORRECCION DE LOS SISTEMAS DE AGUAS POTABLE Y RESIDUALES CORRESP. AL PERIODO DEL 04 AL 31-12-2020.</t>
  </si>
  <si>
    <t>REPOSICION FONDO CAJA CHICA DE LA ESTAFETA DE COBROS DE JAIBON CORRESP. AL PERIODO DEL 07-01 AL 10-12-2020.</t>
  </si>
  <si>
    <t>REPOSICION FONDO CAJA CHICA GASTOS DE CIERRE AÑO FISCAL 2020 DE LA PROV. MONTECRISTI CORRESP. AL PERIODO DEL 12-11 AL 15-12-2020.</t>
  </si>
  <si>
    <t>REPOSICION FONDO CAJA CHICA GASTOS DE CIERRE AÑO FISCAL 2020 DE LA PROV. HERMANAS MIRABAL CORRESP. AL PERIODO DEL 14 AL 30-12-2020.</t>
  </si>
  <si>
    <t>REPOSICION FONDO CAJA CHICA GASTOS DE CIERRE AÑO FISCAL 2020 DEL DEPTO. DE COMUNICACIONES CORRESP.AL PERIODO DEL  28-10 AL 21-12-2020.</t>
  </si>
  <si>
    <t xml:space="preserve">1ER ABONO 50%  DE VACACIONES CORRESP. A (30 DIAS DEL  2020), QUIEN DESEMPEÑO EL CARGO DE ASESOR DE INGENIERIA EN LA DIRECCION DE INGENIARIA, </t>
  </si>
  <si>
    <t>PAGO INDEMNIZACION Y VACACIONES (25 DIAS CORRESP.AL  2019 Y 30 DEL 2020), QUIEN DESEMPEÑO EL CARGO DE MENSAJERO EXTERNO EN LA DIV. DE COMERCIAL EN LA PROV.SAN JUAN DE LA MAGUANA.</t>
  </si>
  <si>
    <t>REPOSICION FONDO CAJA CHICA GASTOS DE CIERRE AÑO FISCAL 2020 DE LA DIRECCION ADMTIVA. Y SUS DIV. DESTINADO PARA  CUBRIR LAS NECESIDADES DE DIFTES. AREAS DE LA INSTITUCION. CORRESP. AL PERIODO DEL 15-10 AL 29-12-2020.</t>
  </si>
  <si>
    <t>PAGO VACACIONES (15 DIAS CORRESP. AL  2019 Y 14 DEL 2020), QUIEN DESEMPEÑO LA FUNCION DE ENC. DEPTO.PROVINCIAL EN LA PROV. MARIA TRINIDAD SANCHEZ.</t>
  </si>
  <si>
    <t>PAGO FACT. NO.B1500005147/21-01-2021, PUBLICACION DE UNA ESQUELA EN FORMATO 3 MOD. X 7 P B/N, 1/4 PAGINA, ROSSELLO, DICHA PUBLICACION FUE REALIZADA EN FECHA 29 DE DICIEMBRE DEL AÑO 2020.</t>
  </si>
  <si>
    <t>SALDO DE LA INDEMNIZACION Y VACACIONES CORRESP. A (29 DIAS DEL  2020), QUIEN DESEMPEÑO EL CARGO DE SECRETARIA EN EL DEPTO. DE COMPRAS Y CONTRATACIONES.</t>
  </si>
  <si>
    <t xml:space="preserve">1ER ABONO 50%  DE LA INDEMNIZACION Y VACACIONES CORRESP. A (30 DIAS DEL AÑO 2020), QUIEN DESEMPEÑO EL CARGO DE SECRETARIA EN EL DEPTO. DE FACTURACION, </t>
  </si>
  <si>
    <t>PAGO INDEMNIZACION Y VACACIONES (30 DIAS CORRESP. AL  2020),QUIEN DESEMPEÑO EL CARGO DE SECRETARIA EN EL DEPTO. DE FACTURACION.</t>
  </si>
  <si>
    <t xml:space="preserve">PAGO FACT. NO. B1500000015/01-11-2020, O/S NO. OS2020-0436, ABAST. DE AGUA EN DIFTES. SECTORES Y COMUN. DE LA PROV. PERAVIA,  CORRESP. A 23 DIAS DE OCTUBRE/2020. </t>
  </si>
  <si>
    <t xml:space="preserve">PAGO FACT. NO. B1500000017/01-11-2020, O/S  NO. OS2020-0756,  ABAST. DE AGUA EN DIFTES. SECTORES Y COMUN.DE LAS GUARANAS, PROV. DUARTE, CORRESP. A 31 DIAS  DE OCTUBRE /2020. </t>
  </si>
  <si>
    <t>PAGO FACT. NO. B1500000014/20-11-2020, O/S NO. OS2020-0541,DISTRIB.DE AGUA EN DIFTES. SECTORES Y COMUN. DE LA PROV. MONTE PLATA, CORRESP. A 22 DIAS  DE OCTUBRE /2020.</t>
  </si>
  <si>
    <t>PAGO FACT. NO. B1500000021/06-11-2020, O/S NO. OS2020-0610 DISTRIB.DE AGUA CON CAMION CIST. EN DIFTES. SECTORES Y COMUN. DE LA PROV.SAMANA, CORRESP. A 30 DIAS  DE OCTUBRE/2020 .</t>
  </si>
  <si>
    <t>PAGO FACT. NOS. B1500000012/01-11, 13/01-12-2020,O/S NO. OS2020-0676,DISTRIB.DE AGUA EN DIFTES. SECTORES Y COMUN. DE LA PROV. PERAVIA CORRESP. A 31 DIAS DE OCTUBRE Y 30 DIAS DE NOVIEMBRE/2020.</t>
  </si>
  <si>
    <t>PAGO FACTS. NOS. B1500000021/30-10, 22/03-12-2020,O/S NO. OS2020-0653, DISTRIB. DE AGUA EN DIFTES. SECTORES Y COMUN. DE LA PROV.EL SEIBO,CORRESP. A 26 DIAS DE OCTUBRE Y 29 DIAS DE NOVIEMBRE/2020.</t>
  </si>
  <si>
    <t>PAGO VIATICOS DE LA DIRECCION ADMTIVA. CORRESP. A  OCTUBRE/2020, ELAB. EN ENERO/2021.</t>
  </si>
  <si>
    <t>PAGO FACT.NO.B1100005999/10-12-2020,  ALQ. DE LOCAL COMERCIAL EN EL MUN.DON GREGORIO, PROV. PERAVIA,  CORRESP. A DICIEMBRE/2020,.</t>
  </si>
  <si>
    <t>PAGO FACT. NO.B1100005984/10-12-2020, ALQ. LOCAL COMERCIAL EN LAS TARANAS VILLA RIVAS, PROV.DUARTE, CORRESP. A  DICIEMBRE/2020.</t>
  </si>
  <si>
    <t>PAGO FACT.NO.B1100005990/10-12-2020,  ALQ. LOCAL COMERCIAL EN VILLA LA MATA, PROV. SANCHEZ RAMIREZ, CORRESP. A DICIEMBRE /2020.</t>
  </si>
  <si>
    <t xml:space="preserve">PAGO FACT. NO. B1500000026/04-11-2020,O/S NO. OS2020-0552,DISTRIB. DE AGUA EN DIFTES. SECTORES Y COMUN. DE LA PROV. MARIA TRINIDAD SANCHEZ , CORRESP. A 31 DIAS DE OCTUBRE/2020. </t>
  </si>
  <si>
    <t xml:space="preserve">EFT-5776 </t>
  </si>
  <si>
    <t xml:space="preserve">EFT-5778 </t>
  </si>
  <si>
    <t xml:space="preserve">EFT-5779 </t>
  </si>
  <si>
    <t xml:space="preserve">EFT-5780 </t>
  </si>
  <si>
    <t xml:space="preserve">EFT-5781 </t>
  </si>
  <si>
    <t xml:space="preserve">EFT-5782 </t>
  </si>
  <si>
    <t xml:space="preserve">EFT-5783 </t>
  </si>
  <si>
    <t xml:space="preserve">EFT-5784 </t>
  </si>
  <si>
    <t xml:space="preserve">EFT-5785 </t>
  </si>
  <si>
    <t xml:space="preserve">EFT-5786 </t>
  </si>
  <si>
    <t>PAGO FACTS. NOS. B1500000950, 951, 952,  955, 953/15-01-2021, CONTRATOS NOS. 6395, 6396, 6397, 6415, 6398, CONSUMO ENERGETICO DE LAS LOCALIDADES ARROYO SULDIDO, LAS COLONIAS, RANCHO ESP, AGUA SABROSA, LA COLONIA RANCHO ESPAÑOL, LA BARBACOA,  PROV. SAMANA CORRESP. A  ENERO/2021.</t>
  </si>
  <si>
    <t>PAGO FACT. NO. B1500088390/28-01-2021 (754010781), SERV. DE INTERNET BANDA (S) ANCHA (S) DEL  AC.- DE SAN PEDRO DE MACORIS, CORRESP. A  ENERO/2021.</t>
  </si>
  <si>
    <t>PAGO FACT.NO.B1500088393/28-01-2021 (771256670), SERV. DE LINEA TELEFONICA TIPO CELULAR FIJO, INSTALADA EN LA PLANTA DE TRAT. DE HIGUEY, CORRESP. A DE ENERO/2021.</t>
  </si>
  <si>
    <t>PAGO FACTS. NOS. B1500000235/10-09, 248/22-10-2020, O/S NOS.OS2020-0698, OS2020-0734, SERV. DE REPARACION DE EQUIPOS, PARA SER UTILIZADOS EN  DIFTES. ACS.  DE  LAS PROV. ELIAS PIÑA, LA ALTAGRACIA, HATO MAYOR Y S.J.M.</t>
  </si>
  <si>
    <t>PAGO FACTS. NOS. B0200262213/21-08, 267186,7175/07-09, 8570,8571/11-09, 276478,86/06-10, 377310,12/13-10-2020, DESCONTADO DE LA INDEMNIZACION Y VACACIONES QUIEN DESEMPEÑO EL CARGO DE MENSAJERO INTERNO, EN LA DIRECCION DE CALIDAD DEL AGUA .</t>
  </si>
  <si>
    <t>PAGO FACTS. NOS. B1500048263/25-08, 48460/02, 48704/11, 48861/17, 49030/25, 49128/30-09, 49253/06, 49450/12, 49550/15, 49663/20, 49884/26, 50821/30-10, 50972/05, 51141/12, 51264/18, 51382/23, 51517/27-11-2020, OC2020-0173, COMPRA DE BOTELLONES DE AGUA, PARA USO DEL INAPA.</t>
  </si>
  <si>
    <t>PAGO FACTS.  NOS.B1500000031/11-09, 32/20-10-2020,O/S NO. OS2020-0509,DISTRIB DE AGUA EN DIFTES.  SECTORES Y COMUN. DE LA PROV. SAN CRISTOBAL ,CORRESP. A 31 DIAS DE AGOSTO Y 27 DIAS DE SEPT/2020.</t>
  </si>
  <si>
    <t>PAGO FACT. NO. B1500003345/08-12-2020, CORRESP. AL QUINTO PAGO DE MAESTRIA EJECUTIVA EN DIRECCION DE PROYECTOS DEL PERIODO 2-2020-2021 ( ENERO-ABRIL, 2021) EN LA QUE PARTICIPARON (6 SERVIDORES) DE DIFTES. AREAS .</t>
  </si>
  <si>
    <t>PAGO FACTS. NOS. B1500000060, 61/10-11,  62/01-12-2020, O/S NO. OS2020-0608 SERV. DE DISTRIB. DE AGUA CON CAMION CIST. EN DIFTES. SECTORES Y COMUN. DE LA PROV. SAN CRISTOBAL CORRESP. A  31 DIAS DE AGOSTO, 30 DIAS DE SEPT. Y 31 DIAS DE OCTUBRE/2020 .</t>
  </si>
  <si>
    <t>PAGO FACT. NO. B1500000062/07-09-2020, O/C NO.OC2020-0253, ADQ.DE FUNDAS DE CAL HIDRATADA DE 20KG, PARA SER UTILIZADO EN EL AC. MULTIPLE HERMANAS MIRABAL.</t>
  </si>
  <si>
    <t>PAGO FACT. NO. B1500009403/17-11-2020, O/C OC2020-0287 COMPRA DE CABLE UTP CAT6, PARA LA INSTALACION DE RED EN DIFTES. PROV. Y AREAS DEL NIVEL CENTRAL QUE LO REQUIERA.</t>
  </si>
  <si>
    <t>PAGO FACT. NO. B1500000180/11-12-2020 O/C OC2020-0299, ADQ.  LICENCIA ADOBE COMPLETA, LICENCIA ILUSTRATOR Y  PHOTOSHOP, PARA SER UTILIZADOS EN EL DEPTO. DE COMUNICACIONES Y PRENSA.</t>
  </si>
  <si>
    <t>PAGO INDEMNIZACION Y VACACIONES (10 DIAS CORRESP. AL  2019 Y 20 DEL 2020),  QUIEN DESEMPEÑO EL CARGO DE MENSAJERO INTERNO, EN LA DIRECCION DE CALIDAD DEL AGUA.</t>
  </si>
  <si>
    <t>PAGO INDEMNIZACION Y VACACIONES (10 DIAS CORRESP. AL 2019 Y 20 DEL 2020), QUIEN DESEMPEÑO EL CARGO DE MENSAJERO INTERNO, EN LA DIRECCION DE CALIDAD DEL AGUA.</t>
  </si>
  <si>
    <t>PAGO INDEMNIZACION , QUIEN DESEMPEÑO EL CARGO DE AUXILIAR EN TRANSPORTACION EN EL DEPTO. ADMTIVO.</t>
  </si>
  <si>
    <t>PAGO INDEMNIZACION QUIEN DESEMPEÑO EL CARGO DE AUXILIAR EN TRANSPORTACION EN EL DEPTO. ADMTIVO.</t>
  </si>
  <si>
    <t>PAGO FACTS. NOS. B1500000606/16-11, 636/18-12-2020, O/C NOS. OC2020-0291, OC2020-0306, COMPRA DE MATERIALES HIGIENICO Y ADQ.  SWITCH POE 48 PUERTOS, PARA SUSTITUIR LOS DAÑADOS LOS CUALES SERAN UTILIZADOS EN EL NIVEL CENTRAL, AC. RURALES, EDF. MARCOS RODRIGUEZ Y EL ALMACEN.</t>
  </si>
  <si>
    <t xml:space="preserve">PAGO FACT. NO. B1500002134/01-01-21, CTA. NO. (50015799) SERV. C&amp;W INTERNET 155 MBPS IP ASIG. A NIVEL CENTRAL, CORRESP. A LA FACT. DE 01-01 AL 31-01-2021. </t>
  </si>
  <si>
    <t>PAGO FACT. NO. B1500002136/01-01-21, CUENTA NO. (50017176) SERV. C&amp;W INTERNET ASIG. A SAN CRISTOBAL, CORRESP. A LA FACT. DEL 01-01 AL 31-01-2021.</t>
  </si>
  <si>
    <t>PAGO FACT. NO. B1500001238/16-11-2020, O/S NO. OS2019-2042, SERV. DE MAESTRIA EN CIENCIAS DE LA ADMINISTRACION DE LA CONST. EN EL QUE PARTICIPARAN 2 SERV. DE LA DIRECCION DE FISCALIZACION Y SUPERV.DE OBRAS.</t>
  </si>
  <si>
    <t>PAGO FACT. NO. B1500000097/18-11-2020,O/C  NO.OC2020-0190,ADQ. DE  FUNDAS DE SULFATO DE ALUMINIO GRADO A DE 50 KG CADA UNA O SU EQUIVALENTE EN FUNDAS DE 25 KGS, PARA SER UTILIZADOS EN TODOS LOS ACS. DEL INAPA .</t>
  </si>
  <si>
    <t xml:space="preserve">PAGO FACT. NO. B1500000018/16-11-2020,  O/S NO. OS2020-0614,  DISTRIB. DE AGUA CON CAMION CIST.EN DIFTES. SECTORES Y COMUN. DE LA PROV. SAMANA, CORRESP. A 30 DIAS DEL MES DE OCTUBRE/2020. </t>
  </si>
  <si>
    <t xml:space="preserve">RETENCION DEL (10%)  DEL ISRM, DESCONTADO A HONORARIOS PROFESIONALES, CORRESP. A  DICIEMBRE/2020. </t>
  </si>
  <si>
    <t>PAGO FACT. NO.B1100005977/10-12-2020 ALQ. LOCAL COMERCIAL EN YAMASA, PROV. MONTE PLATA,  CORRESP. A DICIEMBRE/2020.</t>
  </si>
  <si>
    <t>PAGO VIATICOS DEL DEPTO. DE REVISION Y CONTROL, CORRESP. A NOVIEMBRE/2020.</t>
  </si>
  <si>
    <t>PAGO COMPLETIVO VACACIONES (15 DIAS CORRESP. AL  2019 Y 15 DEL 2020), QUIEN DESEMPEÑO EL CARGO DE ANALISTA SOCIAL EN EL DEPTO. PROVINCIAL SAMANA.</t>
  </si>
  <si>
    <t>PAGO COMPLETIVO VACACIONES (14 DIAS CORRESP.AL  2020), QUIEN DESEMPEÑO EL CARGO DE CODIFICADOR EN EL DEPTO. CATASTRO DE USUARIOS CARTOGRAFIA.</t>
  </si>
  <si>
    <t>PAGO COMPLETIVO DE LA INDEMNIZACION Y VACACIONES (15 DIAS CORRESP. AL  2019 Y 15 DEL 2020), QUIEN DESEMPEÑO EL CARGO DE OPERADOR DE SISTEMA APS EN LA DIV. DE OPERACIONES PROV. SAN PEDRO DE MACORIS.</t>
  </si>
  <si>
    <t>PAGO FACTS. NOS. B1500000160,161/30-11,157/16-09,159/19-11, 158/20-10-2020, O/S NO. OS2020-0748, SERV. DISTRIB. DE AGUA, EN DIFTES. SECTORES Y COMUN. DE LA PROV. DE SAN CRISTOBAL,CORRESP.A 30  DIAS DE MAYO  30 DIAS DE JUNIO, 31 DIAS DE JULIO, 31 DIAS DE AGOSTO Y 30 DIAS DE SEPT/2020 .</t>
  </si>
  <si>
    <t>PAGO FACTS. NOS. B1500000011,12,13/13, 14/31-08, 15, 16/11, 17/18-09, 18, 19, 20, 21, 22, 23, 24, 25, 26/14-10-2020, O/S  NO. OS2020-0277,SERV. ADUANERO DE SUSTANCIAS QUIMICAS, MATERIALES, EQUIPOS Y VEHICULOS.</t>
  </si>
  <si>
    <t>REPOSICION FONDO CAJA CHICA GASTOS DE CIERRE AÑO FISCAL 2020 DE LA PROV. SAN JOSE DE OCOA  CORRESP. AL PERIODO DEL 19-11 AL 29-12-2020.</t>
  </si>
  <si>
    <t>REPOSICION FONDO CAJA CHICA GASTOS DE CIERRE AÑO FISCAL 2020 DE LA PROV. AZUA  CORRESP. AL PERIODO DEL 10-11 AL 30-12-2020.</t>
  </si>
  <si>
    <t>PAGO FACT. NO. B1500000101/01-11-2020,O/S NO. OS2020-0532, DISTRIB. DE AGUA EN DIFTES. SECTORES Y COMUN.DE LA PROV. DUARTE CORRESP. A 31 DIAS DE OCTUBRE/2020.</t>
  </si>
  <si>
    <t>RETENCION DEL (18%)  DEL ITBIS, DESCONTADO A PERSONAS FISICAS, CORRESP. A  DICIEMBRE/2020.</t>
  </si>
  <si>
    <t>PAGO VACACIONES (14 DIAS CORRESP. AL  2020), QUIEN DESEMPEÑO LA FUNCION DE CONTADOR EN LA PROV. SANTIAGO.</t>
  </si>
  <si>
    <t>PAGO FACT. NO.B1500000051/30-09-2020, O/S  NO.OS2020-0775,  SERV. DE ABAST. DE AGUA  EN DIFTES. COMUN. DE BANI, PROV. PERAVIA,CORRESP. A 30 DIAS  DE SEPT/2020.</t>
  </si>
  <si>
    <t>PAGO FACT. NO. B1500000426/05-01-2021, O/S NO. OS2020-0839, SERV. DE REPARACION Y MANTENIM.DE  IMPRESORAS DE LA DIRECCION EJECUTIVA Y DIFTES. AREAS DEL NIVEL CENTRAL.</t>
  </si>
  <si>
    <t>PAGO FACTS. NOS. B1500000031/31-10, 32/03-12-2020, O/S NO. OS2020-0629, DISTRIB. DE AGUA CON CAMION CIST. EN DIFTES. SECTORES Y COMUN. DE LA PROV. SAN CRISTOBAL CORRESP. A 30 DIAS  DE OCTUBRE Y 9 DIAS  DE NOVIEMBRE/2020 .</t>
  </si>
  <si>
    <t>PAGO FACT. NO. B1500000034/12-11-2020, O/S NO.OS2020-0767, SERV. DISTRIB. DE AGUA, EN DIFTES. BARRIOS Y COMUN. DE LA PROV. PEDERNALES,CORRESP. A 27 DIAS   DE OCTUBRE/2020 .</t>
  </si>
  <si>
    <t>REPOSICION FONDO CAJA CHICA GASTOS DE CIERRE AÑO FISCAL 2020 DE LA PROV.SANTIAGO RODRIGUEZ  CORRESP. AL PERIODO DEL 04 AL 28-12-2020.</t>
  </si>
  <si>
    <t>REPOSICION FONDO CAJA CHICA GASTOS DE CIERRE AÑO FISCAL 2020 DE LA PROV. MARIA TRINIDAD SANCHEZ , CORRESP. AL PERIODO DEL 02 AL 30-12-2020.</t>
  </si>
  <si>
    <t>PAGO FACTS. NOS.B020025048/13-07, 259552/12-08-2020, DESCONTADO DE LA INDEMNIZACION Y  VACACIONES   QUIEN DESEMPEÑO EL CARGO DE SECRETARIA EN EL DEPTO. DE FACTURACION.</t>
  </si>
  <si>
    <t>APORTE PATRONALES DE LA INSTITUCION AL SISTEMA DE SEGURIDAD SOCIAL, CORRESP. A  ENERO/2021 Y NOVEDADES ATRASADAS CORRESP. A DIC./2020, REPORTADA EN EL PRESENTE MES,  S/G FACT. S/N  D/F 29-01-2021, REFERENCIAS NOS. 0120-2120-4344-9064, 0120-2120-4344-9101, 1220-2020-4320-5350.</t>
  </si>
  <si>
    <t>PAGO FACTS. NOS.B1500000022/15-06, 23/10-07, 24/11-08-2020,  ALQ. LOCAL COMERCIAL EN RIO SAN JUAN, PROV. MARIA TRINIDAD SANCHEZ, CORRESP. A LOS MESES DE JUNIO, JULIO Y AGOSTO/2020.</t>
  </si>
  <si>
    <t xml:space="preserve">PAGO FACTS. NOS. B1500000072/12-10, 73/10-11-2020, O/S NO. OS2020-0522, DISTRIB. DE AGUA EN DIFTES. SECTORES Y COMUN. DE LA PROV.  MONTE CRISTI,CORRESP.A 25 DIAS  DE SEPT. Y 26 DIAS DE OCTUBRE/2020. </t>
  </si>
  <si>
    <t xml:space="preserve"> PAGO FACT. NO. B1500000063/16-12-20, O/C OC2020-0303, COMPRA DE MATERIALES PINTURA, PARA SER UTILIZADOS EN LOS EDIF. MARCOS RODRIGUEZ, VERAS FELIPE Y LA DIRECCION DE DESAROLLO PROVINCIAL.</t>
  </si>
  <si>
    <t>PAGO FACTS. NOS.B1500088387 (CTA. NO.738889197), 88388 (740684071), 88389 (744281798), 88391 (761266193), 88392 (765558092), 88395 (776535838), 88396 (776767703)/28-01-2021, SERV. DE INTERNET BANDA (S) ANCHA  ), BANDA ANCHAS DE IPAD (16) Y DISPONIBLE (7), CORRESP. AL MES DE ENERO/2021.</t>
  </si>
  <si>
    <t xml:space="preserve">EFT-5777 </t>
  </si>
  <si>
    <t xml:space="preserve">  </t>
  </si>
  <si>
    <t>COMP. DE 2 TURBIDIMETROS PORTATILES PARA SER USADOS EN EL AC. PROV. S,C</t>
  </si>
  <si>
    <t>PAGO SERV. DE ALQUI DE RETRO-EXC. PARA TRABJ EN DIFERENTES PUNTOS EN INAPA PROV. S,C.</t>
  </si>
  <si>
    <t xml:space="preserve"> COMP. DE UNA CAJA FUERTE ELECT. PARA SER USADAS EN EL DEPT. DE COMP. DEL AREA ADMN EN INAPA PROV. S,C.</t>
  </si>
  <si>
    <t>COMP DE ELECTRODOMESTICOS PARA SER USADOS EN PROV. S,C</t>
  </si>
  <si>
    <t>PAGO ALQUI. LOCAL COM. ESTAFETA EL PUERTO VILLA ALT. INAPA PROV. S,C</t>
  </si>
  <si>
    <t>REPS. CAJA CHICA DE LA DIVIS. ADMN Y FIN. INAPA PROV. S,C</t>
  </si>
  <si>
    <t>SERV. DE GRUA PARA SER USADAS EN TRABJ. ELECTROM. INAPA PROV. S,C</t>
  </si>
  <si>
    <t>SERV. DE REP. DE MOTOR ELECT. VERT. QUE PERTEN. AL QUI #4 INAPA PROV. S,C</t>
  </si>
  <si>
    <t>SERV. DE REBOBIN. DE MOTOR ELECT. HORIZONT. INAPA PROV. S,C</t>
  </si>
  <si>
    <t>SERV. DE MANT. DE BOMBA TURBINA VERT. QUE PERT. AL EQUI. #1 DEL AC LA CRUZ INAPA PROV. S,C</t>
  </si>
  <si>
    <t>SERV. DE FLOTAS PARA EL PERSONAL DE INAPA PROV. S,C</t>
  </si>
  <si>
    <t>SERV. DE RETROEXC. UTILIZ. EN DIF. PUNTOS DE INAPA PROV. S,C</t>
  </si>
  <si>
    <t>COMP. DE MAT. ELECT. PARA SER USADO EN INAPA PROV. S,C</t>
  </si>
  <si>
    <t>COMP. DE UN MOTOR SUMERGIBLE  PARA SER USADO EN INAPA PROV. S,C</t>
  </si>
  <si>
    <t>COMP. DE BREAKERS PARA SER UTILIZ. EN LA ESTACION DE BOMBEO PSPI INAPA PROV. S,C</t>
  </si>
  <si>
    <t>SERV. DE CORTE Y REP. REALIZADOS EN LOS AC DE INAPA PROV. S,C</t>
  </si>
  <si>
    <t>SALDO AL 50%  DE LA INDEMNIZACION Y VAC. (CORRESP. A 24 DIAS DEL 2020), QUIEN DESEMPEÑO EL CARGO DE DIGITADOR EN EL DEPART. CONTROL DE OBRAS</t>
  </si>
  <si>
    <t>PAGO INDEMNIZACION Y VAC. (20 DIAS CORRESP. AL AÑO 2019 Y 20 DEL 2020), QUIEN DESEMPEÑO LA FUNCION DE SECRETARIA EN LA PROVINCIA DE SAMANA</t>
  </si>
  <si>
    <t>PAGO FACT. NOS. B1500000131/26-11, 137/03, 138/08, 140/18-12-2020 ORDEN DE  COMPRA NO. OC2020-0274, ADQUISICION DE MATERIALES GASTABLE PARA SER UTILIZADOS EN EL NIVEL CENTRAL</t>
  </si>
  <si>
    <t>1ER ABONO DE INDEMNIZACION Y VAC. CORRESP. A (25 DIAS DEL AÑO 2019 Y 28 DEL 2020), QUIEN DESEMPEÑO EL CARGO DE CODIFICADOR EN EL DEPTO. CATASTRO DE USUARIOS CARTOGRAFIA</t>
  </si>
  <si>
    <t xml:space="preserve">EFT-5787 </t>
  </si>
  <si>
    <t>EFT-5788</t>
  </si>
  <si>
    <t>EFT-5789</t>
  </si>
  <si>
    <t>EFT-5790</t>
  </si>
  <si>
    <t>EFT-5791</t>
  </si>
  <si>
    <t>EFT-5792</t>
  </si>
  <si>
    <t>EFT-5793</t>
  </si>
  <si>
    <t>PAGO FACT. NO.B1500087623/28-01-2021 (721621338) SERV. DE LAS FLOTAS SISMOPA, CORRESP. AL MES DE ENERO/2021,</t>
  </si>
  <si>
    <t>PAGO FACT. NO.B1500000058/06-01-2021, PRESTACION DE SERVICIOS EN SOPORTE ADMINISTRACION BASE DE DATOS, CORRESP. AL MES DE DICIEMBRE/2020</t>
  </si>
  <si>
    <t>1/2/20221</t>
  </si>
  <si>
    <t>EFT-2195</t>
  </si>
  <si>
    <t xml:space="preserve">EFT-2196 </t>
  </si>
  <si>
    <t>EFT-2197</t>
  </si>
  <si>
    <t>PAGO FACT. NO.B1500000007/27-01-2021 (CUB. NO.03)  DE LOS TRABAJOS AMPLIACION RED DE DISTRIB. AC. DE BANI SECTORES LA GRANJA, EL CERRO Y LOS MELONCITOS, PROV. PERAVIA</t>
  </si>
  <si>
    <t xml:space="preserve">EFT-2198 </t>
  </si>
  <si>
    <t>EFT-2199</t>
  </si>
  <si>
    <t>EFT-2200</t>
  </si>
  <si>
    <t xml:space="preserve">EFT-1094 </t>
  </si>
  <si>
    <t>102901-102902</t>
  </si>
  <si>
    <t xml:space="preserve">EFT-1095 </t>
  </si>
  <si>
    <t>AVISO DE DEBITO  ( COMISIONES BANCARIAS)</t>
  </si>
  <si>
    <t>PAGO ALQ. LOCAL COM. DE HATILLO INAPA PROV. S,C</t>
  </si>
  <si>
    <t>PAGO FACT. NO.B1500000004/27-01-2021 (CUB. DE LOS TRAB. HABILIT. DEPOS. REGULADOR ACERO VITRIFICADO STAND PIPE 1500 M3 ANGELINA- LAS GUARANAS (INSTALACION, ENTRADA, REBOSE, DESAGUE, SALIDA Y By - PASS), PROV. DUARTE</t>
  </si>
  <si>
    <t>PAGO FACT. NO.B1500000011/28-01-2021 (CUB. NO.04) DE LOS TRABAJOS AMPLIACION RED DE DISTRIB. AC. DE DAJABON, A LOS SECTORES BRISA DE LOS YOLA Y BARRIO LOS MEDICOS, PROV. DAJABON</t>
  </si>
  <si>
    <t>PAGO FACT. NO.B1500000016/04-02-2021 (CUB. NO. 07) DE LOS TRAB. AMPLIACION RED DE DISTRIB. ZONA NORTE, PROVINCIA HATO MAYOR.</t>
  </si>
  <si>
    <t>PAGO FACT. NO.B1500000006/27-01-2021 (CUB. NO.06)  DE LOS TRAB. AMPLIACION RED DE DISTRIB. Y LINEA DE CONDUCCION ZONA NORTE, PROV. HATO MAYOR.</t>
  </si>
  <si>
    <t>PAGO COMPENSACION DE TERRENO A PERPETUIDAD POR LA CONSTRUCCION DE UN CAMINO DE ACCESO DE UNA  OBRA DE TOMA Y UNA ESTACION DE BOMBEO PARA EL AC. DE GUANUMA, PROV. MONTE PLATA.</t>
  </si>
  <si>
    <t xml:space="preserve">EFT-5795 </t>
  </si>
  <si>
    <t>EFT-5796</t>
  </si>
  <si>
    <t>EFT-5797</t>
  </si>
  <si>
    <t>PAGO ARBITRIO DEL AYUNT. DE LAS MATAS DE FARFAN, CORRESP. A LOS MESES NOVIEMBRE Y DICIEMBRE/2020,</t>
  </si>
  <si>
    <t>PAGO FACT. NO. B1500010237/14-12-2020, ORDEN DE SERV.  NO. OS2020-0819, SERV. DE REPARACION PARA LA F.1035,CAMIONETA TOYOTA HILUX 2019</t>
  </si>
  <si>
    <t>PAGO FACT. NO. B1500000049/17-12-2020, ORDEN DE SERV. OS2020-0831, SERVICIO DE REPARACION Y MANT. PARA LA FICHA 777</t>
  </si>
  <si>
    <t>PAGO SEGUN ORDEN DE SERV. NO. OS2021-0035, COTIZACION NO. S12437 D/F 18-12-2020, SERV.S DE MELANINA, PARA SER UTILIZADOS EN REMOZAMIENTO DEL DEPTO. COSTO Y PRESUP. 3ER. NIVEL SEDE CENTRAL DEL INAPA</t>
  </si>
  <si>
    <t>PAGO VIATICOS DE LA DIRECCION DE TECNOLOGIA DE LA INFORMACION Y LA COMUNICACION, CORRESP. AL MES DE NOVIEMBRE/2020, ELABORADA EN FEBRERO/2021,</t>
  </si>
  <si>
    <t xml:space="preserve">EFT-5794 </t>
  </si>
  <si>
    <t>PAGO VIATICOS DIRECCION DE LA CALIDAD DE AGUA, CORRESP. AL MES DE NOVIEMBRE/2020, ELABORADA EN FEBRERO/2021</t>
  </si>
  <si>
    <t>PAGO VIATICOS DIRECCION DE PROGRAMAS Y PROYECTOS ESPECIALES, CORRESP. AL MES DE NOVIEMBRE/2020, ELABORADA EN FEBRERO/2021,</t>
  </si>
  <si>
    <t>102903-102904</t>
  </si>
  <si>
    <t>NOMINA ACUEDUCTO  ENERO/2021</t>
  </si>
  <si>
    <t xml:space="preserve">EFT-2201 </t>
  </si>
  <si>
    <t>PAGO FACT- NO.B1500000003/01-02-2021,  (CUB 09  DE LOS TRAB. RED DE DISTRIB. DEL AC. MULTIPLE CASTILLO SANTANA, PROV. MONTE PLATA.</t>
  </si>
  <si>
    <t>RETENCION DEL (18%)  DEL ITBIS, DESCONTADO A PERSONAS FISICAS, CORRESP. A  ENERO/2021.</t>
  </si>
  <si>
    <t>RETENCION DEL 30% DEL ITBIS DESCONTADO A COMPAÑIA, CORRESP. A  ENERO/2021.</t>
  </si>
  <si>
    <t>RETENCION DEL (5%) DEL ISR DESCONTADO A CONTRATISTAS,CORRESP. A  ENERO/2021 .</t>
  </si>
  <si>
    <t>PAGO POR RETENCION DEL 1 X 1000 DESCONTADO A INGENIEROS-CONTRATISTAS, CORRESP. A  ENERO/2021.</t>
  </si>
  <si>
    <t>PAGO RETENCION SEGUN LEY 6-86 (1%) DESCONTADO A LOS INGENIEROS CONTRATISTA, CORRESP. A  ENERO/2021.</t>
  </si>
  <si>
    <t>PAGO FACT. NO.B1500000003/01-02-2021,  (CUB. 09  DE LOS TRABAJOS RED DE DISTRIB. DEL AC. MULTIPLE CASTILLO SANTANA, PROV. MONTE PLATA.</t>
  </si>
  <si>
    <t xml:space="preserve">EFT-5798 </t>
  </si>
  <si>
    <t>EFT-5799</t>
  </si>
  <si>
    <t>EFT-5800</t>
  </si>
  <si>
    <t>EFT-5801</t>
  </si>
  <si>
    <t>EFT-5802</t>
  </si>
  <si>
    <t>EFT-5803</t>
  </si>
  <si>
    <t>PAGO FACT. NO. B1500000329/21-09-2020, TERCER MODULO DE LA CAPACITACION CISCO CERTIFIED NETWORK ASSOCIATE, PARA (5) SERVIDORES DE LA DIRECCION DE TECNOLOGIA EL CUAL INICIO EL 14 DE SEPTIEMBRE Y FINALIZO EL 21 NOVIEMBRE 2020</t>
  </si>
  <si>
    <t xml:space="preserve">PAGO VIATICOS DE LA DIRECCION DE INGENIERIA, CORRESP. AL MES DE NOVIEMBRE/2020, ELABORADA EN FEBRERO/2021, </t>
  </si>
  <si>
    <t xml:space="preserve">PAGO VIATICOS DE LA DIRECCION DE INGENIERIA Y CALIDAD DE AGUA, CORREP. AL COMPLETIVO MES DE OCTUBRE/2020, ELABORADA EN FEBRERO/2021, </t>
  </si>
  <si>
    <t>PAGO VIATICOS DE LA DIRECCION DE OPERACIONES, CORRESP. AL MES DE NOVIEMBRE/2020, ELABORADA EN FEBRERO/2021,</t>
  </si>
  <si>
    <t>PAGO VIATICOS DE LA UNIDADES COLSULTIVAS O ASESORAS, CORRESP. AL MES DE NOVIEMBRE/2020, ELABORADA EN FEBRERO/2021,</t>
  </si>
  <si>
    <t>PAGO VIATICOS DE LA DIRECCION DESARROLLO PROV., CORRESP. AL MES DE NOVIEMBRE/2020, ELABORADA EN FEBRERO/2021,</t>
  </si>
  <si>
    <t>EFT-5804</t>
  </si>
  <si>
    <t>EFT-5805</t>
  </si>
  <si>
    <t>10/2/201</t>
  </si>
  <si>
    <t>PAGO VIATICOS DE LA DIRECCION ADMINISTRATIVA, CORRESP. AL MES DE NOVIEMBRE/2020, ELABORADA EN FEBRERO/2021,</t>
  </si>
  <si>
    <t xml:space="preserve">PAGO VIATICOS DE LA DIRECCION COMERCIAL, CORRESP. AL MES DE NOVIEMBRE/2020, ELABORADA EN FEBRERO/2021, </t>
  </si>
  <si>
    <t>PAGO VIATICOS DIRECCION COMERCIAL, CORRESP. AL MES DE NOVIEMBRE/2020, ELABORADA EN FEBRERO/2021,</t>
  </si>
  <si>
    <t>PAGO FACT. NO. B1500000250/30-10-2020 ORDEN DE COMPRA OC2020-0286, COMPRA DE ZOOM PRO SISTEMA, PARA SER UTILIZADO EN LAS REUNIONES VIRTUALES WEB,</t>
  </si>
  <si>
    <t xml:space="preserve">EFT-5806 </t>
  </si>
  <si>
    <t>EFT-5807</t>
  </si>
  <si>
    <t>EFT-5808</t>
  </si>
  <si>
    <t>EFT-5809</t>
  </si>
  <si>
    <t>EFT-5810</t>
  </si>
  <si>
    <t>EFT-5811</t>
  </si>
  <si>
    <t>EFT-5812</t>
  </si>
  <si>
    <t>EFT-5813</t>
  </si>
  <si>
    <t>PAGO VIATICOS DE LA DIRECCION COMERCIAL, CORRESP. AL MES DE NOVIEMBRE/2020, ELABORADA EN FEBRERO/2021,</t>
  </si>
  <si>
    <t>REPOSICION FONDO CAJA CHICA GASTOS DE CIERRE AÑO FISCAL 2020 DE LA PROV. DAJABON ,  CORRESP. AL PERIODO DEL 11 AL 30-12-2020,.</t>
  </si>
  <si>
    <t>REPOSICION FONDO CAJA CHICA DE LA PROVINCIA ELIAS PIÑA ZONA II CORRESP. AL PERIODO DEL 26-01 AL 01-02-2021.</t>
  </si>
  <si>
    <t>PAGO FACt. NO.B1500003958/27-01-21, SERV. A EMPLEADOS VIGENTES Y EN TRAMITES DE PENSION, CORRESP. A  FEBRERO/2021.</t>
  </si>
  <si>
    <t>PAGO DE RETENCION  DEL 5%  IMPUESTO SOBRE LA RENTA DESCONTADOS A CONTRATISTAS Y PROVEEDORES DE BIENES Y SERVICIOS, CORRESP. AL MES DE DICIEMBRE/2020,</t>
  </si>
  <si>
    <t>PAGO FACT. NO. B1500000022/22-12-2020, ORDEN DE SERV. NO. OS2020-0610 DISTRIB.  DE AGUA CON CAMION CIST. EN DIFTES.SECTORES Y COMUN.DE LA PROV. SAMANA CORRESP. A 30 DIAS DE  NOVIEMBRE/2020 .</t>
  </si>
  <si>
    <t>PAGO FACT. NO.B1100006979/22-01-2021, ALQ. LOCAL COMERCIAL, DISTRITO MUNICIPAL LAS GALERAS, PROV. SANTA BARBARA DE SAMANA,, CORRESP. AL MES DE ENERO/2021.</t>
  </si>
  <si>
    <t>PAGO FACT. NO. B1500000025/11-12-2020, ORDEN DE SERV.NO. OS2020-0581, DISTRIB. DE AGUA EN DIFTE.S SECTORES Y COMUN. DE LA  PROV. SAN CRISTOBAL,CORRESP. A 30 DIAS DEL MES DE NOVIEMBRE/2020.</t>
  </si>
  <si>
    <t>PAGO FACT. NOS. B1500000242/25-08-2020, O/C  NO. OC2020-0139 ADQ. DE MAT. E INSUMOS PARA EL LAB. DEL NIVEL CENTRAL Y EQUIPOS PARA LAB. NIVEL CENTRAL Y REGIONALES DEL INAPA.</t>
  </si>
  <si>
    <t>PAGO FACT. NOS.B1500000262/24-11-2020, 273/11-01-2021 O/C  NOS.  OC2020-0317, OC2020-0288, COMPRA PRUEBAS INTERLABORATORIALES, CAMPANA CON EXTRACCION DE AIRE CONTAMINADO A ALTAS TEMPERATURAS,  PARA USO EN EL LABORATORIO NACIONAL DE REFERENCIA CALIDAD DE AGUA  ING. MARCO RODRIGUEZ.</t>
  </si>
  <si>
    <t>PAGO FACT. NO. B1500000392/28-07-2020 ORDEN DE COMPRA OC2020-00337, COMPRA DE SEIS (6 ) SILLONES SECRETARIALES, SEIS (6) SILLAS DE VISITAS EN TELA C/BRAZO Y DOCE (12) ARCHIVOS METALICOS CON 3 GAVETAS, PARA SER USADO EN LA DIV. DE TESORERIA Y DISPENSARIO MEDICO DE NIVEL CENTRAL DEL INAPA.</t>
  </si>
  <si>
    <t>PAGO FACT. NO. B1500000180/04-12-2020 ORDEN DE COMPRAS OC2020-0275, ADQ. DE MATERIALES PARA USO EN EL LAB. DEL NIVEL CENTRAL.</t>
  </si>
  <si>
    <t>SALDO 50%  DE VACAC. CORRESP. A (30 DIAS DEL AÑO 2020), QUIEN DESEMPEÑO EL CARGO DE ASESOR DE INGENIERIA EN LA DIRECCION DE INGENIERI .</t>
  </si>
  <si>
    <t xml:space="preserve">PAGO VIATICOS DE LA DIRECCION DE TRATAMIENTO DE AGUA, CORRESP. AL MES DE NOVIEMBRE/2020, ELAB. EN FEBRERO/2021. </t>
  </si>
  <si>
    <t>PAGO FACT. NO. B1500000029/21-12-2020,O/S  NO. OS2020-0719, DISTRIB. DE AGUA EN DIFTES. SECTORES Y COMUN. DE MONCION , PROV. SANTIAGO RODRIGUEZ,  CORRESP. A  27 DIAS DE NOVIEMBRE/2020.</t>
  </si>
  <si>
    <t>PAGO FACT. NO.B1500017550/01-02-2021, POLIZA NO. 30-95-214327, SERV. MEDICOS PRESTADOS A EMPLEADOS VIGENTES Y EN TRAMITES DE PENSION, CONJUNTAMENTE CON SUS DEPENDIENTES DIRECTOS, (CONYUGES, HIJOS E HIJASTROS), CORRESP. AL MES DE FEBRERO/2021.</t>
  </si>
  <si>
    <t>PAGO FACT. NOS.B1500017218, 17220/01-02-2021, POLIZA NO.30-93-015147, SERV. PLAN MASTER INTERNACIONAL AL SERVIDOR VIGENTE Y SUS DEPENDIENTES DIRECTOS (CONYUGE E HIJOS), CORRESP. AL MES DE FEBRERO/2021.</t>
  </si>
  <si>
    <t>PAGO FACT. NOS.B0200265941/02-09, 265948/02-09, 252938/21-07, 254818/28-07-2020, DESCONTADO DE LA INDEMNIZACION Y VACACIONES , QUIEN DESEMPEÑO EL CARGO DE ENC. (A) INTERINO EN EL DEPTO. ADMTIVO.</t>
  </si>
  <si>
    <t xml:space="preserve">PAGO FACT. NO. B1500000051/21-12-2020, ORDEN DE SERVICIO NO. OS2020-0677, SERV. DE DISTRIB. DE AGUA  CAMION CIST. EN DIFTE.S SECTORES Y COMUN. DE LA PROV. VALVERDE MAO, CORRESP. A 19 DIAS DE NOVIEMBRE/2020. </t>
  </si>
  <si>
    <t>PAGO FACT. NO. B1500000270/17-11-2020 O/C 020-0301, COMPRA DE MISCELANEOS ( CAFE, AZUCAR CREMA, AZUCAR BLANCA Y CREMORA, LOS CUALES SERAN UTILIZADOS EN DIFTES AREAS DE LA INSTITUCION (INAPA.</t>
  </si>
  <si>
    <t xml:space="preserve">PAGO RETENCION 10%  DEL ISR. DESCONTADO A ALQ. DE LOCALES COMERCIALES, CORRESP. A DICIEMBRE/2020. </t>
  </si>
  <si>
    <t>REPOS. FONDO CAJA CHICA GASTOS DE CIERRE AÑO FISCAL 2020 DE LA PROV. SAMANA ,CORRESP. AL PERIODO DEL 04-11 AL 29-12-2020.</t>
  </si>
  <si>
    <t>REPOSICION FONDO CAJA CHICA DE LA PROV. DAJABON , CORRESP. AL PERIODO DEL 24-08 AL 11-12-2020.</t>
  </si>
  <si>
    <t>1ER ABONO, INDEMNIZACION Y VAC. CORRESP. (25 DIAS DEL AÑO 2019 Y 29 DEL 2020), QUIEN DESEMPEÑO EL CARGO DE ANALISTA DE COBROS EN EL DEPTO. DE GESTION DE COBROS.</t>
  </si>
  <si>
    <t xml:space="preserve">PAGO INDEMNIZACION Y VAC. (25 DIAS CORRESP. AL AÑO 2019 Y 29 DEL 2020),QUIEN DESEMPEÑO EL CARGO DE ANALISTA DE COBROS EN EL DEPART. DE GESTION DE COBROS, </t>
  </si>
  <si>
    <t>1ER ABONO 50% DE LA INDEMNIZACION Y VAC. CORRESP. A (25 DIAS DEL AÑO 2019 Y 30 DEL 2020), QUIEN DESEMPEÑO EL CARGO DE SOPORTE COMERCIAL EN LA DIV. DE ALINO ACUED. MAO.</t>
  </si>
  <si>
    <t>PAGO FACT. NO. B1500000022/04-11-2020, O/S NO. OS2020-0713, DISTRIB. DE AGUA EN DIFTES. SECTORES Y COMUN. DE BANI PROV. PERAVIA CORRESP. A 30 DIAS DEL MES DE OCTUBRE/2020</t>
  </si>
  <si>
    <t>PAGO FACT. NO. B1500000008/21-08-2020, ORDEN DE COMPRA OC2020-0243 ADQ- DE EQUIPO Y MATERIAL, PARA SER UTILIZADOS EN EL ACUED. AZUA, EQUIPO NO.1 PROV. AZUA.</t>
  </si>
  <si>
    <t>PAGO FACT. NO. B1500000167/03-09-2020 ORDEN DE COMPRA OC2020-0203, COMPRA DE CORTINAS PARA SER UTILIZADAS EN LAS DIFTES. AREAS DE LA SEDE CENTRAL DEL INAPA</t>
  </si>
  <si>
    <t xml:space="preserve">1ER ABONO 50% DE INDEMNIZACION Y VAC. CORRESP. A (5 DIAS DEL AÑO 2019 Y 30 DEL AÑO 2020), QUIEN DESEMPEÑO EL CARGO DE ENC. SECCION DE MANTENIMIENTO Y MAYORDOMIA, </t>
  </si>
  <si>
    <t>PAGO INDEMNIZACION Y VAC. (25 DIAS CORRESP. AL AÑO 2019 Y 24 DEL 2020), QUIEN DESEMPEÑO EL CARGO DE AUXILIAR ADMINIST. EN EL DEPART. DE GESTION AMBIENTAL Y RIESGOS.</t>
  </si>
  <si>
    <t>PAGO INDEMNIZACION Y VAC. (25 DIAS CORRESP. AL AÑO 2019 Y 28 DEL 2020), QUIEN DESEMPEÑO EL CARGO DE CODIFICADOR EN EL DEPTO. CATASTRO DE USUARIOS CARTOGRAFIA</t>
  </si>
  <si>
    <t>PAGO FACT. NO. B1500000023/25-09-2020 O/C  NO. OC2020-0052  ADQ. DE ELECTROBOMBAS, BOMBAS Y ACCESORIOS, PARA SER UTILIZADAS EN LOS DIFTE.S AC. NIVEL NACIONAL</t>
  </si>
  <si>
    <t>PAGO FACT. NO. B1500000558/10-11-2020 O/C 2020-0294, COMPRA DE MATERIALES HIGIENICOS LOS CUALES SERAN UTILIZADOS EN EL NIVEL CENTRAL, AC.RURALES, EDF. MARCO RODRIGUEZ Y EL ALMACEN.</t>
  </si>
  <si>
    <t>PAGO FACT. NO. B1500027576/30-01-2021, COLECTIVO DE VIDA CORRESP. AL MES FEBRERO/2021.</t>
  </si>
  <si>
    <t>PAGO FACT. NO.B1500088386/28-01-2021, CUENTA NO.709494508, SERV. TELEFONICOS E INTERNET, CORRESP. AL MES DE ENERO/2021.</t>
  </si>
  <si>
    <t>PAGO FACT. NOS. B0200263639-41/26-08-2020, DESCONTADO DE LA INDEMNIZACION Y VAC. QUIEN DESEMPEÑO EL CARGO DE ENC. SECCION DE MANT. Y MAYORDOMIA</t>
  </si>
  <si>
    <t>PAGO FACT. NO. B1500000052/13-01-2021, O/S OS2020-0843, SERV. DE CAPACITACION FOROS BUSINESS, EVENTO  FORMATIVO A SER REALIZADO POR TRES (3) SERVIDORES DEL INAPA</t>
  </si>
  <si>
    <t xml:space="preserve">REPOSICION FONDO CAJA CHICA DE LA DIRECCION DE OPERACIONES DESTINADO PARA CUBRIR GASTOS DE URGENCIA CORRESP. AL PERIODO DEL 05 AL 28-01-2021. </t>
  </si>
  <si>
    <t>REPOSICION FONDO CAJA CHICA GASTOS DE CIERRE AÑO FISCAL 2020 DE LA UNIDAD ADMTIVA. DE ESPERANZA  CORRESP.E AL PERIODO DEL 19-10 AL 06-11-2020.</t>
  </si>
  <si>
    <t>PAGO FACT. NOS. B1500000019/11-11, 20/02-12-2020, O/S. NO. OS2020-0600, DISTRIB. DE AGUA EN DIFTE. SECTORES Y COMUN. DE LA PROV. AZUA , CORRESP. A 27 DIAS DE OCTUBRE, 20 DIAS DE NOVIEMBRE/2020.</t>
  </si>
  <si>
    <t>PAGO VIATICOS DE LA DIRECCION DE SUP. Y FISCALIZACION DE OBRAS, CORRESP. AL MES DE NOVIEMBRE/2020, ELAB. EN FEBRERO/2021</t>
  </si>
  <si>
    <t>REPOSICION FONDO CAJA CHICA GASTOS DE CIERRE AÑO FISCAL 2020 DE LA PROV. SAN PEDRO DE MACORIS ZONA VI CORRESP. AL PERIODO DEL 10 AL 30-12-2020.</t>
  </si>
  <si>
    <t>PAGO FACT. NO. B1500000030/06-01-2021, ORDEN DE COMPRA NO. OC2020-0332,  ADQUISICION DE CAMARA FOTOGRAFICA.</t>
  </si>
  <si>
    <t>PAGO FACT. NO. B1500000106/28-07-2020, O/S  NO. OS2020-0413 COLOCACION DE PUBLICIDAD INSTITUCIONAL EN EL PROGRAMA DE TELEVISION ''SAMANA EN SINTONIA'', TRASMITIDO POR LOS CANALES 3 Y 35 DE TELENORD, EN HORARIO DE 7:00 A 8:00 PM. EN LA PROV. DE SAMANA CORRESP. AL PERIODO DEL 20 DE JUNIO AL 20 DE JULIO/2020</t>
  </si>
  <si>
    <t>PAGO FACT. NO. B1500000108/01-12-2020,  O/S  NO.OS2020-0439 SERV. DE REPARACION, EQUIPO NO.4, DE ESTACION DE BOMBEO (OBRA DE TOMA) ACUED. ASURO, PROV. BARAHONA .</t>
  </si>
  <si>
    <t>PAGO FACT. NOS. B1500000001/28-12-20, 02/13-01-2021,O/S  NO. OS2020-0021 DISTRIB. DE AGUA EN DIFTE.S SECTORES Y COMUN.DE LA PROV. SAN CRISTOBAL ,  CORRESP. A 14 DIAS DEL MES DE NOV. Y  30 DIAS DE DICIEMBRE/2020.</t>
  </si>
  <si>
    <t>1ER ABONO DE INDEMNIZACION Y VACAC. CORRESP. A (30 DIAS DEL AÑO 2019 Y 27 DIAS DEL 2020), QUIEN DESEMPEÑO EL CARGO DE ENC. (A) INTERINO EN EL DEPTO.. ADMINIST.</t>
  </si>
  <si>
    <t>PAGO INDEMNIZACION Y VACAC. (30 DIAS CORRESP. AL AÑO 2019 Y 27 DEL 2020), QUIEN DESEMPEÑO EL CARGO DE ENC. (A) INTERINO EN EL DEPART, ADMINISTRATIVO.</t>
  </si>
  <si>
    <t>12/2/201</t>
  </si>
  <si>
    <t xml:space="preserve">PAGO INDEMN., QUIEN DESEMPEÑO EL CARGO DE SECRETARIA EN LA DIVISION ADMINISTRATIVA PROV. SAN JUAN DE LA MAGUANA, </t>
  </si>
  <si>
    <t xml:space="preserve">PAGO VAC. (25 DIAS CORRESP. AL AÑO 2020), QUIEN DESEMPEÑO EL CARGO DE ENC. EN LA DIVISION DE OPERACIONES DE ALINO MONTE CRISTI, </t>
  </si>
  <si>
    <t>PAGO INDEMN. Y VAC. (25 DIAS CORRESP. AL AÑO 2019 Y 25 AL AÑO 2020), QUIEN DESEMPEÑO EL CARGO DE AUXILIAR COMERCIAL, EN LA SECCION COMERCIAL PROV. BARAHONA.</t>
  </si>
  <si>
    <t>PAGO INDEMN. Y VAC. (25 DIAS CORRESP. AL AÑO 2019 Y 25 AL 2020), QUIEN DESEMPEÑO EL CARGO DE AUXILIAR COMERCIAL, EN LA SECCION COMERCIAL PROVINCIA BARAHONA.</t>
  </si>
  <si>
    <t>PAGO VAC. (20 DIAS CORRESP. AL AÑO 2019 Y 17 DEL 2020), QUIEN DESEMPEÑO EL CARGO DE COORDINADOR DE PROTOCOLO EN LA DIV. DE PROTOCOLO Y EVENTOS,</t>
  </si>
  <si>
    <t>PAGO DE INDEMN. Y VAC. CORRESP. A (15 DIAS DEL AÑO 2019 Y 15 DEL 2020) QUIEN DESEMPEÑO EL CARGO DE AUXILIAR COMERCIAL, EN EL DEPTO. CATASTRO DE USUARIOS CARTOGRAFIA</t>
  </si>
  <si>
    <t xml:space="preserve">EFT-5814 </t>
  </si>
  <si>
    <t xml:space="preserve">EFT-2202 </t>
  </si>
  <si>
    <t>PAGO FACT. NO.B1500000032/09-02-2021 ( CUB..05 ) DE LOS TRAB. MEJORAMIENTO ACU. CONSUELO, PROV. SAN PEDRO DE MACORIS</t>
  </si>
  <si>
    <t>PAGO FACT. NO.B1500000002/11-02-2021 (CUB. NO. 02) DE LOS TRAB. DE CONSTR. ESTACION DE BOMBEO Y LINEA DE IMPULSION, ACU. DE VILLA ALTAGRACIA , PROV. SAN CRISTOBAL</t>
  </si>
  <si>
    <t xml:space="preserve">EFT-5815 </t>
  </si>
  <si>
    <t>EFT-5816</t>
  </si>
  <si>
    <t>PAGO INDEMN. Y VAC. (25 DIAS CORRESP. AL AÑO 2019 Y 30 AL AÑO 2020), QUIEN DESEMPEÑO EL CARGO DE CHOFER I EN EL ACUED. DE BARAHONA,</t>
  </si>
  <si>
    <t xml:space="preserve">PAGO INDEMN. Y VACAC. (25 DIAS CORRESP. AL AÑO 2019 Y 30 AL 2020), QUIEN DESEMPEÑO EL CARGO DE CHOFER I EN EL ACUED. DE BARAHONA, </t>
  </si>
  <si>
    <t xml:space="preserve">PAGO INDEMN. Y VAC. (15 DIAS CORRESP. AL AÑO 2019 Y 20 DEL 2020), QUIEN DESEMPEÑO EL CARGO DE AYUDANTE DE FONTANERIA, EN LA SECCION DE OPERACIONES DE BARAHONA, </t>
  </si>
  <si>
    <t xml:space="preserve">PAGO INDEMN. Y VAC. (15 DIAS CORRESP. AL AÑO 2019 Y 20 AL 2020), QUIEN DESEMPEÑO EL CARGO DE AYUDANTE DE FONTANERIA, EN LA SECCION DE OPERACIONES DE BARAHONA, </t>
  </si>
  <si>
    <t xml:space="preserve">PAGO DE INDEMN. Y VAC. CORRESP. A (05 DIAS DEL AÑO 2019 Y 30 DEL 2020) QUIEN DESEMPEÑO EL CARGO DE AYUDANTE DE FONTANERIA, EN LA SECCION DE OPERACIONES DE DAJABON, </t>
  </si>
  <si>
    <t>PAGO DE INDEMN. Y VAC. CORRESP. A (20 DIAS DEL AÑO 2019 Y 24 DEL 2020) QUIEN DESEMPEÑO EL CARGO DE VIGILANTE, EN LA DIVISION ADMINISTRATIVA PROV. SAN JUAN DE LA MAGUANA</t>
  </si>
  <si>
    <t xml:space="preserve">PAGO DE LAS VAC. CORRESP. A (15 DIAS DEL AÑO 2019 Y 10 DEL 2020) QUIEN DESEMPEÑO EL CARGO DE COORDINADOR TECNICO DEL LABORATORIO, EN LA DIRECCION DE LA CALIDAD DEL AGUA, </t>
  </si>
  <si>
    <t>PAGO INDEMN. Y VAC. CORRESP. A (30 DIAS DEL AÑO 2019 Y 30 DEL 2020) QUIEN DESEMPEÑO EL CARGO DE OPERADOR DE SISTEMA APS, EN LA DIRECCION DE OPERACIONES PROV. SANTIAGO,</t>
  </si>
  <si>
    <t xml:space="preserve">PAGO INDEMN. Y VAC. (20 DIAS CORRESP. AL AÑO 2019 Y 18 DEL 2020), QUIEN DESEMPEÑO EL CARGO DE AUXILIAR DE RECURSOS HUMANOS EN EL DEPTO. PROVINCIAL SAMANA, </t>
  </si>
  <si>
    <t>PAGO INDEMN. Y VAC. (15 DIAS CORRESP. AL AÑO 2019 Y 15 DEL 2020), QUIEN DESEMPEÑO EL CARGO DE OPERADOR DE SISTEMA APS, EN LA SECCION DE OPERACIONES DE MONTE CRISTI.-</t>
  </si>
  <si>
    <t>PAGO DE LAS VAC. CORRESP. A (09 DIAS DEL AÑO 2020) QUIEN DESEMPEÑO EL CARGO DE AYUDANTE DE OPERACIONES Y MANTENIMIENTO, EN LA DIVISION DE TRATAMIENTO PROVINCIA SAN JUAN DE LA MAGUANA,</t>
  </si>
  <si>
    <t xml:space="preserve">PAGO DE LAS VAC. CORRESP. A (15 DIAS DEL AÑO 2020) QUIEN DESEMPEÑO EL CARGO DE ANALISTA COMERCIAL EN LA DIVISION PROVINCIAL SAN PEDRO DE MACORIS, </t>
  </si>
  <si>
    <t>PAGO DE INDEMN. Y VAC. CORRESP. A (20 DIAS DEL AÑO 2019 Y 20 DEL 2020) QUIEN DESEMPEÑO EL CARGO DE AYUDANTE DE OPERACIONES Y MANTENIMIENTO, EN LA SECCION DE TRATAMIENTO DE AGUA DE PEDERNALES,</t>
  </si>
  <si>
    <t xml:space="preserve">PAGO DE INDEMN. Y VAC. CORRESP. A (25 DIAS DEL AÑO 2019 Y 22 DEL 2020) QUIEN DESEMPEÑO EL CARGO DE MENSAJERO INTERNO, EN LA DIVISION ADMINISTRATIVA PROV. MONTE PLATA, </t>
  </si>
  <si>
    <t xml:space="preserve">PAGO INDEMN. Y VAC. (15 DIAS CORRESP. AL AÑO 2019 Y 15 DEL 2020), QUIEN DESEMPEÑO EL CARGO DE CHOFER I, EN LA DIVISION ADMINISTRATIVA PROV. PERAVIA, </t>
  </si>
  <si>
    <t>PAGO INDEMN. Y VAC. (15 DIAS CORRESP. AL AÑO 2019 Y 15 DEL 2020), QUIEN DESEMPEÑO EL CARGO DE CONSERJE, EN LA SECCION DE MAYORDOMIA DE LA DIRECCION ADMINISTRATIVA, -</t>
  </si>
  <si>
    <t>PAGO INDEMN. Y VAC. (15 DIAS CORRESP. AL AÑO 2019 Y 15 AL 2020), QUIEN DESEMPEÑO EL CARGO DE CONSERJE EN LA SECCION DE MAYORDOMIA DE LA DIRECCION ADMINISTRATIVA</t>
  </si>
  <si>
    <t xml:space="preserve">PAGO INDEMN. Y VAC. (25 DIAS CORRESP. AL AÑO 2019 Y 29 DEL 2020), QUIEN DESEMPEÑO EL CARGO DE MENSAJERO INTERNO, EN EL DEPTO. JURIDICO, </t>
  </si>
  <si>
    <t>PAGO INDEMN. Y VAC. (25 DIAS CORRESP. AL AÑO 2019 Y 29 AL 2020), QUIEN DESEMPEÑO EL CARGO DE MENSAJERO INTERNO, EN EL DEPTO. JURIDICO,</t>
  </si>
  <si>
    <t xml:space="preserve">PAGO INDEMN. Y VAC. (20 DIAS CORRESP. AL AÑO 2019 Y 14 AL 2020), QUIEN DESEMPEÑO EL CARGO DE CONSERJE, EN LA DIVISION DE SERVICIOS GENERALES, </t>
  </si>
  <si>
    <t xml:space="preserve">PAGO INDEMN. Y VAC. (20 DIAS CORRESP. AL AÑO 2019 Y 14 AL 2020), , QUIEN DESEMPEÑO EL CARGO DE CONSERJE EN LA DIVISION DE SERVICIOS GENERALES, </t>
  </si>
  <si>
    <t>PAGO FACT. NO.B1100006974/22-01-2021,  ALQUILER LOCAL COMERCIAL EN MANZANILLO, MUNICIPIO PEPILLO SALCEDO, PROV. MONTECRISTI, CORRESP. AL MES DE ENERO/2021,</t>
  </si>
  <si>
    <t xml:space="preserve">PAGO FACT. NO. B1100006975/22-01-2021, ALQUILER DE LOCAL COMERCIAL UBICADO EN EL DISTRITO MUNICIPAL PALMAR DE OCOA, MUNICIPIO AZUA, PROV. AZUA, CORRESP. A 24 DIAS DEL MES DE DICIEMBRE 2020 Y EL MES DE ENERO/2021, </t>
  </si>
  <si>
    <t xml:space="preserve">PAGO FACT. NO. B1100006977/22-01-2021, ALQUILER LOCAL COMERCIAL EN EL MUNICIPIO RESTAURACION,  PROV. DAJABON , CORRESP. AL MES DE ENERO/2021, </t>
  </si>
  <si>
    <t>PAGO FACT. NO. B1100006996/22-01-2021, ALQUILER OFICINA COMERCIAL EN EL MUNICIPIO  EL CERCADO, PROV. SAN JUAN, , CORRESP.E AL MES DE ENERO/2021,</t>
  </si>
  <si>
    <t xml:space="preserve">PAGO FACT. NOS. B0200260179/14-08, 274232,33/29-09-2020, DESCONTADO DE LA INDEMN. Y VAC., QUIEN DESEMPEÑO EL CARGO DE CHOFER I EN EL ACUED. DE BARAHONA, </t>
  </si>
  <si>
    <t xml:space="preserve">EFT-2203 </t>
  </si>
  <si>
    <t>PAGO FACT. NO.B1500000192/26-01-2021 (CUB. NO.06) DE LOS TRAB. DE CONSTR. LINEA DE IMPULSION DESDE E=2 + 359.03 HASTA DEPOSITO REGULADOR VITRIFICADO CAPAC.935M3 Y RED DE DISTRIB. EL COYOTE, MAJAGUALITO, ACUED. MULTIPLE JUANA VICENTA, PROV. SAMANA</t>
  </si>
  <si>
    <t>PAGO FACT. NO. B1500000116/26-01-2021 (CUB. NO.10) DE LOS TRAB. PROY. DE SOLUCION DRENAJE PLUVIAL DE LOS BARRIOS PEÑA GOMEZ Y VILLA FUNDACION, PROV. SAN CRISTOBAL</t>
  </si>
  <si>
    <t xml:space="preserve">PAGO POR RETENCION DEL 1 X 1000 DESCONTADO A INGENIEROS-CONTRATISTAS, CORRESP. A DICIEMBRE/2020, </t>
  </si>
  <si>
    <t>PAGO RETENCION (1%) DESCONTADO A LOS INGENIEROS CONTRATISTA, CORRESP. A  DICIEMBRE/2020.</t>
  </si>
  <si>
    <t>RETENCION DEL 30% DEL ITBIS DESCONTADO A COMPAÑIA,  CORRESP. A  DICIEMBRE/2020.</t>
  </si>
  <si>
    <t xml:space="preserve">EFT-5766 </t>
  </si>
  <si>
    <t>PAGO DE INDEMN. Y VAC. CORRESP. A (15 DIAS DEL AÑO 2019 Y 09 DEL 2020) QUIEN DESEMPEÑO EL CARGO DE CHOFER I, EN LA DIV. DE TRANSPORTACION EN LA DIRECCION ADMTIVA.</t>
  </si>
  <si>
    <t>PAGO DE INDEMN.Y VAC. CORRESP. A (25 DIAS DEL AÑO 2019 Y 30 DEL 2020) QUIEN DESEMPEÑO EL CARGO DE OPERADOR DE SISTEMA APS, EN LA DIV. DE OPERACIONES DE SAN JOSE DE OCOA,</t>
  </si>
  <si>
    <t>COMPL. DEL PAGO DE LAS VAC. CORRESP.A (05 DIAS DEL AÑO 2019) QUIEN DESEMPEÑO EL CARGO DE TECNICO ADMTIVO. EN LA DIRECCION DE RECURSOS HUMANOS, .</t>
  </si>
  <si>
    <t>PAGO DE INDEMN. Y VAC. CORRESP. A (25 DIAS DEL AÑO 2019 Y 28 DEL 2020) QUIEN DESEMPEÑO EL CARGO DE AYUDANTE DE OPERACIONES Y MANTEN.O EN LA DIV. DE TRATAMIENTO SAN JUAN</t>
  </si>
  <si>
    <t xml:space="preserve">PAGO FACT. NOS. B1500000056/04-12, 23/13-11-2020,O. DE SERV. NO. OS2020-0484, DISTRIB. DE AGUA EN DIFTE.S SECTORES Y COMUN. DE LA PROV. MONTE CRISTI, CORRESP. A 25 DIAS DEL MES DE SEPTIEMBRE Y 27 DIAS DE OCTUBRE/2020. </t>
  </si>
  <si>
    <t xml:space="preserve">PAGO FACT. NO.B1100006984/22-01-2021,  ALQUILER LOCAL COMERCIAL EN JICOME ARRIBA, MUNICIPIO ESPERANZA, PROV. VALVERDE, CORRESP. AL MES DE ENERO/2021, </t>
  </si>
  <si>
    <t xml:space="preserve">PAGO FACT. NO.B1100007007/22-01-2021,  ALQ. LOCAL COMERCIAL EN LAS MATAS DE FARFAN,  PROV. SAN JUAN, , CORRESP. AL MES DE ENERO/2021,  </t>
  </si>
  <si>
    <t xml:space="preserve">PAGO FACT. NO.B1100006972/22-01-2021  ALQ. LOCAL COMERCIAL EN PIMENTEL, PROV. DUARTE, S, CORRESP. AL MES DE ENERO/2021,  </t>
  </si>
  <si>
    <t xml:space="preserve">PAGO FACT. NO.B1100006997/22-01-2021,  ALQ.LOCAL COMERCIAL EN LA PROV. PEDERNALES, ADENDUM 01/2020, CORRESPONDIENTE AL MES DE ENERO /2021, </t>
  </si>
  <si>
    <t xml:space="preserve">PAGO FACT. NO.B1100006988/22-01-2021, ALQ. LOCAL COMERCIAL  EN BOCA CANASTA , MUNICIPIO BANI, PROV. PERAVIA CORRESP. AL MES DE ENERO/2021, </t>
  </si>
  <si>
    <t xml:space="preserve">PAGO FACT. NO. B1100006995/22-01-2021, ALQ. LOCAL COMERCIAL EN EL MUNICIPIO  QUISQUEYA, PROV. SAN PEDRO DE MACORIS, CORRESP.AL  MES ENERO/2021 </t>
  </si>
  <si>
    <t>PAGO FACT. NO. B1100007005/22-01-2021,  ALQ. LOCAL COMERCIAL EN EL MUNICIPIO JUAN DOLIO, PROV. SAN PEDRO DE MACORIS,, CORRESP. AL MES DE ENERO/2021,</t>
  </si>
  <si>
    <t xml:space="preserve">PAGO FACT. NO.B1100007001/22-01-2021,  ALQ. LOCAL COMERCIAL EN EL FACTOR, MUNICIPIO DE NAGUA, PROV. MARIA TRINIDAD SANCHEZ, , CORRESP. AL MES ENERO/2021, </t>
  </si>
  <si>
    <t>PAGO FACT. NO.B1100007000/22-01-2021,  ALQ. LOCAL COMERCIAL EN SABANA IGLESIA, PROV. SANTIAGO , CORRESP. AL MES DE ENERO/2021,</t>
  </si>
  <si>
    <t xml:space="preserve">PAGO FACT. NO.B1100007000/22-01-2021,  ALQ. LOCAL COMERCIAL EN SABANA IGLESIA, PROV. SANTIAGO , CORRESP. AL MES DE ENERO/2021, </t>
  </si>
  <si>
    <t xml:space="preserve">PAGO FACT. NO.B1100006976/22-01-2021, ALQ. LOCAL COMERCIAL EN EL MUNICIPIO DE CABRERA, PROV. MARIA TRINIDAD SANCHEZ,CORRESP. AL MES DE ENERO/2021. </t>
  </si>
  <si>
    <t xml:space="preserve">PAGO INDEMN. Y VAC. CORRESP. A (20 DIAS DEL AÑO 2019 Y 22 DEL 2020) QUIEN DESEMPEÑO EL CARGO DE VIGILANTE, EN LA SECCION ADMTIVA. DE MONTE CRISTI, </t>
  </si>
  <si>
    <t>PAGO FACT. NO. B0200260141/14-08-2020, DESCONTADO DE LAS VAC. QUIEN DESEMPEÑO EL CARGO DE COORDINADORA EN LA DIV. DE PROTOCOLO Y EVENTOS.</t>
  </si>
  <si>
    <t>PAGO FACT.  NO. B1500000127/05-10-2020, O/S  NO.OS2020-0703, SERV. DE REP. DE AUTOTRANSFORMADOR TIPO ATP DE 4.16 KV, 3Ø, 500HP POTENCIA NOMINAL, PARA SER UTILIZADO EN EL AC. SAMANA, EQUIPO NO. 1, PROV. SAMANA.</t>
  </si>
  <si>
    <t xml:space="preserve">PAGO FACT. NO. B1500000027/07-12-2020,O/S NO. OS2020-0552,DISTRIB. DE AGUA EN DIFTES. SECTORES Y COMUNIDADES DE LA PROV. MARIA TRINIDAD SANCHEZ </t>
  </si>
  <si>
    <t>PAGO DE LAS VAC. CORRESP. A (20 DIAS DEL AÑO 2019 Y 20 DEL 2020) QUIEN DESEMPEÑO EL CARGO DE CONTADOR EN EL DEPTO. ADMINISTRATIVO,</t>
  </si>
  <si>
    <t>PAGO FACT. NO.B1500000009/05-01-2021, O. S. NO. OS2020-0835 HONOR. PROFES., ''SOLICITUD DE SERV. PARA LA APERTURA DE ACTA NOTARIAL DEL SORTEO DE OBRAS NO. INAPA-CCC-SO-2020-0002 PARA LA CONSTR. ACUED. MULT. GUANUMA, LOS BOTADOS (REDES DE DISTRIB.-CONDUCCION DE LAS DIFTES.COMUN., PROV. SANTO DOMINGO-MONTEPLATA'',</t>
  </si>
  <si>
    <t>PAGO DE INDEMN. Y VAC. CORRESP. A (25 DIAS DEL AÑO 2019 Y 25 DEL 2020) QUIEN DESEMPEÑO EL CARGO DE OPERADOR DE SISTEMA APS, EN LA DIV. DE OPERACIONES PROV. SAN JUAN DE LA MAGUANA,</t>
  </si>
  <si>
    <t>PAGO INDEMN. Y VAC. (15 DIAS CORRESP. AL AÑO 2019 Y 15 AL 2020), QUIEN DESEMPEÑO EL CARGO DE CHOFER I, EN LA DIVISION ADMTIVA. PROV. PERAVIA</t>
  </si>
  <si>
    <t xml:space="preserve">PAGO FACT. NO.B1100006973/22-01-2021,  ALQ. LOCAL COMERCIAL  EN EL MUNICIPIO DE LA  LAGUNA SALADA, PROV. VALVERDE, CORRESP. AL MES DE ENERO/2021, </t>
  </si>
  <si>
    <t>PAGO DE INDEMN. Y VAC. CORRESP. A (25 DIAS DEL AÑO 2019 Y 28 DEL 2020) QUIEN DESEMPEÑO EL CARGO DE AYUDANTE DE FONTANERIA, EN LA DIV. DE OPERACIONES PROV. SAN JUAN DE LA MAGUANA.</t>
  </si>
  <si>
    <t>PAGO SEGUN O/S. NO. OS2021-0042, COTIZACION NO. S14190 D/F 19-01-2021, ADQ. DE MELANINA, PARA SER UTILIZADOS EN EL NUEVO ESPACIO DEL DEPART. DE COMPRAS Y CONTRATACIONES 5TO NIVEL SEDE CENTRAL DEL INAPA</t>
  </si>
  <si>
    <t>PAGO FACT. NO. B1500000033/28-09-20, ORDEN DE COMPRA NO. OC2020-0259 ADQUISICION DE (1) CERTIFICADO DE SEGURIDAD MULTI-DOMINIO SSL CERTIFICANTES, PARA ENVIAR CORREO EXTERNO DE LA INSTITUCION.</t>
  </si>
  <si>
    <t>PAGO FACT. NO. B1100006998/22-01-2021, ALQ. LOCAL COMERCIAL EN CAÑAFISTOL-BANI, PROV. PERAVIA CORRESP. AL MES DE ENERO/2021.</t>
  </si>
  <si>
    <t>NOMINA ADICIONAL. ACUEDUCTOS. DIC/2020, ELABORADA EN ENERO/2021</t>
  </si>
  <si>
    <t>NOMINA ADICIONAL  NIVEL CENTRAL ENERO,ELAB EN FEB/2021</t>
  </si>
  <si>
    <t>NOMINA CANCELADOS  NIVEL CENTRAL Y ACUEDUCTOS</t>
  </si>
  <si>
    <t xml:space="preserve">EFT-2204 </t>
  </si>
  <si>
    <t xml:space="preserve">EFT-2205 </t>
  </si>
  <si>
    <t>PAGO FACT. NO.B1500000004/11-02-2021 ( CUB. NO. 04)  DE LOS TRAB. CONSTRUCCION Y EQUIPAMIENTO, CAMPO DE POZO AZUA, LINEA ELECTRICA  PRIMARIA 12.5 Kv Y LINEA DE IMPULSION, PROV. AZUA, LOTE  II.</t>
  </si>
  <si>
    <t>PAGO FACT. NO. B1500000008/11-02-2021, (CUB. NO.05) DE LOS TRAB. ELECTRIFICACION PRIMARIA, SECUNDARIA, REHAB.  DE CASETAS  E INSTALACION EQUIPOS DE BOMBEO CAMPO DE POZOS BATEY, EL BEMBE, PROV. SAN PEDRO DE MACORIS.</t>
  </si>
  <si>
    <t>PAGO FACT. NO. B1500000012/30-12-2020,  ALQ. LOCAL COMERCIAL EN VILLA ELISA, MUN. GUAYUBIN, PROV.MONTECRISTI, CORRESP. AL MES DE DICIEMBRE/2020, -</t>
  </si>
  <si>
    <t>RETENCION DEL (5%) DEL ISR  DESCONTADO A CONTRATISTAS, CORRESP. A  DICIEMBRE/2020.</t>
  </si>
  <si>
    <t>PAGO FACT. NO.B1500000012/29-01-2021 ( CUB. NO.02) DE LOS TRAB. CONSTRUCCION AC. BATEY NUEVO, MUN. RAMON SANTANA, PROV. SAN PEDRO DE MACORIS.</t>
  </si>
  <si>
    <t>SALDO 50% DE LA INDEMN. Y VAC. CORRESP. A (25 DIAS DEL AÑO 2019 Y 30 DIAS DEL 2020), QUIEN DESEMPEÑO EL CARGO DE VIGILANTE EN LA DIVISION DE SERV. GENER.</t>
  </si>
  <si>
    <t>PAGO INDEMN. Y VAC. (20 DIAS CORRESP. AL AÑO 2019 Y 20 DEL 2020), QUIEN DESEMPEÑO EL CARGO DE SECRETARIA, EN LA DIVISION DE ALMACEN Y EQUIPOS,</t>
  </si>
  <si>
    <t xml:space="preserve">PAGO INDEMN. Y VAC. (20 DIAS CORRESP.AL AÑO 2019 Y 20 AL 2020),  QUIEN DESEMPEÑO EL CARGO DE SECRETARIA, EN LA DIVISION DE ALMACEN Y EQUIPOS, </t>
  </si>
  <si>
    <t>PAGO FACT. NO. B1500000102/01-12-2020,O. DE SERV. NO. OS2020-0532, DISTRIB. DE AGUA EN DIFERENTES SECTORES Y COMUNIDADES DE LA PROV. DUARTE SEGUN CONTRATO NO. 009/2019,CORRESP. A 19 DIAS DEL MES DE NOVIEMBRE/2020.</t>
  </si>
  <si>
    <t xml:space="preserve">PAGO FACT. NO.B1500000043/13/11, 49/17-12-2020,  SEGUN ORDENES DE COMPRAS NOS. OC2020-0302 Y OC2020-0324, COMPRA DE MISCELANEOS (CAFE, AZUCAR CREMA, AZUCAR BLANCA Y CREMORA) Y  DE TRES (3)  TELEVISORES UHS 4K 55´, PARA  UTILIZAR EN EL SEGUIMIENTO DE PROYECTOS DE LA DIRECCION EJECUTIVA,  </t>
  </si>
  <si>
    <t xml:space="preserve">PAGO DOS MESES DE DEPOSITOS DE  ALQUILER DE LOCAL PARA LA INSTALACION DE LA OFICINA COMERCIAL, MUNIC. SABANA GRANDE DE BOYA, PROV. MONTE PLATA, </t>
  </si>
  <si>
    <t xml:space="preserve">PAGO FACT. NO.B1100006982/22-01-2021, ALQUILER LOCAL COMERCIAL MUNICIPIO HIGUEY, PROV. LA ALTAGRACIA, CORRESP. AL MES DE ENERO/2021, </t>
  </si>
  <si>
    <t xml:space="preserve">PAGO FACT. NO. B1100007004/22-01-21, ALQUILER DE DOS LOCALES COMERCIALES EN EL MUNICIPIO DAJABON,  PROV. DAJABON S CORRESP. AL MES DE ENERO/2021, </t>
  </si>
  <si>
    <t xml:space="preserve">PAGO FACT. NO. B1100007006/22-01-2021, ALQUILER LOCAL COMERCIAL EN BOHECHIO,PROV. SAN JUAN, CORRESP. AL MES DE ENERO/2021,  </t>
  </si>
  <si>
    <t xml:space="preserve">PAGO FACT. NO.B1100007019/22-01-2021,  ALQUILER LOCAL COMERCIAL EN EL MUNICIPIO SAN RAFAEL DEL YUMA, PROV. LA ALTAGRACIA, , CORRESP. AL MES DE ENERO/2021,  </t>
  </si>
  <si>
    <t xml:space="preserve">PAGO FACT. NO.B1100007011/22-01-2021,  ALQUILER LOCAL COMERCIAL EN EL MUNICIPIO CEVICOS, PROV.  SANCHEZ RAMIREZ , ADENDUM 01/2020, CORRESP. AL  MES DE ENERO/2021. </t>
  </si>
  <si>
    <t xml:space="preserve">PAGO FACT. NO. B1100007018/22-01-2021,  ALQUILER  LOCAL  DE LA OFICINA COMERCIAL EN EL MUNICIPIO DE VALLEJUELOS, PROV. SAN JUAN,  CORRESP. AL MES DE ENERO/2021  </t>
  </si>
  <si>
    <t xml:space="preserve">SALDO 50%  INDEMN. Y  VAC. CORRESP. A (25 DIAS DEL AÑO 2019 Y 28 DIAS DEL 2020), QUIEN DESEMP. EL CARGO DE AUXILIAR ALMACEN Y SUMINISTRO EN LA SECCION DE TALLERES, </t>
  </si>
  <si>
    <t xml:space="preserve">PAGO FACT. NO.B1100007013/22-01-2021 ALQUILER LOCAL COMERCIAL EN EL MUNICIPIO CASTAÑUELA, PROVINCIA MONTECRISTI,  CORRESP. AL MES DE ENERO/2021,  </t>
  </si>
  <si>
    <t xml:space="preserve">PAGO FACT.NO.B1100007003/22-01-2021,  ALQUILER LOCAL COMERCIAL  EN EL MUNICIPIO NIZAO, PROVINCIA PERAVIA, CORRESP. AL MES DE ENERO/2021, </t>
  </si>
  <si>
    <t xml:space="preserve">SALDO DE LA INDEMN. Y VAC. CORRESP. A (30 DIAS DEL AÑO 2019 Y 30 DIAS DEL 2020), QUIEN DESEMPEÑO EL CARGO DE ENCARGADA EN LA DIVISION DE COMBUSTIBLE, </t>
  </si>
  <si>
    <t xml:space="preserve">PAGO FACT. NO. B1500000018/01-12-2020, O. DE SERV. NO. OS2020-0756,  ABASTECIMIENTO DE AGUA EN DIFERENTES SECTORES Y COMUNIDADES DE LAS GUARANAS, PROV. DUARTE, CORRESP. A 30 DIAS DEL MES DE NOVIEMBRE /2020. </t>
  </si>
  <si>
    <t xml:space="preserve">PAGO FACT. NO.B1500000241/06-01-2021, ALQUILER LOCAL COMERCIAL EN LA PROVINCIA DE AZUA, SEGUN CONTRATO 196/2013, CORRESP. AL MES DE ENERO/2021, </t>
  </si>
  <si>
    <t xml:space="preserve">PAGO FACT. NOS. B1500000010/31-10, 11/18-11, 12/31-12-2020,  ALQUILER LOCAL COMERCIAL  EN SAN JUAN DE LA MAGUANA,  PROV. SAN JUAN,  SEGUN CONTRATO NO.142/2015,  CORRESP. A LOS MESES DE OCTUBRE NOVIEMBRE, DICIEMBRE/2020, </t>
  </si>
  <si>
    <t xml:space="preserve">EFT-5817 </t>
  </si>
  <si>
    <t>EFT-5818</t>
  </si>
  <si>
    <t>EFT-5819</t>
  </si>
  <si>
    <t>EFT-5820</t>
  </si>
  <si>
    <t>EFT-5821</t>
  </si>
  <si>
    <t>EFT-5822</t>
  </si>
  <si>
    <t>EFT-5823</t>
  </si>
  <si>
    <t>EFT-5824</t>
  </si>
  <si>
    <t>EFT-5825</t>
  </si>
  <si>
    <t>EFT-5826</t>
  </si>
  <si>
    <t>EFT-5827</t>
  </si>
  <si>
    <t>EFT-5828</t>
  </si>
  <si>
    <t>EFT-5829</t>
  </si>
  <si>
    <t>EFT-5830</t>
  </si>
  <si>
    <t>EFT-5831</t>
  </si>
  <si>
    <t>EFT-5832</t>
  </si>
  <si>
    <t xml:space="preserve">PAGO FACT. NO. B0200263364/25-08, 274263/29-09-2020, DESCONTADO DE LA INDEMN. Y  VAC. , QUIEN DESEMPEÑO EL CARGO DE SECRETARIA, EN LA DIVISION DE ALMACEN Y EQUIPOS, </t>
  </si>
  <si>
    <t>PAGO FACT. NO.B1100006985/22-01-2021, ALQUILER LOCAL COMERCIAL EN VILLA LA MATA, PROV. SANCHEZ RAMIREZ, CORRESP. AL MES DE ENERO /2021, MENOS DESC. ISR RD$750.00, ITBIS RD1,350.00.-</t>
  </si>
  <si>
    <t xml:space="preserve">PAGO FACT. NO.B1100006987/22-01-2021, ALQUILER LOCAL COMERCIAL,  MUNICIPIO EL VALLE, PROVINCIA HATO MAYOR, CORRESP. AL MES DE ENERO/2021. </t>
  </si>
  <si>
    <t xml:space="preserve">PAGO FACT. NO.B1500000006/15-01-2021,  ALQUILER LOCAL COMERCIAL EN HIGUEY, PROVINCIA LA ALTAGRACIA, CORRESP. AL MES DE ENERO/2021, </t>
  </si>
  <si>
    <t>PAGO FACT. NO.B1500000060/01-02-2021, PRESTACION DE SERV. EN SOPORTE ADMINISTRACION BASE DE DATOS, CORRESP. AL MES DE ENERO/2021, (ADENDA NO .02/2020).</t>
  </si>
  <si>
    <t xml:space="preserve">PAGO FACT. NO.B1100007016/22-01-2021,  ALQUILER LOCAL COMERCIAL  EN EL SECTOR PIZARRETE, MUN. BANI, PROV. PERAVIA, CORRESP. AL MES DE ENERO/2021,  </t>
  </si>
  <si>
    <t>PAGO FACT. NO. B1100006986/22-01-2021,  ALQUILER LOCAL  DE LA OFICINA COMERCIAL EN EL DISTRITO MUN. SABANA BUEY, MUNICIPIO BANI, PROV. PERAVIA, CORRESP. AL MES DE ENERO/2021.</t>
  </si>
  <si>
    <t>PAGO FACT. NO.B1100006994/22-01-2021,  ALQUILER DE LOCAL COMERCIAL EN EL MUNICIPIO DON GREGORIO, PROVINCIA PERAVIA, CORRESP. AL MES DE ENERO/2021.</t>
  </si>
  <si>
    <t>PAGO FACT. NO.B1100006970/22-01-2021 ALQUILER LOCAL COMERCIAL EN YAMASA, PROV. MONTE PLATA,  ADENDUM 02/2019, CORRESP. AL MES DE ENERO /2021.</t>
  </si>
  <si>
    <t xml:space="preserve">PAGO FACT. NO.B1100006978/22-01-2021,  ALQUILER LOCAL COMERCIAL EN LAS TARANAS VILLA RIVAS, PROVINCIA DUARTE, CORRESP. AL MES ENERO/2021, </t>
  </si>
  <si>
    <t xml:space="preserve">PAGO FACT. NO.B1100007017/22-01-2021,  ALQUILER LOCAL COMERCIAL EN EL MUNICIPIO SANCHEZ, PROVINCIA SAMANA, CORRESP. AL MES DE ENERO/2021, </t>
  </si>
  <si>
    <t xml:space="preserve">PAGO FACT. NO. B1100007024/22-01-2021,  ALQUILER DE UNA CASA, EN EL MUNICIPIO BANI, PROVINCIA PERAVIA CORRESP. AL MES DE ENERO/2021,  </t>
  </si>
  <si>
    <t>PAGO FACT. NO. B1100007022/22-01-2021, ALQUILER VIVIENDA FAMILIAR HABITADA POR EL PERSONAL DE SUPERVISION DEL ACUED. JUANA VICENTA, EL LIMON, PROVINCIA SAMANA, CORRESP. AL MES DE ENERO/2021,</t>
  </si>
  <si>
    <t>PAGO FACT. NO. B1500023246/15-02-2021, CUENTA NO.4236435, POR SERV. DE TELECABLE E INTERNET, CORRESP. A  LA FACTURACION DESDE 11-01 AL 10-02-2021, MAS ATRASO.</t>
  </si>
  <si>
    <t>PAGO FACT. NO. B1500025383/05-02-2021, CUENTA NO.86082876, POR SERV. DE LAS FLOTAS DE INAPA, CORRESP. A LA FACTURACION DEL 01-01 AL 31-01-2021.</t>
  </si>
  <si>
    <t>PAGO FACT. NO. B1500025398/05-02-2021, CUENTA NO.86273266, POR SERV. DE USO INTERNET MOVIL TABLET,  ASIGNADO AL DEPTO. DE CATASTRO AL USUARIO  DEL INAPA , CORRESP. A LA FACTURACION  DEL 01-01 AL 31-01-2021, MAS ATRASO</t>
  </si>
  <si>
    <t xml:space="preserve">EFT-2206 </t>
  </si>
  <si>
    <t>PAGO FACT. NO.B1500000016/12-02-2021 (CUB. NO.05) DE  LOS TRAB. DE LINEA DE IMPULSION DESDE CAMPO BATEY EL BEMBE, PROV.SAN PEDRO DE MACORIS.</t>
  </si>
  <si>
    <t xml:space="preserve">EFT-5833 </t>
  </si>
  <si>
    <t xml:space="preserve">EFT-5834 </t>
  </si>
  <si>
    <t xml:space="preserve">EFT-5835 </t>
  </si>
  <si>
    <t xml:space="preserve">EFT-5836 </t>
  </si>
  <si>
    <t xml:space="preserve">EFT-5837 </t>
  </si>
  <si>
    <t xml:space="preserve">EFT-5838 </t>
  </si>
  <si>
    <t xml:space="preserve">EFT-5839 </t>
  </si>
  <si>
    <t xml:space="preserve">EFT-5840 </t>
  </si>
  <si>
    <t>PAGO FACT. NO. B1100007014/22-01-2021, ALQ. DE LOCAL  COMERCIAL, MUN. MICHES, PROV. EL SEIBO,  CORRESP. A 15 DIAS  DE DICIEMBRE/2020 Y  ENERO/2021.</t>
  </si>
  <si>
    <t>PAGO FACTS. NOS.B1500062630 (CODIGO DE SISTEMA NO.(6780), 62650 (163285), 62651(434205), 62652 (434209)/01-02, 62148 (543383)/08-01-2021, 61362 (6780), 61382, (163285), 61383, (434205), 61384 (434209)/05-01,59840 (543383)/09-12-20, SUMINISTRO AGUA POTABLE A NUESTRA SEDE NIVEL CENTRAL, ACS.  RURALES Y ALMACEN KM.18 , CORRESP. AL PERIODO DEL 03-11 AL 15-12-2020 Y DEL 01-12 AL 14-01-2021.</t>
  </si>
  <si>
    <t>RETENCION DEL (10%)  DEL ISR, DESCONTADO A HONORARIOS PROFESIONALES, CORRESP. A  ENERO/2021.</t>
  </si>
  <si>
    <t xml:space="preserve">PAGO INDEMNIZACION Y VACACIONES (03 DIAS CORRESP. AL AÑO 2019 Y 20 DEL 2020), QUIEN DESEMPEÑO EL CARGO DE CONSERJE, EN LA SECCION DE MAYORDOMIA DE LA DIRECCION ADMTIVA. </t>
  </si>
  <si>
    <t>SALDO 50%  DE LA INDEMNIZACION Y VACACIONES CORRESP. A (5 DIAS DEL AÑO 2019 Y 22 DIAS DEL 2020), QUIEN DESEMPEÑO EL CARGO DE TECNICO DE CONTABILIDAD EN EL DEPTO. DE CONTABILIDAD.</t>
  </si>
  <si>
    <t>PAGO FACT. NO.B1100006990/22-01-2021,  ALQ.R LOCAL COMERCIAL EN EL MUN. COTUI, PROV. SANCHEZ RAMIREZ,  CORRESP. A  ENERO/2021 .</t>
  </si>
  <si>
    <t>PAGO FACTS. NOS. B1500000022/07-12, 23/31-12-2020, O/S NO. OS2020-0788, DISTRIB.DE AGUA EN DIFTES. SECTORES Y COMUN. DE LA PROV. EL SEIBO, CORRESP. A 28 DIAS DE NOVIEMBRE Y 28 DIAS DE DICIEMBRE/2020.</t>
  </si>
  <si>
    <t>PAGO FACT. NO. B0200261222/18-08, 272096/22-09-2020, DESCONTADO DE LAS VACACIONES, QUIEN DESEMPEÑO EL CARGO DE AUXILIAR DE LABORATORIO, EN LA DIRECCION DE LA CALIDAD DEL AGUA.</t>
  </si>
  <si>
    <t xml:space="preserve">PAGO FACT. NO.B1500001948/04-12-2020, O/C  NO. OC2020-0283, COMPRA DE PIEZAS CORRESP.A LA IMPRESORA  XEROX - D110, DE LA DIRECCION COMERCIAL. </t>
  </si>
  <si>
    <t xml:space="preserve">PAGO FACT. B1500000597/02-09-2020, OC2020-0256 COMPRA DE VALVULAS, PARA SER USADAS EN LA REHABILITACION DEL SISTEMA DE TRAT. DE TODAS LAS PLANTAS DEL INAPA, </t>
  </si>
  <si>
    <t>PAGO FACT. NO. B1500000795/28-10-2020 O/C  NO. OC2020-0272  ADQ. DE CARTUCHOS TONERS PARA SER USADO EN EL SUMINISTRO NIVEL CENTRAL.</t>
  </si>
  <si>
    <t>PAGO FACT. NO.B1500000175/01-02-21 O/S  NO. OS2019-1557, SERV.DE TRANSPORTE AL PERSONAL DE LA INSTITUCION,CONTRATO NO. 57/2019 ), CORRESP. A ENERO/2021.</t>
  </si>
  <si>
    <t>PAGO FACT. NO.B1100006971/22-01-2021, ALQ. LOCAL COMERCIAL EN SAN JUAN DE LA MAGUANA, PROV. SAN JUAN, CORRESP. A  ENERO /2021.</t>
  </si>
  <si>
    <t>PAGO FACT. NO.B1100006989/22-01-2021, ALQ. LOCAL COMERCIAL EN  LAS YAYAS, PROV.  AZUA,  CORRESP. A  ENERO/2021.</t>
  </si>
  <si>
    <t>PAGO FACT. NO.B1100006992/22-01-2021,  ALQ. LOCAL COMERCIAL EN EL MUN. JAIBON, PROV. VALVERDE, CORRESP. A  ENERO/2021.</t>
  </si>
  <si>
    <t>PAGO FACT.NO. B1100007012/22-01-2021,  ALQ. LOCAL COMERCIAL EN EL MUN. MONCION, PROVI. SANTIAGO RODRIGUEZ, CORRESPONDIENTE  AL MES DE ENERO/2021.</t>
  </si>
  <si>
    <t>PAGO FACT. NO. B1100007008/22-01-2021,  ALQ. LOCAL COMERCIAL EN EL MUN. SABANA LARGA, PROV. SAN JOSE DE OCOA,  CORRESP. A 15 DIAS DEL MES DE DICIEMBRE/2020  Y ENERO/2021.</t>
  </si>
  <si>
    <t>PAGO FACT. NO. B1100007021/22-01-2021, ALQ. APTO. HABITADO POR EL PERSONAL DE SUPERV. AC. VILLA JARAGUA, DEL MUN. NEYBA, PROV. BAHORUCO,  CORRESP. A ENERO/2021,.</t>
  </si>
  <si>
    <t>PAGO FACT. NO. B1500000031/11-12-2020, O/S NO. OS2020-0554, ABAST. DE AGUA EN DIFTE.S SECTORES Y COMUN. DEL MUN. VILLA ALTAGRACIA, PROV. SAN CRISTOBAL,   CORRESP. A 20 DIAS DE NOVIEMBRE/2020.</t>
  </si>
  <si>
    <t>PAGO FACT. NO.B1500000015/04-12-2020, O/S  NO.OS2020-0675, DISTRIB. DE AGUA EN DIFTES. SECTORES Y COMUN. DE LA PROV. PERAVIA CORRESP. A  26 DIAS  DE NOVIEMBRE/2020.</t>
  </si>
  <si>
    <t xml:space="preserve">PAGO FACTS. NOS. B1500000010/01-11, 11/01-12-2020,  O/S  NO. OS2020-0742, ABAST.DE AGUA EN DIFTES. SECTORES Y COMUN. DE LA  PROV. DUARTE, CORRESP. A 31 DIAS DEL MES DE OCTUBRE Y 30 DIAS DE NOVIEMBRE/2020. </t>
  </si>
  <si>
    <t xml:space="preserve">PAGO FACT. NO. B1500000017/07-12-20,  O/S NO.OS2020-0464, DISTRIB. DE AGUA EN DIFTES.  SECTORES Y COMUN. DE LA PROV. ELIAS PIÑA, CORRESP. A 26 DIAS  DE OCTUBRE/2020. </t>
  </si>
  <si>
    <t>PAGO FACTS. NOS. B1500000064/07-12, 65/22-12-2020, O/S  NO.OS2020-0592,SERV. DISTRIB.DE AGUA EN DIFTES. SECTORES Y COMUN. DE LA PROV. ELIAS PIÑA,  CORRESP. A 31 DIAS DE OCTUBRE  Y 08 DIAS DE NOVIEMBRE/2020.</t>
  </si>
  <si>
    <t>PAGO INDEMNIZACION Y VACACIONES (15 DIAS CORRESP. AL AÑO 2019 Y 11 AL 2020),  QUIEN DESEMPEÑO EL CARGO DE AUXILIAR ADMTIVO. EN LA DIV. ADMTIVA. PROV.LA ALTAGRACIA.</t>
  </si>
  <si>
    <t>PAGO INDEMNIZACION Y VACACIONES (15 DIAS CORRESP. AL AÑO 2019 Y 11 DEL 2020), QUIEN DESEMPEÑO EL CARGO DE AUXILIAR ADMTIVO. EN LA DIV. ADMTIVA. PROV.LA ALTAGRACIA.</t>
  </si>
  <si>
    <t>PAGO VACACIONES (19 DIAS CORRESPONDIENTE AL AÑO 2020), QUIEN DESEMPEÑO EL CARGO DE AUXILIAR DE LABORATORIO, EN LA DIRECCION DE LA CALIDAD DEL AGUA.</t>
  </si>
  <si>
    <t>RETENCION DEL (30%)  DEL ITBIS, DESCONTADO A SUPLIDORES DE SERV. CORRESP. A  DICIEMBRE/2020.</t>
  </si>
  <si>
    <t xml:space="preserve">058321 </t>
  </si>
  <si>
    <t xml:space="preserve">058323 </t>
  </si>
  <si>
    <t xml:space="preserve">058324 </t>
  </si>
  <si>
    <t xml:space="preserve">058325 </t>
  </si>
  <si>
    <t xml:space="preserve">058327 </t>
  </si>
  <si>
    <t xml:space="preserve">058328 </t>
  </si>
  <si>
    <t xml:space="preserve">058329 </t>
  </si>
  <si>
    <t xml:space="preserve">058330 </t>
  </si>
  <si>
    <t xml:space="preserve">058331 </t>
  </si>
  <si>
    <t xml:space="preserve">EFT-5841 </t>
  </si>
  <si>
    <t>EFT-5842</t>
  </si>
  <si>
    <t>EFT-5843</t>
  </si>
  <si>
    <t>RET. DEL (18%)  DEL ITBIS, DESC. A PERSONAS FISICAS, , CORRESP. AL MES DE ENERO/2021</t>
  </si>
  <si>
    <t>1ER ABONO 50%  DE INDEMN. Y VAC. CORRESP. A (25 DIAS DEL AÑO 2019 Y 29 DIAS DEL 2020), QUIEN DESEMPEÑO EL CARGO DE SOPORTE COMERCIAL EN LA DIVISION COMERCIAL ALINO.</t>
  </si>
  <si>
    <t>PAGO INDEMN. Y VAC. (29 DIAS CORRESP. AL AÑO 2019 Y 25 DEL 2020), QUIEN DESEMPEÑO EL CARGO DE CODIFICADOR EN EL DEPART. CATASTRO DE USUARIOS CARTOGRAFIA.</t>
  </si>
  <si>
    <t>PAGO FACT. NO. B1100007020/22-01-2021,  ALQUILER VIVIENDA FAMILIAR HABITADA POR EL PERSONAL DE SUPERVISION DE OBRAS EN MONTECRISTI, CORRESP. AL MES DE ENERO/2021.</t>
  </si>
  <si>
    <t>1ER ABONO DE LA INDEMN. Y VAC. CORRESP. A (25 DIAS DEL AÑO 2019 Y 29 DIAS DEL 2020), QUIEN DESEMPEÑO EL CARGO DE CODIFICADOR EN EL DEPART. CATASTRO DE USUARIOS CARTOGRAFIA.</t>
  </si>
  <si>
    <t>PAGO FACT. NOS. B1500000064/15-11, 66 /15-12-2020, 80/15-01-2021 ALQUILER LOCAL COMERCIAL EN EL MUN. NAGUA, PROV.  MARIA TRINIDAD SANCHEZ, . CORRESP.A LOS MESES NOVIEMBRE, DICIEMBRE/2020 Y ENERO/2021.</t>
  </si>
  <si>
    <t xml:space="preserve">PAGO FACT. NOS. B1500000013, 14/10-12-2020,O. DE SERV. NO. OS2020-0580,DISTRIBUCION DE AGUA EN DIFERENTES SECTORES Y COMUNIDADES DE LA PROV. HERMANAS MIRABAL, MUN. SALCEDO, CORRESP. A 28 DIAS DE SEPTIEMBRE Y 29 DIAS DE OCTUBRE/2020. </t>
  </si>
  <si>
    <t>PAGO FACT. NO.B1500000016/30-07, 17/30-08, 18/30-09, 19/30-10, 20/30-11, 21/30-2020, 22/30-01-2021,  ALQUILER LOCAL COMERCIAL EN EL MUN. TENARES, PROV.HERMANAS MIRABAL,  (ADENDA 01/2020), CORRESP. A LOS MESES JULIO, AGOSTO, SEPTIEMBRE, OCTUBRE, NOVIEMBRE, DICIEMBRE/2020, Y ENERO/2021.</t>
  </si>
  <si>
    <t>PAGO FACT. NOS. B1500000020/07-12, 22/30-12-2020, O. DE SERV. NO.OS2020-0702, SERV. DISTRIBUCION DE AGUA EN DIFERENTES SECTORES Y COMUNIDADES DE LA PROV.ELIAS PIÑA, CORRESP. A 31 DIAS DEL MES DE OCTUBRE Y 30 DIAS DE NOVIEMBRE/2020.-</t>
  </si>
  <si>
    <t>PAGO FACT. NO. B1500000122/05-11-2020,  O. DE COMP. NO. OC2020-0002 ADQUISICION DE VALVULAS, JUNTAS Y TUBERIAS PARA TODAS LAS ZONAS DEL INAPA, 3ER ABONO AL CONTRATO NO. 089/2019.</t>
  </si>
  <si>
    <t>PAGO FACT. NO.BO200265226/31-08-2020, DESCONTADO DE LA INDEMN. Y VAC. DEL, QUIEN DESEMPEÑO EL CARGO DE CODIFICADOR EN EL DEPART. CATASTRO DE USUARIOS CARTOGRAFIA.</t>
  </si>
  <si>
    <t>PAGO FACT. NO. B1500000998/29-10-2020,  O. DE COMP. NO.OC2020-0065,  ADQUISICION DE ELECTROBOMBAS, BOMBAS Y ACCESORIOS  PARA SER UTILIZADAS EN LOS DIFERENTES ACUED. A NIVEL NACIONAL.</t>
  </si>
  <si>
    <t>PAGO FACT. NO.B1500000133/27-01-21, O. DE COMP.OC2020-0330 ADQUISICION DE (184,572.99 LIBRAS) DE CLORO GAS ENVASADO EN CILINDRO DE 2000 LIBRAS .</t>
  </si>
  <si>
    <r>
      <t>058333</t>
    </r>
    <r>
      <rPr>
        <sz val="9"/>
        <color indexed="8"/>
        <rFont val="Arial"/>
        <family val="2"/>
      </rPr>
      <t/>
    </r>
  </si>
  <si>
    <r>
      <t>058334</t>
    </r>
    <r>
      <rPr>
        <sz val="9"/>
        <color indexed="8"/>
        <rFont val="Arial"/>
        <family val="2"/>
      </rPr>
      <t/>
    </r>
  </si>
  <si>
    <r>
      <t>058335</t>
    </r>
    <r>
      <rPr>
        <sz val="9"/>
        <color indexed="8"/>
        <rFont val="Arial"/>
        <family val="2"/>
      </rPr>
      <t/>
    </r>
  </si>
  <si>
    <r>
      <t>058336</t>
    </r>
    <r>
      <rPr>
        <sz val="9"/>
        <color indexed="8"/>
        <rFont val="Arial"/>
        <family val="2"/>
      </rPr>
      <t/>
    </r>
  </si>
  <si>
    <r>
      <t>058337</t>
    </r>
    <r>
      <rPr>
        <sz val="9"/>
        <color indexed="8"/>
        <rFont val="Arial"/>
        <family val="2"/>
      </rPr>
      <t/>
    </r>
  </si>
  <si>
    <r>
      <t>058338</t>
    </r>
    <r>
      <rPr>
        <sz val="9"/>
        <color indexed="8"/>
        <rFont val="Arial"/>
        <family val="2"/>
      </rPr>
      <t/>
    </r>
  </si>
  <si>
    <r>
      <t>058339</t>
    </r>
    <r>
      <rPr>
        <sz val="9"/>
        <color indexed="8"/>
        <rFont val="Arial"/>
        <family val="2"/>
      </rPr>
      <t/>
    </r>
  </si>
  <si>
    <r>
      <t>058340</t>
    </r>
    <r>
      <rPr>
        <sz val="9"/>
        <color indexed="8"/>
        <rFont val="Arial"/>
        <family val="2"/>
      </rPr>
      <t/>
    </r>
  </si>
  <si>
    <r>
      <t>058341</t>
    </r>
    <r>
      <rPr>
        <sz val="9"/>
        <color indexed="8"/>
        <rFont val="Arial"/>
        <family val="2"/>
      </rPr>
      <t/>
    </r>
  </si>
  <si>
    <r>
      <t>058342</t>
    </r>
    <r>
      <rPr>
        <sz val="9"/>
        <color indexed="8"/>
        <rFont val="Arial"/>
        <family val="2"/>
      </rPr>
      <t/>
    </r>
  </si>
  <si>
    <t>PAGO INDEMNIZACION Y VACACIONES (20 DIAS CORRESPONDIENTE AL AÑO 2019 Y 20 DEL 2020), QUIEN DESEMPEÑO EL CARGO DE RECOLECTOR DE MUESTRAS,  EN EL DEPARTAMENTO PROVINCIAL SAN JUAN DE LA MAGUANA, SEGUN HOJA DE CALCULO DEL MAP, MEMO-DOTC NO.039/2021.-</t>
  </si>
  <si>
    <t xml:space="preserve">058332 </t>
  </si>
  <si>
    <t>PAGO VAC. (10 DIAS CORRESP. AL AÑO 2020), QUIEN DESEMPEÑO EL CARGO DE PROMOTOR SOCIAL, EN EL DEPTO. DE DESARROLLO RURAL EN APS.</t>
  </si>
  <si>
    <t>PAGO INDEMN. Y VAC. (10 DIAS CORRESP. AL AÑO 2019 Y 25 DEL 2020), QUIEN DESEMPEÑO EL CARGO DE TECNICO ARCHIVISTA EN EL DEPTO. DE CONTABILIDAD.</t>
  </si>
  <si>
    <t>PAGO VAC. (9 DIAS CORRESP. AL AÑO 2020 ), QUIEN DESEMPEÑO EL CARGO DE AYUDANTE DE OPERACIONES Y MANTENIMIENTO, EN LA DIVISION DE TRATAMIENTO, PROVINCIA SAN JUAN DE LA MAGUANA.</t>
  </si>
  <si>
    <t>PAGO INDEMN. Y VAC. (25 DIAS CORRESP. AL AÑO 2019 Y 30 AL 2020), QUIEN DESEMPEÑO EL CARGO DE AYUDANTE DE FONTANERIA, EN LA SECCION DE OPERACIONES DE DAJABON.</t>
  </si>
  <si>
    <t>REPOS. FONDO CAJA CHICA GASTOS DE CIERRE AÑO FISCAL 2020 DE LA UNIDAD COMERCIAL DE SANCHEZ ZONA III CORRESP. AL PERIODO DEL 25-08 AL 09-12-2020, RECIBOS DE DESEMBOLSO DEL 0092 AL 0107.</t>
  </si>
  <si>
    <t>PAGO FACT. NO B1500000022/01-12-2020,OR.DE SERV. NO. OS2020-0527, DISTRIBUCION DE AGUA EN DIFERENTES SECTORES Y COMUNIDADES DE LA PROVINCIA DUARTE, CORRESP. A 19 DIAS DE NOVIEMBRE/2020.</t>
  </si>
  <si>
    <t>PAGO INDEMN. Y VAC. (15 DIAS CORRESP. AL AÑO 2019 Y 18 DEL 2020), QUIEN DESEMPEÑO EL CARGO DE EBANISTA EN EL DEPART. ADMINISTRATIVO.</t>
  </si>
  <si>
    <t xml:space="preserve">EFT-5844 </t>
  </si>
  <si>
    <t>EFT-5845</t>
  </si>
  <si>
    <t>PAGO FACT. NO. B1500025387/05-02-2021, CUENTA NO.86115926, POR SERVICIO DE TELECABLE E INTERNET, CORRESP. A LA FACTUR.  DEL 01-01 AL 31-01-2021, (MAS ATRASO).</t>
  </si>
  <si>
    <t xml:space="preserve">EFT-2207 </t>
  </si>
  <si>
    <t>EFT-2208</t>
  </si>
  <si>
    <t>EFT-2209</t>
  </si>
  <si>
    <t>EFT-2210</t>
  </si>
  <si>
    <t>PAGO FACT. NO. B1500000005/11-02-2021 (CUB. NO.05 ) DE LOS TRAB. DE CONSTR. DEPOSITO REGULADOR H.A. PARA EL ACUED. LOS RIOS Y LAS CLAVELINAS,  PROV. BAHORUCO, ZONA VIII, LOTE NO.IV.</t>
  </si>
  <si>
    <t>PAGO FACT. NO.B1500000004/09-02-2021  (CUB. NO. 04) SOBRE LOS TRAB. CONSTR. ALCANTARILLADO SANITARIO SABANA YEGUA, ZONA NORTE, PROVINCIA AZUA, ZONA II.</t>
  </si>
  <si>
    <t>PAGO FACT. NO.B1500000006/16-02-2021 (CUB. NO.06) DE LOS TRABAJOS RECONSTR. CRUCE DE RIO NIGUA DE LINEA DE IMPULSION 020¨´ ACERO ( SCH-20 ) CAMPO DE POZO ACUED. DE HAINA, LOTE IV, PROV. SAN CRISTOBAL.-</t>
  </si>
  <si>
    <t xml:space="preserve">PAGO FACT. NO.B1500000021/15-02-2021 (CUB. NO.04) DE LOS TRABAJOS DE CONSTR. ACUED. EL CERCADO EXTENSION A LA COMUNIDAD DE PLACER BONITO. SAN JUAN  DE LA MAGUANA, PROV. SAN JUAN.  </t>
  </si>
  <si>
    <t>COMISION POR CHEQUES CERTIFICADOS</t>
  </si>
  <si>
    <t>COMISION  BANCARIA COBRO IMPUESTO 0.15%</t>
  </si>
  <si>
    <t>COMISION DEPOSITOS NOCTURNOS</t>
  </si>
  <si>
    <t>COMISION ERROR EN DEPOSITOS</t>
  </si>
  <si>
    <t>COMISION POR CARGO CHEQUE DEVUELTO</t>
  </si>
  <si>
    <t xml:space="preserve"> COMISION BANCARIA COBRO IMP. DGII 0.15%</t>
  </si>
  <si>
    <t>COMISION TSS-IB</t>
  </si>
  <si>
    <t>COMISION BANCARIA COBRO IMP. DGII 0.15%</t>
  </si>
  <si>
    <t xml:space="preserve">EFT-1096 </t>
  </si>
  <si>
    <t xml:space="preserve">EFT-1101 </t>
  </si>
  <si>
    <t xml:space="preserve">EFT-1106 </t>
  </si>
  <si>
    <t xml:space="preserve">EFT-1097 </t>
  </si>
  <si>
    <t>102905 -102908</t>
  </si>
  <si>
    <t>EFT-1098 -1100</t>
  </si>
  <si>
    <t>NOMINAS ADICONALES FEBRERO/2021</t>
  </si>
  <si>
    <t>EFT-1102 -1105</t>
  </si>
  <si>
    <t xml:space="preserve"> NOMINA HORAS EXTRAS, CORRESP. A NOV./2020 Y DICIEMBRE/2020, ELAB. EN FEBRERO/2021.</t>
  </si>
  <si>
    <t>NOMINA ADICIONAL  NIVEL CENTRAL ENERO ELAB.  EN FEB/2021</t>
  </si>
  <si>
    <t xml:space="preserve">NOMINA NIVEL CENTRAL, CORRESP. A  FEBRERO/2021. </t>
  </si>
  <si>
    <t xml:space="preserve"> NOMINA DE CANCELADOS NC. Y AC. CORRESP. A  FEBRERO/2021.</t>
  </si>
  <si>
    <t xml:space="preserve"> NOMINA DE ACUEDUCTOS CORRESP. A  FEBRERO/2021.</t>
  </si>
  <si>
    <t>PAGO DE NOMINA PERSONAL EN TRAMITES DE PENSION, CORRESP. A FEBRERO/2021.</t>
  </si>
  <si>
    <t>RETENCION DE ISR NOMINA OCASIONAL SEGURIDAD  MILITAR FEB-2021</t>
  </si>
  <si>
    <t xml:space="preserve">102916 </t>
  </si>
  <si>
    <t xml:space="preserve">EFT-2211 </t>
  </si>
  <si>
    <t xml:space="preserve">EFT-2212 </t>
  </si>
  <si>
    <t>PAGO FACT. NO.B1500000005/26-01-2021 (CUB.NO.02) DE LOS TRAB. CONSTRUCCION AC. BATEY EL JAGUAL, MUN. RAMON SANTANA,, PROV. SAN PEDRO DE MACORIS.</t>
  </si>
  <si>
    <t>PAGO FACT. NO.B1500000021/16/02/2021 (CUB. NO.05) DE LOS TRAB. REHAB. DEL AC. HATO MAYOR (VIEJO), PROV. HATO MAYOR.</t>
  </si>
  <si>
    <t xml:space="preserve">EFT-2213 </t>
  </si>
  <si>
    <t xml:space="preserve">EFT-2214 </t>
  </si>
  <si>
    <t>PAGO FACT. NO.B1500000025/12-01-2021 (CUB. NO. 03) DE LOS TRAB. DE CONSTRUCCION LINEA MATRIZ,  CONDUCCION Y RED DE  DISTRIB. LA GUAZUMA, BATEY AMINA - LOS CHICHIGUA, TIERRA FRIA AFUERA, LA SABANA Y CAÑADA DE BORUCO, ACUEDUCTO  MULTIPLE  GUATAPANAL -JINAMAGAO- AMINA, PROV. VALVERDE.</t>
  </si>
  <si>
    <t>PAGO FACT. NO.B1500000101/22-02-2021 (CUB.NO.03) DE LOS TRAB. CONSTRUCCION OBRA DE TOMA. PLANTA POTABILIZADORA Y DEPOSITO REGULADOR DEL AC. PARTIDO, PROV. DAJABON.</t>
  </si>
  <si>
    <t>102909-102910</t>
  </si>
  <si>
    <t>102911 -102915</t>
  </si>
  <si>
    <r>
      <t>058344</t>
    </r>
    <r>
      <rPr>
        <sz val="9"/>
        <color indexed="8"/>
        <rFont val="Arial"/>
        <family val="2"/>
      </rPr>
      <t/>
    </r>
  </si>
  <si>
    <r>
      <t>058345</t>
    </r>
    <r>
      <rPr>
        <sz val="9"/>
        <color indexed="8"/>
        <rFont val="Arial"/>
        <family val="2"/>
      </rPr>
      <t/>
    </r>
  </si>
  <si>
    <r>
      <t>058346</t>
    </r>
    <r>
      <rPr>
        <sz val="9"/>
        <color indexed="8"/>
        <rFont val="Arial"/>
        <family val="2"/>
      </rPr>
      <t/>
    </r>
  </si>
  <si>
    <r>
      <t>058347</t>
    </r>
    <r>
      <rPr>
        <sz val="9"/>
        <color indexed="8"/>
        <rFont val="Arial"/>
        <family val="2"/>
      </rPr>
      <t/>
    </r>
  </si>
  <si>
    <r>
      <t>058348</t>
    </r>
    <r>
      <rPr>
        <sz val="9"/>
        <color indexed="8"/>
        <rFont val="Arial"/>
        <family val="2"/>
      </rPr>
      <t/>
    </r>
  </si>
  <si>
    <r>
      <t>058349</t>
    </r>
    <r>
      <rPr>
        <sz val="9"/>
        <color indexed="8"/>
        <rFont val="Arial"/>
        <family val="2"/>
      </rPr>
      <t/>
    </r>
  </si>
  <si>
    <r>
      <t>058350</t>
    </r>
    <r>
      <rPr>
        <sz val="9"/>
        <color indexed="8"/>
        <rFont val="Arial"/>
        <family val="2"/>
      </rPr>
      <t/>
    </r>
  </si>
  <si>
    <r>
      <t>058351</t>
    </r>
    <r>
      <rPr>
        <sz val="9"/>
        <color indexed="8"/>
        <rFont val="Arial"/>
        <family val="2"/>
      </rPr>
      <t/>
    </r>
  </si>
  <si>
    <r>
      <t>058352</t>
    </r>
    <r>
      <rPr>
        <sz val="9"/>
        <color indexed="8"/>
        <rFont val="Arial"/>
        <family val="2"/>
      </rPr>
      <t/>
    </r>
  </si>
  <si>
    <r>
      <t>058353</t>
    </r>
    <r>
      <rPr>
        <sz val="9"/>
        <color indexed="8"/>
        <rFont val="Arial"/>
        <family val="2"/>
      </rPr>
      <t/>
    </r>
  </si>
  <si>
    <r>
      <t>058354</t>
    </r>
    <r>
      <rPr>
        <sz val="9"/>
        <color indexed="8"/>
        <rFont val="Arial"/>
        <family val="2"/>
      </rPr>
      <t/>
    </r>
  </si>
  <si>
    <r>
      <t>058355</t>
    </r>
    <r>
      <rPr>
        <sz val="9"/>
        <color indexed="8"/>
        <rFont val="Arial"/>
        <family val="2"/>
      </rPr>
      <t/>
    </r>
  </si>
  <si>
    <r>
      <t>058356</t>
    </r>
    <r>
      <rPr>
        <sz val="9"/>
        <color indexed="8"/>
        <rFont val="Arial"/>
        <family val="2"/>
      </rPr>
      <t/>
    </r>
  </si>
  <si>
    <r>
      <t>058357</t>
    </r>
    <r>
      <rPr>
        <sz val="9"/>
        <color indexed="8"/>
        <rFont val="Arial"/>
        <family val="2"/>
      </rPr>
      <t/>
    </r>
  </si>
  <si>
    <r>
      <t>058358</t>
    </r>
    <r>
      <rPr>
        <sz val="9"/>
        <color indexed="8"/>
        <rFont val="Arial"/>
        <family val="2"/>
      </rPr>
      <t/>
    </r>
  </si>
  <si>
    <r>
      <t>058359</t>
    </r>
    <r>
      <rPr>
        <sz val="9"/>
        <color indexed="8"/>
        <rFont val="Arial"/>
        <family val="2"/>
      </rPr>
      <t/>
    </r>
  </si>
  <si>
    <r>
      <t>058360</t>
    </r>
    <r>
      <rPr>
        <sz val="9"/>
        <color indexed="8"/>
        <rFont val="Arial"/>
        <family val="2"/>
      </rPr>
      <t/>
    </r>
  </si>
  <si>
    <r>
      <t>058361</t>
    </r>
    <r>
      <rPr>
        <sz val="9"/>
        <color indexed="8"/>
        <rFont val="Arial"/>
        <family val="2"/>
      </rPr>
      <t/>
    </r>
  </si>
  <si>
    <r>
      <t>058362</t>
    </r>
    <r>
      <rPr>
        <sz val="9"/>
        <color indexed="8"/>
        <rFont val="Arial"/>
        <family val="2"/>
      </rPr>
      <t/>
    </r>
  </si>
  <si>
    <r>
      <t>058363</t>
    </r>
    <r>
      <rPr>
        <sz val="9"/>
        <color indexed="8"/>
        <rFont val="Arial"/>
        <family val="2"/>
      </rPr>
      <t/>
    </r>
  </si>
  <si>
    <r>
      <t>058364</t>
    </r>
    <r>
      <rPr>
        <sz val="9"/>
        <color indexed="8"/>
        <rFont val="Arial"/>
        <family val="2"/>
      </rPr>
      <t/>
    </r>
  </si>
  <si>
    <r>
      <t>058365</t>
    </r>
    <r>
      <rPr>
        <sz val="9"/>
        <color indexed="8"/>
        <rFont val="Arial"/>
        <family val="2"/>
      </rPr>
      <t/>
    </r>
  </si>
  <si>
    <r>
      <t>058366</t>
    </r>
    <r>
      <rPr>
        <sz val="9"/>
        <color indexed="8"/>
        <rFont val="Arial"/>
        <family val="2"/>
      </rPr>
      <t/>
    </r>
  </si>
  <si>
    <r>
      <t>058367</t>
    </r>
    <r>
      <rPr>
        <sz val="9"/>
        <color indexed="8"/>
        <rFont val="Arial"/>
        <family val="2"/>
      </rPr>
      <t/>
    </r>
  </si>
  <si>
    <r>
      <t>058368</t>
    </r>
    <r>
      <rPr>
        <sz val="9"/>
        <color indexed="8"/>
        <rFont val="Arial"/>
        <family val="2"/>
      </rPr>
      <t/>
    </r>
  </si>
  <si>
    <r>
      <t>058369</t>
    </r>
    <r>
      <rPr>
        <sz val="9"/>
        <color indexed="8"/>
        <rFont val="Arial"/>
        <family val="2"/>
      </rPr>
      <t/>
    </r>
  </si>
  <si>
    <r>
      <t>058370</t>
    </r>
    <r>
      <rPr>
        <sz val="9"/>
        <color indexed="8"/>
        <rFont val="Arial"/>
        <family val="2"/>
      </rPr>
      <t/>
    </r>
  </si>
  <si>
    <r>
      <t>058371</t>
    </r>
    <r>
      <rPr>
        <sz val="9"/>
        <color indexed="8"/>
        <rFont val="Arial"/>
        <family val="2"/>
      </rPr>
      <t/>
    </r>
  </si>
  <si>
    <r>
      <t>058372</t>
    </r>
    <r>
      <rPr>
        <sz val="9"/>
        <color indexed="8"/>
        <rFont val="Arial"/>
        <family val="2"/>
      </rPr>
      <t/>
    </r>
  </si>
  <si>
    <r>
      <t>058373</t>
    </r>
    <r>
      <rPr>
        <sz val="9"/>
        <color indexed="8"/>
        <rFont val="Arial"/>
        <family val="2"/>
      </rPr>
      <t/>
    </r>
  </si>
  <si>
    <r>
      <t>058374</t>
    </r>
    <r>
      <rPr>
        <sz val="9"/>
        <color indexed="8"/>
        <rFont val="Arial"/>
        <family val="2"/>
      </rPr>
      <t/>
    </r>
  </si>
  <si>
    <r>
      <t>058375</t>
    </r>
    <r>
      <rPr>
        <sz val="9"/>
        <color indexed="8"/>
        <rFont val="Arial"/>
        <family val="2"/>
      </rPr>
      <t/>
    </r>
  </si>
  <si>
    <r>
      <t>058376</t>
    </r>
    <r>
      <rPr>
        <sz val="9"/>
        <color indexed="8"/>
        <rFont val="Arial"/>
        <family val="2"/>
      </rPr>
      <t/>
    </r>
  </si>
  <si>
    <r>
      <t>058377</t>
    </r>
    <r>
      <rPr>
        <sz val="9"/>
        <color indexed="8"/>
        <rFont val="Arial"/>
        <family val="2"/>
      </rPr>
      <t/>
    </r>
  </si>
  <si>
    <r>
      <t>058378</t>
    </r>
    <r>
      <rPr>
        <sz val="9"/>
        <color indexed="8"/>
        <rFont val="Arial"/>
        <family val="2"/>
      </rPr>
      <t/>
    </r>
  </si>
  <si>
    <r>
      <t>058379</t>
    </r>
    <r>
      <rPr>
        <sz val="9"/>
        <color indexed="8"/>
        <rFont val="Arial"/>
        <family val="2"/>
      </rPr>
      <t/>
    </r>
  </si>
  <si>
    <r>
      <t>058380</t>
    </r>
    <r>
      <rPr>
        <sz val="9"/>
        <color indexed="8"/>
        <rFont val="Arial"/>
        <family val="2"/>
      </rPr>
      <t/>
    </r>
  </si>
  <si>
    <r>
      <t>058381</t>
    </r>
    <r>
      <rPr>
        <sz val="9"/>
        <color indexed="8"/>
        <rFont val="Arial"/>
        <family val="2"/>
      </rPr>
      <t/>
    </r>
  </si>
  <si>
    <r>
      <t>058382</t>
    </r>
    <r>
      <rPr>
        <sz val="9"/>
        <color indexed="8"/>
        <rFont val="Arial"/>
        <family val="2"/>
      </rPr>
      <t/>
    </r>
  </si>
  <si>
    <r>
      <t>058383</t>
    </r>
    <r>
      <rPr>
        <sz val="9"/>
        <color indexed="8"/>
        <rFont val="Arial"/>
        <family val="2"/>
      </rPr>
      <t/>
    </r>
  </si>
  <si>
    <r>
      <t>058384</t>
    </r>
    <r>
      <rPr>
        <sz val="9"/>
        <color indexed="8"/>
        <rFont val="Arial"/>
        <family val="2"/>
      </rPr>
      <t/>
    </r>
  </si>
  <si>
    <r>
      <t>058385</t>
    </r>
    <r>
      <rPr>
        <sz val="9"/>
        <color indexed="8"/>
        <rFont val="Arial"/>
        <family val="2"/>
      </rPr>
      <t/>
    </r>
  </si>
  <si>
    <r>
      <t>058386</t>
    </r>
    <r>
      <rPr>
        <sz val="9"/>
        <color indexed="8"/>
        <rFont val="Arial"/>
        <family val="2"/>
      </rPr>
      <t/>
    </r>
  </si>
  <si>
    <r>
      <t>058387</t>
    </r>
    <r>
      <rPr>
        <sz val="9"/>
        <color indexed="8"/>
        <rFont val="Arial"/>
        <family val="2"/>
      </rPr>
      <t/>
    </r>
  </si>
  <si>
    <r>
      <t>058388</t>
    </r>
    <r>
      <rPr>
        <sz val="9"/>
        <color indexed="8"/>
        <rFont val="Arial"/>
        <family val="2"/>
      </rPr>
      <t/>
    </r>
  </si>
  <si>
    <r>
      <t>058389</t>
    </r>
    <r>
      <rPr>
        <sz val="9"/>
        <color indexed="8"/>
        <rFont val="Arial"/>
        <family val="2"/>
      </rPr>
      <t/>
    </r>
  </si>
  <si>
    <r>
      <t>058390</t>
    </r>
    <r>
      <rPr>
        <sz val="9"/>
        <color indexed="8"/>
        <rFont val="Arial"/>
        <family val="2"/>
      </rPr>
      <t/>
    </r>
  </si>
  <si>
    <r>
      <t>058391</t>
    </r>
    <r>
      <rPr>
        <sz val="9"/>
        <color indexed="8"/>
        <rFont val="Arial"/>
        <family val="2"/>
      </rPr>
      <t/>
    </r>
  </si>
  <si>
    <r>
      <t>058392</t>
    </r>
    <r>
      <rPr>
        <sz val="9"/>
        <color indexed="8"/>
        <rFont val="Arial"/>
        <family val="2"/>
      </rPr>
      <t/>
    </r>
  </si>
  <si>
    <r>
      <t>058393</t>
    </r>
    <r>
      <rPr>
        <sz val="9"/>
        <color indexed="8"/>
        <rFont val="Arial"/>
        <family val="2"/>
      </rPr>
      <t/>
    </r>
  </si>
  <si>
    <r>
      <t>058394</t>
    </r>
    <r>
      <rPr>
        <sz val="9"/>
        <color indexed="8"/>
        <rFont val="Arial"/>
        <family val="2"/>
      </rPr>
      <t/>
    </r>
  </si>
  <si>
    <r>
      <t>058395</t>
    </r>
    <r>
      <rPr>
        <sz val="9"/>
        <color indexed="8"/>
        <rFont val="Arial"/>
        <family val="2"/>
      </rPr>
      <t/>
    </r>
  </si>
  <si>
    <r>
      <t>058396</t>
    </r>
    <r>
      <rPr>
        <sz val="9"/>
        <color indexed="8"/>
        <rFont val="Arial"/>
        <family val="2"/>
      </rPr>
      <t/>
    </r>
  </si>
  <si>
    <r>
      <t>058397</t>
    </r>
    <r>
      <rPr>
        <sz val="9"/>
        <color indexed="8"/>
        <rFont val="Arial"/>
        <family val="2"/>
      </rPr>
      <t/>
    </r>
  </si>
  <si>
    <r>
      <t>058398</t>
    </r>
    <r>
      <rPr>
        <sz val="9"/>
        <color indexed="8"/>
        <rFont val="Arial"/>
        <family val="2"/>
      </rPr>
      <t/>
    </r>
  </si>
  <si>
    <r>
      <t>058399</t>
    </r>
    <r>
      <rPr>
        <sz val="9"/>
        <color indexed="8"/>
        <rFont val="Arial"/>
        <family val="2"/>
      </rPr>
      <t/>
    </r>
  </si>
  <si>
    <r>
      <t>058400</t>
    </r>
    <r>
      <rPr>
        <sz val="9"/>
        <color indexed="8"/>
        <rFont val="Arial"/>
        <family val="2"/>
      </rPr>
      <t/>
    </r>
  </si>
  <si>
    <t>PAGO INDEMNIZACION Y VACACIONES (15 DIAS CORRESPONDIENTE AL AÑO 2019 Y 15 DEL 2020), QUIEN DESEMPEÑO EL CARGO DE OPERADOR DE SISTEMA APS, EN LA DIVISION DE OPERACIONES PROVINCIA LA ALTAGRACIA, SEGUN HOJA DE CALCULO DEL MAP, MEMO-DOTC NO.011/2021.-</t>
  </si>
  <si>
    <t xml:space="preserve">058343 </t>
  </si>
  <si>
    <t>PAGO VAC. (14 DIAS CORRESP.E AL AÑO 2020), .QUIEN DESEMPEÑO EL CARGO DE LABORATORISTA DEL CALIDAD DE AGUA.</t>
  </si>
  <si>
    <t>SALDO DE LA INDEMN. Y VAC. CORRESP. A (30 DIAS DEL AÑO 2019 Y 27 DIAS DEL 2020), QUIEN DESEMPEÑO EL CARGO DE SECRETARIA EN EL DEPTO. FINANCIERO DIVISION DE TESORERIA.</t>
  </si>
  <si>
    <t>PAGO VAC. (15 DIAS CORRESP. AL AÑO 2020), QUIEN DESEMPEÑO EL CARGO DE DIBUJANTE, EN EL DEPTO. TECNICO DE LA DIRECCION DE INGENIERIA.</t>
  </si>
  <si>
    <t>PAGO VAC. (20 DIAS CORRESP. AL AÑO 2019 Y 20 DEL 2020), QUIEN DESEMPEÑO EL CARGO DE ANALISTA DE COMPRAS, EN EL DEPTO. DE COMPRAS Y CONTRATACIONES.</t>
  </si>
  <si>
    <t>PAGO INDEMN. Y VAC. (25 DIAS CORRESP. AL AÑO 2019 Y 30 DEL 2020), QUIEN DESEMPEÑO EL CARGO DE AYUDANTE DE FONTANERIA, EN LA DIVISION COMERCIAL PROVINCIA SAN JUAN DE LA MAGUANA.</t>
  </si>
  <si>
    <t>PAGO INDEMN. Y VAC. (20 DIAS CORRESP. AL AÑO 2019 Y 18 DEL 2020), QUIEN DESEMPEÑO EL CARGO DE OPERADOR DE SISTEMAS APS, EN EL ACUED. LA MATA DE SANTA CRUZ.</t>
  </si>
  <si>
    <t>PAGO VAC. (12 DIAS CORRESP. AL AÑO 2020), QUIEN DESEMPEÑO EL CARGO DE ARQUITECTO, EN LA DIVISION DE CARTOGRAFIA.</t>
  </si>
  <si>
    <t>PAGO INDEMN. Y VAC. (25 DIAS CORRESP. AL AÑO 2019 Y 28 DEL 2020), QUIEN DESEMPEÑO EL CARGO DE CHOFER II, EN LA DIVISION ADMINISTRATIVA PROV. PERAVIA.</t>
  </si>
  <si>
    <t>PAGO VAC. (15 DIAS CORRESP. AL AÑO 2020), QUIEN DESEMPEÑO EL CARGO DE ANALISTA DE PROYECTOS, EN EL DEPTO. DE FORMULACION, MONITOREO Y EVALUACION DE PLANES PROGRAMAS Y PROYECTOS.</t>
  </si>
  <si>
    <t>PAGO VAC. (05 DIAS CORRESP. AL AÑO 2019 Y 25 DEL 2020), QUIEN DESEMPEÑO EL CARGO DE INGENIERO RESIDENTE, EN LA DIVISION DE OPERACIONES PROV. SAN JUAN DE LA MAGUANA LAS MATAS DE FARFAN.</t>
  </si>
  <si>
    <t>PAGO INDEMN. Y VAC. (25 DIAS CORRESP. AL AÑO 2019 Y 24 DEL 2020), QUIEN DESEMPEÑO EL CARGO DE OPERADOR DE SISTEMA APS, EN LA DIVISION DE OPERACIONES PROV. MARIA TRINIDAD SANCHEZ.</t>
  </si>
  <si>
    <t>PAGO INDEMN. Y VAC. (25 DIAS CORRESP. AL AÑO 2019 Y 24 AL 2020), QUIEN DESEMPEÑO EL CARGO DE OPERADOR DE SISTEMA APS, EN LA DIVISION DE OPERACIONES PROV. MARIA TRINIDAD SANCHEZ.</t>
  </si>
  <si>
    <t>PAGO INDEMN. Y VAC. (20 DIAS CORRESP. AL AÑO 2019 Y 19 AL 2020),  QUIEN DESEMPEÑO EL CARGO DE OPERADOR DE SISTEMAS APS, EN LA SECCION DE OPERACIONES PROVINCIA BARAHONA.</t>
  </si>
  <si>
    <t>PAGO INDEMN. Y VAC. (20 DIAS CORRESP. AL AÑO 2019 Y 20 DEL 2020), QUIEN DESEMPEÑO EL CARGO DE AYUDANTE DE OPERACIONES Y MANTENIMIENTO, EN LA DIVISION DE TRANSPORTACION.</t>
  </si>
  <si>
    <t>PAGO INDEMN. Y VAC.S (20 DIAS CORRESP. AL AÑO 2019 Y 20 AL 2020), QUIEN DESEMPEÑO EL CARGO DE AYUDANTE DE OPERACIONES Y MANTENIMIENTO, EN LA DIVISION DE TRANSPORTACION.</t>
  </si>
  <si>
    <t>PAGO DOS MESES DE DEPOS.  DE ALQUILER DE LOCAL PARA LA INSTALACION DE LA OFICINA COMERCIAL,  MUNICIPIO SABANA LARGA, PROV. SAN JOSE DE OCOA.</t>
  </si>
  <si>
    <t>PAGO DOS MESES DE DEPOS. DE ALQUILER DE LOCAL PARA LA INSTALACION DE LA OFICINA COMERCIAL, MUNICIPIO MICHES, PROV. EL SEIBO.</t>
  </si>
  <si>
    <t>PAGO VAC. (15 DIAS CORRESP. AL AÑO 2020), QUIEN DESEMPEÑO EL CARGO DE  ENCARGADA, EN LA DIVISION COMERCIAL PROV. SAN PEDRO DE MACORIS.</t>
  </si>
  <si>
    <t>PAGO INDEMN. Y VAC. (15 DIAS CORRESP. AL AÑO 2019 Y 15 DEL 2020), QUIEN DESEMPEÑO EL CARGO DE OPERADOR DE SISTEMA APS, EN LA DIVISION DE OPERACIONES PROV. LA ALTAGRACIA.</t>
  </si>
  <si>
    <t>PAGO VAC. (15 DIAS CORRESP. AL AÑO 2019 Y 20 DEL 2020), QUIEN DESEMPEÑO EL CARGO DE ENCARGADO, EN EL DEPTO. DE COMERCIALIZACION MARKETING.</t>
  </si>
  <si>
    <t>PAGO INDEMN. Y VAC. (15 DIAS CORRESP. AL AÑO 2019 Y 15 DEL 2020), QUIEN DESEMPEÑO EL CARGO DE AYUDANTE DE FONTANERIA, EN LA DIVISION DE OPERACIONES PROV. HERMANAS MIRABAL.</t>
  </si>
  <si>
    <t>PAGO INDEMN. Y VAC. (15 DIAS CORRESP. AL AÑO 2019), QUIEN DESEMPEÑO EL CARGO DE AYUDANTE DE OPERACIONES Y MANTENIMIENTO, EN LA SECCION DE TRATAMIENTO DE AGUA PROV. BARAHONA.</t>
  </si>
  <si>
    <t>PAGO VAC. (15 DIAS CORRESP. AL AÑO 2020), QUIEN DESEMPEÑO EL CARGO DE FOTOGRAFO, EN LA DIVISION DE PRENSA Y PUBLICIDAD.</t>
  </si>
  <si>
    <t>PAGO INDEMN. Y VAC. (40 DIAS CORRESP. A 20 DIAS DEL  AÑO 2019 Y 20 DEL 2020), QUIEN DESEMPEÑO EL CARGO DE AYUDANTE DE OPERACIONES Y MANTENIMIENTO  EN LA SECCION DE TRATAMIENTO DE AGUA PROV. BARAHONA.</t>
  </si>
  <si>
    <t>SALDO DE LA INDEMN. Y VAC. CORRESP. A (30 DIAS DEL AÑO 2020), QUIEN DESEMPEÑO EL CARGO DE SECRETARIA EN EL DEPARTAMENTO DE FACTURACION.</t>
  </si>
  <si>
    <t>PAGO INDEMN. Y VAC. (30 DIAS CORRESP. AL AÑO 2019 Y 29 DEL 2020), QUIEN DESEMPEÑO EL CARGO DE OPERADOR DE SISTEMAS APS, EN LA SECCION DE OPERACIONES DE DAJABON.</t>
  </si>
  <si>
    <t>PAGO INDEMN. Y VAC. (30 DIAS CORRESP. AL AÑO 2019 Y 29 AL 2020), AL SR. JULIO CESAR ESPINAL, CEDULA NO. 044-0008519-9, QUIEN DESEMPEÑO EL CARGO DE OPERADOR DE SISTEMAS APS, EN LA SECCION DE OPERACIONES DE DAJABON.</t>
  </si>
  <si>
    <t>PAGO INDEMN.Y VAC.S (15 DIAS CORRESP.E AL AÑO 2019 Y 15 DEL 2020), QUIEN DESEMPEÑO EL CARGO DE AYUDANTE DE OPERACIONES Y MANTENIMIENTO, EN LA SECCION DE TRATAMIENTO DE AGUA PROV. BARAHON.</t>
  </si>
  <si>
    <t>PAGO VAC. (25 DIAS CORRESP. AL AÑO 2019 Y 19 DEL 2020), QUIEN DESEMPEÑO EL CARGO DE ANALISTA DE RECURSOS HUMANOS, EN EL DEPTO. DE RELACIONES LABORALES Y SOCIALES.</t>
  </si>
  <si>
    <t>PAGO INDEMN. Y VAC. (25 DIAS CORRESP. AL AÑO 2019 Y 30 DEL 2020), QUIEN DESEMPEÑO EL CARGO DE OPERADOR DE SISTEMAS APS, EN LA SECCION DE OPERACIONES PROV. HATO MAYOR.</t>
  </si>
  <si>
    <t>PAGO INDEMN. Y VAC. (30 DIAS CORRESP. AL AÑO 2020), QUIEN DESEMPEÑO EL CARGO DE SECRETARIA EN EL DEPTO. DE EQUIDAD DE GENERO.</t>
  </si>
  <si>
    <t>PAGO INDEMN. Y VAC. (30 DIAS CORRESP. AL 2020), QUIEN DESEMPEÑO EL CARGO DE SECRETARIA EN EL DEPTO. DE EQUIDAD DE GENERO.</t>
  </si>
  <si>
    <t>PAGO INDEMN. Y VAC.(15 DIAS CORRESP. AL AÑO 2019 Y 10 DEL 2020), QUIEN DESEMPEÑO EL CARGO DE OPERADOR DE SISTEMAS APS, EN LA SECCION COMERCIAL PROV. VALVERD.</t>
  </si>
  <si>
    <t>PAGO FACT. NO.B1500000088/01-01-2021,  ALQUILER LOCAL COMERCIAL Y MANT.  EN EL MUNICIPIO LAS TERRENAS, PROV. SAMANA,  ADENDUM NO.02/2019, CORRESP. AL MES DE ENERO/2021.</t>
  </si>
  <si>
    <t>PAGO INDEMN. Y VAC. (25 DIAS CORRESP. AL AÑO 2019 Y 30 AL 2020), QUIEN DESEMPEÑO EL CARGO DE OPERADOR DE SISTEMAS APS, EN LA SECCION DE OPERACIONES PROVINCIA HATO MAYOR.</t>
  </si>
  <si>
    <t>PAGO INDEMN. Y VAC. (20 DIAS CORRESP.E AL AÑO 2020), QUIEN DESEMPEÑO EL CARGO DE AUXILIAR ADMINISTRATIVO, EN LA DIVISION DE COMBUSTIBLES.</t>
  </si>
  <si>
    <t>PAGO INDEMN. Y VAC. (20 DIAS CORRESP. AL AÑO 2020),  QUIEN DESEMPEÑO EL CARGO DE AUXILIAR ADMINISTRATIVO, EN LA DIVISION DE COMBUSTIBLES.</t>
  </si>
  <si>
    <t>PAGO INDEMN. Y VAC. (25  DIAS CORRES. AL AÑO 2019  Y 30 DIAS DEL AÑO 2020), QUIEN DESEMPEÑO EL CARGO DE AYUDANTE DE FONTANERIA, EN LA SECCION DE OPERACIONES PROV. MONTE CRISTI.</t>
  </si>
  <si>
    <t>PAGO INDEMN. Y VAC. (15 DIAS CORRESP. AL AÑO 2019 Y 15 DEL 2020), QUIEN DESEMPEÑO EL CARGO DE OPERADOR DE SISTEMAS APS, EN LA DIVISION DE OPERACIONES PROV. LA ALTAGRACIA.</t>
  </si>
  <si>
    <t>PAGO VAC. (09 DIAS CORRESP. AL AÑO 2020), QUIEN DESEMPEÑO EL CARGO DE AUXILIAR DE INGENIERIA EN EL DEPARTAMENTO DE SUPERVISION DE OBRAS CIVILES.</t>
  </si>
  <si>
    <t>PAGO INDEMN. Y VAC. (15 DIAS CORRESP. AL AÑO 2019 Y 10 DIAS DEL 2020), QUIEN DESEMPEÑO EL CARGO DE CONSERJE, EN LA SECCION ADMINISTRATIVA PROV. MONTE CRIST.</t>
  </si>
  <si>
    <t>1ER ABONO DE LA INDEMN. Y VAC. CORRESP. A (25 DIAS DEL AÑO 2019 Y 26 DIAS DEL 2020), QUIEN DESEMPEÑO EL CARGO DE AUXILIAR COMERCIAL EN EL DEPART. DE GESTION DE COBROS.</t>
  </si>
  <si>
    <t>PAGO FACT. NO. B1500000165/02-11-2020, OR. DE SERV. NO. OS2020-0744, DISTRIBUCION DE AGUA EN DIFERENTES SECTORES Y COMUNIDADES DE LA PROV. PERAVIA .</t>
  </si>
  <si>
    <t>PAGO FACT. NO. B1500000018/16-12-2020, OR. DE SERV. NO.OS2020-0741, DISTRIBUCION DE AGUA EN DIFERENTES  COMUNIDADES Y BARRIOS  DE    PROV.DUARTE, CORRESP. A 30 DIAS DE NOVIEMBRE/2020.</t>
  </si>
  <si>
    <t>PAGO FACT. NO. B1500000022/30-11-2020,OR.DE SERV. NO. OS2020-0687,  ABASTECIMIENTO DE AGUA EN DIFERENTES SECTORES Y COMUNIDADES DE LA PROV. MONTE CRISTI, CORRESP. A  25 DIAS DE SEPTIEMBRE/2020.</t>
  </si>
  <si>
    <t xml:space="preserve">PAGO FACT. NO. B1500000371/24-11-2020,  OR. DE SERV. NO. OS2019-1729 SERVICIO DE FUMIGACION EN SEDE CENTRAL, EDIF. ING. MARCOS RODRIGUEZ, ACUEDUCTOS RURALES Y EL ALMACEN KM 18, DURANTE 6 MESES. </t>
  </si>
  <si>
    <t>PAGO FACT. NO. B1500000012/27-10-2020, EVAL. DOCUMENTAL INSITU,EN EL NORDOM ISO/IEC 17025:2017, DEL LABORAT. DE REFERENCIA CALIDAD DE AGUA, PARA LOS ENSAYOS BACTERIOLOGICOS EN AGUAS: SUPERFICIAL Y SUBTERANEA, PARA USO DOMESTICO Y AGUAS RESIDUALES, DURANTE LOS DIAS 17,18,21,Y 22 DE SEPTIEMBRE DEL AÑO 2020.</t>
  </si>
  <si>
    <t xml:space="preserve">PAGO FACT. NO.B1100005976/10-12-2020,  ALQUILER LOCAL COMERCIAL EN COTUI PROV.  SANCHEZ RAMIREZ , SEGUN CONT. NO.22/2017,CORRESP. AL MES DE DICIEMBRE/2020. </t>
  </si>
  <si>
    <t>PAGO VAC. (20 DIAS CORRESP. AL AÑO 2019 Y 20 AL 2020), QUIEN DESEMPEÑO EL CARGO DE COORDINADOR DE PROTOCOLO, EN LA DIVISION DE PROTOCOLO Y EVENTOS.</t>
  </si>
  <si>
    <t>PAGO FACT. NOS. B1500000014/18-11, 15/23-11-2020, OR. DE SERV. NO. OS2020-0637 DISTRIBUCION DE AGUA CON CAMION CISTERNA EN DIFERENTES SECTORES Y COMUNIDADES DEL MUNICIPIO SALCEDO, PROVINCIA HERMANAS MIRABAL, CORRESP. A 27 DIAS DEL MES DE SEPTIEMBRE,  28 DEL MES DE  OCTUBRE/2020.</t>
  </si>
  <si>
    <t>PAGO FACT. NOS. B1500000008/22-12, 05/20-05, 06/05-05-2020, OR. SERV. NO. OS2020-0203, ABASTECIMIENTO DE AGUA EN DIFERENTES SECTORES Y COMUNIDADES DE LA PROV. BAHORUCO, CORRESP. A 28 DIAS DEL MES DE FEBRERO, 17 DIAS DE MARZO, 20 DIAS DE ABRIL/2020.</t>
  </si>
  <si>
    <t>REPOS. FONDO CAJA CHICA DE LA PROV. MONTECRISTI ZONA I CORRESP. AL PERIODO DEL 06-01 AL 09-02-2021, RECIBOS DE DESEMBOLSO DEL 0442 AL 0469.</t>
  </si>
  <si>
    <t>PAGO INDEMN. Y VAC. (15 DIAS CORRESP. AL AÑO 2020), QUIEN DESEMPEÑO EL CARGO DE SECRETARIA, EN LA DIVISION ADMINISTRATIVA PROV. SAN JUAN DE LA MAGUANA.</t>
  </si>
  <si>
    <t>1ER ABONO, INDEMN. Y VAC. CORRESP. A (20 DIAS DEL AÑO 2019 Y 25 DEL 2020), QUIEN DESEMPEÑO EL CARGO DE ENCARGADO DIVISION ADMINISTRATIVA PROV. SAN JUAN DE LA MAGUANA.</t>
  </si>
  <si>
    <t>PAGO FACT. NOS. B1500000020,21/05-12-2020, OR. DE SERV. NO. OS2020-0678, ABASTECIMIENTO DE AGUA EN DIFERENTES SECTORES Y COMUNIDADES DE LA PROV. DAJABON. SEGUN CONTR.NO. 034/2019, CORRESP. A 30  DIAS DEL MES DE SEPTIEMBRE Y 27 DEL MES DE OCTUBRE/2020.</t>
  </si>
  <si>
    <t xml:space="preserve">EFT-5846 </t>
  </si>
  <si>
    <t>EFT-5847</t>
  </si>
  <si>
    <t>EFT-5848</t>
  </si>
  <si>
    <t>EFT-5849</t>
  </si>
  <si>
    <t>EFT-5850</t>
  </si>
  <si>
    <t>EFT-5851</t>
  </si>
  <si>
    <t>EFT-5852</t>
  </si>
  <si>
    <t>EFT-5853</t>
  </si>
  <si>
    <t>EFT-5854</t>
  </si>
  <si>
    <t>PAGO FACT. NOS. B0200258467/08-08, 270738/18-09-2020, DESCONTADO DE LA INDEMN. Y  VAC. QUIEN DESEMPEÑO EL CARGO DE AYUDANTE DE OPERACIONES Y MANTENIMIENTO, EN LA DIVISION DE TRANSPORTACION.</t>
  </si>
  <si>
    <t>PAGO FACT. NO. B1500000071/15-07-2020, OR. DE COMP. NO. OC2019-0762, ADQUISICION DE EQUIPOS PARA EL SISTEMA DE AUTOMATIZACION DE LAS DIFERENTES PLANTAS DE TRATAMIENTO.</t>
  </si>
  <si>
    <t>PAGO FACT. NOS.B1500022278 CODIGO DE SISTEMA NO.6091), 22209(77100)/08-01, 22830 (77100), 22900 (6091)/01-02-2021, SERVICIOS RECOGIDA DE BASURA EN EL NIVEL CENTRAL Y OFICINAS  ACUED. RURALES, CORRESP. AL PERIODO DESDE EL 01 AL 30 DE ENERO Y DEL 01 AL 28 DE FEBRERO/2021.</t>
  </si>
  <si>
    <t>PAGO FACT. NOS. B1500000343/30-07, 349/12-10-2020, ORD.  DE SERV. NOS. OS2020-0623,  OS2020-0709, PUBLICIDAD EN RADIO COLOC. DE (02) CUÑAS PUBLICITARIAS EN EL PROGRAMA DE RADIO "LA BOLA DE KUTUKA", QUE SE TRANSMITE DE LUNES A VIERNES EN HORARIO DE 9:00 A 11:00 A.M. POR DIFERENTES EMISORAS DE DISTINTAS PROV. DEL PAIS, CORRESP. A LOS MESES  JULIO Y AGOSTO/2020.</t>
  </si>
  <si>
    <t>PAGO FACT. NO. B0200259322/11, 259891/13-08, 266105,6148/03-09-2020, DESCONTADO DE LAS VAC. QUIEN DESEMPEÑO EL CARGO DE COORDINADOR DE PROTOCOLO, EN LA DIVISION DE PROTOCOLO Y EVENTOS.</t>
  </si>
  <si>
    <t>PAGO FACT. NOS. B1500000110, 109/13-10-2020 ORD. DE COMP. OC2020-0219, OC2020-0229,  ADQUISICION DE  ACCESORIOS, COMPONENTE MECANICO, PARA SER UTILIZADOS EN TODAS LAS ZONAS DEL INAPA.</t>
  </si>
  <si>
    <t>PAGO FACT. NOS. B1500000090, 91,92/15/07, 97/03-08, 102, 103/19-11, 94, 95, 96/27-07-2020 ORDEN DE SERVICIOS OS2019-1448, SERV. DE  GRUAS DE 8 A 14 TONELADAS, TIPO HIDRAULICA (BRAZO RECTO) Y 3,500 KILOMETROS DE RODAJES PARA SER UTILIZADOS EN TODAS LAS PROV. DEL INAPA, .</t>
  </si>
  <si>
    <t>PAGO FACT. NOS. B1500000018/01-09, 19/06-10, 20/10-11-2020, OR. DE SERV. NO. OS2020-0555 DISTRIBUCION DE AGUA CON CAMION CISTERNA EN DIFERENTES COMUNIDADES DE LA PROV. SANCHEZ RAMIREZ SEGUN CONTRATO NO. 030/2019 CORRESP. A 23 DIAS DEL MES DE AGOSTO, 28 DIAS DE SEPTIEMBRE Y 30 DIAS DEL MES DE OCTUBRE/2020.</t>
  </si>
  <si>
    <r>
      <t>058402</t>
    </r>
    <r>
      <rPr>
        <sz val="9"/>
        <color indexed="8"/>
        <rFont val="Arial"/>
        <family val="2"/>
      </rPr>
      <t/>
    </r>
  </si>
  <si>
    <r>
      <t>058403</t>
    </r>
    <r>
      <rPr>
        <sz val="9"/>
        <color indexed="8"/>
        <rFont val="Arial"/>
        <family val="2"/>
      </rPr>
      <t/>
    </r>
  </si>
  <si>
    <r>
      <t>058404</t>
    </r>
    <r>
      <rPr>
        <sz val="9"/>
        <color indexed="8"/>
        <rFont val="Arial"/>
        <family val="2"/>
      </rPr>
      <t/>
    </r>
  </si>
  <si>
    <r>
      <t>058405</t>
    </r>
    <r>
      <rPr>
        <sz val="9"/>
        <color indexed="8"/>
        <rFont val="Arial"/>
        <family val="2"/>
      </rPr>
      <t/>
    </r>
  </si>
  <si>
    <r>
      <t>058406</t>
    </r>
    <r>
      <rPr>
        <sz val="9"/>
        <color indexed="8"/>
        <rFont val="Arial"/>
        <family val="2"/>
      </rPr>
      <t/>
    </r>
  </si>
  <si>
    <r>
      <t>058407</t>
    </r>
    <r>
      <rPr>
        <sz val="9"/>
        <color indexed="8"/>
        <rFont val="Arial"/>
        <family val="2"/>
      </rPr>
      <t/>
    </r>
  </si>
  <si>
    <r>
      <t>058408</t>
    </r>
    <r>
      <rPr>
        <sz val="9"/>
        <color indexed="8"/>
        <rFont val="Arial"/>
        <family val="2"/>
      </rPr>
      <t/>
    </r>
  </si>
  <si>
    <r>
      <t>058409</t>
    </r>
    <r>
      <rPr>
        <sz val="9"/>
        <color indexed="8"/>
        <rFont val="Arial"/>
        <family val="2"/>
      </rPr>
      <t/>
    </r>
  </si>
  <si>
    <r>
      <t>058410</t>
    </r>
    <r>
      <rPr>
        <sz val="9"/>
        <color indexed="8"/>
        <rFont val="Arial"/>
        <family val="2"/>
      </rPr>
      <t/>
    </r>
  </si>
  <si>
    <r>
      <t>058411</t>
    </r>
    <r>
      <rPr>
        <sz val="9"/>
        <color indexed="8"/>
        <rFont val="Arial"/>
        <family val="2"/>
      </rPr>
      <t/>
    </r>
  </si>
  <si>
    <r>
      <t>058412</t>
    </r>
    <r>
      <rPr>
        <sz val="9"/>
        <color indexed="8"/>
        <rFont val="Arial"/>
        <family val="2"/>
      </rPr>
      <t/>
    </r>
  </si>
  <si>
    <t xml:space="preserve">058401 </t>
  </si>
  <si>
    <t>REPOS. FONDO CAJA CHICA DE LA DIRECCION EJECUTIVA CORRESP. AL PERIODO DEL 05-01 AL 16-02-2021, RECIBOS DE DESEMBOLSO DEL 10039 AL 10099.</t>
  </si>
  <si>
    <t>PAGO COMPLET. DE INDEMN. Y VAC. CORRESP. A (20 DIAS DEL AÑO 2020), QUIEN DESEMPEÑO EL CARGO DE RECEPCIONISTA EN EL DEPART. ADMINISTRATIVO.</t>
  </si>
  <si>
    <t>PAGO COMPLET. DE INDEMN.Y VAC. CORRESP.E A (11 DIAS DEL AÑO 2020), QUIEN DESEMPEÑO EL CARGO DE CAMARERO EN LA DIVISION DE PROTOCOLO Y EVENTOS.</t>
  </si>
  <si>
    <t>PAGO COMPLET. DE VAC. CORRESP. A (14 DIAS DEL AÑO 2019 Y 15 DEL AÑO 2020), QUIEN DESEMPEÑO EL CARGO DE ENCARGADO EN EL DEPTO. ADMINISTRATIVO, DIVISION DE TRANSPORTACION.</t>
  </si>
  <si>
    <t>PAGO COMPLET.DE INDEMN.Y VAC. CORRESP. A (10 DIAS DEL AÑO 2019 Y 10 DIAS DEL AÑO 2020), QUIEN DESEMPEÑO EL CARGO DE AUXILIAR ADMINISTRATIVO EN LA DIRECCION DE FISCALIZACION.</t>
  </si>
  <si>
    <t>PAGO COMPLET.DE INDEMN. Y  VAC. (25  DIAS CORRESP. AL AÑO 2019, 29 DIAS CORRESP. AL AÑO 2020) QUIEN DESEMPEÑO EL CARGO DE AUXILIAR COMERCIAL EN LA DIVISION COMERCIAL PROV. SAN JUAN DE LA MAGUANA.</t>
  </si>
  <si>
    <t>PAGO INDEMN.Y VAC. (15 DIAS CORRESP. AL AÑO 2019 Y 20 DEL 2020), QUIEN DESEMPEÑO EL CARGO DE CONSERJE, EN LA SECCION DE MAYORDOMIA DE LA DIRECCION ADMINISTRATIVA.</t>
  </si>
  <si>
    <t>PAGO INDEMN. Y VAC. (15 DIAS CORRESP. AL AÑO 2019 Y 20 AL 2020), QUIEN DESEMPEÑO EL CARGO DE CONSERJE, EN LA SECCION DE MAYORDOMIA DE LA DIRECCION ADMINISTRATIVA.</t>
  </si>
  <si>
    <t>SALDO DE INDEMN. Y VAC. CORRESP. A (5 DIAS DEL AÑO 2019 Y 30 DEL AÑO 2020), QUIEN DESEMPEÑO EL CARGO DE ENCARGADO SECCION DE MANTENIMIENTO Y MAYORDOMIA.</t>
  </si>
  <si>
    <t>SALDO DE LAS  VAC. CORRESP. A (30 DIAS DEL AÑO 2019 Y 30  DIAS DEL 2020), QUIEN DESEMPEÑO EL CARGO DE SUB-DIRECTORA EN LA DIRECCION EJECUTIVA EN EL DEPTO. DE EQUIDAD DE GENERO.</t>
  </si>
  <si>
    <t>PAGO FACT. NOS. B1500000162,163/15-12-2020, OR. DE SERV. NO. OS2020-0748, SERV. DISTRIBUCION DE AGUA, EN DIFERENTES SECTORES Y COMUNIDADES DE LA PROV. DE SAN CRISTOBAL, CORRESP. A 30 DIAS DEL MES DE OCTUBRE Y 08 DIAS DEL MES DE NOVIEMBRE/2020.</t>
  </si>
  <si>
    <t>PAGO RETENC. 10%  DEL IMPUESTO SOBRE LA RENTA. DESCONTADO A ALQUILERES DE LOCALES COMERCIALES. SEGUN LEY NO. 253/12 CORRESP. AL MES DE ENERO/2021.</t>
  </si>
  <si>
    <t xml:space="preserve">EFT-5855 </t>
  </si>
  <si>
    <t>EFT-5856</t>
  </si>
  <si>
    <t>EFT-5857</t>
  </si>
  <si>
    <t>EFT-5858</t>
  </si>
  <si>
    <t>EFT-5859</t>
  </si>
  <si>
    <t>EFT-5860</t>
  </si>
  <si>
    <t>EFT-5861</t>
  </si>
  <si>
    <t>EFT-5862</t>
  </si>
  <si>
    <t>PAGO FACTURA NO.B1100006004/10-12-2020,   ALQUILER LOCAL COMERCIAL EN SAN FRANCISCO DE MACORIS, PROVINCIA DUARTE SEGUN CONTRATO NO.001/2012, CORRESPONDIENTE AL MES DE DICIEMBRE/2020, MENOS DESC. ISR RD$2,750.00, ITBIS RD$4.950.00.-</t>
  </si>
  <si>
    <t>PAGO INDEMN. Y VAC. (25 DIAS CORRESP. AL AÑO 2019 Y 30 DEL 2020), QUIEN DESEMPEÑO EL CARGO DE AYUDANTE DE FONTANERIA, EN LA SECCION DE OPERACIONES DE DAJABON.</t>
  </si>
  <si>
    <t>PAGO FACT. NO. B1500000123/12-01-2021, ORDEN DE COMP. NO. OC2020-0333 COMPRA DE AIRE ACONDICIONADO DE 24,000 BTU INVERTER DE TECHO, PARA SER UTILIZADO EN EL EDIFICIO ING. MARCO RODRIGUEZ (DIRECCION COMERCIAL Y EL LABORAT.CENTRAL).</t>
  </si>
  <si>
    <t>PAGO FACT. NO. B1500000014/22-10-2020,OR. DE SERV. NO. OS2020-0236, ABASTECIMIENTO DE AGUA EN DIFERENTES SECTORES Y COMUNIDADES DE LA PROV. SAN JUAN, CORRESP A 10 DIAS DEL MES DE AGOSTO/2020.</t>
  </si>
  <si>
    <t>PAGO FACT. NOS. B1500000541,542, 543/14-08, 549/02-09, 550/03-09-2020, ORD. DE COMP. NOS. OC2020-0017, OC2020-0221, OC2020-0137, OC2020-0195, OC2020-0250, COMPRA DE TUBERIAS, PVC SDR-26 L=19' 03´, EQUIPOS, ACCESORIOS Y MATERIALES, JUNTAS DRESSER, PARA SER UTILIZADOS EN LOS ACUED. DE DIFERENTES PROV. DEL PAIS.</t>
  </si>
  <si>
    <t>PAGO FACT. NO. B1500000013/30-01-2021,  ALQUILER LOCAL COMERCIAL EN VILLA ELISA, MUNICIPIO GUAYUBIN, PROV. MONTECRISTI, CORRESP. AL MES DE ENERO/2021.</t>
  </si>
  <si>
    <t>PAGO FACT. NO. B1500002208/01-02-21, CUENTA NO. (50017176) SERVICIO C&amp;W INTERNET ASIGNADO A SAN CRISTOBAL, CORRESP. A LA FACTURACION DEL 01-02 AL 28-02-2021.</t>
  </si>
  <si>
    <t>PAGO FACT. NO. B1500002206/01-02-21, CUENTA NO. (50015799) SERV. C&amp;W INTERNET 155 MBPS IP ASIGNADO A NIVEL CENTRAL, CORRESP. A LA FACTURACION DE 01-02 AL 28-02-2021.</t>
  </si>
  <si>
    <t>PAGO FACT. NO. B1500000923/05-06-2020,  OR. DE COMP. NO. OC2020-0146, ADQUISICION DE MATERIALES E INSUMOS PARA EL LABORATORIO DEL NIVEL CENTRAL Y EQUIPOS PARA LABORATORIOS NIVEL CENTRAL Y REGIONALES DEL INAPA.</t>
  </si>
  <si>
    <t>PAGO FACT. NO. B1500000977/13-08-2020, ORD.DE COMP. OC2020-0124 COMPRA DE TERMOHIGROMETROS, BACTERIOLOGIA, METALES, DESTILACION Y LIMNOLOGIA, PARA USO EN DIFERENTES AREAS DEL LABORATORIO DEL NIVEL CENTRAL.</t>
  </si>
  <si>
    <r>
      <t>058414</t>
    </r>
    <r>
      <rPr>
        <sz val="9"/>
        <color indexed="8"/>
        <rFont val="Arial"/>
        <family val="2"/>
      </rPr>
      <t/>
    </r>
  </si>
  <si>
    <r>
      <t>058415</t>
    </r>
    <r>
      <rPr>
        <sz val="9"/>
        <color indexed="8"/>
        <rFont val="Arial"/>
        <family val="2"/>
      </rPr>
      <t/>
    </r>
  </si>
  <si>
    <r>
      <t>058416</t>
    </r>
    <r>
      <rPr>
        <sz val="9"/>
        <color indexed="8"/>
        <rFont val="Arial"/>
        <family val="2"/>
      </rPr>
      <t/>
    </r>
  </si>
  <si>
    <r>
      <t>058417</t>
    </r>
    <r>
      <rPr>
        <sz val="9"/>
        <color indexed="8"/>
        <rFont val="Arial"/>
        <family val="2"/>
      </rPr>
      <t/>
    </r>
  </si>
  <si>
    <r>
      <t>058418</t>
    </r>
    <r>
      <rPr>
        <sz val="9"/>
        <color indexed="8"/>
        <rFont val="Arial"/>
        <family val="2"/>
      </rPr>
      <t/>
    </r>
  </si>
  <si>
    <t>PAGO FACT.NO.B1100006018/10-12-2020,   ALQUILER LOCAL COMERCIAL  EN LA PROV. SAN JOSE DE OCOA, CORRESP. AL MES DE DICIEMBRE/2020.</t>
  </si>
  <si>
    <t>1ER ABONO DE LA INDEMN. Y VAC. CORRESP. A (30 DIAS DEL AÑO 2019 Y 30 DIAS DEL 2020), QUIEN DESEMPEÑO EL CARGO DE ENCARGADO DEPTO. PROV. VALVERDE.</t>
  </si>
  <si>
    <t>PAGO FACT. NO. B1500000023/04-12-2020,ORD. DE SERV. NO. OS2020-0733 ,DISTRIBUCION DE AGUA EN DIFERENTES SECTORES Y COMUNIDADES DE BANI PROV. PERAVIA, CORRESP. A 19 DIAS DE NOVIEMBRE/2020.</t>
  </si>
  <si>
    <t>PAGO INDEMN.Y VAC. (30 DIAS CORRESP. AL AÑO 2019 Y 27 DEL 2020), QUIEN DESEMPEÑO EL CARGO DE SECRETARIA EN LA DIVISION DE GESTION Y DISTRIBUCION DE SUSTANCIAS QUIMICAS.</t>
  </si>
  <si>
    <t>REPOS. FONDO CAJA CHICA DE LA DIVISION DE TRANSPORTACION DESTINADO PARA GASTOS DE REPARACIONES, COMPRAS DE REPUESTOS Y PAGO DE PEAJES DE LA FLOTILLA DE VEHICULOS DE LA INSTITUCION CORRESP. AL PERIODO DEL 09 AL 31-10-2020, RECIBOS DE DESEMBOLSO DEL 11488 AL 11597, SEGUN RELACION DE GASTOS.</t>
  </si>
  <si>
    <t xml:space="preserve">058413 </t>
  </si>
  <si>
    <t xml:space="preserve">EFT-5863 </t>
  </si>
  <si>
    <t>EFT-5864</t>
  </si>
  <si>
    <t>PAGO FACT. NOS. B1500000155,156,157,158,159/18-11-2020,ORD.DE SERV.NO. OS2020-0798, DISTRIBUCION DE AGUA EN DIFERENTES COMUNIDADES DEL MUNICIPIO LAS MATAS DE FARFAN, PROV. SAN JUAN, CORRESP. A 29 DIAS DE MAYO,29 DIAS DE JUNIO, 27 DIAS DE JULIO, 24 DIAS DE AGOSTO Y 16 DIAS DE SEPTIEMBRE/2020.</t>
  </si>
  <si>
    <t>PAGO FACT. NO. B1500000055/17-11-2020, ORD. DE SERV. NO. OS2020-0784, SERV. DE MANTENIMIENTO PREVENTIVO PARA LA FICHA 898.</t>
  </si>
  <si>
    <r>
      <t>058420</t>
    </r>
    <r>
      <rPr>
        <sz val="9"/>
        <color indexed="8"/>
        <rFont val="Arial"/>
        <family val="2"/>
      </rPr>
      <t/>
    </r>
  </si>
  <si>
    <r>
      <t>058421</t>
    </r>
    <r>
      <rPr>
        <sz val="9"/>
        <color indexed="8"/>
        <rFont val="Arial"/>
        <family val="2"/>
      </rPr>
      <t/>
    </r>
  </si>
  <si>
    <r>
      <t>058422</t>
    </r>
    <r>
      <rPr>
        <sz val="9"/>
        <color indexed="8"/>
        <rFont val="Arial"/>
        <family val="2"/>
      </rPr>
      <t/>
    </r>
  </si>
  <si>
    <r>
      <t>058423</t>
    </r>
    <r>
      <rPr>
        <sz val="9"/>
        <color indexed="8"/>
        <rFont val="Arial"/>
        <family val="2"/>
      </rPr>
      <t/>
    </r>
  </si>
  <si>
    <t xml:space="preserve">EFT-5865 </t>
  </si>
  <si>
    <t>EFT-5866</t>
  </si>
  <si>
    <t>EFT-5867</t>
  </si>
  <si>
    <t>EFT-5868</t>
  </si>
  <si>
    <t>EFT-5869</t>
  </si>
  <si>
    <t xml:space="preserve">058419 </t>
  </si>
  <si>
    <t>PAGO INDEMN. Y VAC. (30 DIAS CORRESP. AL AÑO 2020), QUIEN DESEMPEÑO EL CARGO DE CONSERJE, EN LA SECCION DE MAYORDOMIA.</t>
  </si>
  <si>
    <t>PAGO SEGUN ORD. DE COMP. NO. OC2021-0009, COTIZACION NO. Q0000151, D/F 20-01-2021 COMPRAS DE ACCESORIOS PARA SER UTILIZADOS EN EL NUEVO ESPACIO DEL DEPARTAMENTO DE COMPRAS Y CONTRATACIONES  5TO. NIVEL.</t>
  </si>
  <si>
    <t>PAGO SEGUN ORD. DE COMP. NO. OC2021-0016, COTIZACION D/F 29-01-2021 COMPRA DE RECARGA ELECTRONICA DEL SISTEMA DE PAGO DE PEAJES (PASO RAPIDO), PARA USO DE LOS VEHICULOS DE LA INSTITUCION .</t>
  </si>
  <si>
    <t xml:space="preserve">PAGO FACT. NO.B1500000082/08-11-2020, ORD. DE SERV. OS2020-0517, CALIBRACION  A LA NORMA ISO 17025 A EQUIPOS ASIGNADOS AL LABORATORIO NIVEL CENTRAL EXIGENCIA DE LA NORMA ISO 17025 ´REQUISITOS GENERALES PARA LA COMPETENCIA DE LABORATORIOS DE ENSAYO Y CALIBRACION´ Y UN (1) EQUIPO BAJO CALIBRACION TRAZABLE AL NIST. </t>
  </si>
  <si>
    <t>PAGO VIATICOS DIRECCION DE OPERACIONES, CORRESP.AL MES DE DICIEMBRE/2020, ELABORADA EN FEBRERO/2021, SEGUN MEMO-DF-62/2021.-</t>
  </si>
  <si>
    <t>PAGO FACTURA B0200260942/17-08-2020, DESCONTADO DE LA INDEMNIZACION Y VACACIONES DEL SR. GARIS ALMONTE, CEDULA DE IDENTIDAD NO.001-1343611-7 QUIEN DESEMPEÑO EL CARGO DE CONSERJE EN LA SECCION DE MAYORDOMIA.</t>
  </si>
  <si>
    <t>PAGO VIATICOS DE LA DIRECCION  DESARROLLO PROVI. CORRESP. A DICIEMBRE/2020, ELABORADA EN FEBRERO/2021.</t>
  </si>
  <si>
    <t>PAGO VIATICOS DE LA DIRECCION DE LA CALIDAD DEL AGUA, CORRESP. AL MES DE DICIEMBRE/2020, ELABORADA EN FEBRERO/2021.</t>
  </si>
  <si>
    <t>PAGO VIATICOS DIRECCION DE TECNOLOGIA DE LA INF. Y COMP, CORRESP. A DICIEMBRE/2020, ELABORADA EN FEBERERO/2021.</t>
  </si>
  <si>
    <t xml:space="preserve">EFT-1107 </t>
  </si>
  <si>
    <t xml:space="preserve">EFT-1108 </t>
  </si>
  <si>
    <t xml:space="preserve">EFT-1109 </t>
  </si>
  <si>
    <t>PAGO NOMINA ADIC. DE PERSONAL CONTRATADO E IGUALADO, CORRESP. A  DIC./2020 ELAB. EN FEBRERO/2021.</t>
  </si>
  <si>
    <t>PAGO NOMINA DE PERSONAL CONTRATADO E IGUALADO, CORRESP. A  FEBRERO/2021.</t>
  </si>
  <si>
    <t>PAGO DE NOMINA ADIC. DE PERSONAL CONTRATADO E IGUALADO, CORRESP. A  ENERO/2021 ELAB. EN FEBRERO/2021.</t>
  </si>
  <si>
    <t>DB PAGO TC</t>
  </si>
  <si>
    <t>COMISION POR TRANSFERENCIA</t>
  </si>
  <si>
    <t>COMISION PAGO IMPUESTO 0.15%</t>
  </si>
  <si>
    <t>CARGO POR SERVICIOS GENERADOS</t>
  </si>
  <si>
    <t>DF AFILIACION</t>
  </si>
  <si>
    <t>1ER ABONO DE LA INDEMN. Y VAC. CORRESP. A (25 DIAS DEL AÑO 2019 Y 29 DIAS DEL 2020), QUIEN DESEMPEÑO EL CARGO DE SUD-DIRECTOR REGIONAL EN EL DEPTO. PROV. SAN JUAN DE LA MAGUANA LAS MATAS DE FARFAN.</t>
  </si>
  <si>
    <t>PAGO FACT. NO.B1500000014/18-01-2021, ORD. SERV. NO. OS2020-0834 HONOR.S PROFES., ''SOLICITUD DE SERV. PARA EL PAGO DE NOTARIO PARA EL ACTO DE APERTURA DEL SORTEO DE OBRAS REFERENCIA INAPA-CCC-SO-2020-0004, PARA LA AMPLIACION, MEJORAMIENTO Y EQUIPAMIENTO DE ACUED. EN DIFERENTES PROV. '.</t>
  </si>
  <si>
    <t xml:space="preserve">EFT-5870 </t>
  </si>
  <si>
    <t>EFT-5871</t>
  </si>
  <si>
    <t>EFT-5872</t>
  </si>
  <si>
    <t>EFT-5873</t>
  </si>
  <si>
    <t>EFT-5874</t>
  </si>
  <si>
    <t>EFT-5875</t>
  </si>
  <si>
    <t>EFT-5876</t>
  </si>
  <si>
    <t>EFT-5877</t>
  </si>
  <si>
    <t>EFT-5878</t>
  </si>
  <si>
    <t>PAGO VIATICOS DE LAS UNIDADES CONSULTIVAS O ASESORAS, DICIEMBRE/2020, ELABORADA EN FEBRERO/2021, MEMO-DF-68/2021.</t>
  </si>
  <si>
    <t>REEMBOLSO AL AYUNT. DE SAN JUAN DE LA MAGUANA, DEBIDO A QUE POR ERROR FUE DEPOSITADO EN LA CTA. FUNCIONAMIENTO DEL NIVEL CENTRAL.</t>
  </si>
  <si>
    <t>PAGO VIATICOS DEL DEPART. DE REVISION Y CONTROL, CORRESP. AL MES DE DICIEMBRE/2020 ELABORADA EN EL MES DE FEBRERO/2021.</t>
  </si>
  <si>
    <t>PAGO VIATICOS DE LA DIRECCION COMERCIAL, CORRESP. AL MES DE DICIEMBRE/2020, ELABORADA EN FEBRERO/2021.</t>
  </si>
  <si>
    <t>PAGO VIATICOS DE LA DIRECCION DE SUP. Y FISCALIZACION DE OBRAS, CORRESP. AL MES DE DICIEMBRE/2020, ELABORADA EN FEBRERO/2021.</t>
  </si>
  <si>
    <t>PAGO VIATICOS DIRECCION DE PROGRAMAS Y PROYECTOS ESPECIALES, CORRESP. AL MES DE DICIEMBRE/2020, ELABORADA EN FEBRERO/2021.</t>
  </si>
  <si>
    <t>PAGO VIATICOS DE LA DIRECCION DE INGENIERIA, CORRESP. AL MES DE DICIEMBRE/2020, ELABORADA EN FEBRERO/2021.</t>
  </si>
  <si>
    <t>PAGO VIATICOS DE LA DIRECCION DE TRATAMIENTO DE AGUA,  CORRESP. A DICIEMBRE/2020 ELABORADA EN EL MES DE FEBRERO/2021.</t>
  </si>
  <si>
    <t>PAGO FACT. NOS.B1500053261/01-10, 53457/11, 53465/12, 53478/13, 53485/16, 55609/21, 55621/23, 55674, 55671/30-11-, 55703/04, 55771/07, 55798/11, 55733, 55734/12, 55777/14, 55752/15, 55753, 55762, 55755/16, 55763/17, 55785, 55782, 55800, 55801/21, 55794/22, 55797/23-12-2020,  ORDEN DE COMPRA OC2020-0191 ADQUISICION DE GASOIL REGULAR  PARA SER UTILIZADO EN LA FLOTILLA  DE VEHICULOS, GENERADORES ELECTRICO, Y EQUIPO DE BOMBEO DEL INAPA.</t>
  </si>
  <si>
    <t>PAGO FACT. NO.B1500000070/24-12-2020, ORD. DE COMP. NO. OC2020-0328, COMPRA DE MATERIALES DE HIGIENE, LOS CUALES SERAN UTILIZADOS EN EL NIVEL CENTRAL.</t>
  </si>
  <si>
    <t>PAGO VIATICOS DE LA DIRECCION COMERCIAL, CORRESP. AL MES DE DICIEMBRE/2021, ELABORADA EN FEBRERO/2021.</t>
  </si>
  <si>
    <t>REPOS.FONDO CAJA CHICA DE LA PROV. HATO MAYOR ZONA VI CORRESP. AL PERIODO DEL  01-12-2020 AL 11-01-2021, RECIBOS DE DESEMBOLSO DEL 0468 AL 0541.</t>
  </si>
  <si>
    <t>COMISION POR MANEJO DE CUENTA</t>
  </si>
  <si>
    <t>AVISO DE  DEBITO</t>
  </si>
  <si>
    <t xml:space="preserve"> Del 01 al  31  de MARZO 2021</t>
  </si>
  <si>
    <t>PAGO SERV. EN SUMINS. DE CAMIONES CIST. PARA SUPL. AGUA A LA COMUNIDAD  DE CAMBITA EL PUEBLECITO CORRESP. AL MES DE NOV. 2020</t>
  </si>
  <si>
    <t>PAGO ALQ. LOCAL COM. DE HAINA, INAPA PROV. SAN CRISTOBAL CORRESP. AL MES DE ENERO 2021</t>
  </si>
  <si>
    <t>SERV. DE REP. DE RETROEXC. QUE PERT. A INAPA PROV. SAN CRISTOBAL RET. ISR,ITBIS DE SERV.</t>
  </si>
  <si>
    <t>RET DEL ISR Y DEL ITBIS A PROV. DE BIENES Y SERV. DEL MES DE ENERO 2020</t>
  </si>
  <si>
    <t>B.H.</t>
  </si>
  <si>
    <t>PAGO DE RET. ISR Y ITBIS CORRESP. AL MES DE ENERO 2021</t>
  </si>
  <si>
    <t>PAGO DE FABRI. DE GUSANO EN ACERO INOXIDABLE PARA SER USADOS EN EL AC. ASURO</t>
  </si>
  <si>
    <t>PAGO DE VIATICO AL MEC. DE CLORO DPTO. ASURO POR VAIJAR A LLENAR CILINDROS DE CLORO GAS VACIOS</t>
  </si>
  <si>
    <t>PAGO DE VIATICO AL ENC. ADMIN. NEYBA POR VIAJAR A STO. DGO.</t>
  </si>
  <si>
    <t>PAGO DE VIATICO AL CHOFER AC. NEYBA POR VIAJAR A STO.DGO.</t>
  </si>
  <si>
    <t>PAGO DE VIATICO A TECNICO ADMNT. POR VIAJAR A STO DGO.</t>
  </si>
  <si>
    <t>PAGO DE VIATICO A RECOLECT. DE MUESTRAS  DE CLORO DPTO. ASURO POR VAIJAR A LLENAR CILINDROS DE CLORO GAS VACIOS</t>
  </si>
  <si>
    <t>PAGO DE VIATICO A CHOFER AC. BARAHONA O POR VAIJAR A BANI A LLENAR CILINDROS DE CLORO GAS VACIOS</t>
  </si>
  <si>
    <t>PAGO DE VIATICO AL ENC. COMERCIAL ASURO POR VIAJAR A STO. DGO. A REUNION CON EL DIRECTOR COM.</t>
  </si>
  <si>
    <t>PAGO DE VIATICO A CHOFER AC. BARAHONA O POR VAIJAR A STO. DGO. A LLEVAR DOCUMENTOS</t>
  </si>
  <si>
    <t>PAGO DE VIATICO AL CHOFER DEL ENC. REGIONAL ASURO POR VIAJAR A STO. DGO. A LLEVAR ENC. DPTO. ASURO A REUION CON LA DIRECTORA DE REC. HUMN. Y LLEVAR DOCUMENTOS</t>
  </si>
  <si>
    <t>PAGO DE VIATICO AL ENC. REGIONAL. POR VIAJAR A STO DGO.  REUNION CON LA ENCARGADA DE RECURSOS HUMN.</t>
  </si>
  <si>
    <t>PAGO DE VIATICO AL ENC. REGIONAL ADMINISTRATIVO POR VIAJAR A STO DGO.  REUNION CON LA ENCARGADA DE RECURSOS HUMN.</t>
  </si>
  <si>
    <t>COMP. DE RESPUESTO DE MOTOR PARA SER UTILIZ. EN MANTNIM. Y REP. DE LAS FICHAS Y GENERADORES ASIGNADOS AL AC. REG. ASURO</t>
  </si>
  <si>
    <t>COMP. DE MATERIALES GASTAB. DE OFIC. PARA USO OFIC. COM. Y OPERAC. DEL DPTO. REGIONAL ASURO</t>
  </si>
  <si>
    <t>NOMINA  ADICIONAL</t>
  </si>
  <si>
    <t>NOMINA RETENCION DE FEB/2021</t>
  </si>
  <si>
    <t>102922 -102928</t>
  </si>
  <si>
    <t xml:space="preserve">102917 </t>
  </si>
  <si>
    <t xml:space="preserve">102920 </t>
  </si>
  <si>
    <t>EFT1110 -1112</t>
  </si>
  <si>
    <t>RETENCIONES DE FEB/2021</t>
  </si>
  <si>
    <t>SERV. ALQ. RETRO-PALA. USADA EN SEMANA SANTA DE YAGUATE.PROV. SAN CRISTOBAL.</t>
  </si>
  <si>
    <t>COMP. CONSUMIBLES. IMPR. USO DEPTO. ADM Y FINANC S.C</t>
  </si>
  <si>
    <t>COMP. JUNTAS , PARA USO INAPA, S.C</t>
  </si>
  <si>
    <t>COMP. MAT. LIMP,UTILIZADOS INAPA,,S.C</t>
  </si>
  <si>
    <t>COMP. CAMISETAS,PARA PERSONAL S,C.</t>
  </si>
  <si>
    <t>COMP. RADIADOR, UTILIZ. EN LA PTASC.</t>
  </si>
  <si>
    <t>COMP. CARTELES, UTILIZADOS BRIG. INAPA S.C</t>
  </si>
  <si>
    <t>SERV. REP. CAMIONETA, DIV. OPERACIONES S.C</t>
  </si>
  <si>
    <t>COMP. CORTADORAS, AC. INAPA S,C.</t>
  </si>
  <si>
    <t>PAG. FAB. IMPULSOR,INAPA S,C.</t>
  </si>
  <si>
    <t>PAG. SERV. TRANSP. TUBERIA INAPA,SC.</t>
  </si>
  <si>
    <t>PAG. COMP. BATERIAS, INAPA , S.C</t>
  </si>
  <si>
    <t>PAG. SERV. CAMION, REP. AVERIAS, SECTOR VILLA PROGRESO,INAPA, S.CC</t>
  </si>
  <si>
    <t>PAG. TRASLAD. E INST. POSTE, USADOS EN SAMAGOLA,INAPA S.C.</t>
  </si>
  <si>
    <t>PAG. SERV. GRUA,TRAB. DE BOMBEO INAPA,S.C.</t>
  </si>
  <si>
    <t>PAG. ALQ. ESTAF. PALENQUE, INAPA,S.C</t>
  </si>
  <si>
    <t>PAG. ALQ. ESTAF. VILLA ALTAGRACIA INAPA,S.C</t>
  </si>
  <si>
    <t>PAG. ALQ, ESTAF. HATILLO, INAPA,S.C.</t>
  </si>
  <si>
    <t>PAG. ALQ. ESTAF. YAGUATE, INAPA,S.C.</t>
  </si>
  <si>
    <t>PAG. SERV. CAMION CISTERNA, DIFTES PUNTOS, INAPA,S.C.</t>
  </si>
  <si>
    <t>PAG. SER. CAMION CISTERNA,DIFTES PUNTOS, INAPA,S.C.</t>
  </si>
  <si>
    <t>REP. CAJA CHICA</t>
  </si>
  <si>
    <t>PAG. SERV. TRANSP. PERS. INAPA,SC.</t>
  </si>
  <si>
    <t>PAG. SERV. FLOTA, PERS.INAPA,S.C.</t>
  </si>
  <si>
    <t>PAG. SERV. MANT. BOMBA,AC. MATA PALOMA-LA TOMA,SC.</t>
  </si>
  <si>
    <t>PAG. CONST. CASTA,OFIC. ADM Y FINANC. S.C.</t>
  </si>
  <si>
    <t>PAG. REP. PUERTAS,OFIC. HAINA, INAPA,S.C.</t>
  </si>
  <si>
    <t>PAG. SERV Y REP. DIFTES AC,INAPA,S.C.</t>
  </si>
  <si>
    <r>
      <t>058431</t>
    </r>
    <r>
      <rPr>
        <sz val="9"/>
        <color indexed="8"/>
        <rFont val="Arial"/>
        <family val="2"/>
      </rPr>
      <t/>
    </r>
  </si>
  <si>
    <r>
      <t>058432</t>
    </r>
    <r>
      <rPr>
        <sz val="9"/>
        <color indexed="8"/>
        <rFont val="Arial"/>
        <family val="2"/>
      </rPr>
      <t/>
    </r>
  </si>
  <si>
    <r>
      <t>058433</t>
    </r>
    <r>
      <rPr>
        <sz val="9"/>
        <color indexed="8"/>
        <rFont val="Arial"/>
        <family val="2"/>
      </rPr>
      <t/>
    </r>
  </si>
  <si>
    <r>
      <t>058434</t>
    </r>
    <r>
      <rPr>
        <sz val="9"/>
        <color indexed="8"/>
        <rFont val="Arial"/>
        <family val="2"/>
      </rPr>
      <t/>
    </r>
  </si>
  <si>
    <t xml:space="preserve">EFT-5879 </t>
  </si>
  <si>
    <t>EFT-5880</t>
  </si>
  <si>
    <t>EFT-5881</t>
  </si>
  <si>
    <t xml:space="preserve">058430 </t>
  </si>
  <si>
    <t>1ER ABONO DE LA INDEMN. Y VAC. CORRESP. A (25 DIAS DEL AÑO 2019 Y 25 DIAS DEL 2020), QUIEN DESEMPEÑO EL CARGO DE ENCARGADA EN EL DEPTO. DE GESTION DE COBROS EN LA DIVISION DE GRANDES CLIENTES.</t>
  </si>
  <si>
    <t>1ER ABONO DE INDEMN. Y VAC. (15 DIAS CORRESP. AL AÑO 2020), QUIEN DESEMPEÑO EL CARGO DE COORDINADOR DE ZONA, EN LA DIRECCION DE DESARROLLO PROV.</t>
  </si>
  <si>
    <t>PAGO INDEMN. Y VAC. (15 DIAS CORRESP. AL AÑO 2020), QUIEN DESEMPEÑO EL CARGO DE COORDINADOR DE ZONA, EN LA DIRECCION DE DESARROLLO PROV.</t>
  </si>
  <si>
    <t>REPOSICION FONDO CAJA CHICA DE LA DIRECCION DE OPERACIONES DESTINADO PARA CUBRIR GASTOS DE URGENCIA CORRESP. AL PERIODO DEL 28-01 AL 22-02-2021, RECIBOS DE DESEMBOLSO DEL 9189 AL 9241.</t>
  </si>
  <si>
    <t>REPOSICION FONDO CAJA CHICA DE LA PROV. LA ALTAGRACIA ZONA VI CORRESP. AL PERIODO DEL 26-10-2020 AL 20-01-2021, RECIBOS DE DESEMBOLSO DEL 0771 AL 0874.</t>
  </si>
  <si>
    <t>PAGO VIATICOS DE LA DIRECCION ADMINISTRATIVA, CORRESP. AL MES DE DICIEMBRE/2020, ELABORADA EN FEBRERO/2021.</t>
  </si>
  <si>
    <t>APORTES PATRONALES DE LA INSTITUCION AL SISTEMA DE SEGURIDAD SOCIAL, CORRESP. AL MES DE FEBRERO/2021 Y NOVEDADES ATRASADAS CORRESP. A LOS  MESES  DE DICIEMBRE/2020 Y ENERO/2021, REPORTADAS EN EL PRESENTE MES,  SEGUN FACTURA S/N  D/F 26-02-2021, REFERENCIAS NOS. 0220-2120-5045-0714, 0220-2120-5045-0726, 0120-2120-5037-6839, 1220-2020-5037-8212.</t>
  </si>
  <si>
    <t>PAGO RETENCION TSS, SEGURO BASICO OPCIONAL, APORTE PLAN DE  PENSIONES ( 2.87%), SEGURO FAMILIAR DE SALUD (3.04%) CORRESP. A LAS NOMINAS NIVEL CENTRAL,  ACUED.,  CONTRATADO E IGUALADO, TRAMITE DE PENSION NC. Y AC. PROV. SANTIAGO Y SAN CRISTOBAL, PERSONAL CONTRATADO SAN CRISTOBAL,  ADICIONALES NIVEL CENTRAL,  ACUED., P/CONTRATADO Y CONTRATADO DICIEMBRE/2020, ENERO/2021, Y CANCELADOS NC. AC., FEBRERO/2021.</t>
  </si>
  <si>
    <r>
      <t>058436</t>
    </r>
    <r>
      <rPr>
        <sz val="9"/>
        <color indexed="8"/>
        <rFont val="Arial"/>
        <family val="2"/>
      </rPr>
      <t/>
    </r>
  </si>
  <si>
    <r>
      <t>058437</t>
    </r>
    <r>
      <rPr>
        <sz val="9"/>
        <color indexed="8"/>
        <rFont val="Arial"/>
        <family val="2"/>
      </rPr>
      <t/>
    </r>
  </si>
  <si>
    <r>
      <t>058438</t>
    </r>
    <r>
      <rPr>
        <sz val="9"/>
        <color indexed="8"/>
        <rFont val="Arial"/>
        <family val="2"/>
      </rPr>
      <t/>
    </r>
  </si>
  <si>
    <r>
      <t>058439</t>
    </r>
    <r>
      <rPr>
        <sz val="9"/>
        <color indexed="8"/>
        <rFont val="Arial"/>
        <family val="2"/>
      </rPr>
      <t/>
    </r>
  </si>
  <si>
    <r>
      <t>058440</t>
    </r>
    <r>
      <rPr>
        <sz val="9"/>
        <color indexed="8"/>
        <rFont val="Arial"/>
        <family val="2"/>
      </rPr>
      <t/>
    </r>
  </si>
  <si>
    <r>
      <t>058441</t>
    </r>
    <r>
      <rPr>
        <sz val="9"/>
        <color indexed="8"/>
        <rFont val="Arial"/>
        <family val="2"/>
      </rPr>
      <t/>
    </r>
  </si>
  <si>
    <r>
      <t>058442</t>
    </r>
    <r>
      <rPr>
        <sz val="9"/>
        <color indexed="8"/>
        <rFont val="Arial"/>
        <family val="2"/>
      </rPr>
      <t/>
    </r>
  </si>
  <si>
    <r>
      <t>058443</t>
    </r>
    <r>
      <rPr>
        <sz val="9"/>
        <color indexed="8"/>
        <rFont val="Arial"/>
        <family val="2"/>
      </rPr>
      <t/>
    </r>
  </si>
  <si>
    <r>
      <t>058444</t>
    </r>
    <r>
      <rPr>
        <sz val="9"/>
        <color indexed="8"/>
        <rFont val="Arial"/>
        <family val="2"/>
      </rPr>
      <t/>
    </r>
  </si>
  <si>
    <r>
      <t>058445</t>
    </r>
    <r>
      <rPr>
        <sz val="9"/>
        <color indexed="8"/>
        <rFont val="Arial"/>
        <family val="2"/>
      </rPr>
      <t/>
    </r>
  </si>
  <si>
    <r>
      <t>058446</t>
    </r>
    <r>
      <rPr>
        <sz val="9"/>
        <color indexed="8"/>
        <rFont val="Arial"/>
        <family val="2"/>
      </rPr>
      <t/>
    </r>
  </si>
  <si>
    <t xml:space="preserve">EFT-5882 </t>
  </si>
  <si>
    <t>EFT-5883</t>
  </si>
  <si>
    <t xml:space="preserve">058435 </t>
  </si>
  <si>
    <t>REPOSICION FONDO CAJA CHICA DE LA PROV. PERAVIA ZONA IV CORRESP. AL PERIODO DEL 05-01 AL 10-02-2021, RECIBOS DE DESEMBOLSO DEL 1220 AL 1283.</t>
  </si>
  <si>
    <t>REPOSICION FONDO CAJA CHICA DE LA PROV. MONTE PLATA ZONA IV CORRESP. AL PERIODO DEL 16-12-2020 AL 27-01-2021, RECIBOS DE DESEMBOLSO DEL 1277 AL 1315.</t>
  </si>
  <si>
    <t>PAGO TRABAJOS PLAN NACIONAL DE CRECIMIENTO DE USUARIOS Y ACTUALIZACION DE DATOS, A EFECTUARSE DEL 1ERO. AL 5 DE FEBRERO DEL PRESENTE AÑO, EN LA PROVINCIA SAN PEDRO DE MACORIS.</t>
  </si>
  <si>
    <t>PAGO FACT. NO.B1500000608/27-10-2020, ORD. DE COMP. OC2020-0270, ADQUISICION DE CARTUCHOS, TONERS PARA SER USADO EN EL SUMINISTRO NIVEL CENTRAL (AMORTIZACION DE AVANCE RD$52,462.80).</t>
  </si>
  <si>
    <t>REPOSICION FONDO GENERAL DESTINADO PARA CUBRIR GASTOS MENORES DEL NIVEL CENTRAL CORRESP. AL PERIODO DEL 06-01 AL 05-02-2021, RECIBOS DE DESEMBOLSO DEL 19275 AL 19366.</t>
  </si>
  <si>
    <t>PAGO VAC.(15 DIAS CORRESP. AL AÑO 2019 Y 09 AL 2020), A LA SRA. ELIZABETH ALTAGRACIA GONZALEZ SANCHEZ, CEDULA NO. 003-0083524-6, QUIEN DESEMPEÑO EL CARGO DE CODIFICADOR EN EL ACUED. BANI.</t>
  </si>
  <si>
    <t>1ER ABONO DE INDEMN. Y VAC. (25 DIAS CORRESP. AL AÑO 2019 Y 30 DEL 2020), QUIEN DESEMPEÑO EL CARGO DE ENCARGADO DIVISION ADMINISTRATIVA EN LA PROV. DUARTE ACUED. SAN FRANCISCO DE MACORIS.</t>
  </si>
  <si>
    <t>1ER ABONO DE INDEMN. Y VAC. (30 DIAS CORRESP. AL AÑO 2019 Y 30 DEL 2020), QUIEN DESEMPEÑO EL CARGO DE ANALISTA FINANCIERO, EN LA DIRECCION DE DESARROLLO PROV., UCP INAPA-BID-AECI.</t>
  </si>
  <si>
    <t xml:space="preserve"> COMPLETIVO INDEMN. Y VAC. (03 DIAS CORRESP. AL AÑO 2019 Y 20 DEL 2020), QUIEN DESEMPEÑO EL CARGO DE CONSERJE, EN LA SECCION DE MAYORDOMIA DE LA DIRECCION ADMINISTRATIVA.</t>
  </si>
  <si>
    <t>1ER ABONO DE INDEMN. Y VAC. (15 DIAS CORRESP. AL AÑO 2019 Y 24 DEL 2020), QUIEN DESEMPEÑO EL CARGO DE ENCARGADA EN LA DIVISION DE ARCHIVO Y CORRESP..</t>
  </si>
  <si>
    <t>PAGO INDEMN. Y VAC. (15 DIAS CORRESP. AL AÑO 2019 Y 24 AL 2020), QUIEN DESEMPEÑO EL CARGO DE ENCARGADA EN LA DIVISION DE ARCHIVO Y CORRESP.</t>
  </si>
  <si>
    <t>PAGO FACT. NO. B1500000464/06-11-2020 OC2020-0260 ADQUISICION DE (6,000) FORMULARIOS DC-5, PARA SER UTILIZADOS EN EL PAGO DE AGUA EN LAS DIFERENTES PROV. DEL PAIS.</t>
  </si>
  <si>
    <t>PAGO FACT. NO.B1500000135/16-09-2020, ORD. DE SERV. NO.OS2020-0705, SERV. DE PUBLICIDAD INSTITUCIONAL A TRAVES DEL PERIODICO DIGITAL:WWW.CURIOSO DIGITAL.COM.DO, LAS REDES SOCIALES: FACEBOOK, TWITTER Y EMISIONES DE BOLETINES NOTICIOSOS A TRAVES DE LA EMISORA SONIDO SUAVE FM. CORRESP. AL MES DE AGOSTO/2020.</t>
  </si>
  <si>
    <t xml:space="preserve">058450 </t>
  </si>
  <si>
    <t xml:space="preserve">058451 </t>
  </si>
  <si>
    <t xml:space="preserve">058452 </t>
  </si>
  <si>
    <t xml:space="preserve">058453 </t>
  </si>
  <si>
    <t xml:space="preserve">058454 </t>
  </si>
  <si>
    <t xml:space="preserve">058455 </t>
  </si>
  <si>
    <t xml:space="preserve">058456 </t>
  </si>
  <si>
    <t>PAGO FACT. NOS. B1500000007/14-04-, 16/05-08-2020 A LA ORD. DE COMP. NO. OC2020-0090, ADQUISICION DE MATERIALES,  INSUMOS Y EQUIPOS  PARA EL LABORATORIO DE NIVEL  CENTRAL Y REGIONALES .</t>
  </si>
  <si>
    <t>1ER ABONO INDEMN. Y  VAC. (25 DIAS CORRESP. AL AÑO 2019 Y 28 DEL 2020), QUIEN DESEMPEÑO EL CARGO DE AUXILIAR COMERCIAL, EN EL DEPTO. DE FACTURACION.</t>
  </si>
  <si>
    <t>PAGO INDEMN. Y VAC. (25 DIAS CORRESP. AL AÑO 2019 Y 28 AL 2020), QUIEN DESEMPEÑO EL CARGO DE AUXILIAR COMERCIAL, EN EL DEPTO. DE FACTURACION.</t>
  </si>
  <si>
    <t>1ER ABONO INDEMN. Y VAC. CORRESP. A (30 DIAS DEL AÑO 2019 Y 30 DIAS DEL 2020), QUIEN DESEMPEÑO EL CARGO DE ANALISTA DE DATOS ESTADISTICOS EN EL DEPART. DE ESTADISTICAS.</t>
  </si>
  <si>
    <t>REPOS. FONDO CAJA CHICA DE LA PROV. ELIAS PIÑA ZONA II CORRESP. AL PERIODO DEL 02 AL 22-02-2021, RECIBOS DE DESEMBOLSO DEL 3555 AL 3562.</t>
  </si>
  <si>
    <t>PAGO VAC. (15 DIAS CORRESP. AL AÑO 2019 Y 11 DEL 2020), QUIEN DESEMPEÑO EL CARGO DE ANALISTA SOCIAL EN EL DEPART. DE DESARROLLO RURAL EN APS.</t>
  </si>
  <si>
    <t>PAGO INDEMN. Y VAC. (20 DIAS CORRESP. AL AÑO 2019 Y 14 DEL 2020), QUIEN DESEMPEÑO EL CARGO DE VIGILANTE, EN LA DIVISION ADMINISTRATIVA FINANCIERA, PROV. HATO MAYO.</t>
  </si>
  <si>
    <t xml:space="preserve">058459 </t>
  </si>
  <si>
    <t xml:space="preserve">058460 </t>
  </si>
  <si>
    <t xml:space="preserve">058461 </t>
  </si>
  <si>
    <t xml:space="preserve">058462 </t>
  </si>
  <si>
    <t xml:space="preserve">058463 </t>
  </si>
  <si>
    <t xml:space="preserve">058464 </t>
  </si>
  <si>
    <t xml:space="preserve">058465 </t>
  </si>
  <si>
    <t xml:space="preserve">058466 </t>
  </si>
  <si>
    <t xml:space="preserve">058467 </t>
  </si>
  <si>
    <t xml:space="preserve">058468 </t>
  </si>
  <si>
    <t xml:space="preserve">058469 </t>
  </si>
  <si>
    <t xml:space="preserve">058470 </t>
  </si>
  <si>
    <t xml:space="preserve">058471 </t>
  </si>
  <si>
    <t xml:space="preserve">058472 </t>
  </si>
  <si>
    <t xml:space="preserve">058473 </t>
  </si>
  <si>
    <t xml:space="preserve">058474 </t>
  </si>
  <si>
    <t xml:space="preserve">058475 </t>
  </si>
  <si>
    <t xml:space="preserve">058476 </t>
  </si>
  <si>
    <t xml:space="preserve">058477 </t>
  </si>
  <si>
    <t xml:space="preserve">058478 </t>
  </si>
  <si>
    <t xml:space="preserve">058479 </t>
  </si>
  <si>
    <t xml:space="preserve">058480 </t>
  </si>
  <si>
    <t xml:space="preserve">058481 </t>
  </si>
  <si>
    <t xml:space="preserve">058482 </t>
  </si>
  <si>
    <t xml:space="preserve">058483 </t>
  </si>
  <si>
    <t xml:space="preserve">058484 </t>
  </si>
  <si>
    <t xml:space="preserve">058485 </t>
  </si>
  <si>
    <t xml:space="preserve">058486 </t>
  </si>
  <si>
    <t xml:space="preserve">058487 </t>
  </si>
  <si>
    <t xml:space="preserve">058488 </t>
  </si>
  <si>
    <t xml:space="preserve">058489 </t>
  </si>
  <si>
    <t>PAGO INDEMN. Y VAC. (15 DIAS CORRESP. AL AÑO 2020), QUIEN DESEMPEÑO EL CARGO DE DIGITADOR EN LA SECCION DE INGRESOS Y RECAUDACION.</t>
  </si>
  <si>
    <t>PAGO INDEMN. Y VAC. (25 DIAS CORRESP. AL AÑO 2019 Y 24 DEL 2020), QUIEN DESEMPEÑO EL CARGO AUXILIAR RELACIONES PUBLICAS, EN LA ADMINISTRATIVA SAN JUAN DE LA MAGUANA.</t>
  </si>
  <si>
    <t>REPOSICION FONDO CAJA CHICA DE LA PROV. EL SEIBO ZONA VI CORRESP. AL PERIODO DEL 06 AL 12-01-2021, RECIBOS DE DESEMBOLSO DEL 0659 AL 0674.</t>
  </si>
  <si>
    <t>PAGO EQUIVALENTE A DOS (2) MESES DE DEPOSITO POR CONCEPTO DE ALQUILER DEL LOCAL PARA LA INSTALACION DE LA OFICINA COMERCIAL, DEL MUNICIPIO SAN JOSE DE OCOA, PROV. SAN JOSE DE OCOA.</t>
  </si>
  <si>
    <t>PAGO VAC. (20 DIAS CORRESP. AL AÑO 2019 Y 18 DEL 2020), QUIEN DESEMPEÑO EL CARGO ANALISTA LEGAL, EN EL DEPARTAMENTO REGIONAL DE ALINO.</t>
  </si>
  <si>
    <t>PAGO INDEMN. Y VAC. (15 DIAS CORRESP. AL AÑO 2020), QUIEN DESEMPEÑO EL CARGO RECOLECTOR DE MUESTRA, PROV. SAN JUAN DE LA MAGUANA.</t>
  </si>
  <si>
    <t>PAGO INDEMN. Y VAC. (25 DIAS CORRESP. AL AÑO 2019 Y 30 DEL 2020), QUIEN DESEMPEÑO EL CARGO DE CAJERA, SECCION ADMINISTRATIVA MONTE CRISTI.</t>
  </si>
  <si>
    <t>PAGO PLAN DE DISTRIBUCION DE CONTRATOS DEL PLAN NACIONAL DE CRECIMIENTO DE USUARIOS Y ACTUALIZACION DE DATOS, A EFECTUARSE DEL 03 AL 05 DE MARZO DEL AÑO EN CURSO, EN LAS PROVINCIAS DUARTE, PERAVIA Y HERMANAS MIRABAL.</t>
  </si>
  <si>
    <t>PAGO INDEMN. Y VAC. (25 DIAS CORRESP. AL AÑO 2019 Y 30 DEL 2020), QUIEN DESEMPEÑO EL CARGO OPERADOR DE SISTEMA APS, PROV. SAN JUAN DE LA MAGUANA.</t>
  </si>
  <si>
    <t>PAGO INDEMN. Y VAC. (25 DIAS CORRESP. AL AÑO 2019 Y 30 DEL 2020), QUIEN DESEMPEÑO EL CARGO MENSAJERO INTERNO, DIVISION ADMINISTRATIVA SANCHEZ RAMIREZ.</t>
  </si>
  <si>
    <t>PAGO VAC. (20 DIAS CORRESP. AL AÑO 2019 Y 15 DEL 2020), QUIEN DESEMPEÑO EL CARGO DE INGENIERO RESIDENTE EN EL DEPART. PROV. HERMANAS MIRABAL.</t>
  </si>
  <si>
    <t>PAGO INDEMN. Y VAC. (25 DIAS CORRESP. AL AÑO 2019 Y 30 DEL 2020), QUIEN DESEMPEÑO EL CARGO DE AYUDANTE DE FONTANERIA, SECCION DE OPERACIONES DAJABON.</t>
  </si>
  <si>
    <t>PAGO FACT. NOS. B1500000001/03-09-, 03/05-11-2020 ORD. DE COMP. NO.OC2020-0245 ADQUISICION DE (01) GENERADOR ELECTRICO Y MATERIALES PARA SER UTILIZADOS EN LA PLANTA DE TRATAMIENTO PROV. PERAVIA, MENOS DESC. ISR RD$132,779.38.</t>
  </si>
  <si>
    <t>PAGO EQUIVALENTE A DOS (2) MESES DE DEPOSITOS POR CONCEPTO DE ALQUILER DEL LOCAL PARA LA INSTALACION DE LA OFICINA COMERCIAL, MUNICIPIO COMENDADOR, PROV. ELIAS PIÑA.</t>
  </si>
  <si>
    <t>PAGO VAC. (05 DIAS CORRESP. AL AÑO 2019 Y 19 DEL 2020), QUIEN DESEMPEÑO EL CARGO DE CONTADOR EN EL DEPARTAMENTO DE PRESUPUESTO.</t>
  </si>
  <si>
    <t>PAGO INDEMN. Y VAC. (15 DIAS CORRESP. AL AÑO 2019 Y 15 DEL 2020), QUIEN DESEMPEÑO EL CARGO SECRETARIA, EN EL DEPART. DE MANTENIMIENTO ELECTROMECANICO.</t>
  </si>
  <si>
    <t>PAGO INDEMN. Y VAC. (20 DIAS CORRESP. AL AÑO 2019 Y 20 DEL 2020), QUIEN DESEMPEÑO EL CARGO CAJERO (A) EN LA SECCION ADMINISTRATIVA DE MONTE CRISTI.</t>
  </si>
  <si>
    <t>PAGO INDEMN. Y VAC. (20 DIAS CORRESP. AL AÑO 2019 Y 20 DEL 2020), QUIEN DESEMPEÑO EL CARGO OPERADOR DE SISTEMA APS, EN LA SECCION DE OPERACIONES DE BARAHONA.</t>
  </si>
  <si>
    <t>PAGO VAC. (10 DIAS CORRESP. AL AÑO 2019 Y 11 DIAS DEL 2020), QUIEN DESEMPEÑO EL CARGO DE TECNICO EN CONTABILIDAD EN EL DEPART. DE CONTABILIDAD.</t>
  </si>
  <si>
    <t>PAGO FACT. NO. B1500005481/20-01-2021, ORD. DE SERV. NO.OS2021-0020 SERV. DE RENOVACION DE LA SUSCRIPCION ANUAL DE 5 (CINCO) EJEMPLARES DE PERIODICO CORRESP. AL PERIODO 10-01-2021 AL 09-01-2022.</t>
  </si>
  <si>
    <t>PAGO INDEMN. Y VAC. (15 DIAS CORRESP. AL AÑO 2019), QUIEN DESEMPEÑO EL CARGO DE AUXILIAR COMERCIAL, EN LA DIVISION COMERCIAL PROV. PERAVIA.</t>
  </si>
  <si>
    <t>PAGO INDEMN. Y VAC. (15 DIAS CORRESP. AL AÑO 2019 Y 16 DEL 2020), QUIEN DESEMPEÑO EL CARGO DE SECRETARIA, EN LA DIRECCION DE DESARROLLO PROVINCIAL.</t>
  </si>
  <si>
    <t>PAGO INDEMN. Y VAC. (25 DIAS CORRESP. AL AÑO 2019 Y 23 DEL 2020), QUIEN DESEMPEÑO EL CARGO DE OPERADOR DE SISTEMA APS, EN LA DIVISION DE OPERACIONES PROV. PERAVIA.</t>
  </si>
  <si>
    <t>PAGO INDEMN. Y VAC. (05 DIAS CORRESP. AL AÑO 2019 Y 15 DEL 2020), QUIEN DESEMPEÑO EL CARGO DE AUXILIAR ADMINISTRATIVO, EN EL DEPART. DE DESARROLLO RURAL EN APS.</t>
  </si>
  <si>
    <t>PAGO INDEMN. Y VAC. (20 DIAS CORRESP. AL AÑO 2019 Y 20 DEL 2020), QUIEN DESEMPEÑO EL CARGO DE TECNICO ADMINISTRATIVA PROV. HATO MAYOR.</t>
  </si>
  <si>
    <t>PAGO INDEMN. Y VAC. (25 DIAS CORRESP. AL AÑO 2019 Y 30 DEL 2020), QUIEN DESEMPEÑO EL CARGO DE CONSERJE, EN LA DIVISION ADMINISTRATIVA PROV. DUARTE.</t>
  </si>
  <si>
    <t>1ER ABONO DE LA INDEMN. Y VAC. CORRESP. A (30 DIAS DEL AÑO 2019 Y 25 DIAS DEL 2020), QUIEN DESEMPEÑO EL CARGO DE ENCARGADA EN EL DEPTO. DE MEDICION DE CONSUMO.</t>
  </si>
  <si>
    <t>PAGO VAC. (25 DIAS CORRESP. AL AÑO 2019 Y 25 DEL 2020), QUIEN DESEMPEÑO EL CARGO DE ANALISTA SOCIAL EN EL DEPART. ADMINISTRATIVO.</t>
  </si>
  <si>
    <t>PAGO INDEMN. Y VAC. (25 DIAS CORRESP. AL AÑO 2019 Y 25 DEL 2020), QUIEN DESEMPEÑO EL CARGO DE SECRETARIA, EN LA DIVISION ADMINISTRATIVA PROV. DUART.</t>
  </si>
  <si>
    <t>PAGO INDEMN. Y VAC. (20 DIAS CORRESP. AL AÑO 2019 Y 18 DEL 2020), QUIEN DESEMPEÑO EL CARGO DE CAJERA, EN LA SECCION DE ADMINISTRATIVA BARAHONA.</t>
  </si>
  <si>
    <t>PAGO INDEMN. Y VAC. (20 DIAS CORRESP. AL AÑO 2019 Y 18 AL 2020), QUIEN DESEMPEÑO EL CARGO DE CAJERA, EN LA SECCION DE ADMINISTRATIVA BARAHONA.</t>
  </si>
  <si>
    <t xml:space="preserve">EFT-5884 </t>
  </si>
  <si>
    <t>EFT-5885</t>
  </si>
  <si>
    <t>EFT-5886</t>
  </si>
  <si>
    <t>PAGO FACT. NO.B1500000176/19-02-21 ORD. DE SERV. NO. OS2019-1557, SERVICIO DE TRANSPORTE AL PERSONAL DE LA INSTITUCION, ADENDA NO. 01/2020 D/F 14-07-2020 (SALDO AL CONTRATO NO. 57/2019 ), CORRESP. DEL 01 AL 19 DE FEBRERO/2021.</t>
  </si>
  <si>
    <t>PAGO FACT. NO. B1500001204/18-11-2020 ORD. DE COMP. OC2020-0292, COMPRA DE MATERIALES HIGIENICO, LOS CUALES  SERAN UTILIZADOS EN EL NIVEL CENTRAL, ACUED. RURALES, EDIFICIO MARCOS RODRIGUEZ Y EL ALMACEN.</t>
  </si>
  <si>
    <t>PAGO FACT. NO.B0200265839/02-09-2020, DESCONTADO DE LA INDEMN. Y VAC. QUIEN DESEMPEÑO EL CARGO DE ENCARGADA EN EL DEPTO. DE MEDICION DE CONSUMO.</t>
  </si>
  <si>
    <t>S.CRISTOBAL</t>
  </si>
  <si>
    <t>S.J</t>
  </si>
  <si>
    <t>SAN PEDRO</t>
  </si>
  <si>
    <t>2238</t>
  </si>
  <si>
    <t>2246</t>
  </si>
  <si>
    <t>3725</t>
  </si>
  <si>
    <t>3726</t>
  </si>
  <si>
    <t>3730</t>
  </si>
  <si>
    <t>3745</t>
  </si>
  <si>
    <r>
      <t>058491</t>
    </r>
    <r>
      <rPr>
        <sz val="9"/>
        <color indexed="8"/>
        <rFont val="Arial"/>
        <family val="2"/>
      </rPr>
      <t/>
    </r>
  </si>
  <si>
    <r>
      <t>058492</t>
    </r>
    <r>
      <rPr>
        <sz val="9"/>
        <color indexed="8"/>
        <rFont val="Arial"/>
        <family val="2"/>
      </rPr>
      <t/>
    </r>
  </si>
  <si>
    <r>
      <t>058493</t>
    </r>
    <r>
      <rPr>
        <sz val="9"/>
        <color indexed="8"/>
        <rFont val="Arial"/>
        <family val="2"/>
      </rPr>
      <t/>
    </r>
  </si>
  <si>
    <r>
      <t>058494</t>
    </r>
    <r>
      <rPr>
        <sz val="9"/>
        <color indexed="8"/>
        <rFont val="Arial"/>
        <family val="2"/>
      </rPr>
      <t/>
    </r>
  </si>
  <si>
    <r>
      <t>058495</t>
    </r>
    <r>
      <rPr>
        <sz val="9"/>
        <color indexed="8"/>
        <rFont val="Arial"/>
        <family val="2"/>
      </rPr>
      <t/>
    </r>
  </si>
  <si>
    <r>
      <t>058496</t>
    </r>
    <r>
      <rPr>
        <sz val="9"/>
        <color indexed="8"/>
        <rFont val="Arial"/>
        <family val="2"/>
      </rPr>
      <t/>
    </r>
  </si>
  <si>
    <r>
      <t>058497</t>
    </r>
    <r>
      <rPr>
        <sz val="9"/>
        <color indexed="8"/>
        <rFont val="Arial"/>
        <family val="2"/>
      </rPr>
      <t/>
    </r>
  </si>
  <si>
    <r>
      <t>058498</t>
    </r>
    <r>
      <rPr>
        <sz val="9"/>
        <color indexed="8"/>
        <rFont val="Arial"/>
        <family val="2"/>
      </rPr>
      <t/>
    </r>
  </si>
  <si>
    <r>
      <t>058499</t>
    </r>
    <r>
      <rPr>
        <sz val="9"/>
        <color indexed="8"/>
        <rFont val="Arial"/>
        <family val="2"/>
      </rPr>
      <t/>
    </r>
  </si>
  <si>
    <r>
      <t>058500</t>
    </r>
    <r>
      <rPr>
        <sz val="9"/>
        <color indexed="8"/>
        <rFont val="Arial"/>
        <family val="2"/>
      </rPr>
      <t/>
    </r>
  </si>
  <si>
    <r>
      <t>058501</t>
    </r>
    <r>
      <rPr>
        <sz val="9"/>
        <color indexed="8"/>
        <rFont val="Arial"/>
        <family val="2"/>
      </rPr>
      <t/>
    </r>
  </si>
  <si>
    <r>
      <t>058502</t>
    </r>
    <r>
      <rPr>
        <sz val="9"/>
        <color indexed="8"/>
        <rFont val="Arial"/>
        <family val="2"/>
      </rPr>
      <t/>
    </r>
  </si>
  <si>
    <r>
      <t>058503</t>
    </r>
    <r>
      <rPr>
        <sz val="9"/>
        <color indexed="8"/>
        <rFont val="Arial"/>
        <family val="2"/>
      </rPr>
      <t/>
    </r>
  </si>
  <si>
    <r>
      <t>058504</t>
    </r>
    <r>
      <rPr>
        <sz val="9"/>
        <color indexed="8"/>
        <rFont val="Arial"/>
        <family val="2"/>
      </rPr>
      <t/>
    </r>
  </si>
  <si>
    <r>
      <t>058505</t>
    </r>
    <r>
      <rPr>
        <sz val="9"/>
        <color indexed="8"/>
        <rFont val="Arial"/>
        <family val="2"/>
      </rPr>
      <t/>
    </r>
  </si>
  <si>
    <r>
      <t>058506</t>
    </r>
    <r>
      <rPr>
        <sz val="9"/>
        <color indexed="8"/>
        <rFont val="Arial"/>
        <family val="2"/>
      </rPr>
      <t/>
    </r>
  </si>
  <si>
    <r>
      <t>058507</t>
    </r>
    <r>
      <rPr>
        <sz val="9"/>
        <color indexed="8"/>
        <rFont val="Arial"/>
        <family val="2"/>
      </rPr>
      <t/>
    </r>
  </si>
  <si>
    <r>
      <t>058508</t>
    </r>
    <r>
      <rPr>
        <sz val="9"/>
        <color indexed="8"/>
        <rFont val="Arial"/>
        <family val="2"/>
      </rPr>
      <t/>
    </r>
  </si>
  <si>
    <r>
      <t>058509</t>
    </r>
    <r>
      <rPr>
        <sz val="9"/>
        <color indexed="8"/>
        <rFont val="Arial"/>
        <family val="2"/>
      </rPr>
      <t/>
    </r>
  </si>
  <si>
    <r>
      <t>058510</t>
    </r>
    <r>
      <rPr>
        <sz val="9"/>
        <color indexed="8"/>
        <rFont val="Arial"/>
        <family val="2"/>
      </rPr>
      <t/>
    </r>
  </si>
  <si>
    <r>
      <t>058511</t>
    </r>
    <r>
      <rPr>
        <sz val="9"/>
        <color indexed="8"/>
        <rFont val="Arial"/>
        <family val="2"/>
      </rPr>
      <t/>
    </r>
  </si>
  <si>
    <r>
      <t>058512</t>
    </r>
    <r>
      <rPr>
        <sz val="9"/>
        <color indexed="8"/>
        <rFont val="Arial"/>
        <family val="2"/>
      </rPr>
      <t/>
    </r>
  </si>
  <si>
    <r>
      <t>058513</t>
    </r>
    <r>
      <rPr>
        <sz val="9"/>
        <color indexed="8"/>
        <rFont val="Arial"/>
        <family val="2"/>
      </rPr>
      <t/>
    </r>
  </si>
  <si>
    <r>
      <t>058514</t>
    </r>
    <r>
      <rPr>
        <sz val="9"/>
        <color indexed="8"/>
        <rFont val="Arial"/>
        <family val="2"/>
      </rPr>
      <t/>
    </r>
  </si>
  <si>
    <t>PAGO INDEMN. Y VAC. (20 DIAS CORRESP. AL AÑO 2019 Y 25 DEL 2020), QUIEN DESEMPEÑO EL CARGO DE AYUDANTE DE OPERACIONES Y MANT., EN LA SECCION DE TRATAMIENTO DE AGUA DE PEDERNALES.</t>
  </si>
  <si>
    <t>PAGO FACT. NO. B1500000038/21-07-2020, ORDEN DE SERVICIO  NO. OS2020-0660,  SERVICIO DE REPARACION DE DIENTES  PARA  LA FICHA 1026, RETROPALA CASE.</t>
  </si>
  <si>
    <t>PAGO INDEMN. Y VAC. (25 DIAS CORRESP. AL AÑO 2019 Y 25 DEL 2020), QUIEN DESEMPEÑO EL CARGO AUXILIAR DE FACTURACION, EN LA DIVISION COMERCIAL MARIA TRINIDAD SANCHEZ.</t>
  </si>
  <si>
    <t>PAGO INDEMN. Y VAC. (15 DIAS CORRESP. AL AÑO 2020), QUIEN DESEMPEÑO EL CARGO DE CHOFER II, EN LA DIVISION ADMINISTRATIVA PROV. DUARTE.</t>
  </si>
  <si>
    <t>PAGO  PERSONAL JORNALERO, MANO DE OBRA,  LIMPIEZA Y EXTRACCION DE SEDIMENTOS, EN SABANA DE LA MAR, PROV. HATO MAYOR, PLAN NACIONAL DE RESCATE DE LAS INSTITUCIONES DEL INAPA.</t>
  </si>
  <si>
    <t>PAGO INDEMN. Y VAC. (25 DIAS CORRESP. AL AÑO 2019 Y 30 DEL 2020), QUIEN DESEMPEÑO EL CARGO DE OPERADOR DE SISTEMA APS, DIVISION DE OPERACIONES PROV. SAN JUAN DE LA MAGUANA.</t>
  </si>
  <si>
    <t>PAGO INDEMN. Y VAC. (25 DIAS CORRESP. AL AÑO 2019 Y 30 DEL 2020), QUIEN DESEMPEÑO EL CARGO DE CONSERJE, EN LA SECCION ADMINISTRATIVA DE BARAHONA.</t>
  </si>
  <si>
    <t>PAGO INDEMN. Y VAC. (15 DIAS CORRESP. AL AÑO 2019 Y 14 DEL 2020), QUIEN DESEMPEÑO EL CARGO DE OPERADOR DE SISTEMA APS, DIVISION DE OPERACIONES DE BARAHONA.</t>
  </si>
  <si>
    <t>PAGO INDEMN. Y VAC. (20 DIAS CORRESP. AL AÑO 2019 Y 20 DEL 2020), QUIEN DESEMPEÑO EL CARGO DE OPERADOR DE SISTEMA APS, EN LA SECCION DE OPERACIONES DE SANTIAGO RODRIGUEZ.</t>
  </si>
  <si>
    <t>PAGO INDEMN. Y VAC. (20 DIAS CORRESP. AL AÑO 2019 Y 20 DEL 2020), QUIEN DESEMPEÑO EL CARGO DE CONSERJE, EN LA SECCION DE MAYORDOMIA.</t>
  </si>
  <si>
    <t>PAGO INDEMN. Y VAC. (25 DIAS CORRESP. AL AÑO 2019 Y 30 DEL 2020), QUIEN DESEMPEÑO EL CARGO DE CAJERO (A) EN LA DIVISION ADMINISTRATIVA SANCHEZ RAMIREZ.</t>
  </si>
  <si>
    <t>PAGO INDEMN. Y VAC. (20 DIAS CORRESP. AL AÑO 2019 Y 20 2020), QUIEN DESEMPEÑO EL CARGO DE AYUDANTE DE FONTANERIA, SECCION  COMERCIAL DE MONTE CRIST.</t>
  </si>
  <si>
    <t>PAGO INDEMN. Y VAC. (15 DIAS CORRESP. AL AÑO 2019 Y 09 DEL 2020), QUIEN DESEMPEÑO EL CARGO DE TECNICO ADMINISTRATIVO EN LA SECCION ADMINISTRATIVA DE MONTE CRISTI.-</t>
  </si>
  <si>
    <t>PAGO INDEMN. Y VAC. (15 DIAS CORRESP. AL AÑO 2019 Y 15 DEL 2020), QUIEN DESEMPEÑO EL CARGO DE CONSERJE, EN LA SECCION DE MAYORDOMIA.</t>
  </si>
  <si>
    <t>PAGO INDEMN. Y VAC. (20 DIAS CORRESP. AL AÑO 2019 Y 18 DEL 2020), QUIEN DESEMPEÑO EL CARGO DE OPERADOR DE SISTEMA APS, SECCION DE OPERACIONES DE MONTE CRISTI.</t>
  </si>
  <si>
    <t>PAGO INDEMN. Y VAC. (25 DIAS CORRESP. AL AÑO 2019 Y 30 DEL 2020), QUIEN DESEMPEÑO EL CARGO DE CONSERJE, EN LA SECCION DE ADMINISTRATIVA BARAHONA.</t>
  </si>
  <si>
    <t>PAGO INDEMN. Y VAC. (25 DIAS CORRESP. AL AÑO 2019 Y 30 AL 2020), QUIEN DESEMPEÑO EL CARGO DE CONSERJE EN LA SECCION DE ADMINISTRATIVA BARAHONA.</t>
  </si>
  <si>
    <t>PAGO INDEMN. Y VAC. (15 DIAS CORRESP. AL AÑO 2019 Y 15 DEL 2020), QUIEN DESEMPEÑO EL CARGO DE OPERADOR DE SISTEMA APS, DIVISION DE OPERACIONES MARIA TRINIDAD SANCHEZ.</t>
  </si>
  <si>
    <t>PAGO VAC. (20 DIAS CORRESP. AL AÑO 2019 Y 20 DEL 2020), QUIEN DESEMPEÑO EL CARGO DE PERIODISTA EN EL DEPARTAMENTO COMUNICACIONES.</t>
  </si>
  <si>
    <t>1ER ABONO DE INDEMN. Y VAC. (25 DIAS CORRESP. AL AÑO 2019 Y 28 DEL 2020), QUIEN DESEMPEÑO EL CARGO DE ANALISTA LEGAL EN EL DEPTO. REGIONAL DE ALINO VALVERDE.</t>
  </si>
  <si>
    <t>PAGO INDEMN. Y VAC. (15 DIAS CORRESP. AL AÑO 2019 Y 15 DEL 2020), QUIEN DESEMPEÑO EL CARGO DE OPERADOR DE SISTEMA APS, EN EL DEPARTAMENTO PROV. LA ALTAGRACIA.</t>
  </si>
  <si>
    <t>PAGO INDEMN. Y VAC. (20 DIAS CORRESP. AL AÑO 2019  Y 18 DEL 2020), QUIEN DESEMPEÑO EL CARGO OPERADOR DE SISTEMA APS, EN LA SECCION DE  OPERACION DE BARAHONA.</t>
  </si>
  <si>
    <t>PAGO INDEMN. Y VAC. (25 DIAS CORRESP. AL AÑO 2019 Y 24 DEL 2020), QUIEN DESEMPEÑO EL CARGO DE OPERADOR DE SISTEMA APS, EN LA SECCION DE OPERACIONES DE PEDERNALES.</t>
  </si>
  <si>
    <t xml:space="preserve">058490 </t>
  </si>
  <si>
    <t>102932 -102936</t>
  </si>
  <si>
    <t>DEVOLUCION  MONTO DE ELECTRDOMESTICO</t>
  </si>
  <si>
    <t>MONTO DE LA PRIMERA DEVOLUCION</t>
  </si>
  <si>
    <t>AVANCE INICIAL 20%, DE LOS TRAB. DE REHAB.PLANTA DE AGUAS RESIDUALES DE BARAHONA,  PROV. BARAHONA.</t>
  </si>
  <si>
    <t>ADQUISICION DE  50,995.89 M2 DE TERRENO PARA SER UTILIZADO EN LA CONSTRUCCION  PLANTA TRATAMIENTO MODULAR RESIDUAL  MUN. BANI,  PROV. PERAVIA .</t>
  </si>
  <si>
    <t>ADQUISICION DE TERRENO , PARA SER UTILIZADO EN LA CONSTRUCCION PLANTA TRAT. MODULAR RESIDUAL, PARA LA OBRA PROY.CONSTRUCCION PLANTA DEPURADORA AGUAS RESIDUALES, MUN. BANI, PROV. PERAVIA.</t>
  </si>
  <si>
    <r>
      <t>058516</t>
    </r>
    <r>
      <rPr>
        <sz val="9"/>
        <color indexed="8"/>
        <rFont val="Arial"/>
        <family val="2"/>
      </rPr>
      <t/>
    </r>
  </si>
  <si>
    <r>
      <t>058517</t>
    </r>
    <r>
      <rPr>
        <sz val="9"/>
        <color indexed="8"/>
        <rFont val="Arial"/>
        <family val="2"/>
      </rPr>
      <t/>
    </r>
  </si>
  <si>
    <r>
      <t>058518</t>
    </r>
    <r>
      <rPr>
        <sz val="9"/>
        <color indexed="8"/>
        <rFont val="Arial"/>
        <family val="2"/>
      </rPr>
      <t/>
    </r>
  </si>
  <si>
    <r>
      <t>058519</t>
    </r>
    <r>
      <rPr>
        <sz val="9"/>
        <color indexed="8"/>
        <rFont val="Arial"/>
        <family val="2"/>
      </rPr>
      <t/>
    </r>
  </si>
  <si>
    <r>
      <t>058520</t>
    </r>
    <r>
      <rPr>
        <sz val="9"/>
        <color indexed="8"/>
        <rFont val="Arial"/>
        <family val="2"/>
      </rPr>
      <t/>
    </r>
  </si>
  <si>
    <r>
      <t>058521</t>
    </r>
    <r>
      <rPr>
        <sz val="9"/>
        <color indexed="8"/>
        <rFont val="Arial"/>
        <family val="2"/>
      </rPr>
      <t/>
    </r>
  </si>
  <si>
    <r>
      <t>058522</t>
    </r>
    <r>
      <rPr>
        <sz val="9"/>
        <color indexed="8"/>
        <rFont val="Arial"/>
        <family val="2"/>
      </rPr>
      <t/>
    </r>
  </si>
  <si>
    <r>
      <t>058523</t>
    </r>
    <r>
      <rPr>
        <sz val="9"/>
        <color indexed="8"/>
        <rFont val="Arial"/>
        <family val="2"/>
      </rPr>
      <t/>
    </r>
  </si>
  <si>
    <r>
      <t>058524</t>
    </r>
    <r>
      <rPr>
        <sz val="9"/>
        <color indexed="8"/>
        <rFont val="Arial"/>
        <family val="2"/>
      </rPr>
      <t/>
    </r>
  </si>
  <si>
    <r>
      <t>058525</t>
    </r>
    <r>
      <rPr>
        <sz val="9"/>
        <color indexed="8"/>
        <rFont val="Arial"/>
        <family val="2"/>
      </rPr>
      <t/>
    </r>
  </si>
  <si>
    <r>
      <t>058526</t>
    </r>
    <r>
      <rPr>
        <sz val="9"/>
        <color indexed="8"/>
        <rFont val="Arial"/>
        <family val="2"/>
      </rPr>
      <t/>
    </r>
  </si>
  <si>
    <r>
      <t>058527</t>
    </r>
    <r>
      <rPr>
        <sz val="9"/>
        <color indexed="8"/>
        <rFont val="Arial"/>
        <family val="2"/>
      </rPr>
      <t/>
    </r>
  </si>
  <si>
    <r>
      <t>058528</t>
    </r>
    <r>
      <rPr>
        <sz val="9"/>
        <color indexed="8"/>
        <rFont val="Arial"/>
        <family val="2"/>
      </rPr>
      <t/>
    </r>
  </si>
  <si>
    <r>
      <t>058529</t>
    </r>
    <r>
      <rPr>
        <sz val="9"/>
        <color indexed="8"/>
        <rFont val="Arial"/>
        <family val="2"/>
      </rPr>
      <t/>
    </r>
  </si>
  <si>
    <r>
      <t>058530</t>
    </r>
    <r>
      <rPr>
        <sz val="9"/>
        <color indexed="8"/>
        <rFont val="Arial"/>
        <family val="2"/>
      </rPr>
      <t/>
    </r>
  </si>
  <si>
    <r>
      <t>058531</t>
    </r>
    <r>
      <rPr>
        <sz val="9"/>
        <color indexed="8"/>
        <rFont val="Arial"/>
        <family val="2"/>
      </rPr>
      <t/>
    </r>
  </si>
  <si>
    <t xml:space="preserve">EFT-5887 </t>
  </si>
  <si>
    <t>PAGO INDEMN. Y VAC. (20 DIAS CORRESP. AL AÑO 2019 Y 16 DEL 2020), QUIEN DESEMPEÑO EL CARGO DE CHOFER, DIVISION ADMINISTRATIVA FINANCIERA SAN JOSE DE OCOA.</t>
  </si>
  <si>
    <t>PAGO VAC. (20 DIAS CORRESP. AL AÑO 2019 Y 20 DEL 2020), QUIEN DESEMPEÑO EL CARGO DE SOPORTE COMERCIAL, EN LA SECCION COMERCIAL MONTE CRISTI.</t>
  </si>
  <si>
    <t>PAGO INDEMN.Y VAC. (15 DIAS CORRESP. AL AÑO 2020), QUIEN DESEMPEÑO EL CARGO DE CONSERJE, EN LA SECCION DE MAYORDOMIA.</t>
  </si>
  <si>
    <t>PAGO INDEMN. Y VAC. (20 DIAS CORRESP. AL AÑO 2019 Y 18 DEL 2020), QUIEN DESEMPEÑO EL CARGO DE MENSAJERO EXTERNO EN LA DIVISION REGIONAL ASURO.</t>
  </si>
  <si>
    <t>1ER ABONO DE LA INDEMN. Y VAC.CORRESP. A (25 DIAS DEL AÑO 2019 Y 30 DIAS DEL 2020), QUIEN DESEMPEÑO EL CARGO DE SUPERVISOR DE OBRAS EN EL DEPART. FISCALIZACION DE OBRAS.</t>
  </si>
  <si>
    <t>PAGO INDEMN. Y VAC. (25 DIAS CORRESP. AL AÑO 2019 Y 19 DEL 2020), QUIEN DESEMPEÑO EL CARGO DE OPERADOR DE SISTEMA APS, DIVISION DE OPERACIONES SANCHEZ RAMIREZ.</t>
  </si>
  <si>
    <t>PAGO INDEMN. Y VAC. (25 DIAS CORRESP. AL AÑO 2019 Y 30 DEL 2020), QUIEN DESEMPEÑO EL CARGO DE SUPERVISOR DE OBRAS EN EL DEPART. FISCALIZACION DE OBRAS.</t>
  </si>
  <si>
    <t>PAGO INDEMN. Y VAC. (15 DIAS CORRESP. AL AÑO 2019 Y 15 AL 2020), QUIEN DESEMPEÑO EL CARGO DE CONSERJE, EN LA SECCION DE MAYORDOMIA.</t>
  </si>
  <si>
    <t>PAGO INDEMN. Y VAC. (25 DIAS CORRESP. AL AÑO 2019 Y 30 DEL 2020), QUIEN DESEMPEÑO EL CARGO DE OPERADOR DE SISTEMA APS, DIVISION DE OPERACIONES SANCHEZ RAMIREZ.</t>
  </si>
  <si>
    <t>REPOS. FONDO CAJA CHICA DE LA PROV. SAN JOSE DE OCOA ZONA IV CORRESP. AL PERIODO DEL 05-01 AL 17-02-2021, RECIBOS DE DESEMBOLSO DEL 0430 AL 0447 SEGUN RELACION DE GASTOS.</t>
  </si>
  <si>
    <t>REPOS. FONDO CAJA CHICA DEL ACUED. DE CASTILLO ZONA III CORRESP. AL PERIODO DEL 15-01 AL 18-02-2021, RECIBOS DE DESEMBOLSO DEL 0070 AL 0083.</t>
  </si>
  <si>
    <t>REPOS. FONDO CAJA CHICA GASTOS DE CIERRE AÑO FISCAL 2020 DEL ACUED. DE CASTILLO ZONA III CORRESP. AL PERIODO DEL 16-10 AL 16-12-2020, RECIBOS DE DESEMBOLSO DEL 0055 AL 0069.</t>
  </si>
  <si>
    <t>PAGO ARBITRIO DEL AYUNTAM. DE LAS MATAS DE FARFAN, CORRESP. AL MES DE ENERO/2021.</t>
  </si>
  <si>
    <t>PAGO FACT. NO.B1500000567/04-02-2021, ORD. DE SERV. NO. OS2021-0079, POR COLOCACION DE PUBLICIDAD INSTITUCIONAL DURANTE 02 (DOS) MESES EN EL PROGRAMA DE TELEVISION ¨GOBIERNO DE LA MAÑANA Y GOBIERNO DE LA TARDE¨, QUE SE TRANSMITE DE LUNES A VIERNES EN HORARIOS DE 5:00 AM A 11:00 AM Y DE 2:30 PM A 7:00PM, POR Z-101, (CORRESP. AL PERIODO DEL 14 DE OCTUBRE AL 14 DE DICIEMBRE DEL 2020).</t>
  </si>
  <si>
    <t>PAGO INDEMN. Y VAC. (20 DIAS CORRESP. AL AÑO 2019 Y 19 DEL 2020), QUIEN DESEMPEÑO EL CARGO DE OPERADOR DE SISTEMAS APS, EN LA SECCION DE OPERACIONES PROV. BARAHONA.</t>
  </si>
  <si>
    <t>PAGO FACT. NO. B1500025723/05-03-2021, CUENTA NO.86082876, POR SERVICIO DE LAS FLOTAS DE INAPA, CORRESP. A LA FACTURACION DEL 01-02 AL 28-02-2021.</t>
  </si>
  <si>
    <r>
      <t>058533</t>
    </r>
    <r>
      <rPr>
        <sz val="9"/>
        <color indexed="8"/>
        <rFont val="Arial"/>
        <family val="2"/>
      </rPr>
      <t/>
    </r>
  </si>
  <si>
    <r>
      <t>058534</t>
    </r>
    <r>
      <rPr>
        <sz val="9"/>
        <color indexed="8"/>
        <rFont val="Arial"/>
        <family val="2"/>
      </rPr>
      <t/>
    </r>
  </si>
  <si>
    <r>
      <t>058535</t>
    </r>
    <r>
      <rPr>
        <sz val="9"/>
        <color indexed="8"/>
        <rFont val="Arial"/>
        <family val="2"/>
      </rPr>
      <t/>
    </r>
  </si>
  <si>
    <r>
      <t>058536</t>
    </r>
    <r>
      <rPr>
        <sz val="9"/>
        <color indexed="8"/>
        <rFont val="Arial"/>
        <family val="2"/>
      </rPr>
      <t/>
    </r>
  </si>
  <si>
    <r>
      <t>058537</t>
    </r>
    <r>
      <rPr>
        <sz val="9"/>
        <color indexed="8"/>
        <rFont val="Arial"/>
        <family val="2"/>
      </rPr>
      <t/>
    </r>
  </si>
  <si>
    <r>
      <t>058538</t>
    </r>
    <r>
      <rPr>
        <sz val="9"/>
        <color indexed="8"/>
        <rFont val="Arial"/>
        <family val="2"/>
      </rPr>
      <t/>
    </r>
  </si>
  <si>
    <r>
      <t>058539</t>
    </r>
    <r>
      <rPr>
        <sz val="9"/>
        <color indexed="8"/>
        <rFont val="Arial"/>
        <family val="2"/>
      </rPr>
      <t/>
    </r>
  </si>
  <si>
    <r>
      <t>058540</t>
    </r>
    <r>
      <rPr>
        <sz val="9"/>
        <color indexed="8"/>
        <rFont val="Arial"/>
        <family val="2"/>
      </rPr>
      <t/>
    </r>
  </si>
  <si>
    <r>
      <t>058541</t>
    </r>
    <r>
      <rPr>
        <sz val="9"/>
        <color indexed="8"/>
        <rFont val="Arial"/>
        <family val="2"/>
      </rPr>
      <t/>
    </r>
  </si>
  <si>
    <r>
      <t>058542</t>
    </r>
    <r>
      <rPr>
        <sz val="9"/>
        <color indexed="8"/>
        <rFont val="Arial"/>
        <family val="2"/>
      </rPr>
      <t/>
    </r>
  </si>
  <si>
    <r>
      <t>058543</t>
    </r>
    <r>
      <rPr>
        <sz val="9"/>
        <color indexed="8"/>
        <rFont val="Arial"/>
        <family val="2"/>
      </rPr>
      <t/>
    </r>
  </si>
  <si>
    <t xml:space="preserve">EFT-5888 </t>
  </si>
  <si>
    <t>EFT-5889</t>
  </si>
  <si>
    <t>EFT-5890</t>
  </si>
  <si>
    <t>EFT-5891</t>
  </si>
  <si>
    <t>PAGO FACT. NO. B1500000196/01-01-2021, ORD. DE SERV. NO. OS2020-0829, SERV. DE ALQUILER DE UNA PANTALLA LED INSTALACION Y DESMONTE, A SER UTILIZADA EN LA ACTIVIDAD DEL SORTEO DE OBRAS, EL MARTES 15 DE DICIEMBRE EN EL PALACIO DE LOS DEPORTES.</t>
  </si>
  <si>
    <t>PAGO FACT. NOS.B1500000220, 221/12-01-2021, ORD. DE SERV. NO. OS2021-0082,  COLOCACION DE PUBLICIDAD INSTITUCIONAL DURANTE 02 (DOS) MESES (CORRESP. AL PERIODO DEL 19 DE OCTUBRE DEL 2020 AL 19 DE DICIEMBRE DEL 2020). EN LA PAGINA WEB: 'CACHICHA.COM' DE TECNOLOGIAS AVANZADAS RD, S.R.L.</t>
  </si>
  <si>
    <t>PAGO FACT. NOS. B1500000193/14, 194/19-12-2020 ORD. DE SERV. OS2021-0093,  COLOCACION DE PUBLICIDAD INSTITUCIONAL DURANTE 02 (DOS) MESES, EN EL PERIODICO DIGITAL "WWW. ROBERTOCAVADA.COM", CORRESPONDIENTE AL PERIODO DEL 19 DE OCTUBRE AL 19 DE DICIEMBRE/2020.</t>
  </si>
  <si>
    <t>PAGO FACT. NO. B1500000195/01-01-2021, ORD. DE SERV. NO. OS2020-0826, SERV. DE ALQUILER DE PRODUCCION DE EVENTO, MONTAJE, DESMONTAJE PARA SER UTILIZADA EN LA ACT. DEL SORTEO DE OBRAS EN EL PALACIO DE LOS DEPORTES EL 15 DE DICIEMBRE DEL AÑO EN CURSO.</t>
  </si>
  <si>
    <t>PAGO FACT. NO. B1500000197/01-01-2021, ORD. DE SERV. NO. OS2020-0830, SERV. DE PRODUCCION PARA LA INAUGURACION PLANTA POTABILIZADORA GUANUMA, MONTE PLATA.</t>
  </si>
  <si>
    <t>AUMENTO FONDO DE CAJA CHICA DE LA DIRECCION COMERCIAL, ACTUALMENTE DICHO FONDO CUENTA CON UN MONTO DE RD $ 100,000.00 Y CON ESTA SUMA EL FONDO ASCIENDE A RD $ 350,000.00.</t>
  </si>
  <si>
    <t>REPOS. FONDO CAJA CHICA DE LA DIRECCION DE TRATAMIENTO  DE AGUA CORRESP. AL PERIODO DEL 05 AL 29-01-2021, RECIBOS DE DESEMBOLSO DEL 2352 AL 2388.</t>
  </si>
  <si>
    <t>PAGO FACT. NOS. B150000026/10-02, 28/03-02-2021,  ORDENES DE SERV. NOS. OS2020-0796, OS2021-0077,  HONORARIOS PROFESIONALES POR PARTICIPAR COMO NOTARIO EN VARIOS PROCESOS DEL INAPA.</t>
  </si>
  <si>
    <t>REPOS. FONDO CAJA CHICA DE LA PROV. AZUA ZONA II, CORRESP. AL PERIODO DEL 06-01 AL 12-02-2021, RECIBOS DE DESEMBOLSO DEL 0985 AL 1042.</t>
  </si>
  <si>
    <t>PAGO FACT. NO. B1500000023/22-12-2020,ORD. DE SERV. NO. OS2020-0687,  ABASTECIMIENTO DE AGUA EN DIFERENTES SECTORES Y COMUNIDADES DE LA PROVINCIA MONTE CRISTI, CORRESP. A  25 DIAS DE NOVIEMBRE/2020.</t>
  </si>
  <si>
    <t>PAGO FACT. NO. B1500000002/05-02-2021, ORD. DE SERV. NO. OS202-0044, HONORARIOS PROFESIONALES POR PARTICIPAR COMO NOTARIO PARA APERTURAR ACTO DEL PROCESO DE COMPARACION DE PRECIOS NO. INAPA-CCC-CP-2020-0033,OFERTA TECNICA  (SOBRE A) PARA ADQUISICION DE NEUMATICOS PARA SER USADOS EN LA FLOTILLA DE VEHICULOS DE LA INSTITUCION.</t>
  </si>
  <si>
    <t>PAGO FACT. NOS. B1500000101/05-03, 102 Y 103/05-02-2021 ORD. DE SERV. OS2021-0091, COLOCACION DE PUBLICIDAD DURANTE 03 (TRES) MESES EN EL PROGRAMA TELEVISIVO "WISO DE NOCHE", SE TRANSMITE DE LUNES A VIERNES DE 10:00 PM A 12: AM POR TELECABLE BANILEJO ( TREBOL CABLE) CANAL 3, CORRESP. AL PERIODO DESDE EL 7 DEL MES DE OCTUBRE/2020  AL 7 DE ENERO 2021.</t>
  </si>
  <si>
    <t xml:space="preserve">PAGO FACT. NOS, B1500000154,155, 156,157/15-12-2020, ORD. DE SERV. NO.OS2020-0466, SERV. DE DISTRIBUCION DE AGUA EN DIFERENTES COMUNIDADES Y SECTORES DE SANTIAGO, PROV. SANTIAGO, CORRESP. A 30 DIAS DEL MES DE JUNIO. 31 DIAS DEL MES DE JULIO, 31 DEL MES DE AGOSTO Y 30 DIAS DEL MES DE SEPTIEMBRE/2020. </t>
  </si>
  <si>
    <t>PAGO FACT. NOS. B1500002293/01, 2336/21-12-2020 OS2021-0099, SOLICITUD COLOCACION DE PUBLICIDAD INSTITUCIONAL DURANTE 02 (DOS) MESES CORRESP. AL PERIODO  DEL 20-10 AL 20-12-2020,  EN LA PAGINA WEB: WWW.ELNUEVODIARIO.COM.DO DE EDITORA EL NUEVO DIARIO, S.A., REPRESENTADO POR EL PERIODISTA PERSIO RAMON MALDONADO SANCHEZ.</t>
  </si>
  <si>
    <t>PAGO FACT. NO.B1500090165/28-02-2021 (721621338) SERVICIO DE LAS FLOTAS SISMOPA, CORRESP. AL MES DE FEBRERO/2021.</t>
  </si>
  <si>
    <t>PAGO FACT. NOS.B1500090918 (CUENTA NO.738889197), 90919 (740684071), 90920 (744281798), 90922 (761266193), 90923 (765558092), 90926 (776535838), 90927 (776767703)/28-02-2021, SERV. DE INTERNET BANDA (S) ANCHA DE LA DIRECCION EJECUTIVA (2); DIRECCION DE TRATAMIENTO (4), DIRECCION DE RECURSOS HUMANOS (1), DEPTO. COMUNICACIONES (9); TRANSPORTACION (1) ; SISMOPA (1); DIRECCION ADMINISTRATIVA (1), TOPOGRAFIA (2), UEPE (1), BANDA ANCHAS DE IPAD (16) Y DISPONIBLE (7), CORRESP. AL MES DE FEBRERO/2021.</t>
  </si>
  <si>
    <t xml:space="preserve">058515 </t>
  </si>
  <si>
    <t xml:space="preserve">058532 </t>
  </si>
  <si>
    <r>
      <t>058546</t>
    </r>
    <r>
      <rPr>
        <sz val="9"/>
        <color indexed="8"/>
        <rFont val="Arial"/>
        <family val="2"/>
      </rPr>
      <t/>
    </r>
  </si>
  <si>
    <r>
      <t>058547</t>
    </r>
    <r>
      <rPr>
        <sz val="9"/>
        <color indexed="8"/>
        <rFont val="Arial"/>
        <family val="2"/>
      </rPr>
      <t/>
    </r>
  </si>
  <si>
    <t xml:space="preserve">EFT-5892 </t>
  </si>
  <si>
    <t>EFT-5893</t>
  </si>
  <si>
    <t>EFT-5894</t>
  </si>
  <si>
    <t>REPOS. FONDO CAJA CHICA GASTOS DE CIERRE AÑO FISCAL 2020 DE LA UNIDAD COMERCIAL  DE PEDERNALES ZONA VIII CORRESP. AL PERIODO DEL 04-11 AL 30-12-2020, RECIBOS DE DESEMBOLSO DEL 070 AL 081.</t>
  </si>
  <si>
    <t>PAGO FACT. NOS.B1500065247  (CODIGO DE SISTEMA NO.6780) , 65269 (434209), 65268 (434205) 65267 (163285)/01-03, 63465 (543383)/08-02-2021, SUMINISTRO AGUA POTABLE A NUESTRA SEDE CENTRAL,  UNIDAD EJEC. ACUED. RURALES Y  ALMACEN KM18, CORRESP. AL PERIODO DEL 13-01  AL 16-02-2021.</t>
  </si>
  <si>
    <t>PAGO FACT. NOS.B1500000169,170/22-12-2020, ORD. DE SERV. NO. OS2021-0128, POR COLOCACION DE PUBLICIDAD INSTITUCIONAL DURANTE 02 (DOS) MESES EN EL PROGRAMA TELEVISIVO ¨VOCES¨, TRANSMITIDO LOS SABADOS A LAS 7:00 AM, POR TELEANTILLAS, CANAL 2, (CORRESP. A LA PUBLICIDAD DEL 22 DE OCTUBRE AL 22 DE NOVIEMBRE Y DEL 22 DE NOVIEMBRE AL 22 DE DICIEMBRE).</t>
  </si>
  <si>
    <t>PAGO FACT. NOS.B1500023458 CODIGO DE SISTEMA NO.77100), 23528 (6091)/01-03-2021, SERV. RECOGIDA DE BASURA EN EL NIVEL CENTRAL Y OFICINAS  ACUED. RURALES, CORRESP. AL PERIODO DESDE EL 01 AL 31 DE MARZO/2021.</t>
  </si>
  <si>
    <t>PAGO FACT. NO. B1500025737/05-03-2021, CUENTA NO.86273266, POR SERV. DE USO INTERNET MOVIL TABLET,  ASIGNADO AL DEPTO. DE CATASTRO AL USUARIO DEL INAPA, CORRESP. A LA FACTURACION  DEL 01-02 AL 28-02-2021, MAS ATRASO.</t>
  </si>
  <si>
    <t>PAGO FACT. NO. B1500002676/19-01-2021 ORD. DE SERV. OS2021-0033, RENOVACION DE LA SUSCRIPCION ANUAL DE 4 (CUATRO) EJEMPLARES DE PERIODICO, CORRESP. AL PERIODO DEL 13-01-2021 AL 13-01-2022.</t>
  </si>
  <si>
    <t xml:space="preserve">058545 </t>
  </si>
  <si>
    <r>
      <t>058549</t>
    </r>
    <r>
      <rPr>
        <sz val="9"/>
        <color indexed="8"/>
        <rFont val="Arial"/>
        <family val="2"/>
      </rPr>
      <t/>
    </r>
  </si>
  <si>
    <r>
      <t>058550</t>
    </r>
    <r>
      <rPr>
        <sz val="9"/>
        <color indexed="8"/>
        <rFont val="Arial"/>
        <family val="2"/>
      </rPr>
      <t/>
    </r>
  </si>
  <si>
    <r>
      <t>058551</t>
    </r>
    <r>
      <rPr>
        <sz val="9"/>
        <color indexed="8"/>
        <rFont val="Arial"/>
        <family val="2"/>
      </rPr>
      <t/>
    </r>
  </si>
  <si>
    <r>
      <t>058552</t>
    </r>
    <r>
      <rPr>
        <sz val="9"/>
        <color indexed="8"/>
        <rFont val="Arial"/>
        <family val="2"/>
      </rPr>
      <t/>
    </r>
  </si>
  <si>
    <r>
      <t>058553</t>
    </r>
    <r>
      <rPr>
        <sz val="9"/>
        <color indexed="8"/>
        <rFont val="Arial"/>
        <family val="2"/>
      </rPr>
      <t/>
    </r>
  </si>
  <si>
    <r>
      <t>058554</t>
    </r>
    <r>
      <rPr>
        <sz val="9"/>
        <color indexed="8"/>
        <rFont val="Arial"/>
        <family val="2"/>
      </rPr>
      <t/>
    </r>
  </si>
  <si>
    <r>
      <t>058555</t>
    </r>
    <r>
      <rPr>
        <sz val="9"/>
        <color indexed="8"/>
        <rFont val="Arial"/>
        <family val="2"/>
      </rPr>
      <t/>
    </r>
  </si>
  <si>
    <r>
      <t>058556</t>
    </r>
    <r>
      <rPr>
        <sz val="9"/>
        <color indexed="8"/>
        <rFont val="Arial"/>
        <family val="2"/>
      </rPr>
      <t/>
    </r>
  </si>
  <si>
    <r>
      <t>058557</t>
    </r>
    <r>
      <rPr>
        <sz val="9"/>
        <color indexed="8"/>
        <rFont val="Arial"/>
        <family val="2"/>
      </rPr>
      <t/>
    </r>
  </si>
  <si>
    <r>
      <t>058558</t>
    </r>
    <r>
      <rPr>
        <sz val="9"/>
        <color indexed="8"/>
        <rFont val="Arial"/>
        <family val="2"/>
      </rPr>
      <t/>
    </r>
  </si>
  <si>
    <r>
      <t>058559</t>
    </r>
    <r>
      <rPr>
        <sz val="9"/>
        <color indexed="8"/>
        <rFont val="Arial"/>
        <family val="2"/>
      </rPr>
      <t/>
    </r>
  </si>
  <si>
    <r>
      <t>058560</t>
    </r>
    <r>
      <rPr>
        <sz val="9"/>
        <color indexed="8"/>
        <rFont val="Arial"/>
        <family val="2"/>
      </rPr>
      <t/>
    </r>
  </si>
  <si>
    <r>
      <t>058561</t>
    </r>
    <r>
      <rPr>
        <sz val="9"/>
        <color indexed="8"/>
        <rFont val="Arial"/>
        <family val="2"/>
      </rPr>
      <t/>
    </r>
  </si>
  <si>
    <r>
      <t>058562</t>
    </r>
    <r>
      <rPr>
        <sz val="9"/>
        <color indexed="8"/>
        <rFont val="Arial"/>
        <family val="2"/>
      </rPr>
      <t/>
    </r>
  </si>
  <si>
    <r>
      <t>058563</t>
    </r>
    <r>
      <rPr>
        <sz val="9"/>
        <color indexed="8"/>
        <rFont val="Arial"/>
        <family val="2"/>
      </rPr>
      <t/>
    </r>
  </si>
  <si>
    <r>
      <t>058564</t>
    </r>
    <r>
      <rPr>
        <sz val="9"/>
        <color indexed="8"/>
        <rFont val="Arial"/>
        <family val="2"/>
      </rPr>
      <t/>
    </r>
  </si>
  <si>
    <r>
      <t>058565</t>
    </r>
    <r>
      <rPr>
        <sz val="9"/>
        <color indexed="8"/>
        <rFont val="Arial"/>
        <family val="2"/>
      </rPr>
      <t/>
    </r>
  </si>
  <si>
    <r>
      <t>058566</t>
    </r>
    <r>
      <rPr>
        <sz val="9"/>
        <color indexed="8"/>
        <rFont val="Arial"/>
        <family val="2"/>
      </rPr>
      <t/>
    </r>
  </si>
  <si>
    <r>
      <t>058567</t>
    </r>
    <r>
      <rPr>
        <sz val="9"/>
        <color indexed="8"/>
        <rFont val="Arial"/>
        <family val="2"/>
      </rPr>
      <t/>
    </r>
  </si>
  <si>
    <r>
      <t>058568</t>
    </r>
    <r>
      <rPr>
        <sz val="9"/>
        <color indexed="8"/>
        <rFont val="Arial"/>
        <family val="2"/>
      </rPr>
      <t/>
    </r>
  </si>
  <si>
    <r>
      <t>058569</t>
    </r>
    <r>
      <rPr>
        <sz val="9"/>
        <color indexed="8"/>
        <rFont val="Arial"/>
        <family val="2"/>
      </rPr>
      <t/>
    </r>
  </si>
  <si>
    <t xml:space="preserve">EFT-5895 </t>
  </si>
  <si>
    <t>EFT-5896</t>
  </si>
  <si>
    <t>EFT-5897</t>
  </si>
  <si>
    <t>EFT-5898</t>
  </si>
  <si>
    <t>EFT-5899</t>
  </si>
  <si>
    <t>EFT-5900</t>
  </si>
  <si>
    <t>EFT-5901</t>
  </si>
  <si>
    <t>PAGOS FACT.NOS. B1500000019/30-11, 38/14-12-20, ORDENES  DE SERVICIOS OS2020-0812, OS2020-0828, SERV. DE REPARACION Y MANTENIMIENTO PARA LAS FICHAS 771, 027.</t>
  </si>
  <si>
    <t>PAGO VAC. (15 DIAS CORRESP. AL AÑO 2020), QUIEN DESEMPEÑO EL CARGO DE CODIFICADOR, EN LA DIVISION COMERCIAL PROVINCIA DUARTE.</t>
  </si>
  <si>
    <t>PAGO VAC. (25 DIAS CORRESP. AL AÑO 2019 Y 21 DEL 2020), QUIEN DESEMPEÑO EL CARGO DE INGENIERO RESIDENTE, EN LA DIVISION DE TRATAMIENTO DE AGUA PROVINCIA DUARTE.</t>
  </si>
  <si>
    <t>PAGO INDEMN. Y VAC. (25 DIAS CORRESP. AL AÑO 2019 Y 30 DEL 2020), QUIEN DESEMPEÑO EL CARGO DE GESTOR DE COBROS, EN LA DIVISION COMERCIAL SANCHEZ RAMIREZ.</t>
  </si>
  <si>
    <t>PAGO FACT. NO.B1500005132/16-01-2021, ORDEN DE SERV. NO.OS2021-0002, PUBLICACION EN UN (01) MEDIO DE CIRCULACION NACIONAL DURANTE DOS (02) DIAS CONSECUTIVOS LA CONVOCATORIA A PARTICIPAR EN EL PROCESO DE LICITACION PUBLICA NACIONAL, NO.INAPA-CCC-LPN-2021-0001.</t>
  </si>
  <si>
    <t>PAGO FACT. NOS. B1500000517/15, 519/28-12-2020,  ORDEN DE SERVICIO NO OS2021-0090, COLOCACION DE UNA (1) CUÑA DE 30 SEGUNDOS EN EL PROGRAMA    ´´EL TRIBUNAL DE LA TARDE´´ TRANSMITIDO POR TELEFUTURO, CANAL 23 DE 4:00 P.M. A 6:00 P.M. CORRESP. AL PERIODO DEL 27 DE OCTUBRE AL 27 DE DICIEMBRE DEL 2020.RD$10,000.00.-</t>
  </si>
  <si>
    <t>PAGO FACT. NOS.B1500000310, 311/14-12-2020. ORD. DE SERV. NO. OS2021-0086, PUBLICIDAD TELEVISIVA EN EL PROGRAMA  HOY MISMO SE TRANSMITE  DE LUNES A VIERNES DE 5:00 A.M. A 8:00 A.M. POR  CANAL 9 DE COLOR VISION,  CORRESP. AL PERIODO DEL 12 DE OCTUBRE  AL 12 DE DICIEMBRE DEL 2020.</t>
  </si>
  <si>
    <t>PAGO FACT. NOS. B1500000058 Y 59/09-02-2021 ORD. DE SERV. OS2021-0098, COLOCACION DE PUBLICIDAD INSTITUCIONAL DE DOS CUÑAS DIARIAS  DURANTE 02 (DOS) MESES  EN EL PROGRAMA RUTA DE ACTUALIDAD, QUE SE TRANSMITE DE LUNES A VIERNES A LA 12: AM, POR TELERADIO AMERICA, CANALES 12 Y 45, CORRESP. AL PERIODO DEL 27 DE OCTUBRE AL 27 DE DICIEMBRE/2020.</t>
  </si>
  <si>
    <t>RETENCION DEL (30%)  DEL ITBIS, DESCONTADO A SUPLIDORES DE SERVICIOS,CORRESP. AL MES DE ENERO/2021, MEMO DC-NO.039/2021.</t>
  </si>
  <si>
    <t>PAGO DE RETENCION  DEL 5%  IMPUESTO SOBRE LA RENTA DESCONTADOS A CONTRATISTAS Y PROVEEDORES DE BIENES Y SERVICIOS, SEGUN LEY 253/12, CORRESP. AL MES DE ENERO/2021.</t>
  </si>
  <si>
    <t>PAGO INDEMN. Y VAC. (15 DIAS CORRESP. AL AÑO 2019 Y 15 DEL 2020), QUIEN DESEMPEÑO EL CARGO DE ELECTRICISTA, DIVISION COMERCIAL PROV. HATO MAYOR.</t>
  </si>
  <si>
    <t>PAGO INDEMN. Y VAC. (20 DIAS CORRESP. AL AÑO 2019 Y 15 DEL 2020), QUIEN DESEMPEÑO EL CARGO DE AYUDANTE DE OPERACIONES Y MANTENIMIENTO DIVISION DE TRATAMIENTO PROV. HERMANAS MIRABAL.</t>
  </si>
  <si>
    <t>PAGO INDEMN. Y VAC. (15 DIAS CORRESP. AL AÑO 2019 Y 09 DEL 2020), QUIEN DESEMPEÑO EL CARGO DE CHOFER, SECCION ADMINISTRATIVA DE BARAHONA.</t>
  </si>
  <si>
    <t>PAGO INDEMN. Y VAC. (20 DIAS CORRESP. AL AÑO 2019 Y 25 DEL 2020), QUIEN DESEMPEÑO EL CARGO DE AUXILIAR COMERCIAL EN LA DIVISION COMERCIAL MARIA TRINIDAD SANCHEZ.-</t>
  </si>
  <si>
    <t>PAGO INDEMN. Y VAC. (25 DIAS CORRESP. AL AÑO 2019 Y 20 DEL 2020), QUIEN DESEMPEÑO EL CARGO DE AYUDANTE DE FONTANERIA, EN LA SECCION DE OPERACIONES DE MONTE CRISTI.</t>
  </si>
  <si>
    <t>PAGO INDEMN. Y VAC. (15 DIAS CORRESP. AL AÑO 2019 Y 10 DEL 2020), QUIEN DESEMPEÑO EL CARGO DE AUXILIAR ADMINISTRATIVO, EN LA SECCION ADMINISTRATIVA DE BARAHONA.</t>
  </si>
  <si>
    <t>PAGO INDEMN. Y VAC. (25 DIAS CORRESP. AL AÑO 2019 Y 30 DEL 2020), QUIEN DESEMPEÑO EL CARGO DE CONSERJE, EN LA SECCION ADMINISTRATIVA DE MONTE CRISTI.</t>
  </si>
  <si>
    <t>PAGO INDEMN. Y VAC. (20 DIAS CORRESP. AL AÑO 2019 Y 18 DEL 2020), QUIEN DESEMPEÑO EL CARGO DE OPERADOR DE SISTEMA APS, EN LA SECCION DE OPERACIONES DE MONTE CRISTI.</t>
  </si>
  <si>
    <t>PAGO INDEMN. Y VAC. (25 DIAS CORRESP. AL AÑO 2019 Y 30 DEL 2020), QUIEN DESEMPEÑO EL CARGO DE OPERADOR DE SISTEMA APS, EN LA SECCION DE OPERACIONES DE BARAHONA.</t>
  </si>
  <si>
    <t>PAGO FACT. NO.B1500090917/28-02-2021, CUENTA NO.709494508, SERVICIOS TELEFONICOS E INTERNET, CORRESP. AL MES DE FEBRERO/2021.</t>
  </si>
  <si>
    <t>PAGO FACT. NO. B1500002736/19-02-2021 ORD. DE SERV. OS2021-0084 PUBLICACION EN UN (01) MEDIO DE CIRCULACION NACIONAL DURANTE DOS (02) DIAS CONSECUTIVOS LA CONVOCATORIA A PARTICIPAR EN EL PROCESO DE LICITACION NACIONAL, NO.INAPA-CCC-LPN-2021-0006.</t>
  </si>
  <si>
    <t xml:space="preserve">PAGO FACT. NO. B1500000659/09-02-2021, ORDEN  SERVICIOS NO.OS2021-0075,  SERVICIO DE FABRICACION DE VALLA EN LONA, ( HABILITACION DE PLANTA DEPURADORA DEL MUNICIPIO DE COTUI). </t>
  </si>
  <si>
    <t>PAGO FACT. NO.B1100007355/23-02-2021, ALQUILER LOCAL COMERCIAL,  MUNICIPIO EL VALLE, PROV. HATO MAYOR, CORRESP. AL MES DE FEBRERO/2021.</t>
  </si>
  <si>
    <t>PAGO FACT. NOS.B1100004844/13-10, 5509/17-11, 5988/10-12-2020, 6983/ 22-01, 7350/23-02-2021  ALQUILER LOCAL COMERCIAL EN EL MUNICIPIO DE BAYAGUANA, PROV. MONTE PLATA, CORRESP. A LOS MESES DE OCTUBRE, NOVIEMBRE, DICIEMBRE/2020 Y ENERO, FEBRERO/ 2021.</t>
  </si>
  <si>
    <t>PAGO FACT. NO.B1100007346/23-02-2021,  ALQUILER LOCAL COMERCIAL EN LAS TARANAS VILLA RIVAS, PROV. DUARTE, CORRESP. AL MES FEBRERO/2021.</t>
  </si>
  <si>
    <t>PAGO FACT. NO.B1100007353/23-02-2021, ALQUILER LOCAL COMERCIAL EN VILLA LA MATA, PROV. SANCHEZ RAMIREZ, CORRESP. AL MES DE FEBRERO /2021.</t>
  </si>
  <si>
    <t xml:space="preserve">058548 </t>
  </si>
  <si>
    <r>
      <t>058571</t>
    </r>
    <r>
      <rPr>
        <sz val="9"/>
        <color indexed="8"/>
        <rFont val="Arial"/>
        <family val="2"/>
      </rPr>
      <t/>
    </r>
  </si>
  <si>
    <t xml:space="preserve">058570 </t>
  </si>
  <si>
    <t>REPOS.FONDO CAJA CHICA DE LA ZONA V SANTIAGO CORRESP. AL PERIODO DEL 11-01 AL 22-02-2021, RECIBOS DE DESEMBOLSO DEL 0149 AL 0202, SEGUN RELACION DE GASTO.</t>
  </si>
  <si>
    <t>PAGO VAC.S (18 DIAS CORRESP.E AL AÑO 2020), QUIEN DESEMPEÑO EL CARGO DE EBANISTA EN LA DIVISION DE SERVICIOS GENERALES.</t>
  </si>
  <si>
    <t xml:space="preserve">EFT-5902 </t>
  </si>
  <si>
    <t>EFT-5903</t>
  </si>
  <si>
    <t>EFT-5904</t>
  </si>
  <si>
    <t>EFT-5905</t>
  </si>
  <si>
    <t>EFT-5906</t>
  </si>
  <si>
    <t>EFT-5907</t>
  </si>
  <si>
    <t>PAGO FACT. NO.B1100007338/23-02-2021 ALQUILER LOCAL COMERCIAL EN YAMASA, PROV. MONTE PLATA,  ADENDUM 02/2019, CORRESP. AL MES DE FEBRERO /2021.</t>
  </si>
  <si>
    <t>PAGO FACT. NO. B1100007354/23-02-2021,  ALQUILER LOCAL  DE LA OFICINA COMERCIAL EN EL DISTRITO MUNICIPAL SABANA BUEY, MUNICIPIO BANI, PROV. PERAVIA, CORRESP. AL MES DE FEBRERO/202.</t>
  </si>
  <si>
    <t>PAGO FACT. NO.B1100007362/23-02-2021,  ALQUILER DE LOCAL COMERCIAL EN EL MUNICIPIO DON GREGORIO, PROV. PERAVIA, SEGUN CONTRATO NO.005/2020, CORRESP. AL MES DE FEBRERO/2021.</t>
  </si>
  <si>
    <t>PAGO FACT. NO.B1100007339/23-02-2021, ALQUILER LOCAL COMERCIAL EN SAN JUAN DE LA MAGUANA, PROV. SAN JUAN, CORRESP. AL MES DE FEBRERO /202.</t>
  </si>
  <si>
    <t>PAGO FACT. NO.B1100007384/23-02-2021,  ALQUILER LOCAL COMERCIAL  EN EL SECTOR PIZARRETE, MUNICIPIO BANI, PROV. PERAVIA, CORRESP. AL MES DE FEBRERO/202.</t>
  </si>
  <si>
    <t>PAGO FACT. NO.B1100007385/23-02-2021,  ALQUILER LOCAL COMERCIAL EN EL MUNICIPIO SANCHEZ, PROV. SAMANA, CORRESP. AL MES DE FEBRERO/2021.</t>
  </si>
  <si>
    <r>
      <t>058544</t>
    </r>
    <r>
      <rPr>
        <sz val="9"/>
        <color indexed="8"/>
        <rFont val="Arial"/>
        <family val="2"/>
      </rPr>
      <t/>
    </r>
  </si>
  <si>
    <t>AVANCE INICIAL 20%, DE LOS TRAB. DE REHAB. PLANTA POTABILIZADORA , PROV. SAN PEDRO DE MACORIS.</t>
  </si>
  <si>
    <t>PAGO FACT. NO.B1500000002/10-03-2021, (CUB.NO.02) DE LOS TRAB. MEJORAMIENTO AC. JIMANI, PROV.INDEPENDENCIA.</t>
  </si>
  <si>
    <t>PAGO FACT.NO.B1500000162/12-01-2021 (CUB. NO. 02) DE LOS TRAB.  MEJORAMIENTO AC. LA SIEMBRA, PADRE LAS CASAS , PROV. AZUA.</t>
  </si>
  <si>
    <t xml:space="preserve">EFT-2215 </t>
  </si>
  <si>
    <t xml:space="preserve">EFT-2216 </t>
  </si>
  <si>
    <t>RECIBO DE INGRESO</t>
  </si>
  <si>
    <r>
      <t>058573</t>
    </r>
    <r>
      <rPr>
        <sz val="9"/>
        <color indexed="8"/>
        <rFont val="Arial"/>
        <family val="2"/>
      </rPr>
      <t/>
    </r>
  </si>
  <si>
    <r>
      <t>058574</t>
    </r>
    <r>
      <rPr>
        <sz val="9"/>
        <color indexed="8"/>
        <rFont val="Arial"/>
        <family val="2"/>
      </rPr>
      <t/>
    </r>
  </si>
  <si>
    <r>
      <t>058575</t>
    </r>
    <r>
      <rPr>
        <sz val="9"/>
        <color indexed="8"/>
        <rFont val="Arial"/>
        <family val="2"/>
      </rPr>
      <t/>
    </r>
  </si>
  <si>
    <r>
      <t>058576</t>
    </r>
    <r>
      <rPr>
        <sz val="9"/>
        <color indexed="8"/>
        <rFont val="Arial"/>
        <family val="2"/>
      </rPr>
      <t/>
    </r>
  </si>
  <si>
    <r>
      <t>058577</t>
    </r>
    <r>
      <rPr>
        <sz val="9"/>
        <color indexed="8"/>
        <rFont val="Arial"/>
        <family val="2"/>
      </rPr>
      <t/>
    </r>
  </si>
  <si>
    <r>
      <t>058578</t>
    </r>
    <r>
      <rPr>
        <sz val="9"/>
        <color indexed="8"/>
        <rFont val="Arial"/>
        <family val="2"/>
      </rPr>
      <t/>
    </r>
  </si>
  <si>
    <r>
      <t>058579</t>
    </r>
    <r>
      <rPr>
        <sz val="9"/>
        <color indexed="8"/>
        <rFont val="Arial"/>
        <family val="2"/>
      </rPr>
      <t/>
    </r>
  </si>
  <si>
    <r>
      <t>058580</t>
    </r>
    <r>
      <rPr>
        <sz val="9"/>
        <color indexed="8"/>
        <rFont val="Arial"/>
        <family val="2"/>
      </rPr>
      <t/>
    </r>
  </si>
  <si>
    <r>
      <t>058581</t>
    </r>
    <r>
      <rPr>
        <sz val="9"/>
        <color indexed="8"/>
        <rFont val="Arial"/>
        <family val="2"/>
      </rPr>
      <t/>
    </r>
  </si>
  <si>
    <r>
      <t>058582</t>
    </r>
    <r>
      <rPr>
        <sz val="9"/>
        <color indexed="8"/>
        <rFont val="Arial"/>
        <family val="2"/>
      </rPr>
      <t/>
    </r>
  </si>
  <si>
    <r>
      <t>058583</t>
    </r>
    <r>
      <rPr>
        <sz val="9"/>
        <color indexed="8"/>
        <rFont val="Arial"/>
        <family val="2"/>
      </rPr>
      <t/>
    </r>
  </si>
  <si>
    <r>
      <t>058584</t>
    </r>
    <r>
      <rPr>
        <sz val="9"/>
        <color indexed="8"/>
        <rFont val="Arial"/>
        <family val="2"/>
      </rPr>
      <t/>
    </r>
  </si>
  <si>
    <r>
      <t>058585</t>
    </r>
    <r>
      <rPr>
        <sz val="9"/>
        <color indexed="8"/>
        <rFont val="Arial"/>
        <family val="2"/>
      </rPr>
      <t/>
    </r>
  </si>
  <si>
    <r>
      <t>058586</t>
    </r>
    <r>
      <rPr>
        <sz val="9"/>
        <color indexed="8"/>
        <rFont val="Arial"/>
        <family val="2"/>
      </rPr>
      <t/>
    </r>
  </si>
  <si>
    <r>
      <t>058587</t>
    </r>
    <r>
      <rPr>
        <sz val="9"/>
        <color indexed="8"/>
        <rFont val="Arial"/>
        <family val="2"/>
      </rPr>
      <t/>
    </r>
  </si>
  <si>
    <r>
      <t>058588</t>
    </r>
    <r>
      <rPr>
        <sz val="9"/>
        <color indexed="8"/>
        <rFont val="Arial"/>
        <family val="2"/>
      </rPr>
      <t/>
    </r>
  </si>
  <si>
    <r>
      <t>058589</t>
    </r>
    <r>
      <rPr>
        <sz val="9"/>
        <color indexed="8"/>
        <rFont val="Arial"/>
        <family val="2"/>
      </rPr>
      <t/>
    </r>
  </si>
  <si>
    <r>
      <t>058590</t>
    </r>
    <r>
      <rPr>
        <sz val="9"/>
        <color indexed="8"/>
        <rFont val="Arial"/>
        <family val="2"/>
      </rPr>
      <t/>
    </r>
  </si>
  <si>
    <r>
      <t>058591</t>
    </r>
    <r>
      <rPr>
        <sz val="9"/>
        <color indexed="8"/>
        <rFont val="Arial"/>
        <family val="2"/>
      </rPr>
      <t/>
    </r>
  </si>
  <si>
    <r>
      <t>058592</t>
    </r>
    <r>
      <rPr>
        <sz val="9"/>
        <color indexed="8"/>
        <rFont val="Arial"/>
        <family val="2"/>
      </rPr>
      <t/>
    </r>
  </si>
  <si>
    <r>
      <t>058593</t>
    </r>
    <r>
      <rPr>
        <sz val="9"/>
        <color indexed="8"/>
        <rFont val="Arial"/>
        <family val="2"/>
      </rPr>
      <t/>
    </r>
  </si>
  <si>
    <r>
      <t>058594</t>
    </r>
    <r>
      <rPr>
        <sz val="9"/>
        <color indexed="8"/>
        <rFont val="Arial"/>
        <family val="2"/>
      </rPr>
      <t/>
    </r>
  </si>
  <si>
    <r>
      <t>058595</t>
    </r>
    <r>
      <rPr>
        <sz val="9"/>
        <color indexed="8"/>
        <rFont val="Arial"/>
        <family val="2"/>
      </rPr>
      <t/>
    </r>
  </si>
  <si>
    <r>
      <t>058596</t>
    </r>
    <r>
      <rPr>
        <sz val="9"/>
        <color indexed="8"/>
        <rFont val="Arial"/>
        <family val="2"/>
      </rPr>
      <t/>
    </r>
  </si>
  <si>
    <r>
      <t>058597</t>
    </r>
    <r>
      <rPr>
        <sz val="9"/>
        <color indexed="8"/>
        <rFont val="Arial"/>
        <family val="2"/>
      </rPr>
      <t/>
    </r>
  </si>
  <si>
    <r>
      <t>058598</t>
    </r>
    <r>
      <rPr>
        <sz val="9"/>
        <color indexed="8"/>
        <rFont val="Arial"/>
        <family val="2"/>
      </rPr>
      <t/>
    </r>
  </si>
  <si>
    <r>
      <t>058599</t>
    </r>
    <r>
      <rPr>
        <sz val="9"/>
        <color indexed="8"/>
        <rFont val="Arial"/>
        <family val="2"/>
      </rPr>
      <t/>
    </r>
  </si>
  <si>
    <r>
      <t>058600</t>
    </r>
    <r>
      <rPr>
        <sz val="9"/>
        <color indexed="8"/>
        <rFont val="Arial"/>
        <family val="2"/>
      </rPr>
      <t/>
    </r>
  </si>
  <si>
    <r>
      <t>058601</t>
    </r>
    <r>
      <rPr>
        <sz val="9"/>
        <color indexed="8"/>
        <rFont val="Arial"/>
        <family val="2"/>
      </rPr>
      <t/>
    </r>
  </si>
  <si>
    <r>
      <t>058602</t>
    </r>
    <r>
      <rPr>
        <sz val="9"/>
        <color indexed="8"/>
        <rFont val="Arial"/>
        <family val="2"/>
      </rPr>
      <t/>
    </r>
  </si>
  <si>
    <r>
      <t>058603</t>
    </r>
    <r>
      <rPr>
        <sz val="9"/>
        <color indexed="8"/>
        <rFont val="Arial"/>
        <family val="2"/>
      </rPr>
      <t/>
    </r>
  </si>
  <si>
    <r>
      <t>058604</t>
    </r>
    <r>
      <rPr>
        <sz val="9"/>
        <color indexed="8"/>
        <rFont val="Arial"/>
        <family val="2"/>
      </rPr>
      <t/>
    </r>
  </si>
  <si>
    <r>
      <t>058605</t>
    </r>
    <r>
      <rPr>
        <sz val="9"/>
        <color indexed="8"/>
        <rFont val="Arial"/>
        <family val="2"/>
      </rPr>
      <t/>
    </r>
  </si>
  <si>
    <r>
      <t>058606</t>
    </r>
    <r>
      <rPr>
        <sz val="9"/>
        <color indexed="8"/>
        <rFont val="Arial"/>
        <family val="2"/>
      </rPr>
      <t/>
    </r>
  </si>
  <si>
    <r>
      <t>058607</t>
    </r>
    <r>
      <rPr>
        <sz val="9"/>
        <color indexed="8"/>
        <rFont val="Arial"/>
        <family val="2"/>
      </rPr>
      <t/>
    </r>
  </si>
  <si>
    <r>
      <t>058608</t>
    </r>
    <r>
      <rPr>
        <sz val="9"/>
        <color indexed="8"/>
        <rFont val="Arial"/>
        <family val="2"/>
      </rPr>
      <t/>
    </r>
  </si>
  <si>
    <r>
      <t>058609</t>
    </r>
    <r>
      <rPr>
        <sz val="9"/>
        <color indexed="8"/>
        <rFont val="Arial"/>
        <family val="2"/>
      </rPr>
      <t/>
    </r>
  </si>
  <si>
    <r>
      <t>058610</t>
    </r>
    <r>
      <rPr>
        <sz val="9"/>
        <color indexed="8"/>
        <rFont val="Arial"/>
        <family val="2"/>
      </rPr>
      <t/>
    </r>
  </si>
  <si>
    <r>
      <t>058611</t>
    </r>
    <r>
      <rPr>
        <sz val="9"/>
        <color indexed="8"/>
        <rFont val="Arial"/>
        <family val="2"/>
      </rPr>
      <t/>
    </r>
  </si>
  <si>
    <r>
      <t>058612</t>
    </r>
    <r>
      <rPr>
        <sz val="9"/>
        <color indexed="8"/>
        <rFont val="Arial"/>
        <family val="2"/>
      </rPr>
      <t/>
    </r>
  </si>
  <si>
    <r>
      <t>058613</t>
    </r>
    <r>
      <rPr>
        <sz val="9"/>
        <color indexed="8"/>
        <rFont val="Arial"/>
        <family val="2"/>
      </rPr>
      <t/>
    </r>
  </si>
  <si>
    <r>
      <t>058614</t>
    </r>
    <r>
      <rPr>
        <sz val="9"/>
        <color indexed="8"/>
        <rFont val="Arial"/>
        <family val="2"/>
      </rPr>
      <t/>
    </r>
  </si>
  <si>
    <r>
      <t>058615</t>
    </r>
    <r>
      <rPr>
        <sz val="9"/>
        <color indexed="8"/>
        <rFont val="Arial"/>
        <family val="2"/>
      </rPr>
      <t/>
    </r>
  </si>
  <si>
    <r>
      <t>058616</t>
    </r>
    <r>
      <rPr>
        <sz val="9"/>
        <color indexed="8"/>
        <rFont val="Arial"/>
        <family val="2"/>
      </rPr>
      <t/>
    </r>
  </si>
  <si>
    <r>
      <t>058617</t>
    </r>
    <r>
      <rPr>
        <sz val="9"/>
        <color indexed="8"/>
        <rFont val="Arial"/>
        <family val="2"/>
      </rPr>
      <t/>
    </r>
  </si>
  <si>
    <r>
      <t>058618</t>
    </r>
    <r>
      <rPr>
        <sz val="9"/>
        <color indexed="8"/>
        <rFont val="Arial"/>
        <family val="2"/>
      </rPr>
      <t/>
    </r>
  </si>
  <si>
    <r>
      <t>058619</t>
    </r>
    <r>
      <rPr>
        <sz val="9"/>
        <color indexed="8"/>
        <rFont val="Arial"/>
        <family val="2"/>
      </rPr>
      <t/>
    </r>
  </si>
  <si>
    <r>
      <t>058620</t>
    </r>
    <r>
      <rPr>
        <sz val="9"/>
        <color indexed="8"/>
        <rFont val="Arial"/>
        <family val="2"/>
      </rPr>
      <t/>
    </r>
  </si>
  <si>
    <t xml:space="preserve">EFT-5908 </t>
  </si>
  <si>
    <t>EFT-5909</t>
  </si>
  <si>
    <t>EFT-5910</t>
  </si>
  <si>
    <t>EFT-5911</t>
  </si>
  <si>
    <t>EFT-5912</t>
  </si>
  <si>
    <t>EFT-5913</t>
  </si>
  <si>
    <t>EFT-5914</t>
  </si>
  <si>
    <t>EFT-5915</t>
  </si>
  <si>
    <t xml:space="preserve">058572 </t>
  </si>
  <si>
    <t>PAGO FACT. NOS. B1500000026, 27/15-01-2021, ORD. DE SERV. NO. OS2021-0049, DISTRIBUCION DE AGUA EN DIFERENTES SECTORES Y COMUNIDADES DE BANI PROVINCIA PERAVIA, CORRESP. A 29 DIAS DE JULIO Y 21 DIAS DE AGOSTO/2020.</t>
  </si>
  <si>
    <t>PAGO FACT. NOS.B1500000192/30-11,  190/11-12-2020. ORD. DE SERV. NO. OS2021-0069, PUBLICIDAD TELEVISIVA EN EL PROGRAMA LO QUE OTROS CALLAN, SE PRODUCE DE LUNES A VIERNES DE 3:00 P.M. A 4:00 P.M. POR EL CANAL, HILANDO FINO TV. Y EL CANAL 34 EN LOS SISTEMAS DE CABLE. CORRESP.E AL PERIODO DEL 19 DE OCTUBRE  AL 19 DE DICIEMBRE DEL 2020.</t>
  </si>
  <si>
    <t>PAGO INDEMN. Y VAC. (20 DIAS CORRESP. AL AÑO 2019 Y 15 DEL 2020), QUIEN DESEMPEÑO EL CARGO DE AYUDANTE DE FONTANERIA, EN DIVISION COMERCIAL MARIA TRINIDAD SANCHEZ.</t>
  </si>
  <si>
    <t>PAGO VAC. (15 DIAS CORRESP. AL AÑO 2019 Y 15 DEL 2020), QUIEN DESEMPEÑO EL CARGO DE ANALISTA DE CATASTRO DE USUARIOS, DIVISION COMERCIAL MARIA TRINIDAD SANCHEZ.</t>
  </si>
  <si>
    <t>PAGO VAC. (15 DIAS CORRESP. AL AÑO 2019 Y 14 DEL 2020), QUIEN DESEMPEÑO EL CARGO DE SOPORTE COMERCIAL, DIVISION COMERCIAL PROV. PERAVIA.</t>
  </si>
  <si>
    <t>PAGO VAC. (20 DIAS CORRESP. AL AÑO 2019 Y 16 DEL 2020), QUIEN DESEMPEÑO EL CARGO DE SOPORTE COMERCIAL, EN LA SECCION COMERCIAL DE BARAHONA.</t>
  </si>
  <si>
    <t>PAGO INDEMN. Y VAC. (25 DIAS CORRESP. AL AÑO 2019 Y 30 DEL 2020), QUIEN DESEMPEÑO EL CARGO DE DISTRIBUIDOR (A) DE FACTURAS, EN LA DIVISION ADMINISTRATIVA DE ALINO, GUAYUBIN.</t>
  </si>
  <si>
    <t>PAGO VAC. (15 DIAS CORRESP. AL AÑO 2020), QUIEN DESEMPEÑO EL CARGO DE SOPORTE COMERCIAL, SECCION COMERCIAL DE MONTE CRISTI.</t>
  </si>
  <si>
    <t>PAGO INDEMN. Y VAC. (25 DIAS CORRESP. AL AÑO 2019 Y 30 DEL 2020), QUIEN DESEMPEÑO EL CARGO DE AYUDANTE DE FONTANERIA, DIVISION COMERCIAL PROVINCIA HATO MAYOR.</t>
  </si>
  <si>
    <t>PAGO INDEMN. Y VAC. (25 DIAS CORRESP. AL AÑO 2019 Y 25 DEL 2020), QUIEN DESEMPEÑO EL CARGO DE OPERADOR DE SISTEMA APS, DIVISION DE OPERACIONES SAN JOSE DE OCOA.</t>
  </si>
  <si>
    <t>PAGO INDMEN. Y VAC. (15 DIAS CORRESP. AL AÑO 2019 Y 15 DEL 2020), QUIEN DESEMPEÑO EL CARGO DE CAJERA, EN LA SECCION DE ADMINISTRATIVA DE MONTE CRISTI.</t>
  </si>
  <si>
    <t>PAGO INDEMN. Y VAC. (25 DIAS CORRESP. AL AÑO 2019 Y 20 DEL 2020), QUIEN DESEMPEÑO EL CARGO DE AUXILIAR COMERCIAL, DIVISION COMERCIAL PROV. PERAVIA.</t>
  </si>
  <si>
    <t>2DO ABONO DE INDEMN. Y VAC. CORRESP. A (30 DIAS DEL AÑO 2019 Y 27 DIAS DEL 2020), QUIEN DESEMPEÑO EL CARGO DE ENCARGADO (A) INTERINO EN EL DEPARTAMENTO ADMINISTRATIVO.</t>
  </si>
  <si>
    <t>SALDO DE LA INDEMN. Y VAC. CORRESP. A (25 DIAS DEL AÑO 2019 Y 28 DEL 2020), QUIEN DESEMPEÑO EL CARGO DE CODIFICADOR EN EL DEPTO. CATASTRO DE USUARIOS CARTOGRAFIA.</t>
  </si>
  <si>
    <t>PAGO FACT. NO. B1500000031/12-01-2021, ORD. DE SERV. NO. OS2020-0678, ABASTECIMIENTO DE AGUA EN DIFERENTES SECTORES Y COMUNIDADES DE LA PROV. DAJABON. SEGUN CONTRATO NO. 034/2019, CORRESP. A 23  DIAS DEL MES DE NOVIEMBRE/2020.</t>
  </si>
  <si>
    <t>PAGO INDEMN. Y VAC. (15 DIAS CORRESP. AL AÑO 2019 Y 12 DEL 2020), QUIEN DESEMPEÑO EL CARGO DE CONSERJE, EN LA SECCION DE MAYORDOMIA.</t>
  </si>
  <si>
    <t>PAGO INDEMN. Y VAC. (15 DIAS CORRESP. AL AÑO 2019 Y 12 AL 2020), A LA SRA. ANA DANNELLYS PEREZ, CEDULA NO. 002-0121315-4, QUIEN DESEMPEÑO EL CARGO DE CONSERJE EN LA SECCION DE MAYORDOMIA.</t>
  </si>
  <si>
    <t>PAGO FACT. NOS. B1500000002, 03/08-02-2021 ORD. DE SERV. OS2021-0122,COLOCACION DE PUBLICIDAD INSTITUCIONAL DURANTE 02 (DOS) MESES, EN EL PROGRAMA DE RADIO DIGITAL " HABLA PAIS" QUE SE TRANSMITE DE LUNES A VIERNES EN HORARIO DE 7:00 AM A 9: AM., POR LA EMISORA DIGITAL LARADIO247F.M.COM Y EL CANAL DIGITAL DE TELEVISION LATIN MUSIC TELEVISION, CORRESP. AL PERIODO DEL 20 OCTUBRE AL 20 DE DICIEMBRE/2020, CONTRATO NO.074/2020.</t>
  </si>
  <si>
    <t>PAGO FACT. NOS.B1500000099, 100/ 05-01-2021, ORD. DE SERV. NO. OS2021-0124, PUBLICIDAD RADIAL, TRES (3) CUÑAS POR PROGRAMA,  POR RUMBA 98.5, TRANSMITE LOS  SABADOS DE 8:00 AM A 11:00 AM, CORRESP. AL PERIODO DEL 05 DE OCTUBRE AL 05 DE DICIEMBRE 2020.</t>
  </si>
  <si>
    <t>PAGO FACT. NOS.B1500000160/23-11, 163/15-12-2020. ORD. DE SERV. NO. OS2021-0068, PUBLICIDAD TELEVISIVA (10 CUÑAS MENSUALES), EN EL ESPACIO QUE SE TRANSMITE DE LUNES A VIERNES EN HORARIO DE 3:00  A 4:00 P.M. POR  PERAVIA VISION, CANAL  8.  CORRESP. AL PERIODO DEL 21 DE OCTUBRE  AL 21 DE DICIEMBRE DEL 2020.</t>
  </si>
  <si>
    <t>PAGO INDEMN. Y VAC. (20 DIAS CORRESP. AL AÑO 2019 Y 20 DEL 2020), QUIEN DESEMPEÑO EL CARGO DE AUXILIAR DE ATENCION AL CIUDADANO, EN LA SECCION COMERCIAL BARAHONA.</t>
  </si>
  <si>
    <t>PAGO INDEMN. Y VAC. (20 DIAS CORRESP. AL AÑO 2019 Y 20 AL 2020), A LA SRA. ANA MATIRDE VILLANUEVA LOPEZ, CEDULA NO. 080-0003982-9, QUIEN DESEMPEÑO EL CARGO DE AUXILIAR DE ATENCION AL CIUDADANO.</t>
  </si>
  <si>
    <t>SALDO DE INDEMN. Y VAC. CORRESP. A (25 DIAS DEL AÑO 2019 Y 29 DIAS DEL 2020), QUIEN DESEMPEÑO EL CARGO DE SOPORTE COMERCIAL EN LA DIVISION COMERCIAL ALINO.</t>
  </si>
  <si>
    <t>SALDO DE INDEMN. Y VAC. (25 DIAS CORRESP. AL AÑO 2019 Y 28 DEL 2020), QUIEN DESEMPEÑO EL CARGO DE ANALISTA LEGAL EN EL DEPTO. REGIONAL DE ALINO VALVERDE.</t>
  </si>
  <si>
    <t>PAGO INDEMN. Y VAC. (20 DIAS CORRESP. AL AÑO 2019 Y 19 DEL 2020), QUIEN DESEMPEÑO EL CARGO DE CONSERJE, EN LA SECCION DE MAYORDOMIA.</t>
  </si>
  <si>
    <t>SALDO DE LA INDEMN. Y VAC. CORRESP. A (25 DIAS DEL AÑO 2019 Y 30 DEL 2020), QUIEN DESEMPEÑO EL CARGO DE SOPORTE COMERCIAL EN LA DIVISION DE ALINO ACUED. MAO.</t>
  </si>
  <si>
    <t>PAGO INDEMN. Y VAC. (20 DIAS CORRESP. AL AÑO 2019 Y 19 AL 2020), AL SR. ISRAEL DE LEON, CEDULA NO. 224-0069351-5.</t>
  </si>
  <si>
    <t>PAGO INDEMN. Y VAC. (20 DIAS CORRESP. AL AÑO 2019 Y 20 DEL 2020), QUIEN DESEMPEÑO EL CARGO DE CHOFER 1, EN LA DIVISION DE TRANSPORTACION.</t>
  </si>
  <si>
    <t>PAGO INDEMN. Y VAC. (20 DIAS CORRESP. AL AÑO 2019 Y 20 AL 2020),  QUIEN DESEMPEÑO EL CARGO DE CHOFER I, EN LA DIVISION DE TRANSPORTACION.</t>
  </si>
  <si>
    <t>PAGO FACT. NOS.B1500001785 Y 1786/03-02-2021 ORD. DE SERV. OS2021-0114, COLOCACION PUBLICIDAD DURANTE 02 (DOS) MESES  A TRAVES  DE CUATRO CUÑA EN EL PROGRAMA DE TELEVISION "ENFASIS CON IVAN RUIZ", LOS SABADOS A LAS 6:00 PM, POR COLOR VISION, CANAL 9, CORRESP. AL PERIODO DEL DIA 06 DE OCTUBRE  AL  06 DE DICIEMBRE/2020.</t>
  </si>
  <si>
    <t>PAGO FACT. NO. B1100007373/23-02-2021,  ALQUILER LOCAL COMERCIAL EN EL MUNICIPIO JUAN DOLIO, PROV. SAN PEDRO DE MACORIS, CORRESP. AL MES DE FEBRERO/2021.</t>
  </si>
  <si>
    <t>PAGO FACT. NO. B1100007372/23-02-21, ALQUILER DE DOS LOCALES COMERCIALES EN EL MUNICIPIO DAJABON,  PROV. DAJABON , CORRESP. AL MES DE FEBRERO/2021.</t>
  </si>
  <si>
    <t>PAGO FACT. NO.B1100007375/23-02-2021,  ALQUILER LOCAL COMERCIAL EN LAS MATAS DE FARFAN,  PROVINCIA SAN JUAN, CORRESP. AL MES DE FEBRERO2021.</t>
  </si>
  <si>
    <t>PAGO FACT. NO. B1100007380/23-02-2021,  ALQUILER LOCAL COMERCIAL EN EL MUNICIPIO MONCION, PROV. SANTIAGO RODRIGUEZ, CORRESP.  AL MES DE FEBRERO/2021.</t>
  </si>
  <si>
    <t>PAGO FACT. NO. B1100007345/23-02-2021, ALQUILER LOCAL COMERCIAL EN EL MUNICIPIO RESTAURACION,  PROV. DAJABON, CORRESP. AL MES DE FEBRERO/2021.</t>
  </si>
  <si>
    <t>PAGO FACT. NO. B1500000018/10-02-2021,ORD. DE SERV. NO. OS2020-0837, SERVICIO DE NOTARIO PROCESO DE SORTEO DE OBRAS NO. INAPA-CCC-SO-2020-0003.</t>
  </si>
  <si>
    <t>SALDO DE LA INDEMN. Y VAC. CORRESP. A (25 DIAS DEL AÑO 2019 Y 29 DIAS DEL 2020), QUIEN DESEMPEÑO EL CARGO DE CODIFICADOR EN EL DEPART. CATASTRO DE USUARIOS CARTOGRAFIA.</t>
  </si>
  <si>
    <t>PAGO FACT. NO. B1500000066/07-01-2021, ORD. DE SERV. NO. OS2021-0008, DISTRIBUCION DE AGUA EN DIFERENTES SECTORES Y COMUNIDADES DEL MUNICIPIO VILLA ALTAGRACIA,  PROV. SAN CRISTOBAL. CORRESP.  A 30 DIAS DE NOVIEMBRE/2020.</t>
  </si>
  <si>
    <t>PAGO FACT. NOS.B1500000130/15-12, 131/20-12-2020,  ORD. DE SERV. NO. OS2021-0125, PUBLICIDAD: PARA LA COLOCACION DE 02 CUÑAS GRABADAS A TRAVES DE AHORA MISMO TODOS LOS SABADOS POR PRIME TIME DE 8:00 PM A 9:00 PM,  POR BAJO TECHO TV, CANAL 36 Y BAJOTECHOTV.COM.DO  EN TIEMPO REAL  Y POR EL DIGITAL AHORAMISMO.COM.DO.  CORRESP. AL PERIODO DEL 20 DE OCTUBRE AL 20 DE DICIEMBRE 2020.</t>
  </si>
  <si>
    <t>PAGO FACT. NO.B1100007381/23-02-2021 ALQUILER LOCAL COMERCIAL EN EL MUNICIPIO CASTAÑUELA, PROVINCIA MONTECRISTI, CORRESP. AL MES DE FEBRERO/2021.</t>
  </si>
  <si>
    <t>PAGO FACT. NO.B1100007360/23-02-2021,  ALQUILER LOCAL COMERCIAL EN EL MUNICIPIO JAIBON, PROVINCIA VALVERDE, CORRESP. AL  MES DE FEBRERO/2021.</t>
  </si>
  <si>
    <t>PAGO FACT. NO. B1100007364/23-02-2021, ALQUILER OFICINA COMERCIAL EN EL MUNICIPIO  EL CERCADO, PROV. SAN JUAN, CORRESP. AL MES DE FEBRERO/2021.</t>
  </si>
  <si>
    <t>PAGO FACT. NO. B1100007376/23-02-2021,  ALQUILER LOCAL COMERCIAL EN EL MUNICIPIO SABANA LARGA, PROV. SAN JOSE DE OCOA, CORRESP. AL MES DE FEBRERO/2021.</t>
  </si>
  <si>
    <t>PAGO FACT. NO.B1100007347/23-02-2021, ALQUILER LOCAL COMERCIAL, DISTRITO MUNICIPAL LAS GALERAS, PROVINCIA SANTA BARBARA DE SAMANA,  CORRESP. AL MES DE FEBRERO/2021.</t>
  </si>
  <si>
    <t>PAGO FACT. NO.B1100007351/23-02-2021, ALQUILER LOCAL COMERCIAL MUNICIPIO HIGUEY, PROV. LA ALTAGRACIA, CORRESP. AL MES DE FEBRERO/2021.</t>
  </si>
  <si>
    <t>PAGO FACT. NO.B1100007352/23-02-2021,  ALQUILER LOCAL COMERCIAL EN JICOME ARRIBA, MUNICIPIO ESPERANZA, PROV. VALVERDE,  CORRESP. AL MES DE FEBRERO/2021.</t>
  </si>
  <si>
    <t>PAGO FACT. NO.B1100007387/23-02-2021,  ALQUILER LOCAL COMERCIAL EN EL MUNICIPIO SAN RAFAEL DEL YUMA, PROVINCIA LA ALTAGRACIA, CORRESP. AL MES DE FEBRERO/2021.</t>
  </si>
  <si>
    <t>PAGO FACT. NO.B1500090924/28-02-2021 (771256670), SERV. DE LINEA TELEFONICA TIPO CELULAR FIJO, INSTALADA EN LA PLANTA DE TRATAMIENTO DE HIGUEY, CORRESP. AL MES DE FEBRERO/2021.</t>
  </si>
  <si>
    <t>PAGO FACT. NO. B1500090921/28-02-2021 (754010781), SERVICIO DE INTERNET BANDA (S) ANCHA (S) DEL  ACUED. DE SAN PEDRO DE MACORIS, CORRESP. AL MES DE FEBRERO/2021.</t>
  </si>
  <si>
    <t>PAGO FACT. NO. B1500025727/05-03-2021, CUENTA NO.86115926, POR SERV. DE INTERNET, CORRESP. A LA FACTURACION  DEL 01-02 AL 28-02-2021.</t>
  </si>
  <si>
    <t>PAGO FACT. NOS. B1500002376/15-01-, 2720/08, 2721/08, 2758/19-02-2021 ORDENES DE SERV. NOS. OS2021-0027, 0063, 0072 Y 0087, PUBLICACION EN UN (01) MEDIO DE CIRCULACION DURANTE DOS (02) DIAS CONSECUTIVOS LA CONVOCATORIA A PARTICIPAR EN EL PROCESO DE LICITACION NACIONAL, NOS. INAPA-CCC-LPN-2021-0002, 0004, 0005 Y 0006.</t>
  </si>
  <si>
    <t>PAGO FACT. NOS.B1500000052/17-12, 53/30-11-2020, ORDENES DE SERV. NOS.OS2021-0006, OS2021-0005,  SERV. DE ABASTECIMIENTO DE AGUA  EN DIFERENTES COMUNIDADES DE BANI, PROV. PERAVIA, CORRESP. A 31 DIAS DEL  MES DE OCTUBRE Y 30 DIAS DE NOVIEMBRE/2020.</t>
  </si>
  <si>
    <t>PAGO FACT. NO.B1500017947/01-03-2021, POLIZA NO. 30-95-214327, SERVICIOS MEDICOS PRESTADOS A EMPLEADOS VIGENTES Y EN TRAMITES DE PENSION, CONJUNTAMENTE CON SUS DEPENDIENTES DIRECTOS, (CONYUGES, HIJOS E HIJASTROS), CORRESP. AL MES DE MARZO/202.</t>
  </si>
  <si>
    <t>PAGO FACT. NO. B1500000062/14-01-2021,ORD. DE SERV. NO. OS2020-0719, DISTRIBUCION DE AGUA EN DIFERENTES SECTORES Y COMUNIDADES DE MONCION , PROV. SANTIAGO RODRIGUEZ, SEGUN CONTRATO NO. 120/2018, CORRESP.E A  28DIAS DE DICIEMBRE/2020.</t>
  </si>
  <si>
    <t>PAGO FACT. NOS.B1500017658/01-03, 17665/15-03-2021, POLIZA NO.30-93-015147, SERVICIOS PLAN MASTER INTERNACIONAL AL SERVIDOR VIGENTE Y SUS DEPENDIENTES DIRECTOS (CONYUGE E HIJOS), CORRESP. AL MES DE MARZO/2021.</t>
  </si>
  <si>
    <r>
      <t>058622</t>
    </r>
    <r>
      <rPr>
        <sz val="9"/>
        <color indexed="8"/>
        <rFont val="Arial"/>
        <family val="2"/>
      </rPr>
      <t/>
    </r>
  </si>
  <si>
    <r>
      <t>058623</t>
    </r>
    <r>
      <rPr>
        <sz val="9"/>
        <color indexed="8"/>
        <rFont val="Arial"/>
        <family val="2"/>
      </rPr>
      <t/>
    </r>
  </si>
  <si>
    <r>
      <t>058624</t>
    </r>
    <r>
      <rPr>
        <sz val="9"/>
        <color indexed="8"/>
        <rFont val="Arial"/>
        <family val="2"/>
      </rPr>
      <t/>
    </r>
  </si>
  <si>
    <r>
      <t>058625</t>
    </r>
    <r>
      <rPr>
        <sz val="9"/>
        <color indexed="8"/>
        <rFont val="Arial"/>
        <family val="2"/>
      </rPr>
      <t/>
    </r>
  </si>
  <si>
    <r>
      <t>058626</t>
    </r>
    <r>
      <rPr>
        <sz val="9"/>
        <color indexed="8"/>
        <rFont val="Arial"/>
        <family val="2"/>
      </rPr>
      <t/>
    </r>
  </si>
  <si>
    <r>
      <t>058627</t>
    </r>
    <r>
      <rPr>
        <sz val="9"/>
        <color indexed="8"/>
        <rFont val="Arial"/>
        <family val="2"/>
      </rPr>
      <t/>
    </r>
  </si>
  <si>
    <r>
      <t>058628</t>
    </r>
    <r>
      <rPr>
        <sz val="9"/>
        <color indexed="8"/>
        <rFont val="Arial"/>
        <family val="2"/>
      </rPr>
      <t/>
    </r>
  </si>
  <si>
    <r>
      <t>058629</t>
    </r>
    <r>
      <rPr>
        <sz val="9"/>
        <color indexed="8"/>
        <rFont val="Arial"/>
        <family val="2"/>
      </rPr>
      <t/>
    </r>
  </si>
  <si>
    <r>
      <t>058630</t>
    </r>
    <r>
      <rPr>
        <sz val="9"/>
        <color indexed="8"/>
        <rFont val="Arial"/>
        <family val="2"/>
      </rPr>
      <t/>
    </r>
  </si>
  <si>
    <r>
      <t>058631</t>
    </r>
    <r>
      <rPr>
        <sz val="9"/>
        <color indexed="8"/>
        <rFont val="Arial"/>
        <family val="2"/>
      </rPr>
      <t/>
    </r>
  </si>
  <si>
    <t xml:space="preserve">EFT-5916 </t>
  </si>
  <si>
    <t>EFT-5917</t>
  </si>
  <si>
    <t xml:space="preserve">058621 </t>
  </si>
  <si>
    <t xml:space="preserve">PAGO FACT. NO.B1100007344/23-02-2021, ALQUILER LOCAL COMERCIAL EN EL MUNICIPIO DE CABRERA, PROVI. MARIA TRINIDAD SANCHEZ,  CORRESP. AL MES DE FEBRERO/2021. </t>
  </si>
  <si>
    <t>PAGO FACT. NO.B1500000028/16-12-2020 ORDEN DE COMPRA OC2020-0329, ALQUILER AIRE ACONDICIONADO CON MOTIVO DE CLIMATIZAR EL AREA DENTRO DEL PALACIO DE LOS DEPORTES DURANTE LA ACTIVIDAD SORTEO DE OBRAS EL 15 DE DICIEMBRE.</t>
  </si>
  <si>
    <t>PAGO FACT. NO.B1100007379/23-02-2021,  ALQUILER LOCAL COMERCIAL EN EL MUNICIPIO CEVICOS, PROV.  SANCHEZ RAMIREZ, CORRESP. AL  MES DE FEBRERO/2021.</t>
  </si>
  <si>
    <t>PAGO FACT. NO. B1100007386/23-02-2021,  ALQUILER  LOCAL  DE LA OFICINA COMERCIAL EN EL MUNICIPIO DE VALLEJUELOS, PROV. SAN JUAN, CORRESP. AL MES DE FEBRERO/2021.</t>
  </si>
  <si>
    <t>PAGO FACT. NO.B1100007371/23-02-2021,  ALQUILER LOCAL COMERCIAL  EN EL MUNICIPIO NIZAO, PROV. PERAVIA, CORRESP. AL MES DE FEBRERO/2021.</t>
  </si>
  <si>
    <t>PAGO FACT. NO. B1100007366/23-02-2021, ALQUILER LOCAL COMERCIAL EN CAÑAFISTOL-BANI, PROVINCIA PERAVIA, CORRESP.AL MES DE FEBRERO/2021.</t>
  </si>
  <si>
    <t>PAGO FACT. NO.B1100007356/23-02-2021, ALQUILER LOCAL COMERCIAL  EN BOCA CANASTA , MUNICIPIO BANI, PROVINCIA PERAVIA,  CORRESP.AL MES DE FEBRERO/2021.</t>
  </si>
  <si>
    <t>PAGO FACT. NOS. B1500000192-193/20-01-2021, ORD. DE SERV. NO.OS2021-0078, COLOCACION DE PUBLICIDAD INSTITUCIONAL DURANTE EL PERIODO DEL 28 DE OCTUBRE DEL 2020 AL 28 DE DICIEMBRE DEL 2020, EN LOS PROGRAMAS DE TELEVISION ¨NOTICIAS TELE UNION¨ Y ¨MEGAVISION¨ DE RADIO TELEVISION CIBAO, S.R.L., QUE SE TRANSMITE DE LUNES A VIERNES EN HORARIO DE 1:30 PM A 2:00 PM Y DE 1:00 PM A 1:30 PM, POR RADIO TELEVISION CIBAO, EN SANTIAGO DE LOS CABALLEROS.</t>
  </si>
  <si>
    <t>PAGO FACT. NO.B1500000016/07-01-2021, ORD. DE SERV. NO.OS2020-0675, DISTRIBUCION DE AGUA EN DIFERENTES SECTORES Y COMUNIDADES DE LA PROV. PERAVIA, CORRESP. A  22 DIAS DEL MES DE DICIEMBRE/2020.</t>
  </si>
  <si>
    <t>PAGO VIATICOS DE LA DIRECCION ADMINISTRATIVA COMPLETIVO MES DE DICIEMBRE/2020, ELABORADA EN MARZO/2021.</t>
  </si>
  <si>
    <t>PAGO FACT. NOS. B1500000177/13-, 178/29-01-2021 ORD. DE COMPRA NO.OC2020-0190, ADQUISICION DE (15,000 LB) DE FUNDAS DE SULFATO DE ALUMINIO GRADO A DE 50 KG CADA UNA O SU EQUIVALENTE EN FUNDAS DE 25 KGS, PARA SER UTILIZADOS EN TODOS LOS ACUED. DEL INAPA.</t>
  </si>
  <si>
    <t xml:space="preserve">EFT-5918 </t>
  </si>
  <si>
    <t>EFT-5919</t>
  </si>
  <si>
    <t>EFT-5920</t>
  </si>
  <si>
    <t>EFT-5921</t>
  </si>
  <si>
    <t>EFT-5922</t>
  </si>
  <si>
    <t>EFT-5923</t>
  </si>
  <si>
    <t xml:space="preserve">058633 </t>
  </si>
  <si>
    <t xml:space="preserve">058634 </t>
  </si>
  <si>
    <t xml:space="preserve">058635 </t>
  </si>
  <si>
    <t xml:space="preserve">058636 </t>
  </si>
  <si>
    <t xml:space="preserve">058637 </t>
  </si>
  <si>
    <t xml:space="preserve">058638 </t>
  </si>
  <si>
    <t xml:space="preserve">058639 </t>
  </si>
  <si>
    <t xml:space="preserve">058640 </t>
  </si>
  <si>
    <t xml:space="preserve">058641 </t>
  </si>
  <si>
    <t xml:space="preserve">058642 </t>
  </si>
  <si>
    <t xml:space="preserve">058643 </t>
  </si>
  <si>
    <t xml:space="preserve">058644 </t>
  </si>
  <si>
    <t xml:space="preserve">058645 </t>
  </si>
  <si>
    <t xml:space="preserve">058646 </t>
  </si>
  <si>
    <t xml:space="preserve">058647 </t>
  </si>
  <si>
    <t xml:space="preserve">058648 </t>
  </si>
  <si>
    <t xml:space="preserve">058649 </t>
  </si>
  <si>
    <t xml:space="preserve">058650 </t>
  </si>
  <si>
    <t xml:space="preserve">058651 </t>
  </si>
  <si>
    <t xml:space="preserve">058652 </t>
  </si>
  <si>
    <t>PAGO FACT. NO.B1500000014/04-01-2021, ORDEN DE SERVICIO NO. OS2020-0676,DISTRIBUCION DE AGUA EN DIFERENTES SECTORES Y COMUNIDADES DE LA PROV. PERAVIA, CORRESP. A 31 DIAS DEL MES DE DICIEMBRE/2020.</t>
  </si>
  <si>
    <t>PAGO FACT. NO.B1100007357/23-02-2021, ALQUILER LOCAL COMERCIAL EN  LAS YAYAS, PROV.  AZUA, CORRESP. AL  MES DE FEBRERO/2021.</t>
  </si>
  <si>
    <t>PAGO FACT. NO. B1500000031/05-01-2021, ORD. DE SERV. NO .OS2021-0011 DISTRIBUCION DE AGUA EN DIFERENTES SECTORES Y COMUNIDADES DE LA PROV. AZUA ,CORRESP. A 23 DIAS DEL MES DE AGOSTO/2020.</t>
  </si>
  <si>
    <t>PAGO FACT. NO.B1500000021/15-02-2021, ALQUILER LOCAL COMERCIAL PARA NUESTRA OFICINA EN EL MUNICIPIO Y PROV. SANTIAGO RODRIGUEZ, CORRESP. A LOS MESES JUNIO, JULIO, AGOSTO, SEPTIEMBRE, OCTUBRE, NOVIEMBRE, DICIEMBRE/2020 Y ENERO/2021.</t>
  </si>
  <si>
    <t>2DO ABONO DE LA INDEMN. Y VAC. CORRESP. A (30 DIAS DEL AÑO 2019 Y 30 DIAS DEL 2020), QUIEN DESEMPEÑO EL CARGO DE ENCARGADO DEPTO. PROVINCIAL VALVERDE.</t>
  </si>
  <si>
    <t>PAGO INDEMN. Y VAC. (25 DIAS CORRESP. AL AÑO 2019 Y 25 DEL 2020), QUIEN DESEMPEÑO EL CARGO DE CHOFER I, EN LA SECCION ADMINISTRATIVA DE BARAHONA.</t>
  </si>
  <si>
    <t>PAGO INDEMN. Y VAC. (25 DIAS CORRESP. AL AÑO 2019 Y 25 AL 2020),  QUIEN DESEMPEÑO EL CARGO DE CHOFER I, EN LA SECCION ADMINISTRATIVA DE BARAHONA.</t>
  </si>
  <si>
    <t>PAGO FACT. NO. B1500000026/07-01-2021,  ORD. DE SERV. NO. OS2020-0614,  DISTRIBUCION DE AGUA CON CAMION CISTERNA EN DIFERENTES SECTORES Y COMUNIDADES DE LA PROVINCIA SAMANA, CORRESP. A 30 DIAS DEL MES DE NOVIEMBRE/2020.</t>
  </si>
  <si>
    <t>PAGO FACT. NO. B1500000023/30-12-2020, ORD. DE SERV. NO.OS2020-0702,SERVICIOS DISTRIBUCION DE AGUA EN DIFERENTES SECTORES Y COMUNIDADES DE LA PROVINCIA ELIAS PIÑA, CORRESP. A 20 DIAS DEL MES DE DICIEMBRE/2020.</t>
  </si>
  <si>
    <t>2DO ABONO, INDEMN. Y VAC. CORRESP. A (20 DIAS DEL AÑO 2019 Y 25 DEL 2020), QUIEN DESEMPEÑO EL CARGO DE ENCARGADO DIVISION ADMINISTRATIVA PROV. SAN JUAN DE LA MAGUANA.</t>
  </si>
  <si>
    <t>PAGO FACT. NO.B1100007365/23-02-2021,  ALQUILER LOCAL COMERCIAL EN LA PROVINCIA PEDERNALES, ADENDUM 01/2020, CORRESP. AL MES DE FEBRERO/2021.</t>
  </si>
  <si>
    <t>PAGO FACT. NOS.B1500000137/11, 138/28-12-2020 ORD. DE SERV. OS2021-0092, COLOCACION DE PUBLICIDAD INSTITUCIONAL DURANTE 02 (DOS) MESES , MEDIANTE (15) CUÑAS Y MENCIONES SEMANALES EN LOS PROGRAMAS "EN EL FOCO", CON HOLI MATOS, TRANSMITE LOS DOMINGOS DE 9:00 10:00 PM, POR CANAL 19 CINE VISION, TV QUISQUEYA FRECUENCIA 1096, TRANSMITIDO EN ALTA FRECUENCIA A LA COMUNIDAD HISPANA RESIDENTES EN NEW YORK Y "HOLI MATOS PRESENTA", TRANSMITE DE LUNES A VIERNES DE 9:00 10:00 PM, POR METRO VISION CANAL 62 DE CLARO, ASTER Y LAS DIVERSAS CADENA DE CABLE EN TODO EL PAIS Y TRANSMITIDO EN VIVO EN TWITTER Y FACEBOOK LIFE.</t>
  </si>
  <si>
    <t>PAGO JORNALERO  SEGUNDA FASE DE  LIMPIEZA Y ORGANIZACION EN EL ALMACEN KM. 18 DE LA INSTITUCION, INICIANDO  EL LUNES 22 DE FEBRERO HASTA EL 24 DE MARZO  DEL 2021.</t>
  </si>
  <si>
    <t>SALDO DE LA INDEMN. Y VAC. CORRESP. A (25 DIAS DEL AÑO 2019 Y 26 DIAS DEL 2020), QUIEN DESEMPEÑO EL CARGO DE AUXILIAR COMERCIAL EN EL DEPART. DE GESTION DE COBROS.</t>
  </si>
  <si>
    <t>2DO ABONO, INDEMN. Y VAC. CORRESP. A (25 DIAS DEL AÑO 2019 Y 29 DEL 2020), QUIEN DESEMPEÑO EL CARGO DE ANALISTA DE COBROS EN EL DEPART. DE GESTION DE COBROS.</t>
  </si>
  <si>
    <t>PAGO VAC. (20 DIAS CORRESP. AL AÑO 2019 Y 14 DEL 2020), QUIEN DESEMPEÑO EL CARGO DE SOPORTE TECNICO INFORMATICO, EN LA DIVISION DE TRANSPORTACION.</t>
  </si>
  <si>
    <t>2DO ABONO DE INDEMN. Y VAC. (15 DIAS CORRESP. AL AÑO 2020), QUIEN DESEMPEÑO EL CARGO DE COORDINADOR DE ZONA, EN LA DIRECCION DE DESARROLLO PROVINCIAL.</t>
  </si>
  <si>
    <t>PAGO FACT. NO.B1500000011/02-02-2021, ORD. SERV. NO. OS2020-0804 HONORARIOS PROFESIONALES, ''SOLICITUD DE SERVICIO DE NOTARIO PARA EL ACTO DE APERTURA DEL  PROCESO DE COMPARACION DE PRECIOS INAPA-CCC-CP-2020-0031, OFERTA TECNICA (SOBREA) PARA LA ''REHABILITACION PLANTA DE AGUAS RESIDUALES DE BARAHONA PROV. BARAHONA''.</t>
  </si>
  <si>
    <t>2DO ABONO DE LA INDEMN. Y VAC. CORRESP. A (25 DIAS DEL AÑO 2019 Y 29 DIAS DEL 2020), QUIEN DESEMPEÑO EL CARGO DE SUD-DIRECTOR REGIONAL EN EL DEPTO. PROVINCIAL SAN JUAN DE LA MAGUANA LAS MATAS DE FARFAN.</t>
  </si>
  <si>
    <t>PAGO FACT. NOS. B1500000069 Y 70/02-03-2021 ORD. DE SERV. OS2021-0085, COLOCACION DE PUBLICIDAD INSTITUCIONAL DURANTE 02 (DOS) MESES A TRAVES DE DOS (02) CUÑAS DIARIAS DE 12:00PM A 2:00PM, Y DOS (02) CUÑAS DIARIAS DE 10:00PM A 11:00PM POR LOS  PROGRAMAS  DE TELEVISION "DE PRIMERA Y ESKANDALO" ESTE ESPACIO SE TRANSMITE EN TODO EL CIBAO DE LUNES A VIERNES, POR LA GRAN CADENA VALLEVISION, CANALES 8 Y 18 DE TELECABLE CENTRAL, 36 DE ASTER Y EN 10 SISTEMAS DE CABLE EN TODA LA REPÚBLICA DOMINICANA, EN LOS CANALES 6 Y 35, CORRESP. AL PERIODO DEL 15 DE OCTUBRE AL 15 DE DICIEMBRE/2020, CONTRATO NO.058/2020.</t>
  </si>
  <si>
    <t>PAGO FACT. NOS. .B1500000027/22-12-2020, 28/13-01-2021,ORD. DE SERV. NO. OS2020-0689, DISTRIBUCION DE AGUA, EN DIFERENTES COMUNIDADES DE LA PROV. SANTIAGO RODRIGUEZ, CORRESP. A 27 DIAS DEL MES DE NOVIEMBRE Y  10 DIAS DE DICIEMBRE/2020.</t>
  </si>
  <si>
    <t>PAGO FACT. NO.B1500000063/01-03-2021, PRESTACION DE SERVICIOS EN SOPORTE ADMINISTRACION BASE DE DATOS, CORRESP. AL MES DE FEBRERO/2021, (ADENDA NO .02/2020), D/F 08/10/20.</t>
  </si>
  <si>
    <t>PAGO FACT. NO. B1500000029/08-01-2021, ORD. DE SERV. NO. OS2020-0738, SERVICIO DE DISTRIBUCION DE AGUA CON CAMION CISTERNA EN DIFERENTES SECTORES Y COMUNIDADES DE LA PROV. SAN CRISTOBAL, CORRESPONDIENTE A 30 DIAS DEL MES DE DICIEMBRE/2020.</t>
  </si>
  <si>
    <t>PAGO FACT. NO. B1500028279/12-03-2021,  COLECTIVO DE VIDA CORRESP. AL MES MARZO/2021, POLIZA NO.2-2-102-0064318.</t>
  </si>
  <si>
    <t>PAGO FACT. NO. B1500000105/30-12-2020, ORD. DE SERV. NO. OS2021-0007, MANTEN. DEL ASCENSOR EN EL EDIFICIO  PRINCIPAL DEL INAPA CORRESP. AL MES DE DICIEMBRE/2020.</t>
  </si>
  <si>
    <t>PAGO FACT. NOS. B150000135/14, 137/30-10-2020 ORDEN DE COMPRAS NOS. OC2020-0261, OC2020-0279, COMPRA DE 15 POLIMEROS NO IONICO EN TANQUE DE 200KG Y 60 TAMBORES DE CLORO EN PASTILLA DE 50KG. PARA SER UTILIZADOS EN LOS ACUED. SUROESTE, ASURO PROV. BARAHONA, Y SAN JOSE DE OCOA, AZUA, HATO MAYOR, NONTE PLATA, LA ALTAGRACIA, INDEPENDENCIA, SAN JUAN, PERAVIA, SAN CRISTOBAL Y BAHORUCO.</t>
  </si>
  <si>
    <t>AVANCE INICIAL 20%, DE LOS TRABAJOS DE AMPLIACION REDES ACUEDUCTO MONTECRISTI AL SECTOR LA REFINERIA, PROVINCIA MONTECRISTI.</t>
  </si>
  <si>
    <t>PAGO FACT. NO.B1500000011/15-03-2021 (CUB.NO.15)  DE LOS TRAB. REHAB.  ESTACIONES DE BOMBEO RIVERA DEL JAYA Y LOS CIRUELILLOS Y REDES Y LINEA DE IMPULSION, PROV.DUARTE.</t>
  </si>
  <si>
    <t>PAGO FACT. NO.B1500000004/16-03-2021 (CUB.NO.04)  DE LOS TRAB. CONSTRUCCION DEL ALCANTARILLADO SANITARIO SABANA YEGUA, PROV. AZUA .</t>
  </si>
  <si>
    <t>PAGO FACT. NO.B1500000102/16-03-2021 (CUB.NO.04) DE LOS TRAB. CONSTRUCCION OBRA DE TOMA. PLANTA POTABILIZADORA Y DEPOSITO REGULADOR DEL AC. PARTIDO, PROV. DAJABON.</t>
  </si>
  <si>
    <t>PAGO FACT.NO.B1500000103/16-03-2021 (CUB.NO.05) SOBRE LOS TRAB. CONSTRUCCION ESTACION DE BOMBEO CON CIST.DE CAPACIDAD 100 M3 EN EL BARRIO SAN ANTONIO, BOCA DE NIGUA DEL AC.SAN CRISTOBAL, PROV. SAN CRISTOBAL.</t>
  </si>
  <si>
    <t xml:space="preserve">EFT-2217 </t>
  </si>
  <si>
    <t xml:space="preserve">EFT-2218 </t>
  </si>
  <si>
    <t xml:space="preserve">EFT-2219 </t>
  </si>
  <si>
    <t xml:space="preserve">EFT-2220 </t>
  </si>
  <si>
    <r>
      <t>058654</t>
    </r>
    <r>
      <rPr>
        <sz val="9"/>
        <color indexed="8"/>
        <rFont val="Arial"/>
        <family val="2"/>
      </rPr>
      <t/>
    </r>
  </si>
  <si>
    <r>
      <t>058655</t>
    </r>
    <r>
      <rPr>
        <sz val="9"/>
        <color indexed="8"/>
        <rFont val="Arial"/>
        <family val="2"/>
      </rPr>
      <t/>
    </r>
  </si>
  <si>
    <r>
      <t>058656</t>
    </r>
    <r>
      <rPr>
        <sz val="9"/>
        <color indexed="8"/>
        <rFont val="Arial"/>
        <family val="2"/>
      </rPr>
      <t/>
    </r>
  </si>
  <si>
    <r>
      <t>058657</t>
    </r>
    <r>
      <rPr>
        <sz val="9"/>
        <color indexed="8"/>
        <rFont val="Arial"/>
        <family val="2"/>
      </rPr>
      <t/>
    </r>
  </si>
  <si>
    <t xml:space="preserve">EFT-5924 </t>
  </si>
  <si>
    <t xml:space="preserve">058653 </t>
  </si>
  <si>
    <t>1ER ABONO DE INDEMN. Y VAC. CORRESP. A (25 DIAS DEL AÑO 2019 Y 21 DIAS DEL 2020), QUIEN DESEMPEÑO LA FUNCION DE TECNICO ADMINISTRATIVO EN LA PROV. DUARTE.</t>
  </si>
  <si>
    <t>PAGO FACT. NOS. B1500000285/20-12, 286/20-01-2021, ORD. DE SERV. NO. OS2021-0083, COLOCACION DE PUBLICIDAD INSTITUCIONAL DURANTE EL PERIODO DEL 06 DE OCTUBRE DEL 2020 AL 06 DE DICIEMBRE DEL 2020, EN EL PROGRAMA DE TELEVISION ¨DEBATE SEMANAL¨, QUE SE TRANSMITE LOS SABADOS EN HORARIO DE 9:00 PM A 10:00 PM, POR MEGAVISION, CANAL 43, Y COLOCACION DE 1 BANNER EN EL PERIODICO ELINFORMANTE.COM.D.</t>
  </si>
  <si>
    <t>PAGO FACT. NO. B1100007363/23-02-2021, ALQUILER LOCAL COMERCIAL EN EL MUNICIPIO  QUISQUEYA, PROVINCIA SAN PEDRO DE MACORIS, CORRESP. AL  MES DE FEBRERO/2021.</t>
  </si>
  <si>
    <t>PAGO FACT. NO.B1100007340/23-02-2021  ALQUILER LOCAL COMERCIAL EN PIMENTEL, PROV. DUARTE, CORRESP. AL MES DE FEBRERO/2021.</t>
  </si>
  <si>
    <t>PAGO FACT. NO.B1100007369/23-02-2021,  ALQUILER LOCAL COMERCIAL EN EL FACTOR, MUNICIPIO DE NAGUA, PROV. MARIA TRINIDAD SANCHEZ, CORRESP. AL MES DE FEBRERO/2021.</t>
  </si>
  <si>
    <t xml:space="preserve">EFT-5925 </t>
  </si>
  <si>
    <t>EFT-5926</t>
  </si>
  <si>
    <t>SALDO DE INDEMN. Y  VAC. (25 DIAS CORRESP. AL AÑO 2019 Y 28 DEL 2020), QUIEN DESEMPEÑO EL CARGO DE AUXILIAR COMERCIAL, EN EL DEPTO. DE FACTURACION.</t>
  </si>
  <si>
    <t>PAGO VIATICOS DEL DEPART. DE REVISION Y CONTROL, CORRESP. AL MES DE ENERO /2021 ELABORADA EN EL MES DE MARZO/2021.</t>
  </si>
  <si>
    <t>PAGO VIATICOS DE LA DIRECCION DE INGENIERIA Y TRATAMIENTO DE AGUA CORRESP. AL COMPLETIVO DEL MES DE DICIEMBRE/2020 ELABORADA EN EL MES DE MARZO/2021.</t>
  </si>
  <si>
    <t>PAGO FACT. NOS. B1500000035, 36/13-01-2021, ORD. DE SERV. NO.OS2020-0767, SERVICIO DISTRIBUCION DE AGUA, EN DIFERENTES BARRIOS Y COMUNIDADES DE LA PROV. PEDERNALES,  CORRESP. A 24 DIAS DEL MES DE NOVIEMBRE Y 30 DIAS DE DICIEMBRE/2020.</t>
  </si>
  <si>
    <t xml:space="preserve">058658 </t>
  </si>
  <si>
    <t xml:space="preserve">058659 </t>
  </si>
  <si>
    <t>PAGO FACT. NO. B1100007389/23-02-2021,  ALQUILER LOCAL COMERCIAL, MUNICIPIO SAN JOSE DE OCOA, PROV.  DE SAN JOSE DE OCOA, CORRESP. A 24 DIAS DEL  MES DE FEBRERO/2021.</t>
  </si>
  <si>
    <t>EFT-2221</t>
  </si>
  <si>
    <t>PAGO FACT. NO.B1500000019/15-02-2021 (CUB. NO.04 ) DE LOS TRABAJOS CONSTRUCCION LINEAS DE CONDUCCION DE 010¨ EN LA COLONIA Y DE 08¨ DESDE OVIEDO HASTA LOS TRES CHARCOS, ACUED. MULTIPLE LOS PATOS- ENRIQUILLO-OVIEDO, PROV. BARAHONA.</t>
  </si>
  <si>
    <t xml:space="preserve">EFT-2222 </t>
  </si>
  <si>
    <t xml:space="preserve">EFT-2223 </t>
  </si>
  <si>
    <t xml:space="preserve">EFT-2224 </t>
  </si>
  <si>
    <t xml:space="preserve">EFT-2225 </t>
  </si>
  <si>
    <t xml:space="preserve">EFT-2226 </t>
  </si>
  <si>
    <t>AVANCE INICIAL 20%, DE LOS TRAB. DE LINEA DE CONDUCCION 12´ PVC TRAMO DESDE EST. 3+372.40 HASTA EST. 4+388.20,  PROV. SANTO DOMINGO- MONTE PLATA.</t>
  </si>
  <si>
    <t>AVANCE INICIAL 20%, DE LOS TRAB. DE RED LOS BOTADOS 1RA PARTE,  PROV. SANTO DOMINGO - MONTE PLATA.</t>
  </si>
  <si>
    <t>PAGO FACT. NO.B1500000018/16-03-2021 (CUB. NO.05) DE LOS TRAB. DE EQUIPAMIENTO DE POZOS DE LOS ACS. DE ANGELINA- LAS GUARANAS Y LA MATA, PROV. SANCHEZ RAMIREZ.</t>
  </si>
  <si>
    <t>PAGO FACT. NO.B1500000033/01-03-2021 ( CUB. NO.06 ) DE LOS TRAB. MEJORAMIENTO AC. CONSUELO, PROV. SAN PEDRO DE MACORIS.</t>
  </si>
  <si>
    <t>PAGO FACT. NO.B1500000005/18-03-2021 (CUB. NO.05) DE LOS TRAB. HABILITACION DEPOSITO REGULADOR  ACERO VITRIFICADO STAND PIPE 1500 M3  ANGELINA- LAS GUARANAS (INSTALACION, ENTRADA, REBOSE, DESAGUE, SALIDA Y By - PASS),  PROV.DUARTE.</t>
  </si>
  <si>
    <t>PAGO FACT. NO.B1500000006/17-03-2021 ( CUB. NO.06 ) DE LOS TRAB. NORMALIZACION CRUCE LINEA DE CONDUCCION PSPI SOBRE PÚENTE RIO NIGUA,  PROV.SAN CRISTOBAL.</t>
  </si>
  <si>
    <t>PAGO FACT. NO.B1500000019/06-11-2020 ( CUB. NO. 04)  DE LOS TRAB.DE CONSTRUCCION AC. MULT. ARROYO CHICO-MAJAGUAL ADENTRO COMO EXT. AC. MULT. JUANA VICENTA, PROV. SAMANA.</t>
  </si>
  <si>
    <r>
      <t>058661</t>
    </r>
    <r>
      <rPr>
        <sz val="9"/>
        <color indexed="8"/>
        <rFont val="Arial"/>
        <family val="2"/>
      </rPr>
      <t/>
    </r>
  </si>
  <si>
    <r>
      <t>058662</t>
    </r>
    <r>
      <rPr>
        <sz val="9"/>
        <color indexed="8"/>
        <rFont val="Arial"/>
        <family val="2"/>
      </rPr>
      <t/>
    </r>
  </si>
  <si>
    <r>
      <t>058663</t>
    </r>
    <r>
      <rPr>
        <sz val="9"/>
        <color indexed="8"/>
        <rFont val="Arial"/>
        <family val="2"/>
      </rPr>
      <t/>
    </r>
  </si>
  <si>
    <r>
      <t>058664</t>
    </r>
    <r>
      <rPr>
        <sz val="9"/>
        <color indexed="8"/>
        <rFont val="Arial"/>
        <family val="2"/>
      </rPr>
      <t/>
    </r>
  </si>
  <si>
    <r>
      <t>058665</t>
    </r>
    <r>
      <rPr>
        <sz val="9"/>
        <color indexed="8"/>
        <rFont val="Arial"/>
        <family val="2"/>
      </rPr>
      <t/>
    </r>
  </si>
  <si>
    <r>
      <t>058666</t>
    </r>
    <r>
      <rPr>
        <sz val="9"/>
        <color indexed="8"/>
        <rFont val="Arial"/>
        <family val="2"/>
      </rPr>
      <t/>
    </r>
  </si>
  <si>
    <r>
      <t>058667</t>
    </r>
    <r>
      <rPr>
        <sz val="9"/>
        <color indexed="8"/>
        <rFont val="Arial"/>
        <family val="2"/>
      </rPr>
      <t/>
    </r>
  </si>
  <si>
    <r>
      <t>058668</t>
    </r>
    <r>
      <rPr>
        <sz val="9"/>
        <color indexed="8"/>
        <rFont val="Arial"/>
        <family val="2"/>
      </rPr>
      <t/>
    </r>
  </si>
  <si>
    <r>
      <t>058669</t>
    </r>
    <r>
      <rPr>
        <sz val="9"/>
        <color indexed="8"/>
        <rFont val="Arial"/>
        <family val="2"/>
      </rPr>
      <t/>
    </r>
  </si>
  <si>
    <r>
      <t>058670</t>
    </r>
    <r>
      <rPr>
        <sz val="9"/>
        <color indexed="8"/>
        <rFont val="Arial"/>
        <family val="2"/>
      </rPr>
      <t/>
    </r>
  </si>
  <si>
    <r>
      <t>058671</t>
    </r>
    <r>
      <rPr>
        <sz val="9"/>
        <color indexed="8"/>
        <rFont val="Arial"/>
        <family val="2"/>
      </rPr>
      <t/>
    </r>
  </si>
  <si>
    <r>
      <t>058672</t>
    </r>
    <r>
      <rPr>
        <sz val="9"/>
        <color indexed="8"/>
        <rFont val="Arial"/>
        <family val="2"/>
      </rPr>
      <t/>
    </r>
  </si>
  <si>
    <r>
      <t>058673</t>
    </r>
    <r>
      <rPr>
        <sz val="9"/>
        <color indexed="8"/>
        <rFont val="Arial"/>
        <family val="2"/>
      </rPr>
      <t/>
    </r>
  </si>
  <si>
    <r>
      <t>058674</t>
    </r>
    <r>
      <rPr>
        <sz val="9"/>
        <color indexed="8"/>
        <rFont val="Arial"/>
        <family val="2"/>
      </rPr>
      <t/>
    </r>
  </si>
  <si>
    <r>
      <t>058675</t>
    </r>
    <r>
      <rPr>
        <sz val="9"/>
        <color indexed="8"/>
        <rFont val="Arial"/>
        <family val="2"/>
      </rPr>
      <t/>
    </r>
  </si>
  <si>
    <r>
      <t>058676</t>
    </r>
    <r>
      <rPr>
        <sz val="9"/>
        <color indexed="8"/>
        <rFont val="Arial"/>
        <family val="2"/>
      </rPr>
      <t/>
    </r>
  </si>
  <si>
    <r>
      <t>058677</t>
    </r>
    <r>
      <rPr>
        <sz val="9"/>
        <color indexed="8"/>
        <rFont val="Arial"/>
        <family val="2"/>
      </rPr>
      <t/>
    </r>
  </si>
  <si>
    <r>
      <t>058678</t>
    </r>
    <r>
      <rPr>
        <sz val="9"/>
        <color indexed="8"/>
        <rFont val="Arial"/>
        <family val="2"/>
      </rPr>
      <t/>
    </r>
  </si>
  <si>
    <r>
      <t>058679</t>
    </r>
    <r>
      <rPr>
        <sz val="9"/>
        <color indexed="8"/>
        <rFont val="Arial"/>
        <family val="2"/>
      </rPr>
      <t/>
    </r>
  </si>
  <si>
    <r>
      <t>058680</t>
    </r>
    <r>
      <rPr>
        <sz val="9"/>
        <color indexed="8"/>
        <rFont val="Arial"/>
        <family val="2"/>
      </rPr>
      <t/>
    </r>
  </si>
  <si>
    <r>
      <t>058681</t>
    </r>
    <r>
      <rPr>
        <sz val="9"/>
        <color indexed="8"/>
        <rFont val="Arial"/>
        <family val="2"/>
      </rPr>
      <t/>
    </r>
  </si>
  <si>
    <r>
      <t>058682</t>
    </r>
    <r>
      <rPr>
        <sz val="9"/>
        <color indexed="8"/>
        <rFont val="Arial"/>
        <family val="2"/>
      </rPr>
      <t/>
    </r>
  </si>
  <si>
    <r>
      <t>058683</t>
    </r>
    <r>
      <rPr>
        <sz val="9"/>
        <color indexed="8"/>
        <rFont val="Arial"/>
        <family val="2"/>
      </rPr>
      <t/>
    </r>
  </si>
  <si>
    <r>
      <t>058684</t>
    </r>
    <r>
      <rPr>
        <sz val="9"/>
        <color indexed="8"/>
        <rFont val="Arial"/>
        <family val="2"/>
      </rPr>
      <t/>
    </r>
  </si>
  <si>
    <r>
      <t>058685</t>
    </r>
    <r>
      <rPr>
        <sz val="9"/>
        <color indexed="8"/>
        <rFont val="Arial"/>
        <family val="2"/>
      </rPr>
      <t/>
    </r>
  </si>
  <si>
    <r>
      <t>058686</t>
    </r>
    <r>
      <rPr>
        <sz val="9"/>
        <color indexed="8"/>
        <rFont val="Arial"/>
        <family val="2"/>
      </rPr>
      <t/>
    </r>
  </si>
  <si>
    <r>
      <t>058687</t>
    </r>
    <r>
      <rPr>
        <sz val="9"/>
        <color indexed="8"/>
        <rFont val="Arial"/>
        <family val="2"/>
      </rPr>
      <t/>
    </r>
  </si>
  <si>
    <r>
      <t>058688</t>
    </r>
    <r>
      <rPr>
        <sz val="9"/>
        <color indexed="8"/>
        <rFont val="Arial"/>
        <family val="2"/>
      </rPr>
      <t/>
    </r>
  </si>
  <si>
    <r>
      <t>058689</t>
    </r>
    <r>
      <rPr>
        <sz val="9"/>
        <color indexed="8"/>
        <rFont val="Arial"/>
        <family val="2"/>
      </rPr>
      <t/>
    </r>
  </si>
  <si>
    <r>
      <t>058690</t>
    </r>
    <r>
      <rPr>
        <sz val="9"/>
        <color indexed="8"/>
        <rFont val="Arial"/>
        <family val="2"/>
      </rPr>
      <t/>
    </r>
  </si>
  <si>
    <r>
      <t>058691</t>
    </r>
    <r>
      <rPr>
        <sz val="9"/>
        <color indexed="8"/>
        <rFont val="Arial"/>
        <family val="2"/>
      </rPr>
      <t/>
    </r>
  </si>
  <si>
    <r>
      <t>058692</t>
    </r>
    <r>
      <rPr>
        <sz val="9"/>
        <color indexed="8"/>
        <rFont val="Arial"/>
        <family val="2"/>
      </rPr>
      <t/>
    </r>
  </si>
  <si>
    <r>
      <t>058693</t>
    </r>
    <r>
      <rPr>
        <sz val="9"/>
        <color indexed="8"/>
        <rFont val="Arial"/>
        <family val="2"/>
      </rPr>
      <t/>
    </r>
  </si>
  <si>
    <r>
      <t>058694</t>
    </r>
    <r>
      <rPr>
        <sz val="9"/>
        <color indexed="8"/>
        <rFont val="Arial"/>
        <family val="2"/>
      </rPr>
      <t/>
    </r>
  </si>
  <si>
    <r>
      <t>058695</t>
    </r>
    <r>
      <rPr>
        <sz val="9"/>
        <color indexed="8"/>
        <rFont val="Arial"/>
        <family val="2"/>
      </rPr>
      <t/>
    </r>
  </si>
  <si>
    <r>
      <t>058696</t>
    </r>
    <r>
      <rPr>
        <sz val="9"/>
        <color indexed="8"/>
        <rFont val="Arial"/>
        <family val="2"/>
      </rPr>
      <t/>
    </r>
  </si>
  <si>
    <r>
      <t>058697</t>
    </r>
    <r>
      <rPr>
        <sz val="9"/>
        <color indexed="8"/>
        <rFont val="Arial"/>
        <family val="2"/>
      </rPr>
      <t/>
    </r>
  </si>
  <si>
    <r>
      <t>058698</t>
    </r>
    <r>
      <rPr>
        <sz val="9"/>
        <color indexed="8"/>
        <rFont val="Arial"/>
        <family val="2"/>
      </rPr>
      <t/>
    </r>
  </si>
  <si>
    <r>
      <t>058699</t>
    </r>
    <r>
      <rPr>
        <sz val="9"/>
        <color indexed="8"/>
        <rFont val="Arial"/>
        <family val="2"/>
      </rPr>
      <t/>
    </r>
  </si>
  <si>
    <r>
      <t>058700</t>
    </r>
    <r>
      <rPr>
        <sz val="9"/>
        <color indexed="8"/>
        <rFont val="Arial"/>
        <family val="2"/>
      </rPr>
      <t/>
    </r>
  </si>
  <si>
    <r>
      <t>058701</t>
    </r>
    <r>
      <rPr>
        <sz val="9"/>
        <color indexed="8"/>
        <rFont val="Arial"/>
        <family val="2"/>
      </rPr>
      <t/>
    </r>
  </si>
  <si>
    <r>
      <t>058702</t>
    </r>
    <r>
      <rPr>
        <sz val="9"/>
        <color indexed="8"/>
        <rFont val="Arial"/>
        <family val="2"/>
      </rPr>
      <t/>
    </r>
  </si>
  <si>
    <t xml:space="preserve">058660 </t>
  </si>
  <si>
    <t>PAGO FACT. NO. B1500000337/21-10-2020, CUARTO PAGO DE LA MAESTRIA EN GESTION PUBLICA, EN LA CUAL ESTAN PARTICIPANDO CUATRO (4) SERVIDORES DESDE EL 04 DE JUNIO 2019 CON DURACION DE DOS (2) AÑOS A PARTIR DE ESA FECHA.</t>
  </si>
  <si>
    <t>PAGO VAC. (15 DIAS CORRESP. AL AÑO 2019 Y 15 AL 2020), QUIEN DESEMPEÑO EL CARGO DE ENCARGADA INTERINA EN LA DIVISION DE TESORERIA.</t>
  </si>
  <si>
    <t>PAGO VAC. (15 DIAS CORRESP. AL AÑO 2019 Y 15 DEL 2020), QUIEN DESEMPEÑO EL CARGO DE ENCARGADA INTERINA EN LA DIVISION DE TESORERIA.</t>
  </si>
  <si>
    <t>REPOS. FONDO CAJA CHICA DE LA DIRECCION DE OPERACIONES DESTINADO PARA CUBRIR GASTOS DE URGENCIA CORRESP. AL PERIODO DEL 24-02 AL 09-03-2021, RECIBOS DE DESEMBOLSO DEL 9242 AL 9269.</t>
  </si>
  <si>
    <t>PAGO FACT. NOS. B1500000239/30-12-2020 Y 289/01-03-2021 ORD. DE SERV.OS2021-0140, PUBLICIDAD INSTITUCIONAL DURANTE 02 (DOS) MESES, A TRAVES DE "INFO X DOS QUE SE TRANSMITE LOS DOMINGO A LAS 10:00 P.M. POR EL CANAL DEL SOL, TRANSMISION EN VIVO POR INTERNET EN WWW. CANALDELSOL.COM Y REPETICION LOS LUNES A LAS 12:30 A.M. CUATRO CUÑAS MAS COBERTURA Y DIFUSION  DE LAS ACTIVIDADES DEL INAPA EN EL PROGRAMA Y LAS REDES SOCIALES DEL PRESENTADOR @ PAULPIMENTELBLANCOTV Y EN EL CANAL DE YOUTUBE DE INFO X DOS.</t>
  </si>
  <si>
    <t>PAGO FACT. NOS. B1500000021/15-01-, 22/01-02-2021, ORD. DE SERV. NO. OS2021-0051  DISTRIBUCION DE AGUA CON CAMION CISTERNA EN DIFERENTES SECTORES Y COMUNIDADES DE LA PROV. SAN CRISTOBAL, ADENDA 01/2020, CORRESP. A 31 DIAS DEL MES DE JULIO Y 30 DIAS  DEL MES DE AGOSTO/2020.</t>
  </si>
  <si>
    <t>PAGO FACT. NO. B1500000025/12-01-2021, ORD. DE SERV. NO. OS2020-0533, SERVICIO DE DISTRIBUCION DE AGUA CON CAMION CISTERNA EN DIFERENTES COMUNIDADES DE COTUI Y ANGELINA, PROV. SANCHEZ RAMIREZ,  CORRESP. A 5  DIAS DEL MES DE NOVIEMBRE/2020.</t>
  </si>
  <si>
    <t>PAGO FACT. NOS. B1500000199 Y 200/15-02-2021 ORD. DE SERV. OS2021-0120 COLOCACION DE PUBLICIDAD INSTITUCIONAL DURACION 02 (DOS) MESES, MEDIANTE LA COLOCACION DE 03 CUÑAS EN EL PROGRAMA DE RADIO "PULSO URBANO" TRANSMITIDO LOS VIERNES A LA 1:00 PM, POR LA EMISORA HIJB, 830 AM, CORRESP. AL PERIODO DEL 30 DE OCTUBRE AL 30 DICIEMBRE/2020.</t>
  </si>
  <si>
    <t>PAGO FACT. NOS.B1500000010 Y11/07-12-2020 ORD. DE SERV. OS2021-0066,  COLOCACION DE PUBLICIDAD RADIAL  DURANTE 02 (DOS) MESES (SEIS (6) CUÑAS MAS BANNER, DURANTE 30 DIAS), EN EL PROGRAMA "MI FAMILIA RADIO", QUE SE TRANSMITE LOS LUNES A LAS 6:00 P.M. POR UNIKARDIO,  CORRESP. AL PERIODO DE 08 DE OCTUBRE HASTA EL  08 DE DICIEMBRE/2020.</t>
  </si>
  <si>
    <t>PAGO INDEMN. Y VAC. (25 DIAS CORRESP. AL AÑO 2019 Y 30 DEL 2020), QUIEN DESEMPEÑO EL CARGO DE GESTOR DE COBROS, DIVISION COMERCIAL PROV. SAN JUAN DE LA MAGUANA.</t>
  </si>
  <si>
    <t>PAGO INDEMN. Y VAC. (15 DIAS CORRESP. AL AÑO 2020), QUIEN DESEMPEÑO EL CARGO DE CONSERJE, SECCION ADMINISTRATIVA MAO.</t>
  </si>
  <si>
    <t>PAGO INDEMN.Y VAC. (15 DIAS CORRESP. AL AÑO 2019 Y 15 DEL 2020), QUIEN DESEMPEÑO EL CARGO DE AYUDANTE DE MECANICA, EN LA SECCION DE TALLERES.</t>
  </si>
  <si>
    <t>2DO ABONO DE LA INDEMN. Y VAC. CORRESP. A (25 DIAS DEL AÑO 2019 Y 25 DIAS DEL 2020), QUIEN DESEMPEÑO EL CARGO DE ENCARGADA EN EL DEPTO. DE GESTION DE COBROS EN LA DIVISION DE GRANDES CLIENTES.</t>
  </si>
  <si>
    <t>2DO ABONO INDEMN. Y VAC. CORRESP. A (30 DIAS DEL AÑO 2019 Y 30 DIAS DEL 2020), QUIEN DESEMPEÑO EL CARGO DE ANALISTA DE DATOS ESTADISTICOS EN EL DEPART. DE ESTADISTICAS.</t>
  </si>
  <si>
    <t>SALDO DE INDEMN. Y VAC. (15 DIAS CORRESP. AL AÑO 2019 Y 24 DEL 2020), QUIEN DESEMPEÑO EL CARGO DE ENCARGADA EN LA DIVISION DE ARCHIVO Y CORRESP.</t>
  </si>
  <si>
    <t>2DO ABONO DE INDEMN. Y VAC. (25 DIAS CORRESP. AL AÑO 2019 Y 30 DEL 2020), QUIEN DESEMPEÑO EL CARGO DE ENCARGADO DIVISION ADMINISTRATIVA EN LA PROV. DUARTE ACUED. SAN FRANCISCO DE MACORIS.</t>
  </si>
  <si>
    <t>2DO ABONO DE LA INDEMN. Y VAC. CORRESP. A (30 DIAS DEL AÑO 2019 Y 25 DIAS DEL 2020), QUIEN DESEMPEÑO EL CARGO DE ENCARGADA EN EL DEPTO. DE MEDICION DE CONSUMO.</t>
  </si>
  <si>
    <t>2DO ABONO DE LA INDEMN. Y VAC. CORRESP. A (25 DIAS DEL AÑO 2019 Y 30 DIAS DEL 2020), QUIEN DESEMPEÑO EL CARGO DE SUPERVISOR DE OBRAS EN EL DEPART. FISCALIZACION DE OBRAS.</t>
  </si>
  <si>
    <t>2DO ABONO DE INDEMN. Y VACACIONES (30 DIAS CORRESP. AL AÑO 2019 Y 30 DEL 2020), QUIEN DESEMPEÑO EL CARGO DE ANALISTA FINANCIERO, EN LA DIRECCION DE DESARROLLO PROVINCIAL, UCP INAPA-BID-AECI.</t>
  </si>
  <si>
    <t>PAGO FACT. NO. B1500000171/14-12-2020 ORD.DE SERV.  OS2020-0816, ADQUISICION DE 250 POLO-SHIRT CON EL LOGO DE INAPA PARA SER UTILIZADOS DURANTE LA ACTIVIDAD DEL SORTEO DE OBRAS.</t>
  </si>
  <si>
    <t>1ER ABONO DE INDEMN. Y VAC. CORRESP. A (25 DIAS DEL AÑO 2019 Y 25 DEL 2020), QUIEN DESEMPEÑO LA FUNCION DE AUXILIAR COMERCIAL EN LA DIRECCION COMERCIAL.</t>
  </si>
  <si>
    <t>REPOS. FONDO CAJA CHICA DE LA UNIDAD ADMINISTRATIVA DE PIMENTEL ZONA III CORRESP. AL PERIODO DEL 22-01 AL 26-02-2021, RECIBOS DE DESEMBOLSO DEL 0027 AL 0036 .</t>
  </si>
  <si>
    <t>REPOS. FONDO CAJA CHICA DE LA PROV. VALVERDE ZONA I CORRESP. AL PERIODO DEL 05-01 AL 11-02-2021, RECIBOS DE DESEMBOLSO DEL 1310 AL 1365 SEGUN RELACION DE GASTOS.</t>
  </si>
  <si>
    <t>REPOS. FONDO CAJA CHICA DE LA PROV. SANTIAGO RODRIGUEZ ZONA I CORRESP. AL PERIODO DEL 13-01 AL 01-03-2021, RECIBOS DE DESEMBOLSO DEL 0493 AL 0568 SEGUN RELACION DE GASTOS.</t>
  </si>
  <si>
    <t>PAGO FACT.  NOS.B1500000151/07-01, 152/12-01-2021, ORD. DE SERVI. NO.OS2020-0674, SERVICIO DISTRIBUCION DE AGUA EN DIFERENTES SECTORES Y COMUNIDADES DE  VILLA ALTAGRACIA,  PROV. SAN CRISTOBAL, CORRESP. A 30 DIAS DEL MES DE NOVIEMBRE Y 31 DIAS DE DICIEMBRE/2020.</t>
  </si>
  <si>
    <t>PAGO FACT. NO. B1100007374/23-02-2021, ALQUILER LOCAL COMERCIAL EN BOHECHIO, PROV. SAN JUAN, CORRESP. AL MES DE FEBRERO/2021.</t>
  </si>
  <si>
    <t>REPOS. FONDO CAJA CHICA DE LA PROV. DUARTE ZONA III CORRESP. AL PERIODO DEL 07-01 AL 22-02-2021, RECIBOS DE DESEMBOLSO DEL 0669 AL 0693 OFICIO-076-R-III-21/.( TOTAL DEL FONDO RD$200,000.00).-</t>
  </si>
  <si>
    <t>PAGO FACT. NO.B1500000249/02-02-2021, ALQUILER LOCAL COMERCIAL EN LA PROVINCIA DE AZUA, CORRESP. AL MES DE FEBRERO/2021.</t>
  </si>
  <si>
    <t>1ER ABONO DE INDEMN. Y VAC. CORRESP. A (30 DIAS DEL AÑO 2019 Y 29 DEL 2020), QUIEN DESEMPEÑO EL CARGO DE ENCARGADO EN EL DEPART. DE DESARROLLO RURAL EN APS.</t>
  </si>
  <si>
    <t>1ER ABONO DE INDEMN. Y VAC. CORRESP. A (10 DIAS DEL AÑO 2019 Y 30 DEL 2020), QUIEN DESEMPEÑO EL CARGO DE AUXILIAR ADMINISTRATIVO, EN LA DIRECCION COMERCIAL.</t>
  </si>
  <si>
    <t>1ER ABONO DE INDEMN. Y  VAC. CORRESP.A (30 DIAS DEL AÑO 2019 Y 28 DEL 2020), QUIEN DESEMPEÑO EL CARGO DE AUXILIAR COMERCIAL, EN EL DEPTO. DE COMERCIALIZACION Y MARKETING.</t>
  </si>
  <si>
    <t>REPOS.FONDO CAJA CHICA DE LA UNIDAD ADMINISTRATIVA DE BOTONCILLO ZONA I CORRESP. AL PERIODO DEL 19-01 AL 10-02-2021, RECIBOS DE DESEMBOLSO DEL 0095 AL 0108 SEGUN RELACION DE GASTOS.</t>
  </si>
  <si>
    <t>PAGO FACT. NO.B1500000012/02-02-2021, ORD. SERV. NO. OS2020-0806 HONORARIOS PROFESIONALES, ''SOLICITUD DE SERVICIO DE NOTARIO PARA EL ACTO DE APERTURA DEL  PROCESO DE COMPARACION DE PRECIOS NO. INAPA-CCC-CP-2020-0031 PARA LA ''REHABILITACION PLANTA DE AGUAS RESIDUALES DE BARAHONA PROV. BARAHONA'' .</t>
  </si>
  <si>
    <t>PAGO FACT. NOS. B1500000015,14/27-01-2021, ORD.DE SERV. NO. OS2020-0583 SERVICIO DE DISTRIBUCION DE AGUA CON CAMION CISTERNA EN DIFERENTES SECTORES Y COMUNIDADES DE LA PROV. BAHORUCO,  CORRESP. A 30  DIAS DEL MES DE SEPTIEMBRE,Y 29 DIAS DEL MES DE OCTUBRE/2020.</t>
  </si>
  <si>
    <t>1ER ABONO DE INDEMN. Y VAC. CORRESP. A (05 DIAS DEL AÑO 2019 Y 30 DEL 2020), QUIEN DESEMPEÑO EL CARGO DE SECRETARIA EN LA DIRECCION DE TRATAMIENTO DE AGUA.</t>
  </si>
  <si>
    <t>PAGO INDEMN. Y VAC. (20 DIAS CORRESP. AL AÑO 2019 Y 25 DEL 2020), QUIEN DESEMPEÑO EL CARGO DE AYUDANTE DE OPERACIONES Y MANTENIMIENTO, DIVISION DE TRATAMIENTO SANCHEZ RAMIREZ.</t>
  </si>
  <si>
    <t>PAGO INDEMN. Y VAC. (15 DIAS CORRESP. AL AÑO 2019 Y 15 DEL 2020), QUIEN DESEMPEÑO EL CARGO DE OPERADOR DE SISTEMA APS, PROV. MARIA TRINIDAD SANCHEZ.</t>
  </si>
  <si>
    <t>PAGO INDEMN. Y VAC. (15 DIAS CORRESP. AL AÑO 2020), QUIEN DESEMPEÑO EL CARGO DE AYUDANTE DE OPERACIONES Y MANTENIMIENTO, DIVISION DE TRATAMIENTO PROV.SAN JUAN DE LA MAGUANA.</t>
  </si>
  <si>
    <t>PAGO FACT. NOS. B1500000018, 20, 21/19-01-2021,ORD. DE SERV. NO. OS2020-0654, ABASTECIMIENTO DE AGUA EN DIFERENTES SECTORES Y COMUNIDADES DE LA PROV.  BAHORUCO, CORRESP.  A 30 DIAS DE SEPTIEMBRE, 31 DIAS DE OCTUBRE Y 30 DIAS DE NOVIEMBRE /2020.</t>
  </si>
  <si>
    <t>PAGO FACT.NO.B1100007341/23-02-2021,  ALQUILER LOCAL COMERCIAL  EN EL MUNICIPIO  LAGUNA SALADA, PROV. VALVERDE, CORRESP. AL MES DE FEBRERO/2021.</t>
  </si>
  <si>
    <t>PAGO FACT. NO. B1100007343/23-02-2021, ALQUILER DE LOCAL COMERCIAL UBICADO EN EL DISTRITO MUNICIPAL PALMAR DE OCOA, MUNICIPIO AZUA, PROV. AZUA,  CORRESP. AL MES DE FEBRERO/2021.</t>
  </si>
  <si>
    <t>PAGO FACT. NOS. B1500000328 Y 329/25-02-2021 ORD.DE SERV. OS2021-0115, COLOCACION PUBLICIDAD INSTITUCIONAL DURANTE 02 (DOS) MESES EN UNA (01) PAGINA MENSUAL POR LA EDICION IMPRESA, MAS UN CINTILLO EN LA PORTADA DE LA EDICION DIGITAL, WWW.LAVEGANEWS.NET. ASI COMO TAMBIEN UN CINTILLO EN LA PORTADA DEL PERIODICO DIGITAL WWW.809 NEWS.NET., CORRESP. AL PERIODO DEL 29 DE OCTUBRE AL 29 DICIEMBRE/2020.</t>
  </si>
  <si>
    <t>EFT-5927</t>
  </si>
  <si>
    <t>EFT-5928</t>
  </si>
  <si>
    <t>EFT-5929</t>
  </si>
  <si>
    <t>EFT-5930</t>
  </si>
  <si>
    <t>EFT-5931</t>
  </si>
  <si>
    <t>EFT-5932</t>
  </si>
  <si>
    <t>EFT-5933</t>
  </si>
  <si>
    <t>EFT-5934</t>
  </si>
  <si>
    <t>EFT-5935</t>
  </si>
  <si>
    <t>EFT-5936</t>
  </si>
  <si>
    <t>PAGO FACT. NO. B1500002718/15-01-2021 ORD. DE SERV. OS2021-0034 RENOVACION DE LA SUSCRIPCION ANUAL DE 1 (UN) EJEMPLAR DE PERIODICO CORRESP. AL PERIODO DEL16-09-2020 AL 16-09-2021.</t>
  </si>
  <si>
    <t>PAGO FACT. NO. B1500000165/21-12-2020, ORD.DE SERV. NO. OS2020-0435, DISTRIBUCION DE AGUA EN DIFERENTES SECTORES Y COMUNIDADES DE LA PROV. SAN JUAN, CORRESP. A 7 DIAS DE SEPTIEMBRE/2020.</t>
  </si>
  <si>
    <t>PAGO VIATICOS DE LA DIRECCION DE LA CALIDAD DEL AGUA, CORRESP. A ENERO/2021 ELABORADA EN MARZO/2021.</t>
  </si>
  <si>
    <t>PAGO VIATICOS DE LA DIRECCION DESARROLLO PROVINCIAL, CORRESP.A ENERO/2021 ELABORADA EN MARZO/2021.</t>
  </si>
  <si>
    <t>PAGO VIATICOS DIRECCION DE INGENIERIA, CORRESP. AL MES DE ENERO/2021, ELABORADA EN MARZO/2021.</t>
  </si>
  <si>
    <t>PAGO VIATICOS DIRECCION DE PROGRAMAS Y PROYECTOS ESPECIALES, CORRESP. AL MES DE ENERO/2021, ELABORADA EN MARZO/2021.</t>
  </si>
  <si>
    <t>PAGO FACT. NO.B1500000090/01-02-2021,  ALQUILER LOCAL COMERCIAL Y MANTENIMIENTO  EN EL MUNICIPIO LAS TERRENAS, PROV. SAMANA, ADENDUM NO.02/2019, CORRESP. AL MES DE FEBRERO/2021.</t>
  </si>
  <si>
    <t>PAGO FACT. NOS. B1500000167, 169, 168/15-01-2021, ORD. DE SERV. NO. OS2021-0039,DISTRIBUCION DE AGUA EN DIFERENTES SECTORES Y COMUNIDADES DE LA PROV.  BARAHONA, ADENDA NO.01/2020 CORRESP. A 9 DIAS DEL MES DE OCTUBRE,  24 DIAS DEL MES DE NOVIEMBRE Y 24 DIAS DE DICIEMBRE/2020.</t>
  </si>
  <si>
    <t>PAGO FACT. NO. B1500000022/20-01-2021,ORDENES  DE SERVICIOS NO. OS2020-0584,OS2021-0055,  DISTRIBUCION DE AGUA EN DIFERENTES SECTORES Y COMUNIDADES DE LA PROV. AZUA, CORRESP. A 30 DIAS DE DICIEMBRE/2020. (15 DIAS CORRESP. A LA ORD. DE SERV.OS2020-0584 Y 15 DIAS A LA ORD. DE SERV. OS2021-0055.)</t>
  </si>
  <si>
    <t>AVISO DE DEBITO CHEQUE DEVUELTO MES DE FEBRERO CORREP. 1/3/2021</t>
  </si>
  <si>
    <t xml:space="preserve">EFT-2227 </t>
  </si>
  <si>
    <t xml:space="preserve">EFT-2228 </t>
  </si>
  <si>
    <t xml:space="preserve">EFT-2229 </t>
  </si>
  <si>
    <t>PAGO FACT- NO.B1500000005/18-03-2021  (CUB. NO. 05) SOBRE LOS TRAB. CONSTRUCCION ALCANT. SANITARIO SABANA YEGUA, ZONA NORTE, PROV. AZUA.</t>
  </si>
  <si>
    <t>PAGO FACT. NO.B1500000101/15-03-2021 (CUB.NO.06 ) DE LOS TRAB. REHAB.PLANTA POTABILIZADORA Y AMPLIACION RED DE DISTRIB. DEL AC. DE LAS MATAS DE FARFAN, PROV.SAN JUAN, .</t>
  </si>
  <si>
    <t>PAGO FACT. NO.B1500000001/18-03-2021 (CUB.NO.01) DE LOS TRAB. DE AMPLIACION RED DE DISTRIB. AC. DUVERGE, A LOS SECTORES LOS ALCARRIZOS  Y GUANUMA,  PROV. INDEPENDENCIA, LOTE I.</t>
  </si>
  <si>
    <r>
      <t>058704</t>
    </r>
    <r>
      <rPr>
        <sz val="9"/>
        <color indexed="8"/>
        <rFont val="Arial"/>
        <family val="2"/>
      </rPr>
      <t/>
    </r>
  </si>
  <si>
    <r>
      <t>058705</t>
    </r>
    <r>
      <rPr>
        <sz val="9"/>
        <color indexed="8"/>
        <rFont val="Arial"/>
        <family val="2"/>
      </rPr>
      <t/>
    </r>
  </si>
  <si>
    <r>
      <t>058706</t>
    </r>
    <r>
      <rPr>
        <sz val="9"/>
        <color indexed="8"/>
        <rFont val="Arial"/>
        <family val="2"/>
      </rPr>
      <t/>
    </r>
  </si>
  <si>
    <r>
      <t>058707</t>
    </r>
    <r>
      <rPr>
        <sz val="9"/>
        <color indexed="8"/>
        <rFont val="Arial"/>
        <family val="2"/>
      </rPr>
      <t/>
    </r>
  </si>
  <si>
    <r>
      <t>058708</t>
    </r>
    <r>
      <rPr>
        <sz val="9"/>
        <color indexed="8"/>
        <rFont val="Arial"/>
        <family val="2"/>
      </rPr>
      <t/>
    </r>
  </si>
  <si>
    <r>
      <t>058709</t>
    </r>
    <r>
      <rPr>
        <sz val="9"/>
        <color indexed="8"/>
        <rFont val="Arial"/>
        <family val="2"/>
      </rPr>
      <t/>
    </r>
  </si>
  <si>
    <r>
      <t>058710</t>
    </r>
    <r>
      <rPr>
        <sz val="9"/>
        <color indexed="8"/>
        <rFont val="Arial"/>
        <family val="2"/>
      </rPr>
      <t/>
    </r>
  </si>
  <si>
    <r>
      <t>058711</t>
    </r>
    <r>
      <rPr>
        <sz val="9"/>
        <color indexed="8"/>
        <rFont val="Arial"/>
        <family val="2"/>
      </rPr>
      <t/>
    </r>
  </si>
  <si>
    <r>
      <t>058712</t>
    </r>
    <r>
      <rPr>
        <sz val="9"/>
        <color indexed="8"/>
        <rFont val="Arial"/>
        <family val="2"/>
      </rPr>
      <t/>
    </r>
  </si>
  <si>
    <r>
      <t>058713</t>
    </r>
    <r>
      <rPr>
        <sz val="9"/>
        <color indexed="8"/>
        <rFont val="Arial"/>
        <family val="2"/>
      </rPr>
      <t/>
    </r>
  </si>
  <si>
    <r>
      <t>058714</t>
    </r>
    <r>
      <rPr>
        <sz val="9"/>
        <color indexed="8"/>
        <rFont val="Arial"/>
        <family val="2"/>
      </rPr>
      <t/>
    </r>
  </si>
  <si>
    <r>
      <t>058715</t>
    </r>
    <r>
      <rPr>
        <sz val="9"/>
        <color indexed="8"/>
        <rFont val="Arial"/>
        <family val="2"/>
      </rPr>
      <t/>
    </r>
  </si>
  <si>
    <t xml:space="preserve">EFT-5937 </t>
  </si>
  <si>
    <t>EFT-5938</t>
  </si>
  <si>
    <t xml:space="preserve">058703 </t>
  </si>
  <si>
    <t>PAGO FACT. NOS. B1500000106 Y 105/03-03-2021 ORD. DE SERV. OS2021-0145, PUBLICIDAD INSTITUCIONAL DURANTE 02 (DOS) MESES, PUBLICIDAD TELEVISIVA EN EL PROGRAMA " A LAS 7:00 A.M." POR METROVISION, CANAL 62 DE ASTER Y CLARO, CORRESP. AL PERIODO DEL 20 DE OCTUBRE AL 20 DICIEMBRE DEL /2020.</t>
  </si>
  <si>
    <t>PAGO FACT. NOS. B1500000035 Y36/14-01-2021 ORD. DE SERV. OS2021-0107, COLOCACION DE PUBLICIDAD INSTITUCIONAL DURANTE 02 (DOS) MESES,  PUBLICIDAD RADIAL EN CDN RADIO LOS DOMINGO A LAS 11:00AM, EN EL PROGRAMA PANORAMA INFORMATIVO, CORRESP. AL PERIODO DEL 25 DE OCTUBRE AL 25 DICIEMBRE/2020.</t>
  </si>
  <si>
    <t>PAGO FACT.NO. B1500000104/27-01-2021, ORDENES DE SERVICIO NOS. OS2020-0838,  HONORARIOS PROFESIONALES POR PARTICIPAR COMO NOTARIO EN EL ACTO DE APERTURA DEL SORTEO DE OBRAS REFERENCIA INAPA-CCC-SO-2020-0001 PARA LA AMPLIACION REDES Y MEJORAMIENTO DE ACUED. PROVINCIAS EL SEIBO Y LA ALTAGRACIAS.</t>
  </si>
  <si>
    <t>PAGO FACT.  NOS.B1500000025/03-02-2021, 33, 34/19-01-2021, ORD. DE SERV. NO. OS2021-0058, DISTRIBUCION DE AGUA EN DIFERENTES SECTORES Y COMUNIDADES DE LA PROV. SAN CRISTOBAL, CORRESP. A 30 DIAS DE OCTUBRE, 30 DIAS DE NOVIEMBRE Y 31 DIAS DE DICIEMBRE/2020.</t>
  </si>
  <si>
    <t>PAGO FACT. NO.B1500000051/12-01-2021, ORD. DE SERV. NO. OS2020-0528 SERVICIO DE DISTRIBUCION DE AGUA  EN DIFERENTES SECTORES Y  COMUNIDADES DE COTUI ,PROV. SANCHEZ RAMIREZ, CORRESP. A 5 DIAS DEL MES DE NOVIEMBRE/2020.</t>
  </si>
  <si>
    <t>PAGO FACT. NO.B1500000051/12-01-2021, ORD. DE SERV. NO. OS2020-0783 SERVICIO DE DISTRIBUCION DE AGUA  EN DIFERENTES SECTORES Y  COMUNIDADES DE COTUI, PROVINCIA SANCHEZ RAMIREZ,  CORRESP. A 08 DIAS DEL MES DE NOVIEMBRE/2020.</t>
  </si>
  <si>
    <t>PAGO FACT. NOS. B1500000190 Y 192/07-12-2020 ORD. DE SERV. OS2021-0131 PUBLICIDAD INSTITUCIONAL DURANTE 02 (DOS) MESES, COLOCACION DE CINCO 05 MENCIONES DIARIAS DISTRIBUIDAS EN REDES SOCIALES Y BANNER DE 300 X 250 PIXELES POR WWW.PIODEPORTES. COM., CORRESP. AL PERIODO DEL 22 OCTUBRE AL 22 DE DICIEMBRE/2020.</t>
  </si>
  <si>
    <t>PAGO FACT. NOS. B1500000223 Y 224/21-12-2020 ORD. DE SERV. OS2021-0116, COLOCACION DE PUBLICIDAD INSTITUCIONAL DURANTE 02 (DOS) MESES, DIFUSION DIGITAL DE TODAS LAS INFORMACIONES QUE CONTENGA LAS EJECUTORIAS Y ACTIVIDADES DEL INAPA A TRAVEZ DE LA PAGINA WWW.NOTICIASSIN.COM, LA CUAL CONSISTE: DESTOK+MOVIL, PORTADA SUPERIOR 728 X 90, PORTADA Y ARTICULOS 300 X 600 X 250, 970 X 250, CORRESP. AL PERIODO 20 DE OCTUBRE AL 20 DE DICIEMBRE /2020 .</t>
  </si>
  <si>
    <t>PAGO EQUIVALENTE A DOS (2) MESES DE DEPOSITOS POR CONCEPTO DE ALQUILER DE LOCAL PARA LA INSTALACION DE LA OFICINA COMERCIAL, MUNICIPIO SAN FRANCISCO DE MACORIS, PROV. DUARTE.</t>
  </si>
  <si>
    <t>PAGO FACT. NOS. B1500000042, 43/12-01-2021, ORD. DE SERV. NO. OS2020-0659 DISTRIBUCION DE AGUA CON CAMION CISTERNA EN DIFERENTES SECTORES Y COMUNIDADES DE LA PROVINCIA SAN CRISTOBAL, CORRESP.E A 30 DIAS DE NOVIEMBRE Y 31 DIAS DE DICIEMBRE/2020.</t>
  </si>
  <si>
    <t>PAGO FACT. NO. B1100007382/23-02-2021, ALQUILER DE LOCAL  COMERCIAL, MUNICIPIO MICHES, PROV. EL SEIBO, CORRESP. AL MES DE FEBRERO/2021.</t>
  </si>
  <si>
    <t>PAGO FACT. NOS. B1500000130/05-12-2020, 143/08-02-2021 ORD. DE SERV. OS2021-0128, COLOCACION DE PUBLICIDAD DURANTE 02 (DOS) MESES PUBLICIDAD DE TODAS LAS EJECUTORIAS Y ACTIVIDADES QUE GENERE LA INSTITUCION EN EL PROGRAMA VOCES QUE SE TRANSMITE POR CANAL 2 TELEANTILLA Y CANAL 39, TRES COMERCIALES EN CADA ENTREGA DEL PROGRAMA: SABADOS Y MARTES, EN TOTAL SEIS (6) SEMANALES, CORRESP. AL PERIODO DEL 21 DE OCTUBRE AL 21 DE DICIEMBRE/2020.</t>
  </si>
  <si>
    <t>PAGO FACT.NOS.B1500000134/25-02,  135/02, 136/03-03-2021 ORD. DE COMP. OC2020-0330 ADQUISICION DE (295,727.72 LIBRAS) DE CLORO GAS ENVASADO EN CILINDRO DE 2000 LIBRAS.</t>
  </si>
  <si>
    <t>1ER ABONO CUOTA NO.1( UNO) DE LAS  , FACT. NOS. B1500027961, 27963, 27966, 27965, 27964, 27968/24-02, 28191/06,28254/10-03-, 27870/18, 27844/17-02-2021, SEGUN POLIZAS NOS. 2-2-204-0034808, 2-2-801-0000159, 2-2-802-0042545, 0025570, 0000161, 2-2-402-0007414, 2-2-804-0000157, 2-2-502-0000119, 2-2-503-0151785, 2-2-814-0005129, POR CONCEPTO DE INCENDIO Y LINEAS ALIADAS (TODO RIESGO), RESPONSABILIDAD CIVIL EXTRACONTRACTUAL, RESPONSABILIDAD CIVIL EXCESO, TRANSPORTE TERRESTRE, FIDELIDAD 3D,VEHICULOS DE MOTOR FLOTILLA, RESPONSABILIDAD CIVIL DE EXCESO VEHICULOS DE MOTOR, EQUIPOS DE MAQUINARIA Y CONTRATISTAS, CORRESP. AL PERIODO DEL 28-02- 2021 AL 28-02-2022.</t>
  </si>
  <si>
    <r>
      <t>058717</t>
    </r>
    <r>
      <rPr>
        <sz val="9"/>
        <color indexed="8"/>
        <rFont val="Arial"/>
        <family val="2"/>
      </rPr>
      <t/>
    </r>
  </si>
  <si>
    <r>
      <t>058718</t>
    </r>
    <r>
      <rPr>
        <sz val="9"/>
        <color indexed="8"/>
        <rFont val="Arial"/>
        <family val="2"/>
      </rPr>
      <t/>
    </r>
  </si>
  <si>
    <r>
      <t>058719</t>
    </r>
    <r>
      <rPr>
        <sz val="9"/>
        <color indexed="8"/>
        <rFont val="Arial"/>
        <family val="2"/>
      </rPr>
      <t/>
    </r>
  </si>
  <si>
    <r>
      <t>058720</t>
    </r>
    <r>
      <rPr>
        <sz val="9"/>
        <color indexed="8"/>
        <rFont val="Arial"/>
        <family val="2"/>
      </rPr>
      <t/>
    </r>
  </si>
  <si>
    <r>
      <t>058721</t>
    </r>
    <r>
      <rPr>
        <sz val="9"/>
        <color indexed="8"/>
        <rFont val="Arial"/>
        <family val="2"/>
      </rPr>
      <t/>
    </r>
  </si>
  <si>
    <r>
      <t>058722</t>
    </r>
    <r>
      <rPr>
        <sz val="9"/>
        <color indexed="8"/>
        <rFont val="Arial"/>
        <family val="2"/>
      </rPr>
      <t/>
    </r>
  </si>
  <si>
    <r>
      <t>058723</t>
    </r>
    <r>
      <rPr>
        <sz val="9"/>
        <color indexed="8"/>
        <rFont val="Arial"/>
        <family val="2"/>
      </rPr>
      <t/>
    </r>
  </si>
  <si>
    <r>
      <t>058724</t>
    </r>
    <r>
      <rPr>
        <sz val="9"/>
        <color indexed="8"/>
        <rFont val="Arial"/>
        <family val="2"/>
      </rPr>
      <t/>
    </r>
  </si>
  <si>
    <r>
      <t>058725</t>
    </r>
    <r>
      <rPr>
        <sz val="9"/>
        <color indexed="8"/>
        <rFont val="Arial"/>
        <family val="2"/>
      </rPr>
      <t/>
    </r>
  </si>
  <si>
    <r>
      <t>058726</t>
    </r>
    <r>
      <rPr>
        <sz val="9"/>
        <color indexed="8"/>
        <rFont val="Arial"/>
        <family val="2"/>
      </rPr>
      <t/>
    </r>
  </si>
  <si>
    <r>
      <t>058727</t>
    </r>
    <r>
      <rPr>
        <sz val="9"/>
        <color indexed="8"/>
        <rFont val="Arial"/>
        <family val="2"/>
      </rPr>
      <t/>
    </r>
  </si>
  <si>
    <r>
      <t>058728</t>
    </r>
    <r>
      <rPr>
        <sz val="9"/>
        <color indexed="8"/>
        <rFont val="Arial"/>
        <family val="2"/>
      </rPr>
      <t/>
    </r>
  </si>
  <si>
    <r>
      <t>058729</t>
    </r>
    <r>
      <rPr>
        <sz val="9"/>
        <color indexed="8"/>
        <rFont val="Arial"/>
        <family val="2"/>
      </rPr>
      <t/>
    </r>
  </si>
  <si>
    <r>
      <t>058730</t>
    </r>
    <r>
      <rPr>
        <sz val="9"/>
        <color indexed="8"/>
        <rFont val="Arial"/>
        <family val="2"/>
      </rPr>
      <t/>
    </r>
  </si>
  <si>
    <r>
      <t>058731</t>
    </r>
    <r>
      <rPr>
        <sz val="9"/>
        <color indexed="8"/>
        <rFont val="Arial"/>
        <family val="2"/>
      </rPr>
      <t/>
    </r>
  </si>
  <si>
    <r>
      <t>058732</t>
    </r>
    <r>
      <rPr>
        <sz val="9"/>
        <color indexed="8"/>
        <rFont val="Arial"/>
        <family val="2"/>
      </rPr>
      <t/>
    </r>
  </si>
  <si>
    <r>
      <t>058733</t>
    </r>
    <r>
      <rPr>
        <sz val="9"/>
        <color indexed="8"/>
        <rFont val="Arial"/>
        <family val="2"/>
      </rPr>
      <t/>
    </r>
  </si>
  <si>
    <t xml:space="preserve">EFT-5939 </t>
  </si>
  <si>
    <t>EFT-5940</t>
  </si>
  <si>
    <t>EFT-5941</t>
  </si>
  <si>
    <t>EFT-5942</t>
  </si>
  <si>
    <t>EFT-5943</t>
  </si>
  <si>
    <t>EFT-5944</t>
  </si>
  <si>
    <t>EFT-5945</t>
  </si>
  <si>
    <t>EFT-5946</t>
  </si>
  <si>
    <t>EFT-5947</t>
  </si>
  <si>
    <t xml:space="preserve">058716 </t>
  </si>
  <si>
    <t>REPOS. FONDO CAJA CHICA  DE LA PROV. SAN PEDRO DE MACORIS ZONA VI CORRESP. AL PERIODO DEL 05-01 AL 23-02-2021, RECIBOS DE DESEMBOLSO DEL 3827 AL 3944 SEGUN RELACION DE GASTOS.</t>
  </si>
  <si>
    <t>PAGO FACT. NO.B1100007388/23-02-2021  ALQUILER LOCAL COMERCIAL MUNICIPIO COMENDADOR, PROV. ELIAS PIÑA, CORRESP. A 13 DIAS DEL MES DE ENERO Y EL MES DE FEBRERO/2021.</t>
  </si>
  <si>
    <t>PAGO FACT. NOS. B1500000175/15-01, 180/10-02/2021 ORD. DE SERV. OS2021-0117, COLOCACION PUBLICIDAD INSTITUCIONAL 02 (DOS) MESES EN LA PROGRAMACION REGULAR DE "TELEIMPACTO", PARA LA TRASMISION DE CUÑAS A TRAVES DEL CANAL 52 Y DE LOS PRINCIPALES SISTEMA DE CABLE DEL PAIS: CLARO, ALTICE, WIND TELECOM, TELENOR, OLBIRT CABLE Y ALGUNOS SISTEMAS DE CABLE EN DISTINTOS PUEBLOS DEL PAIS, CORRESP. AL PERIODO DEL 05 DE DICIEMBRE/2020 AL 05 DE FEBRERO DEL 2021.</t>
  </si>
  <si>
    <t>PAGO FACT. NO. B1500000067/12-01-2021,ORD. DE SERV. NO.OS2020-0844, SERVICIO DE REPARACION Y MANTENIMIENTO DE PUERTAS DE ACCESO A LA DIRECCION DE TECNOLOGIA Y DIRECCION COMERCIAL.</t>
  </si>
  <si>
    <t>PAGO FACT. NO. B1500000070/04-02-2021, ORD. DE COMP. NO.OC2021-0002, ADQUISICION DE CINCUENTA (50) MEMORIAS USB 32GB, LAS CUALES SERAN ENTREGADAS A LOS GANADORES DEL PASADO SORTEO DE OBRAS DE INAPA.</t>
  </si>
  <si>
    <t>PAGO FACT. NO. B1500000140/20-01-2021 ORD. DE COMP. OC2021-0007, COMPRA DE BASE AEREA PARA COLOCAR TV UTILIZADAS PARA MONITOREO DE PROGRAMAS Y NOTICIEROS EN EL DEPARTAMENTO DE COMUNICACION Y PRENSA.</t>
  </si>
  <si>
    <t>PAGO FACT. NOS. B15000005165/04, 5170/09-02-2021 ORD. DE SERV. OS2021-0023, 0064, PUBLICACION EN UN (01) MEDIO DE CIRCULACION NACIONAL DURANTE DOS (02) DIAS CONSECUTIVOS LA CONVOCATORIA A PARTICIPAR EN EL PROCESO DE LICITACION PUBLICA NACIONAL, NOS. INAPA-CCC-LPN-2021-0003, 0004.</t>
  </si>
  <si>
    <t>PAGO VIATICOS DIRECCION COMERCIAL CORRESP. AL MES DE ENERO/2021, ELABORADA EN MARZO/2021.</t>
  </si>
  <si>
    <t>PAGO FACT. NOS. B1500000491 Y 492/28-01-2021 ORD.DE SERV. OS2021-0089, COLOCACION PUBLICIDAD INSTITUCIONAL DURANTE 02  (DOS) MESES PUBLICIDAD RADIAL, MEDIANTE UNA (1) CUÑA DIARIA HASTA 45 SEGUNDO, DE LUNES A VIERNES DE 4:00 P. M. A 5:00 P.M., POR LA NOTA 95.7 FM, CORRESP. AL PERIODO DEL 23 DE OCTUBRE AL 23 DE DICIEMBRE/2020.</t>
  </si>
  <si>
    <t>PAGO FACT. NO. B1100007391/23-02-2021, ALQUILER APARTAMENTO HABITADO POR EL PERSONAL DE SUPERVISION ACUEDUCTO VILLA JARAGUA, DEL MUNICIPIO NEYBA, PROV. BAHORUCO, CORRESP. AL MES DE FEBRERO/2021.</t>
  </si>
  <si>
    <t>PAGO FACT. NO. B1100007390/23-02-2021,  ALQUILER VIVIENDA FAMILIAR HABITADA POR EL PERSONAL DE SUPERVISION DE OBRAS EN MONTECRISTI,  CORRESP. AL MES DE FEBRERO/2021.</t>
  </si>
  <si>
    <t>PAGO FACT. NOS. B1500000157,158,159/16-03-2021,  ALQUILER LOCAL COMERCIAL EN NAVARRETE, PROVINCIA SANTIAGO, CORRESP. A LOS MESES DE FEBRERO, MARZO, ABRIL, MAYO, JUNIO, JULIO, AGOSTO, SEPTIEMBRE, OCTUBRE, NOVIEMBRE,  DICIEMBRE/2020 Y ENERO, FEBRERO/2021.</t>
  </si>
  <si>
    <t>1ER ABONO DE INDEMN. Y VAC. CORRESP. A (18 DIAS DEL AÑO 2019 Y 29 DEL 2020), QUIEN DESEMPEÑO EL CARGO DE AUXILIAR DE ATENCION AL CIUDADANO, EN EL DEPTO. DE COMERCIALIZACION Y MARKETING.</t>
  </si>
  <si>
    <t>PAGO INDEMN. Y VAC. (18 DIAS CORRESP. AL AÑO 2019 Y 29 AL 2020), QUIEN DESEMPEÑO EL CARGO DE AUXILIAR DE ATENCION AL CIUDADANO, EN EL DEPTO. DE COMERCIALIZACION Y MARKETING.</t>
  </si>
  <si>
    <t>PAGO INDEMN. Y VAC. (25 DIAS CORRESP. AL AÑO 2019 Y 30 DEL 2020), QUIEN DESEMPEÑO EL CARGO DE AYUDANTE DE OPERACIONES Y MANTENIMIENTO, SECCION DE TRATAMIENTO DE AGUA BARAHONA.</t>
  </si>
  <si>
    <t>PAGO FACT. NO. B1500000237/23-12-2020, ORD. DE SERV. NO.OS2021-0110, COLOCACION DE PUBLICIDAD INSTITUCIONAL DURANTE EL PERIODO DEL 20 DE OCTUBRE AL 20 DE DICIEMBRE DEL 2020, EN EL PROGRAMA DE TELEVISION ¨BAJANDO DURO CON VIDAL¨ BAJO LA PRODUCCION DEL PERIODISTA VIDAL DIAZ, TRANSMITIDO DE LUNES A VIERNES EN HORARIO DE 6:00 AM A 7:00.</t>
  </si>
  <si>
    <t>PAGO FACT. NO. B1500000372/04-11-2020 ORD. DE COMP. OC2020-0263, COMPRA DE SELLO PRETINTADO RECTANGULAR, FORMULARIO DE TRAMITACION INTERNA, TALONARIOS DE TRAMITACION DE DOCUMENTOS, CARPETA CON LOGO DE INAPA, SELLO PRETINTADO PEQUEÑO, PARA SER UTILIZADOS EN DIFERENTES DEPARTAMENTOS DE INAPA.</t>
  </si>
  <si>
    <t>PAGO FACT. NOS. B1500000002/09-09, 03/13-10, 13/13-11, 14/17-11, 15/04-12-2020, 151/19-01,153/20-01-2021, ORD. DE SERV. NO. OS2020-0691,DISTRIBUCION DE AGUA EN DIFERENTES SECTORES Y COMUNIDADES DE LA PROV.MARIA TRINIDAD SANCHEZ, CORRESP. A 26 DIAS DE JUNIO, 28  DIAS DE JULIO,  12 DIAS DE AGOSTO, 30 DIAS DE SEPTIEMBRE, 31 DIAS DE OCTUBRE, 30 DIAS DE NOVIEMBRE, 14 DIAS  DE DICIEMBRE/2020.</t>
  </si>
  <si>
    <t>PAGO VIATICOS DE LA DIRECCION DE SUP. Y FISCALIZACION DE OBRAS, CORRESP. AL MES DE ENERO/2021, ELABORADA EN MARZO/2021.</t>
  </si>
  <si>
    <t>PAGO FACT. NO. B1500002253/01-03-2021, CUENTA NO. (50015799) SERV. C&amp;W INTERNET 155 MBPS IP ASIGNADO A NIVEL CENTRAL, CORRESP. A LA FACTURACION DE 01-03 AL 31-03-2021.</t>
  </si>
  <si>
    <t>PAGO FACT. NO. B1500002251/01-03-2021, CUENTA NO. (50017176) SERV. C&amp;W INTERNET ASIGNADO A SAN CRISTOBAL, CORRESP. A LA FACTURACION DEL 01-03  AL 31-03-2021.</t>
  </si>
  <si>
    <t>PAGO FACT. NO. B1100007392/23-02-2021, ALQUILER VIVIENDA FAMILIAR HABITADA POR EL PERSONAL DE SUPERVISION DEL ACUED. JUANA VICENTA, EL LIMON, PROV. SAMANA, CORRESP. AL MES DE FEBRERO/2021.</t>
  </si>
  <si>
    <t>PAGO FACT. NO.B1500000012/17-01-2021, ORD. DE COMP. NO.OC2020-0271, PROCESO DE COMPARACION DE PRECIOS, NO.INAPA-CCC-CP-2020-0022 ¨ADQUISICION DE MEDIDORES.</t>
  </si>
  <si>
    <t>PAGO FACT. NOS. B0200259261/11-08, 270780/18-09-2020, DESCONTADO DE LA INDEMN. Y  VAC. QUIEN DESEMPEÑO EL CARGO DE AUXILIAR DE ATENCION AL CIUDADANO, EN EL DEPTO. DE COMERCIALIZACION Y MARKETING.</t>
  </si>
  <si>
    <t>102938-102940</t>
  </si>
  <si>
    <t>102941 -102943</t>
  </si>
  <si>
    <t xml:space="preserve"> NOMINA ADICIONAL  NIVEL CENTRAL Y ACS. FEB. ELABORADA EN  MARZO/2021</t>
  </si>
  <si>
    <t>NOMINA PERSONAL CONTRATADO E IGUALADO  MARZO-2021</t>
  </si>
  <si>
    <t>NOMINA ACUEDUCTOS MARZO/2021</t>
  </si>
  <si>
    <t>102957 -102962</t>
  </si>
  <si>
    <t>NOMINA DE CANCELADOS NC Y AC. MARZO-2021</t>
  </si>
  <si>
    <t>102963 -102998</t>
  </si>
  <si>
    <t>NOMINA PROVINCIA SAN CRISTOBAL MARZO-2021</t>
  </si>
  <si>
    <t>NOMINA PERSONAL EN TRAMITES DE PENSION NC Y AC  MARZO 2021</t>
  </si>
  <si>
    <t>102999 -103043</t>
  </si>
  <si>
    <t xml:space="preserve">102944 </t>
  </si>
  <si>
    <t xml:space="preserve">EFT-1113 </t>
  </si>
  <si>
    <t>NOMINA PERSONAL EN TRAMITES DE PENSION NC Y AC, CORRESP. A  MARZO/2021.</t>
  </si>
  <si>
    <t>NOMINA DE ACUEDUCTOS, CORRESP.A  MARZO/2021</t>
  </si>
  <si>
    <t>NOMINA NIVEL CENTRAL, CORRESP. A  MARZO/2021.</t>
  </si>
  <si>
    <t>NOMINA PERSONAL EN TRAMITES DE PENSION, CORRESP.  MARZO/2021.</t>
  </si>
  <si>
    <t>NOMINA DEL PERSONAL CONTRATADO E IGUALADO, CORRESP. A  MARZO/2021.</t>
  </si>
  <si>
    <t>NOMINA DE CANCELADOS NC. Y AC. CORRESP. A MARZO/2021.</t>
  </si>
  <si>
    <t>NOMINA OCASIONAL SEGURIDAD MILITAR, CORRESP. A  MARZO/2021.</t>
  </si>
  <si>
    <t>NOMINA PROVINCIA SANTIAGO. CORRESP. A  MARZO/2021.</t>
  </si>
  <si>
    <t>NOMINA  PERSONAL CONTRATADO E IGUALADO PROV.SAN CRISTOBAL CORRESP. A  MARZO/2021.</t>
  </si>
  <si>
    <t>NOMINA ADICIONAL DEL PERSONAL CONTRATADO E IGUALADO, CORRESP. A  MARZO/2021.</t>
  </si>
  <si>
    <t>NOMINA ADICIONAL DEL PERSONAL CONTRATADO E IGUALADO, CORRESP. A  FEBRERO/2021.</t>
  </si>
  <si>
    <t xml:space="preserve"> NOMINA PROVINCIA SAN CRISTOBAL CORRESP. A MARZO/2021</t>
  </si>
  <si>
    <t>NOMINA ADICIONAL NIVEL CENTRAL Y ACS., CORREP. A  FEBRERO/2021 , ELABORADA EN MARZO/2021.</t>
  </si>
  <si>
    <t xml:space="preserve">EFT-1114 </t>
  </si>
  <si>
    <t xml:space="preserve">EFT-1115 </t>
  </si>
  <si>
    <t xml:space="preserve">EFT-1116 </t>
  </si>
  <si>
    <t xml:space="preserve">EFT-1117 </t>
  </si>
  <si>
    <t xml:space="preserve">EFT-1118 </t>
  </si>
  <si>
    <t xml:space="preserve">EFT-1119 </t>
  </si>
  <si>
    <t xml:space="preserve">EFT-1120 </t>
  </si>
  <si>
    <t xml:space="preserve">EFT-1121 </t>
  </si>
  <si>
    <t xml:space="preserve">EFT-1122 </t>
  </si>
  <si>
    <t xml:space="preserve">EFT-1123 </t>
  </si>
  <si>
    <t xml:space="preserve">EFT-1124 </t>
  </si>
  <si>
    <t xml:space="preserve">EFT-1125 </t>
  </si>
  <si>
    <t xml:space="preserve">EFT-1126 </t>
  </si>
  <si>
    <t>PAGO FACT- NO.B1500000003/16-03-2021 (CUB.NO.03 ) DE LOS TRAB. HABILITACION DEPOSITO REGULADOR ACERO VITRIFICADO STAND PIPE 500 M3 EL PEZCOZON ( INSTALACION ENTRADA, REBOSE, DESAGUE, SALIDA Y By- PASS), PROV. DUARTE.</t>
  </si>
  <si>
    <t xml:space="preserve">EFT-2230 </t>
  </si>
  <si>
    <t>ALQ. LOCAL COM. ESTAF. DE PALENQUE INAPA PROV. SAN CRISTOBAL CORRESP. AL MES DE FEB. 2021</t>
  </si>
  <si>
    <t>ALQ. LOCAL COM. DE HAINA. PROV. SAN CRISTOBAL CORRESP. AL MES DE FEB. 2021</t>
  </si>
  <si>
    <t>PAGO. ALQ. LOCAL COM. ESTAF. DE YAGUATE PROV. SAN CRISTOBAL, CORRESP. AL MES DE FEB. 2021</t>
  </si>
  <si>
    <t>PAGO ALQ. LOCAL COM. DE VILLA ALT. PROV. SAN CRISTOBAL, CORRESP. AL MES  FEB. 2021</t>
  </si>
  <si>
    <t>PAGO ALQ. LOCAL COM. ESTAFETA DE HATILLO PROV. SAN CRISTOBAL, CORRESP. AL MES  FEB. 2021</t>
  </si>
  <si>
    <t>COMP. DE UN ESCRIT. DE OFIC. TIPO COUNTER PARA SER USADO EN LA DIV. COM. EN INAPA SAN CRISTOBAL</t>
  </si>
  <si>
    <t>COMP. DE (02) BATERIA PARA EL GENERADOR QUE TRABJ. COMO EMERGENTE EN LA ESTAC. DE BOMBEO  EN INAPA S,C</t>
  </si>
  <si>
    <t>COMPRA DE MAT. DE PLOM. PARA SUPL. LAS ESCASEZ EN EL ALMACEN DE LA PTSASC  INAPA PROV. SAN CRISTOBAL</t>
  </si>
  <si>
    <t>COMP. DE NEUMATICO PARA LA MOTOCICLETA  ASIGN. DE PALENQUE INAPA PROV. SAN CRISTOBAL 2021</t>
  </si>
  <si>
    <t>SERV. DE MANT. A LA BOMBA  TURBINA VERT. QUE PERT. AL EQUIP. AC. PALENQUE INAPA PROV. SAN CRISTOBAL 2021</t>
  </si>
  <si>
    <t>RET. DEL 5% DE TBIS A PROV. DE BIENES Y SERV. CORRESP. A FEB. 2021 INAPA PROV. SAN CRISTOBAL</t>
  </si>
  <si>
    <t>PAGO DE RET. CORRESP. AL MES DE FEB. 2021</t>
  </si>
  <si>
    <t>PAGO ALQ. DE LOCAL COM. VICENTE NOBLE, CORRESP. A LOS MESES ENE. Y FEB. 2021</t>
  </si>
  <si>
    <t xml:space="preserve">PAGO DE FACT. DE ALQ. DE LOCAL JIMANI </t>
  </si>
  <si>
    <t>PAGO DE FACT. DE ALQ. LOCAL COM. NEYBA</t>
  </si>
  <si>
    <t xml:space="preserve">PAGO DE FACT. DE ALQ. LOCAL PARAISO </t>
  </si>
  <si>
    <t>PAGO DE FACT. DE ALQ. LOCAL COM. TAMAYO, CORRESP AL MES DE ENE. 2021</t>
  </si>
  <si>
    <t>PAGO DE FACT. DE ALQ. LOCAL GALVAN CORRESP. AL MES DE ENE. Y FEB. 2021</t>
  </si>
  <si>
    <t>PAGO DE FACT. DE ALQ. DE LOCAL ENRIQUILLO CORRESP. A LOS MESES ENE. Y FEB. 2021</t>
  </si>
  <si>
    <t>PAGO DE FACT. DE ALQ. DE LOCAL COM. VILLA CENTRAL CORRESP. A LOS MESES ENE. FEB. 2021</t>
  </si>
  <si>
    <t>PAGO DE FACT. DE ALQUILER LOCAL COM. DUVERGE CORRESP. AL MES DE ENE. Y FEB. 2021</t>
  </si>
  <si>
    <t>PAGO DE FACT. DE ALQUILER LOCAL COM. VILLA JARAGUA CORRESP. A LOS MESES DE ENE. Y FEB. 2021</t>
  </si>
  <si>
    <t>PAGO DE FACT. DE ALQUILER LOCAL COM. CABRAL  CORRESP. A LOS MESES DE ENE. Y FEB. 2021</t>
  </si>
  <si>
    <t>PAGO DE VIATICO  POR VIAJAR A STO.DGO A LLEVAR DOC. Y PIEZA DEL DPTO,ELECTROMECANICO</t>
  </si>
  <si>
    <t>PAGO DE VIATICO POR VIAJAR A STO.DGO. COMO CHOFER DEL ENC. ASURO Y LLEVAR DOCUMENTOS</t>
  </si>
  <si>
    <t>PAGO DE VIATICO POT VIAJAR A STO.DGO. A PARTICIPAR EN REUNION EN EL DPTO FINANC. REUNION CON EL DIREC.EJEC.</t>
  </si>
  <si>
    <t xml:space="preserve">PAGO DE VIATICO POR VIAJAR A STO.DGO. A REUNION EN DISTINT. DEPART. Y LLEVAR DOC. </t>
  </si>
  <si>
    <t>PAGO DE VIATICO POR VIAJAR A STO DGO. A LLEVAR DOC.</t>
  </si>
  <si>
    <t>PAGO DE VIATICO POR VIAJAR A STO. DGO. A LLENAR CILINDROS DE CLORO GAS VACIOS EN PLANTA BANI</t>
  </si>
  <si>
    <t>PAGO DE VIATICO POR VIAJAR A BANI CON EL OBJETICO DE LLENAR CILINDROS DE CLORO GAS VACIOS</t>
  </si>
  <si>
    <t>PAGO DE VIATICO POR VIAJAR A STO. DGO A LLEVAR DOC.</t>
  </si>
  <si>
    <t>PAGO DE VIATICO POR VIAJAR A STO DGO, A LLEVAR DOC.</t>
  </si>
  <si>
    <t xml:space="preserve">COMPRA DE MAT. FERRET. PARA SER USADOS EN LA CORREC. DE AVERIAS TRABJ. COM. </t>
  </si>
  <si>
    <t>PAGO DE VIATICO POR VIAJAR A STO DGO. A LLEVAR DOC. Y PIEZAS DEL DPTO. ELECTROMECANICO</t>
  </si>
  <si>
    <t>PAGO FACT. NO. B1500000152/08-01-2021, O/S  NO. OS2020-0556, DISTRIB. DE AGUA EN DIFTES. SECTORES Y COMUN. DE LA PROV. SAN CRISTOBAL.</t>
  </si>
  <si>
    <t>PAGO PARA EL PLAN DE DISTRIB. DE CONTRATOS PROVENIENTES DE LAS EDES A EFECTUARSE DEL 22 DE MARZO 2021 HASTA EL 26 DEL MISMO MES Y AÑO, EN LAS PROV. Y MUN. DE: BARAHONA, PERAVIA (BANI), EL SEIBO, HATO MAYOR, SAN PEDRO DE MACORIS, SAN FRANCISCO DE MACORIS, MAO Y MONTE CRISTI, EL CUAL SERA LIQUIDADO MEDIANTE RECIBOS DE INGRESOS Y NOMINAS.</t>
  </si>
  <si>
    <t>PAGO FACTS. NOS.B1500000004/25-07, 06/05-08-2020, O/C  NO.OC2020-0249, COMPRA DE TUBOS PARA USO EN LA REHAB. DE TODAS LAS PLANTAS DEL INAPA.</t>
  </si>
  <si>
    <t>PAGO FACT. NO.B1500000220/01-06-2020, O/C NO.OC2020-0163, COMPRA DE ARTICULOS Y ENSERES DE COCINA, PARA RESIDENCIA BASE INAPA, AC. HATO MAYOR, VILLA JARAGUA Y SUPLIR CUBERTERIA DEL NIVEL CENTRAL.</t>
  </si>
  <si>
    <t>PAGO FACTS. NOS. B1500000148/10-12, 149/28-12-2020, O/S  NO. OS2021-0127, COLOCACION DE PUBLICIDAD INSTITUCIONAL DURANTE EL PERIODO DEL 20 DE OCT.AL 20 DE DICIEMBRE DEL 2020 EN EL PERIODICO DIGITAL AZIZEINFORMA.COM Y BANNER FIJO 300X250 PIXELES.</t>
  </si>
  <si>
    <t>PAGO INDEMNIZACION Y VACACIONES (20 DIAS CORRESP. AL AÑO 2019 Y 14 DEL 2020), QUIEN DESEMPEÑO EL CARGO DE AUXILIAR ADMTIVO., EN ZONA V SANTIAGO.</t>
  </si>
  <si>
    <t>PAGO INDEMNIZACION Y VACACIONES (20 DIAS CORRESP. AL AÑO 2019 Y 19 DEL 2020), QUIEN DESEMPEÑO EL CARGO DE OPERADOR DE SISTEMA APS, EN LA DIV. DE OPERACION SANCHEZ RAMIREZ.</t>
  </si>
  <si>
    <t>PAGO INDEMNIZACION Y VACACIONES (15 DIAS CORRESP.AL AÑO 2019 Y 10 DEL 2020), QUIEN DESEMPEÑO EL CARGO DE CAJERA, EN LA DIV.ADMTIVA FINANCIERA, SAN JOSE DE OCOA.</t>
  </si>
  <si>
    <t>PAGO FACT. NO. B1500000009/27-01-2021,O/S  NO. OS2020-0394,SERV.DISTRIB. DE AGUA EN DIFTES. SECTORES Y COMUN. DE LA PROV. SAN PEDRO DE MACORIS .</t>
  </si>
  <si>
    <t>PAGO FACTS. NOS. B15000000101/27-01-2021 21/07-12, 18/31-12-2020, O/S  NO.OS2020-0655 , DISTRIB. DE AGUA EN  DIFTES. SECTORES Y COMUN. DE LA PROV. MARIA TRINIDAD SANCHEZ, , CORRESP. A 31 DIAS DEL MES DE OCTUBRE, 30 DIAS DEL  MES NOV.  Y 31 DIAS DE DIC/2020.</t>
  </si>
  <si>
    <t>PAGO FACT.NO.B1500000151/08-01-2021, O/S NO. OS2020-0557, DISTRIB. DE AGUA EN DIFTES .SECTORES Y COMUN. DE LA PROV. SAN CRISTOBAL,CORRESP. A 30 DIAS DE NOVIEMBRE/2020.</t>
  </si>
  <si>
    <t>PAGO INDEMNIZACION Y VACACIONES (25 DIAS CORRESP. AL AÑO 2019 Y 30 DEL 2020), QUIEN DESEMPEÑO EL CARGO DE MENSAJERO EXTERNO, EN LA DIV.ADMTIVA., PROV. SAN JUAN DE LA MAGUANA.</t>
  </si>
  <si>
    <t>PAGO VACACIONES (25 DIAS CORRESP. AL AÑO 2019 Y 24 DEL 2020), QUIEN DESEMPEÑO EL CARGO DE ENC. (A), EN LA DIV. DE OPERACIONES SAN JOSE DE OCOA.</t>
  </si>
  <si>
    <t>PAGO INDEMNIZACION Y VACACIONES (25 DIAS CORRESP.AL AÑO 2019 Y 30 DEL 2020), QUIEN DESEMPEÑO EL CARGO DE AYUDANTE DE FONTANERIA, EN LA DIV.DE OPERACIONES, PROV. HERMANAS MIRABAL.</t>
  </si>
  <si>
    <t>PAGO INDEMNIZACION Y VACACIONES (20 DIAS CORRESP. AL AÑO 2019 Y 20 DEL 2020), QUIEN DESEMPEÑO EL CARGO DE OPERADOR DE SISTEMA APS, EN LA DIV. DE OPERACIONES MARIA TRINIDAD SANCHEZ.</t>
  </si>
  <si>
    <t xml:space="preserve">EFT-5948 </t>
  </si>
  <si>
    <t xml:space="preserve">EFT-2231 </t>
  </si>
  <si>
    <t>PAGO FACT. NO. B1500000012/22-03-2021 ( CUB. NO.07 ) DE LOS TRAB. CONSTRUCCION  AC. DEL SECTOR SANTA ROSA, COMO EXT. DEL AC. DE COTUI,  PROV. SANCHEZ RAMIREZ,  .</t>
  </si>
  <si>
    <t>102946 -102950</t>
  </si>
  <si>
    <t>102952-102955</t>
  </si>
  <si>
    <t>NOMINA PERSONAL EN TRAMITE  DE PENSIONES</t>
  </si>
  <si>
    <t>AJUSTE  ERROR EN DEPOSITO</t>
  </si>
  <si>
    <t>RETENCION DEL 30% DEL ITBIS DESCONTADO A COMPAÑIA,  CORRESP.A  FEBRERO/2021.</t>
  </si>
  <si>
    <t>RETENCION DEL 30% DEL ITBIS DESCONTADO A COMPAÑIA,  CORRESP. A  FEBRERO/2021.</t>
  </si>
  <si>
    <t>RETENCION DEL (5%) DEL ISR  DESCONTADO A CONTRATISTAS,  CORRESP. A  FEBRERO/2021.</t>
  </si>
  <si>
    <t>PAGO POR RETENCION DEL 1 X 1000 DESCONTADO A INGENIEROS-CONTRATISTAS, CORRESP.A  FEBRERO/2021.</t>
  </si>
  <si>
    <t>RETENCION DEL (18%)  DEL ITBIS, DESCONTADO A PERSONAS FISICAS, CORRESP. A FEBRERO/2021.</t>
  </si>
  <si>
    <t>PAGO RETENCION SEGUN LEY 6-86 (1%) DESCONTADO A LOS INGENIEROS CONTRATISTA, CORRESP. A FEBRERO/2021.</t>
  </si>
  <si>
    <t>AVANCE INICIAL 20%, DE LOS TRAB. DE LINEA DE CONDUCCION 8¨ PVC TRAMO DESDE EST. 0+000= EST. 3+162 HASTA EST. 1+892.40, PROV. SANTO DOMINGO - MONTE PLATA,  LOTE VIII.</t>
  </si>
  <si>
    <t>RETENCION ISR  NOMINA OCASIONAL MILITAR MARZO-2021</t>
  </si>
  <si>
    <t xml:space="preserve">103044 </t>
  </si>
  <si>
    <t xml:space="preserve">EFT-5949 </t>
  </si>
  <si>
    <t xml:space="preserve">EFT-5950 </t>
  </si>
  <si>
    <t xml:space="preserve">EFT-5951 </t>
  </si>
  <si>
    <t xml:space="preserve">EFT-5952 </t>
  </si>
  <si>
    <t>PAGO FACT. NO.B1500004108/24-02-2021, SERV. A EMPLEADOS VIGENTES Y EN TRAMITES DE PENSION, CORRESP. AL MES DE MARZO/2021,.</t>
  </si>
  <si>
    <t>PAGO RETENCION 10%  DEL ISR  DESCONTADO A ALQ. DE LOCALES COMERCIALES, CORRESP. A FEBRERO/2021.</t>
  </si>
  <si>
    <t>PAGO DE RETENCION  DEL 5%  ISR  DESCONTADOS A CONTRATISTAS Y PROVEEDORES DE BIENES Y SERVICIOS, CORRESP. A FEBRERO/2021.</t>
  </si>
  <si>
    <t>RETENCION DEL (10%)  DEL ISR, DESCONTADO A HONORARIOS PROFESIONALES, CORRESP.A FEBRERO/2021.</t>
  </si>
  <si>
    <t>RETENCION DEL (18%)  DEL ITBIS, DESCONTADO A PERSONAS FISICAS, SEGUN LEY 253/2012, CORRESP. A  FEBRERO/2021.</t>
  </si>
  <si>
    <t>PAGO VIATICOS DE LAS UNIDADES CONSULTIVAS O ASESORAS, CORRESP. A  ENERO/2021, ELAB. EN MARZO/2021.</t>
  </si>
  <si>
    <t>PAGO FACT. B1500000137/12-11-2020 O/C 2020-0315, COMPRA DE PIEZAS PARA REPARAR LOS RADIOS DE COMUNICACION DEL DEPTO. DE SEGURIDAD DEL NIVEL CENTRAL, .</t>
  </si>
  <si>
    <t>RETENCION DEL (30%)  DEL ITBIS, DESCONTADO A SUPLIDORES DE SERVICIOS, SEGUN LEY 253/2012, CORRESP. A FEBRERO/2021.</t>
  </si>
  <si>
    <t>PAGO VIATICOS DE LA DIRECCION ADMTIVA. CORRESP.AL COMPLETIVO DE DICIEMBRE (3) 2020, ELAB. EN MARZO/2021.</t>
  </si>
  <si>
    <t xml:space="preserve">PAGO FACTS. NOS.B1500049084/21-08, 53249/05-10, 53473/03-11- 55806/21-12- 2020, 55848, 55847,  55849, 55846/07-, 55851/08, 55858/08-, 55862/11-, 55876/12-, 55882, 55881, 55888, 55889, 55870/14, 55920, 55916, 55917/22-, 55918/23, 55943, 55958/28-01-, 56172/02-, 56180,  56178, 56179/03-, 56182/04-02-2021 ORDEN DE COMPRA OC2020-0191 ADQ. DE GASOIL REGULAR  PARA SER UTILIZADO EN LA FLOTILLA  DE VEH., GENERADORES ELECTRICO, Y EQUIPO DE BOMBEO DEL INAPA. </t>
  </si>
  <si>
    <t>AVANCE INICIAL 20%, DE LOS TRAB. DE COLOCACION LINEA DE IMPULSION 012¨ PVC, PROV.  SANTO DOMINGO, MONTE PLATA.</t>
  </si>
  <si>
    <t>AVANCE INICIAL 20%, DE LOS TRAB. DE AMPLIACION ALCANT. SANITARIO AZUA EXT. SECTOR EL HOYO, PROV.  AZUA .</t>
  </si>
  <si>
    <t>RETENCIONES DE NOMINAS MARZO-2021</t>
  </si>
  <si>
    <t>EFT-1127-1129</t>
  </si>
  <si>
    <t xml:space="preserve">EFT-5953 </t>
  </si>
  <si>
    <t xml:space="preserve">EFT-5954 </t>
  </si>
  <si>
    <t xml:space="preserve">EFT-5955 </t>
  </si>
  <si>
    <t xml:space="preserve">EFT-5956 </t>
  </si>
  <si>
    <t xml:space="preserve">EFT-5957 </t>
  </si>
  <si>
    <t xml:space="preserve">EFT-5958 </t>
  </si>
  <si>
    <t xml:space="preserve">EFT-5959 </t>
  </si>
  <si>
    <t xml:space="preserve">EFT-5960 </t>
  </si>
  <si>
    <t xml:space="preserve">EFT-5961 </t>
  </si>
  <si>
    <t xml:space="preserve">EFT-5962 </t>
  </si>
  <si>
    <t xml:space="preserve">EFT-5963 </t>
  </si>
  <si>
    <t xml:space="preserve">EFT-5964 </t>
  </si>
  <si>
    <t>PAGO FACT. NO.B1500000257/02-03-2021, O/S  NO. OS2021-0123, SERV.DE ALQ. DE AUTOBUSES PARA TRANSPORTAR LOS EMPLEADOS DEL INAPA,  CORRESP. AL PERIODO  DEL 22 DE FEB.  AL 22 DE MARZO/2021.</t>
  </si>
  <si>
    <t>REPOSICION FONDO CAJA CHICA DE LA PROV. MONTECRISTI  CORRESP. AL PERIODO DEL 09-02 AL 11-03-2021.</t>
  </si>
  <si>
    <t>PAGO VACACIONES (30 DIAS CORRESP. AL AÑO 2019 Y 30 DIAS DEL AÑO 2020), QUIEN ES EL APODERADO DE LOS BENEFICIOS DEL FALLECIDO , QUIEN DESEMPEÑO EL CARGO DE SOPORTE ELECTROMECANICO, EN EL DEPTO. REGIONAL ASURO, BARAHONA.</t>
  </si>
  <si>
    <t>REPOSICION FONDO CAJA CHICA DE LA PROV. MARIA TRINIDAD SANCHEZ  CORRESP. AL PERIODO DEL 15-01 AL 15-02-2021.</t>
  </si>
  <si>
    <t>REPOSICION FONDO CAJA CHICA DE LA UNIDAD ADMTIVA. DE SABANA GRANDE DE BOYA CORRESP. AL PERIODO DEL 03-12-2020 AL 10-02-2021.</t>
  </si>
  <si>
    <t>PAGO FACTS.  NOS. B1500000051, 52/06-01, 54, 55/15-01-2021, O/S  NO. OS2020-0753, DISTRIB. DE AGUA EN DIFTES. SECTORES Y COMUN. DE LA PROV. HATO MAYOR ,CORRESP. A 2 DIAS DE SEPT., 31 DIAS DE OCTUBRE,  30 DIAS DE NOV, 31 DIAS DE DICIEMBRE/2020.</t>
  </si>
  <si>
    <t>1ER ABONO INDEMNIZACION Y VACACIONES CORRESP. A (15 DIAS DEL AÑO 2019 Y 29 DEL AÑO 2020), QUIEN DESEMPEÑO LA FUNCION DE AUXILIAR DE FACTURACION EN LA PROV. SAN JUAN DE LA MAGUANA.</t>
  </si>
  <si>
    <t xml:space="preserve">PAGO FACTS. NOS. B1500000013,14/08-03-2021, O/S  NOS. OS2021-0148,0147, SERV. DE NOTARIO PARA APERTURA DEL ACTO DEL PROCESO DE COMPARACION DE PRECIOS NO. INAPA-CCC-CP-2021-0003, PARA EL SERV. DE DESINFECCION PARA DIFTES. INSTALACIONES DEL INAPA. </t>
  </si>
  <si>
    <t>COMPLETIVO DE LA INDEMNIZACION Y VACACIONES CORRESP. A (25 DIAS DEL AÑO 2019 Y 26 DIAS DEL 2020), QUIEN DESEMPEÑO EL CARGO DE AUXILIAR COMERCIAL EN EL DEPTO. DE GESTION DE COBROS.</t>
  </si>
  <si>
    <t>PAGO INDEMNIZACION Y VACACIONES (20 DIAS CORRESP. AL AÑO 2019 Y 25 DEL 2020), QUIEN DESEMPEÑO EL CARGO DE AYUDANTE DE OPERACIONES Y MANTEN., EN LA DIV. DE TRAT., PROV. HATO MAYOR.</t>
  </si>
  <si>
    <t>PAGO FACT. NO. B1500000263/16-12-2020 O/C  OC2020-0307, ADQ. DE  MARCOS INFRARROJOS PARA INSTALAR TELEVISOR DE "55".</t>
  </si>
  <si>
    <t>PAGO FACT.S NOS.B1500000036, 37/23-03-2021,  ALQ. LOCAL COMERCIAL EN EL MUN. Y PROV. EL SEIBO, CORRESP. A LOS MESES DE ENERO Y FEBRERO/2021.</t>
  </si>
  <si>
    <t>PAGO INDEMNIZACION Y VACACIONES (30 DIAS CORRESP. AL AÑO 2019 Y 26 DEL 2020), QUIEN DESEMPEÑO EL CARGO DE AUXILIAR DE TRANSPORTACION, EN LA DIV. DE TRANSPORTACION.</t>
  </si>
  <si>
    <t>PAGO INDEMNIZACION Y VACACIONES (30 DIAS CORRESP. AL AÑO 2019 Y 26 AL 2020),  QUIEN DESEMPEÑO EL CARGO DE AUXILIAR DE TRANSPORTACION, EN LA DIV. DE TRANSPORTACION.</t>
  </si>
  <si>
    <t xml:space="preserve">PAGO FACT. NO. B15000001383/19-01-2021 O/C  OC2021-0008,COMPRA DE IMPRESORA Y TONER PARA SER UTILIZADO EN EL DEPTO. DE PRESUPUESTO DE LA INSTITUCION, </t>
  </si>
  <si>
    <t>PAGO INDEMNIZACION Y VACACIONES (30 DIAS CORRESP. AL AÑO 2020), QUIEN DESEMPEÑO EL CARGO DE AUXILIAR ADMTIVA., EN LA DIV. ADMTIVA., PROV. MONTE PLATA.</t>
  </si>
  <si>
    <t>PAGO INDEMNIZACION Y VACACIONES (30 DIAS CORRESP. AL AÑO 2020), QUIEN DESEMPEÑO EL CARGO DE AUXILIAR ADMTIVA. , EN LA DIV. ADMTIVA., PROV. MONTE PLATA.</t>
  </si>
  <si>
    <t>REPOSICION FONDO CAJA CHICA DE LA PROV. SAN JUAN  CORRESP. AL PERIODO DEL 06-01 AL 12-02-2021.</t>
  </si>
  <si>
    <t>PAGO INDEMNIZACION Y VACACIONES (25 DIAS CORRESP. AL AÑO 2020),  QUIEN DESEMPEÑO EL CARGO DE VIGILANTE, EN LA SECCION ADMTIVA. VALVERDE.</t>
  </si>
  <si>
    <t>PAGO FACT. B1500000062/14-12-2020 O/C  OC2020-0327, ADQ. DE KIT COVID 19 PARA 1,500 PERSONAS, CON MOTIVO DE PREVENIR LA PROPAGACION DE LA ENFERMEDAD DURANTE LA ACTIVIDAD SORTEO DE OBRAS EN EL PALACIO DE LOS DEPORTES, EL 15 DE DICIEMBRE DEL AÑO EN CURSO.</t>
  </si>
  <si>
    <t>PAGO FACT.NO. B1500000003/19/10/2020 O/C  OC2020-0264, COMPRA DE 19,200 BOTELLAS DE AGUA DE 16.9 OZ, PARA SER UTILIZADO EN LAS DIFTES. REUNIONES Y ACTIVIDADES, QUE SE LLEVAN A CABO EN EL SALON TITO CAIRO CONSUMO DE LA VISITAS DE LA DIR. EJECUTIVA.</t>
  </si>
  <si>
    <t xml:space="preserve">1ER ABONO DE INDEMNIZACION Y VACACIONES CORRESP. A (25 DIAS DEL AÑO 2019 Y 27 DEL 2020), QUIEN DESEMPEÑO EL CARGO DE SECRETARIA EN LA DIRECCION ADMTIVA. </t>
  </si>
  <si>
    <t>PAGO INDEMNIZACION Y VACACIONES (25 DIAS CORRESP. AL AÑO 2019 Y 27 AL 2020),  QUIEN DESEMPEÑO EL CARGO DE SECRETARIA EN LA DIRECCION ADMTIVA.</t>
  </si>
  <si>
    <t>PAGO FACT. NO. B15000000979/18-01-2021 O/C  OC2020-0309, COMPRA DE ALMUERZO PARA AUDITORES DE LA CONTRALORIA GENERAL DE LA REPUBLICA, LOS CUALES ESTAN REALIZANDO PROCESO DE AUDITORIA INTERNA DE ENFOQUE GENERAL EN LA INSTITUCION.</t>
  </si>
  <si>
    <t>PAGO FACT. NO. B1500000301/12-11-2020 O/C  OC2020-0293, COMPRA DE MATERIALES PARA HIGIENE, LOS CUALES SERAN UTILIZADOS EN EL NIVEL CENTRAL, AC. RURALES EDIF. MARCOS RODRIGUEZ Y EL ALMACEN.</t>
  </si>
  <si>
    <t>SALDO DE INDEMNIZACION Y VACACIONES CORRESP. A (25 DIAS DEL AÑO 2019 Y 21 DIAS DEL 2020), QUIEN DESEMPEÑO LA FUNCION DE TECNICO ADMTIVO. EN LA PROV. DUARTE.</t>
  </si>
  <si>
    <t>REPOSICION FONDO CAJA CHICA DE LA UNIDAD ADMTIVA. DE BAYAGUANA CORRESP. AL PERIODO DEL 05 AL 19-02-2021.</t>
  </si>
  <si>
    <t>PAGO FACT. NO. B1500000051/12-01-2021, O/S  NO.OS2020-0741, DISTRIB. DE AGUA EN DIFTES.  COMUN. Y BARRIOS  DE    PROV. DUARTE, CORRESP. A 30 DIAS DE DICIEMBRE/2020.</t>
  </si>
  <si>
    <t>PAGO INDEMNIZACION Y VACACIONES (20 DIAS CORRESP.AL AÑO 2019 Y 20 DEL 2020), QUIEN DESEMPEÑO EL CARGO DE AYUDANTE DE FONTANERIA, EN LA SECCION COMERCIAL DE MONTE CRISTI.</t>
  </si>
  <si>
    <t>PAGO INDEMNIZACION Y VACACIONES (25 DIAS CORRESP. AL AÑO 2019 Y 24 DEL 2020), QUIEN DESEMPEÑO EL CARGO DE OPERADOR DE SISTEMA APS, EN LA DIV. DE OPERACIONES MARIA TRINIDAD SANCHEZ.</t>
  </si>
  <si>
    <t>PAGO INDEMNIZACION Y VACACIONES (25 DIAS CORRESP. AL AÑO 2019 Y 30 DEL 2020), QUIEN DESEMPEÑO EL CARGO DE OPERADOR DE SISTEMAS APS, EN LA DIV. DE OPERACIONES, PROV. MONTE PLATA.</t>
  </si>
  <si>
    <t>AUMENTO FONDO CAJA CHICA DE LA PROV.MONTECRISTI.</t>
  </si>
  <si>
    <t>PAGO INDEMNIZACION Y VACACIONES (25 DIAS CORRESP. AL AÑO 2019 Y 30 DEL 2020), QUIEN DESEMPEÑO EL CARGO DE OPERADOR DE SISTEMAS APS, EN LA SECCION DE OPERACIONES BARAHONA.</t>
  </si>
  <si>
    <t>PAGO INDEMNIZACION Y VACACIONES (25 DIAS CORRESP. AL AÑO 2019 Y 30 AL 2020),  QUIEN DESEMPEÑO EL CARGO DE OPERADOR DE SISTEMAS APS, EN LA SECCION DE OPERACIONES BARAHONA.</t>
  </si>
  <si>
    <t>PAGO INDEMNIZACION Y VACACIONES (25 DIAS CORRESP. AL AÑO 2019 Y 25 DEL 2020), QUIEN DESEMPEÑO EL CARGO DE OPERADOR DE SISTEMA APS, EN LA DIV. DE OPERACION SAN JOSE DE OCOA.</t>
  </si>
  <si>
    <t>PAGO VACACIONES (25 DIAS CORRESPONDIENTES AL AÑO 2019 Y 23 DIAS DEL AÑO 2020) , QUIEN ES EL APODERADO DE LOS BENEFICIOS DEL FALLECIDO, QUIEN DESEMPEÑO EL CARGO DE AYUDANTE DE FONTANERIA, EN EL DEPTO. REGIONAL ASURO, AC. VICENTE NOBLE.</t>
  </si>
  <si>
    <t>PAGO FACT. NO. B1500000168/21-12-2020, O/C  NO. OC2020-0326, ADQ. POLOSHIRTS Y GORRA,  PARA SER UTILIZADO EN LA INAUGURACION DE LA PLANTA POTABILIZADORA EN GUANUMA, MONTE PLATA.</t>
  </si>
  <si>
    <t xml:space="preserve">PAGO FACTS. NOS.B1500000032/04-07-2020, 152/19-03-2021.  ALQ. LOCAL COMERCIAL  EN EL MUN. BANI, PROV. PERAVIA , CORRESP. A LOS MESES DE JUNIO, JULIO, AGOSTO, SEPT., OCTUBRE, NOV, DICIEMBRE/2020  Y ENERO/2021. </t>
  </si>
  <si>
    <t>PAGO FACTS. NOS. B1100005508/17-11, 5987/10-12-2020, 6981/22-01, 7349/23-02-2021.  ALQ. LOCAL COMERCIAL, MUN. SAN JUAN, PROV. SAN JUAN, CORRESP. A LOS MESES DE NOV. DICIEMBRE/2020 Y ENERO, FEBRERO/2021  .</t>
  </si>
  <si>
    <t>PAGO FACT. NO. B1500000151/28-01-2021, O/S  NO. OS2020-0541,  DISTRIB. DE AGUA EN DIFTES. SECTORES Y COMUN. DE LA PROV. MONTE PLATA,   CORRESP. A 23 DIAS  DE NOVIEMBRE /2020.</t>
  </si>
  <si>
    <t>PAGO RETENCION TSS, SEGURO BASICO OPCIONAL, APORTE PLAN DE PENSIONES (2.87%), SEGURO FAMILIAR DE SALUD (3.04%) CORRESP. A LAS NOMINAS NIVEL CENTRAL, ACS, P/CONTRATADO E IGUALADO, P/ TRAMITES PENSION NC. Y AC. PROVI. SANTIAGO Y SAN CRISTOBAL, PERSONAL CONTRATADO SAN CRISTOBAL, ADIC. NIVEL CENTRAL Y ACS. FEBRERO, P/CONTRATADO Y CONTRATADO ENERO Y FEBRERO 2021 Y CANCELADOS NC. Y AC, MARZO 2021.</t>
  </si>
  <si>
    <t>PAGO VIATICOS DE LA DIRECCION DE OPERACIONES CORRESP. A  ENERO/2021, ELAB. EN MARZO/2021.</t>
  </si>
  <si>
    <t>PAGO VIATICOS DE LA DIRECCION ADMTIVA. MES DE ENERO/2021, ELAB. EN MARZO/2021.</t>
  </si>
  <si>
    <t>PAGO VIATICOS DIRECCION DE TECNOLOGIA DE LA INF. Y COM.  CORRESP. A  ENERO/2021, ELAB. EN MARZO/2021.</t>
  </si>
  <si>
    <t>PAGO VIATICOS DE LA DIRECCION OPERACIONES Y SUP. Y FISCALIZACION DE OBRAS, CORRESP. AL COMPLETIVO ENERO/2021, ELAB. EN MARZO/2021.</t>
  </si>
  <si>
    <t>PAGO FACT.S NOS. B1500001000/02-11, 1021, 1020/16-12-2020 O/S  OS2020-0764, 0824,0823 SERV. DE MANTEN. PREVENTIVO Y REPARACION, PARA LAS FICHAS NOS. 805, 891,889, CAMION INTERNACIONAL AÑOS 2014 Y 2018,.</t>
  </si>
  <si>
    <t>PAGO FACT. NO. B1500000131/05-01-2021 O/C  OC2020-0316, COMPRA DE MATERIALES ELECTRICOS, PARA SER UTILIZADOS CON EL PROPOSITO DE DAR CUMPLIMIENTO A LAS NECESIDADES QUE SE REQUIERE PARADAR INICIO AL OPERATIVO QUE RADICALIZARA EN EL DEPTO. DE GESTION DE COBROS, INAPA PROV. PERAVIA.</t>
  </si>
  <si>
    <t>PAGO FACT. NO. B1500000160/23-12-2020, O/S  NO. OS2020-0798, DISTRIB. DE AGUA EN DIFTES. COMUN. DEL MUN. LAS MATAS DE FARFAN, PROV. SAN JUAN,  CORRESP. A 31 DIAS DE OCTUBRE/2020.</t>
  </si>
  <si>
    <t>APORTE PATRONALES DE LA INSTITUCION AL SISTEMA DE SEGURIDAD SOCIAL, CORRESP. A  MARZO/2021 Y NOVEDADES ATRASADAS CORRESP. A LOS MESES DE ENERO Y FEBRERO/2021, , REPORTADAS EN EL PRESENTE MES,  S/G  FACT. S/N  D/F 26-03-2021, REFERENCIAS NOS. 0320-2120-5646-6473, 0120-2120-5631-2495, 0220-2120-5631-1239, 0320-2120-5646-6519.</t>
  </si>
  <si>
    <t>PAGO VIATICOS DE LA DIRECCION DE TRATAMIENTO DE AGUA, CORRESP. A ENERO/2021, ELAB. EN MARZO/2021.</t>
  </si>
  <si>
    <t>PAGO FACT. NO. B1500000057/26-01-2021 O/C  OC2021-0006, COMPRA  DE MATERIALES PARA SER UTILIZADO EN AVERIA LINEA  MATRIZ B DEL AC. DE LA LINEA NOROESTE.</t>
  </si>
  <si>
    <t>PAGO FACT. NO. B1500000023/04-12-2020, O/S NO. OS2020-0713, DISTRIB. DE AGUA EN DIFTES. SECTORES Y COMUN., DE BANI PROV. PERAVIA CORRESP. A 30 DIAS  DE NOVIEMBRE/2020 .</t>
  </si>
  <si>
    <t>103045-103052</t>
  </si>
  <si>
    <t>DEPOSITO DE CHEQUES</t>
  </si>
  <si>
    <t>COMPENSACION POR BALANCE</t>
  </si>
  <si>
    <t xml:space="preserve"> Del 01 al  30  de ABRIL 2021</t>
  </si>
  <si>
    <t xml:space="preserve">EFT-5965 </t>
  </si>
  <si>
    <t>EFT-5966</t>
  </si>
  <si>
    <t>EFT-5967</t>
  </si>
  <si>
    <t>PAGO FACT. NO. B1500000167 Y 168/03-03-2021 ORD. DE SERV. OS2021-0100, COLOCACION DE PUBLICIDAD INSTITUCIONAL DURANTE 02 (DOS) MESES, PUBLICIDAD RADIAL MEDIANTE DOS (02) MENCIONES POR CADA PROGRAMACION, TODOS LOS SABADOS DE 2:00 P.M. A 3:00 P.M., POR HIJB, CORRESP. AL PERIOD0 DEL 13 DE OCTUBRE AL 13 DE DICIEMBRE/2020.</t>
  </si>
  <si>
    <t>REPOS. FONDO CAJA CHICA DE LA ESTAFETA DE COBROS DE LAS TERRENAS ZONA III CORRESP. AL PERIODO DEL 13-08-2020 AL 20-01-2021, RECIBOS DE DESEMBOLSO DEL 0115 AL 0127.</t>
  </si>
  <si>
    <t>REPOS. FONDO CAJA CHICA DE LA PROV. PERAVIA ZONA IV CORRESP. AL PERIODO DEL 10-02 AL 12-03-2021, RECIBOS DE DESEMBOLSO DEL 1284 AL 1351.</t>
  </si>
  <si>
    <t>REPOS. FONDO CAJA CHICA DE LA PROV. LA ALTAGRACIA (HIGUEY) ZONA VI CORRESP. AL PERIODO DEL 20-01 AL 10-03-2021, RECIBOS DE DESEMBOLSO DEL 0875 AL 0950.</t>
  </si>
  <si>
    <t>PAGO FACT. NO. B1500000225/15-12-2020 ORDEN DE SERVICIO OS2020-0827 SERV.DE ALMUERZO A 50 Y REFRIGERIOS A 250 PERSONAS  PARA SER CONSUMIDOS POR EL EQUIPO DE PRODUCCION DURANTE EL SORTEO DE OBRAS EN EL PALACIO DE LOS DEPORTES.</t>
  </si>
  <si>
    <t>PAGO FACT. NOS. B1500000051/05-01, 52/01-02-2021, ORD. DE SERV. NO. OS2020-0756,  ABASTECIMIENTO DE AGUA EN DIFERENTES SECTORES Y COMUNIDADES DE LAS GUARANAS, PROV. DUARTE, CORRESP. A 30 DIAS DEL MES DE DICIEMBRE/2020, Y  30 DIAS DEL MES DE ENERO/2021.</t>
  </si>
  <si>
    <t>PAGO  FACT. NOS. B1500000152/22-01, 151/13-01-2021, ORD. DE SERV. NO. OS2020-0657, DISTRIBUCION DE AGUA EN DIFERENTES SECTORES Y COMUNIDADES DE LA PROV. VALVERDE, CORRESP. A  25  DIAS DE DICIEMBRE Y 22 DIAS DE NOVIEMBRE/2020.</t>
  </si>
  <si>
    <t>PAGO FACT. NO. B1500000159/18-12-2020 ORD. DE COMP. OC2020-0325, ADQUISICION CLIPS PARA CARNETS, LOS CUALES SERAN UTILIZADOS PARA LOS EMPLEADOS DE LA INSTITUCION.</t>
  </si>
  <si>
    <t>PAGO FACT. NOS. B1500000012/05-01, 13/01-02-2021,  ORD. DE SERV. NO. OS2020-0742, ABASTECIMIENTO  DE AGUA EN DIFERENTES SECTORES Y COMUNIDADES DE LA  PROV. DUARTE, CORRESP. A 30 DIAS DEL MES DE DICIEMBRE/2020  Y 30 DIAS DE ENERO/202.</t>
  </si>
  <si>
    <t>REPOS. FONDO CAJA CHICA DE LA PROVINCIA DAJABON ZONA I CORRESP. AL PERIODO DEL 06-01 AL 15-03-2021, RECIBOS DE DESEMBOLSO DEL 0793 AL 0835 SEGUN RELACION DE GASTOS.</t>
  </si>
  <si>
    <t>PAGO FACT. NO. B1500000304/28-12-2020 ORD. DE SERV. OS2020-0833 SERVICIOS DE ALMUERZO  Y REFRIGERIOS PARA 100 PERSONA, CON MOTIVO DE SER UTILIZADO DURANTE LA ACTIVIDAD DE LA INAGURACION DE LA PLANTA POTABILIZADORA DE GUANUMA, MONTE PLATA EL 16 DE DICIEMBRE/2020.</t>
  </si>
  <si>
    <t>PAGO FACT. NOS. B1500000033, 34/15-01-2021, ORDENES  DE SERVICIO NOS. OS2020-0825, OS2021-0037, DISTRIBUCION DE AGUA CON CAMION CISTERNA EN DIFERENTES SECTORES Y COMUNIDADES DE LA PROV. AZUA, CORRESP. A 29 DIAS DEL MES DE NOVIEMBRE Y 29 DIAS DE DICIEMBRE/2020.</t>
  </si>
  <si>
    <t>PAGO FACT. NO.B1500000037/15-01-2021, ORD. DE SERV. NO.OS2021-0048, DISTRIBUCION DE AGUA EN DIFERENTES COMUNIDADES DE LA PROV. SAN CRISTOBAL, CORRESP. A 27  DIAS DEL MES DICIEMBRE/2020.</t>
  </si>
  <si>
    <t>PAGO FACT. NOS. B1500002670/19, 2671/19, 2669/19-01, 2717/08-02-2021 ORDENES DE SERVICIOS NOS. OS2021-0025, 0022, 0001, 0071, PUBLICACION EN UN MEDIO DE CIRCULACION NACIONAL DURANTE DOS DIAS CONSECUTIVOS LA CONVOCATORIA  A PARTICIPAR EN LOS PROCESOS DE LICITACION PUBLICA NACIONAL, NOS. INAPA -CCC-LPN-2021-0003, 0002, 0001, 0005.</t>
  </si>
  <si>
    <t xml:space="preserve">EFT-5968 </t>
  </si>
  <si>
    <t>PAGO FACT. NO. B1500000341/23-02-2021, 5TO PAGO DE LA MAESTRIA EN GESTION PUBLICA, EN LA CUAL ESTAN PARTICIPANDO CUATRO (4) SERVIDORES DESDE EL 04 DE JUNIO 2019 CON DURACION DE DOS (2) AÑOS A PARTIR DE ESA FECHA.</t>
  </si>
  <si>
    <t>REPOS. FONDO GENERAL DESTINADO PARA CUBRIR GASTOS MENORES DEL NIVEL CENTRAL CORRESP. AL PERIODO DEL 05-02 AL 01-03-2021, RECIBOS DE DESEMBOLSO DEL 19367 AL 19478.</t>
  </si>
  <si>
    <t>PAGO FACT. NOS. B1500000032/07-01-2021,  22/03-12-2020, ORD. DE SERV. NO. OS2020-0553 DISTRIBUCION DE AGUA CON CAMION CISTERNA EN DIFERENTES SECTORES Y COMUNIDADES DE LA PROV. AZUA, CORRESP. A 30  DIAS DEL MES DE OCTUBRE  Y 14 DIAS DEL MES NOVIEMBRE/2020.</t>
  </si>
  <si>
    <t>PAGO INDEMN. Y VAC. (25 DIAS CORRESP. AL AÑO 2020), QUIEN DESEMPEÑO EL CARGO DE VIGILANTE, EN LA SECCION ADMINISTRATIVA VALVERDE.</t>
  </si>
  <si>
    <t>PAGO FACT. NO. B1500000101/07-01-2021, ORD. DE SERV. NO. OS2020-0713, DISTRIBUCION DE AGUA EN DIFERENTES SECTORES Y COMUNIDADES DE BANI PROV. PERAVIA CORRESP. A 30 DIAS DEL MES DE DICIEMBRE/2020.</t>
  </si>
  <si>
    <t>REPOS. FONDO CAJA CHICA DE LA PROV. MONTE PLATA ZONA IV CORRESP. AL PERIODO DEL 29-01 AL AL 26-02-2021, RECIBOS DE DESEMBOLSO DEL 1316 AL 1365.</t>
  </si>
  <si>
    <t>PAGO FACT. NOS. B1500001376/18, 1394//27-01-2021 ORDENES DE COMPRAS  NOS. OC2021-0001, 0011, COMPRA DE MATERIALES DE EQUIPOS ELECTRICOS, PARA SER UTILIZADOS EN REMOZAMIENTO DEL DEPTO. COSTO Y PRESUPUESTO 3ER NIVEL SEDE CENTRAL,  CUATRO CAMA SANDWICH, LA CUAL SERAN UTILIZADAS POR LA SEGURIDAD CIVIL DEL KM. 18 Y SAMANA DE INAPA.</t>
  </si>
  <si>
    <t>PAGO FACTURAS NOS. B1500000632/30-11, Y 642/11-12-2020, ORD. DE COMP. NO. OC2020-0252, "AQUISICION DE JUNTAS PARA DIFERENTES PROVINCIAS".</t>
  </si>
  <si>
    <t>PAGO DE REP. DE CAJA CHICA PARA LOS DESEMBOLSOS</t>
  </si>
  <si>
    <t xml:space="preserve">PAGO DE VIATICO POR VIAJAR </t>
  </si>
  <si>
    <t>2274</t>
  </si>
  <si>
    <t>PAGO DE VIATICO POR VIAJAR A STO DGO. A PARTICIPAR EN REUNION CON EL DIRECT. DE TRATAM. DE AGUA</t>
  </si>
  <si>
    <t>PAGO DE VIATICO POR VIAJAR A STO. DGO. A LLEVAR DOCUMT. Y PARTIC. EN REUNION PARA RECIBIR PREMIOS POR ALTA RECAUDACIONES</t>
  </si>
  <si>
    <t>PAGO DE VIATICO AL ENC. SECCION OPERACIONES JIMANI POR VIAJAR A STO. DGO. A PARTICIPAR EN REUNION CON LA DIRECT.DE RR.HH.</t>
  </si>
  <si>
    <t>PAGO DE VIATICO A ENC. SEC. ADMIN. BAHORUCO POR VIAJAR A STO. DGO.PARA PARTICIPAR EN REUNION CON LA DIRECT. FINANC.</t>
  </si>
  <si>
    <t>PAGO DE VIATICO POR VIAJAR A STO.DGO. AL CHOFER ENC. REGIONAL ASURO A LLEVAR EL ENCARGADO A REUNION CON LA DIRECT. DE RR.HH.</t>
  </si>
  <si>
    <t>PAGO DE VIATICO A ELECT. POR VIAJAR A BANI A LLENAR CILINDROS DE CLORO GAS VACIOS</t>
  </si>
  <si>
    <t>PAGO DE VIATICOS A MECANICO DE CLORO POR VIAJAR A PLANTA DE CLORO GAS VACIOS Y A STO DGO. A LLEVAR MOTORES QUEMADO A ALMACENES 18</t>
  </si>
  <si>
    <t>PAGO DE VIATICO POR VIAJAR A STO. DGO. A LLEVAR MOTORES QUEMADOS  A PLANTA DE BANI A LLENAR CILINDRO DE CLORO GAS VACIOS</t>
  </si>
  <si>
    <t>PAGO DE VIATICOS POR VIAJAR A STO. DGO. AL TECNICO ADMIN. A REUNION CON LA DIREC. DE RR.HH.</t>
  </si>
  <si>
    <t>2283</t>
  </si>
  <si>
    <t>PAGO DE VIATICO A ENC. DTO. REGIONAL ASURO POR VIAJAR A STO DGO. A PARTICIPAR EN REUNION CON LA DIREC DE RR.HH.</t>
  </si>
  <si>
    <t>PAGO DE VIATICO AL ENC. ACUEDUCTO BARAHONA POR VIAJAR A STO. DGO. A PARTICIPAR EN REUNION CON LA DIRECT. DE RR.HH.</t>
  </si>
  <si>
    <t>PAGO DE VIATICO A CHOFER DPTO.ASURO POR VIAJAR A STO.DGO. A LLEVAR A LA ENC. ADMIN. BARAHONA A RECIBIR CAPACIT. DE CREACION DE OPEN</t>
  </si>
  <si>
    <t>PAGO DE FACT. DE TRABJ. REALIZ. DE VIGILANCIA AL CAMION DE PERFOR. DE POZO  UTILIZ. EN BRAZO GRANDE -LA GUAZARA</t>
  </si>
  <si>
    <t xml:space="preserve">COMP. DE ESTUF. ELECT. Y COMP. DE SELLOS PRETINTADO RECARG. PARA SER USADOS EN OFIC. COM. AC. ASURO </t>
  </si>
  <si>
    <t xml:space="preserve">PAGO DE FACT. DE TRABAJ. REALIZ. AZURO PLANTA DE TRATAM. EL MANGUITO NEYBA </t>
  </si>
  <si>
    <t xml:space="preserve">PAGO DE VIATICO POR VIAJAR A STO DGO. AL ENC. REGIONAL ADMIN. A REUNION CON LA DIRECT. DE RR.HH. </t>
  </si>
  <si>
    <t>COMISION DEPOSITO NOCTURNO</t>
  </si>
  <si>
    <t xml:space="preserve">EFT-2232 </t>
  </si>
  <si>
    <t xml:space="preserve">EFT-2233 </t>
  </si>
  <si>
    <t xml:space="preserve">EFT-2234 </t>
  </si>
  <si>
    <t>PAGO FACT. NO.B1500000003/30-03-2021 (CUB. NO. 03) DE LOS TRAB. DE CONSTRUCCION ESTACION DE BOMBEO Y LINEA DE IMPULSION, AC. DE VILLA ALTAGRACIA , PROV. SAN CRISTOBAL.</t>
  </si>
  <si>
    <t>REVERSO DE DEPOSITO  DEL 29/03/2021</t>
  </si>
  <si>
    <t>DEPOSITO DE CHEQUES DE  NOMINA DUPLICADA</t>
  </si>
  <si>
    <t>AVISO DE CREDITO NOMINA DUPLICADA</t>
  </si>
  <si>
    <t xml:space="preserve"> REINTEGROS MARZO/2021</t>
  </si>
  <si>
    <t>COMP. DE MAT. DE PROTEC. E HIGIENE CONTRA EL COVID-19 PARA SER USD INAPA PROV. SAN CRISTOBAL</t>
  </si>
  <si>
    <t>COMP. DE VALVULA PARA SER USD EN EL CRUCE DE CANASTICA EN INAPA PROV. SAN CRISTOBAL</t>
  </si>
  <si>
    <t>COMP. DE TRANSF. PARA TENER EN STOP EN EL ALMACEN DE LA PTSC</t>
  </si>
  <si>
    <t>SERV. DE TRANSP. AL PERSONAL DE INAPA PROV. SAN CRISTOBAL FEB. 2021</t>
  </si>
  <si>
    <t>SERV. DE RETROEX. PARA SER USD. EN AC. HAINA INAPA PROV. SAN CRISTOBAL</t>
  </si>
  <si>
    <t>COMP. DE JUNTAS DRESSER PARA SER USD. EN AC. LA TOMA EN INAPA PROV. SAN CRISTOBAL</t>
  </si>
  <si>
    <t>PAGO SERV. DE FLOTAS, PARA EL PERSONAL DE INAPA  PROV. SAN CRISTOBAL CORRESP. FEBRERO 2021</t>
  </si>
  <si>
    <t>REPOS. CAJA CHICA DE LA DIV. ADMN. Y FIN. INAPA PROV. SAN CRISTOBAL</t>
  </si>
  <si>
    <t>COMP. DE LETREROS DIV. COMERCIAL INAPA PROV. SAN CRISTOBAL</t>
  </si>
  <si>
    <t>COMP. DE BOMBA SUMERG. PARA SER USD EN BOMBA DE TRATAMIENTO INAPA PROV. SAN CRISTOBAL</t>
  </si>
  <si>
    <t>COMP. DE SILLA Y MESA PARA SER USD EN LA DIV. COM. INAPA PROV. SAN CRISTOBAL</t>
  </si>
  <si>
    <t>COMP. DE MAT. PARA SUPLIR LA NECESD. DE INAPA PROV. SAN CRISTOBAL</t>
  </si>
  <si>
    <t>COMP. DE NEUMATICO ASIGNADO A OPERACIONES EN INAPA SAN CRISTOBAL</t>
  </si>
  <si>
    <t>AVISO DE  DEBITO  PAGO PRESTAMO</t>
  </si>
  <si>
    <t>AVANCE INICIAL 20%, DE LOS TRAB. REDES  LAS MERCEDES Y CRUCE DE LA BOMBA, PROV.  SANTO DOMINGO - MONTE PLATA.</t>
  </si>
  <si>
    <t>AVANCE INICIAL 20%, DE LOS TRAB. LINEA DE CONDUCCION TRAMO DESDE EST. 1+340.80 HASTA  EST.2+356.60, PROV.   SANTO DOMINGO - MONTE PLATA.</t>
  </si>
  <si>
    <t>AVANCE INICIAL 20%, DE LOS TRAB. LINEA DE CONDUCCION Y REDES VILLA GUERRERO COMPRENDIDA ENTRE LOS NUDOS 22, 101, 80, 8 Y 4, PROVINCIA  EL SEYBO.</t>
  </si>
  <si>
    <t>AVANCE INICIAL 20%, DE LOS TRAB. RED DISTRIB. LOS SOLARES,, PROV.   SANTO DOMINGO - MONTE PLATA.</t>
  </si>
  <si>
    <t>AVANCE INICIAL 20%, DE LOS TRAB. LINEA DE CONDUCCION TRAMO DESDE EST.2+356.60 HASTA EST. 3+372.40, PROV.  SANTO DOMINGO - MONTE PLATA.</t>
  </si>
  <si>
    <t>PAGO FACT. NO. B1500000171/30-03-2021, (CUB. NO.07) ,  PARA LOS TRAB. CONSTRUCCION MACRO RED DE BANI Y RED DE DISTRIBUCION EL FUNDO, AC. PERAVIA, PROV. PERAVIA.</t>
  </si>
  <si>
    <t>PAGO FACT. NO. B1500000170/30-03-2021 ( CUB. NO.07) DE LOS TRAB. DE AMPLIACION Y MEJORAMIENTO REDES DE DISTRIB. MATANZA, PAYA, ARROYO HONDO, LOS TUMBAOS Y QUIJA QUIETA Y CARRETON  AC. MULTIPLE PERAVIA, PROV. PERAVIA .</t>
  </si>
  <si>
    <t>AVANCE INICIAL 20%, DE LOS TRAB. DE LINEA DE CONDUCCION 12¨ PVC TRAMO DESDE EST. 1+556   HASTA EST. 2+359, PROV.   SANTO DOMINGO - MONTE PLATA.</t>
  </si>
  <si>
    <t>PAGO FACT. B1500000005/01-03-2021, (CUB. NO. 05) DE LOS TRAB. AMPLIACION DE AC. HIGUEY, EXTENSION VILLA HORTENSIA Y ANAMUYA, REDES DE DISTRIB. PROV.LA ALTAGRACIA.</t>
  </si>
  <si>
    <t>PAGO CUB. NO. 03 (FINAL) Y DEVOLUCION DE RETENIDO EN GARANTIA  DE LOS TRAB. DE PERFORACION Y AFORO DE TRES (3) POZOS PARA EL  REFORZAMIENTO DEL AC. PINTADO-BEJUCAL,  PROV. EL SEYBO.</t>
  </si>
  <si>
    <t>PAGO FACT. NO.B1500000006/19-03-2021 (CUB.NO.03) DE LOS TRAB. AMPLIACION RED DE DISTRIB.  AC. MULTIPLE LIMONAL LA VEREDA,  AC. RIO ARRIBA,  PROV.PERAVIA..</t>
  </si>
  <si>
    <t>AVANCE INICIAL 20%, DE LOS TRAB. DE MEJORAMIENTO AC. JANICO , PROVINCIA  SANTIAGO.</t>
  </si>
  <si>
    <t>AVANCE INICIAL 20%, DE LOS TRAB. RED DISTRIB. COMUN. REPARADERO Y LOS CAÑOS, PROVINCIA   SANTO DOMINGO - MONTE PLATA.</t>
  </si>
  <si>
    <t>AVANCE INICIAL 20%, DE LOS TRAB. LINEA DE CONDUCCION 8¨ PVC TRAMO DESDE EST. 0+892 HASTA EST. 3.785, PROV. SANTO DOMINGO - MONTE PLATA.</t>
  </si>
  <si>
    <t xml:space="preserve">EFT-2235 </t>
  </si>
  <si>
    <t xml:space="preserve">EFT-2236 </t>
  </si>
  <si>
    <t xml:space="preserve">EFT-2237 </t>
  </si>
  <si>
    <t xml:space="preserve">EFT-2238 </t>
  </si>
  <si>
    <t xml:space="preserve">EFT-2239 </t>
  </si>
  <si>
    <t xml:space="preserve">EFT-2240 </t>
  </si>
  <si>
    <t xml:space="preserve">EFT-5969 </t>
  </si>
  <si>
    <t>PAGO FACT. NOS. B1500000187 Y 188/07-01-2021 ORD.DE SERV. OS2021-0081, COLOCACION DE PUBLICIDAD INSTITUCIONAL DURANTE 02 (DOS) MESES, EN EL PROGRAMA DE TELEVISION " ENCUENTRO MATINAL", ESTE ESPACIO SE TRANSMITE DE LUNES A VIERNES EN HORARIO DE 8:00 AM A 9:00 AM, POR NEXXO, CANAL 20 EN SANTIAGO DE LOS CABALLEROS, CORRESP. AL PERIODO DEL 05 DE OCTUBRE AL 05 DE DICIEMBRE/2020.</t>
  </si>
  <si>
    <t>PAGO FACT. NOS. B1500000007 Y B1500000008/07-01-2021, ORD. DE SERVICIOS NOS.OS2021-0146 PUBLICIDAD INSTITUCIONAL EN EL PROGRAMA RADIAL "LA ANTESALA DE LA MAÑANA" TRANSMITIDO DE LUNES A VIERNES DE 5:00 AM A 7; 00 AM POR LA MONUMENTAL 100.3F.M., CORRESP. AL PERIODO DEL 20 DE OCTUBRE AL 20 DE DICIEMBRE/2020.</t>
  </si>
  <si>
    <t>PAGO FACT. NOS.B1500000001 Y 02/18-02-2021, ORD. DE SERV. OS2021-0111 COLOCACION PUBLICIDAD INSTITUCIONAL DURANTE 02 (DOS) MESES,EN EL PROGRAMA DE TELEVISION " SIN RODEO,  TRANSMITIDO DE LUNES A VIERNES DE 8:00 PM A 9:00 PM POR METROVISION, CANAL 62 DE ASTER Y CLARO, CORRESP. AL PERIODO DEL 16 DE DICIEMBRE/2020 AL 16 DE FEBRERO/2021.</t>
  </si>
  <si>
    <t>PAGO FACT. NOS. B1500000003/01-02, 04/01-03-2021,ORD. DE SERV. NO. OS2021-0021 DISTRIBUCION DE AGUA EN DIFERENTES SECTORES Y COMUNIDADES DE LA PROV. SAN CRISTOBAL,  CORRESP. A 28 DIAS DEL MES DE ENERO  Y 28  DIAS DE FEBRERO/2021.</t>
  </si>
  <si>
    <t>PAGO FACT. NO.B1500000332/15-12-2020, ORD. DE COMP. NO.OC2020-0319, COMPRA DE MATERIALES ELECTRICOS, CON CERTIFICACION UL (UNDERWRITERS LABORATORIES), PARA SER UTILIZADOS EN DIFERENTES AREAS DEL NIVEL CENTRAL DEL INAPA.</t>
  </si>
  <si>
    <t>PAGO INDEMN. Y VAC. (20 DIAS CORRESP. AL AÑO 2019 Y 20 DEL 2020), QUIEN DESEMPEÑO EL CARGO DE SOPORTE COMERCIAL, SECCION COMERCIAL DE MONTE CRISTI.</t>
  </si>
  <si>
    <t>REPOS. FONDO CAJA CHICA DE LA PROV. SANCHEZ RAMIREZ ZONA III CORRESP. AL PERIODO DEL 12-01 AL 04-03-2021, RECIBOS DE DESEMBOLSO DEL 0903 AL 0935.</t>
  </si>
  <si>
    <t>PAGO FACT. NOS. B1500000001, 2/07-01-2021, ORD. DE SERV. NO. OS2021-0106, COLOCACION DE PUBLICIDAD INSTITUCIONAL DURANTE 02 (DOS) MESES, EN EL PROGRAMA " JAQUE AL REY", TRANSMITIDO POR LA PLATAFORMA DE YOU TUBE Y TODAS LAS REDES SOCIALES, CORRESP. AL PERIODO DEL 21 DE OCTUBRE/2020 AL 21 DE DICIEMBRE/2020.</t>
  </si>
  <si>
    <t>PAGO FACT. NO. B1500000018/14-01-2021, ORD. DE SERV. NO. OS2020-0752, DISTRIBUCION DE AGUA EN DIFERENTES SECTORES Y COMUNIDADES DE COTUI,  PROV. SANCHEZ RAMIREZ, CORRESP. A 9 DIAS DEL MES DE NOVIEMBRE/2020.</t>
  </si>
  <si>
    <t>PAGO INDEMN. Y VAC. (20 DIAS CORRESP. AL AÑO 2019 Y 19 DEL 2020), QUIEN DESEMPEÑO EL CARGO DE AYUDANTE DE OPERACIONES Y MANTENIMIENTO EN LA DIVISION DE TRATAMIENTO DE AGUA SAN CRISTOBAL.</t>
  </si>
  <si>
    <t>PAGO VAC. (05 DIAS CORRESP. AL AÑO 2019 Y 15 DEL 2020), QUIEN DESEMPEÑO EL CARGO DE ANALISTA LEGAL, EN EL DEPART. JURIDICO.</t>
  </si>
  <si>
    <t>PAGO INDEMN. Y VAC. (25 DIAS CORRESP. AL AÑO 2019 Y 25 DEL 2020), QUIEN DESEMPEÑO EL CARGO DE PLOMERO, EN LA DIVISION DE OPERACIONES SAN JUAN DE LA MAGUANA.</t>
  </si>
  <si>
    <t>PAGO INDEMN. Y VAC. (25 DIAS CORRESP. AL AÑO 2019 Y 29 DEL 2020), QUIEN DESEMPEÑO EL CARGO DE AYUDANTE DE FONTANERIA, EN LA DIVISION DE COMERCIAL PROV. SAN JUAN DE LA MAGUANA (LAS MATAS DE FARFAN).</t>
  </si>
  <si>
    <t>PAGO INDEMN. Y VAC. (25 DIAS CORRESP. AL AÑO 2019 Y 29 AL 2020), QUIEN DESEMPEÑO EL CARGO DE AYUDANTE DE FONTANERIA, EN LA DIVISION DE COMERCIAL PROV. SAN JUAN DE LA MAGUANA (LAS MATAS DE FARFAN).</t>
  </si>
  <si>
    <t>1ER ABONO DE INDEMN. Y VAC. CORRESP. A (25 DIAS DEL AÑO 2019 Y 30 DEL 2020), QUIEN DESEMPEÑO EL CARGO DE SECRETARIA EN EL DEPART. DE EQUIDAD DE GENERO.</t>
  </si>
  <si>
    <t xml:space="preserve">IMP. 0.15          </t>
  </si>
  <si>
    <t>AVISO DE CREDITO CHEQUE ANULADO</t>
  </si>
  <si>
    <t>AVISO DE  CREDITO NOMINA DE ACS.</t>
  </si>
  <si>
    <t>AVISO DE  CREDITO  EFT-1124-1125</t>
  </si>
  <si>
    <t>AVISO DE CREDITO DEPOSITO</t>
  </si>
  <si>
    <t>PAGO PRESTAMO DE ELECTRODOMESTICO</t>
  </si>
  <si>
    <t xml:space="preserve">EFT-1130 </t>
  </si>
  <si>
    <t xml:space="preserve">EFT-1131 </t>
  </si>
  <si>
    <t>PAGO NOMINA ADICIONAL BONO SISMAP AL PERSONAL EN TRAMITES DE PENSION NC Y AC CORRESP. AL MES DE DICIEMBRE/2020  ELAB. EN ABRIL/2021.</t>
  </si>
  <si>
    <t>PAGO NOMINA HORAS EXTRAS CORRESP. COMPLETIVO NOVIEMBRE/2020 Y ENERO/2021 ELAB. EN ABRIL/2021.</t>
  </si>
  <si>
    <t>AVANCE INICIAL 20%, DE LOS TRABAJOS RED DE DISTRIBUCION LA PALMITA - LA JABILLA - LA FELICITA, PROV. SANTO DOMINGO - MONTE PLATA,  LOTE XIII.</t>
  </si>
  <si>
    <t>AVANCE INICIAL 20%, DE LOS TRABAJOS REDES LOS RIELES Y PRIMERA PARTE GUANUMA,  PROV.   SANTO DOMINGO - MONTE PLATA,  LOTE I.</t>
  </si>
  <si>
    <t>AVANCE INICIAL 20%, DE LOS TRABAJOS EQUIPAMIENTO Y ELECTRIFICACION DE POZO, LINEA DE IMPULSION Y DEPOSITO REGULADOR, PROV.  BAHORUCO,  LOTE V.</t>
  </si>
  <si>
    <t>AVANCE INICIAL 20%, DE LOS TRABAJOS REDES LOMA DEL CHIVO (SECTOR COLINAS DON GUILLERMO) COMPRENDIDA ENTRE LOS NUDOS 21, 23, 5, 1, 6  Y 13, PROVINCIA, EL SEIBO, LOTE VI.</t>
  </si>
  <si>
    <t>AVANCE INICIAL 20%, DE LOS TRABAJOS  RED  DISTRIBUCION COMUNIDAD CAMARON, PROV. SANTO DOMINGO - MONTE PLATA,  LOTE VIII.</t>
  </si>
  <si>
    <t xml:space="preserve">EFT-2241 </t>
  </si>
  <si>
    <t>PAGO FACT. NO.B1500000002/05-04-2021 (CUB. NO.02 ) DE LOS TRAB. CONSTRUCCION DE ESTACION DE BOMBEO SOBRE DEPOSITO EXISTENTE, MULTIPLE DE SAMANA, EXTENSION LOMA DEL GREEN,  PROV. SAMANA, LOTE I.</t>
  </si>
  <si>
    <t>REPOS. FONDO CAJA CHICA DE LA PROV. HERMANAS MIRABAL ZONA III CORRESP. AL PERIODO DEL 05-01 AL 04-03-2021, RECIBOS DE DESEMBOLSO DEL 0143 AL 0162 SEGUN RELACION DE GASTOS.</t>
  </si>
  <si>
    <t>PAGO FACT. NOS.B1100005536/17-11, 6014/10-12-2020, ALQUILER LOCAL OFICINA COMERCIAL EN EL MUNICIPIO COMENDADOR , PROV. ELIAS PIÑA, CORRESP. AL MES DE NOVIEMBRE Y 21 DIAS DEL MES DE DICIEMBRE/2020.</t>
  </si>
  <si>
    <t>REPOS. FONDO CAJA CHICA DE LA DIRECCION EJECUTIVA CORRESP. AL PERIODO DEL 16-02 AL 25-03-2021, RECIBOS DE DESEMBOLSO DEL 10100 AL 10147.</t>
  </si>
  <si>
    <t>REPOS. FONDO CAJA CHICA DE LA DIRECCION DE OPERACIONES DESTINADO PARA CUBRIR GASTOS DE URGENCIA CORRESP. AL PERIODO DEL 09 AL 30-03-2021, RECIBOS DE DESEMBOLSO DEL 9270 AL 9310.</t>
  </si>
  <si>
    <t xml:space="preserve">AVANCE INICIAL 20%, DE LOS TRAB. LINEA DE CONDUCCION 12¨¨ PVC DESDE EST. 2+359 HASTA EST. 3+162, PROV.  </t>
  </si>
  <si>
    <t xml:space="preserve">EFT-2242 </t>
  </si>
  <si>
    <t>AVANCE INICIAL 20%, DE LOS TRAB. RED DISTRIB. COMUN. EL 35, PROV. SANTO DOMINGO - MONTE PLATA.</t>
  </si>
  <si>
    <t>AVANCE INICIAL 20%, DE LOS TRAB. LINEA DE CONDUCCION DESDE EST. 0+325 HASTA EST. 1+340.80,  PROV. SANTO DOMINGO-MONTE PLATA.</t>
  </si>
  <si>
    <t>AVANCE INICIAL 20%, DE LOS TRAB. RED LOS BOTADOS COLA II, PROV.   SANTO DOMINGO - MONTE PLATA.</t>
  </si>
  <si>
    <t>AVANCE INICIAL 20%, DE LOS TRAB.LINEA DE CONDUCCION 012¨¨ PVC  LOS BOTADOS TRAMO DESDE EST. 4+388.20 H/EST. 5+404.00, PROV.  SANTO DOMINGO - MONTE PLATA.</t>
  </si>
  <si>
    <t>AVANCE INICIAL 20%, DE LOS TRAB. AMPLIACION AC.SAN JUAN, EXTENSION SECTOR EL CORBANO NORTE (BARRIO LOS MILITARES)  PROV.SAN JUAN.</t>
  </si>
  <si>
    <t>AVANCE INICIAL 20%, DE LOS TRAB. LINEA MATRIZ Y TRAMO LINEA DE CONDUCCION (EST. 0+325 H/EST.0.+753), PROV.  SANTO DOMINGO - MONTE PLATA.</t>
  </si>
  <si>
    <t>AVANCE INICIAL 20%, DE LOS TRAB. MEJORAMIENTO AC. PEDERNALES (REHAB. OBRA DE TOMA Y COLOCACION LINEA ADUCCION)  PROV. PEDERNALES.</t>
  </si>
  <si>
    <t xml:space="preserve">EFT-2243 </t>
  </si>
  <si>
    <t>AVANCE INICIAL 20%, DE LOS TRAB. REDES VILLA GUERRERO COMPRENDIDA ENTRE LOS NUDOS 12, 20, 40 Y 75, PROV. EL SEIBO.</t>
  </si>
  <si>
    <t>AVANCE INICIAL 20%, DE LOS TRAB. RED LOS BOTADOS 2DA. PARTE Y COLA I PROV. SANTO DOMINGO-MONTE PLATA.</t>
  </si>
  <si>
    <t>AVANCE INICIAL 20%, DE LOS TRAB. REDES DE DISTRIB.  EL RODEO,  PROV. BAHORUCO.</t>
  </si>
  <si>
    <t>PAGO FACT. NO.B1500000021/06-04-2021 (CUB. NO.07 FINAL Y DEVOLUCION DE RETENIDO EN GARANTIA) DE LOS TRAB. ALCANT. SANITARIO DE SAN JUAN,URBANIZACION VILLA ALEJANDRA PARTE B, PROV. SAN JUAN.</t>
  </si>
  <si>
    <t>PAGO NOMINA HORAS EXTRAS , CORRESP. AL MES DE  FEBRERO Y MARZO/2021, ELAB. EN ABRIL/2021.</t>
  </si>
  <si>
    <t>PAGO NOMINA ADICIONAL NIVEL CENTRAL Y ACS. CORRESP. AL MES DE  MARZO/2021, ELAB. EN ABRIL/2021.</t>
  </si>
  <si>
    <t xml:space="preserve">EFT-1132 </t>
  </si>
  <si>
    <t xml:space="preserve">EFT-1133 </t>
  </si>
  <si>
    <t xml:space="preserve">EFT-5970 </t>
  </si>
  <si>
    <t>REPOS. FONDO CAJA CHICA DE LA PROV. HERMANAS MIRABAL ZONA III CORRESP. AL PERIODO DEL 05-01 AL 12-02-2021, RECIBOS DE DESEMBOLSO DEL 0688 AL 0725.</t>
  </si>
  <si>
    <t>PAGO FACT. NOS. B1500000001, 2/08-02-2021, ORD. DE SERV.  OS2021-0139,  COLOCACION DE PUBLICIDAD INSTITUCIONAL 02 (DOS) MESES, EN EL PROGRAMA TELEVISIVO DIGITAL  "LA CARACOLA" , CORRESP.  AL PERIODO DEL 23 DE NOVIEMBRE/2020  AL 23 DE  ENERO/2021.</t>
  </si>
  <si>
    <t>1ER ABONO INDEMN. Y VAC. CORRESP. A (25 DIAS DEL AÑO 2019 Y 28 DEL 2020), QUIEN DESEMPEÑO EL CARGO DE SOPORTE COMERCIAL EN EL DEPART. CATASTRO DE USUARIOS CARTOGRAFIA.</t>
  </si>
  <si>
    <t>PAGO INDEMN. Y VAC. (25 DIAS CORRESP. AL AÑO 2019 Y 28 AL 2020), QUIEN DESEMPEÑO EL CARGO DE SOPORTE COMERCIAL EN EL DEPART.CATASTRO DE USUARIOS CARTOGRAFIA.</t>
  </si>
  <si>
    <t>PAGO FACT. NOS. B1500000470, 471/05-01-2021. ORD. DE SERV. NO. OS2021-0103,  COLOCACION DE  PUBLICIDAD INSTITUCIONAL DURANTE 02 (DOS) MESES, EN EL PROGRAMA DE TELEVISION  "HORAS EXTRAS", CORRESP. AL PERIODO DEL 26 DE OCTUBRE AL 26 DE DICIEMBRE/2020.</t>
  </si>
  <si>
    <t>AUMENTO DE FONDO FIJO REPONIBLE DE LA DIRECCION DE OPERACIONES, DICHO FONDO CUENTA CON UN MONTO DE RD $ 1,500,000.00 Y CON ESTA SUMA EL FONDO ASCIENDE A RD $ 2,300,000.00.</t>
  </si>
  <si>
    <t xml:space="preserve">EFT-5971 </t>
  </si>
  <si>
    <t>EFT-5972</t>
  </si>
  <si>
    <t>EFT-5973</t>
  </si>
  <si>
    <t>PAGO FACT. NO. B1500000014/28-02-2021,  ALQUILER LOCAL COMERCIAL EN VILLA ELISA, MUNICIPIO GUAYUBIN, PROV. MONTECRIST, CORRESP. AL MES DE FEBRERO/2021.</t>
  </si>
  <si>
    <t xml:space="preserve">PAGO FACT. NOS. B1500000126, 127/08-02-2021, ORD. DE SERV. NO. OS2021-0105, COLOCACION DE PUBLICIDAD INSTITUCIONAL DURANTE 02 (DOS) MESES EN EL PROGRAMA DE TELEVISION  "ACCESO SIN LIMITES",  CORRESP. AL PERIODO DEL 21 DE OCTUBRE AL 21 DE DICIEMBRE/2020. </t>
  </si>
  <si>
    <t>PAGO FACT. NO.B1500092685/28-03-2021 (721621338) SERV.DE LAS FLOTAS SISMOPA, CORRESP. AL MES DE MARZO/2021.</t>
  </si>
  <si>
    <t>PAGO FACT. NO. B1500027507/15-03-2021, CUENTA NO.4236435, POR SERV. DE  INTERNET  PRINCIPAL 200 MBPS Y TELECABLE, CORRESP. AL PERIODO DEL 11-02  AL 10-03-2021.</t>
  </si>
  <si>
    <t>PAGO FACT. NO.B1500093425/28-03-2021, CUENTA NO.709494508, SERVICIOS TELEFONICOS E INTERNET, CORRESP. AL MES DE MARZO/2021.</t>
  </si>
  <si>
    <t xml:space="preserve">EFT-5974 </t>
  </si>
  <si>
    <t>EFT-5975</t>
  </si>
  <si>
    <t>EFT-5976</t>
  </si>
  <si>
    <t>EFT-5977</t>
  </si>
  <si>
    <t>EFT-5978</t>
  </si>
  <si>
    <t>EFT-5979</t>
  </si>
  <si>
    <t>EFT-5980</t>
  </si>
  <si>
    <t>PAGO FACT. NO. B1500000181/05-01-2021, ORD. DE SERV. NO. OS2021-0004, DISTRIBUCION DE AGUA EN DIFERENTES SECTORES Y COMUNIDADES DEL MUNICIPIO VILLA ALTAGRACIA DE LA PROV. SAN CRISTOBAL, CORRESP. A 31  DIAS DEL MES DE JULIO/2020.</t>
  </si>
  <si>
    <t>PAGO FACT. NO. B1100007840/31-03-2021,  ALQUILER LOCAL COMERCIAL EN EL MUNICIPIO SABANA LARGA, PROV. SAN JOSE DE OCOA, CORRESP. AL MES DE MARZO/2021.</t>
  </si>
  <si>
    <t>PAGO FACT. NO.B1100007798/31-03-2021, ALQUILER LOCAL COMERCIAL, DISTRITO MUNICIPAL LAS GALERAS, PROV. SANTA BARBARA DE SAMANA, CORRESP. AL MES DE MARZO/2021.</t>
  </si>
  <si>
    <t>1ER ABONO DE INDEMN. Y VAC. CORRESP. A (30 DIAS DEL AÑO 2019 Y 25 DEL 2020), QUIEN DESEMPEÑO EL CARGO DE ENCARGADO (A), EN LA DIVISION ADMINISTRATIVA PROV. SAMANA.</t>
  </si>
  <si>
    <t>PAGO INDEMN. Y VAC. (15 DIAS CORRESP. AL AÑO 2019 Y 09 DEL 2020), QUIEN DESEMPEÑO EL CARGO DE OPERADOR DE SISTEMA APS, EN LA DIVISION DE OPERACIONES ELIAS PIÑA.</t>
  </si>
  <si>
    <t>PAGO VAC. (15 DIAS CORRESP. AL AÑO 2020), QUIEN DESEMPEÑO EL CARGO DE SUB-DIRECTOR EN LA DIRECCION EJECUTIVA.</t>
  </si>
  <si>
    <t>PAGO INDEMN. Y VAC. (25 DIAS CORRESP. AL AÑO 2019 Y 30 DEL 2020), QUIEN DESEMPEÑO EL CARGO DE AUXILIAR COMERCIAL, SECCION COMERCIAL DE DAJABON.</t>
  </si>
  <si>
    <t>PAGO INDEMN. Y VAC. (15 DIAS CORRESP. AL AÑO 2020), QUIEN DESEMPEÑO EL CARGO DE AYUDANTE DE OPERACIONES Y MANT., DIVISION DE TRATAMIENTO PROV. HERMANAS MIRABAL.</t>
  </si>
  <si>
    <t>PAGO INDEMN. Y VAC. (25 DIAS CORRESP. AL AÑO 2019 Y 25 DEL 2020), QUIEN DESEMPEÑO EL CARGO DE SECRETARIA, EN LA SECCION ADMINISTRATIVA VALVERDE.</t>
  </si>
  <si>
    <t>PAGO FACT. NO.B1100007799/31-03-2021, ALQUILER LOCAL COMERCIAL MUNICIPIO HIGUEY, PROVINCIA LA ALTAGRACIA,, CORRESP. AL MES DE MARZO/2021.</t>
  </si>
  <si>
    <t>PAGO FACT. NO.B1100007794/31-03-2021  ALQUILER LOCAL COMERCIAL EN PIMENTEL, PROV. DUARTE, CORRESP. AL MES DE MARZO/2021.</t>
  </si>
  <si>
    <t>PAGO FACT. NO.B1500000038, 23/3/2021  ALQUILER LOCAL COMERCIAL EN EL MUNICIPIO Y PROV. EL SEIBO, (ADENDA 01/2020) CORRESP. AL MES DE MARZO/2021.</t>
  </si>
  <si>
    <t>PAGO FACT. NO.B1100007825/31-03-2021, ALQUILER LOCAL COMERCIAL  EN BOCA CANASTA , MUNICIPIO BANI, PROV.PERAVIA, CORRESP. AL MES DE MARZO/2021.</t>
  </si>
  <si>
    <t>PAGO FACT. NO.B1100007795/31-03-2021, ALQUILER LOCAL COMERCIAL EN EL MUNICIPIO DE CABRERA, PROV. MARIA TRINIDAD SANCHEZ, ADENDUM 02/2020, CORRESP. AL MES DE MARZO/2021.</t>
  </si>
  <si>
    <t>PAGO FACT. NO. B1100007830/31-03-2021,  ALQUILER LOCAL COMERCIAL, MUNICIPIO SAN JUAN, PROVINCIA SAN JUAN, CORRESP. AL  MES DE MARZO/2021.</t>
  </si>
  <si>
    <t>PAGO FACT. NO.B1100007792/31-03-2021 ALQUILER LOCAL COMERCIAL EN YAMASA, PROV. MONTE PLATA,  ADENDUM 02/2019, CORRESP. AL MES DE MARZO/2021.</t>
  </si>
  <si>
    <t>PAGO FACT. NO.B1100007806/31-03-2021,  ALQUILER DE LOCAL COMERCIAL EN EL MUNICIPIO DON GREGORIO, PROV. PERAVIA,  CORRESP. AL MES DE MARZO/2021.</t>
  </si>
  <si>
    <t>PAGO FACT. NO. B1100007804/31-03-2021,  ALQUILER LOCAL  DE LA OFICINA COMERCIAL EN EL DISTRITO MUNICIPAL SABANA BUEY, MUNICIPIO BANI, PROV. PERAVIA, CORRESP. AL MES DE MARZO/2021.</t>
  </si>
  <si>
    <t>PAGO FACT. NO. B1500000015/30-03-2021,  ALQUILER LOCAL COMERCIAL EN VILLA ELISA, MUNICIPIO GUAYUBIN, PROV. MONTECRISTI, CORRESP. AL MES DE MARZO/2021.</t>
  </si>
  <si>
    <t>2DO ABONO, CUOTA NO.2 ( DOS) DE LAS, FACT. NOS. B1500027961, 27963, 27964, 27965, 27966, 27968/24-02, 28191/06, 28254/10-03-, 27870/18, 27844/17-02-2021, SEGUN POLIZAS NOS. 2-2-204-0034808, 2-2-801-0000159, 2-2-802-0042545, 0025570, 0000161, 2-2-402-0007414, 2-2-804-0000157, 2-2-502-0000119, 2-2-503-0151785, 2-2-814-0005129, POR CONCEPTO DE INCENDIO Y LINEAS ALIADAS (TODO RIESGO), RESPONS. CIVIL EXTRACONTRACTUAL, RESPONS. CIVIL EXCESO, TRANSPORTE TERRESTRE, FIDELIDAD 3D,VEHICULOS DE MOTOR FLOTILLA, RESPONS. CIVIL DE EXCESO VEHICULOS DE MOTOR, EQUIPOS DE MAQUINARIA Y CONTRATISTAS, CORRESP. AL PERIODO DEL 28-02- 2021 AL 28-02-2022.</t>
  </si>
  <si>
    <t>PAGO FACT. NO.B1100007797/31-03-2021,  ALQUILER LOCAL COMERCIAL EN LAS TARANAS VILLA RIVAS, PROVINCIA DUARTE, CORRESP. AL MES MARZO/2021.</t>
  </si>
  <si>
    <t>PAGO FACT. NO.B1100007803/31-03-2021, ALQUILER LOCAL COMERCIAL EN VILLA LA MATA, PROV. SANCHEZ RAMIREZ, CORRESP. AL MES DE MARZO/2021.</t>
  </si>
  <si>
    <t>EFT-5982</t>
  </si>
  <si>
    <t>EFT-5983</t>
  </si>
  <si>
    <t>EFT-5984</t>
  </si>
  <si>
    <t>EFT-5985</t>
  </si>
  <si>
    <t>EFT-5986</t>
  </si>
  <si>
    <t>EFT-5987</t>
  </si>
  <si>
    <t>EFT-5988</t>
  </si>
  <si>
    <t>EFT-5989</t>
  </si>
  <si>
    <t>EFT-5990</t>
  </si>
  <si>
    <t>EFT-5981</t>
  </si>
  <si>
    <t xml:space="preserve">058860 </t>
  </si>
  <si>
    <t>PAGO FACT. NO. B1100007808/31-03-2021, ALQUILER OFICINA COMERCIAL EN EL MUNICIPIO  EL CERCADO, PROV. SAN JUAN, CORRESP. AL MES DE MARZO/2021.</t>
  </si>
  <si>
    <t>PAGO FACT. NO. B1100007807/31-03-2021, ALQUILER LOCAL COMERCIAL EN EL MUNICIPIO QUISQUEYA, PROV. SAN PEDRO DE MACORIS, CORRESP. AL MES DE MARZO/2021.</t>
  </si>
  <si>
    <t>PAGO INDEMN. Y VAC. (25 DIAS CORRESP. AL AÑO 2019 Y 30 DEL 2020), QUIEN DESEMPEÑO EL CARGO DE AYUDANTE DE FONTANERIA EN LA DIVISION COMERCIAL MARIA TRINIDAD SANCHEZ.</t>
  </si>
  <si>
    <t>PAGO INDEMN. Y VAC. (20 DIAS CORRESP. AL AÑO 2019 Y 15 DEL 2020), QUIEN DESEMPEÑO EL CARGO DE GESTOR DE COBRO, EN LA DIVISION COMERCIAL MARIA TRINIDAD SANCHEZ.</t>
  </si>
  <si>
    <t>REPOS. FONDO CAJA CHICA DE LA DIRECCION DE CALIDAD DE AGUA CORRESP. AL PERIODO DEL 06-01 AL 09-02-2021, RECIBOS DE DESEMBOLSO DEL 0273 AL 0314.</t>
  </si>
  <si>
    <t>PAGO VAC. (20 DIAS CORRESP. AL AÑO 2019 Y 19 DEL 2020), QUIEN DESEMPEÑO EL CARGO DE SOLDADOR, EN LA DIVISION DE OPERACIONES PROV. SAN JUAN DE LA MAGUANA.</t>
  </si>
  <si>
    <t>PAGO INDEMN. Y VAC. (25 DIAS CORRESP. AL AÑO 2019 Y 30 DEL 2020), QUIEN DESEMPEÑO EL CARGO DE AYUDANTE DE FONTANERIA, SECCION DE OPERACIONES DE VALVERDE.</t>
  </si>
  <si>
    <t>PAGO INDEMN. Y VACACIONES (15 DIAS CORRESP. AL AÑO 2019 Y 15 DEL 2020), QUIEN DESEMPEÑO EL CARGO DE OPERADOR DE SISTEMA APS, DIVISION OPERACIONES PROV. LA ALTAGRACIA.</t>
  </si>
  <si>
    <t>PAGO INDEMN. Y VAC. (25 DIAS CORRESP. AL AÑO 2019 Y 30 DEL 2020), QUIEN DESEMPEÑO EL CARGO DE OPERADOR DE SISTEMA, SECCION DE OPERACIONES MONTE CRISTI.</t>
  </si>
  <si>
    <t>PAGO INDEMN. Y VAC. (25 DIAS CORRESP. AL AÑO 2019 Y 30 DEL 2020), QUIEN DESEMPEÑO EL CARGO DE AYUDANTE DE FONTANERIA EN LA SECCION COMERCIAL MONTE CRISTI.</t>
  </si>
  <si>
    <t>PAGO INDEMN. Y VAC. (25 DIAS CORRESP. AL AÑO 2019 Y 30 DEL 2020), QUIEN DESEMPEÑO EL CARGO DE CHOFER I EN LA SECCION ADMINISTRATIVA VALVERDE.</t>
  </si>
  <si>
    <t>PAGO INDEMN. Y VAC. (25 DIAS CORRESP. AL AÑO 2019 Y 23 DEL 2020), QUIEN DESEMPEÑO EL CARGO DE OPERADOR DE SISTEMA APS EN LA DIVISION DE OPERACIONES PROV. PERAVIA.</t>
  </si>
  <si>
    <t>PAGO INDEMN. Y VAC. (15 DIAS CORRESP. AL AÑO 2019 Y 15 DEL 2020), QUIEN DESEMPEÑO EL CARGO DE AYUDANTE DE OPERACIONES Y MANTEN., DIVISION DE TRATAMIENTO DE AGUA ELIAS PIÑA.</t>
  </si>
  <si>
    <t>PAGO VAC. (12 DIAS CORRESP. AL AÑO 2020), QUIEN DESEMPEÑO EL CARGO DE ANALISTA LEGAL, DEPARTAMENTO PROVINCIAL PERAVIA.</t>
  </si>
  <si>
    <t>PAGO INDEMN. Y VAC. (25 DIAS CORRESP. AL AÑO 2019 Y 30 DEL 2020), QUIEN DESEMPEÑO EL CARGO DE VIGILANTE, DIVISION ADMINISTRATIVA FINANCIERA SAN JOSE DE OCOA.</t>
  </si>
  <si>
    <t>PAGO VAC. (15 DIAS CORRESP. AL AÑO 2019 Y 10 DEL 2020), QUIEN DESEMPEÑO EL CARGO DE INGENIERO CIVIL I, DIVISION DE OPERACIONES PROV. HATO MAYOR.</t>
  </si>
  <si>
    <t>PAGO INDEMN. Y VAC. (25 DIAS CORRESP. AL AÑO 2019 Y 30 DEL 2020), QUIEN DESEMPEÑO EL CARGO DE OPERADOR DE SISTEMAS APS, EN LA SECCION DE OPERACIONES DE BARAHONA.</t>
  </si>
  <si>
    <t>REPOS. FONDO CAJA CHICA DE LA UNIDAD ADMINISTRATIVA DE SABANA IGLESIA ZONA V CORRESP. AL PERIODO DEL 26-01 AL 18-03-2021, RECIBOS DE DESEMBOLSO DEL 0277 AL 0298 .</t>
  </si>
  <si>
    <t>PAGO INDEMN. Y VAC. (25 DIAS CORRESP. AL AÑO 2019 Y 30 DEL 2020), QUIEN DESEMPEÑO EL CARGO DE AYUDANTE DE FONTANERIA, EN LA DIVISION COMERCIAL SANCHEZ RAMIREZ.</t>
  </si>
  <si>
    <t>PAGO INDEMN. Y VAC. (25 DIAS CORRESP. AL AÑO 2019 Y 30 DEL 2020), QUIEN DESEMPEÑO EL CARGO DE AUXILIAR DE FACTURACION EN LA SECCION COMERCIAL DE BARAHONA.</t>
  </si>
  <si>
    <t>PAGO INDEMN. Y VAC. (25 DIAS CORRESP. AL AÑO 2019 Y 30 AL 2020), A LA SRA. MERCEDES PEÑA REYES, CEDULA NO. 079-0014263-4, QUIEN DESEMPEÑO EL CARGO DE AUXILIAR DE FACTURACION EN LA SECCION COMERCIAL DE BARAHONA.</t>
  </si>
  <si>
    <t>PAGO INDEMN. Y VAC. (15 DIAS CORRESP. AL AÑO 2019 Y 20 DEL 2020), QUIEN DESEMPEÑO EL CARGO DE VIGILANTE, EN LA DIVISION ADMINISTRATIVA PROVINCIA MARIA TRINIDAD SANCHEZ.</t>
  </si>
  <si>
    <t>PAGO INDEMN. Y VAC. (15 DIAS CORRESP. AL AÑO 2019 Y 11 DEL 2020), QUIEN DESEMPEÑO EL CARGO DE AYUDANTE DE OPERACIONES Y MANTEN. EN LA DIVISION DE OPERACIONES PROV. PERAVIA.</t>
  </si>
  <si>
    <t>PAGO FACT. NO. B1100007843/31-03-2021, ALQUILER DE LOCAL  COMERCIAL, MUNICIPIO MICHES, PROV. EL SEIBO, CORRESP. AL MES DE MARZO/2021.</t>
  </si>
  <si>
    <t>PAGO FACT. NO. B1100007815/31-03-2021,  ALQUILER LOCAL COMERCIAL EN EL MUNICIPIO JUAN DOLIO, PROV. SAN PEDRO DE MACORIS, CORRESP. AL MES DE MARZO/2021, .</t>
  </si>
  <si>
    <t>PAGO FACT. NO.B1500000022/07-04-2021, ALQUILER LOCAL COMERCIAL PARA NUESTRA OFICINA EN EL MUNICIPIO Y PROV. SANTIAGO RODRIGUEZ, CORRESP. A LOS MESES FEBRERO Y MARZO/2021.</t>
  </si>
  <si>
    <t>PAGO FACT. NO.B1100007844/31-03-2021  ALQUILER LOCAL COMERCIAL MUNICIPIO COMENDADOR, PROVINCIA ELIAS PIÑA, CORRESP. AL MES DE MARZO/2021.</t>
  </si>
  <si>
    <t>PAGO FACT. NO.B1100007812/31-03-2021,  ALQUILER LOCAL COMERCIAL EN EL FACTOR, MUNICIPIO DE NAGUA, PROV. MARIA TRINIDAD SANCHEZ, SEGUN CONTRATO 316/2013, CORRESP. AL MES DE MARZO/2021.</t>
  </si>
  <si>
    <t>PAGO FACT. NO. B1500000003/24-03-2021, ORD. DE SERV. NO. OS2021-0150, HONORARIOS PROFESIONALES POR PARTICIPAR COMO NOTARIO PARA APERTURA DEL ACTO DEL PROCESO DE  COMPARACION DE PRECIOS OFERTAS ECONOMICAS SOBRE B, NO. INAPA-CCC-CP-2021-0001,  PARA LA ADQUISICION DE TRANSFORMADORES  PARA SER UTILIZADOS  EN TODOS LOS ACUEDUCTOS A NIVEL NACIONAL.</t>
  </si>
  <si>
    <t>PAGO FACT. NO. B1500028737/05-04-2021, CUENTA NO.86115926, POR SERV. DE TELECABLE E INTERNET, CORRESP. A LA FACTURACION  DEL 01-03 AL 31-03-2021).</t>
  </si>
  <si>
    <t>PAGO VIATICOS DEL DEPART. DE REVISION Y CONTROL, CORRESP. A FEBRERO/2021, ELABORADA EN ABRIL / 2021.</t>
  </si>
  <si>
    <t>PAGO FACT. NO. B1500028565/31-03-2021,  COLECTIVO DE VIDA CORRESP. AL MES ABRIL/2021, POLIZA NO.2-2-102-0064318.</t>
  </si>
  <si>
    <t>PAGO FACT. NOS.B1500018037, 18048/01-04-2021, POLIZA NO.30-93-015147, SERVICIOS PLAN MASTER INTERNACIONAL AL SERVIDOR VIGENTE Y SUS DEPENDIENTES DIRECTOS (CONYUGE E HIJOS), CORRESP. AL MES DE ABRIL/2021.</t>
  </si>
  <si>
    <t>PAGO FACT. NO. B1500028748/05-04-2021, CUENTA NO.86273266, POR SERVICIO DE USO INTERNET MOVIL TABLET,  ASIGNADO AL DEPTO. DE CATASTRO AL USUARIO DEL INAPA, CORRESP. A LA FACTURACION  DEL 01-03 AL 31-03-2021.</t>
  </si>
  <si>
    <t>PAGO FACT. NO.B1500093432/28-03-2021 (771256670), SERVICIO DE LINEA TELEFONICA TIPO CELULAR FIJO, INSTALADA EN LA PLANTA DE TRATAMIENTO DE HIGUEY, CORRESP. AL MES DE MARZO/2021.</t>
  </si>
  <si>
    <t>PAGO FACT. NO.B1500018321/01-04-2021, POLIZA NO. 30-95-214327, SERVICIOS MEDICOS PRESTADOS A EMPLEADOS VIGENTES Y EN TRAMITES DE PENSION, CONJUNTAMENTE CON SUS DEPENDIENTES DIRECTOS, (CONYUGES, HIJOS E HIJASTROS), CORRESP. AL MES DE ABRIL/2021.</t>
  </si>
  <si>
    <t>PAGO FACT. NOS. B1500000987, 988, 989,  990, 992/15-02-2021, 1024, 1025,1026, 1027, 1029, CONTRATOS NOS. 6395, 6396, 6397, 6398, 6415,  CONSUMO ENERGETICO DE LAS LOCALIDADES ARROYO SULDIDO, LAS COLONIAS, RANCHO ESP, AGUA SABROSA,  LA BARBACOA,  LA COLONIA RANCHO ESPAÑOL,  PROV. SAMANA CORRESP. A LOS MESES DE  FEBRERO Y MARZO/2021.</t>
  </si>
  <si>
    <t>PAGO FACT. NO.B1100007800/31-03-2021  ALQUILER LOCAL COMERCIAL EN EL MUNICIPIO DE BAYAGUANA, PROV. MONTE PLATA, , CORRESP. AL MES DE MARZO/2021.</t>
  </si>
  <si>
    <t>PAGO FACT. NO.B1100007822/31-03-2021,  ALQUILER LOCAL COMERCIAL EN EL MUNICIPIO SANCHEZ, PROV. SAMANA, CORRESP. AL MES DE MARZO/2021.</t>
  </si>
  <si>
    <t>PAGO NOMINA COMPLETIVO DE HORAS EXTRAS CORRESP. A LOS MESES DE ENERO, FEBRERO Y MARZO/2021, ELAB. EN ABRIL/2021.</t>
  </si>
  <si>
    <t xml:space="preserve">EFT-1134 </t>
  </si>
  <si>
    <r>
      <t>058913</t>
    </r>
    <r>
      <rPr>
        <sz val="9"/>
        <color indexed="8"/>
        <rFont val="Arial"/>
        <family val="2"/>
      </rPr>
      <t/>
    </r>
  </si>
  <si>
    <r>
      <t>058914</t>
    </r>
    <r>
      <rPr>
        <sz val="9"/>
        <color indexed="8"/>
        <rFont val="Arial"/>
        <family val="2"/>
      </rPr>
      <t/>
    </r>
  </si>
  <si>
    <r>
      <t>058915</t>
    </r>
    <r>
      <rPr>
        <sz val="9"/>
        <color indexed="8"/>
        <rFont val="Arial"/>
        <family val="2"/>
      </rPr>
      <t/>
    </r>
  </si>
  <si>
    <r>
      <t>058916</t>
    </r>
    <r>
      <rPr>
        <sz val="9"/>
        <color indexed="8"/>
        <rFont val="Arial"/>
        <family val="2"/>
      </rPr>
      <t/>
    </r>
  </si>
  <si>
    <r>
      <t>058917</t>
    </r>
    <r>
      <rPr>
        <sz val="9"/>
        <color indexed="8"/>
        <rFont val="Arial"/>
        <family val="2"/>
      </rPr>
      <t/>
    </r>
  </si>
  <si>
    <r>
      <t>058918</t>
    </r>
    <r>
      <rPr>
        <sz val="9"/>
        <color indexed="8"/>
        <rFont val="Arial"/>
        <family val="2"/>
      </rPr>
      <t/>
    </r>
  </si>
  <si>
    <r>
      <t>058919</t>
    </r>
    <r>
      <rPr>
        <sz val="9"/>
        <color indexed="8"/>
        <rFont val="Arial"/>
        <family val="2"/>
      </rPr>
      <t/>
    </r>
  </si>
  <si>
    <r>
      <t>058920</t>
    </r>
    <r>
      <rPr>
        <sz val="9"/>
        <color indexed="8"/>
        <rFont val="Arial"/>
        <family val="2"/>
      </rPr>
      <t/>
    </r>
  </si>
  <si>
    <r>
      <t>058921</t>
    </r>
    <r>
      <rPr>
        <sz val="9"/>
        <color indexed="8"/>
        <rFont val="Arial"/>
        <family val="2"/>
      </rPr>
      <t/>
    </r>
  </si>
  <si>
    <r>
      <t>058922</t>
    </r>
    <r>
      <rPr>
        <sz val="9"/>
        <color indexed="8"/>
        <rFont val="Arial"/>
        <family val="2"/>
      </rPr>
      <t/>
    </r>
  </si>
  <si>
    <r>
      <t>058923</t>
    </r>
    <r>
      <rPr>
        <sz val="9"/>
        <color indexed="8"/>
        <rFont val="Arial"/>
        <family val="2"/>
      </rPr>
      <t/>
    </r>
  </si>
  <si>
    <r>
      <t>058924</t>
    </r>
    <r>
      <rPr>
        <sz val="9"/>
        <color indexed="8"/>
        <rFont val="Arial"/>
        <family val="2"/>
      </rPr>
      <t/>
    </r>
  </si>
  <si>
    <r>
      <t>058925</t>
    </r>
    <r>
      <rPr>
        <sz val="9"/>
        <color indexed="8"/>
        <rFont val="Arial"/>
        <family val="2"/>
      </rPr>
      <t/>
    </r>
  </si>
  <si>
    <r>
      <t>058926</t>
    </r>
    <r>
      <rPr>
        <sz val="9"/>
        <color indexed="8"/>
        <rFont val="Arial"/>
        <family val="2"/>
      </rPr>
      <t/>
    </r>
  </si>
  <si>
    <r>
      <t>058927</t>
    </r>
    <r>
      <rPr>
        <sz val="9"/>
        <color indexed="8"/>
        <rFont val="Arial"/>
        <family val="2"/>
      </rPr>
      <t/>
    </r>
  </si>
  <si>
    <r>
      <t>058928</t>
    </r>
    <r>
      <rPr>
        <sz val="9"/>
        <color indexed="8"/>
        <rFont val="Arial"/>
        <family val="2"/>
      </rPr>
      <t/>
    </r>
  </si>
  <si>
    <r>
      <t>058929</t>
    </r>
    <r>
      <rPr>
        <sz val="9"/>
        <color indexed="8"/>
        <rFont val="Arial"/>
        <family val="2"/>
      </rPr>
      <t/>
    </r>
  </si>
  <si>
    <r>
      <t>058930</t>
    </r>
    <r>
      <rPr>
        <sz val="9"/>
        <color indexed="8"/>
        <rFont val="Arial"/>
        <family val="2"/>
      </rPr>
      <t/>
    </r>
  </si>
  <si>
    <r>
      <t>058931</t>
    </r>
    <r>
      <rPr>
        <sz val="9"/>
        <color indexed="8"/>
        <rFont val="Arial"/>
        <family val="2"/>
      </rPr>
      <t/>
    </r>
  </si>
  <si>
    <r>
      <t>058932</t>
    </r>
    <r>
      <rPr>
        <sz val="9"/>
        <color indexed="8"/>
        <rFont val="Arial"/>
        <family val="2"/>
      </rPr>
      <t/>
    </r>
  </si>
  <si>
    <r>
      <t>058933</t>
    </r>
    <r>
      <rPr>
        <sz val="9"/>
        <color indexed="8"/>
        <rFont val="Arial"/>
        <family val="2"/>
      </rPr>
      <t/>
    </r>
  </si>
  <si>
    <r>
      <t>058934</t>
    </r>
    <r>
      <rPr>
        <sz val="9"/>
        <color indexed="8"/>
        <rFont val="Arial"/>
        <family val="2"/>
      </rPr>
      <t/>
    </r>
  </si>
  <si>
    <r>
      <t>058935</t>
    </r>
    <r>
      <rPr>
        <sz val="9"/>
        <color indexed="8"/>
        <rFont val="Arial"/>
        <family val="2"/>
      </rPr>
      <t/>
    </r>
  </si>
  <si>
    <t>PAGO VIATICOS DIRECCION COMERCIAL, CORRESPONDIENTE  AL MES DE FEBRERO/2021, ELABORADA EN ABRIL/2021, SEGUN MEMO DF-120/2021.</t>
  </si>
  <si>
    <t xml:space="preserve">EFT-5991 </t>
  </si>
  <si>
    <t>EFT-5992</t>
  </si>
  <si>
    <t>EFT-5993</t>
  </si>
  <si>
    <t>EFT-5994</t>
  </si>
  <si>
    <t>EFT-5995</t>
  </si>
  <si>
    <t>EFT-5996</t>
  </si>
  <si>
    <t>EFT-5997</t>
  </si>
  <si>
    <t>EFT-5998</t>
  </si>
  <si>
    <t>EFT-5999</t>
  </si>
  <si>
    <t>EFT-6000</t>
  </si>
  <si>
    <t>EFT-6001</t>
  </si>
  <si>
    <t>EFT-6002</t>
  </si>
  <si>
    <t>EFT-6003</t>
  </si>
  <si>
    <t>EFT-6004</t>
  </si>
  <si>
    <t>EFT-6005</t>
  </si>
  <si>
    <t>EFT-6006</t>
  </si>
  <si>
    <t>EFT-6007</t>
  </si>
  <si>
    <t>EFT-6008</t>
  </si>
  <si>
    <t>PAGO FACT. NO. B1500000147/23-02-2021,  ORD. DE SERV. NO. OS2021-0088, COLOCACION DE 03 PAUTAS PUBLICITARIAS EN CADA ENTREGA DEL PROGRAMA TENDENCIA SEMANAL, TRANSMITIDO LOS DOMINGOS DE 7:00 PM A 8:00 PM, POR VTV. CORRESP. AL PERIODO 14 DE OCTUBRE/2020 AL 14 DE DICIEMBRE/2020.</t>
  </si>
  <si>
    <t>PAGO INDEMN. Y VAC. (25 DIAS CORRESP. AL AÑO 2019 Y 30 DEL 2020), QUIEN DESEMPEÑO EL CARGO DE OPERADOR DE SISTEMAS APS EN LA SECCION DE OPERACIONES BARAHONA.</t>
  </si>
  <si>
    <t>PAGO INDEMN. Y VAC. (25 DIAS CORRESP. AL AÑO 2019 Y 30 AL 2020), QUIEN DESEMPEÑO EL CARGO DE OPERADOR DE SISTEMAS APS EN LA SECCION DE OPERACIONES BARAHONA.</t>
  </si>
  <si>
    <t>PAGO INDEMN. Y VAC. (25 DIAS CORRESP. AL AÑO 2019 Y 30 DEL 2020), QUIEN DESEMPEÑO EL CARGO DE OPERADOR DE SISTEMAS APS, EN LA DIVISION DE OPERACIONES ELIAS PIÑA.</t>
  </si>
  <si>
    <t>PAGO INDEMN. Y VAC. (25 DIAS CORRESP. AL AÑO 2019 Y 30 AL 2020), QUIEN DESEMPEÑO EL CARGO DE OPERADOR DE SISTEMAS APS, EN LA DIVISION DE OPERACIONES ELIAS PIÑA.</t>
  </si>
  <si>
    <t>PAGO FACT. NO.B1100007828/31-03-2021,  ALQUILER LOCAL COMERCIAL  EN EL MUNICIPIO  LAGUNA SALADA, PROVINCIA VALVERDE, CORRESP. AL MES DE MARZO/2021.</t>
  </si>
  <si>
    <t>PAGO FACT. NO.B1100007820/31-03-2021 ALQUILER LOCAL COMERCIAL EN EL MUNICIPIO CASTAÑUELA, PROV. MONTECRISTI, CORRESP. AL MES DE MARZO/2021.</t>
  </si>
  <si>
    <t>PAGO FACT. NO. B1100007841/31-03-2021, ALQUILER APARTAMENTO HABITADO POR EL PERSONAL DE SUPERVISION ACUED. VILLA JARAGUA, DEL MUNICIPIO NEYBA, PROV. BAHORUCO, ADENDUM NO.01/2020, CORRESP. AL MES DE MARZO/2021.</t>
  </si>
  <si>
    <t>PAGO FACT. NO. B1100007823/31-03-2021,  ALQUILER  LOCAL  DE LA OFICINA COMERCIAL EN EL MUNICIPIO DE VALLEJUELOS, PROV. SAN JUAN, CORRESP. AL MES DE MARZO/2021.</t>
  </si>
  <si>
    <t>PAGO FACT. NO.B1100007810/31-03-2021,  ALQUILER LOCAL COMERCIAL EN LA PROV. PEDERNALES,  ADENDUM 01/2020, CORRESP. AL MES DE MARZO/2021.</t>
  </si>
  <si>
    <t>PAGO FACT. NOS. B1500000965, 966, 967, 968, 969/31-01, 1000, 10001, 1002, 1003,1004/28-02-21 (CONTRATO NO. 1178,1179, 1180, 1181,3066),  SERV. ENERGETICO A NUESTRAS INSTALACIONES EN BAYAHIBE, PROVINCIA LA ROMANA, CORRESP. A LOS  MESES DE ENERO Y FEBRERO/2021.</t>
  </si>
  <si>
    <t>PAGO VIATICOS DIRECCION COMERCIAL, CORRESP.  AL MES DE FEBRERO/2021, ELABORADA EN ABRIL/2021.</t>
  </si>
  <si>
    <t>REPOS. FONDO CAJA CHICA DE LA DIRECCION DE TRATAMIENTO DE AGUA, DESTINADO PARA CUBRIR GASTOS DE LIMPIEZA, DESINFECCION, CORRECCION DE LOS SISTEMAS DE ABASTECIMIENTO DE AGUAS POTABLES Y RESIDUALES CORRESP. AL PERIODO DEL  11-02 AL 15-03-2021, RECIBOS DE DESEMBOLSO DEL 2389 AL 2466.</t>
  </si>
  <si>
    <t>PAGO FACT. NO.B1100007813/31-03-2021,  ALQUILER LOCAL COMERCIAL  EN EL MUNICIPIO NIZAO, PROV. PERAVIA, CORRESP. AL MES DE MARZO/2021.</t>
  </si>
  <si>
    <t>PAGO FACT. NOS. B1500000053/01-11-, 79/01-12-2020 ORDEN DE SERV. NO. OS2021-0119, COLOCACION DE PUBLICIDAD INSTITUCIONAL DURANTE 02 (DOS) MESES EN EL PROGRAMA DE TELEVISION "LOS COMENTARIOS DE JUAN CADENA", ESTE ESPACIO SE TRANSMITE DE LUNES A VIERNES EN HORARIO DE 7:00 PM A 8:00PM, CINEVISION, CANAL 19, CORRESP. AL PERIODO DEL 8 DE OCTUBRE AL 8 DE DICIEMBRE DEL /2020.</t>
  </si>
  <si>
    <t>CUARTO Y ULTIMO  PAGO DEL MASTER EN INGENIERIA DEL TERRENO EN LA UNIVERSIDAD POLITECNICA DE CATALUNYA, BARCELONA, ESPAÑA.</t>
  </si>
  <si>
    <t>AVANCE INICIAL 20% AL CONTRATO NO. 001/2021, ORD. DE COMP.NO. OC2021-0084, ADQUISICION DE NEUMATICOS PARA SER USADOS EN LA FLOTILLA DE VEHICULOS DE LA INSTITUCION.</t>
  </si>
  <si>
    <t>3ER ABONO, INDEMN. Y VAC. CORRESP. A (20 DIAS DEL AÑO 2019 Y 25 DEL 2020), QUIEN DESEMPEÑO EL CARGO DE ENCARGADO DIVISION ADMINISTRATIVA PROVINCIA SAN JUAN DE LA MAGUANA.</t>
  </si>
  <si>
    <t>3ER ABONO DE INDEMN. Y VAC. CORRESP.E A (30 DIAS DEL AÑO 2019 Y 27 DIAS DEL 2020), QUIEN DESEMPEÑO EL CARGO DE ENCARGADO (A) INTERINO EN EL DEPART. ADMINISTRATIVO.</t>
  </si>
  <si>
    <t>3ER ABONO DE LA INDEMN. Y VAC. CORRESP. A (25 DIAS DEL AÑO 2019 Y 25 DIAS DEL 2020), QUIEN DESEMPEÑO EL CARGO DE ENCARGADA EN EL DEPTO. DE GESTION DE COBROS EN LA DIVISION DE GRANDES CLIENTES.</t>
  </si>
  <si>
    <t>SALDO DE INDEMN.Y VAC. CORRESP. A (25 DIAS DEL AÑO 2019 Y 25 DEL 2020), QUIEN DESEMPEÑO LA FUNCION DE AUXILIAR COMERCIAL EN LA DIRECCION COMERCIAL.</t>
  </si>
  <si>
    <t>PAGO FACT. NO. B1500000370/13-10-2020, ORD. DE COMP. NO. OC2020-0262, COMPRA DE DOCE (12) DISCO DURO DE ESTADO SOLIDO (SSD) DE 480 GB, SATA3, DIEZ (10) AUDIFONOS CON MICROFONO USB Y DIEZ (10) CAMARA WEB FULL HD.</t>
  </si>
  <si>
    <t>PAGO FACT. NO. B1100007816/31-03-2021, ALQUILER LOCAL COMERCIAL EN BOHECHIO, PROVINCIA SAN JUAN, CORRESP. AL MES DE MARZO/2021.</t>
  </si>
  <si>
    <t>PAGO FACT. NO. B1100007829/31-03-2021, ALQUILER DE LOCAL COMERCIAL UBICADO EN EL DISTRITO MUNICIPAL PALMAR DE OCOA, MUNICIPIO AZUA, PROV. AZUA,  CORRESP. AL MES DE MARZO/2021.</t>
  </si>
  <si>
    <t>PAGO FACT. NO.B1100007802/31-03-2021,  ALQUILER LOCAL COMERCIAL EN JICOME ARRIBA, MUNICIPIO ESPERANZA, PROVINCIA VALVERDE,  CORRESP. AL MES DE MARZO/2021.</t>
  </si>
  <si>
    <t>PAGO FACT. NO.B1100007817/31-03-2021,  ALQUILER LOCAL COMERCIAL EN LAS MATAS DE FARFAN,  PROVINCIA SAN JUAN, CORRESP. AL MES DE MARZO/2021.</t>
  </si>
  <si>
    <t>PAGO FACT. NO.B1500000028/23-02-2021, ORD. DE SERV. NO. OS2021-0101, HONORARIOS PROFESIONALES PARA LA APERTURA DEL PROCESO DE  COMPARACION DE PRECIOS NO. INAPA-CCC-CP-2021-0002, SOBRE A  OFERTAS TECNICAS PARA LA ADQUISICION  DE RODAMIENTOS  PARA SER UTILIZADOS EN EL MANTEN. DE EQUIPOS DE DIFERENTES PROVINCIAS A NIVEL NACIONAL.</t>
  </si>
  <si>
    <t>SALDO DE INDEMN. Y VAC. CORRESP. A (10 DIAS DEL AÑO 2019 Y 30 DEL 2020), QUIEN DESEMPEÑO EL CARGO DE AUXILIAR ADMINISTRATIVO, EN LA DIRECCION COMERCIAL.</t>
  </si>
  <si>
    <t>3ER ABONO DE LA INDEMN. Y VAC. CORRESP. A (30 DIAS DEL AÑO 2019 Y 30 DIAS DEL 2020), QUIEN DESEMPEÑO EL CARGO DE ENCARGADO DEPTO. PROVINCIAL VALVERDE.</t>
  </si>
  <si>
    <t>SALDO DE INDEMN. Y VAC. CORRESP. A (25 DIAS DEL AÑO 2019 Y 27 DEL 2020), QUIEN DESEMPEÑO EL CARGO DE SECRETARIA EN LA DIRECCION ADMINISTRATIVA.</t>
  </si>
  <si>
    <t>SALDO DE INDEMN. Y VAC. CORRESP. A (05 DIAS DEL AÑO 2019 Y 30 DEL 2020), QUIEN DESEMPEÑO EL CARGO DE SECRETARIA EN LA DIRECCION DE TRATAMIENTO DE AGUA.</t>
  </si>
  <si>
    <t>SALDO DE INDEMN. Y VAC. CORRESP. A (18 DIAS DEL AÑO 2019 Y 29 DEL 2020), QUIEN DESEMPEÑO EL CARGO DE AUXILIAR DE ATENCION AL CIUDADANO, EN EL DEPTO. DE COMERCIALIZACION Y MARKETING.</t>
  </si>
  <si>
    <t>SALDO DE INDEMN. Y VAC. CORRESP. A (25 DIAS DEL AÑO 2019 Y 30 DEL 2020), QUIEN DESEMPEÑO EL CARGO DE SECRETARIA EN EL DEPART. DE EQUIDAD DE GENERO.</t>
  </si>
  <si>
    <t>SALDO INDEMN. Y VAC.CORRESP. A (25 DIAS DEL AÑO 2019 Y 29 DEL 2020), QUIEN DESEMPEÑO EL CARGO DE ANALISTA DE COBROS EN EL DEPART. DE GESTION DE COBROS.</t>
  </si>
  <si>
    <t>SALDO INDEMN. Y VAC. CORRESP. A (15 DIAS DEL AÑO 2019 Y 29 DEL AÑO 2020), QUIEN DESEMPEÑO LA FUNCION DE AUXILIAR DE FACTURACION EN LA PROV. SAN JUAN DE LA MAGUANA.</t>
  </si>
  <si>
    <t>2DO ABONO DE INDEMN. Y  VAC. CORRESP. A (30 DIAS DEL AÑO 2019 Y 28 DEL 2020), QUIEN DESEMPEÑO EL CARGO DE AUXILIAR COMERCIAL, EN EL DEPTO. DE COMERCIALIZACION Y MARKETING.</t>
  </si>
  <si>
    <t>2DO ABONO DE INDEMN. Y VAC. CORRESP. A (30 DIAS DEL AÑO 2019 Y 29 DEL 2020), QUIEN DESEMPEÑO EL CARGO DE ENCARGADO EN EL DEPART. DE DESARROLLO RURAL EN APS.</t>
  </si>
  <si>
    <t>3ER ABONO DE LA INDEMN. Y VAC. CORRESP. A (30 DIAS DEL AÑO 2019 Y 25 DIAS DEL 2020), QUIEN DESEMPEÑO EL CARGO DE ENCARGADA EN EL DEPTO. DE MEDICION DE CONSUMO.</t>
  </si>
  <si>
    <t>SALDO DE INDEMN. Y VAC. (25 DIAS CORRESP. AL AÑO 2019 Y 30 DEL 2020), QUIEN DESEMPEÑO EL CARGO DE ENCARGADO DIVISION ADMINISTRATIVA EN LA PROV. DUARTE ACUED. SAN FRANCISCO DE MACORIS.</t>
  </si>
  <si>
    <t>3ER ABONO DE INDEMN. Y VAC. (30 DIAS CORRESP. AL AÑO 2019 Y 30 DEL 2020), QUIEN DESEMPEÑO EL CARGO DE ANALISTA FINANCIERO, EN LA DIRECCION DE DESARROLLO PROVINCIAL, UCP INAPA-BID-AECI.</t>
  </si>
  <si>
    <t>3ER ABONO INDEMN. Y VAC. CORRESP. A (30 DIAS DEL AÑO 2019 Y 30 DIAS DEL 2020), QUIEN DESEMPEÑO EL CARGO DE ANALISTA DE DATOS ESTADISTICOS EN EL DEPART. DE ESTADISTICAS..</t>
  </si>
  <si>
    <t>SALDO DE LA INDEMN. Y VAC. CORRESP. A (25 DIAS DEL AÑO 2019 Y 29 DIAS DEL 2020), QUIEN DESEMPEÑO EL CARGO DE SUD-DIRECTOR REGIONAL EN EL DEPTO. PROVINCIAL SAN JUAN DE LA MAGUANA LAS MATAS DE FARFAN.</t>
  </si>
  <si>
    <t>PAGO INDEMN. Y VAC. (20 DIAS CORRESP. AL AÑO 2019 Y 20 DEL 2020), QUIEN DESEMPEÑO EL CARGO DE CAJERA, SECCION ADMINISTRATIVA DE BARAHONA.</t>
  </si>
  <si>
    <t>PAGO FACT. NO. B1500093429/28-03-2021 (754010781), SERVICIO DE INTERNET BANDA (S) ANCHA (S) DEL  ACUED. DE SAN PEDRO DE MACORIS, CORRESP. AL MES DE MARZO/2021.</t>
  </si>
  <si>
    <t>PAGO FACT. NOS.B1500093428 (CUENTA NO.744281798), 93426 (738889197), 93427 (740684071), 93430 (761266193), 93431 (765558092), 93434 (776535838), 93435 (776767703)/28-03-2021, SERVICIO DE INTERNET BANDA (S) ANCHA DE LA DIRECCION EJECUTIVA (2); DIRECCION DE TRATAMIENTO (4), DIRECCION DE RECURSOS HUMANOS (1), DEPTO. COMUNICACIONES (9); TRANSPORTACION (1) ; SISMOPA (1); DIRECCION ADMINISTRATIVA (1), TOPOGRAFIA (2), UEPE (1), BANDA ANCHAS DE IPAD (16) Y DISPONIBLE (7), CORRESP. AL MES DE MARZO/2021.</t>
  </si>
  <si>
    <t>PAGO FACT. NO.B1100007821/31-03-2021,  ALQUILER LOCAL COMERCIAL  EN EL SECTOR PIZARRETE, MUNICIPIO BANI, PROV. PERAVIA, CORRESP. AL MES DE MARZO/2021.</t>
  </si>
  <si>
    <t>PAGO VIATICOS DIRECCION DE TRATAMIENTO DE AGUA, CORRESP. AL MES DE FEBRERO/2021, ELABORADA EN  ABRIL/2021.</t>
  </si>
  <si>
    <t>PAGO VIATICOS DE LA DIRECCION DE SUP. Y FISCALIZACION DE OBRAS , CORRESP. AL MES DE FEBRERO/2021, ELABORADA EN ABRIL/2021.</t>
  </si>
  <si>
    <t>PAGO VIATICOS DE LA DIRECCION DESARROLLO PROVINCIAL, CORRESP.A FEBRERO/2021, ELABORADA EN ABRIL/2021.</t>
  </si>
  <si>
    <t>PAGO A VIATICOS DIRECCION DE TECNOLOGIA DE LA INF. Y COM, CORRESP. A FEBRERO/2021, ELABORADO EN ABRIL/2021.</t>
  </si>
  <si>
    <t>PAGO VIATICOS DE LA  DIRECCION DE LA CALIDAD DEL  AGUA, CORRESP. A   FEBRERO/2021, ELABORADA EN ABRIL/2021.</t>
  </si>
  <si>
    <t>PAGO VIATICOS DIRECCION DE INGENIERIA, CORRESP. AL MES DE FEBRERO/2021, ELABORADA EN ABRIL/2021.</t>
  </si>
  <si>
    <t>PAGO VIATICOS  DIRECCION DE PROGRAMAS Y PROYECTOS ESPECIALES , CORRESP. A FEBRERO/2021, ELABORADA EN  ABRIL/2021.</t>
  </si>
  <si>
    <t>PAGO VIATICOS DIRECCION DE OPERACIONES, CORRESPO. AL MES DE FEBRERO/2021, ELABORADA EN ABRIL/2021.</t>
  </si>
  <si>
    <t>PAGO VIATICOS DIRECCION COMERCIAL , CORRESP. AL MES DE FEBRERO/2021, ELABORADA EN ABRIL/2021.</t>
  </si>
  <si>
    <t>PAGO VIATICOS DE LA DIRECCION ADMINISTRATIVA, CORRESP. AL MES DE FEBRERO/2021, ELABORADA EN ABRIL/2021.</t>
  </si>
  <si>
    <t>PAGO FACT. NO.B1500004238/23-03-2021, SERVICIOS A EMPLEADOS VIGENTES Y EN TRAMITES DE PENSION, CORRESP. AL MES DE ABRIL/2021.</t>
  </si>
  <si>
    <t>PAGO FACT. NO. B1100007842/31-03-2021, ALQUILER VIVIENDA FAMILIAR HABITADA POR EL PERSONAL DE SUPERVISION DEL ACUED. JUANA VICENTA, EL LIMON, PROV. SAMANA, CORRESP. AL MES DE MARZO/2021.</t>
  </si>
  <si>
    <t>PAGO FACT. NO.B1100007793/31-03-2021, ALQUILER LOCAL COMERCIAL EN SAN JUAN DE LA MAGUANA, PROV. SAN JUAN,  CORRESP. AL MES DE MARZO/2021.</t>
  </si>
  <si>
    <t>PAGO FACT. NO.B1500000092/01-03/2021,  ALQUILER LOCAL COMERCIAL Y MANTENIMIENTO  EN EL MUNICIPIO LAS TERRENAS, PROVI. SAMANA,  ADENDUM NO.02/2019, CORRESP.AL MES DE MARZO/2021.</t>
  </si>
  <si>
    <t>PAGO FACT. NO. B1500028733/05-04-2021, CUENTA NO.86082876, POR SERV. DE LAS FLOTAS DE INAPA, CORRESP. A LA FACTURACION DEL 01-03 AL 31-03-2021, MEMO DSCR-NO.0045/2021.</t>
  </si>
  <si>
    <t xml:space="preserve">EFT-2244 </t>
  </si>
  <si>
    <t>PAGO FACT- B1500000178/24-03-2021, (CUB. NO. 01) DE LOS TRAB. CONSTRUCCION ALCANT. SANITARIO DE MONTE CRISTI (ESTACION DE BOMBEO, ELECTRIFICACION Y LINEA DE IMPULSION)  PROV. MONTE CRISTI</t>
  </si>
  <si>
    <t>AVANCE INICIAL 20%, DE LOS TRAB. LINEA MATRIZ Y REDES DE  DISTRIB.LAS TEJAS, PROV. BAHORUCO.</t>
  </si>
  <si>
    <t>PAGO FACT. NO. B1500000117/22-03-2021 (CUB. NO.11) DE LOS TRAB. PROYECTO DE SOLUCION DRENAJE PLUVIAL DE LOS BARRIOS PEÑA GOMEZ Y VILLA FUNDACION,  PROV. SAN CRISTOBAL.</t>
  </si>
  <si>
    <r>
      <t>058952</t>
    </r>
    <r>
      <rPr>
        <sz val="9"/>
        <color indexed="8"/>
        <rFont val="Arial"/>
        <family val="2"/>
      </rPr>
      <t/>
    </r>
  </si>
  <si>
    <r>
      <t>058953</t>
    </r>
    <r>
      <rPr>
        <sz val="9"/>
        <color indexed="8"/>
        <rFont val="Arial"/>
        <family val="2"/>
      </rPr>
      <t/>
    </r>
  </si>
  <si>
    <r>
      <t>058954</t>
    </r>
    <r>
      <rPr>
        <sz val="9"/>
        <color indexed="8"/>
        <rFont val="Arial"/>
        <family val="2"/>
      </rPr>
      <t/>
    </r>
  </si>
  <si>
    <r>
      <t>058955</t>
    </r>
    <r>
      <rPr>
        <sz val="9"/>
        <color indexed="8"/>
        <rFont val="Arial"/>
        <family val="2"/>
      </rPr>
      <t/>
    </r>
  </si>
  <si>
    <t xml:space="preserve">EFT-6009 </t>
  </si>
  <si>
    <t>EFT-6010</t>
  </si>
  <si>
    <t xml:space="preserve">058936 </t>
  </si>
  <si>
    <t xml:space="preserve">058937 </t>
  </si>
  <si>
    <t xml:space="preserve">058938 </t>
  </si>
  <si>
    <t xml:space="preserve">058939 </t>
  </si>
  <si>
    <t xml:space="preserve">058940 </t>
  </si>
  <si>
    <t xml:space="preserve">058941 </t>
  </si>
  <si>
    <t xml:space="preserve">058942 </t>
  </si>
  <si>
    <t xml:space="preserve">058943 </t>
  </si>
  <si>
    <t xml:space="preserve">058944 </t>
  </si>
  <si>
    <t xml:space="preserve">058945 </t>
  </si>
  <si>
    <t xml:space="preserve">058946 </t>
  </si>
  <si>
    <t xml:space="preserve">058947 </t>
  </si>
  <si>
    <t xml:space="preserve">058948 </t>
  </si>
  <si>
    <t xml:space="preserve">058949 </t>
  </si>
  <si>
    <t xml:space="preserve">058950 </t>
  </si>
  <si>
    <t xml:space="preserve">058951 </t>
  </si>
  <si>
    <t>REPOS. FONDO CAJA CHICA DE LA UNIDAD ADMINISTRATIVA DE NAVARRETE ZONA V CORRESP. AL PERIODO DEL 22-01 AL 15-03-2021, RECIBOS DE DESEMBOLSO DEL 05795 AL 05800 Y DEL 0001 AL 001.</t>
  </si>
  <si>
    <t>REPOS. FONDO CAJA CHICA DE LA PROVINCIA SAN JOSE DE OCOA ZONA IV CORRESP. AL PERIODO DEL 17-02 AL 24-03-2021, RECIBOS DE DESEMBOLSO DEL 0448 AL 0458.</t>
  </si>
  <si>
    <t>REPOS. FONDO CAJA CHICA DE LA UNIDAD ADMINISTRATIVA DE ESPERANZA ZONA I CORRESP. AL PERIODO DEL 09-02 AL 20-03-2021, RECIBOS DE DESEMBOLSO DEL 0133 AL 0141.</t>
  </si>
  <si>
    <t>REPOS. FONDO CAJA CHICA DE LA PROVINCIA DUARTE ZONA III CORRESP. AL PERIODO DEL 22-02 AL 05-04-2021, RECIBOS DE DESEMBOLSO DEL 0694 AL 0756.</t>
  </si>
  <si>
    <t>SALDO DE INDEMN. Y VAC. (15 DIAS CORRESP. AL AÑO 2020), QUIEN DESEMPEÑO EL CARGO DE COORDINADOR DE ZONA, EN LA DIRECCION DE DESARROLLO PROVINCIAL.</t>
  </si>
  <si>
    <t>REPOS. FONDO CAJA CHICA DE LA PROV. AZUA ZONA II CORRESP. AL PERIODO DEL 12-02 AL 18-03-2021, RECIBOS DE DESEMBOLSO DEL 1043 AL 1095.</t>
  </si>
  <si>
    <t>PAGO DE ITBIS FACT. CORRESP. AL MES DE MARZO/2021.</t>
  </si>
  <si>
    <t>PAGO FACT. NOS. B1500000006, 07/08-02-2021, ORD. DE SERV. NO. OS2021-0113, DIFUSION TRES (03) CUÑAS DIARIAS DE 6:00 PM A 7:00 PM, POR TNE CANAL 58 DE TELEVIADUCTO EN MOCA DIGITAL DE TODAS LAS INFORMACIONES QUE CONTENGAN LAS EJECUTORIAS Y ACTIVIDADES DEL INAPA, ASI COMO LAS NOTICIAS MAS RELEVANTES DE INTERES A LA CUIDADANIA A TRAVEZ DEL PROGRAMA AL ¨RITMO DE SANDY JIMENEZ¨, CORRESP. AL PERIODO DEL 15 DE OCTUBRE AL  15 DE DICIEMBRE DEL 2020.</t>
  </si>
  <si>
    <t>PAGO FACT. NO. B1500000019/24-03-2021, ORD. DE SERV. NO. OS2021-0163, SERVICIO DE NOTARIOS PARA EL ACTO DE APERTURA  COMPARACION DE PRECIOS NO. INAPA-CCC-CP-2021-0006, OFERTAS ECONOMICAS  SOBRE B, ¨PARA LA ADQUISICION DE COMPUTADORAS Y LAPTOS PARA SER UTILIZADAS EN DIFERENTES AREAS¨.</t>
  </si>
  <si>
    <t>PAGO FACT. NO. B1100007814/31-03-21, ALQUILER DE DOS LOCALES COMERCIALES EN EL MUNICIPIO DAJABON,  PROV. DAJABON CORRESP. AL MES DE MARZO/2021.</t>
  </si>
  <si>
    <t>PAGO FACT. NOS. B1500000001,02/26-03-2021, ALQUILER LOCAL COMERCIAL EN EL MUNICIPIO SAN FRANCISCO DE MACORIS, PROV. DUARTE, CONTRATO NO.006/2021, CORRESP. A 26 DIAS DEL MES DE FEBRERO Y EL MES DE MARZO/2021.</t>
  </si>
  <si>
    <t>PAGO FACT. NO.B1100007991/31-03-2021, ALQUILER LOCAL COMERCIAL EN  LAS YAYAS, PROVINCIA  AZUA, CORRESP. AL MES DE MARZO/2021.</t>
  </si>
  <si>
    <t>PAGO FACT. NO. B1100007796/31-03-2021, ALQUILER LOCAL COMERCIAL EN EL MUNICIPIO RESTAURACION,  PROVINCIA DAJABON, CORRESP. AL MES DE MARZO/2021.</t>
  </si>
  <si>
    <t>PAGO FACT. NO.B1100007818/31-03-2021,  ALQUILER LOCAL COMERCIAL EN EL MUNICIPIO CEVICOS, PROVINCIA  SANCHEZ RAMIREZ ,  ADENDUM 01/2020, CORRESP. AL  MES DE MARZO/2021.</t>
  </si>
  <si>
    <t>PAGO FACT. NO. B1100007819/31-03-2021,  ALQUILER LOCAL COMERCIAL EN EL MUNICIPIO MONCION, PROVINCIA SANTIAGO RODRIGUEZ, ADENDUM 01/2020, CORRESP.  AL MES DE MARZO/2021.</t>
  </si>
  <si>
    <t>PAGO FACT. NOS. B1100004869/13-10-2020, B1100005535/17-11-2020, B1100006013/10-12-2020, B1100007009/22-01-2021,  ALQUILER LOCAL COMERCIAL EN SABANA LARGA, PROV. Y MUNICIPIO DE SAN JOSE DE OCOA,  ADENDA NO. 01/2021, CORRESP. A LOS  MESES DE OCTUBRE, NOVIEMBRE, DICIEMBRE/2020, ENERO/2021.</t>
  </si>
  <si>
    <t>PAGO FACT. NO. B1100007811/31-03-2021, ALQUILER LOCAL COMERCIAL EN CAÑAFISTOL-BANI, PROV. PERAVIA SEGUN CONTRATO NO. 016/2019 CORRESP. AL MES DE MARZO/2021.</t>
  </si>
  <si>
    <t>PAGO FACT.NO.B1500000104/11-02-2021, ORD. DE SERV. NO. OS2021-0073, PRODUCCION DE SPOT PUBLICITARIO, PARA LA CAMPAÑA "INAPA ESTA CAMBIANDO VERSION 1".</t>
  </si>
  <si>
    <t>PAGO FACT. NOS. B1500059226/03-11-2020, 65986/11-01, 66015/22-01, 66064/03-02-, 66099/15-02, 66239/17-03-2021,  ADQUISICION DE COMBUSTIBLES Y TICKETS PARA SER UTILIZADOS EN LA FLOTILLA DE VEHICULOS MOTORES Y EQUIPOS DE BOMBEOS DE LOS ACUED. DEL INAPA, (SEGUN RECONOCIMIENTO DE DEUDA Y ACUERDO DE PAGO.</t>
  </si>
  <si>
    <t>PAGO FACT. NOS.B1500024192 (CODIGO DE SISTEMA NO.77100), 24262 (6091)/01-04-2021, SERVICIOS RECOGIDA DE BASURA EN EL NIVEL CENTRAL Y OFICINAS  ACUED. RURALES, CORRESP. AL PERIODO DESDE EL 01 AL 30 DE ABRIL/2021.</t>
  </si>
  <si>
    <t xml:space="preserve">058956 </t>
  </si>
  <si>
    <t xml:space="preserve">058957 </t>
  </si>
  <si>
    <t>PAGO FACT. NO. B1500000001/05-02-2021, ORD. DE SERV. NO. OS2021-0019, HONORARIOS PROFESIONALES POR PARTICIPAR COMO NOTARIO PARA LA APERTURA DEL PROCESO DE LA COMPARACION DE PRECIOS  INAPA-CCC-CP-2020-0031, OFERTA ECONOMICA  (SOBRE B) PARA LA REHABILITACION PLANTA DE AGUAS RESIDUALES DE BARAHONA, PROV. BARAHONA.</t>
  </si>
  <si>
    <t>PAGO FACT. NO.B1100007845/31-03-2021, ALQUILER LOCAL COMERCIAL, MUNICIPIO SABANA GRANDE DE BOYA, PROVINCIA MONTE PLATA, CORRESP. A 29 DIAS DEL MES DE OCTUBRE Y LOS MESES NOVIEMBRE, DICIEMBRE/2020 Y ENERO, FEBRERO, MARZO/2021.</t>
  </si>
  <si>
    <t xml:space="preserve">058958 </t>
  </si>
  <si>
    <t xml:space="preserve">058959 </t>
  </si>
  <si>
    <t xml:space="preserve">058960 </t>
  </si>
  <si>
    <t xml:space="preserve">058961 </t>
  </si>
  <si>
    <t xml:space="preserve">058962 </t>
  </si>
  <si>
    <t>REPOS. FONDO CAJA CHICA DE LA PROV. ELIAS PIÑA ZONA II CORRESP. AL PERIODO DEL 23-02 AL 16-03-2021, RECIBOS DE DESEMBOLSO DEL 3563 AL 3585 SEGUN RELACION DE GASTOS.</t>
  </si>
  <si>
    <t>PAGO FACT. NO. B1500000010/15-03-2021, ALQUILER LOCAL COMERCIAL EN EL MUNICIPIO JUAN HERRERA, PROV. SAN JUAN,  CORRESP. A LOS MESES DE NOVIEMBRE, DICIEMBRE/2020 Y ENERO,FEBRERO/2021.</t>
  </si>
  <si>
    <t>PAGO FACT. NO.B1100008018/19-04-2021 ALQUILER DE LOCAL COMERCIAL EN EL MUNICIPIO NAGUA, PROV. MARIA TRINIDAD SANCHEZ, CORRESP. A LOS MESES: FEBRERO, MARZO, ABRIL, MAYO, JUNIO, JULIO, AGOSTO, SEPTIEMBRE, OCTUBRE, NOVIEMBRE, DICIEMBRE/2020, ENERO, FEBRERO, MARZO/2021.</t>
  </si>
  <si>
    <t>PAGO FACT. NOS. B1500000011/13-01-2021, 10/10-11-2020, 12/13-01-2021,13,14/01-02-2021, ORDEN DE SERVICIO NO. OS2020-0730, DISTRIBUCION DE AGUA EN DIFERENTES SECTORES Y COMUNIDADES DE LA PROV. LA ALTAGRACIA  , CORRESP. A 27 DIAS DE SEPTIEMBRE, 29 DIAS DE OCTUBRE, 29 DIAS DE NOVIEMBRE, 24 DIAS DE DICIEMBRE/2020 Y 23 DIAS DE ENERO/2021.</t>
  </si>
  <si>
    <t>PAGO FACT. NO. B1500000014/22-12-2020, ORD. DE SERV. NO.OS2020-0638, DISTRIBUCION DE AGUA CON CAMION CISTERNA EN DIFERENTES SECTORES Y COMUNIDADES DE LA PROV. SAMANA, CORRESP. A 27 DIAS DEL MES DE NOVIEMBRE/2020.</t>
  </si>
  <si>
    <t>PAGO FACTURA NO.B1500000004/15-04-2021,  (CUBICACION 10)  DE LOS TRABAJOS RED DE DISTRIBUCION DEL ACUEDUCTO MULTIPLE CASTILLO SANTANA, PROVINCIA MONTE PLATA, SEGUN CONTRATO NO.097/2014, (10MO. ABONO A LA CESION DE CREDITO SEGUN ACTO DE ALGUACIL NO.328/2016, ING. JOSE MIGUEL DIAZ  PABLO.</t>
  </si>
  <si>
    <t xml:space="preserve">EFT-2245 </t>
  </si>
  <si>
    <t xml:space="preserve">EFT-2246 </t>
  </si>
  <si>
    <t>PAGO FACT. NO.B1500000021/16-04-2021 (CUB. NO.04 ) DE LOS TRAB. ¨CONSTRUCCION PLANTA POTABILIZADORA FILTRACION RAPIDA CAPACIDAD 40 LPS AC. LA GINA MICHES, PROV.EL SEIBO¨ Y LOTE 2. ¨HABILITACION DE LA PLANTA DEPURADORA DEL MUN. DE COTUI, PROV. SANCHEZ RAMIREZ.</t>
  </si>
  <si>
    <t>PAGO FACT.NO.B1500000004/15-04-2021,  (CUB. 10) DE LOS TRAB. RED DE DISTRIB. DEL AC. MULTIPLE CASTILLO SANTANA, PROV. MONTE PLATA.</t>
  </si>
  <si>
    <t xml:space="preserve">EFT-1135 </t>
  </si>
  <si>
    <t xml:space="preserve">EFT-1136 </t>
  </si>
  <si>
    <t xml:space="preserve">EFT-1137 </t>
  </si>
  <si>
    <t xml:space="preserve"> NOMINA ADICIONAL DEL PERSONAL CONTRATADO E IGUALADO, DE MARZO (2) 2021, ELAB. EN ABRIL/2021.</t>
  </si>
  <si>
    <t xml:space="preserve"> NOMINA ADICIONAL DEL PERSONAL CONTRATADO E IGUALADO,  MARZO/2021, ELAB. EN ABRIL/2021.</t>
  </si>
  <si>
    <t xml:space="preserve"> NOMINA ADICIONAL DEL PERSONAL CONTRATADO E IGUALADO, DE FEBRERO/2021, ELAB. EN ABRIL/2021.</t>
  </si>
  <si>
    <r>
      <t>058964</t>
    </r>
    <r>
      <rPr>
        <sz val="9"/>
        <color indexed="8"/>
        <rFont val="Arial"/>
        <family val="2"/>
      </rPr>
      <t/>
    </r>
  </si>
  <si>
    <r>
      <t>058965</t>
    </r>
    <r>
      <rPr>
        <sz val="9"/>
        <color indexed="8"/>
        <rFont val="Arial"/>
        <family val="2"/>
      </rPr>
      <t/>
    </r>
  </si>
  <si>
    <r>
      <t>058966</t>
    </r>
    <r>
      <rPr>
        <sz val="9"/>
        <color indexed="8"/>
        <rFont val="Arial"/>
        <family val="2"/>
      </rPr>
      <t/>
    </r>
  </si>
  <si>
    <r>
      <t>058967</t>
    </r>
    <r>
      <rPr>
        <sz val="9"/>
        <color indexed="8"/>
        <rFont val="Arial"/>
        <family val="2"/>
      </rPr>
      <t/>
    </r>
  </si>
  <si>
    <r>
      <t>058968</t>
    </r>
    <r>
      <rPr>
        <sz val="9"/>
        <color indexed="8"/>
        <rFont val="Arial"/>
        <family val="2"/>
      </rPr>
      <t/>
    </r>
  </si>
  <si>
    <r>
      <t>058969</t>
    </r>
    <r>
      <rPr>
        <sz val="9"/>
        <color indexed="8"/>
        <rFont val="Arial"/>
        <family val="2"/>
      </rPr>
      <t/>
    </r>
  </si>
  <si>
    <r>
      <t>058970</t>
    </r>
    <r>
      <rPr>
        <sz val="9"/>
        <color indexed="8"/>
        <rFont val="Arial"/>
        <family val="2"/>
      </rPr>
      <t/>
    </r>
  </si>
  <si>
    <r>
      <t>058971</t>
    </r>
    <r>
      <rPr>
        <sz val="9"/>
        <color indexed="8"/>
        <rFont val="Arial"/>
        <family val="2"/>
      </rPr>
      <t/>
    </r>
  </si>
  <si>
    <r>
      <t>058972</t>
    </r>
    <r>
      <rPr>
        <sz val="9"/>
        <color indexed="8"/>
        <rFont val="Arial"/>
        <family val="2"/>
      </rPr>
      <t/>
    </r>
  </si>
  <si>
    <r>
      <t>058973</t>
    </r>
    <r>
      <rPr>
        <sz val="9"/>
        <color indexed="8"/>
        <rFont val="Arial"/>
        <family val="2"/>
      </rPr>
      <t/>
    </r>
  </si>
  <si>
    <r>
      <t>058974</t>
    </r>
    <r>
      <rPr>
        <sz val="9"/>
        <color indexed="8"/>
        <rFont val="Arial"/>
        <family val="2"/>
      </rPr>
      <t/>
    </r>
  </si>
  <si>
    <r>
      <t>058975</t>
    </r>
    <r>
      <rPr>
        <sz val="9"/>
        <color indexed="8"/>
        <rFont val="Arial"/>
        <family val="2"/>
      </rPr>
      <t/>
    </r>
  </si>
  <si>
    <r>
      <t>058976</t>
    </r>
    <r>
      <rPr>
        <sz val="9"/>
        <color indexed="8"/>
        <rFont val="Arial"/>
        <family val="2"/>
      </rPr>
      <t/>
    </r>
  </si>
  <si>
    <r>
      <t>058977</t>
    </r>
    <r>
      <rPr>
        <sz val="9"/>
        <color indexed="8"/>
        <rFont val="Arial"/>
        <family val="2"/>
      </rPr>
      <t/>
    </r>
  </si>
  <si>
    <r>
      <t>058978</t>
    </r>
    <r>
      <rPr>
        <sz val="9"/>
        <color indexed="8"/>
        <rFont val="Arial"/>
        <family val="2"/>
      </rPr>
      <t/>
    </r>
  </si>
  <si>
    <r>
      <t>058979</t>
    </r>
    <r>
      <rPr>
        <sz val="9"/>
        <color indexed="8"/>
        <rFont val="Arial"/>
        <family val="2"/>
      </rPr>
      <t/>
    </r>
  </si>
  <si>
    <r>
      <t>058980</t>
    </r>
    <r>
      <rPr>
        <sz val="9"/>
        <color indexed="8"/>
        <rFont val="Arial"/>
        <family val="2"/>
      </rPr>
      <t/>
    </r>
  </si>
  <si>
    <r>
      <t>058981</t>
    </r>
    <r>
      <rPr>
        <sz val="9"/>
        <color indexed="8"/>
        <rFont val="Arial"/>
        <family val="2"/>
      </rPr>
      <t/>
    </r>
  </si>
  <si>
    <r>
      <t>058982</t>
    </r>
    <r>
      <rPr>
        <sz val="9"/>
        <color indexed="8"/>
        <rFont val="Arial"/>
        <family val="2"/>
      </rPr>
      <t/>
    </r>
  </si>
  <si>
    <r>
      <t>058983</t>
    </r>
    <r>
      <rPr>
        <sz val="9"/>
        <color indexed="8"/>
        <rFont val="Arial"/>
        <family val="2"/>
      </rPr>
      <t/>
    </r>
  </si>
  <si>
    <r>
      <t>058984</t>
    </r>
    <r>
      <rPr>
        <sz val="9"/>
        <color indexed="8"/>
        <rFont val="Arial"/>
        <family val="2"/>
      </rPr>
      <t/>
    </r>
  </si>
  <si>
    <r>
      <t>058985</t>
    </r>
    <r>
      <rPr>
        <sz val="9"/>
        <color indexed="8"/>
        <rFont val="Arial"/>
        <family val="2"/>
      </rPr>
      <t/>
    </r>
  </si>
  <si>
    <r>
      <t>058986</t>
    </r>
    <r>
      <rPr>
        <sz val="9"/>
        <color indexed="8"/>
        <rFont val="Arial"/>
        <family val="2"/>
      </rPr>
      <t/>
    </r>
  </si>
  <si>
    <r>
      <t>058987</t>
    </r>
    <r>
      <rPr>
        <sz val="9"/>
        <color indexed="8"/>
        <rFont val="Arial"/>
        <family val="2"/>
      </rPr>
      <t/>
    </r>
  </si>
  <si>
    <r>
      <t>058988</t>
    </r>
    <r>
      <rPr>
        <sz val="9"/>
        <color indexed="8"/>
        <rFont val="Arial"/>
        <family val="2"/>
      </rPr>
      <t/>
    </r>
  </si>
  <si>
    <t>PAGO TRABAJO PERSONAL JORNALERO Y MANO DE OBRA ESPECIALIZADA, PARA PROYECTO DE INTERCONEXION DEL CAMPO DE POZO DE RIO YUNA Y RED DE TUBERIAS DE IMPLEMENTACION VILLA LAS MATAS, ANGELINA Y EL PESCOZON, SEGUN MEMO DF-067/2021.</t>
  </si>
  <si>
    <t xml:space="preserve">EFT-6011 </t>
  </si>
  <si>
    <t>EFT-6012</t>
  </si>
  <si>
    <t xml:space="preserve">058963 </t>
  </si>
  <si>
    <t>PAGO FACT. NO.B1500000525/08-04-2021, DERECHO DE USO (DU-000159-21) DEL ESPECTRO RADIOELECTRICO, CORRESP. AL AÑO 2021.</t>
  </si>
  <si>
    <t>PAGO VAC. (15 DIAS CORRESP. AL AÑO 2019 Y 12 DEL 2020), QUIEN DESEMPEÑO EL CARGO DE TECNICO DE TRATAMIENTO EN LA DIVISION DE TRATAMIENTO DE AGUA PERAVIA.</t>
  </si>
  <si>
    <t>PAGO VAC. (15 DIAS CORRESP. AL AÑO 2019 Y 15 DEL 2020), QUIEN DESEMPEÑO EL CARGO DE TECNICO ADMINISTRATIVO, SECCION ADMINISTRATIVA DE PEDERNALES.</t>
  </si>
  <si>
    <t>PAGO VAC. (20 DIAS CORRESP. AL AÑO 2019 Y 18 DEL 2020), QUIEN DESEMPEÑO EL CARGO DE SOPORTE COMERCIAL, EN LA DIVISION COMERCIAL PROV. SAMANA.</t>
  </si>
  <si>
    <t>PAGO VAC. (20 DIAS CORRESP. AL AÑO 2019 Y 18 AL 2020),  QUIEN DESEMPEÑO EL CARGO DE SOPORTE COMERCIAL, EN LA DIVISION COMERCIAL PROV. SAMANA.</t>
  </si>
  <si>
    <t>PAGO  PERSONAL JORNALERO Y MANO DE OBRA ESPECIALIZADA, PARA TRABAJOS DE REDES EN LA ZONA SUR DE LA PROV. SAN PEDRO DE MACORIS.</t>
  </si>
  <si>
    <t>PAGO PERSONAL JORNALERO Y MANO DE OBRA ESPECIALIZADA, PARA CAMBIOS DE REDES SANITARIAS EN LA PROV. PERAVIA.</t>
  </si>
  <si>
    <t>PAGO PERSONAL JORNALERO Y MANO DE OBRA ESPECIALIZADA, PARA TRABAJO DE REPARACION DE REDES Y TRAMO DE TUBERIAS EN PALMARITO, TENARES Y SALCEDO.</t>
  </si>
  <si>
    <t>PAGO PERSONAL JORNALERO Y MANO DE OBRA ESPECIALIZADA, PARA CATEOS, MEDICIONES, REPARACION, CAMBIO DE VALVULAS Y CONEXION DE REBOSE A LINEA MATRIZ DEL AC. SABANA YEGUA, PROV. AZUA DEPOSITO METALICO Y HORMIGON ARMADO.</t>
  </si>
  <si>
    <t>REPOS. FONDO CAJA CHICA DE LA UNIDAD COMERCIAL DE SANCHEZ ZONA III CORRESP. AL PERIODO DEL 04-03 AL 08-04-2021, RECIBOS DE DESEMBOLSO DEL 0108 AL 0115.</t>
  </si>
  <si>
    <t>REPOS. FONDO CAJA CHICA DE LA PROV. SAN PEDRO DE MACORIS ZONA VI CORRESP. AL PERIODO DEL 23-02 AL 05-04-2021, RECIBOS DE DESEMBOLSO DEL 3945 AL 4024, SEGUN RELACION DE GASTOS.</t>
  </si>
  <si>
    <t>PAGO FACT. NOS. B1500000311, 312/30-03-2021, ORDENES  DE SERVICIO NOS. OS2021-0137 Y OS2021-0136,  HONORARIOS PROFESIONALES POR PARTICIPAR COMO NOTARIO PARA APERTURAR EL ACTO DEL PROCESO DE COMPARACION DE PRECIOS, OFERTAS TECNICAS SOBRE A  NO. INAPA-CCC-CP-2021-0004, Y ECONOMICAS SOBRE B NO. INAPA-CCC-CP-2021-0004  ¨ PARA LA ADQUISICION DE BATERIAS PARA SER UTILIZADAS  EN  LOS  VEHICULOS  DE LA INSTITUCION ¨.</t>
  </si>
  <si>
    <t>PAGO FACT. NO. B1500000018/24-03-2021, ORD. DE SERV. NO. OS2021-0166, SERVICIO DE NOTARIOS PARA EL ACTO DE APERTURA  COMPARACION DE PRECIOS NO. INAPA-CCC-CP-2021-0006, OFERTAS TECNICAS  SOBRE A, ¨PARA LA ADQUISICION DE COMPUTADORAS Y LAPTOS PARA SER UTILIZADAS EN DIFERENTES AREAS¨.</t>
  </si>
  <si>
    <t>PAGO INDEMN. Y VAC. (15 DIAS CORRESP. AL AÑO 2020), QUIEN DESEMPEÑO EL CARGO DE CHOFER, DIVISION ADMINISTRATIVA PROV. HERMANAS MIRABAL.</t>
  </si>
  <si>
    <t>PAGO INDEMN. Y VAC. (15 DIAS CORRESP. AL AÑO 2019 Y 14 DEL 2020), QUIEN DESEMPEÑO EL CARGO DE CHOFER, DIVISION ADMINISTRATIVA PROVINCIA MARIA TRINIDAD SANCHEZ.</t>
  </si>
  <si>
    <t>PAGO INDEMN. Y VAC. (20 DIAS CORRESP. AL AÑO 2020), QUIEN DESEMPEÑO EL CARGO DE SECRETARIA EN LA DIVISION DE ALMACEN DE EQUIPOS.</t>
  </si>
  <si>
    <t>1ER ABONO, INDEMN. Y VAC. (15 DIAS CORRESP. AL AÑO 2019 Y 27 DEL 2020), QUIEN DESEMPEÑO EL CARGO DE SOPORTE TECNICO INFORMATIVO DIRECCION DE TECNOLOGIA.</t>
  </si>
  <si>
    <t>PAGO INDEMN. Y VAC. (15 DIAS CORRESP. AL AÑO 2019 Y 27 AL 2020), QUIEN DESEMPEÑO EL CARGO DE SOPORTE TECNICO INFORMATIVO DIRECCION DE TECNOLOGIA.</t>
  </si>
  <si>
    <t>PAGO INDEMN. Y VAC. (25 DIAS CORRESP. AL AÑO 2019 Y 30 DEL 2020), QUIEN DESEMPEÑO EL CARGO DE AUXILIAR DE FACTURACION, EN LA SECCION COMERCIAL, MONTE CRISTI.</t>
  </si>
  <si>
    <t>PAGO INDEMN. Y VAC. (20 DIAS CORRESP. AL AÑO 2019 Y 20 DEL 2020), QUIEN DESEMPEÑO EL CARGO DE OPERADOR DE SISTEMAS APS, EN LA DIVISION DE OPERACIONES SANCHEZ RAMIREZ.</t>
  </si>
  <si>
    <t>PAGO INDEMN. Y VAC. (25 DIAS CORRESP. AL AÑO 2019 Y 30 DEL 2020), QUIEN DESEMPEÑO EL CARGO DE AYUDANTE DE FONTANERIA, EN LA SECCION DE OPERACIONES DE PEDERNALES.</t>
  </si>
  <si>
    <t>PAGO VAC. (15 DIAS CORRESP. AL AÑO 2019 Y 20 DEL 2020), QUIEN DESEMPEÑO EL CARGO DE TECNICO ADMINISTRATIVO, DIVISION ADMINISTRATIVA PROV. MONTE PLATA.</t>
  </si>
  <si>
    <t>1ER ABONO, INDEMN. Y VAC. (25 DIAS CORRESP. AL AÑO 2019 Y 20 DEL 2020), QUIEN DESEMPEÑO EL CARGO DE ENCARGADO (A) DIVISION DE OPERACIONES EN LA DIVISION DE OPERACIONES PROVINCIA BANI.</t>
  </si>
  <si>
    <t>PAGO VAC. (15 DIAS CORRESP. AL AÑO 2019 Y 20 DEL 2020), QUIEN DESEMPEÑO EL CARGO DE PERIODISTA, DEPARTAMENTO PROVINCIAL PERAVIA.</t>
  </si>
  <si>
    <t>PAGO VIATICOS DE LAS UNIDADES CONSULTIVAS O ASESORAS, CORRESP. AL MES DE FEBRERO/2021, ELABORADA EN ABRIL/2021.</t>
  </si>
  <si>
    <t>PAGO FACT. NO. B0200268364/10-09-2020, DESCONTADO DE LA INDEMNIZACION Y  VAC. QUIEN DESEMPEÑO EL CARGO DE SECRETARIA EN LA DIVISION DE ALMACEN DE EQUIPOS.</t>
  </si>
  <si>
    <t>COMP. DE TAPES DE GOMAS PARA SER USD.EN INAPA PROV. SAN  CRISTOBAL</t>
  </si>
  <si>
    <t>SERV. DE CONSTRUC. DE UNA RAMPA PARA PERSONAS DISCAP. EN INAPA PROV. SAN CRISTOBAL</t>
  </si>
  <si>
    <t>ONCEPT. DE COMP. DE CABLES ELECT. PARA BOMBA SUMERG. EN INAPA PROV. SAN CRISTOBAL</t>
  </si>
  <si>
    <t>REP. CAJA CHK. DE LA DIV. ADMN. Y FIN. CORRESP. AL 24/02/2021 AL 17/03/2021</t>
  </si>
  <si>
    <t>RETENC. DE ITBIS A PROVEDORES CORRESP. AL MES DE MARZO 2021</t>
  </si>
  <si>
    <t>SERV. DE TRANSP. DEL PERSONAL DE INAPA PROV. SAN CRISTOBAL, CORRESP. AL MES DE ENERO 2021</t>
  </si>
  <si>
    <t>SERV. DE TRANSP. DEL PERSONAL ADMN DE INAPA PROV. SAN CRISTOBAL1</t>
  </si>
  <si>
    <t>COMP. DE MAT. PARA SUPP. EL LMAC. DE INAPA PROV. SAN CRISTOBAL</t>
  </si>
  <si>
    <t>COMP. DE TUBOS PVC PARA SER USD EN REP DE AVERIAS EN LA PLANTA DE TRATM. EN INAPA PROV. SAN CRISTOBAL</t>
  </si>
  <si>
    <t>COMP. DE BOTAS SOLAR Y DE SEGURIDAD PARA EL PERS. DE OPERACIONES EN INAPA PROV. SA CRISTOBAL</t>
  </si>
  <si>
    <t>COMP. DE EQUIPOS PARA SER USD. EN LOS ACUEDUTOS DE VILLA ALTAGRACIA PROV. SAN CRISTOBAL</t>
  </si>
  <si>
    <t>SERV. DE RETROEXC. PARA REALIZAR TRABAJOS EN INAPA PROV. SAN CRISTOBAL.</t>
  </si>
  <si>
    <t>SERV. DE LIMPIEZA Y PINNTURA A LAS TUBERIAS EN LA PLANTA DE TRATA. DE AGUA EN INAPA PROV. SAN CRISTOBAL</t>
  </si>
  <si>
    <t xml:space="preserve"> NOMINA PERSONAL CONTRATADO E IGUALADO PROV. SAN CRISTOBAL CORRESP.  ABRIL/2021.</t>
  </si>
  <si>
    <t xml:space="preserve">  NOMINA PROV. SANTIAGO, CORRESP.  ABRIL/2021</t>
  </si>
  <si>
    <t xml:space="preserve"> NOMINA OCASIONAL SEGURIDAD MILITAR, CORRESP.  ABRIL/2021</t>
  </si>
  <si>
    <t xml:space="preserve"> NOMINA PERSONAL EN TRAMITES DE PENSION, CORRESP.  ABRIL/2021.</t>
  </si>
  <si>
    <t xml:space="preserve"> NOMINA ADICIONAL NIVEL CENTRAL Y ACUEDUCTOS, CORRESP. A MARZO (2)/2021 ELAB. EN ABRIL/2021.</t>
  </si>
  <si>
    <t xml:space="preserve"> NOMINA NIVEL CENTRAL, CORRESP.  ABRIL/2021.</t>
  </si>
  <si>
    <t xml:space="preserve"> NOMINA ACS, CORRESP.  ABRIL/2021.</t>
  </si>
  <si>
    <t xml:space="preserve"> NOMINA PROV. SAN CRISTOBAL, CORRESP.  ABRIL/2021.</t>
  </si>
  <si>
    <t xml:space="preserve">EFT-1138 </t>
  </si>
  <si>
    <t xml:space="preserve">EFT-1139 </t>
  </si>
  <si>
    <t xml:space="preserve">EFT-1140 </t>
  </si>
  <si>
    <t xml:space="preserve">EFT-1141 </t>
  </si>
  <si>
    <t xml:space="preserve">EFT-1142 </t>
  </si>
  <si>
    <t xml:space="preserve">EFT-1143 </t>
  </si>
  <si>
    <t xml:space="preserve">EFT-1144 </t>
  </si>
  <si>
    <t xml:space="preserve">EFT-1145 </t>
  </si>
  <si>
    <t>PAGO FACTURA NO.B1500000007/24-03-2021 (CUBICACION NO.08)  DE LOS TRABAJOS DE SUSTITUCION TRAMOS TUBERIAS EN SECTOR MARIA CARLITA, URB. BRISAS DEL CANAL, SECTOR LOS SERRET, RESIDENCIAL MARIA DEL CARMEN 1RA. Y AMPLIACION CALLE LAS CARRERAS, ALCANTARILLADO SANITARIO DE BANI,  PROVINCIA PERAVIA  SEGUN, CONTRATO  NO.086/2018,  MENOS DESC. LEY 6-86 RD$12,646.83, SUPERVISION RD$63,234.13,  CODIA RD$1,264.68,  ITBIS RD$22,764.29,  ISR RD$10,847.81.-</t>
  </si>
  <si>
    <t>PAGO FACTURA NO.B1500000017/22-04-2021 (CUBICACION NO. 08) DE LOS TRABAJOS AMPLIACION RED DE DISTRIBUCION ZONA NORTE, HATO MAYOR, PROVINCIA HATO MAYOR, LOTE II, SEGUN CONTRATO NO.053/2019, MENOS DESC. LEY 6-86 RD$64,147.92, SUPERVISION RD$320,739.61, CODIA RD$6,414.79,  ITBIS RD$115,466.26,  ISR RD$56,788.90.-</t>
  </si>
  <si>
    <t>PAGO FACTURA NO. B1500000011/20-04-2021 (CUBICACION NO.03)  DE LOS TRABAJOS MEJORAMIENTO ACUEDUCTO MULTIPLE LIMONAL, LA VEREDA BANI, PROVINCIA PERAVIA, LOTE III, SEGUN CONTRATO NO. 085/2019,  MENOS DESC. LEY 6-86 RD$30,942.16, SUPERVISION RD$154,710.79, CODIA RD$3,094.22, ITBIS RD$16,708.76, ISR RD$50,075.68.-</t>
  </si>
  <si>
    <t xml:space="preserve">EFT-2247 </t>
  </si>
  <si>
    <t xml:space="preserve">EFT-2248 </t>
  </si>
  <si>
    <t>23/042020</t>
  </si>
  <si>
    <t xml:space="preserve">058989 </t>
  </si>
  <si>
    <t xml:space="preserve">058990 </t>
  </si>
  <si>
    <t xml:space="preserve">058991 </t>
  </si>
  <si>
    <t xml:space="preserve">058992 </t>
  </si>
  <si>
    <t xml:space="preserve">058993 </t>
  </si>
  <si>
    <t xml:space="preserve">058994 </t>
  </si>
  <si>
    <t xml:space="preserve">058995 </t>
  </si>
  <si>
    <t xml:space="preserve">058996 </t>
  </si>
  <si>
    <t xml:space="preserve">058997 </t>
  </si>
  <si>
    <t xml:space="preserve">058998 </t>
  </si>
  <si>
    <t xml:space="preserve">058999 </t>
  </si>
  <si>
    <t xml:space="preserve">059000 </t>
  </si>
  <si>
    <t xml:space="preserve">059001 </t>
  </si>
  <si>
    <t xml:space="preserve">059002 </t>
  </si>
  <si>
    <t xml:space="preserve">059003 </t>
  </si>
  <si>
    <t xml:space="preserve">059004 </t>
  </si>
  <si>
    <t xml:space="preserve">059005 </t>
  </si>
  <si>
    <t xml:space="preserve">059006 </t>
  </si>
  <si>
    <t xml:space="preserve">059007 </t>
  </si>
  <si>
    <t xml:space="preserve">059008 </t>
  </si>
  <si>
    <t xml:space="preserve">059009 </t>
  </si>
  <si>
    <t xml:space="preserve">059010 </t>
  </si>
  <si>
    <t xml:space="preserve">059011 </t>
  </si>
  <si>
    <t xml:space="preserve">059012 </t>
  </si>
  <si>
    <t xml:space="preserve">059013 </t>
  </si>
  <si>
    <t xml:space="preserve">059014 </t>
  </si>
  <si>
    <t xml:space="preserve">059015 </t>
  </si>
  <si>
    <t xml:space="preserve">059016 </t>
  </si>
  <si>
    <t xml:space="preserve">059017 </t>
  </si>
  <si>
    <t xml:space="preserve">EFT-6013 </t>
  </si>
  <si>
    <t xml:space="preserve">EFT-6014 </t>
  </si>
  <si>
    <t>PAGO VIATICOS ANTICIPADOS DE LA DIRECCION EJECUTIVA, CORRESPONDIENTE A LA SEMANA DEL 26-29/04/2021.</t>
  </si>
  <si>
    <t>PAGO FACT. NO. B1500000037/22-02-2021, O/S NO.OS2020-0767, SERV. DISTRIB. DE AGUA, EN DIFTES. BARRIOS Y COMUN.DE LA PROV. PEDERNALES CORRESP.29 DIAS DE ENERO/2021.</t>
  </si>
  <si>
    <t xml:space="preserve">PAGO FACT. NO. B1500000111/25-03-2021, O/S NO. OS2021-0172,  HONORARIOS PROFESIONALES POR PARTICIPAR COMO NOTARIO EN EL ACTO DE APERTURA DE LICITACION PUBLICA NACIONAL NO. INAPA-CCC-LPN-2021-0005, SOBRE A, OFERTAS TECNICAS, ¨ PARA LA ADQUISICION DE COMBUSTIBLE Y TICKETS PARA SER UTILIZADO EN LA FLOTILLA DE VEHICULOS Y EQUIPOS DEL INAPA¨. </t>
  </si>
  <si>
    <t>PAGO FACT. NO.B1500000014/03-03-2021,  O/S  NO. OS2020-0742, ABAST. DE AGUA EN DIFTES. SECTORES Y COMUN.DE LA  PROV.DUARTE CORRESP. A 28 DIAS DEL MES  DE FEBRERO/2021.</t>
  </si>
  <si>
    <t>B.H</t>
  </si>
  <si>
    <t>PAGO DE FACT. DE ALQUI. DE LOCAL COM. VILLA JARAGUA CORRESP. AL MES DE MARZO</t>
  </si>
  <si>
    <t>PAGO DE FACT. DE ALQUI. DE LOCAL COM. PARAISO CORRESP. AL MES DE MARZO</t>
  </si>
  <si>
    <t>PAGO.DE FACT. DE ALQI. DE LOCAL COM. CABRAL CORRESP. AL MES DE MARZO</t>
  </si>
  <si>
    <t>PAGO DE FACT. DE ALQUI. LOCAL COM. ENRIQUILLO CORRESP. AL MES DE MARZO</t>
  </si>
  <si>
    <t>PAGO DE FACT. DE ALQUI. LOCAL COM. VILLA CENTRAL CORRESP AL MES DE MARZO</t>
  </si>
  <si>
    <t>PAGO DE FACT. DE ALQUI. LOCAL COM. DUVERGE CORRESP AL MES DE MARZO</t>
  </si>
  <si>
    <t>PAGO DE FACT. DE ALQUI. LOCAL COM. GALVAN CORRESP. AL MES DE MARZO</t>
  </si>
  <si>
    <t>PAGO DE FACT. DE ALQUI. LOCAL COM. JIMANI CORRESP AL MES DE MARZO</t>
  </si>
  <si>
    <t>PAGO DE FACT. DE ALQUI. LOCAL COM. NEYBA CORRESP. AL MES DE MARZO</t>
  </si>
  <si>
    <t xml:space="preserve">PAGO DE FACT. DE LOCAL DE VICENTE NOBLE CORRESP. AL MES DE MARZO </t>
  </si>
  <si>
    <t>PAGO DE RETENC. ISR E ITBIS CORRESP. AL MES DE MARZO</t>
  </si>
  <si>
    <t>COMP. DE TONER PARA SER USD. EN LA OFIC. COMERC. Y OPERAC. DE  A.C. REGIONAL AZURO</t>
  </si>
  <si>
    <t xml:space="preserve">EFT-2249 </t>
  </si>
  <si>
    <t xml:space="preserve">EFT-2250 </t>
  </si>
  <si>
    <t xml:space="preserve">PAGO FACT. NO. B1500000172/19-04-2021 (CUB. NO. 02),  TRABAJOS DE CONSTRUCCION PLANTA DEPURADORA (1ER ETAPA) Y NUEVO COLECTOR PRINCIPAL ALCANTARILLADO SANITARIO BANI, PROV. PERAVIA.  </t>
  </si>
  <si>
    <t>PAGO FACT. NO.B1500000005/20-04-2021 (CUB. NO.07) DE LOS TRAB. ELECTRIFICACION ESTACION DE BOMBEO NO.1 DEL AC. GUAYACANES COMO  EXT. DE LA LINEA NOROESTE, PROV. VALVERDE.</t>
  </si>
  <si>
    <t>NOMINA PERSONAL CONTRATADO E IGUALADO</t>
  </si>
  <si>
    <t>NOMINA PERSONAL EN TRAMITES DE PENSION  ABRIL/2021</t>
  </si>
  <si>
    <t>103061 -103067</t>
  </si>
  <si>
    <t>103057-103059</t>
  </si>
  <si>
    <t xml:space="preserve">103060 </t>
  </si>
  <si>
    <t xml:space="preserve">103068 </t>
  </si>
  <si>
    <t xml:space="preserve"> NOMINA PERSONAL EN TRAMITES DE PENSION NC Y AC, CORRESP.  ABRIL/2021.</t>
  </si>
  <si>
    <t xml:space="preserve"> NOMINA DE CANCELADOS NC. Y AC. CORRESP.ABRIL/2021.</t>
  </si>
  <si>
    <t xml:space="preserve">EFT-1146 </t>
  </si>
  <si>
    <t xml:space="preserve">EFT-1147 </t>
  </si>
  <si>
    <t xml:space="preserve">EFT-1148 </t>
  </si>
  <si>
    <t xml:space="preserve">EFT-6015 </t>
  </si>
  <si>
    <t xml:space="preserve">EFT-6016 </t>
  </si>
  <si>
    <t>REPOSICION FONDO CAJA CHICA DEL DEPTO. JURIDICO CORRESP. AL PERIODO DEL 01-10-2020 AL 12-04-2021.</t>
  </si>
  <si>
    <t>REPOSICION FONDO CAJA CHICA DE LA PROV. EL SEIBO , CORRESP. AL PERIODO DEL 12-01 AL 05-04-2021.</t>
  </si>
  <si>
    <t>REPOSICION FONDO CAJA CHICA DE LA PROV. SAMANA  CORRESP. AL PERIODO DEL 11-01 AL 08-03-2021.</t>
  </si>
  <si>
    <t>REPOSICION FONDO CAJA CHICA DE LA PROV. HATO MAYOR . CORRESP. AL PERIODO DEL 11-01 AL 19-02-2021.</t>
  </si>
  <si>
    <t xml:space="preserve">PAGO FACT. NO. B1500000005/5-04-2021, O/S  NO. OS2021-0021 DISTRIB.DE AGUA EN DIFTES.SECTORES Y COMUN. DE LA PROV. SAN CRISTOBAL,CORRESP. A 31 DIAS  DE MARZO/2021. </t>
  </si>
  <si>
    <t>PAGO FACT. NO. B1500000026/24-03-21, O/S  NO. OS2021-0053, DISTRIB. DE AGUA EN DIFTES. SECTORES Y COMUN. DE LA PROV. EL SEIBO,CORRESP. A 29 DIAS  DE DICIEMBRE/2020 .</t>
  </si>
  <si>
    <t>PAGO FACT. NO.B1500000001/26-03-2021 (CUB. NO. 02)  DE LOS TRAB. LINEA COLECTORA DE 24", REHABILITACION PLANTA TRAT. DE AGUAS RESIDUALES Y RED COLECTORA ( ESCUELA PRIMARIA JUAN PABLO DUARTE II ) EN EL ALCANT. SANITARIO DE HATO MAYOR, PROV. HATO MAYOR.</t>
  </si>
  <si>
    <t>AVANCE INICIAL 20%, DE LOS TRAB. LINEA DE CONDUCCION Y REDES LOMA DEL CHIVO (SECTOR COLINAS DON GUILLERMO) COMPRENDIDA ENTRE LOS NUDOS 1, 13, 19, Y 23, PROV. EL SEIBO,  LOTE V.</t>
  </si>
  <si>
    <t>PAGO FACT. NO.B1500000007/19-04-2021 (CUB. NO.07 FINAL Y DEVOLUCION DE RETENIDO EN GARANTIA) DE LOS TRAB. DE EQUIPAMIENTO POZO NO.3 Y CONSTRUCCION DE TRAMO LINEA DE IMPULSION 08¨¨ ACERO, AC. PIMENTEL, PROV. DUARTE.</t>
  </si>
  <si>
    <t>PAGO FACT. NO.B1500000106/22-03-2021 (CUB. NO.03 ) DE LOS TRAB. DE ELECTRIFICACION Y EQUIPAMIENTO POZOS EN EL ESTERO PARA REFORZAMIENTO ACUEDUCTO NEYBA Y MEJORAMIENTO AC. ALTAMIRA ,  PROV. BAHORUCO.</t>
  </si>
  <si>
    <t xml:space="preserve">EFT-2252 </t>
  </si>
  <si>
    <t xml:space="preserve">EFT-2251 </t>
  </si>
  <si>
    <t>103069 -103103</t>
  </si>
  <si>
    <t xml:space="preserve"> NOMINA ADICIONAL DEL PERSONAL CONTRATADO E IGUALADO, CORRESP.  ABRIL/2021.</t>
  </si>
  <si>
    <t>NOMINA  PERSONAL EN TRAMITES DE PENSION NC Y AC</t>
  </si>
  <si>
    <t xml:space="preserve">EFT-6017 </t>
  </si>
  <si>
    <t>PAGO FACT. NO. B1500000008/31-08, 12/06-01-21, 10/03-11, 11/14-12-2020,O/S NO. OS2021-0013, DISTRIB. DE AGUA EN DIFTES. SECTORES Y COMUN. DE LA PROV.BARAHONA, CORRESP.A 26 DIAS  DE AGOSTO,  30 DIAS DE SEPT., 31 DIAS DE OCTUBRE, 30 DIAS DE NOVIEMBRE /2020.</t>
  </si>
  <si>
    <t>PAGO FACTS. NOS. B1500000014,13,12,11,10,09/18-01-21, O/S  NO. OS2021-0052 , DISTRIB. DE AGUA EN DIFTES. SECTORES Y COMUN. DE LA PROV. INDEPENDENCIA CORRESP. A 24 DIAS DE DICIEMBRE, 30 DIAS DE NOV., 31 DIAS DE OCTUBRE, 30 DIAS DE SEPT., 30  DIAS DE AGOSTO, 29 DIAS DE JULIO /2020.</t>
  </si>
  <si>
    <t>REPOSICION FONDO GENERAL DESTINADO PARA CUBRIR GASTOS MENORES DEL NIVEL CENTRAL CORRESP. AL PERIODO DEL 01 AL 13-03-2021.</t>
  </si>
  <si>
    <t>PAGO FACTS.  NOS. B1500000020/04-08-2020  102/19-03-2021, O/S NO. OS2021-0016, DISTRIB. DE AGUA EN DIFTES. SECTORES Y COMUN. DE LA PROV. PERAVIA 01/2020,CORRESP. A 30 DIAS  DE  JULIO Y 21 DIAS DE AGOSTO/2020.</t>
  </si>
  <si>
    <t>PAGO FACT. NO. B1100007801/31-03-2021,  ALQ. LOCAL COMERCIAL, MUN. SAN JOSE DE OCOA, PROV.  DE SAN JOSE DE OCOA,CORRESP. A MARZO/2021.</t>
  </si>
  <si>
    <t>PAGO FACT. NO.B1500000167/04-12-2020, O/C  NO. OC2020-0313, ADQ. POLO-SHIRT Y GORRAS,  PARA SER UTILIZADOS EN LOS OPERATIVOS DE GESTION COMERCIAL DE LA DIRECCION COMERCIAL.</t>
  </si>
  <si>
    <t>PAGO FACTS. NOS. B1500000021/29-09, 24/26-10, 22/17-11, 23/8-12-2020, 31/18-01, 33/22-02-2021,  ALQ. LOCAL COMERCIAL EN GUAYUBIN, PROV. MONTECRISTI CORRESP. A LOS MESES DE SEPT. OCTUBRE, NOV. DICIEMBRE/2020, ENERO Y FEBRERO/2021.</t>
  </si>
  <si>
    <t>RETENCION  ISR  NOMINA OCASIONAL SEGURIDAD MILITAR  ABRIL/2021</t>
  </si>
  <si>
    <t xml:space="preserve">103104 </t>
  </si>
  <si>
    <t>REPOSICION FONDO CAJA CHICA DE LA PROVINCIA SAN JUAN ZONA II CORRESPONDIENTE AL PERIODO DEL 12-02 AL 09-04-2021, RECIBOS DE DESEMBOLSO DEL 5458 AL 5499, SEGUN RELACION DE GASTOS, MEMO DR/SJ: NO.151/2021. (TOTAL DEL FONDO RD$300,000.00).-</t>
  </si>
  <si>
    <t xml:space="preserve">PAGO FACT. NO. B1500000115/06-01-2021,O/S  NO. OS2020-0766, DISTRIB. DE AGUA EN DIFTES. SECTORES Y COMUN. DE LA PROV. BAHORUCO,CORRESP. A 30 DIAS DE SEPTIEMBRE/2020. </t>
  </si>
  <si>
    <t>REPOSICION FONDO CAJA CHICA DE LA UNIDAD COMERCIAL DE PEDERNALES ,ORRESP. AL PERIODO DEL 27-01 AL 18-03-2021</t>
  </si>
  <si>
    <t>REPOSICION FONDO CAJA CHICA DE LA UNIDAD ADMTIVA. DE CABRERA CORRESP AL PERIODO DEL 17-09-2020  AL 26-01-2021</t>
  </si>
  <si>
    <t xml:space="preserve">103105 </t>
  </si>
  <si>
    <t xml:space="preserve"> SUELDO CORRESP. ABRIL/2021,</t>
  </si>
  <si>
    <t>PAGO SEGUN O/C  NO. OC2021-0108, COTIZACION D/F 13-04-2021, COMPRA DE 38 DISPOSITIVOS ELECTRONICOS DE (PASE RAPIDO).</t>
  </si>
  <si>
    <t>PAGO SEGUN O/C  NO. OC2021-0111, COTIZACION D/F 14-04-2021 COMPRA DE RECARGA ELECTRONICA DEL SISTEMA DE PAGO DE PEAJES (PASO RAPIDO), PARA USO DE LOS VEH. DE LA INSTITUCION.</t>
  </si>
  <si>
    <t>PAGO FACTS. NOS.B1500000137/30-03,  138/15, 139/19-04-2021, O/C  2020-0330,  ADQ. DE (244,047.02  LIBRAS) DE CLORO GAS ENVASADO EN CILINDRO DE 2000 LIBRAS.</t>
  </si>
  <si>
    <t>PAGO FACT. NO. B1500028840/11-04-2021, CTA. NO.4236435, POR SERV. DE  INTERNET  PRINCIPAL 200 MBPS Y TELECABLE, CORRESP. AL PERIODO DEL 11-03  AL 10-04-2021,  .</t>
  </si>
  <si>
    <t>PAGO FACT. NO. B1500000051, 52, 53, 54/26-01-2021, O/S  NO. OS2021-0061, DISTRIB. DE AGUA EN DIFTES. SECTORES Y COMUN. DE LA PROV.  BAHORUCONO.072/2019,    CORRESP. A 30 DIAS DE SEPT, 30 DIAS DE OCTUBRE, 30 DIAS DE NOV., Y 10 DIAS DEL MES DE DICIEMBRE/2020.</t>
  </si>
  <si>
    <t>PAGO INDEMNIZACION Y VACACIONES (30 DIAS CORRESP. AL AÑO 2020), QUIEN DESEMPEÑO EL CARGO DE DIGITADOR EN EL DEPTO. DE ORGANIZACION DEL TRABAJO Y COMPENSACION.</t>
  </si>
  <si>
    <t>PAGO FACT.NO. B0222419316/08-01-2021, DESCONTADO DE LA INDEMNIZACION Y VACACIONES ,QUIEN DESEMPEÑO EL CARGO DE DIGITADOR EN EL DEPTO. DE ORGANIZACION DEL TRABAJO Y COMPENSACION.</t>
  </si>
  <si>
    <t>PAGO INDEMNIZACION Y VACACIONES (30 DIAS CORRESP. AL AÑO 2020),  QUIEN DESEMPEÑO EL CARGO DE DIGITADOR EN EL DEPTO. DE ORGANIZACION DEL TRABAJO Y COMPENSACION.</t>
  </si>
  <si>
    <t>PAGO FACT. NO. B1500000124/15-01-2021, O/C  NO. OC2020-0002 ADQ. DE VALVULAS, JUNTAS Y TUBERIAS PARA TODAS LAS ZONAS DEL INAPA.</t>
  </si>
  <si>
    <t>PAGO FACTS. NOS.B1500055961, 55963/28-01, 55962/29-01, 59070, 59071, 59106, 59107/11-02, 59123, 59117/17-02, 59100/18-02, 59120, 59122/19-02, 59130, 59139/20-02, 59152/22-02, 59142/23-02, 59133/24-02, 59204/01-03, 59187/04-03, 59193,59201/05-03, 59219, 59202/08-03, 59203, 59208, 59214, 59215/10-03, 59209/12-03, 59268/16-03, 59285/18-03, 59273/19-03, 59300/20-03, 61649/24-03, 61650/25-03, 61646/26-03, 61659/30-03, 61664/31-03-2021,   O/C 2020-0191 ADQ. DE GASOIL REGULAR  PARA SER UTILIZADO EN LA FLOTILLA  DE VEH. GENERADORES ELECTRICOS, Y EQUIPO DE BOMBEO DEL INAPA.</t>
  </si>
  <si>
    <t>PAGO RETENCION TSS, SEGURO BASICO OPCIONAL, APORTE PLAN DE PENSIONES (2.87%), SEGURO FAMILIAR DE SALUD (3.04%) CORRESP. A LAS NOMINAS NIVEL CENTRAL, ACS, P/CONTRATADO E IGUALADO, P/ TRAMITES PENSION NC. Y AC. PROV. SANTIAGO Y SAN CRISTOBAL, PERSONAL CONTRATADO SAN CRISTOBAL, ADIC. NIVEL CENTRAL Y ACS .MARZO Y CONTRATADO  FEBRERO Y MARZO 2021 Y CANCELADOS NC. Y AC, ABRIL/ 2021.</t>
  </si>
  <si>
    <t>PAGO FACTS. NOS.B1500000023/28-02, 24/30-03/21,   ALQ. LOCAL COMERCIAL EN EL MUN. TENARES, PROV. HERMANAS MIRABAL, CORRESP. A LOS MESES FEBRERO, MARZO/2021 .</t>
  </si>
  <si>
    <t>PAGO FACT. NOS. B0222401422,406679/01,11-12-2020, B0222417531,981363,984176/05,13,19-01-2021, DESCONTADO DE LA INDEMNIZACON Y VACACIONES , QUIEN DESEMPEÑO EL CARGO DE CONTADOR EN EL DEPTO. DE ORGANIZACION DEL TRABAJO Y COMPENSACION.</t>
  </si>
  <si>
    <t>RETENCION DEL (18%)  DEL ITBIS, DESCONTADO A PERSONAS FISICAS, SEGUN LEY 253/2012, CORRESPONDIENTE AL MES DE MARZO/2021</t>
  </si>
  <si>
    <t xml:space="preserve">EFT-6018 </t>
  </si>
  <si>
    <t xml:space="preserve">EFT-6019 </t>
  </si>
  <si>
    <t xml:space="preserve">EFT-6020 </t>
  </si>
  <si>
    <t xml:space="preserve">EFT6021 </t>
  </si>
  <si>
    <t xml:space="preserve">EFT6022 </t>
  </si>
  <si>
    <t>DEV. PAGO DUPLICADO</t>
  </si>
  <si>
    <t>AVD</t>
  </si>
  <si>
    <t>PAGO ALQU. LOCAL COM. DE HAINA PROV. SAN CRISTOBAL CORRESP. AL MES DE MARZO 2021</t>
  </si>
  <si>
    <t>PAGO ALQU. LOCAL COM. ESTAFETA DE PALENQUE INAPA SAN CRISTOBAL CORRESP. AL MES DE MARZO 2021</t>
  </si>
  <si>
    <t>PAGON ALQU. LOCAL COM. ESTAFETA DE HATILLO INAPA SAN CRISTOBAL CORRESP. AL MES DE MARZO 2021</t>
  </si>
  <si>
    <t>PAGO ALQU. LOCAL COM. DE VILLA ALT. INAPA PROV. SAN CRISTOBAL CORRESP AL MES DE MARZO 2021</t>
  </si>
  <si>
    <t>PAGO ALQU. LOCAL COM. ESTAFETA DE YAGUATE INAPA PROV. SAN CRISTOBAL, CORRESP. AL MES DE MARZO 2021</t>
  </si>
  <si>
    <t>SERV. DE TRANSP. AL PERSONAL DE INAPA SAN CRISTOBAL CORRESP. AL MES DE MARZO 2021</t>
  </si>
  <si>
    <t>COMP. DE MAT. DE PROTECCION ELECT. PARA SUPLIR LAS NECESIDADES ELECTROMECANICAS EN LOS PROXIMOS TRES MESES EN INAPA PROV. SAN CRISTOBAL</t>
  </si>
  <si>
    <t>COMPRA DE VALVULAS PARA SER USDS EN INAPA PROV. SAN CRISTOBAL</t>
  </si>
  <si>
    <t>SERV. DE CORTE Y REPARACION EN LA SOLDADURA Y TODO COSTO EN DIFERENTES ACUEDUCTOS EN INAPA PROV. SAN CRISTOBAL</t>
  </si>
  <si>
    <t>COMPR. DE COMBUSTIB. PARA LOS VEHICULOS DEL DEPTO. PROV. EN INAPA SAN CRISTOBAL</t>
  </si>
  <si>
    <t>REPOSICION FONDO DE CAJA CHICA DE LA DIV. ADM Y FINAN. INAPA PROV. SAN CRISTOBAL</t>
  </si>
  <si>
    <t>103106 -103115</t>
  </si>
  <si>
    <t>RETENCION DE NOMIAS  ABRIL/2021</t>
  </si>
  <si>
    <t xml:space="preserve">103116 </t>
  </si>
  <si>
    <t>SUELDO CORRESPONDIENTE AL MES DE SEPTIEMBRE 2020.</t>
  </si>
  <si>
    <t>NOMINA ADICIONAL DEL PERSONAL CONTRATADO E IGUALADO CORRESP. A  ENERO/2021, ELAB. EN MARZO/2021.</t>
  </si>
  <si>
    <t>PAGO DE CREDITO EDUCATIVO DE LAS RETENCIONES, CORREPONDIENTE A NOMINA DEL NIVEL CENTRAL Y PERSONAL EN TRAMITES DE PENSION NC. Y AC.  DEL MES DE ABRIL/2021, SEGUN MEMO-DF-143/2021.</t>
  </si>
  <si>
    <t xml:space="preserve">EFT-1149 </t>
  </si>
  <si>
    <t xml:space="preserve">EFT-1150 </t>
  </si>
  <si>
    <t xml:space="preserve">EFT-1151 </t>
  </si>
  <si>
    <t>PAGO DE DESCUENTO COOP. INAPA (FIJO Y NO FIJO), CORRESP. A LAS NOMINAS DEL NIVEL CENTRAL, ACUEDUCTOS, PERSONAL TRAMITES DE PENSION NC Y AC. PROV. SAN CRISTOBAL  ABRIL/2021.</t>
  </si>
  <si>
    <t xml:space="preserve"> DESCUENTO, CORRESP. A LAS NOMINAS NIVEL CENTRAL Y TRAMITES DE PENSION NC Y AC. CORRESP.  ABRIL/2021.</t>
  </si>
  <si>
    <t xml:space="preserve"> RETENCION DEL 1 X 1,000 DESCONTADO A INGENIEROS-CONTRATISTAS, CORRESP. A MARZO/2021.</t>
  </si>
  <si>
    <t>PAGO INDEMNIZACION Y VACACIONES (25 DIAS CORRESP. AL AÑO 2019 Y 30 AL 2020), QUIEN DESEMPEÑO EL CARGO DE MENSAJERO INTERNO, EN LA DIV. ADMTIVA. PROV. MONTE PLATA.</t>
  </si>
  <si>
    <t>PAGO INDEMNIZACION Y VACACIONES (25 DIAS CORRESP. AL AÑO 2019 Y 30 DEL 2020), QUIEN DESEMPEÑO EL CARGO DE MENSAJERO INTERNO, EN LA DIV.ADMTIVA. PROV. MONTE PLATA.</t>
  </si>
  <si>
    <t>PAGO INDEMNIZACION Y VACACIONES (15 DIAS CORRESP. AL AÑO 2019 Y 15 DEL 2020), QUIEN DESEMPEÑO EL CARGO DE AYUDANTE DE FONTANERIA, EN LA DIV. DE OPERACIONES DE SAN CRISTOBAL.</t>
  </si>
  <si>
    <t>PAGO VACACIONES (10 DIAS CORRESP. AL AÑO 2020 ), QUIEN DESEMPEÑO EL CARGO DE AYUDANTE DE FONTANERIA, EN LA DIV. COMERCIAL PROV. PERAVIA.</t>
  </si>
  <si>
    <t>PAGO VACACIONES ( 20 DIAS CORRESPONDIENTE AL AÑO 2019 Y 20 DEL 2020), QUIEN DESEMPEÑO EL CARGO DE SOPORTE COMERCIAL, EN LA DIV. COMERCIAL SANCHEZ RAMIREZ.</t>
  </si>
  <si>
    <t>PAGO INDEMNIZACION Y VACACIONES (15 DIAS CORRESP. AL AÑO 2019 Y 20 DEL 2020), QUIEN DESEMPEÑO EL CARGO DE CONSERJE, SECCION ADMTIVA. DE BARAHONA.</t>
  </si>
  <si>
    <t>PAGO VACACIONES ( 20 DIAS CORRESP. AL AÑO 2019 Y 18 DEL 2020 ), QUIEN DESEMPEÑO EL CARGO DE SUB-DIRECTOR, EN LA DIRECCION EJECUTIVA.</t>
  </si>
  <si>
    <t>REPOSICION FONDO CAJA CHICA DE LA UNIDAD ADMTIVA. DE BAYAGUANA , CORRESP. AL PERIODO DEL 22-02 AL 19-04-2021.</t>
  </si>
  <si>
    <t>PAGO FACT.S NOS. B1500000116,117,118/13-04-2021, O/S  NO.OS2021-0195, COLOCACION DE PUBLICIDAD INSTITUCIONAL, PERIODO DEL 26 DE ENERO DEL 2021 AL 26 DE ABRIL DEL 2021, EN EL PROGRAMA DE FRENTE A LA VERDAD, LOS DOMINGOS DE 11:00 PM A 12:00 AM, POR EL CANAL DIGITAL BRECHEA TV Y EL CANAL 359 DE TELENORTE.</t>
  </si>
  <si>
    <t>PAGO FACT. NO.B1500000029/27-01-2021, O/S NO. OS2020-0577, DISTRIB. DE AGUA CON CAMION CISTERNA EN DIFTES. SECTORES Y COMUN. DE LA PROV. SAN CRISTOBAL, CORRESP. A 20 DIAS DEL MES  DE NOVIEMBRE/2020.</t>
  </si>
  <si>
    <t>PAGO INDEMN. Y VAC. (25 DIAS CORRESP. AL AÑO 2019 Y 30 DEL 2020), QUIEN DESEMPEÑO EL CARGO DE AYUDANTE DE FONTANERIA, EN LA SECCION DE OPERACIONES DE BARAHONA.</t>
  </si>
  <si>
    <t>PAGO INDEMN. Y VAC. (25 DIAS CORRESP. AL AÑO 2019 Y 30 AL 2020),  QUIEN DESEMPEÑO EL CARGO DE AYUDANTE DE FONTANERIA, EN LA SECCION DE OPERACIONES DE BARAHONA.</t>
  </si>
  <si>
    <t>PAGO INDEMN. Y VAC. (20 DIAS CORRESP. AL AÑO 2019 Y 20 DEL 2020), QUIEN DESEMPEÑO EL CARGO DE CHOFER I, EN LA DIVISION DE ADMTIVA. FINANCIERA SAN JOSE DE OCOA.</t>
  </si>
  <si>
    <t>1ER ABONO, DE INDEMN. Y VAC. CORRESP. A (25 DIAS DEL AÑO 2020), QUIEN DESEMPEÑO EL CARGO DE PROMOTOR SOCIAL EN EL DEPTO. DE DESARROLLO RURAL EN APS.</t>
  </si>
  <si>
    <t>PAGO VAC. (15 DIAS CORRESP. AL AÑO 2020), QUIEN DESEMPEÑO EL CARGO TECNICO ADMINISTRATIVO, DIVISION ADMSTRATIVA. FINANCIERA AZUA.</t>
  </si>
  <si>
    <t>PAGO INDEMN. Y VAC. (25 DIAS CORRESP. AL AÑO 2019 Y 30 DEL 2020), QUIEN DESEMPEÑO EL CARGO DE AYUDANTE DE FONTANERIA, SECCION COMERCIAL VALVERDE.</t>
  </si>
  <si>
    <t>PAGO INDEMN. Y VAC. (25 DIAS CORRESP.AL AÑO 2019 Y 28 DEL 2020), QUIEN DESEMPEÑO EL CARGO DE AYUDANTE DE OPERACIONES Y MANTEN., EN LA DIV. DE OPERACIONES PROV. PERAVIA.</t>
  </si>
  <si>
    <t>PAGO INDEMN. Y VAC. (15 DIAS CORRESP. AL AÑO 2020), QUIEN DESEMPEÑO EL CARGO DE ENC.(A), EN LA SECCION DE MAYORDOMIA DE LA DIRECCION ADMTIVA.</t>
  </si>
  <si>
    <t>PAGO INDEMN. Y VAC. (25 DIAS CORRESP. AL AÑO 2019 Y 30 DEL 2020), QUIEN DESEMPEÑO EL CARGO DE OPERADOR DE SISTEMA APS, EN LA DIVISION DE OPERACIONES PROV.HATO MAYOR.</t>
  </si>
  <si>
    <t>PAGO VAC. (17 DIAS CORRESP. AL AÑO 2020), QUIEN DESEMPEÑO EL CARGO DE CONTADOR, DIVISION ADMTIVA. PROV.PERAVIA.</t>
  </si>
  <si>
    <t>PAGO INDEMN. Y VAC. (20 DIAS CORRESP. AL AÑO 2019 Y 20 DEL 2020), QUIEN DESEMPEÑO EL CARGO DE OPERADOR DE SISTEMA APS, DIVISION DE OPERACIONES PROV. DUARTE.</t>
  </si>
  <si>
    <t>PAGO VAC. (20 DIAS CORRESP. AL AÑO 2019 Y 20 DEL 2020), QUIEN DESEMPEÑO EL CARGO DE PERIODISTA, EN LA DIVISION DE PRENSA Y PUBLICIDAD.</t>
  </si>
  <si>
    <t>PAGO INDEMN. Y VAC. (25 DIAS CORRESP. AL AÑO 2019 Y 30 DEL 2020), QUIEN DESEMPEÑO EL CARGO DE AYUDANTE DE FONTANERIA, SECCION DE OPERACIONES MONTE CRISTI.</t>
  </si>
  <si>
    <t>PAGO INDEMN. Y VAC. (15 DIAS CORRESP. AL AÑO 2019 Y 15 DEL 2020), QUIEN DESEMPEÑO EL CARGO DE CAJERA EN LA SECCION ADMINISTRATIVA MONTE CRISTI.</t>
  </si>
  <si>
    <t>PAGO FACT. NOS B1500000311, 312/17-02-2021, 314/02-03-2021 ORD. DE SERV. NO. OS2021-0153, COLOCACION DE PUBLICIDAD INSTITUCIONAL DURANTE 03 (TRES) MESES, EN EL PROGRAMA DE TELEVISION " EL INTERACTIVO DE FELITO", CORRESP. AL PERIODO 02 DE DICIEMBRE/2020 AL 02 DE MARZO/2021.</t>
  </si>
  <si>
    <t>PAGO FACT. NO. B1500000236/16-12-2020 ORD. DE SERV. OS2020-0820 , SERVICIO DE AMBULANCIA 911, BOTIQUIN DE PRIMEROS AUXILIOS Y PERSONAL MEDICO, A SER UTILIZADOS EN EL SORTEO DE OBRAS EL DIA 15 DEL MES DE DICIEMBRE DEL AÑO EN CURSO.</t>
  </si>
  <si>
    <t>PAGO FACT. NO. B1500000067/12-01-2021, ORD. DE SERV. NO. OS2021-0026, DISTRIBUCION DE AGUA EN DIFERENTES SECTORES Y COMUNIDADES DE LA  PROV. SAN CRISTOBAL. SEGUN CONTRATO NO.026/2016, CORRESP.  A 29 DIAS DE DICIEMBRE/2020.</t>
  </si>
  <si>
    <t>PAGO AVANCE  20%  DEL  CONTRATO NO. 002/2021, ORD. DE COMP. OC2021-0107, ADQUISICION DE TRANSFORMADORES PARA SER UTILIZADOS EN TODOS LOS ACUEDUCTOS A NIVEL NACIONAL.</t>
  </si>
  <si>
    <t xml:space="preserve">PAGO FACT. NO. B1500000014/08-03-2021, ORD.DE SERV. NO. OS2020-0628  DISTRIB. DE AGUA CON CAMION CISTERNA EN DIFTES. SECTORES Y COMUN. DE LA PROV. BARAHONA, CORRESP. A 29 DIAS  DE NOVIEMBRE/2020. </t>
  </si>
  <si>
    <t>PAGO FACT. NOS. B1500000142/23, 144/29-12-2020, O/C  NO. OC019-1036, ADQ. DE MATERIALES GASTABLES, TONERS Y CARTUCHOS PARA SER UTILIZADOS EN TODAS LAS OFICINAS DE INAPA.</t>
  </si>
  <si>
    <t>PAGO FACT.  NOS. B1500000103/05-01-2021, 106/01-02, 108/03-03-2021 ORD. DE SERV. NO. OS2021-0030, DISTRIBUCION DE AGUA EN DIFERENTES SECTORES Y COMUNIDADES DE LA PROVINCIA DUARTE, CORRESP. A 28  DIAS  DE DICIEMBRE/2020,  30 DIAS DE ENERO Y 28 DIAS DE FEBRERO/2021.</t>
  </si>
  <si>
    <t>PAGO FACT. NO. B1500000053/03-03-2021,ORD. DE SERV. NO. OS2020-0756, ABASTECIMIENTO DE AGUA EN DIFERENTES SECTORES Y COMUNIDADES DE LA GUARANAS, PROV. DUARTE, CORRESP. A 28 DIAS DEL MES DE FEBRERO/2021.</t>
  </si>
  <si>
    <t>PAGO FACT. NOS.B1500000040/03-02, 41/03-03-2021, ORD. DE SERV.NO.OS2021-0048, DISTRIBUCION DE AGUA EN DIFERENTES COMUNIDADES DE LA PROV. SAN CRISTOBAL,SEGUN CONTRATO NO.033/2020, CORRESP. A 31  DIAS DEL MES DE ENERO Y  28  DIAS DE FEBRERO/2021.</t>
  </si>
  <si>
    <t>PAGO FACT.NO.B1100004863/13-10, 5529/17-11/2020,  ALQ. LOCAL COMERCIAL  EN LA PROV. SAN JOSE DE OCOA, CORRESP. A OCTUBRE, Y 12 DIAS DEL MES DE NOV/2020.</t>
  </si>
  <si>
    <t>SALDO DE LA INDEMN. Y VAC. CORRESP. A (25 DIAS DEL AÑO 2019 Y 30 DIAS DEL 2020), QUIEN DESEMPEÑO EL CARGO DE SUPERVISOR DE OBRAS EN EL DEPTO. FISCALIZACION DE OBRAS.</t>
  </si>
  <si>
    <t>1ER ABONO,DE INDEMN. Y VAC. CORRESP. A (25 DIAS DEL AÑO 2019 Y 25 DIAS DEL 2020), QUIEN DESEMPEÑO EL CARGO DE ENC. (A) DIV. DE OPERACIONES, EN LA DIV. DE OPERACIONES PROV. DUARTE.</t>
  </si>
  <si>
    <t>PAGO INDEMN. Y VAC. (20 DIAS CORRESP. AL AÑO 2020), QUIEN DESEMPEÑO EL CARGO DE AYUDANTE DE FONTANERIA, SECCION COMERCIAL DE MONTE CRISTI.</t>
  </si>
  <si>
    <t>PAGO INDEMN. Y VAC. (25 DIAS CORRESPO.AL AÑO 2019 Y 25 DEL 2020), QUIEN DESEMPEÑO EL CARGO DE AYUDANTE DE OPERACIONES Y MANTENIMIENTO, DIV. DE TRAT. DE AGUA MARIA TRINIDAD SANCHEZ.</t>
  </si>
  <si>
    <t>PAGO INDEMN. Y VAC. (15 DIAS CORRESP. AL AÑO 2019 Y 10 DEL 2020), QUIEN DESEMPEÑO EL CARGO DE OPERADOR DE SISTEMA APS, EN LA SECCION DE OPERACIONES VALVERDE.</t>
  </si>
  <si>
    <t>PAGO INDEMN. Y VAC. (25 DIAS CORRESP. AL AÑO 2019 Y 21 DEL 2020), QUIEN DESEMPEÑO EL CARGO DE AYUDANTE DE FONTANERIA EN LA SECCION DE OPERACIONES VALVERDE.</t>
  </si>
  <si>
    <t>PAGO INDEMN. Y VAC. (15 DIAS CORRESP. AL AÑO 2020), QUIEN DESEMPEÑO EL CARGO DE CHOFER I EN LA DIV. ADMTIVA. FINANCIERA MARIA TRINIDAD SANCHEZ.</t>
  </si>
  <si>
    <t>PAGO INDEMN. Y VAC. (25 DIAS CORRESP. AL AÑO 2019 Y 30 DEL 2020), QUIEN DESEMPEÑO EL CARGO DE AYUDANTE DE FONTANERIA, EN LA SECCION COMERCIAL DE BARAHONA.</t>
  </si>
  <si>
    <t>PAGO INDEMN. Y VAC. (25 DIAS CORRESP. AL AÑO 2019 Y 30 DEL 2020), QUIEN DESEMPEÑO EL CARGO DE AYUDANTE DE FONTANERIA, EN LA SECCION  DE OPERACIONES DE MONTE CRISTI.</t>
  </si>
  <si>
    <t>PAGO INDEMN. Y VAC. ( 25 DIAS CORRESP. AL AÑO 2019 Y 30 DEL 2020), QUIEN DESEMPEÑO EL CARGO DE AYUDANTE DE FONTANERIA EN LA SECCION COMERCIAL VALVERDE.</t>
  </si>
  <si>
    <t>PAGO VAC. (11 DIAS CORRESP. AL AÑO 2020), QUIEN DESEMPEÑO EL CARGO DE CHOFER I, DIV. ADMTIVA. PROV. PERAVIA.</t>
  </si>
  <si>
    <t>PAGO INDEMN., QUIEN DESEMPEÑO EL CARGO DE AYUDANTE DE OPERACIONES Y MANTENIMIENTO. DIV. DE TRATAMIENTO DE AGUA SAMANA.</t>
  </si>
  <si>
    <t>PAGO INDEMN. Y VAC. (25 DIAS CORRESP.AL AÑO 2019 Y 30 DEL 2020), QUIEN DESEMPEÑO EL CARGO DE AYUDANTE DE FONTANERIA, DEPTO. REGIONAL ASURO.</t>
  </si>
  <si>
    <t>PAGO INDEMN. Y VAC. (25 DIAS CORRESP. AL AÑO 2019 Y 30 DEL 2020), QUIEN DESEMPEÑO EL CARGO DE OPERADOR DE SISTEMA APS, SECCION DE OPERACIONES DAJABON.</t>
  </si>
  <si>
    <t>PAGO INDEMN. Y VAC. (25 DIAS CORRESP. AL AÑO 2019 Y 30 DEL 2020), QUIEN DESEMPEÑO EL CARGO DE OPERADOR DE SISTEMA APS, DIV.DE OPERACIONES PROV.HERMANAS MIRABAL.</t>
  </si>
  <si>
    <t>PAGO INDEMN. Y VAC. ( 15 DIAS CORRESP. AL AÑO 2019 Y 15 DEL 2020), QUIEN DESEMPEÑO EL CARGO DE CAJERA, EN LA DIV. ADMTIVA. PROV. LA ALTAGRACIA.</t>
  </si>
  <si>
    <t>PAGO INDEMN. Y  VAC. (25  DIAS CORRESP. AL  AÑO 2019 Y 25 DIAS  DEL 2020), QUIEN DESEMPEÑO EL CARGO DE  AYUDANTE DE OPERACIONES Y MANTENIMIENTO, DIV. DE TRATAMIENTO PROV. HATO MAYOR .</t>
  </si>
  <si>
    <t>PAGO INDEMN. Y  VAC. (18  DIAS CORRESP. AL  AÑO  2020), QUIEN DESEMPEÑO EL CARGO DE ELECTRICISTA , EN LA SECCION DE OPERACIONES, PROV.VALVERDE .</t>
  </si>
  <si>
    <t>PAGO INDEMN. Y  VAC. (25  DIAS CORRESP. AL AÑO 2019 Y 25 DIAS DEL 2020), QUIEN DESEMPEÑO EL CARGO DE AYUDANTE DE OPERACIONES Y MANTENIMIENTO SECCION DE TRATAMIENTO DE AGUA DE BARAHONA</t>
  </si>
  <si>
    <t>PAGO INDEMN. Y VAC. ( 25 DIAS CORRESP. AL AÑO 2019 Y 30 DEL 2020), QUIEN DESEMPEÑO EL CARGO DE AYUDANTE DE FONTANERIA, EN LA SECCION COMERCIAL DE BARAHONA.</t>
  </si>
  <si>
    <t>PAGO INDEMN. Y  VAC. (25  DIAS CORRESP. AL  AÑO 2019 Y 30 DIAS  DEL 2020), QUIEN DESEMPEÑO EL CARGO DE OPERADOR DE SISTEMA APS, EN DIV.DE OPERACIONES, PROV. PERAVIA .</t>
  </si>
  <si>
    <t>PAGO INDEMN. Y VAC. (15 DIAS CORRESP. AL AÑO 2019 Y 10 DEL 2020), QUIEN DESEMPEÑO EL CARGO DE SECRETARIA, SECCION ADMTIVA. VALVERDE.</t>
  </si>
  <si>
    <t>PAGO INDEMN. Y VAC. (25 DIAS CORRESP.AL AÑO 2019 Y 30 DEL 2020), QUIEN DESEMPEÑO EL CARGO DE CHOFER I,  SANTIAGO.</t>
  </si>
  <si>
    <t>PAGO INDEMN. Y VAC. (20 DIAS CORRESP. AL AÑO 2019 Y 18 DEL 2020), QUIEN DESEMPEÑO EL CARGO DE CAJERA, SECCION ADMTIVA. DE MONTE CRISTI.</t>
  </si>
  <si>
    <t>PAGO INDEMN. Y  VAC. (25  DIAS CORRESP. AL  AÑO 2019 Y 30 DIAS  DEL 2020), QUIEN DESEMPEÑO EL CARGO DE OPERADOR DE SISTEMA APS, EN LA SECCION  DE OPERACIONES, PROV. BARAHONA .</t>
  </si>
  <si>
    <t>PAGO INDEMN. Y VAC. (25 DIAS CORRESP. AL AÑO 2019 Y 30 DEL 2020), QUIEN DESEMPEÑO EL CARGO DE AYUDANTE DE FONTANERIA, EN LA SECCION  DE OPERACIONES DE BARAHONA.</t>
  </si>
  <si>
    <t xml:space="preserve">PAGO INDEMN. Y VAC. (08 DIAS CORRESP. AL AÑO 2019 Y 15 DEL 2020), QUIEN DESEMPEÑO EL CARGO DE CAJERO (A) EN LA DIV. ADMTIVA. SANCHEZ RAMIREZ, </t>
  </si>
  <si>
    <t>PAGO VAC. ( 15 DIAS CORRESP. AL AÑO 2019 Y 15 DEL 2020), QUIEN DESEMPEÑO EL CARGO DE ELECTRICISTA, EN LA SECCION DE OPERACIONES DE BARAHONA.</t>
  </si>
  <si>
    <t>PAGO INDEMN. Y VAC. (15 DIAS CORRESP. AL AÑO 2019 Y 20 DEL 2020), QUIEN DESEMPEÑO EL CARGO DE GESTOR DE COBROS, EN LA DIV. COMERCIAL PROV. SANCHEZ RAMIREZ.</t>
  </si>
  <si>
    <t>PAGO INDEMN. Y VAC. (20 DIAS CORRESP. AL AÑO 2019 Y 20 DEL 2020), QUIEN DESEMPEÑO EL CARGO DE CONSERJE, DIV. ADMTIVA. PROV. SAMANA</t>
  </si>
  <si>
    <t>PAGO INDEMN. Y  VAC. (25  DIAS CORRESP. AL  AÑO 2019 Y 30 DIAS  DEL 2020), QUIEN DESEMPEÑO EL CARGO DE OPERADOR DE SISTEMA APS,  DIV. DE OPERACIONES, PROV. PERAVIA.</t>
  </si>
  <si>
    <t>PAGO INDEMN. Y VAC. (25 DIAS CORRESP. AL AÑO 2019 Y 30 DEL 2020), QUIEN DESEMPEÑO EL CARGO DE AYUDANTE DE FONTANERIA, EN LA SECCION COMERCIAL DE BARAHONA .</t>
  </si>
  <si>
    <t>PAGO VAC. (30 DIAS CORRESP. AL AÑO 2019 Y 30 DEL 2020), QUIEN DESEMPEÑO EL CARGO DE ENC. EN EL DEPTO. DE MANTENIMIENTO Y REHAB. DE SISTEMAS DE TRATAMIENTO.</t>
  </si>
  <si>
    <t>PAGO INDEMN. Y VAC. (20 DIAS CORRESPONDIENTE AL AÑO 2019 Y 18 DEL 2020), QUIEN DESEMPEÑO EL CARGO DE AYUDANTE DE FONTANERIA, EN LA DIVISION DE OPERACIONES PROVINCIA SAN JUAN DE LA MAGUANA.</t>
  </si>
  <si>
    <t>PAGO INDEMN. Y VAC. (15 DIAS CORRESPONDIENTE AL AÑO 2019 Y 15 DIAS  DEL 2020), QUIEN DESEMPEÑO EL CARGO DE  MECANICO DE CLORADORES, EN LA DIVISION DE OPERACIONES PROV. SAN JUAN DE LA MAGUANA.</t>
  </si>
  <si>
    <t>PAGO INDEMN. Y VAC. (25 DIAS CORRESP. AL AÑO 2019 Y 24 DEL 2020), QUIEN DESEMPEÑO EL CARGO DE OPERADOR DE SISTEMA APS, EN LA DIVI. DE OPERACIONES PROV SAN CRISTOBAL.</t>
  </si>
  <si>
    <t>PAGO INDEMN. Y VAC. (25 DIAS CORRESP. AL AÑO 2019 Y 24 AL 2020),  QUIEN DESEMPEÑO EL CARGO DE OPERADOR DE SISTEMA APS, EN LA DIV. DE OPERACIONES PROV. SAN CRISTOBAL.</t>
  </si>
  <si>
    <t>PAGO INDEMN. Y VAC. (20 DIAS CORRESP. AL AÑO 2019 Y 18 DEL 2020), QUIEN DESEMPEÑO EL CARGO DE AUXILIAR COMERCIAL, EN LA SECCION COMERCIAL MONTE CRISTI.</t>
  </si>
  <si>
    <t>PAGO INDEMN. Y VAC. (20 DIAS CORRESP. AL AÑO 2019 Y 18 AL 2020),  QUIEN DESEMPEÑO EL CARGO DE AUXILIAR COMERCIAL, EN LA SECCION COMERCIAL MONTE CRISTI.</t>
  </si>
  <si>
    <t>PAGO INDEMN. Y VAC. (25 DIAS CORRESP. AL AÑO 2019 Y 25 DEL 2020), QUIEN DESEMPEÑO EL CARGO DE OPERADOR DE SISTEMA APS EN LA SECCION DE OPERACIONES BARAHONA.</t>
  </si>
  <si>
    <t>PAGO INDEMN. Y VAC. (30 DIAS CORRESP. AL AÑO 2019 Y 24 DEL 2020), QUIEN DESEMPEÑO EL CARGO DE CONTADOR EN EL DEPTO. DE ORGANIZACION DEL TRABAJO Y COMPENSACION.</t>
  </si>
  <si>
    <t>PAGO INDEMN. Y VAC. (30 DIAS CORRESP. AL AÑO 2019 Y 24 AL 2020), , QUIEN DESEMPEÑO EL CARGO DE CONTADOR EN EL DEPTO. DE ORGANIZACION DEL TRABAJO Y COMPENSACION.</t>
  </si>
  <si>
    <t>PAGO INDEMN. Y VAC. (20 DIAS CORRESP. AL AÑO 2019 Y 15 DEL 2020), QUIEN DESEMPEÑO EL CARGO DE MECANICO AUTOMOTRIZ, EN LA DIV. DE OPERACIONES PROV. HERMANAS MIRABAL.</t>
  </si>
  <si>
    <t>PAGO INDEMN. Y VAC. (25 DIAS CORRESP. AL AÑO 2019 Y 30 DEL 2020), QUIEN DESEMPEÑO EL CARGO DE OPERADOR DE SISTEMA APS EN LA DIV. DE OPERACIONES DE SAN CRISTOBAL.</t>
  </si>
  <si>
    <t>PAGO INDEMN. Y VAC. (20 DIAS CORRESP. AL AÑO 2019 Y 19 DEL 2020), QUIEN DESEMPEÑO EL CARGO DE CAJERA, DIV. ADMTRATIVA. PROV. SAN JUAN DE LA MAGUANA.</t>
  </si>
  <si>
    <t>PAGO INDEMN. Y VAC. (20 DIAS CORRESP. AL AÑO 2019 Y 19 DEL 2020), QUIEN DESEMPEÑO EL CARGO DE DISTRIBUIDOR DE FACTS. SECCION COMERCIAL BARAHONA.</t>
  </si>
  <si>
    <t>PAGO RETENCION SEGUN LEY 6-86 (1%) DESCONTADO A LOS INGENIEROS CONTRATISTA, CORRESP. A  MARZO/2021.</t>
  </si>
  <si>
    <t>RETENCION DEL (5%) DEL ISR DESCONTADO A CONTRATISTAS, SEGUN LEY 253/2012, CORRESP. A  MARZO/2021.</t>
  </si>
  <si>
    <t>RETENCION DEL (18%)  DEL ITBIS, DESCONTADO A PERSONAS FISICAS, SEGUN LEY 253/2012, CORRESP. A  MARZO/2021.</t>
  </si>
  <si>
    <t>RETENCION DEL 30% DEL ITBIS DESCONTADO A COMPAÑIA, SEGUN LEY NO.253/2012, CORRESP. A  MARZO/2021.</t>
  </si>
  <si>
    <t xml:space="preserve">EFT-6023 </t>
  </si>
  <si>
    <t>EFT-6024</t>
  </si>
  <si>
    <t>PAGO FACT. NO. B1500000225/23-2-2021, ORD. DE SERV. NO. OS2021-0054, SERVICIO DE CATERING DE 510 ALMUERZOS QUE SERAN SERVIDOS PARA EL EQUIPO TECNICO DE LA DIRECCION EJECUTIVA DE LA INSTITUCION.</t>
  </si>
  <si>
    <t>RET. DEL (30%)  DEL ITBIS, DESCONTADO A SUPLIDORES DE SERVICIOS, SEGUN LEY 253/2012, CORRESP. AL MES DE MARZO/2021.</t>
  </si>
  <si>
    <t>PAGO VAC. (09 DIAS CORRESP. AL AÑO 2020), QUIEN DESEMPEÑO EL CARGO DE OPERADOR DE SISTEMAS APS, EN LA DIVISION DE OPERACIONES PROV. SAN JUAN DE LA MAGUANA.</t>
  </si>
  <si>
    <t>PAGO VAC. (25 DIAS CORRESP. AL AÑO 2019 Y 24 DEL 2020), QUIEN DESEMPEÑO EL CARGO DE ANALISTA DE FACTURACION, EN LA DIVISION COMERCIAL PROV. PERAVIA.</t>
  </si>
  <si>
    <t>PAGO VAC. ( 15 DIAS CORRESP. AL AÑO 2020), QUIEN DESEMPEÑO EL CARGO DE ENCARGADA, EN LA SECCION DE OPERACIONES VALVERDE.</t>
  </si>
  <si>
    <t>PAGO VAC. (15 DIAS CORRESP. AL AÑO 2019 Y 10 DEL 2020), QUIEN DESEMPEÑO EL CARGO DE TECNICO ADMINISTRATIVO, DEPARTAMENTO PROVINCIAL SAN CRISTOBAL.</t>
  </si>
  <si>
    <t>PAGO INDEMN. Y VAC. (15 DIAS CORRESP. AL AÑO 2019 Y 09 DEL 2020), QUIEN DESEMPEÑO EL CARGO DE AUXILIAR COMERCIAL, EN LA DIVISION COMERCIAL PROVINCIA SAMANA.</t>
  </si>
  <si>
    <t>PAGO INDEMN. Y VAC. (20 DIAS CORRESP. AL AÑO 2019 Y 19 DEL 2020), QUIEN DESEMPEÑO EL CARGO DE GESTOR DE COBROS, EN LA DIVISION PROV. SAN JUAN DE LA MAGUANA.</t>
  </si>
  <si>
    <t>PAGO INDEMN. Y VAC. (30 DIAS CORRESP. AL AÑO 2019 Y 30 DEL 2020), QUIEN DESEMPEÑO EL CARGO DE DIGITADOR EN EL DEPART. DE ORGANIZACION DEL TRABAJO Y COMPENSACION.</t>
  </si>
  <si>
    <t>PAGO INDEMN. Y VAC. (30 DIAS CORRESP. AL AÑO 2019 Y 30 AL 2020), QUIEN DESEMPEÑO EL CARGO DE DIGITADOR EN EL DEPARTAMENTO DE ORGANIZACION DEL TRABAJO Y COMPENSACION.</t>
  </si>
  <si>
    <t>PAGO FACT. NOS. B0222414234/28-12-2020, B0222982056,985932/14,22-01-2021, DESCONTADO DE LA INDEMN. Y VAC. DE, QUIEN DESEMPEÑO EL CARGO DE DIGITADOR EN EL DEPART. DE ORGANIZACION DEL TRABAJO Y COMPENSACION.</t>
  </si>
  <si>
    <t>PAGO INDEMN. Y VAC. (25 DIAS CORRESP. AL AÑO 2019 Y 25 DEL 2020), QUIEN DESEMPEÑO EL CARGO DE AYUDANTE DE FONTANERIA, EN LA SECCION COMERCIAL BARAHONA.</t>
  </si>
  <si>
    <t>PAGO INDEMN. Y VAC. (25 DIAS CORRESP. AL AÑO 2019 Y 25 AL 2020), QUIEN DESEMPEÑO EL CARGO DE AYUDANTE DE FONTANERIA, EN LA SECCION COMERCIAL BARAHONA.</t>
  </si>
  <si>
    <t>PAGO DE EXENCION IMPOSITIVA DEL IMPUESTO DE TRANSFERENCIA EN LOS CASOS DE LA COMPRA DE TERRENOS EN BANI, PROV. PERAVIA, AL SEÑOR ARISMENDY PEÑA TEJEDA.</t>
  </si>
  <si>
    <t xml:space="preserve">PAGO DE EXENCION IMPOSITIVA DEL IMPUESTO DE TRANSFERENCIA EN LOS CASOS DE LA COMPRA DE TERRENOS EN BANI, PROVINCIA PERAVIA, A LOS SEÑORES VIRTUDES CARRASCO Y LEONARDY PEÑA P. </t>
  </si>
  <si>
    <t>PAGO RET. 10%  DEL IMPUESTO SOBRE LA RENTA. DESCONTADO A ALQUILERES DE LOCALES COMERCIALES. SEGUN LEY NO. 253/12 CORRESP. AL MES DE MARZO/2021.</t>
  </si>
  <si>
    <t>PAGO FACT. NOS. B1500000407, 408/12-4-2021 ORD. DE SERV. OS2021-0186 , COLOCACION DE PUBLICIDAD EN LAS PAGINAS WWW.DEPORTESOFICIALES.COM Y WWW.MUJERESDEPORTIVA.COM, CORRESP. AL   PERIODO DEL 22 DE ENERO  AL 22  FEBRERO Y 22 FEBRERO AL 22 MARZO/ 2021.</t>
  </si>
  <si>
    <t>SALDO INDEMN. Y VAC. CORRESP. A (25 DIAS DEL AÑO 2019 Y 28 DEL 2020), QUIEN DESEMPEÑO EL CARGO DE SOPORTE COMERCIAL EN EL DEPART. CATASTRO DE USUARIOS CARTOGRAFIA.</t>
  </si>
  <si>
    <t>PAGO INDEMN. Y VAC. (20 DIAS CORRESP. AL AÑO 2019 Y 20 DEL 2020), QUIEN DESEMPEÑO EL CARGO DE PLOMERO, EN LA DIVISION COMERCIAL SAN JOSE DE OCOA.</t>
  </si>
  <si>
    <t>PAGO DE RET.  DEL 5%  IMPUESTO SOBRE LA RENTA DESCONTADOS A CONTRATISTAS Y PROVEEDORES DE BIENES Y SERVICIOS, SEGUN LEY 253/12, CORRESP. AL MES DE MARZO/2021.</t>
  </si>
  <si>
    <t>REPOS. FONDO CAJA CHICA DE LA PROV. LA ALTAGRACIA ZONA VI CORRESP. AL PERIODO DEL 10-03 AL 15-04-2021, RECIBOS DE DESEMBOLSO DEL 0951 AL 0996 SEGUN RELACION DE GASTOS.</t>
  </si>
  <si>
    <t>REPOS. FONDO CAJA CHICA DE LA PROVINCIA MONTE PLATA ZONA IV CORRESP. AL PERIODO DEL 26-02 AL 24-03-2021, RECIBOS DE DESEMBOLSO DEL 1366 AL 1389.</t>
  </si>
  <si>
    <t>PAGO FACT. NO. B1500000019/14-04-2021, ORD. DE COMPRA NO. OC2021-0031 '' ADQUISICION DE 90,000 FUNDAS DE SULFATO DE ALUMINIO GRADO A DE 50 KG CADA UNA O SU EQUIVALENTE EN FUNDAS DE 25 KGS, PARA SER UTILIZADAS EN TODOS LOS ACUEDUCTOS DEL INAPA. MENOS DESC ISR RD$132,607.80 ( DESCUENTO DE ANTICIPO PAGADO Y NO ENTREGADA LA MERCANCIA POR UN VALOR DE RD$83,827.90, ORDEN DE COMPRA. NO.2019-0891.</t>
  </si>
  <si>
    <t>REPOS. FONDO CAJA CHICA DE LA DIVISION DE TRANSPORTACION DESTINADO PARA CUBRIR GASTOS DE REPARACIONES, COMPRAS DE REPUESTOS Y PAGO DE PEAJES A LA FLOTILLA DE VEHICULOS DE LA INSTITUCION CORRESP. AL PERIODO DEL 06-10 AL 30-12-2020, RECIBOS DE DESEMBOLSO DEL 11598 AL 12121 SEGUN RELACION DE GASTOS.</t>
  </si>
  <si>
    <t>PAGO VAC. (10 DIAS CORRESP. AL AÑO 2019 Y 27 DEL 2020), QUIEN DESEMPEÑO EL CARGO DESOPORTE DE MESA DE AYUDA HELP DESK EN LA DIVISION DE MESA DE AYUDA.</t>
  </si>
  <si>
    <t>PAGO INDEMN. Y VAC. (30 DIAS CORRESP. AL AÑO 2019 Y 30 DEL 2020), QUIEN DESEMPEÑO EL CARGO DE AUXILIAR ADMINISTRATIVO, EN LA SECCION ADMINISTRATIVA DE MONTE CRISTI.</t>
  </si>
  <si>
    <t>PAGO INDEMN. Y VAC. (20 DIAS CORRESP. AL AÑO 2019 Y 25 DEL 2020), QUIEN DESEMPEÑO EL CARGO DE OPERADOR DE SISTEMA APS, EN LA DIVISION DE OPERACIONES PROVINCIA PERAVIA.</t>
  </si>
  <si>
    <t>PAGO INDEMN. Y VAC. (20 DIAS CORRESP. AL AÑO 2020), QUIEN DESEMPEÑO EL CARGO DE AYUDANTE DE OPERACIONES Y MANTENIMIENTO, EN LA DIVISION DE TRATAMIENTO DE AGUA SAMANA.</t>
  </si>
  <si>
    <t>RET. DEL (10%)  DEL IMPUESTO SOBRE LA RENTA, DESCONTADO A HONORARIOS PROFESIONALES, CORRESP. AL MES DE MARZO/2021.</t>
  </si>
  <si>
    <t>REP. FONDO CAJA CHICA DE LA ZONA V SANTIAGO CORRESP. AL PERIODO DEL 22-02 AL 06-04-2021, RECIBOS DE DESEMBOLSO DEL 0203 AL 0281.</t>
  </si>
  <si>
    <t>PAGO INDEMN. Y VAC. (30 DIAS CORRESP. AL AÑO 2019 Y 30 DEL 2020), QUIEN DESEMPEÑO EL CARGO DE OPERADOR DE SISTEMA APS, EN LA SECCION DE OPERACIONES DE PEDERNALES.</t>
  </si>
  <si>
    <t>PAGO INDEMN. Y VAC. (20 DIAS CORRESP. AL AÑO 2019 Y 17 DEL 2020), QUIEN DESEMPEÑO EL CARGO DE CONSERJE, EN LA DIVISION ADMINISTRATIVA FINANCIERA PROVINCIA ELIAS PIÑA.</t>
  </si>
  <si>
    <t>PAGO INDEMN. Y VAC. (20 DIAS CORRESP. AL AÑO 2019 Y 17 AL 2020), A LA SRA. VILLA PANIAGA JIMENEZ, CEDULA NO. 001-0785360-8, QUIEN DESEMPEÑO EL CARGO DE CONSERJE EN LA DIVISION ADMINISTRATIVA FINANCIERA PROVINCIA ELIAS PIÑA.</t>
  </si>
  <si>
    <t>PAGO FACT. NO.B1500000020/23-11-2020, ORD. DE SERV. NO. OS2020-0609, DISTRIBUCION DE AGUA CON CAMION CISTERNA EN DIFERENTES SECTORES Y COMUNIDADES DE LA PROVINCIA DAJABON, CORRESP. A 30 DIAS DEL MES DE SEPT/2020.</t>
  </si>
  <si>
    <t xml:space="preserve"> Del 01 al  31 de MAYO 2021</t>
  </si>
  <si>
    <t xml:space="preserve">EFT-6025 </t>
  </si>
  <si>
    <t>PAGO EQUIV. A DOS (2) MESES DE DEPOSITO POR CONCEPTO DE ALQUILER DEL LOCAL PARA LA INSTALACION DE LA OFICINA COMERCIAL, UBICADO EN LA AVENIDA DUARTE NO.220, PLAZA DURAN, LOCAL D, MUNICIPIO VILLA BISONO ( NAVARRETE) PROV. SANTIAGO.</t>
  </si>
  <si>
    <t>REPOS.FONDO CAJA CHICA DE LA DIRECCION DE INGENIERIA CORRESP.AL PERIODO DEL 13-01  AL 05-04-2021, RECIBOS DE DESEMBOLSO DEL 867 AL 880.</t>
  </si>
  <si>
    <t>PAGO INDEMN. Y VAC. (25 DIAS CORRESP. AL AÑO 2019 Y 30 DEL 2020), QUIEN DESEMPEÑO EL CARGO DE OPERADOR DE SISTEMA APS, SECCION DE OPERACIONES DE BARAHONA.</t>
  </si>
  <si>
    <t>PAGO INDEMN. Y VAC. (25 DIAS CORRESP. AL AÑO 2019 Y 30 AL 2020), QUIEN DESEMPEÑO EL CARGO DE OPERADOR DE SISTEMA APS, SECCION DE OPERACIONES DE BARAHONA.</t>
  </si>
  <si>
    <t>PAGO INDEMN. Y VAC. (30 DIAS CORRESP. AL AÑO 2019 Y 30 DEL 2020), QUIEN DESEMPEÑO EL CARGO DE OPERADOR DE SISTEMA APS, EN LA SECCION DE OPERACIONES DE BARAHONA.</t>
  </si>
  <si>
    <t>PAGO INDEMN. Y VAC. (15 DIAS CORRESP. AL AÑO 2019 Y 15 DEL 2020), QUIEN DESEMPEÑO EL CARGO DE AUXILIAR COMERCIAL, EN LA SECCION COMERCIAL MONTE CRISTI.</t>
  </si>
  <si>
    <t>PAGO INDEMN. Y VAC. (30 DIAS CORRESP. AL AÑO 2020), QUIEN DESEMPEÑO EL CARGO DE CONSERJE, SECCION ADMINISTRATIVA DAJABON.</t>
  </si>
  <si>
    <t>PAGO INDEMN. Y VAC. (15 DIAS CORRESP. AL AÑO 2019 Y 15 DEL 2020), QUIEN DESEMPEÑO EL CARGO DE OPERADOR DE SISTEMA APS, EN LA DIVISION DE OPERACIONES ELIAS PIÑA.</t>
  </si>
  <si>
    <t>PAGO INDEMN. Y VAC. (25 DIAS CORRESP. AL AÑO 2019 Y 30 DEL 2020), QUIEN DESEMPEÑO EL CARGO DE AYUDANTE DE FONTANERIA, SECCION COMERCIAL MONTE CRISTI.</t>
  </si>
  <si>
    <t>PAGO FACT. NO. B1500000010/03-03-2021, ORD. DE SERV. NO. OS2021-0009, ABASTECIMIENTO DE AGUA EN DIFERENTES SECTORES Y COMUNIDADES DE LA PROVINCIA PERAVIA, CORRESP. A 21 DIAS DE AGOSTO/2020.</t>
  </si>
  <si>
    <t>PAGO INDEMN.Y VAC. (30 DIAS CORRESP. AL AÑO 2019 Y 30 DEL 2020), QUIEN DESEMPEÑO EL CARGO DE OPERADOR DE SISTEMA APS, EN LA DIVISION DE OPERACIONES PROV. SAN JUAN DE LA MAGUANA.</t>
  </si>
  <si>
    <t>PAGO FACT. NO. B15000005215/13-03-2021 ORD.DE SERV. OS2021-0155, PUBLICACION EN UN (01) MEDIO DE CIRCULACION NACIONAL DURANTE DOS (02) DIAS CONSECUTIVOS LA CONVOCATORIA A PARTICIPAR EN EL PROCESO DE LICITACION PUBLICA NACIONAL, NO. INAPA-CCC-LPN-2021-0007.</t>
  </si>
  <si>
    <t>PAGO FACT. NO. B1500000075/06-01-2021, ORD. DE SERV. NO. OS2020-0232 SERVICIOS MANTENIMIENTO PREVENTIVO PUERTAS FLOTANTES Y PAÑOS FIJOS, DE TODO EL NIVEL CENTRAL DEL INAPA.</t>
  </si>
  <si>
    <t>PAGO FACT. NO. B1500000775/08-12-2020 PAGO SEGUNDO MODULO,  DE MAESTRIA EN INGENIERIA SANITARIA Y AMBIENTAL EN LA CUAL ESTARAN PARTICIPANDO 22 SERVIDORES.</t>
  </si>
  <si>
    <t>PAGO FACT.NO. B1500001350/15-02-2021, ORD. DE SERV. NO. OS2019-2042, SERVICIO DE MAESTRIA EN CIENCIAS DE LA ADMINISTRACION DE LA CONSTRUCCION EN EL QUE PARTICIPARAN 2 SERVIDORES DE LA DIRECCION DE FISCALIZACION Y SUPERVISION DE OBRAS. ( 5TO. ABONO AL CONTRATO NO. 107/2019)</t>
  </si>
  <si>
    <t>PAGO FACT. NO. B1500000163/15-01-2021 ORD. DE SERV. OS2020-0790, SERVICIO MANTENIMIENTO DEL SISTEMA DE ENFRIAMIENTO DEL AIRE ACONDICIONADO DATACENTER DEL NIVEL CENTRAL.</t>
  </si>
  <si>
    <t>PAGO FACT. NO B1500000105/20-04-2021, ORDEN DE SERVICIO NO OS2021-0229,  COLOCACION DE PUBLICIDAD INSTITUCIONAL DURANTE 03 (TRES) MESES, EN EL PROGRAMA DE TELEVISION  "LA GENTE HABLA CON DARY TERRERO", CORRESP. DEL 23 DE FEBRERO AL 23 DE MARZO.</t>
  </si>
  <si>
    <t>PAGO INDEMN. Y VAC. (25 DIAS CORRESP. AL AÑO 2019 Y 24 DEL 2020), QUIEN DESEMPEÑO EL CARGO DE OPERADOR DE SISTEMA APS, EN LA DIVISION DE OPERACIONES PROV. HATO MAYOR.</t>
  </si>
  <si>
    <t>PAGO INDEMN. Y VAC. (25 DIAS CORRESP. AL AÑO 2019 Y 24 AL 2020), AL SR. VIRGILIO SANTANA, CEDULA NO. 027-0023309-7, QUIEN DESEMPEÑO EL CARGO DE OPERADOR DE SISTEMA APS, EN LA DIVISION DE OPERACIONES PROVINCIA HATO MAYOR.</t>
  </si>
  <si>
    <t>APERTURA FONDO OPERATIVO LIQUIDABLES QUE SERAN DESTINADO PARA LA COMPRA DE TICKETS DE COMBUSTIBLES, PARA SER UTIZADOS EN LA FLOTILLA DE VEHICULOS, MOTORES Y EQUIPOS DE LA INSTITUCION INAPA.</t>
  </si>
  <si>
    <t>APORTE PARA EL TORNEO BALONCESTO SUPERIOR DEL DISTRITO NACIONAL, CUYO INICIO DE TEMPORADA ES A PARTIR DEL DIA 05 DEL MES DE MAYO DEL AÑO EN CURSO, DICHA ACTIVIDAD SE CELEBRARA EN EL PALACIO DE LOS DEPORTES VIRGILIO TRAVIESO SOTO.</t>
  </si>
  <si>
    <t>APORTE PARA EL TORNEO BALONCESTO SUPERIOR DEL DISTRITO NACIONAL, CUYO INICIO DE TEMPORADA ES A PARTIR DEL DIA 05 DEL MES DE MAYO DEL AÑO EN CURSO, DICHA ACTIVIDAD SE CELEBRARA EN EL PALACIO DE LOS DEPORTES VIRGILIO TRAVIESO.</t>
  </si>
  <si>
    <t>APORTE PARA EL TORNEO BALONCESTO SUPERIOR DEL DISTRITO NACIONAL, CUYO INICIO DE TEMPORADA ES A PARTIR DEL DIA 05 DE MAYO DEL AÑO EN CURSO, DICHA ACTIVIDAD SE CELEBRARA EN EL PALACIO DE LOS DEPORTES VIRGILIO TRAVIESO SOTO.</t>
  </si>
  <si>
    <t>APORTE PARA EL TORNEO BALONCESTO SUPERIOR DEL DISTRITO NACIONAL, CUYO INICIO DE TEMPORADA ES A PARTIR DEL DIA 05 DEL MES DE MAYO DEL AÑO EN CURSO, DICHA ACTIVIDAD SE CELEBRARA EN EL PALACIO DE LOS DEPORTES VIRGILIO  TRAVIESO SOTO.</t>
  </si>
  <si>
    <t>PAGO FACT. NOS B1500000435, 436/11-02-2021 ORD. DE SERV. OS2021-0108, COLOCACION PUBLICIDAD INSTITUCIONAL DURANTE 02 (DOS) MESES, EN EL PROGRAMA RADIAL "AUDIENCIA PUBLICA", TRANSMITIDO LOS SABADOS EN HORARIO DE 9:00 PM A 9:30 PM POR HIJB, 8:30 AM, CORRESP. AL PERIODO DESDE EL 29 OCTUBRE HASTA EL 29 DE DICIEMBRE/2020.</t>
  </si>
  <si>
    <t>PAGO INDEMN.Y VAC. (25 DIAS CORRESP.E AL AÑO 2019 Y 30 DEL 2020), QUIEN DESEMPEÑO EL CARGO DE OPERADOR DE SISTEMA APS, SECCION DE OPERACIONES DE BARAHONA.</t>
  </si>
  <si>
    <t>PAGO INDEMN. Y VAC. (15 DIAS CORRESP. AL AÑO 2019 Y 14 DEL 2020), QUIEN DESEMPEÑO EL CARGO DE OPERADOR DE SISTEMA APS, EN LA DIVISION DE OPERACIONES MONTE PLATA.</t>
  </si>
  <si>
    <t>PAGO INDEMN. Y VAC. (25 DIAS CORRESP. AL AÑO 2019 Y 30 DEL 2020), QUIEN DESEMPEÑO EL CARGO DE OPERADOR DE SISTEMAS APS, EN LA DIVISION DE OPERACIONES SAN CRISTOBAL.</t>
  </si>
  <si>
    <t>PAGO INDEMN. Y VAC. (15 DIAS CORRESP. AL AÑO 2019 Y 14 DEL 2020), QUIEN DESEMPEÑO EL CARGO DE OPERADOR DE SISTEMA APS, EN LA SECCION DE OPERACIONES DE BARAHONA.</t>
  </si>
  <si>
    <t>PAGO INDEMN. Y VAC. (30 DIAS CORRESP. AL AÑO 2019 Y 30 DEL 2020), QUIEN DESEMPEÑO EL CARGO DE GESTOR DE COBROS, EN LA SECCION DE OPERACIONES DE BARAHONA.</t>
  </si>
  <si>
    <t>PAGO INDEMN. Y VAC. (25 DIAS CORRESP. AL AÑO 2019 Y 30 DEL 2020), QUIEN DESEMPEÑO EL CARGO DE AUXILIAR COMERCIAL, EN LA SECCION COMERCIAL DE BARAHONA.</t>
  </si>
  <si>
    <t>PAGO FACT. NO. B1500000101/19-01-2021, ORD.DE SERV. NO. OS2020-0733, DISTRIBUCION DE AGUA EN DIFERENTES SECTORES Y COMUNIDADES DE BANI PROV. PERAVIA,  SEGUN CONTRATO NO. 044/2019,  CORRESP. A 08 DIAS DE DICIEMBRE/2020.</t>
  </si>
  <si>
    <t>PAGO INDEMN. Y VAC. (25 DIAS CORRESP. AL AÑO 2019 Y 30 DEL 2020), QUIEN DESEMPEÑO EL CARGO DE AYUNDANTE DE FONTANERIA, EN LA SECCION COMERCIAL DE MONTE CRISTI.</t>
  </si>
  <si>
    <t>PAGO VAC. (20 DIAS CORRESP. AL AÑO 2019 Y 15 DEL 2020), QUIEN DESEMPEÑO EL CARGO DE ANALISTA LEGAL, EN EL DEPARTAMENTO PROVINCIAL SAN CRISTOBAL.</t>
  </si>
  <si>
    <t>PAGO INDEMN. Y VAC. (15 DIAS CORRESP. AL AÑO 2019 Y 09 DEL 2020), QUIEN DESEMPEÑO EL CARGO DE OPERADOR DE SISTEMA APS, EN LA SECCION DE OPERACIONES DE MONTE CRISTI.</t>
  </si>
  <si>
    <t>PAGO INDEMN. Y VAC. (25 DIAS CORRESP. AL AÑO 2019 Y 30 DEL 2020), QUIEN DESEMPEÑO EL CARGO DE AYUDANTE DE FONTANERIA, EN LA DIVISION DE OPERACIONES PROV. MONTE PLATA.</t>
  </si>
  <si>
    <t>PAGO INDEMN. Y VAC. (20 DIAS CORRESP. AL AÑO 2019 Y 18 DEL 2020), QUIEN DESEMPEÑO EL CARGO DE AYUDANTE DE FONTANERIA, EN LA SECCION DE OPERACIONES DE BARAHONA.</t>
  </si>
  <si>
    <t>PAGO INDEMN. Y VAC. (15 DIAS CORRESP. AL AÑO 2020), QUIEN DESEMPEÑO EL CARGO DE AYUDANTE DE OPERACIONES Y MANTENIMIENTO, EN LA SECCION TRATAMIENTO DE AGUA DE BARAHONA.</t>
  </si>
  <si>
    <t>PAGO INDEMN. Y VAC. (20 DIAS CORRESP. AL AÑO 2019 Y 25 DEL 2020), QUIEN DESEMPEÑO EL CARGO DE AYUDANTE DE OPERACIONES Y MANTENIMIENTO, EN LA DIVISION DE TRATAMIENTO DE AGUA MARIA TRINIDAD SANCHEZ.</t>
  </si>
  <si>
    <t>PAGO INDEMN. Y VAC. (15 DIAS CORRESP. AL AÑO 2019 Y 15 DEL 2020), QUIEN DESEMPEÑO EL CARGO DE AYUDANTE DE FONTANERIA, DIVISION DE OPERACIONES SAN JUAN DE LA MAGUANA.</t>
  </si>
  <si>
    <t>PAGO VAC. (20 DIAS CORRESP. AL AÑO 2019 Y 16 DEL 2020), QUIEN DESEMPEÑO EL CARGO DE INGENIERO CIVIL I, EN LA DIVISION DE OPERACIONES DE SAN CRISTOBAL.</t>
  </si>
  <si>
    <t>PAGO INDEMN. Y VAC. (25 DIAS CORRESP. AL AÑO 2019 Y 30 DEL 2020), QUIEN DESEMPEÑO EL CARGO DE AYUDANTE DE FONTANERIA, SECCION COMERCIAL DE BARAHONA.</t>
  </si>
  <si>
    <t>PAGO INDEMN. Y VAC. (25 DIAS CORRESP.AL AÑO 2019 Y 30 DEL 2020), QUIEN DESEMPEÑO EL CARGO DE DISTRIBUIDOR DE FACTURAS, EN LA DIVISION COMERCIAL MARIA TRINIDAD SANCHEZ.</t>
  </si>
  <si>
    <t>PAGO INDEMN. Y VAC. (25 DIAS CORRESP. AL AÑO 2019 Y 30 DEL 2020), QUIEN DESEMPEÑO EL CARGO DE VIGILANTE, SECCION ADMINISTRATIVA DE MONTE CRISTI.</t>
  </si>
  <si>
    <t>PAGO INDEMN. Y VAC. (25 DIAS CORRESP.AL AÑO 2019 Y 29 DEL 2020), QUIEN DESEMPEÑO EL CARGO DE OPERADOR DE SISTEMAS APS, EN LA DIVISION DE OPERACIONES PROV. HATO MAYOR.</t>
  </si>
  <si>
    <t>PAGO INDEMN. Y VAC. (20 DIAS CORRESP. AL AÑO 2019 Y 14 DEL 2020), QUIEN DESEMPEÑO EL CARGO DE OPERADOR DE SISTEMA APS, SECCION DE OPERACIONES MONTE CRISTI.</t>
  </si>
  <si>
    <t>PAGO INDEMN. QUIEN DESEMPEÑO EL CARGO DE AUXILIAR ADMINISTRATIVO EN EL DEPARTAMENTO DE DESARROLLO RURAL EN APS.</t>
  </si>
  <si>
    <t>PAGO INDEMN. Y VAC. (25 DIAS CORRESP. AL AÑO 2019 Y 30 DEL 2020), QUIEN DESEMPEÑO EL CARGO DE OPERADOR DE SISTEMA APS, EN LA SECCION DE OPERACIONES DE PEDERNALES.</t>
  </si>
  <si>
    <t>PAGO INDEMN. Y VAC.(25 DIAS CORRESPONDIENTE AL AÑO 2019 Y 30 DEL 2020), QUIEN DESEMPEÑO EL CARGO DE OPERADOR DE SISTEMA APS, EN LA SECCION DE OPERERACIONES DE  DAJABON.</t>
  </si>
  <si>
    <t>PAGO INDEMN. Y VAC. (25 DIAS CORRESP. AL AÑO 2019 Y 30 DEL 2020), QUIEN DESEMPEÑO EL CARGO DE AUXILIAR ADMINISTRATIVO, SECCION ADMINISTRATIVA DE BARAHONA.</t>
  </si>
  <si>
    <t>PAGO INDEMN. Y VAC. (30 DIAS CORRESP. AL AÑO 2019 Y 30 DEL 2020), QUIEN DESEMPEÑO EL CARGO DE OPERADOR DE SISTEMA APS, EN LA SECCION DE OPERACIONES DE VALVERDE.</t>
  </si>
  <si>
    <t>PAGO INDEMN. Y VAC.(15 DIAS CORRESP. AL AÑO 2019 Y 10 DEL 2020), QUIEN DESEMPEÑO EL CARGO DE GESTOR DE COBROS, EN LA DIVISION COMERCIAL PROV. HATO MAYOR.</t>
  </si>
  <si>
    <t>PAGO INDEMN. Y VAC. (25 DIAS CORRESP. AL AÑO 2019 Y 30 DEL 2020), QUIEN DESEMPEÑO EL CARGO DE AYUDANTE DE FONTANERIA, EN LA DIVISION COMERCIAL PROVICIA HATO MAYOR.</t>
  </si>
  <si>
    <t>PAGO INDEMN. Y VAC. (25 DIAS CORRESP. AL AÑO 2019 Y 30 DEL 2020), QUIEN DESEMPEÑO EL CARGO DE AYUDANTE DE FONTANERIA, EN LA SECCION DE OPERACIONES DE PROVINCIA PEDERNALES.</t>
  </si>
  <si>
    <t>PAGO INDEMN. Y VAC. (15 DIAS CORRESP. AL AÑO 2019 Y 11 DEL 2020), QUIEN DESEMPEÑO EL CARGO DE VIGILANTE,  EN LA SECCION DE ADMINISTRATIVA DE BARAHONA.</t>
  </si>
  <si>
    <t>PAGO INDEMN. Y VAC. (25 DIAS CORRESP. AL AÑO 2019 Y 28 DEL 2020), QUIEN DESEMPEÑO EL CARGO DE AYUDANTE DE FONTANERIA,  EN LA DIVISION DE OPERACIONES PROV. SAN JUAN DE LA MAGUANA.</t>
  </si>
  <si>
    <t>PAGO INDEMN. Y VAC. (20 DIAS CORRESP. AL AÑO 2019 Y 15  DEL 2020), QUIEN DESEMPEÑO EL CARGO DE AYUDANTE DE OPERACIONES Y MANTEN., EN LA DIVISION DE TRATAMIENTO PROV.  HERMANAS MIRABAL.</t>
  </si>
  <si>
    <t>PAGO INDEMN. Y VAC. (25 DIAS CORRESP. AL AÑO 2019 Y 30 DEL 2020), QUIEN DESEMPEÑO EL CARGO DE TECNICO ADMINISTRATIVO, EN LA SECCION ADMINISTRATIVA DE SANTIAGO RODRIGUEZ.</t>
  </si>
  <si>
    <t>PAGO INDEMN. Y VAC. (25 DIAS CORRESP. AL AÑO 2019 Y 30 DEL 2020), QUIEN DESEMPEÑO EL CARGO DE OPERADOR DE SISTEMA APS EN LA SECCION DE OPERACIONES BARAHONA.</t>
  </si>
  <si>
    <t>PAGO INDEMN. Y VAC. (25 DIAS CORRESP. AL AÑO 2020), QUIEN DESEMPEÑO EL CARGO DE SECRETARIA, EN LA SECCION  ADMINISTRATIVA VALVERDE.</t>
  </si>
  <si>
    <t>PAGO INDEMN. Y VAC. (20 DIAS CORRESP. AL AÑO 2019 Y 20  DEL 2020), QUIEN DESEMPEÑO EL CARGO DE OPERADOR DE SISTEMAS APS, EN LA DIVISION DE OPERACIONES SAN CRISTOBAL.</t>
  </si>
  <si>
    <t>PAGO INDEMN. Y VAC. (25 DIAS CORRESP. AL AÑO 2019 Y 30  DEL 2020), QUIEN DESEMPEÑO EL CARGO DE AYUDANTE DE FONTANERIA,  EN LA SECCION COMERCIAL DE MONTE CRISTI.</t>
  </si>
  <si>
    <t xml:space="preserve">103117 </t>
  </si>
  <si>
    <t xml:space="preserve"> SUELDO CORRESPONDIENTE AL MES DE MARZO/2021.</t>
  </si>
  <si>
    <t>AVANCE INICIAL 20%, DE LOS TRABAJOS AMPLIACION REDES DISTRIB. ACUEDUCTO HIGUEY A LOS SECTORES PRADOS I Y II, PROV. LA ALTAGRACIA,  LOTE VIII.</t>
  </si>
  <si>
    <t>AVANCE INICIAL 20%, DE LOS TRAB. LINEA DE CONDUCCION Y REDES VILLA GUERRERO COMPRENDIDA ENTRE LOS NUDOS I, 21 Y 135, PROV. EL SEIBO.  LOTE I.</t>
  </si>
  <si>
    <t>PAGO FACT. NO.B1500000034/06-04-2021 ( CUB. NO.07 ) DE LOS TRAB. MEJORAMIENTO AC. CONSUELO, PROV. SAN PEDRO DE MACORIS.</t>
  </si>
  <si>
    <t>PAGO FACT. NO.B1500000007/29-04-2021 (CUB. NO.04) DE LOS TRABAJOS AMPLIACION RED DE DISTRIB.  ACUEDUCTO MULTIPLE LIMONAL LA VEREDA,  AC. RIO ARRIBA,  PROV. PERAVIA,  LOTE II.</t>
  </si>
  <si>
    <t>PAGO FACT. NO.B1500000002/29-04-2021 (CUB. NO.02)  DE LOS TRAB.DE CONSTRUCCION DEPOSITOS REGULADORES, ESTACION DE BOMBEO Y LINEA DE IMPULSION EN AC. CAMBITA PUEBLECITO, PROV. SAN CRISTOBAL, LOTE V.</t>
  </si>
  <si>
    <t>PAGO FACT. NO.B1500000010/30-04-2021 (CUB. NO.04 FINAL Y DEVOLUCION DE RETENIDO EN GARANTIA)  DE LOS TRABAJOS REHAB. ESTACION DE BOMBEO DE LA OBRA DE TOMA QUE ABASTECIA EL ANTIGUO BOCA DE CACHON PARA ABASTECER EL NUEVO BOCA DE CACHON Y TERMINACION DE LA  PLANTA DE TRAT. DE LA PLANTA AGUAS RESIDUALES, PROV. INDEPENDENCIA.</t>
  </si>
  <si>
    <t>PAGO FACT. NO. B1500000003/29-04-2021 ( CUB. NO.03) DE LOS TRABAJOS  DE AMPLIACION ALCANTARILLADO SANITARIO DE SAN FRANCISCO DE MACORIS, AL SECTOR VILLA VERDE, PROV. DUARTE, ZONA III.</t>
  </si>
  <si>
    <t>PAGO FACT. NO.B1500000020/07-04-2021 ( CUB. NO.03 ) DE LOS TRABAJOS CONSTRUCCION LINEA DE CONDUCCION Y RED DE DISTRIBUCION  DE BORUCO, GUATAPANAL, LORAVITO, CAPILLA Y PARAJE RINCON, AC. MULTIPLE GUATAPANAL- JINAMAGAO -AMINA -BORUCO,  PROV. VALVERDE.</t>
  </si>
  <si>
    <t>PAGO  DE REPOSICION DE CAJA CHICA ASURO BARAHONA DORA YANEIDY FORTUNA</t>
  </si>
  <si>
    <t>PAGO DE REPOSICION DE CAJA CHICA BAHORUCO GLAUMIRIS MENDEZ MONTERO</t>
  </si>
  <si>
    <t>PAGO  DE REPOSICION DE CAJA CHICA BAHORUCO PARA CUBRIL RECIBOS DE DESEMBOLSO</t>
  </si>
  <si>
    <t>COMPRA DE TUBOS PVC PRECION PARA SER USADOS EN EL AC. BARAHONA</t>
  </si>
  <si>
    <t xml:space="preserve">EFT-2259 </t>
  </si>
  <si>
    <t>AVANCE INICIAL 20%, DE LOS TRAB. DE LINEA CONDUCCION 12¨ PVC TRAMO DESDE EST. 0+753 H/EST. 1+556, PROV. SANTO DOMINGO - MONTE PLATA,   LOTE II .</t>
  </si>
  <si>
    <t>PAGO FACT.NO.B1500000004/04-05-2021 (CUB. NO.04) DE LOS TRAB. CONSTRUCCION ALCANT. SANITARIO SABANA YEGUA, ZONA SUR, PROV. AZUA.</t>
  </si>
  <si>
    <t xml:space="preserve">EFT-2258 </t>
  </si>
  <si>
    <t xml:space="preserve">EFT-2253 </t>
  </si>
  <si>
    <t xml:space="preserve">EFT-2254 </t>
  </si>
  <si>
    <t xml:space="preserve">EFT-2255 </t>
  </si>
  <si>
    <t xml:space="preserve">EFT-2256 </t>
  </si>
  <si>
    <t xml:space="preserve">EFT-2257 </t>
  </si>
  <si>
    <r>
      <t xml:space="preserve">EFT-2260 </t>
    </r>
    <r>
      <rPr>
        <sz val="8"/>
        <color indexed="10"/>
        <rFont val="Calibri"/>
        <family val="2"/>
        <scheme val="minor"/>
      </rPr>
      <t xml:space="preserve"> </t>
    </r>
  </si>
  <si>
    <t xml:space="preserve">EFT-2261 </t>
  </si>
  <si>
    <t xml:space="preserve">EFT-2262 </t>
  </si>
  <si>
    <t xml:space="preserve">EFT-2263 </t>
  </si>
  <si>
    <t xml:space="preserve">EFT-2264 </t>
  </si>
  <si>
    <t>PAGO  FACT. NO. B1500000009/05-05-2021 (CUB. NO.08 FINAL Y DEVOLUCION DE RETENIDO EN GARANTIA) DE LOS TRAB.  AMPLIACION RED DE DISTRIB. AC.VICENTE NOBLE  AL BARRIO PANKING HOUSE, PROV. BARAHONA.</t>
  </si>
  <si>
    <t>PAGO CUB. NO.10 (FINAL) Y DEVOLUCION DE RETENIDO EN GARANTIA  DE LOS TRAB. DE REHAB. AC. PARAISO - OJEDA, PROV. BARAHONA.</t>
  </si>
  <si>
    <t>PAGO FACT. NO.B1500000008/04-05-2021 (CUB. NO.04)  DE LOS TRAB. AMPLIACION RED DE DISTRIB. AC. DE BANI SECTORES LA GRANJA, EL CERRO Y LOS MELONCITOS, PROV. PERAVIA.</t>
  </si>
  <si>
    <t>PAGO FACT. NO.B1500000006/16-04-2021 (CUB. NO.06) DE LOS TRAB. REHAB. DEPOSITO REGULADOR ZONA ALTA Y AMPLIACION DE LA RED DISTRIB. A LAS COLINAS, AC. SAN FRANCISCO DE MACORIS, PROV.  DUARTE.</t>
  </si>
  <si>
    <t>PAGO FACT. NO. B1500000109/-06-04-2021, O/S  NO. OS2021-0030, DISTRIB. DE AGUA EN DIFTE. SECTORES Y COMUN. DE LA PROV. DUARTE .</t>
  </si>
  <si>
    <t>PAGO VACACIONES (11 DIAS CORRESP. AL AÑO 2020), QUIEN DESEMPEÑO EL CARGO DE CHOFER I, SECCION ADMTIVA. DAJABON.</t>
  </si>
  <si>
    <t>PAGO INDEMNIZACION Y VACACIONES (25 DIAS CORRESP. AL AÑO 2019 Y 24 DEL 2020), QUIEN DESEMPEÑO EL CARGO DE OPERADOR DE SISTEMA APS, EN LA SECCION DE OPERACIONES VALVERDE.</t>
  </si>
  <si>
    <t>PAGO INDEMNIZACION Y VACACIONES (25 DIAS CORRESP. AL AÑO 2019 Y 30 DEL 2020), QUIEN DESEMPEÑO EL CARGO DE OPERADOR DE SISTEMA APS, EN LA SECCION DE OPERACIONES DE BARAHONA.</t>
  </si>
  <si>
    <t>PAGO FACT. NO.B1500000260/03-03-2021, ALQ. LOCAL COMERCIAL EN LA PROV. DE AZUA,  CORRESP. AL MES DE MARZO/2021.</t>
  </si>
  <si>
    <t>PAGO  VACACIONES (15 DIAS CORRESP. AL AÑO 2019 Y 15 DEL 2020), QUIEN DESEMPEÑO EL CARGO DE TECNICO ADMTIVO, DIV. ADMTIVO.  PROV.PERAVIA.</t>
  </si>
  <si>
    <t>PAGO INDEMNIZACION Y VACACIONES (20 DIAS CORRESP. AL AÑO 2019 Y 17 DEL 2020), QUIEN DESEMPEÑO EL CARGO DE AYUDANTE DE FONTANERIA, EN LA DIV. DE OPERACIONES PROV. PERAVIA.</t>
  </si>
  <si>
    <t>PAGO  VACACIONES (12 DIAS CORRESP. AL AÑO 2020), QUIEN DESEMPEÑO EL CARGO DE AUXILIAR COMERCIAL EN LA DIV. COMERCIAL DE LA  PROV. PERAVIA.</t>
  </si>
  <si>
    <t>PAGO INDEMNIZACION Y VACACIONES (20 DIAS CORRESP. AL AÑO 2019 Y 25 DEL 2020), QUIEN DESEMPEÑO EL CARGO DE AYUDANTE DE FONTANERIA, EN LA DIV. DE OPERACIONES PROV. PERAVIA.</t>
  </si>
  <si>
    <t>PAGO VACACIONES (10 DIAS CORRESP. AL AÑO 2020), QUIEN DESEMPEÑO EL CARGO DE ANALISTA COMERCIAL, DIV. COMERCIAL  PROV. PERAVIA.</t>
  </si>
  <si>
    <t>PAGO INDEMNIZACION Y VACACIONES (25 DIAS CORRESP. AL AÑO 2019 Y 23 DEL 2020), QUIEN DESEMPEÑO EL CARGO DE OPERADOR DE SISTEMA APS, EN LA DIV. DE OPERACIONES PROV. PERAVIA.</t>
  </si>
  <si>
    <t>PAGO VACACIONES (12 DIAS CORRESP. AL AÑO 2020), QUIEN DESEMPEÑO EL CARGO DE CONSERJE EN LA DIV. ADMTIVA. PROV. PERAVIA.</t>
  </si>
  <si>
    <t>PAGO INDEMNIZACION Y VACACIONES (15 DIAS CORRESP. AL AÑO 2019 Y 15 DEL 2020), QUIEN DESEMPEÑO EL CARGO DE CHOFER 1, EN LA DIV. ADMTIVA. PROV. PERAVIA, .</t>
  </si>
  <si>
    <t>PAGO INDEMNIZACION Y VACACIONES (25 DIAS CORRESP. AL AÑO 2019 Y 30 DEL 2020), QUIEN DESEMPEÑO EL CARGO DE CODIFICADOR, EN LA DIV. COMERCIAL PERAVIA.</t>
  </si>
  <si>
    <t>PAGO INDEMNIZACION Y VACACIONES (20 DIAS CORRESP. AL AÑO 2019 Y 20 DEL 2020), QUIEN DESEMPEÑO EL CARGO DE JARDINERO, DIV. ADMTIVA. PROV. PERAVIA.</t>
  </si>
  <si>
    <t>PAGO VACACIONES (15 DIAS CORRESP. AL AÑO 2019 Y 09 DIAS DEL 2020), QUIEN DESEMPEÑO EL CARGO DE SOPORTE COMERCIAL EN LA DIV. COMERCIAL PROV. PERAVIA.</t>
  </si>
  <si>
    <t>PAGO VACACIONES (15 DIAS CORRESP. AL AÑO 2019 Y 09 AL 2020),  QUIEN DESEMPEÑO EL CARGO DE SOPORTE COMERCIAL EN LA DIV. COMERCIAL PROV. PERAVIA.</t>
  </si>
  <si>
    <t>PAGO VACACIONES (10 DIAS CORRESP. AL AÑO 2020), QUIEN DESEMPEÑO EL CARGO DE AYUDANTE DE FONTANERIA EN LA DIV. DE OPERACIONES PROV. PERAVIA.</t>
  </si>
  <si>
    <t>PAGO INDEMNIZACION Y VACACIONES (25 DIAS CORRESP. AL AÑO 2019 Y 30 DEL 2020), QUIEN DESEMPEÑO EL CARGO DE CONSERJE, DIV. ADMTIVA. FINANCIERA PROV.HATO MAYOR.</t>
  </si>
  <si>
    <t>PAGO INDEMNIZACION Y VACACIONES (20 DIAS CORRESP. AL AÑO 2019 Y 25 DEL 2020), QUIEN DESEMPEÑO EL CARGO DE GESTOR DE COBROS, EN LA DIV. COMERCIAL PROV. SAN JUAN DE LA MAGUANA.</t>
  </si>
  <si>
    <t>PAGO INDEMNIZACION Y VACACIONES (20 DIAS CORRESP. AL AÑO 2019 Y 16 DEL 2020), QUIEN DESEMPEÑO EL CARGO DE GESTOR DE COBROS, EN LA SECCION COMERCIAL MONTE CRISTI.</t>
  </si>
  <si>
    <t>PAGO VACACIONES (14 DIAS CORRESP. AL AÑO 2020), QUIEN DESEMPEÑO EL CARGO DE GESTOR DE COBROS, DIV. COMERCIAL SAN CRISTOBAL.</t>
  </si>
  <si>
    <t>PAGO INDEMNIZACION Y VACACIONES (15 DIAS CORRESP. AL AÑO 2019 Y 15 DEL 2020), QUIEN DESEMPEÑO EL CARGO DE OPERADOR DE SISTEMA, DIV. DE OPERACIONES PROV. PERAVIA.</t>
  </si>
  <si>
    <t>PAGO VACACIONES (09 DIAS CORRESP. AL AÑO 2020), QUIEN DESEMPEÑO EL CARGO DE AYUDANTE DE OPERACIONES Y MANTENIMIENTO, DIV.DE TRATAMIENTO PROV.SAN JUAN DE LA MAGUANA.</t>
  </si>
  <si>
    <t>PAGO FACT. NO. B1500000210/05-03--2021, O/C  NO. OC2020-0308, COMPRA DE ALMUERZO PARA (4) AUDITORES DE LA CONTRALORIA GENERAL DE LA REPUBLICA, LOS CUALES ESTARAN REALIZANDO PROCESO DE AUDITORIA INTERNA DE ENFOQUE GENERAL DE LA INSTITUCION.</t>
  </si>
  <si>
    <t>PAGO INDEMNIZACION Y VACACIONES (15 DIAS CORRESP. AL AÑO 2019 Y 15 DEL 2020), QUIEN DESEMPEÑO EL CARGO DE OPERADOR DE SISTEMA APS EN LA DIV. DE OPERACIONES SAN CRISTOBAL.</t>
  </si>
  <si>
    <t>PAGO INDEMNIZACION Y VACACIONES (21 DIAS CORRESP. AL AÑO 2020), QUIEN DESEMPEÑO EL CARGO DE SOPORTE COMERCIAL, EN LA DIV.  COMERCIAL PROV. PERAVIA.</t>
  </si>
  <si>
    <t>PAGO INDEMNIZACION Y VACACIONES (25 DIAS CORRESP. AL AÑO 2019 Y 30 DEL 2020), QUIEN DESEMPEÑO EL CARGO DE AYUDANTE DE FONTANERIA, EN LA SECCION COMERCIAL DE MONTE CRISTI.</t>
  </si>
  <si>
    <t>PAGO INDEMNIZACION Y VACACIONES (25 DIAS CORRESP. AL AÑO 2020), QUIEN DESEMPEÑO EL CARGO DE GESTOR DE COBROS, DIV. COMERCIAL PROV.MONTE PLATA.</t>
  </si>
  <si>
    <t>PAGO INDEMNIZACION Y VACACIONES (15 DIAS CORRESP. AL  AÑO DEL 2020), QUIEN DESEMPEÑO EL CARGO DE OPERADOR DE SISTEMA APS, DIV. DE OPERACIONES PROV.PERAVIA.</t>
  </si>
  <si>
    <t>PAGO INDEMNIZACION Y VACACIONES (25 DIAS CORRESP. AL AÑO 2019 Y 30 DEL 2020), QUIEN DESEMPEÑO EL CARGO DE AYUDANTE DE FONTANERIA, SECCION DE OPERACIONES MONTE CRISTI.</t>
  </si>
  <si>
    <t>PAGO VACACIONES (10 DIAS CORRESP. AL AÑO 2019 Y 12 DEL 2020), QUIEN DESEMPEÑO EL CARGO DE ANALISTA DE CATASTRO DE USUARIOS, EN LA DIV. COMERCIAL PROV. LA ALTAGRACIA.</t>
  </si>
  <si>
    <t>PAGO VACACIONES (20 DIAS CORRESP. AL AÑO 2019 Y 18 DEL 2020), QUIEN DESEMPEÑO EL CARGO DE ING. DE OPERACIONES DE ELECTROMECANICAS, EN LA DIV. DE OPERACIONES PROV. PERAVIA.</t>
  </si>
  <si>
    <t>PAGO FACT. NO. B1500000058/08-01-2021, O/S  NO. OS2020-0608 DISTRIB. DE AGUA CON CAMION CISTERNA EN DIFTES. SECTORES Y COMUN. DE LA PROV. SAN CRISTOBAL , CORRESP. A 8 DIAS DE NOVIEMBRE/2020.</t>
  </si>
  <si>
    <t>PAGO INDEMNIZACION Y VACACIONES (25 DIAS CORRESP. AL AÑO 2019 Y 25 DEL 2020), QUIEN DESEMPEÑO EL CARGO DE CAJERA, SECCION ADMTIVA. DE DAJABON.</t>
  </si>
  <si>
    <t>PAGO INDEMNIZACION Y VACACIONES (30 DIAS CORRESP. AL AÑO 2019 Y 30 DEL 2020), QUIEN DESEMPEÑO EL CARGO DE OPERADOR DE SISTEMAS APS, EN LA DIV. DE OEPRACIONES MARIA TRINIDAD SANCHEZ.</t>
  </si>
  <si>
    <t>PAGO INDEMNIZACION Y VACACIONES (20 DIAS CORRESP. AL AÑO 2019 Y 20 DEL 2020), QUIEN DESEMPEÑO EL CARGO DE AYUDANTE DE FONTANERIA, EN LA SECCION COMERCIAL MONTE CRIST.</t>
  </si>
  <si>
    <t>APERTURA DE FONDO A PRESENTACION DE FACTS. PARA LOS OPERATIVOS DE NUEVOS CONTRATOS, QUE SE ESTA LLEVANDO A CABO EN LA DIRECCION COMERCIAL, CON EL OBJETIVO DE CUBRIR LOS GASTOS RECURRENTES DE MATERIALES GASTABLES Y MISCELANEOS.</t>
  </si>
  <si>
    <t>PAGO INDEMNIZACION Y VACACIONES (20 DIAS CORRESP. AL AÑO 2019 Y 20 DEL 2020), QUIEN DESEMPEÑO EL CARGO DE AUXILIAR COMERCIAL, EN LA DIV. COMERCIAL PROV. SAMANA.</t>
  </si>
  <si>
    <t xml:space="preserve">EFT-6027 </t>
  </si>
  <si>
    <t>PAGO FACT. NO.B1500095957/28-04-2021 (771256670), SERV. DE LINEA TELEFONICA TIPO CELULAR FIJO, INSTALADA EN LA PLANTA DE TRATAMIENTO DE HIGUEY, CORRESP. AL MES DE ABRIL/2021.</t>
  </si>
  <si>
    <t>PAGO FACTS. NOS. B1500000292, 293/27-04-21, O/S NO. OS2021-0294, COLOCACION DE PUBLICIDAD INSTITUCIONAL DURANTE 02 (DOS) MESES, CORRESP. AL PERIODO  DEL 06 DE DICIEMBRE DEL 2020 AL 06 DE FEBRERO/2021,  EN EL PROGRAMA DE TELEVISION ¨DEBATE SEMANAL¨, QUE SE TRANSMITE LOS SABADOS EN HORARIO DE 9:00 PM A 10:00 PM, POR MEGAVISION, CANAL 43, Y COLOCACION DE 1 BANNER EN EL PERIODICO ELINFORMANTE.COM.DO.</t>
  </si>
  <si>
    <t>PAGO INDEMNIZACION Y VACACIONES (25 DIAS CORRESP. AL AÑO 2019 Y 30 DEL 2020), QUIEN DESEMPEÑO EL CARGO DE AUXILIAR ADMTIVO, EN LA DIV. ADMTIVA. PROV. SAN JUAN DE LA MAGUANA.</t>
  </si>
  <si>
    <t>PAGO INDEMNIZACION Y VACACIONES (25 DIAS CORRESP. AL AÑO 2019 Y 30 DEL 2020), QUIEN DESEMPEÑO EL CARGO DE CAJERA SECCION ADMTIVA. DE MONTE CRISTI.</t>
  </si>
  <si>
    <t>PAGO INDEMNIZACION Y VACACIONES (25 DIAS CORRESP. AL AÑO 2019 Y 30 DEL 2020), QUIEN DESEMPEÑO EL CARGO DE AUXILIAR ADMTIVO, EN LA SECCION ADMTIVA. DE BARAHONA.</t>
  </si>
  <si>
    <t>PAGO INDEMNIZACION Y VACACIONES (20 DIAS CORRESP. AL AÑO 2019 Y 20 DEL 2020), QUIEN DESEMPEÑO EL CARGO DE AYUDANTE DE OPERACIONES Y MANTENIMIENTO, EN LA DIV. DE OPERACIONES PROV.SAN JUAN DE LA MAGUANA.</t>
  </si>
  <si>
    <t>PAGO INDEMNIZACION Y VACACIONES (25 DIAS CORRESP.AL AÑO 2019 Y 25 DEL 2020), QUIEN DESEMPEÑO EL CARGO DE CONSERJE, EN LA SECCION ADMTIVA. DE BARAHONA,.</t>
  </si>
  <si>
    <t>PAGO INDEMNIZACION Y VACACIONES (20 DIAS CORRESP. AL AÑO 2019 Y 20 DEL 2020), QUIEN DESEMPEÑO EL CARGO DE AYUDANTE DE FONTANERIA EN LA DIV. DE OPERACIONES PROV. SAN JUAN DE LA MAGUANA.</t>
  </si>
  <si>
    <t>PAGO INDEMNIZACION Y VACACIONES (25 DIAS CORRESP. AL AÑO 2019 Y 19 DEL 2020), QUIEN DESEMPEÑO EL CARGO DE AYUDANTE DE FONTANERIA, SECCION DE OPERACIONES DE BARAHONA.</t>
  </si>
  <si>
    <t>REPOSICION FONDO CAJA CHICA DE LA UNIDAD ADMTIVA. DE SABANA GRANDE DE BOYA ZONA IV CORRESP. AL DIA  10-02-2021.</t>
  </si>
  <si>
    <t>PAGO INDEMNIZACION Y VACACIONES (20 DIAS CORRESP. AL AÑO 2019 Y 20 DEL 2020), QUIEN DESEMPEÑO EL CARGO DE SOPORTE COMERCIAL, EN LA DIV. COMERCIAL MARIA TRINIDAD.</t>
  </si>
  <si>
    <t>PAGO INDEMNIZACION Y VACACIONES (20 DIAS CORRESP. AL AÑO 2019 Y 25 DEL 2020), QUIEN DESEMPEÑO EL CARGO DE DISTRIB.DE FACTS, DIV. COMERCIAL PROV.SAMANA.</t>
  </si>
  <si>
    <t>PAGO INDEMNIZACION Y VACACIONES (15 DIAS CORRESP. AL AÑO 2019 Y 12 DEL 2020), QUIEN DESEMPEÑO EL CARGO DE CAJERA,  EN LA SECCION COMERCIAL DE VALVERDE.</t>
  </si>
  <si>
    <t>PAGO INDEMNIZACION Y VACACIONES (15 DIAS CORRESP. AL AÑO 2019 Y 18 DEL 2020), QUIEN DESEMPEÑO EL CARGO DE AUXILIAR COMERCIAL, EN LA DIV. ADMTIVA. PROV. DUARTE,.</t>
  </si>
  <si>
    <t>PAGO INDEMNIZACION Y VACACIONES (20 DIAS CORRESP. AL AÑO 2019 Y 15 DEL 2020), QUIEN DESEMPEÑO EL CARGO DE OPERADOR DE SISTEMA APS,  EN LA DIV. DE OPERACIONES  DE ALINO.</t>
  </si>
  <si>
    <t>PAGO INDEMNIZACION Y VACACIONES (25 DIAS CORRESP. AL AÑO 2019 Y 23 DEL 2020), QUIEN DESEMPEÑO EL CARGO DE AYUDANTE DE OPERACIONES Y MANTENIMIENTO,  EN LA DIV. DE TRATAMIENTO SAN  JUAN.</t>
  </si>
  <si>
    <t>PAGO VACACIONES (15 DIAS CORRESP. AL AÑO 2019 ), QUIEN DESEMPEÑO EL CARGO DE CODIFICADOR, GESTOR DE COBROS, DIV.COMERCIAL PROV. DUARTE.</t>
  </si>
  <si>
    <t>PAGO INDEMNIZACION Y VACACIONES (25 DIAS CORRESP. AL AÑO 2019 Y 30 DEL 2020), QUIEN DESEMPEÑO EL CARGO DE OPERADOR DE SISTEMA APS, SECCION DE OPERACIONES DE PEDERNALES.</t>
  </si>
  <si>
    <t>PAGO DE VACACIONES (10 DIAS CORRESP. AL AÑO 2020 ) QUIEN DESEMPEÑO EL CARGO DE CODIFICADOR. EN LA DIV.  COMERCIAL,  PROV. LA ALTAGRACIA.</t>
  </si>
  <si>
    <t>PAGO INDEMNIZACION Y VACACIONES (25 DIAS CORRESP. AL AÑO 2019 Y 30 DEL 2020), QUIEN DESEMPEÑO EL CARGO DE OPERACION DE SISTEMA APS,  EN LA DIV. DE OPERACIONES DE SAN CRISTOBAL.</t>
  </si>
  <si>
    <t>PAGO INDEMNIZACION Y VACACIONES (20 DIAS CORRESP.AL AÑO 2019 Y 18 DEL 2020), QUIEN DESEMPEÑO EL CARGO DE AYUDANTE DE FONTANERIA, EN LA DIV.COMERCIAL PROV. MARIA TRINIDAD SANCHEZ.</t>
  </si>
  <si>
    <t>PAGO INDEMNIZACION Y VACACIONES (15 DIAS CORRESP. AL AÑO 2020), QUIEN DESEMPEÑO EL CARGO DE AYUDANTE DE OPERACIONES Y MANTENIMIENTO, EN LA SECCION DE TRATAMIENTO DE AGUA DE BARAHONA.</t>
  </si>
  <si>
    <t>PAGO INDEMNIZACION Y VACACIONES (25 DIAS CORRESP. AL AÑO 2019 Y 30 DEL 2020), QUIEN DESEMPEÑO EL CARGO DE CAJERO (A), EN LA SECCION ADMTIVA. DE MONTE CRISTI.</t>
  </si>
  <si>
    <t>PAGO INDEMNIZACION Y VACACIONES (25 DIAS CORRESP. AL AÑO 2019 Y 30 DEL 2020), QUIEN DESEMPEÑO EL CARGO DE AYUDANTE DE FONTANERIA,  EN LA DIV. DE OPERACIONES PROV. HERMANAS MIRABAL.</t>
  </si>
  <si>
    <t>PAGO INDEMNIZACION Y VACACIONES (30 DIAS CORRESP. AL AÑO 2019 Y 30 DEL 2020), QUIEN DESEMPEÑO EL CARGO DE GESTOR DE COBROS, EN LA SECCION COMERCIAL DAJABON.</t>
  </si>
  <si>
    <t>PAGO INDEMNIZACION Y VACACIONES (15 DIAS CORRESP. AL AÑO 2019 Y 10 DEL 2020), QUIEN DESEMPEÑO EL CARGO DE CONSERJE, EN LA DIRECCION ADMTIVA.</t>
  </si>
  <si>
    <t>PAGO VACACIONES (15 DIAS CORRESP. AL AÑO 2019 Y 20 DEL 2020), QUIEN DESEMPEÑO EL CARGO DE CODIFICADOR, DIVISION COMERCIAL MARIA TRINIDAD SANCHEZ.</t>
  </si>
  <si>
    <t>PAGO INDEMNIZACION Y VACACIONES (25 DIAS CORRESP. AL AÑO 2019 Y 25 DEL 2020), QUIEN DESEMPEÑO EL CARGO DE OPERADOR DE SISTEMA APS, DIV. DE OPERACIONES PROV. SAN JUAN DE LA MAGUANA.</t>
  </si>
  <si>
    <t>PAGO INDEMNIZACION Y VACACIONES (30 DIAS CORRESP. AL AÑO 2019 Y 30 DEL 2020), QUIEN DESEMPEÑO EL CARGO DE AUXILIAR DE OPERADOR DE SISTEMA APS, EN LA SECCION DE OPERACIONES DE BARAHONA.</t>
  </si>
  <si>
    <t>PAGO INDEMNIZACION Y VACACIONES (25 DIAS CORRESP. AL AÑO 2019 Y 30 DEL 2020), QUIEN DESEMPEÑO EL CARGO DE GESTOR DE COBROS, EN LA SECCION COMERCIAL MONTE CRISTI.</t>
  </si>
  <si>
    <t>PAGO INDEMNIZACION Y VACACIONES (25 DIAS CORRESP. AL AÑO 2019 Y 30 DEL 2020), QUIEN DESEMPEÑO EL CARGO DE CAJERA EN EL LA SECCION ADMTIVA. DE MONTE CRISTI,.</t>
  </si>
  <si>
    <t>PAGO INDEMNIZACION Y VACACIONES (25 DIAS CORRESP. AL AÑO 2019 Y 25 DEL 2020), QUIEN DESEMPEÑO EL CARGO DE OPERADOR DE SISTEMA APS, EN LA SECCION DE OPERACIONES BAEAHONA.</t>
  </si>
  <si>
    <t>PAGO INDEMNIZACION Y VACACIONES (25 DIAS CORRESP. AL AÑO 2019 Y 30 DEL 2020), QUIEN DESEMPEÑO EL CARGO DE OPERADOR DE SISTEMA APS, DIV. DE OPERACIONES PROV. SAN JUAN DE LA MAGUANA.</t>
  </si>
  <si>
    <t>PAGO INDEMNIZACION Y VACACIONES (25 DIAS CORRESP. AL AÑO 2019 Y 30 DEL 2020), QUIEN DESEMPEÑO EL CARGO DE PLOMERO,  EN LA SECCION DE OPERACIONES DE BARAHONA.</t>
  </si>
  <si>
    <t>PAGO INDEMNIZACION Y VACACIONES (25 DIAS CORRESP. AL AÑO 2019 Y 25 DEL 2020), QUIEN DESEMPEÑO EL CARGO DE OPERADOR DE SISTEMA APS, EN LA DIV. DE OPERACIONES PROV. SAN JUAN DE LA MAGUANA.</t>
  </si>
  <si>
    <t>PAGO INDEMNIZACION Y VACACIONES (25 DIAS CORRESP. AL AÑO 2019 Y 30 DEL 2020), QUIEN DESEMPEÑO EL CARGO DE AYUNDANTE DE FONTANERIA, EN LA SECCION DE OPERACIONES DE SANTIAGO RODRIGUEZ.</t>
  </si>
  <si>
    <t>PAGO INDEMNIZACION Y VACACIONES (25 DIAS CORRESP. AL AÑO 2019 Y 28 DEL 2020), QUIEN DESEMPEÑO EL CARGO DE AYUDANTE DE FONTANERIA,  EN LA DIV.  DE OPERACIONES PROV. SAN JUAN DE LA MAGUANA.</t>
  </si>
  <si>
    <t>PAGO INDEMNIZACION Y VACACIONES (30 DIAS CORRESP. AL AÑO 2019 Y 30 DEL 2020), QUIEN DESEMPEÑO EL CARGO DE AYUDANTE DE OPERACIONES Y MANTENIMIENTO,  EN LA DIV. DE TRATAMIENTO DE PROV. HATO MAYOR.</t>
  </si>
  <si>
    <t>PAGO INDEMNIZACION Y VACACIONES (20 DIAS CORRESP. AL AÑO 2019 Y 25 DEL 2020), QUIEN DESEMPEÑO EL CARGO DE AYUNDATE DE OPERACIONES Y MANTENIMIENTO, EN LA DIV. DE OPERACIONES PROV. SAMANA.</t>
  </si>
  <si>
    <t>PAGO INDEMNIZACION Y VACACIONES (15 DIAS CORRESP. AL AÑO 2019 Y 15 DEL 2020), QUIEN DESEMPEÑO EL CARGO DE OPERADOR DE SISTEMA  APS, DIV. OPERACIONES PROV. LA ALTAGRACIA.</t>
  </si>
  <si>
    <t>PAGO INDEMNIZACION Y VACACIONES (25 DIAS CORRESP. AL AÑO 2019 Y 30 DEL 2020), QUIEN DESEMPEÑO EL CARGO DE AYUDANTE DE FONTANERIA, EN LA SECCION COMERCIAL DE BARAHONA.</t>
  </si>
  <si>
    <t>PAGO INDEMNIZACION Y VACACIONES (30 DIAS CORRESP.AL AÑO 2019 Y 30 DEL 2020), QUIEN DESEMPEÑO EL CARGO DE OPERADOR DE SISTEMA APS,  EN LA DIV. DE OPERACIONES DE SANCHEZ RAMIREZ.</t>
  </si>
  <si>
    <t>PAGO INDEMNIZACION Y VACACIONES (30 DIAS CORRESP. AL AÑO 2019 Y 30 DEL 2020), QUIEN DESEMPEÑO EL CARGO DE AYUDANTE DE OPERACIONES Y MANTENIMIENTO, EN LA DIV.DE TRATAMIENTO DE AGUA DE BARAHONA.</t>
  </si>
  <si>
    <t>PAGO INDEMNIZACION Y VACACIONES (25 DIAS CORRESP. AL AÑO 2019 Y 30 DEL 2020), QUIEN DESEMPEÑO EL CARGO DE VIGILANTE,  EN LA SECCION ADMTIVA . DE BARAHONA.</t>
  </si>
  <si>
    <t>PAGO INDEMNIZACION Y VACACIONES (20 DIAS CORRESP. AL AÑO 2019 Y 19 DEL 2020), QUIEN DESEMPEÑO EL CARGO DE OPERADOR DE SISTEMA APS, EN LA DIV. DE OPERACIONES PROV. MARIA TRINIDAD SANCHEZ.</t>
  </si>
  <si>
    <t>PAGO INDEMNIZACION Y VACACIONES (25 DIAS CORRESP. AL AÑO 2019 Y 30 DEL 2020), QUIEN DESEMPEÑO EL CARGO DE AYUNDANTE DE FONTANERIA, EN LA SECCION DE OPERACIONES DE MONTE CRISTI.</t>
  </si>
  <si>
    <t>PAGO INDEMNIZACION Y VACACIONES (25 DIAS CORRESP. AL AÑO 2019 Y 30 DEL 2020), QUIEN DESEMPEÑO EL CARGO DE DISTRIB. DE FACTURAS, SECCION COMERCIAL DE SANTIAGO RODRIGUEZ.</t>
  </si>
  <si>
    <t>PAGO INDEMNIZACION Y VACACIONES (15 DIAS CORRESP. AL AÑO 2019 Y 17 DEL 2020), QUIEN DESEMPEÑO EL CARGO DE AYUNDANTE DE FONTANERIA, EN LA SECCION COMERCIAL DE MONTE CRISTI.</t>
  </si>
  <si>
    <t>PAGO INDEMNIZACION Y VACACIONES (25 DIAS CORRESP. AL AÑO 2019 Y 24 DEL 2020), QUIEN DESEMPEÑO EL CARGO DE OPERADOR DE SISTEMA APS, DIV. DE OPERACIONES PROV. PERAVIA.</t>
  </si>
  <si>
    <t xml:space="preserve">EFT-6028 </t>
  </si>
  <si>
    <t xml:space="preserve">EFT-6029 </t>
  </si>
  <si>
    <t xml:space="preserve">EFT-6030 </t>
  </si>
  <si>
    <t>PAGO INDEMNIZACION Y VACACIONES (15 DIAS CORRESP. AL AÑO 2019 Y 15 DEL 2020), QUIEN DESEMPEÑO EL CARGO DE AYUDANTE DE OPERACIONES Y MANTENIMIENTO, EN LA SECCION DE TRATAMIENTO DE AGUA DE BARAHONA.</t>
  </si>
  <si>
    <t>PAGO VIATICOS DEL DEPTO. DE REVISION Y CONTROL, CORRESP. A MARZO/2021.</t>
  </si>
  <si>
    <t xml:space="preserve">PAGO FACT. NO.B1500000042/05-04-2021, O/S  NO.OS2021-0048, DISTRIB. DE AGUA EN DIFTES. COMUN. DE LA PROV. SAN CRISTOBAL, CORRESP. A 31 DIAS  DE  MARZO/2021. </t>
  </si>
  <si>
    <t>PAGO FACT. NO.B1500095950/28-04-2021, CTA. NO.709494508, SERV. TELEFONICOS E INTERNET, CORRESP.  ABRIL/2021.</t>
  </si>
  <si>
    <t>PAGO FACT. NO.B1500000193/07-04-2021 (CUB. NO.07) DE LOS TRAB. DE CONSTRUCCION LINEA DE IMPULSION DESDE E=2 +  359.03 HASTA DEPOSITO REGULADOR VITRIFICADO CAPAC.935M3  Y RED DE DISTRIB. EL COYOTE, MAJAGUALITO, AC. MULT. JUANA VICENTA,  PROV.  SAMANA.</t>
  </si>
  <si>
    <t>PAGO FACTURAS NOS.B1500095953 (CUENTA NO.744281798), 95951 (738889197), 95952  (740684071), 95955 761266193), 95956  (765558092), 95959  (776535838), 95960  (776767703)/28-04-2021, SERVICIO DE INTERNET BANDA (S) ANCHA DE LA DIRECCION EJECUTIVA (2); DIRECCION DE TRATAMIENTO (4), DIRECCION DE RECURSOS HUMANOS (1), DEPTO. COMUNICACIONES (9); TRANSPORTACION (1) ; SISMOPA (1); DIRECCION ADMINISTRATIVA (1), TOPOGRAFIA (2), UEPE (1), BANDA ANCHAS DE IPAD (16) Y DISPONIBLE (7), CORRESPONDIENTE AL MES DE ABRIL/2021, SEGUN MEMO-DSCR NO.0053/2021 MENOS DESC. ISR RD$ 4,102.98.-</t>
  </si>
  <si>
    <t>PAGO FACTURA NO. B1500029616/05-05-2021, CUENTA NO.86797963, CORRESPONDIENTE AL  SERVICIO DE USO GPS  DEL INAPA   FACTURACION  DESDE  01-04  AL 30-04-2021,  MEMO-DSCR NO.0058/2021, MENOS DESC. ISR RD$297.07.</t>
  </si>
  <si>
    <t>PAGO FACTURA NO. B1500029572/05-05-2021, CUENTA NO.86082876, POR SERVICIO DE LAS FLOTAS DE INAPA, CORRESPONDIENTE A LA FACTURACION DEL 01-04 AL 30-04-2021, MEMO DSCR-NO.0055/2021, MENOS DESC. ISR RD$26,854.76.</t>
  </si>
  <si>
    <t>PAGO INDEMNIZACION Y VACACIONES (20 DIAS CORRESPONDIENTE AL AÑO 2019 Y 17 DEL 2020), QUIEN DESEMPEÑO EL CARGO DE GESTOR DE COBROS, EN LA SECCION COMERCIAL DE BARAHONA, SEGUN HOJA DE CALCULO DEL MAP, MEMO-DOTC NO.726/2021.-</t>
  </si>
  <si>
    <t>PAGO INDEMNIZACION Y VACACIONES (20 DIAS CORRESPONDIENTE AL AÑO 2019 Y 15 DEL 2020), QUIEN DESEMPEÑO EL CARGO DE OPERADOR DE SISTEMA APS, EN LA SECCION DE OPERACIONES DE DAJABON, SEGUN HOJA DE CALCULO DEL MAP, MEMO-DOTC NO.596/2021.</t>
  </si>
  <si>
    <t>PAGO VACACIONES (20 DIAS CORRESPONDIENTE AL AÑO 2019 Y 20 DEL 2020), QUIEN DESEMPEÑO EL CARGO DE DIRECTOR EJECUTIVO EN LA DIRECCION EJECUTIVA,  SEGUN HOJA DE CALCULO DEL MAP, MEMO-DOTC NO.131/2020.-</t>
  </si>
  <si>
    <t>PAGO FACTURA NO.B1100008115/29-04-2021  ALQUILER LOCAL COMERCIAL EN PIMENTEL, PROVINCIA DUARTE, SEGUN CONTRATO NO.075/2018, CORRESPONDIENTE AL MES DE ABRIL/2021,  MENOS DESC. ISR RD$2,300.00 ITBIS RD$4,140.00.</t>
  </si>
  <si>
    <t>AVANCE INICIAL 20% ORDEN DE SERVICIO OS2021-0272/26-04-2021, SERVICIO DESINFECCION PARA DIFERENTES INSTALACIONES DEL INAPA, CONTRATO NO.003/2021 MENOS DESC. ISR RD $ 12,876.87.</t>
  </si>
  <si>
    <t>PAGO VIATICOS DIRECCION COMERCIAL, CORRESPONDIENTE AL MES DE MARZO/2021, ELABORADA EN MAYO/2021, MEMO-DF-145/2021.</t>
  </si>
  <si>
    <t xml:space="preserve">EFT-6044 </t>
  </si>
  <si>
    <t xml:space="preserve">EFT-6043 </t>
  </si>
  <si>
    <t xml:space="preserve">EFT-6042 </t>
  </si>
  <si>
    <t xml:space="preserve">EFT-6038 </t>
  </si>
  <si>
    <t xml:space="preserve">EFT-6039 </t>
  </si>
  <si>
    <t xml:space="preserve">EFT-6040 </t>
  </si>
  <si>
    <t xml:space="preserve">EFT-6041 </t>
  </si>
  <si>
    <t>PAGO FACTURA NO.B1500000052/27-04-2021 (CUBICACION NO.01) DE LOS TRABAJOS  LOTE NO.1 PARA LA AMPLIACION POTENCIA SISTEMA ELECTRICO Y CONSTRUCCION NUEVA CASETA DE GENERADOR, NIVEL CENTRAL INAPA, DISTRITO NACIONAL Y LOTE NO.2 PARA LA AMPLIACION ACUEDUCTO DE HIGUEY EXTENSION VILLA HORTENSIA Y ANAMUYA, EQUIPAMIENTO Y  ELECTRIFICACION, PROVINCIA  LA ALTAGRACIA, SEGUN CONTRATO NO.025/2020, MENOS DESC.  LEY 6-86 RD$113,211.12, SUPERVISION RD$566,055.59, CODIA RD$11,321.11, ITBIS RD$61,134.01, ISR RD$104,680.47.-</t>
  </si>
  <si>
    <t>PAGO FACTURA NO. B1500000026/20-04-2021 (CUBICACION NO.3) PARA LA EJECUCION DEL PROYECTO CONSTRUCCION LINEAS DE CONDUCCION DE ø12 DESDE ENRIQUILLO HASTA JUANCHO,  ACUEDUCTO MULTIPLE LOS PATOS-ENRIQUILLO-OVIEDO, PROVINCIA PEDERNALES, SEGUN CONTRATO NO. 027/2020 MENOS DESC. LEY 6-86 RD$175,844.94, SUPERVISION RD$879,224.73, CODIA RD$17,584.50, ITBIS RD$94,956.27, ISR RD$166,138.30.-</t>
  </si>
  <si>
    <t xml:space="preserve">EFT-2265 </t>
  </si>
  <si>
    <t xml:space="preserve">103118 </t>
  </si>
  <si>
    <t xml:space="preserve">103119 </t>
  </si>
  <si>
    <t xml:space="preserve">EFT-2267 </t>
  </si>
  <si>
    <t xml:space="preserve">EFT2266 </t>
  </si>
  <si>
    <t>PAGO FACT. NO. B1500000174/30-04-2021 ( CUB. NO.08)  DE LOS TRAB. DE AMPLIACION Y MEJORAMIENTO REDES DE DISTRIB. MATANZA, PAYA, ARROYO HONDO, LOS TUMBAOS Y QUIJA QUIETA Y CARRETON  AC. MULTIPLE PERAVIA, PROV. PERAVIA.</t>
  </si>
  <si>
    <t>PAGO FACT. NO. B1500000173/30-04-2021, (CUB. NO.08)   PARA LOS TRAB. CONSTRUCCION MACRO RED DE BANI Y RED DE DISTRIB. EL FUNDO, AC. PERAVIA, PROV. PERAVIA, .</t>
  </si>
  <si>
    <t xml:space="preserve">EFT-1152 </t>
  </si>
  <si>
    <t xml:space="preserve">EFT-1153 </t>
  </si>
  <si>
    <t>PAGO VIATICOS DIRECCION DE INGENIERIA, CORRESPONDIENTE AL MES DE MARZO/2021, ELABORADA EN MAYO/2021, MEMO-DF-154/2021.</t>
  </si>
  <si>
    <t>PAGO VIATICOS DE LAS UNIDADES CONSULTIVAS O ASESORAS, CORRESPONDIENTE AL MES DE MARZO/2021, ELABORADA EN MAYO/2021, MEMO-DF-151/2021.</t>
  </si>
  <si>
    <t>PAGO VIATICOS COMPLETIVO DE FEBRERO/2021 ELABORADA EN MAYO/2021, MEMO-DF-152/2021.</t>
  </si>
  <si>
    <t xml:space="preserve">EFT-6045 </t>
  </si>
  <si>
    <t xml:space="preserve">EFT-6046 </t>
  </si>
  <si>
    <t xml:space="preserve">EFT-6047 </t>
  </si>
  <si>
    <t xml:space="preserve">EFT-6048 </t>
  </si>
  <si>
    <t xml:space="preserve">EFT-6049 </t>
  </si>
  <si>
    <t xml:space="preserve">EFT-6050 </t>
  </si>
  <si>
    <t xml:space="preserve">EFT-6051 </t>
  </si>
  <si>
    <t xml:space="preserve">EFT-6052 </t>
  </si>
  <si>
    <t xml:space="preserve">EFT-6053 </t>
  </si>
  <si>
    <t>PAGO INDEMN. Y VAC. (25 DIAS CORRESP. AL AÑO 2019 Y 30 DEL 2020), QUIEN DESEMPEÑO EL CARGO DE AYUDANTE DE OPERACIONES Y MANTENIMIENTO EN LA DIVISION DE OPERACIONES SAN CRISTOBAL.</t>
  </si>
  <si>
    <t>PAGO INDEMN. Y VAC. (25 DIAS CORRESP. AL AÑO 2019 Y 30 DEL 2020), QUIEN DESEMPEÑO EL CARGO DE MENSAJERO EXTERNO, EN LA SECCION ADMINISTRATIVA VALVERDE.</t>
  </si>
  <si>
    <t>PAGO INDEMN. Y VAC. (20 DIAS CORRESP. AL AÑO 2019 Y 20 DEL 2020), QUIEN DESEMPEÑO EL CARGO DE AUXILIAR COMERCIAL, EN LA DIVISION COMERCIAL PROVINCIA SAN JUAN DE LA MAGUANA.</t>
  </si>
  <si>
    <t>PAGO INDEMN. Y VAC. (30 DIAS CORRESP. AL AÑO 2019 Y 30 DEL 2020), QUIEN DESEMPEÑO EL CARGO DE VIGILANTE EN LA DIVISION ADMINISTRATIVA PROV. MONTE PLATA.</t>
  </si>
  <si>
    <t>PAGO INDEMN. Y VAC. (25 DIAS CORRESP. AL AÑO 2019 Y 23 DEL 2020), QUIEN DESEMPEÑO EL CARGO DE AYUDANTE DE FONTANERIA, EN LA DIVISION COMERCIAL DE SAN JUAN DE LA MAGUANA.</t>
  </si>
  <si>
    <t>PAGO INDEMN. Y VAC. (20 DIAS CORRESP. AL AÑO 2019 Y 15 DEL 2020), QUIEN DESEMPEÑO EL CARGO DE AUXILIAR COMERCIAL, EN LA DIVISION COMERCIAL MARIA TRINIDAD SANCHEZ.</t>
  </si>
  <si>
    <t>PAGO INDEMN. Y  VAC. ( 15 DIAS CORRESP. AL AÑO 2019 Y 15 DEL 2020), QUIEN DESEMPEÑO EL CARGO DE GESTOR DE COBROS, EN LA DIVISION COMERCIAL PROVINCIA HATO MAYOR.</t>
  </si>
  <si>
    <t>SALDO DE LA INDEMN. Y VAC. CORRESP. A (30 DIAS DEL AÑO 2019 Y 30 DIAS DEL 2020), QUIEN DESEMPEÑO EL CARGO DE ENCARGADO DEPTO. PROVINCIAL VALVERDE.</t>
  </si>
  <si>
    <t>SALDO INDEMN. Y VAC. CORRESP. A (20 DIAS DEL AÑO 2019 Y 25 DEL 2020), QUIEN DESEMPEÑO EL CARGO DE ENCARGADO DIVISION ADMINISTRATIVA PROVINCIA SAN JUAN DE LA MAGUANA.</t>
  </si>
  <si>
    <t>2DO ABONO DE INDEMN. Y VAC. CORRESP. A (30 DIAS DEL AÑO 2019 Y 25 DEL 2020), QUIEN DESEMPEÑO EL CARGO DE ENCARGADO (A), EN LA DIVISION ADMINISTRATIVA PROVINCIA SAMANA.</t>
  </si>
  <si>
    <t>PAGO INDEMN. Y VAC. (25 DIAS CORRESP. AL AÑO 2019 Y 30 DEL 2020), QUIEN DESEMPEÑO EL CARGO DE DISTRIBUIDOR DE FACTURAS, EN LA DIVISION COMERCIAL MARIA TRINIDAD SANCHEZ.</t>
  </si>
  <si>
    <t>PAGO INDEMN. Y VAC. (15 DIAS CORRESP. AL AÑO 2019 Y 15 DEL 2020), QUIEN DESEMPEÑO EL CARGO DE OPERADOR DE SISTEMAS APS, EN LA DIVISION DE OPERACIONES MARIA TRINIDAD SANCHEZ.</t>
  </si>
  <si>
    <t>PAGO INDEMN. Y VAC. (15 DIAS CORRESP. AL AÑO 2019 Y 15 DEL 2020), QUIEN DESEMPEÑO EL CARGO DE OPERADOR DE SISTEMA APS, EN LA DIVISION DE OPERACIONES PROVINCIA ALTAGRACIA.</t>
  </si>
  <si>
    <t>PAGO INDEMN. Y  VAC. ( 20 DIAS CORRESP. AL AÑO 2019 Y 30 DEL 2020), QUIEN DESEMPEÑO EL CARGO DE CAJERA, EN LA SECCION ADMINISTRATIVA SANTIAGO RODRIGUEZ.</t>
  </si>
  <si>
    <t>PAGO INDEMN. Y VAC. (25 DIAS CORRESP. AL AÑO 2019 Y 28 DEL 2020), QUIEN DESEMPEÑO EL CARGO DE AYUDANTE DE OPERACIONES, EN LA DIVISION DE TRATAMIENTO SECCION DE SAN JUAN.</t>
  </si>
  <si>
    <t>PAGO FACT. NO. B1500002343/01-04-2021, CUENTA NO. (50017176) SERVICIO C&amp;W INTERNET ASIGNADO A SAN CRISTOBAL, CORRESPONDIENTE A LA FACTURACION DEL 01-04  AL 30-04-2021.</t>
  </si>
  <si>
    <t>PAGO VIATICOS DIRECCION DE PROGRAMAS Y PROYECTOS ESPECIALES CORRESP. A MARZO/2021, ELABORADA EN MAYO/2021, MEMO-DF-153/2021.</t>
  </si>
  <si>
    <t>PAGO FACT. NO.B1100008137/29-04-2021,  ALQUILER DE LOCAL COMERCIAL EN EL MUNICIPIO DON GREGORIO, PROVINCIA PERAVIA, CORRESP.AL MES DE ABRIL/2021.</t>
  </si>
  <si>
    <t>PAGO FACT. NO.B1100008129/29-04-2021, ALQUILER LOCAL COMERCIAL EN VILLA LA MATA, PROVINCIA SANCHEZ RAMIREZ CORRESP. AL MES DE ABRIL/2021.</t>
  </si>
  <si>
    <t>PAGO INDEMN. Y VAC. (20 DIAS CORRESP. AL AÑO 2019 Y 25 DEL 2020), QUIEN DESEMPEÑO EL CARGO DE AYUDANTE DE OPERACIONES Y MANTENIMIENTO, EN LA SECCION DE TRATAMIENTO DE AGUA DE BARAHONA.</t>
  </si>
  <si>
    <t>PAGO INDEMN. Y VAC. (25 DIAS CORRESP. AL AÑO 2019 Y 28 DEL 2020), QUIEN DESEMPEÑO EL CARGO DE OPERADOR DE SISTEMA APS, EN LA SECCION DE OPERACIONES DE BARAHONA.</t>
  </si>
  <si>
    <t>PAGO INDEMN. Y VAC. (30 DIAS CORRESP. AL AÑO 2019 Y 30 DEL 2020), QUIEN DESEMPEÑO EL CARGO DE SECRETARIA, EN LA SECCION ADMINISTRATIVA DE MONTE CRISTI.</t>
  </si>
  <si>
    <t>PAGO INDEMN. Y VAC. (25 DIAS CORRESP. AL AÑO 2019 Y 25 DEL 2020), QUIEN DESEMPEÑO EL CARGO DE AYUDANTE DE FONTANERIA, EN LA SECCION COMERCIAL DE BARAHONA.</t>
  </si>
  <si>
    <t>PAGO INDEMN.Y VAC. (25 DIAS CORRESP. AL AÑO 2019 Y 30 DEL 2020), QUIEN DESEMPEÑO EL CARGO DE AYUDANTE DE FONTANERIA, EN LA SECCION COMERCIAL DE BARAHONA.</t>
  </si>
  <si>
    <t>PAGO INDEMN. Y VAC. (15 DIAS CORRESP. AL AÑO 2019 Y 09 DEL 2020), QUIEN DESEMPEÑO EL CARGO DE VIGILANTE, EN LA SECCION ADMINISTRATIVA DE BARAHONA.</t>
  </si>
  <si>
    <t>PAGO VAC. (15 DIAS CORRESP. AL AÑO 2019 Y 10 DEL 2020), QUIEN DESEMPEÑO EL CARGO DE SOPORTE COMERCIAL, EN LA DIVISION COMERCIAL PROVINCIA SAMANA.</t>
  </si>
  <si>
    <t>PAGO FACT. NO.B1100008140/29-04-2021,  ALQUILER LOCAL COMERCIAL EN LA PROVINCIA PEDERNALES ADENDUM 01/2020, CORRESP. AL MES DE ABRIL/2021.</t>
  </si>
  <si>
    <t>PAGO FACT. NO. B1100008155/29-04-2021,  ALQUILER LOCAL COMERCIAL EN EL MUNICIPIO MONCION, PROVINCIA SANTIAGO RODRIGUEZ, ADENDUM 01/2020, CORRESP.  AL MES DE ABRIL/2021.</t>
  </si>
  <si>
    <t>PAGO FACT. NO. B1100008148/29-04-21, ALQUILER DE DOS LOCALES COMERCIALES EN EL MUNICIPIO DAJABON,  PROVINCIA DAJABON , CORRESP. AL MES DE ABRIL/2021.</t>
  </si>
  <si>
    <t>PAGO FACT. NO. B1100008141/29-04-2021, ALQUILER LOCAL COMERCIAL EN CAÑAFISTOL-BANI, PROVINCIA PERAVIA, CORRESP. AL MES DE ABRIL/2021.</t>
  </si>
  <si>
    <t>PAGO FACT. NO. B1100008139/29-04-2021, ALQUILER OFICINA COMERCIAL EN EL MUNICIPIO  EL CERCADO, PROVINCIA SAN JUAN CORRESP. AL MES DE ABRIL/2021.</t>
  </si>
  <si>
    <t>PAGO FACT. NO.B1100008151/29-04-2021,  ALQUILER LOCAL COMERCIAL EN LAS MATAS DE FARFAN,  PROVINCIA SAN JUAN, CORRESP. AL MES DE ABRIL/2021.</t>
  </si>
  <si>
    <t>PAGO FACT. NO.B1100008147/29-04-2021,  ALQUILER LOCAL COMERCIAL  EN EL MUNICIPIO NIZAO, PROVINCIA PERAVIA, CORRESPONDIENTE AL MES DE ABRIL/2021.</t>
  </si>
  <si>
    <t>PAGO FACT. NO.B1500000268/04-04-2021, ALQUILER LOCAL COMERCIAL EN LA PROVINCIA DE AZUA, SEGUN CONTRATO 196/2013, CORRESP. AL MES DE ABRIL/2021.</t>
  </si>
  <si>
    <t>PAGO FACT. NO.B1100008128/29-04-2021,  ALQUILER LOCAL COMERCIAL EN JICOME ARRIBA, MUNICIPIO ESPERANZA, PROVINCIA VALVERDE, CORRES. AL MES DE ABRIL/2021.</t>
  </si>
  <si>
    <t>REPOS. FONDO CAJA CHICA DE LA DIRECCION DE CALIDAD DE AGUA CORRESP. AL PERIODO DEL 11-02 AL 26-03-2021, RECIBOS DE DESEMBOLSO DEL 0315 AL 0327.</t>
  </si>
  <si>
    <t>PAGO FACT. NO. B1100008149/29-04-2021,  ALQUILER LOCAL COMERCIAL EN EL MUNICIPIO JUAN DOLIO, PROVINCIA SAN PEDRO DE MACORIS CORRESP. AL MES DE ABRIL/2021.</t>
  </si>
  <si>
    <t>PAGO  VAC. ( 08 DIAS CORRESP. AL AÑO 2020 ), QUIEN DESEMPEÑO EL CARGO DE OPERADOR DE SISTEMA APS, EN LA SECCION DE OPERACIONES DE MONTE CRISTI.</t>
  </si>
  <si>
    <t>CONFECCION DE CHEQUES</t>
  </si>
  <si>
    <t xml:space="preserve">EFT-6064 </t>
  </si>
  <si>
    <t xml:space="preserve">EFT-6063 </t>
  </si>
  <si>
    <t xml:space="preserve">EFT-6062 </t>
  </si>
  <si>
    <t xml:space="preserve">EFT-6061 </t>
  </si>
  <si>
    <t xml:space="preserve">EFT-6060 </t>
  </si>
  <si>
    <t xml:space="preserve">EFT-6059 </t>
  </si>
  <si>
    <t xml:space="preserve">EFT-6058 </t>
  </si>
  <si>
    <t xml:space="preserve">EFT-6057 </t>
  </si>
  <si>
    <t xml:space="preserve">EFT-6056 </t>
  </si>
  <si>
    <t xml:space="preserve">EFT-6055 </t>
  </si>
  <si>
    <t xml:space="preserve">EFT-6054 </t>
  </si>
  <si>
    <t xml:space="preserve">EFT-6031 </t>
  </si>
  <si>
    <t xml:space="preserve">EFT-6032 </t>
  </si>
  <si>
    <t xml:space="preserve">EFT-6033 </t>
  </si>
  <si>
    <t xml:space="preserve">EFT-6034 </t>
  </si>
  <si>
    <t xml:space="preserve">EFT-6035 </t>
  </si>
  <si>
    <t xml:space="preserve">EFT-6036 </t>
  </si>
  <si>
    <t xml:space="preserve">EFT-6037 </t>
  </si>
  <si>
    <t>PAGO FACT. NO.B1100008159/29-04-2021,  ALQ. LOCAL COMERCIAL  EN EL SECTOR PIZARRETE, MUN. BANI, PROV. PERAVIA, CORRESP. AL MES DE ABRIL/2021.</t>
  </si>
  <si>
    <t>PAGO FACT. NO. B1100008130/29-04-2021,  ALQ. LOCAL  DE LA OFICINA COMERCIAL EN EL DISTRITO MUNICIPAL SABANA BUEY, MUN. BANI, PROV. PERAVIA,  CORRESP AL MES DE ABRIL/2021.</t>
  </si>
  <si>
    <t>PAGO FACT. NO. B1100008165/29-04-2021, ALQ. VIVIENDA FAMILIAR HABITADA POR EL PERSONAL DE SUPERV. DEL AC. JUANA VICENTA, EL LIMON, PROV. SAMANA ,CORRESP. AL MES DE ABRIL/2021.</t>
  </si>
  <si>
    <t>PAGO INDEMNIZACION Y VACACIONES (15 DIAS CORRESP. AL AÑO 2019 Y 12 AL 2020),  QUIEN DESEMPEÑO EL CARGO DE SECRETARIA, EN LA DIV. ADMTIVA. FINANCIERA PROV. ELIAS PIÑA.</t>
  </si>
  <si>
    <t>PAGO INDEMNIZACION Y VACACIONES (15 DIAS CORRESP. AL AÑO 2019 Y 12 DEL 2020), QUIEN DESEMPEÑO EL CARGO DE SECRETARIA, EN LA DIV. ADMTIVA. FINANCIERA PROV. ELIAS PIÑA,.</t>
  </si>
  <si>
    <t>PAGO INDEMNIZACION Y VACACIONES (25 DIAS CORRESP. AL AÑO 2019 Y 30 AL 2020), QUIEN DESEMPEÑO EL CARGO DE CODIFICADOR, EN LA DIV. COMERCIAL DE ELIAS PIÑA.</t>
  </si>
  <si>
    <t>PAGO INDEMNIZACION Y VACACIONES (25 DIAS CORRESP. AL AÑO 2019 Y 30 DEL 2020), QUIEN DESEMPEÑO EL CARGO DE CODIFICADOR, EN LA DIV.COMERCIAL DE ELIAS PIÑA</t>
  </si>
  <si>
    <t>PAGO INDEMNIZACION Y VACACIONES (25 DIAS CORRESP. AL AÑO 2019 Y 30 AL 2020),  QUIEN DESEMPEÑO EL CARGO DE AUXILIAR DE FACTURACION, EN LA SECCION COMERCIAL DE DAJABON.</t>
  </si>
  <si>
    <t>PAGO INDEMNIZACION Y VACACIONES (25 DIAS CORRESP. AL AÑO 2019 Y 30 DEL 2020), QUIEN DESEMPEÑO EL CARGO DE AUXILIAR DE FACTURACION, EN LA SECCION COMERCIAL DE DAJABON.</t>
  </si>
  <si>
    <t>PAGO INDEMNIZACION Y VACACIONES (15 DIAS CORRESP. AL AÑO 2019 Y 15 DEL 2020), QUIEN DESEMPEÑO EL CARGO DE CHOFER 1, EN LA DIV. ADMTIVA. PROV. MONTE PLATA.</t>
  </si>
  <si>
    <t>PAGO INDEMNIZACION Y VACACIONES (30 DIAS CORRESP. AL AÑO 2019 Y 30 AL 2020), QUIEN DESEMPEÑO EL CARGO DE SECRETARIA, EN LA DIV. ADMTIVA. FINANCIERA PROV. HATO MAYOR.</t>
  </si>
  <si>
    <t>PAGO INDEMNIZACION Y VACACIONES (30 DIAS CORRESP. AL AÑO 2019 Y 30 DEL 2020), QUIEN DESEMPEÑO EL CARGO DE SECRETARIA, EN LA DIV. ADMTIVA. FINANCIERA PROV. HATO MAYOR.</t>
  </si>
  <si>
    <t>PAGO INDEMNIZACION Y VACACIONES (15 DIAS CORRESP. AL AÑO 2019 Y 11 DEL 2020), QUIEN DESEMPEÑO EL CARGO DE OPERADOR DE SISTEMA APS, EN LA DIV. DE OPERACIONES PROV. DUARTE.</t>
  </si>
  <si>
    <t>PAGO INDEMNIZACION Y VACACIONES (25 DIAS CORRESP. AL AÑO 2019 Y 25 DEL 2020), QUIEN DESEMPEÑO EL CARGO DE OPERADOR DE SISTEMA APS, EN LA DIV. DE OPERACIONES PROV. MARIA TRINIDAD SANCHEZ.</t>
  </si>
  <si>
    <t>PAGO INDEMNIZACION Y VACACIONES (25 DIAS CORRESP. AL AÑO 2019 Y 30 DEL 2020), QUIEN DESEMPEÑO EL CARGO DE AYUDANTE DE FONTANERIA, EN LA DIV.COMERCIAL PROV. MONTE PLATA.</t>
  </si>
  <si>
    <t>PAGO INDEMNIZACION Y VACACIONES (15 DIAS CORRESP. AL AÑO 2019 Y 15 DEL 2020), QUIEN DESEMPEÑO EL CARGO DE AYUDANTE DE OPERACIONES Y MANTENIMIENTO, EN SECCION DE TRATAMIENTO DE AGUA DAJABON.</t>
  </si>
  <si>
    <t>PAGO INDEMNIZACION Y VACACIONES (20 DIAS CORRESP. AL AÑO 2019 Y 14 DEL 2020), QUIEN DESEMPEÑO EL CARGO DE OPERADOR DE SISTEMA APS, EN LA DIV. DE OPERACIONES PROV. HATO MAYOR.</t>
  </si>
  <si>
    <t>PAGO INDEMNIZACION Y VACACIONES (25 DIAS CORRESP. AL AÑO 2020),  QUIEN DESEMPEÑO EL CARGO DE TECNICO ADMTIVO, EN LA DIV. ADMTIVA. FINANCIERA SAN CRISTOBAL.</t>
  </si>
  <si>
    <t>PAGO INDEMNIZACION Y VACACIONES (25 DIAS CORRESP. AL AÑO 2020), QUIEN DESEMPEÑO EL CARGO DE TECNICO ADMTIVO, EN LA DIV. ADMTIVA. FINANCIERA SAN CRISTOBAL.</t>
  </si>
  <si>
    <t>PAGO INDEMNIZACION Y VACACIONES (20 DIAS CORRESP. AL AÑO 2019 Y 20 DEL 2020), QUIEN DESEMPEÑO EL CARGO DE OPERADOR DE SISTEMA APS, EN LA SECCION DE OPERACIONES DAJABON.</t>
  </si>
  <si>
    <t>PAGO FACT. NO. B1100008161/29-04-2021,  ALQ.  LOCAL  DE LA OFICINA COMERCIAL EN EL MUN.DE VALLEJUELOS, PROVINCIA SAN JUAN, CORRESP. AL MES DE ABRIL/2021  .</t>
  </si>
  <si>
    <t>PAGO FACT. NO.B1100008143/29-04-2021, ALQ. LOCAL COMERCIAL, MUN. SABANA GRANDE DE BOYA, PROV. MONTE PLATA, CORRESP. AL DEL MES DE ABRIL/2021.</t>
  </si>
  <si>
    <t>PAGO FACT. NO. B1100008157/29-04-2021, ALQ. DE LOCAL  COMERCIAL, MUN. MICHES, PROV. EL SEIBO, CORRESP. AL MES DE ABRIL/2021.</t>
  </si>
  <si>
    <t>PAGO FACT. NO. B1100008164/29-04-2021, ALQ. APTO. HABITADO POR EL PERSONAL DE SUPERV. AC. VILLA JARAGUA, DEL MUN. NEYBA, PROV. BAHORUCO,CORRESP AL MES DE ABRIL/2021.</t>
  </si>
  <si>
    <t>PAGO FACTS. NOS. B1500015098/17-03, 14450/06-04-2021, SUMINISTRO TRATAMIENTOS DE USO CONTINUO PRESCRITOS,QUIEN DESEMPEÑA EL CARGO DE AUXILIAR ADMTIVO. EN EL DEPTO. ADMTIVO.  ASI COMO LOS PRESCRITO, QUIEN DESEMPEÑA EL CARGO DE SECRETARIA EN LA DIV. DE SERVICIOS GENERALES</t>
  </si>
  <si>
    <t>PAGO FACTS. NOS. B1500000241/19, 242/28-04-2021 O/S  OS2021-0228, COLOCACION PUBLICIDAD, EN EL PROGRAMA DE TELEVISION "LO QUE OTROS CALLAN" TRANSMITIDO DE LUNES A VIERNES DE 9:00 PM A 10:00 PM, CORRESP. AL PERIODO DEL 23 FEBRERO AL 23 DE ABRIL/2021.</t>
  </si>
  <si>
    <t>PAGO FACT. NO. B1500000023/08-12-2020 (CUB. NO.03) DE LOS TRAB. EQUIPAMIENTO PLANTA DE TRATAMIENTO DE AGUAS RESIDUALES Y CONSTRUCCION NUEVO COLECTOR ALCANT. SAN CRISTOBAL, PROV. SAN CRISTOBAL.</t>
  </si>
  <si>
    <t xml:space="preserve">EFT-2268 </t>
  </si>
  <si>
    <t>PAGO FACT. NO.B1500000056/28-02-2021, O/S  NO. OS2021-0234, SERV. DE ABASTECIMIENTO DE AGUA  EN DIFTES. COMUN. DE BANI, PROV. PERAVIA,CORRESP. A 28 DIAS DEL  MES DE FEBRERO/2021.</t>
  </si>
  <si>
    <t>PAGO FACT. NO. B15000001262/11-03-2021 O/C  NO. OC2020-0208, ADQ. DE ELECTROBOMBAS Y BOMBAS, PARA SER UTILIZADAS EN DIFTES. PROVINCIAS</t>
  </si>
  <si>
    <t>PAGO FACT. NO. B1500001239/19-01-2021 O/C OC2020-0155, ADQ. DE FILTRO PARA SER UTILIZADOS EN TODOS LOS GENERADORES ELECTRICOS A NIVEL CENTRAL.</t>
  </si>
  <si>
    <t>PAGO FACT. NO. B1100007394/23-02-2021,  ALQ. DE UNA CASA, EN EL MUN. BANI, PROV. PERAVIA ,CORRESP. A 10 DIAS DE FEBRERO/2021-</t>
  </si>
  <si>
    <t>PAGO FACT. NO.B1100008160/29-04-2021,  ALQ. LOCAL COMERCIAL EN EL MUN. SANCHEZ, PROV. SAMANA, CORRESP. AL MES DE ABRIL/2021.</t>
  </si>
  <si>
    <t>PAGO FACT. NO.B1100008126/29-04-2021  ALQ. LOCAL COMERCIAL EN EL MUN. DE BAYAGUANA, PROV. MONTE PLATA, CORRESP. AL MES DE ABRIL/2021.</t>
  </si>
  <si>
    <t xml:space="preserve">PAGO FACTS. NOS.B1500000170/22-02, 171/09-03-2021, O/S  NO. OS2021-0039, DISTRIB.DE AGUA EN DIFTES. SECTORES Y COMUN. DE LA PROV.  BARAHONA , CORRESP. A 23 DIAS DEL MES DE ENERO Y 24 DIAS DE FEBRERO/2021. </t>
  </si>
  <si>
    <t>PAGO FACT. NO. B1500000025/30-04/21,   ALQ. LOCAL COMERCIAL EN EL MUN. TENARES, PROV. HERMANAS MIRABAL,CORRESP. AL MES DE ABRIL/2021 .</t>
  </si>
  <si>
    <t>RETENCION DEL (18%)  DEL ITBIS, DESCONTADO A PERSONAS FISICAS, SEGUN LEY 253/2012, CORRESP. AL MES DE ABRIL/2021.</t>
  </si>
  <si>
    <t>PAGO FACTS. NOS.B1500000005, 07/27-04-2021 O/S  OS2021-0199, COLOCACION DE PUBLICIDAD INSTITUCIONAL EN LOS PROGRAMAS DE TELEVISION Y RADIO "LOS COMENTARIOS Y NOTICIAS DE JAVIER LUCIANO", TRANSMITIDO DE LUNES A VIERNES DE 4:00 PM A 5:00PM POR BELLER VISION, CANAL 22 Y KALOR 90.3 FM, CORRESP.AL PERIODO DEL 10 DE FEBRERO AL 10 ABRIL/2021.</t>
  </si>
  <si>
    <t>PAGO VACACIONES (20 DIAS CORRESP. AL AÑO 2019 Y 17 DEL 2020), QUIEN DESEMPEÑO EL CARGO DE ANALISTA LEGAL EN EL DEPTO. REGIONAL ASURO.</t>
  </si>
  <si>
    <t>PAGO FACT.S NOS. B1500000051, 52, 53/02-02-2021, O/S NO. OS2021-0178, ABAST. DE AGUA EN DIFTES. SECTORES Y COMUN. DE LA PROV. LA ALTAGRACIA,CORRESP. A 25 DIAS DEL MES DE NOVIEMBRE, 26 DIAS DE DICIEMBRE/2020 Y 22 DIAS DE ENERO/2021.</t>
  </si>
  <si>
    <t>REPOSICION FONDO CAJA CHICA DE LA PROV. SANTIAGO RODRIGUEZ ZONA I CORRESP. AL PERIODO DEL 01-03  AL 30-03-2021.</t>
  </si>
  <si>
    <t>PAGO FACT. NO.B1100008154/29-04-2021,  ALQ. LOCAL COMERCIAL EN EL MUN. CEVICOS, PROV.  SANCHEZ RAMIREZ ,CORRESP.AL  MES DE ABRIL/2021.</t>
  </si>
  <si>
    <t>PAGO FACT. NO.B1100008116/29-04-2021,  ALQ. LOCAL COMERCIAL  EN EL MUN.  LAGUNA SALADA, PROV. VALVERDE, CORRESP. AL MES DE ABRIL/2021.</t>
  </si>
  <si>
    <t>PAGO INDEMNIZACION Y VACACIONES (30 DIAS CORRESP. AL AÑO 2019 Y 27 AL 2020), QUIEN DESEMPEÑO EL CARGO DE OPERADOR DE SISTEMA APS, EN LA DIV. DE OPERACIONES MARIA TRINIDAD SANCHEZ</t>
  </si>
  <si>
    <t>PAGO INDEMNIZACION Y VACACIONES (30 DIAS CORRESP. AL AÑO 2019 Y 27 DEL 2020), QUIEN DESEMPEÑO EL CARGO DE OPERADOR DE SISTEMA APS, EN LA DIV. DE OPERACIONES MARIA TRINIDAD SANCHEZ.</t>
  </si>
  <si>
    <t>PAGO INDEMNIZACION Y VACACIONES (30 DIAS CORRESPONDIENTE AL AÑO 2019 Y 30 DEL 2020), QUIEN DESEMPEÑO EL CARGO DE AYUDANTE DE FONTANERIA, EN LA SECCION COMERCIAL DE VALVERDE.</t>
  </si>
  <si>
    <t>PAGO INDEMNIZACION Y VACACIONES (25 DIAS CORRESP.E AL AÑO 2019 Y 20 AL 2020),  QUIEN DESEMPEÑO EL CARGO DE OPERADOR DE SISTEMA APS, EN LA DIV. DE OPERACIONES PROV. SAN JUAN DE LA MAGUANA.</t>
  </si>
  <si>
    <t>PAGO INDEMNIZACION Y VACACIONES (25 DIAS CORRESP. AL AÑO 2019 Y 30 AL 2020), QUIEN DESEMPEÑO EL CARGO DE PLOMERO EN LA DIV. COMERCIAL MARIA TRINIDAD SANCHEZ.</t>
  </si>
  <si>
    <t>PAGO INDEMNIZACION Y VACACIONES (25 DIAS CORRESP. AL AÑO 2019 Y 30 DEL 2020), QUIEN DESEMPEÑO EL CARGO DE PLOMERO, EN LA DIV. COMERCIAL MARIA TRINIDAD SANCHEZ.</t>
  </si>
  <si>
    <t>PAGO INDEMNIZACION Y VACACIONES (25 DIAS CORRESP. AL AÑO 2019 Y 30 DEL 2020), QUIEN DESEMPEÑO EL CARGO DE OPERADOR DE SISTEMA APS, EN LA SECCION DE OPERACIONES DE DAJABON.</t>
  </si>
  <si>
    <t>PAGO FACTURA NO.B1100008125/29-04-2021, ALQ. LOCAL COMERCIAL MUN.HIGUEY, PROV.LA ALTAGRACIA, CORRESP. AL MES DE ABRIL/2021.</t>
  </si>
  <si>
    <t>REPOSICION FONDO CAJA CHICA DE LA PROV. SAN JOSE DE OCOA ZONA IV CORRESP. AL PERIODO DEL 24-03  AL 03-05-2021 .</t>
  </si>
  <si>
    <t>PAGO FACT. NO.B1100008132/29-04-2021, ALQ. LOCAL COMERCIAL  EN BOCA CANASTA , MUN. BANI, PROV. PERAVIA , CORRESP. AL MES DE ABRIL/2021.</t>
  </si>
  <si>
    <t>PAGO INDEMNIZACION Y VACACIONES (25 DIAS CORRESP. AL AÑO 2019 Y 25 DEL 2020), QUIEN DESEMPEÑO LA FUNCION DE MEDICO, DIV. DE DISPENSARIO MEDICO.</t>
  </si>
  <si>
    <t>PAGO INDEMNIZACION Y VACACIONES (25 DIAS CORRESP. AL AÑO 2019 Y 30 DEL 2020), QUIEN DESEMPEÑO EL CARGO DE CAJERA, DIV. ADMTIVA. PROV. SAN JUAN DE LA MAGUANA.</t>
  </si>
  <si>
    <t>PAGO INDEMNIZACION Y VACACIONES (25 DIAS CORRESP. AL AÑO 2019 Y 30 AL 2020),  QUIEN DESEMPEÑO EL CARGO DE AUXILIAR COMERCIAL, EN LA SECCION COMERCIAL DE BARAHONA.</t>
  </si>
  <si>
    <t>PAGO INDEMNIZACION Y VACACIONES (25 DIAS CORRESP. AL AÑO 2019 Y 30 DEL 2020), QUIEN DESEMPEÑO EL CARGO DE AUXILIAR COMERCIAL, EN LA SECCION COMERCIAL DE BARAHONA.</t>
  </si>
  <si>
    <t>PAGO FACTS.  NOS.B1500000035/25-02, 36/12-03, 37/10-04-2021, O/S  NO. OS2021-0058, DISTRIB. DE AGUA EN DIFTE.S SECTORES Y COMUN. DE LA PROV. SAN CRISTOBAL  CORRESP. A 30 DIAS DEL MES DE ENERO, 28 DIAS DE FEBRERO Y 31 DIAS DE MARZO/2021</t>
  </si>
  <si>
    <t>PAGO FACT. NO. B1500000003/01-04-2021, ALQ. LOCAL COMERCIAL EN EL MUN. SAN FRANCISCO DE MACORIS, PROV. DUARTE,CORRESP. AL MES DE ABRIL/2021.</t>
  </si>
  <si>
    <t>PAGO INDEMNIZACION Y VACACIONES (15 DIAS CORRESP. AL AÑO 2019 Y 15 DEL 2020), QUIEN DESEMPEÑO EL CARGO DE AYUDANTE DE OPERACIONES Y MANTENIMIENTO, EN LA DIV. DE TRAT. DEL AGUA DE ALINO.</t>
  </si>
  <si>
    <t>PAGO FACTS. NOS.B1500000005, 06/19-04-2021 O/S NOS OS2021-0162, 0216 SERV. DE NOTARIO PARA LOS ACTOS DE APERTURA DE COMPARACION DE PRECIOS, NO. INAPA-CCC-CP-2021-0005 SOBRE A Y B,  OFERTAS TECNICAS Y ECONOMICAS ADQ. DE CARTUCHOS PARA EQUIPOS DE INAPAS.</t>
  </si>
  <si>
    <t xml:space="preserve">PAGO FACTS. NOS.B1500000108/19-03, 106/10-03, 107/03-03-2021, O/S  NO. OS2021-0210, SERV. DISTRIB. DE AGUA CON CAMION CISTERNA EN DIFTES. COMUN. DE LA PROV. SAN CRISTOBAL, CORRESP. A 23 DIAS DEL MES DE DICIEMBRE/2020, 31 DIAS DEL MES DE ENERO Y 28 DIAS DE FEBRERO/2021. </t>
  </si>
  <si>
    <t>PAGO FACTS. NOS. B1500000552/08-04-, 524, 525/06-03-2021 O/S  OS2021-0196, COLOCACION DE PUBLICIDAD INSTITUCIONAL DURANTE 03 (TRES) MESES EN EL PROGRAMA RADIAL "SIN TACONES NI CORBATAS", PERTENECIENTE A LA COMPAÑIA, TELEANTILLAS, SAS PRODUCIDO POR LA PERIODISTA JACQUELINE ALEJO, TRANSMITIDO DE LUNES A VIERNES, DE 5:00 PM A 7:00 PM POR LA NOTA 95.7 FM, EMISORA DEL GRUPO DE COMUNICACIONES CORRIPIO, CORRESP.AL PERIODO DEL 22 DE ENERO AL 22 DE ABRIL/2021.</t>
  </si>
  <si>
    <t>PAGO FACT. NO. B1500000162/12-04-2021 O/S OS2021-0207, ALQ. DE UN MINUBUS DE 36 PASAJERO, PARA SER USADO POR EL PERSONAL DE OPERACIONES DE SAN JUAN DE LA MAGUANA.</t>
  </si>
  <si>
    <t>PAGO FACTS. NOS.B1500000001, 02, 03, 04/02-02, 07/01-02, 09/02-03-2021, O/S  NO. OS2021-0167, DISTRIB. DE AGUA EN DIFTES. SECTORES Y COMUN.  DE LA PROV.BARAHONA ,  CORRESP. A 28 DIAS DEL MES DE SEPTIEMBRE, 31 DIAS  DE OCTUBRE, 20 DIAS DE NOVIEMBRE, 22 DIAS DE DICIEMBRE/2020,  30 DIAS DE ENERO Y 28 DIAS DE FEBRERO/2021.</t>
  </si>
  <si>
    <t>PAGO FACT. NO. B1100008150/29-04-2021, ALQ. LOCAL COMERCIAL EN BOHECHIO, PROV. SAN JUAN, CORRESP. AL MES DE ABRIL/2021.</t>
  </si>
  <si>
    <t>PAGO INDEMNIZACION Y VACACIONES (30 DIAS CORRESP. AL AÑO 2019 Y 30 AL 2020),  QUIEN DESEMPEÑO EL CARGO DE VIGILANTE, EN LA DIV. ADMTIVA. PROV. MONTE PLATA.</t>
  </si>
  <si>
    <t>PAGO FACT. NO. B1500000023/17-03-2021, O/S  NO. OS2021-0051  DISTRIB. DE AGUA CON CAMION CISTERNA EN DIFTES. SECTORES Y COMUN. DE LA PROV. SAN CRISTOBAL, CORRESP. A 30 DIAS DEL MES DE  SEPTIEMBRE/2020.</t>
  </si>
  <si>
    <t>PAGO INDEMNIZACION Y VACACIONES (30 DIAS CORRESP. AL AÑO 2019 Y 30 DEL 2020), QUIEN DESEMPEÑO EL CARGO DE VIGILANTE, EN LA DIV. ADMTIVA. PROV. MONTE PLATA.</t>
  </si>
  <si>
    <t>PAGO INDEMNIZACION Y VACACIONES (25 DIAS CORRESP. AL AÑO 2019 Y 30 DEL 2020), QUIEN DESEMPEÑO EL CARGO DE OPERADOR DE SISTEMA APS, EN LA DIV. DE OPERACIONES PROV. DUARTE.</t>
  </si>
  <si>
    <t>PAGO FACT. NO. B1100008120/29-04-2021, ALQ. LOCAL COMERCIAL EN EL MUN. RESTAURACION,  PROV. DAJABON , CORRESP. AL MES DE ABRIL/2021.</t>
  </si>
  <si>
    <t>PAGO FACTS. NOS. B1500000151/01-02, 153/26-02, 155/12-03, 156/10-04-2021, O/S NO. OS2021-0062 Y SALDO A  OS2020-0556, DISTRIB. DE AGUA EN DIFTES. SECTORES Y COMUN. DE LA PROV. SAN CRISTOBAL, CORRESP. A 31 DIAS DEL MES DE DICIEMBRE/2020, 30 DIAS DE ENERO Y 28 DIAS DE FEBRERO Y 31 DIAS DE MARZO/2021.</t>
  </si>
  <si>
    <t>PAGO FACT. NO.B1100008114/29-04-2021, ALQ. LOCAL COMERCIAL EN SAN JUAN DE LA MAGUANA, PROV. SAN JUAN, CORRESP. AL MES DE ABRIL/2021.</t>
  </si>
  <si>
    <t>PAGO FACT. NO. B1500028934/28-04-2021,  COLECTIVO DE VIDA CORRESP. AL MES MAYO/2021.</t>
  </si>
  <si>
    <t>PAGO FACT. NO.B1500000054/15-01, 55/31-01-2021, O/S  NO.OS2021-0177,  OS2021-0231, SERV. DE ABAST. DE AGUA  EN DIFTES. COMUN. DE BANI, PROV. PERAVIA , CORRESP. A 30 DIAS DEL  MES DE DICIEMBRE/2020,  Y 29 DIAS DE ENERO/2021 .</t>
  </si>
  <si>
    <t>PAGO VIATICOS DE LA DIRECCION DE OPERACIONES CORRESPONDIENTE AL MES DE MARZO/2021, ELABORADA EN MAYO/2021</t>
  </si>
  <si>
    <t>PAGO VIATICOS DE LA DIRECCION DE SUP. Y FISCALIZACION DE OBRAS, CORRESP. AL MES DE MARZO/2021, ELABORADA EN MAYO/2021.</t>
  </si>
  <si>
    <t>PAGO VIATICOS DE LA DIRECCION ADMINISTRATIVA MES DE MARZO/2021, ELABORADA EN MAYO/2021</t>
  </si>
  <si>
    <t xml:space="preserve">PAGO FACT. NO. B1500000021/25-03-2021, O/S NO. OS2020-0685, DISTRIB. DE AGUA EN DIFTES. SECTORES Y COMUN. DE LA PROV. MONTE CRISTI, CORRESP.E A 20 DIAS DEL MES DE AGOSTO/2020. </t>
  </si>
  <si>
    <t>PAGO INDEMNIZACION Y VACACIONES (30 DIAS CORRESP. AL AÑO 2019 Y 30 DEL 2020), QUIEN DESEMPEÑO EL CARGO DE DISTRIB. DE FACTURAS, EN LA DIV. COMERCIAL SAN JOSE DE OCOA.</t>
  </si>
  <si>
    <t>PAGO INDEMNIZACION Y VACACIONES (20 DIAS CORRESP. AL AÑO 2019 Y 20 DEL 2020), QUIEN DESEMPEÑO EL CARGO DE AYUDANTE DE FONTANERIA, DIV. DE OPERACIONES SAN CRISTOBAL.</t>
  </si>
  <si>
    <t>REPOSICION FONDO CAJA CHICA DE LA PROV. AZUA ZONA II CORRESP. AL PERIODO DEL 19-03 AL 26-04-2021.</t>
  </si>
  <si>
    <t>PAGO INDEMNIZACION Y VACACIONES (20 DIAS CORRESP. AL AÑO 2019 Y 16 AL 2020), QUIEN DESEMPEÑO EL CARGO DE AUXILIAR DE RECURSOS HUMANOS EN EL DEPTO. DE REGISTRO CONTROL Y NOMINA.</t>
  </si>
  <si>
    <t xml:space="preserve">EFT-6074 </t>
  </si>
  <si>
    <t xml:space="preserve">EFT-6073 </t>
  </si>
  <si>
    <t xml:space="preserve">EFT-6072 </t>
  </si>
  <si>
    <t xml:space="preserve">EFT-6071 </t>
  </si>
  <si>
    <t xml:space="preserve">EFT-6070 </t>
  </si>
  <si>
    <t xml:space="preserve">EFT-6069 </t>
  </si>
  <si>
    <t xml:space="preserve">EFT-6068 </t>
  </si>
  <si>
    <t xml:space="preserve">EFT-6067 </t>
  </si>
  <si>
    <t xml:space="preserve">EFT-6066 </t>
  </si>
  <si>
    <t>PAGO FACT. NO. B1500000529/30-04-2021 O/S  OS2021-0264,COLOCACION PUBLICIDAD INSTITUCIONAL, EN EL PROGRAMA DE TELEVISION "EL TRIBUNAL DE LA TARDE" QUE SE TRANSMITE DE LUNES A VIERNES EN HORARIO DE 4:00 PM A 6:00 PM, POR TELEFUTURO CANAL 23, CORRESP. AL PERIODO DEL 11 DE MARZO AL 11 ABRIL/2021.</t>
  </si>
  <si>
    <t>PAGO FACTS. NOS.B1500000050,51/03-05-2021, O/S NO.OS2021-0260, COLOCACION DE PUBLICIDAD INSTITUCIONAL, EN EL PROGRAMA DE RADIO ¨PANORAMA INFORMATIVO¨, TRANSMITIDO LOS DOMINGOS A LAS 11:00 AM, POR CDN RADIO, CORRESP. A LOS PERIODOS DEL 2 DE MARZO AL 2 DE ABRIL DEL 2021 Y DEL 2 DE ABRIL AL 2 DE MAYO DEL 2021.</t>
  </si>
  <si>
    <t>PAGO FACT. NO. B1500000057/11-03-2021  O/C NO.OC2021-0059. COMPRA DE MATERIALES DE HIGIENE, LOS CUALES SERAN UTILIZADOS EN EL NIVEL CENTRAL, ACS. RURALES, EDIF. MARCOS RODRIGUEZ, EL ALMACEN KM 18 Y ZONAS PROV.</t>
  </si>
  <si>
    <t xml:space="preserve">PAGO FACT.S NOS.B1100006969/22-01, 7337/23-02, 7827/31-03, 8113/29-04-2021 ALQ. LOCAL COMERCIAL EN COTUI PROV.  SANCHEZ RAMIREZ ,CORRESP. A LOS MESES DE ENERO, FEBRERO, MARZO, ABRIL/2021. </t>
  </si>
  <si>
    <t>PAGO FACTS. NOS. B1500000357/16-02, 379/16-03, 387/22-03,  398/25-03-2021, O/C NOS.OC2021-0020, OC2021-0053, OC-2021-0030, OC-2021-0074, COMPRA DE (4) SINGLE BOARD COMPUTER 4GB, ACCESORIOS Y MATERIALES  PARA SER UTILIZADOS EN DIFTES. DEPTO. DEL NIVEL CENTRAL DEL INAPA.</t>
  </si>
  <si>
    <t>PAGO FACTS. NOS.B1500000553/08-04, 545/30-03-2021 O/S  OS2021-0227, COLOCACION DE PUBLICIDAD DURANTE 03 (TRES) MESES EN LOS PROGRAMA DE RADIO "CUENTAS CLARA" Y "ESTO NO TIENE NOMBRE", TRANSMITIDO DE LUNES A VIERNES DE 7:00 AM A 9:00 AM Y DE 1:00PM A 3:PM POR LA NOTA 95.7 FM, CORRESP. AL PERIODO DEL 16DE FEBRERO AL 15 DE ABRIL DEL 2021.</t>
  </si>
  <si>
    <t>PAGO FACT.NO. B1500029576/05-05-2021, CTA.NO.86115926, POR SERV. DE INTERNET, CORRESP. A LA FACTURACION  DEL 01-04 AL 30-04-2021.</t>
  </si>
  <si>
    <t>PAGO INDEMNIZACION Y VACACIONES (20 DIAS CORRESP. AL AÑO 2019 Y 20 DEL 2020), QUIEN DESEMPEÑO EL CARGO DE OPERADOR DE SISTEMA APS, EN LA DIV. DE OPERACIONES PROV. HATO MAYOR.</t>
  </si>
  <si>
    <t>PAGO INDEMNIZACION Y VACACIONES (15 DIAS CORRESP. AL AÑO 2019 Y 12 DEL 2020), QUIEN DESEMPEÑO EL CARGO DE CAJERO (A), EN LA DIV. ADMTIVA  PROV. MONTE PLATA.</t>
  </si>
  <si>
    <t>PAGO INDEMNIZACION Y VACACIONES (25 DIAS CORRESP. AL AÑO 2019 Y 30 DEL 2020), QUIEN DESEMPEÑO EL CARGO DE AYUDANTE DE FONTANERIA, SECCION DE OPERACIONES DE BARAHONA.</t>
  </si>
  <si>
    <t>PAGO INDEMNIZACION Y VACACIONES (25 DIAS CORRESP. AL AÑO 2019 Y 30 DEL 2020), QUIEN DESEMPEÑO EL CARGO DE AUXILIAR DE ALMACEN Y SUMINISTRO, EN LA SECCION ADMTIVA. DE DAJABON.</t>
  </si>
  <si>
    <t>PAGO INDEMNIZACION Y VACACIONES (25 DIAS CORRESP. AL AÑO 2019 Y 30 DEL 2020), QUIEN DESEMPEÑO EL CARGO DE OPERADOR DE SISTEMA APS, EN LA SECCION DE OPERACIONES DE VALVERDE.</t>
  </si>
  <si>
    <t>PAGO INDEMNIZACION Y VACACIONES (15 DIAS CORRESP. AL AÑO 2019 Y 20 DEL 2020), QUIEN DESEMPEÑO EL CARGO DE OPERADOR DE SISTEMA APS, SECCION DE OPERACIONES DE PEDERNALES.</t>
  </si>
  <si>
    <t>PAGO INDEMNIZACION Y VACACIONES (25 DIAS CORRESP.AL AÑO 2019 Y 26 DEL 2020), QUIEN DESEMPEÑO EL CARGO DE AYUDANTE DE FONTANERIA, EN LA SECCION DE OPERACIONES DE VALVERDE.</t>
  </si>
  <si>
    <t>PAGO INDEMNIZACION Y VACACIONES (20 DIAS CORRESP. AL AÑO 2019 Y 20 DEL 2020), QUIEN DESEMPEÑO EL CARGO DE CHOFER I, EN LA DIV. ADMTIVA. PROV. HERMANAS MIRABAL.</t>
  </si>
  <si>
    <t>PAGO INDEMNIZACION Y VACACIONES (20 DIAS CORRESP. AL AÑO 2019 Y 16 DEL 2020), QUIEN DESEMPEÑO EL CARGO DE OPERADOR DE SISTEMA APS, EN LA DIV. DE OPERACIONES PROV. SAN CRISTOBAL.</t>
  </si>
  <si>
    <t>PAGO INDEMNIZACION Y VACACIONES (30 DIAS CORRESP. AL AÑO 2020),  QUIEN DESEMPEÑO EL CARGO DE CODIFICADOR (A), EN LA DIV. COMERCIAL PROV. MONTE PLATA.</t>
  </si>
  <si>
    <t>PAGO INDEMNIZACION Y VACACIONES (30 DIAS CORRESP. AL AÑO 2020), QUIEN DESEMPEÑO EL CARGO DE CODIFICADOR (A), EN LA DIV. COMERCIAL PROV. MONTE PLATA.</t>
  </si>
  <si>
    <t>PAGO INDEMNIZACION Y VACACIONES (15 DIAS CORRESP. AL AÑO 2019 Y 20 DEL 2020), QUIEN DESEMPEÑO EL CARGO DE AUXILIAR DE RELACIONES PUBLICAS, EN EL DEPTO. PROVINCIAL SAN JOSE DE OCOA.</t>
  </si>
  <si>
    <t>PAGO INDEMNIZACION Y VACACIONES (15 DIAS CORRESP. AL AÑO 2019 Y 20 AL 2020),  QUIEN DESEMPEÑO EL CARGO DE AUXILIAR DE RELACIONES PUBLICAS, EN EL DEPTO. PROVINCIAL SAN JOSE DE OCOA.</t>
  </si>
  <si>
    <t>PAGO INDEMNIZACION Y VACACIONES (20 DIAS CORRESP. AL AÑO 2019 Y 14 DEL 2020), QUIEN DESEMPEÑO EL CARGO DE SOPORTE COMERCIAL, EN LA DIV. COMERCIAL DE BARAHONA.</t>
  </si>
  <si>
    <t>PAGO INDEMNIZACION Y VACACIONES (25 DIAS CORRESP. AL AÑO 2019 Y 30 AL 2020),  QUIEN DESEMPEÑO EL CARGO DE CODIFICADOR (A), EN LA DIV. COMERCIAL PROV.HERMANAS MIRABAL.</t>
  </si>
  <si>
    <t>PAGO INDEMNIZACION Y VACACIONES (25 DIAS CORRESP. AL AÑO 2019 Y 30 DEL 2020), QUIEN DESEMPEÑO EL CARGO DE CODIFICADOR (A), EN LA DIV. COMERCIAL PROV.HERMANAS MIRABAL.</t>
  </si>
  <si>
    <t>REPOSICION FONDO CAJA CHICA DE LA DIRECCION DE OPERACIONES DESTINADO PARA CUBRIR GASTOS DE URGENCIA CORRESP. AL PERIODO DEL 01-04  AL 05-05-2021.</t>
  </si>
  <si>
    <t>PAGO FACTS. NOS. B1500002833/31-03-2021 O/S  NO. OS2021-0158, PUBLICACION EN UN MEDIO DE CIRCULACION NACIONAL DURANTE DOS DIAS CONSECUTIVOS LA CONVOCATORIA  A PARTICIPAR EN LOS PROCESOS DE LICITACION PUBLICA NACIONAL, NOS. INAPA -CCC-LPN-2021-0008.</t>
  </si>
  <si>
    <t>PAGO INDEMNIZACION Y VACACIONES (15 DIAS CORRESP. AL AÑO 2020), QUIEN DESEMPEÑO EL CARGO DE AUXILIAR COMERCIAL, EN EL DIV. COMERCIAL AZUA.</t>
  </si>
  <si>
    <t>PAGO INDEMNIZACION Y VACACIONES (20 DIAS CORRESP. AL AÑO 2019 Y 19 DEL 2020), QUIEN DESEMPEÑO EL CARGO DE VIGILANTE EN LA SECCION ADMTIVA. DE BARAHONA.</t>
  </si>
  <si>
    <t>PAGO INDEMNIZACION Y VACACIONES (15 DIAS CORRESP. AL AÑO 2020), QUIEN DESEMPEÑO EL CARGO DE CAJERA, SECCION ADMTIVA. DE DAJABON.</t>
  </si>
  <si>
    <t>PAGO INDEMNIZACION Y VACACIONES (20 DIAS CORRESP. AL AÑO 2019 Y 20 DEL 2020), QUIEN DESEMPEÑO EL CARGO DE OPERADOR DE SISTEMA APS, DIV. DE OPERACIONES PROV. MONTE PLATA.</t>
  </si>
  <si>
    <t>PAGO VACACIONES (20 DIAS CORRESP. AL AÑO 2019 Y 20 DEL 2020), QUIEN DESEMPEÑO EL CARGO DE ENCARGADO DEPTO. PROVINCIAL DAJABON, DEPTO. REGIONAL ALINO.</t>
  </si>
  <si>
    <t>PAGO INDEMNIZACION Y VACACIONES (25 DIAS CORRESP. AL AÑO 2019 Y 25 DEL 2020), QUIEN DESEMPEÑO EL CARGO DE JARDINERO, EN LA DIV. ADMTIVA. FINANCIERA SAN CRISTOBAL.</t>
  </si>
  <si>
    <t>PAGO INDEMNIZACION Y VACACIONES (25 DIAS CORRESP. AL AÑO 2019 Y 30 DEL 2020), QUIEN DESEMPEÑO EL CARGO DE AUXILIAR COMERCIAL, SECCION COMERCIAL DE MONTE CRISTI.</t>
  </si>
  <si>
    <t>PAGO INDEMNIZACION Y VACACIONES (15 DIAS CORRESP.AL AÑO 2019 Y 13 DEL 2020), QUIEN DESEMPEÑO EL CARGO DE OPERADOR DE SISTEMA APS. EN LA SECCION DE OPERACIONES MONTE CRISTI.</t>
  </si>
  <si>
    <t>PAGO INDEMNIZACION Y VACACIONES (25 DIAS CORRESP. AL AÑO 2019 Y 25 DEL 2020), QUIEN DESEMPEÑO EL CARGO DE CAJERO (A) EN LA SECCION ADMTIVA. DE MONTE CRISTI.</t>
  </si>
  <si>
    <t>PAGO INDEMNIZACION Y VACACIONES (15 DIAS CORRESP. AL AÑO 2019), QUIEN DESEMPEÑO EL CARGO DE CONSERJE, EN LA SECCION DE MAYORDOMIA.</t>
  </si>
  <si>
    <t>PAGO VACACIONES (14 DIAS CORRESP. AL AÑO 2020), QUIEN DESEMPEÑO EL CARGO DE OPERADOR DE SISTEMA APS, EN LA DIVISION DE OPERACIONES SAN CRISTOBAL.</t>
  </si>
  <si>
    <t>PAGO INDEMNIZACION Y VACACIONES (15 DIAS CORRESP. AL AÑO 2020), QUIEN DESEMPEÑO EL CARGO DE AYUDANTE DE FONTANERIA, EN EL DEPT.O PROVINCIAL DUARTE, .</t>
  </si>
  <si>
    <t>PAGO INDEMNIZACION Y VACACIONES (25 DIAS CORRESP. AL AÑO 2019 Y 30 DEL 2020), QUIEN DESEMPEÑO EL CARGO DE AYUDANTE DE FONTANERIA, EN LA SECCION DE OPERACIONES DE MONTE CRISTI.</t>
  </si>
  <si>
    <t>PAGO INDEMNIZACION Y VACACIONES (25 DIAS CORRESP. AL AÑO 2019 Y 30 DEL 2020), QUIEN DESEMPEÑO EL CARGO DE AYUDANTE DE OPERACIONES Y MANTENIMIENTO, EN LA SECCION DE TRATAMIENTO DE AGUA DE DAJABON.</t>
  </si>
  <si>
    <t>PAGO INDEMNIZACION Y VACACIONES (20 DIAS CORRESP. AL AÑO 2020), QUIEN DESEMPEÑO EL CARGO DE AUXILIAR DE FACTURACION, DIV. COMERCIAL PROV. MONTE PLATA.</t>
  </si>
  <si>
    <t>PAGO INDEMNIZACION Y VACACIONES (25 DIAS CORRESP. AL AÑO 2019 Y 30 DEL 2020), QUIEN DESEMPEÑO EL CARGO DE OPERADOR DE SISTEMA APS, EN LA SECCION DE OPERACIONES DE PEDERNALES.</t>
  </si>
  <si>
    <t>PAGO INDEMNIZACION Y VACACIONES (30 DIAS CORRESP. AL AÑO 2019 Y 30 DEL 2020), QUIEN DESEMPEÑO EL CARGO DE CONSERJE EN LA SECCION ADMTIVA. DE MONTE CRISTI.</t>
  </si>
  <si>
    <t>PAGO INDEMNIZACION Y VACACIONES (25 DIAS CORRESP. AL AÑO 2019 Y 29 DEL 2020), QUIEN DESEMPEÑO EL CARGO DE OPERADOR DE SISTEMA APS, EN LA DIV. DE OPERACIONES SANCHEZ RAMIREZ.</t>
  </si>
  <si>
    <t>PAGO INDEMNIZACION Y VACACIONES (25 DIAS CORRESP. AL AÑO 2019 Y 30 DEL 2020), QUIEN DESEMPEÑO EL CARGO DE CONSERJE, EN LA SECCION ADMTIVA. DE DAJABON.</t>
  </si>
  <si>
    <t>PAGO FACT. NO.B1100008156/29-04-2021 ALQ. LOCAL COMERCIAL EN EL MUN. CASTAÑUELA, PROV. MONTECRISTI, CORRESP. AL MES DE ABRIL/2021.</t>
  </si>
  <si>
    <t>PAGO FACT.NO.B1100008153/29-04-2021  ALQ. LOCAL COMERCIAL MUN. COMENDADOR, PROV. ELIAS PIÑA,CORRESP. AL MES DE ABRIL/2021.</t>
  </si>
  <si>
    <t>PAGO FACT. NO.B1100008133/29-04-2021, ALQ. LOCAL COMERCIAL EN  LAS YAYAS, PROV. AZUA, CORRESP. AL MES DE ABRIL/2021</t>
  </si>
  <si>
    <t>PAGO FACT. NO. B1100008152/29-04-2021,  ALQ. LOCAL COMERCIAL EN EL MUN. SABANA LARGA, PROV. SAN JOSE DE OCOA,CORRESP. AL MES DE ABRIL/2021.</t>
  </si>
  <si>
    <t>PAGO O/C OC2021-0120 ADQ. DE NORMAS ISO 9000-15, ISO 31000-2018 Y ISO 19011-2018, PARA SER USADAS EN LOS DEPTOS. DE DESARROLLO INSTITUCIONAL Y DE CALIDAD EN GESTION.</t>
  </si>
  <si>
    <t>PAGO FACT. NO.B1500000001/12-04-2021 O/S  OS2021-0149,SERV. DE NOTARIOS PARA EL ACTO DE APERTURA LICITACION PUBLICA NACIONAL NO. INAPA-CCC-LPN-2021-0002 OFERTA TECNICA SOBRE A, "PARA LA ADQ. DE EQUIPOS DE BOMBEO Y ACCESORIOS DE CAMBIO PARA SER UTILIZADOS EN OBRA DE TOMA, AC. ASURO PROV.BARAHONA.</t>
  </si>
  <si>
    <t>PAGO INDEMNIZACION Y VACACIONES (20 DIAS CORRESP. AL AÑO 2019 Y 20 DEL 2020), QUIEN DESEMPEÑO EL CARGO DE OPERADOR DE SISTEMA APS, EN LA DIV. DE OPERACIONES SANCHEZ RAMIREZ.</t>
  </si>
  <si>
    <t>PAGO INDEMNIZACION Y VACACIONES (25 DIAS CORRESP. AL AÑO 2019 Y 30 DEL 2020), QUIEN DESEMPEÑO EL CARGO DE CONSERJE, EN LA SECCION ADMTIVA. DE MONTE CRISTI.</t>
  </si>
  <si>
    <t>PAGO INDEMNIZACION Y VACACIONES (20 DIAS CORRESP. AL AÑO 2019 Y 14 DEL 2020), QUIEN DESEMPEÑO EL CARGO DE AYUDANTE DE FONTANERIA, EN LA DIV. DE OPERACIONES AZUA.</t>
  </si>
  <si>
    <t>PAGO INDEMNIZACION Y VACACIONES (25 DIAS CORRESP. AL AÑO 2019 Y 30 DEL 2020), QUIEN DESEMPEÑO EL CARGO DE GESTOR DE COBROS, EN LA SECCION COMERCIAL DE DAJABON.</t>
  </si>
  <si>
    <t>PAGO INDEMNIZACION Y VACACIONES (25 DIAS CORRESP. AL AÑO 2019 Y 20 DEL 2020), QUIEN DESEMPEÑO EL CARGO DE AYUDANTE DE OPERACIONES Y MANTENIMIETO, EN LA DIV. DE TRATAMIENTO DE AGUA PROV.DUARTE.</t>
  </si>
  <si>
    <t>PAGO INDEMNIZACION Y VACACIONES (25 DIAS CORRESP. AL AÑO 2019 Y 30 DEL 2020), QUIEN DESEMPEÑO EL CARGO DE OPERADOR DE SISTEMA APS, SECCION DE OPERACIONES DE BARAHONA.</t>
  </si>
  <si>
    <t>REPOSICION FONDO CAJA CHICA DEL DEPTO. DE COMUNICACIONES CORRESP. AL PERIODO DEL  03-02 AL 27-04-2021.</t>
  </si>
  <si>
    <t>PAGO FACT. NO.B1100008146/29-04-2021,  ALQ. LOCAL COMERCIAL EN EL FACTOR, MUN. DE NAGUA, PROV. MARIA TRINIDAD SANCHEZ.</t>
  </si>
  <si>
    <t>PAGO RETENCION SEGUN LEY 6-86 (1%) DESCONTADO A LOS INGENIEROS CONTRATISTA, CORRESPONDIENTE AL MES DE ABRIL/2021.</t>
  </si>
  <si>
    <t>PAGO POR RETENCION DEL 1 X 1,000 DESCONTADO A INGENIEROS-CONTRATISTAS, CORRESP. AL MES DE ABRIL/2021.</t>
  </si>
  <si>
    <t>PAGO FACT.S NOS. B1500000052/14-01, 53/01-03, 54/09-03-2021, O/S NO.OS2020-0677 (SALDO) Y  OS2021-0211, SERV.DE DISTRIB. DE AGUA  CAMION CISTERNA EN DIFTES. SECTORES Y COMUN. DE LA PROV. VALVERDE MAO, CORRESP. A 23 DIAS DEL MES DE DICIEMBRE/2020, 24 DIAS DE ENERO, Y 26 DIAS DE FEBRERO/2021.</t>
  </si>
  <si>
    <t xml:space="preserve">EFT-6075 </t>
  </si>
  <si>
    <t>PAGO SUELDO CORRESPONDIENTE AL MES DE ABRIL 2021</t>
  </si>
  <si>
    <t>PAGO SUELDO CORRESPONDIENTE AL MES DE ABRIL 2021.</t>
  </si>
  <si>
    <t xml:space="preserve"> NOMINA ADIC. NIVEL CENTRAL, CORRESP. AL MES DE MARZO/2021.</t>
  </si>
  <si>
    <t>NOMINA ADIC. NIVEL CENTRAL, CORRESP. AL MES DE FEBRERO/2021, ELAB. EN MAYO/2021.</t>
  </si>
  <si>
    <t xml:space="preserve">EFT-6076 </t>
  </si>
  <si>
    <t xml:space="preserve">EFT-6077 </t>
  </si>
  <si>
    <t>PAGO FACT. NO.B1500004402/11-05-2021, SERV. A EMPLEADOS VIGENTES Y EN TRAMITES DE PENSION, CORRESP. AL MES DE MAYO/2021.</t>
  </si>
  <si>
    <t>PAGO FACT. NO.B1500001263/11-03-2021 O/C  OC2020-0217, ADQ. DE ELECTROBOMBAS Y BOMBAS, PARA SER UTILIZADAS EN DIFTES. PROV. LOTE NO.2 .</t>
  </si>
  <si>
    <t xml:space="preserve">PAGO FACTS. NOS. B1500000023/26-02, 25/08-03, 26/31-03-2021,O/S  NO.OS2021-0055,DISTRIB.DE AGUA EN DIFTES. SECTORES Y COMUN. DE LA PROV. AZUA ,NO. 46/2020, CORRESP. A 30 DIAS DEL MES DE ENERO, 28 DIAS DE FEBRERO Y 30 DIAS DE MARZO/2021. </t>
  </si>
  <si>
    <t>AVANCE INICIAL 20% A LA OC 2021-0137/11-05-2021, ADQ. DE EQUIPOS DE BOMBEO Y ACCESORIOS DE RECAMBIO, PARA SER UTILIZADOS EN OBRA DE TOMA,  AC. ASURO, PROV. BARAHONA.</t>
  </si>
  <si>
    <t xml:space="preserve">EFT-6026 </t>
  </si>
  <si>
    <t>PAGO NOMINA HORAS EXTRAS CORRESPONDIENTE AL COMPLETIVO DE MARZO Y ABRIL/2021, ELABORADA EN MAYO/2021, MEMO-DF-160/2021.</t>
  </si>
  <si>
    <t>PAGO NOMINA PERSONAL EN TRAMITES DE PENSION, CORRESPONDIENTE AL MES DE MAYO/2021, MEMO-DF-158/2021.</t>
  </si>
  <si>
    <t>PAGO DE NOMINA PERSONAL CONTRATADO E IGUALADO PROVINCIA SAN CRISTOBAL, CORRESPONDIENTE AL MES DE  MAYO/2021,  MEMO-DF-159/2021.</t>
  </si>
  <si>
    <t>PAGO NOMINA PERSONAL EN TRAMITES DE PENSION NC Y AC, CORRESPONDIENTE AL MES DE MAYO/2021, MEMO-DF-157/2021.</t>
  </si>
  <si>
    <t>PAGO NOMINA NIVEL CENTRAL, CORRESPONDIENTE AL MES DE MAYO/2021, MEMO-DF-161/2021.</t>
  </si>
  <si>
    <t>PAGO NOMINA DE ACUEDUCTOS, CORRESPONDIENTE AL MES DE MAYO/2021, SEGUN MEMO DF-169/2021.-</t>
  </si>
  <si>
    <t>PAGO NOMINA PROVINCIA SANTIAGO, CORRESPONDIENTE AL MES DE MAYO/2021, SEGUN MEMO DF-162/2021.-</t>
  </si>
  <si>
    <t>PAGO NOMINA PROVINCIA SAN CRISTOBAL CORRESPONDIENTE AL MES DE MAYO/2021, SEGUN MEMO DF-170/2021.-</t>
  </si>
  <si>
    <t>PAGO NOMINA OCASIONAL SEGURIDAD MILITAR, CORRESPONDIENTE AL MES DE MAYO/2021, MEMO-DF-167/2021.</t>
  </si>
  <si>
    <t>PAGO NOMINA ADICIONAL NIVEL CENTRAL Y ACUEDUCTOS CORRESPONDIENTE AL MES DE ABRIL/2021, ELABORADA EN MAYO/2021, MEMO-DF-164/2021.</t>
  </si>
  <si>
    <t>PAGO NOMINA DE CANCELADOS NC. Y AC. CORRESPONDIENTE AL MES DE MAYO/2021, MEMO-DF-168/2021.</t>
  </si>
  <si>
    <t>PAGO NOMINA ADICIONAL DEL PERSONAL CONTRATADO E IGUALADO CORRESPONDIENTE AL MES DE ABRIL/2021, ELABORADA EN MAYO/2021, MEMO-DF-166/2021.</t>
  </si>
  <si>
    <t>PAGO NOMINA CONTRATADO E IGUALADO, CORRESPONDIENTE MAYO/2021, SEGUN MEMO DF-163/2021</t>
  </si>
  <si>
    <t xml:space="preserve">EFT-1154 </t>
  </si>
  <si>
    <t xml:space="preserve">EFT-1155 </t>
  </si>
  <si>
    <t xml:space="preserve">EFT-1156 </t>
  </si>
  <si>
    <t xml:space="preserve">EFT-1157 </t>
  </si>
  <si>
    <t xml:space="preserve">EFT-1158 </t>
  </si>
  <si>
    <t xml:space="preserve">EFT-1159 </t>
  </si>
  <si>
    <t xml:space="preserve">EFT-1160 </t>
  </si>
  <si>
    <t xml:space="preserve">EFT-1161 </t>
  </si>
  <si>
    <t xml:space="preserve">EFT-1162 </t>
  </si>
  <si>
    <t xml:space="preserve">EFT-1163 </t>
  </si>
  <si>
    <t xml:space="preserve">EFT-1164 </t>
  </si>
  <si>
    <t xml:space="preserve">EFT-1165 </t>
  </si>
  <si>
    <t xml:space="preserve">EFT-1166 </t>
  </si>
  <si>
    <t>COMP. DE MAT. DESECHABLES Y DE COCINAR PARA SER UTILIZ. EN EL EDIF. COM. INAPA PROV. SAN CRISTOBAL</t>
  </si>
  <si>
    <t>SERV. DE GRUA DE 8 TONELADAS PARA SER USDS. EN TRABJ.  DE ELECT. EN INAPA PROV. SAN CRISTOBAL</t>
  </si>
  <si>
    <t>SERV. DE RETROEXC UTILIZ. EN TRABJ. DE RESP. DE AVERIAS EN INAPA S.C.</t>
  </si>
  <si>
    <t>SERV. DE RETRO-PALA USD. EN TRABJ. DE EXCAV. Y MOVIM. DE TIERRA EN DIF. PUNTOS INAPA PROV. SAN CRISTOBAL</t>
  </si>
  <si>
    <t>RET. DEL ITBIS A PROV. DE BIENES SERV. CORRESP. AL MES DE ABRIL 2021</t>
  </si>
  <si>
    <t>SERV. REBOBINADO DE MOTOR PERT. AL A.C. DE VILLA ALTAGRACIA EN INAPA PROV. SAN CRISTOBAL</t>
  </si>
  <si>
    <t>COMP. DE HERRAMIENTA QUE SERAN UTILIZ. POR LAS BRIGADAS DE REDES EN INAPA PROV. SAN CRISTOBAL</t>
  </si>
  <si>
    <t>COMP. DE VALVULA DE COMPUERTA PARA RESOLVER AVERIA EN LA ESTACION DE BOMBEO EN INAPA PROV. SAN CRISTOBAL</t>
  </si>
  <si>
    <t>SERV. DE REBOBINADO DE MOTOR VERTICAL, PARA INAPA PROV. SAN CRISTOBAL</t>
  </si>
  <si>
    <t>REPOSIC.FONDO DE CAJA CHICA DE LA DIV. ADM. Y FINAN. INAPA PROV. SAN CRISTOBAL</t>
  </si>
  <si>
    <t>SUMINISTRO DE MATERIALES PARA EL REBOBINADO DE MOTOR ELECT. PROV. SAN CRISTOBAL</t>
  </si>
  <si>
    <t>SERV. MANTENIMIENTO A LA BOMBA EN HAINA PROV. SAN CRISTOBAL</t>
  </si>
  <si>
    <t>COMP. DE NEUMATICOS PARA EL REMPLASO DE LAS CAMIONETA INAPA PROV. SAN CRISTOBAL</t>
  </si>
  <si>
    <t>COMP. DE TUBERIAS PARA SER USAD. PARA SER CAMBIADA ENTRE INGENIO Y DOÑA ANA,INAPA PROV. SAN CRISTOBAL</t>
  </si>
  <si>
    <t>COMP. DE COMBUST. PARA LA PRIMERA QUINCENA DE MAYO INAPA PROV. SAN CRISTOBAL</t>
  </si>
  <si>
    <t>SERV. DE REPAR. DE UNA VALVULA QUE SE ENCUENTRA EN LA SALIDA DE HAINA INAPA PROV. SAN CRISTOBAL</t>
  </si>
  <si>
    <t xml:space="preserve">EFT-6093 </t>
  </si>
  <si>
    <t xml:space="preserve">EFT-6083 </t>
  </si>
  <si>
    <t xml:space="preserve">EFT-6082 </t>
  </si>
  <si>
    <t xml:space="preserve">EFT-6081 </t>
  </si>
  <si>
    <t xml:space="preserve">EFT-6080 </t>
  </si>
  <si>
    <t xml:space="preserve">EFT-6079 </t>
  </si>
  <si>
    <t xml:space="preserve">EFT-6078 </t>
  </si>
  <si>
    <t>PAGO VACACIONES (15 DIAS CORRESP. AL AÑO 2019 Y 15 DEL 2020), QUIEN DESEMPEÑO EL CARGO DE ENC. EN LA DIV. DE OPERACIONES PROV. HATO MAYOR.</t>
  </si>
  <si>
    <t>PAGO VACACIONES (15 DIAS CORRESP. AL AÑO 2019 Y 15 AL 2020),QUIEN DESEMPEÑO EL CARGO DE ENC. EN LA DIV. DE OPERACIONES PROV. HATO MAYOR.</t>
  </si>
  <si>
    <t>PAGO INDEMNIZACION Y VACACIONES ( 20 DIAS CORRESP. AL AÑO 2019 Y 20 DEL 2020), QUIEN DESEMPEÑO EL CARGO DE OPERADOR DE SISTEMA APS,  EN LA DIV. DE  OPERACIONES PROV. SAMANA.</t>
  </si>
  <si>
    <t>PAGO INDEMNIZACION Y VACACIONES (15 DIAS CORRESP. AL AÑO 2019 Y 12 DEL 2020), QUIEN DESEMPEÑO EL CARGO DE AUXILIAR ADMTIVO. EN LA DIRECCION DE OPERACIONES.</t>
  </si>
  <si>
    <t>PAGO FACTS. NOS. B0204976317,11/06, 222418739/07, 981502/13, 982676/15, 984308/19-01-2021, DESCONTADO DE LA INDEMNIZACION Y  VACACIONES,QUIEN DESEMPEÑO EL CARGO DE AUXILIAR ADMTIVO. EN LA DIRECCION DE OPERACIONES.</t>
  </si>
  <si>
    <t>PAGO INDEMNIZACION Y VACACIONES (20 DIAS CORRESP. AL AÑO 2019 Y 20 DEL 2020), QUIEN DESEMPEÑO EL CARGO DE OPERADOR DE SISTEMA APS, EN LA DIV. DE OPERACIONES SAN CRISTOBAL.</t>
  </si>
  <si>
    <t>PAGO INDEMNIZACION Y VACACIONES (25 DIAS CORRESP. AL AÑO 2019 Y 30 DEL 2020), QUIEN DESEMPEÑO EL CARGO DE AYUDANTE DE FONTANERIA, EN LA SECCION DE OPERACIONES DE BARAHONA.</t>
  </si>
  <si>
    <t>PAGO INDEMNIZACION Y VACACIONES (25 DIAS CORRESP. AL AÑO 2019 Y 30 AL 2020),QUIEN DESEMPEÑO EL CARGO DE AYUDANTE DE FONTANERIA, EN LA SECCION DE OPERACIONES DE BARAHONA.</t>
  </si>
  <si>
    <t>PAGO FACT.S NOS. B1500000161/27-01, 177/25-03-2021, O/C  NO. OC019-1036, ADQ. DE MATERIALES GASTABLES, TONERS Y CARTUCHOS PARA SER UTILIZADOS EN TODAS LAS OFICINAS DE INAPA.</t>
  </si>
  <si>
    <t>PAGO INDEMNIZACION Y VACACIONES (20 DIAS CORRESP. AL AÑO 2019 Y 23 DEL 2020), QUIEN DESEMPEÑO EL CARGO DE OPERADOR DE SISTEMA APS, EN LA DIV. DE OPERACIONES PROV. SAN PEDRO DE MACORIS.</t>
  </si>
  <si>
    <t>PAGO INDEMNIZACION Y VACACIONES (20 DIAS CORRESP. AL AÑO 2019 Y 23 AL 2020),  QUIEN DESEMPEÑO EL CARGO DE OPERADOR DE SISTEMA APS, EN LA DIV. DE OPERACIONES PROV. SAN PEDRO DE MACORIS.</t>
  </si>
  <si>
    <t>PAGO FACT. NO. B1500000160/11-03-2021, O/C  OC2021-0048, ADQ.DE MATERIALES PARA LAS ESTACIONES DE COMBUSTIBLES, LOS MISMO SERAN UTILIZADOS TANTO EN EL NIVEL CENTRAL COMO EN LAS PROVINCIAS.</t>
  </si>
  <si>
    <t>PAGO INDEMNIZACION Y VACACIONES (15 DIAS CORRESP.AL AÑO 2019 Y 15 DEL 2020), QUIEN DESEMPEÑO EL CARGO DE CAJERA  EN EL DEPTO. PROVINCIAL SAMANA.</t>
  </si>
  <si>
    <t>PAGO INDEMNIZACION Y VACACIONES (20 DIAS CORRESP. AL AÑO 2019 Y 16 DEL 2020), QUIEN DESEMPEÑO EL CARGO DE AYUDANTE DE FONTANERIA, EN LA SECCION DE OPERACIONES BARAHONA.</t>
  </si>
  <si>
    <t>PAGO INDEMNIZACION Y VACACIONES (15 DIAS CORRESP. AL AÑO 2019 Y 14 DEL 2020), QUIEN DESEMPEÑO EL CARGO DE CAJERO (A), EN LA DIV. ADMTIVA. PROV. MARIA TRINIDAD SANCHEZ.</t>
  </si>
  <si>
    <t>PAGO INDEMNIZACION Y VACACIONES (25 DIAS CORRESP.AL AÑO 2019 Y 30 DEL 2020), QUIEN DESEMPEÑO EL CARGO DE AYUDANTE DE FONTANERIA, EN LA SECCION DE OPERACIONES DE VALVERDE.</t>
  </si>
  <si>
    <t>PAGO INDEMNIZACION Y VACACIONES (15 DIAS CORRESP. AL AÑO 2020), QUIEN DESEMPEÑO EL CARGO DE GESTOR DE COBROS, DIV. COMERCIAL MARIA TRINIDAD SANCHEZ.</t>
  </si>
  <si>
    <t>PAGO INDEMNIZACION Y VACACIONES (20 DIAS CORRESP. AL AÑO 2019 Y 15 DEL 2020), QUIEN DESEMPEÑO EL CARGO DE AUXILIAR COMERCIAL, DIV. COMERCIAL MARIA TRINIDAD SANCHEZ.</t>
  </si>
  <si>
    <t>PAGO VACACIONES (20 DIAS CORRESP. AL AÑO 2019 Y 20 DEL 2020), QUIEN DESEMPEÑO EL CARGO DE ENCARGADO, EN EL DEPTO. REGIONAL DE ALINO.</t>
  </si>
  <si>
    <t>PAGO INDEMNIZACION Y VACACIONES ( 20 DIAS CORRESP. AL AÑO 2019 Y 16 DEL 2020), QUIEN DESEMPEÑO EL CARGO DE GESTOR DE COBROS,  EN LA DIV. COMERCIAL MARIA TRINIDAD SANCHEZ.</t>
  </si>
  <si>
    <t>PAGO INDEMNIZACION Y VACACIONES (15 DIAS CORRESP. AL AÑO 2019 Y 15 DEL 2020), QUIEN DESEMPEÑO LA FUNCION DE OPERADOR DE SISTEMA APS, EN LA DIV.DE OPERACIONES SANCHEZ RAMIREZ.</t>
  </si>
  <si>
    <t>PAGO INDEMNIZACION Y VACACIONES (25 DIAS CORRESP. AL AÑO 2019 Y 30 DEL 2020), QUIEN DESEMPEÑO EL CARGO DE OPERADOR DE SISTEMA APS, EN LA SECCION DE OPERACIONES DAJABON.</t>
  </si>
  <si>
    <t>PAGO INDEMNIZACION Y VACACIONES (20 DIAS CORRESP. AL AÑO 2019 Y 18 DEL 2020), QUIEN DESEMPEÑO EL CARGO DE AUXILIAR COMERCIAL, EN LA SECCION COMERCIAL DE PEDERNALES.</t>
  </si>
  <si>
    <t xml:space="preserve">PAGO INDEMNIZACION Y VACACIONES (20 DIAS CORRESP. AL AÑO 2019 Y 19 DEL 2020), QUIEN DESEMPEÑO EL CARGO DE AYUDANTE DE FONTANERIA, EN LA DIV. DE OPERACIONES ELIAS PIÑA. </t>
  </si>
  <si>
    <t>PAGO INDEMNIZACION Y VACACIONES ( 15 DIAS CORRESP. AL AÑO 2020), QUIEN DESEMPEÑO EL CARGO DE SOPORTE COMERCIAL,  EN LA SECCION  COMERCIAL PROV.DAJABON.</t>
  </si>
  <si>
    <t>PAGO VACACIONES (16 DIAS CORRESP. AL AÑO 2020), QUIEN DESEMPEÑO EL CARGO DE ANALISTA DE CATASTRO DE USUARIOS, EN LA DIV. COMERCIAL MARIA TRINIDAD SANCHEZ.</t>
  </si>
  <si>
    <t>PAGO INDEMNIZACION Y VACACIONES ( 20 DIAS CORRESP. AL AÑO 2019 Y 18 DEL 2020), QUIEN DESEMPEÑO EL CARGO DE OPERADOR DE SISTEMA APS,  EN LA DIV. DE  OPERACIONES PROV. LA ALTAGRACIA.</t>
  </si>
  <si>
    <t>PAGO INDEMNIZACION Y VACACIONES ( 20 DIAS CORRESP. AL AÑO 2019 Y 17 DEL 2020), QUIEN DESEMPEÑO EL CARGO DE AYUDANTE DE FONTANERIA,   PROV. LA ALTAGRACIA.</t>
  </si>
  <si>
    <t>PAGO INDEMNIZACION Y VACACIONES ( 15 DIAS CORRESP. AL AÑO 2019 Y 12 DEL 2020), QUIEN DESEMPEÑO EL CARGO DE VIGILANTE,  EN LA DIV. ADMTIVA.  PROV.PERAVIA.</t>
  </si>
  <si>
    <t>PAGO INDEMNIZACION Y VACACIONES (25 DIAS CORRESP. AL AÑO 2019 Y 30 DEL 2020), QUIEN DESEMPEÑO EL CARGO DE MECANICO DE CLORADORES, EN LA SECCION DE TRATAMIENTO DE AGUA DAJABON.</t>
  </si>
  <si>
    <t>PAGO INDEMNIZACION Y VACACIONES (25 DIAS CORRESP. AL AÑO 2019 Y 30 AL 2020),  QUIEN DESEMPEÑO EL CARGO DE MECANICO DE CLORADORES, EN LA SECCION DE TRAT. DE AGUA DE DAJABON.</t>
  </si>
  <si>
    <t>RETENCION DEL 30% DEL ITBIS DESCONTADO A COMPAÑIA, SEGUN LEY NO.253/2012, CORRESP. AL MES DE ABRIL/2021.</t>
  </si>
  <si>
    <t>PAGO RETENCION 10%  DEL ISR  DESCONTADO A ALQ. DE LOCALES COMERCIALES. SEGUN LEY NO. 253/12 CORRESP. AL MES DE ABRIL/2021.</t>
  </si>
  <si>
    <t>PAGO VACACIONES (15 DIAS CORRESP. AL AÑO 2010 Y 15 DEL 2011), QUIEN DESEMPEÑO EL CARGO DE PLOMERO EN EL AC. MONTE PLATA.</t>
  </si>
  <si>
    <t>PAGO INDEMNIZACION Y VACACIONES (15 DIAS CORRESP. AL AÑO 2019 Y 15 DEL 2020), QUIEN DESEMPEÑO EL CARGO DE CAJERO (A), DIV. ADMTIVA. FINANCIERA SAN JOSE DE OCOA.</t>
  </si>
  <si>
    <t>PAGO FACTS. NOS.B1500000140/05-05-2021 O/C  OC2020-0330,  ADQ. DE (50,501.23 LIBRAS) DE CLORO GAS ENVASADO EN CILINDRO DE 2000 LIBRAS .</t>
  </si>
  <si>
    <t>PAGO FACT. NO. B1500029692/15-05-2021, CTA. NO.4236435, POR SERV.DE  INTERNET  PRINCIPAL 200 MBPS Y TELECABLE, CORRESP. AL PERIODO DEL 11-04  AL 10-05-2021.</t>
  </si>
  <si>
    <t>PAGO FACT. NO.B1500018838/13-05-2021, POLIZA NO. 30-95-214327, SERV. MEDICOS PRESTADOS A EMPLEADOS VIGENTES Y EN TRAMITES DE PENSION, CONJUNTAMENTE CON SUS DEPENDIENTES DIRECTOS, (CONYUGES, HIJOS E HIJASTROS), CORRESPONDIENTE AL MES DE MAYO/2021, SEGUN MEMO DOTC. NO.068/2021, MENOS DESC. ISR RD$282,023.37.-</t>
  </si>
  <si>
    <t>PAGO FACTS. NOS.B1500018436/01, 18440/11-05-2021 POLIZA NO.30-93-015147, SERV. PLAN MASTER INTERNACIONAL AL SERVIDOR VIGENTE Y SUS DEPENDIENTES DIRECTOS (CONYUGE E HIJOS), CORRESP. AL MES DE MAYO/2021.</t>
  </si>
  <si>
    <t>PAGO FACT. NO. B1500001113/10-03-2021 O/C OC2021-0019, ADQ. DE TERMOMETRO DE ALTA TEMPERATURA, PARA EQUIPOS DE TEMPERATURA CONTROLADA, RANGO DE 40 A 140 C; RESOLUCION DE LA 0.01 C.</t>
  </si>
  <si>
    <t>REPOSICION FONDO CAJA CHICA DE LA PROV. DUARTE CORRESP. AL PERIODO DEL 05-04 AL 05-05-2021.</t>
  </si>
  <si>
    <t>PAGO A FACT. NO.B1500000116/12-02-21, O/C OC2021-0023, ADQ. DE CONDENSADOR DE 5 TONELADAS PARA SER UTILIZADO EN LA SUB-DIRECCION EJECUTIVA, EDIF. ING. MARTIN VERAS FELIPE, NIVEL CENTRAL INAPA.</t>
  </si>
  <si>
    <t>PAGO FACT. NO. B1500000300/17-03-2021 O/C  OC2021-0056, COMPRA DE MATERIALES DE HIGIENE, LOS CUALES SERAN UTILIZADOS EN EL NIVEL CENTRAL, ACS. RURALES, EDIF. MARCOS RODRIGUEZ, EL ALMACEN KM 18 Y ZONAS PROVINCIALES.</t>
  </si>
  <si>
    <t>REPOSICION FONDO CAJA CHICA DE LA PROV. SAN PEDRO DE MACORIS , CORRESP. AL PERIODO DEL 05-04 AL 05-05-2021.</t>
  </si>
  <si>
    <t>PAGO FACT. NO. B1500000077/01-04-2021 O/S  OS2021-0169, SERV.DE CONFECCION DE ZABALETA PARA IMPERMEABILIZACION DE LA FACHADA TRASERA PARA SER UTILIZADO EN EL TITO CAIRO Y PROYECTOS ESPECIALES 2DO. NIVEL DEL INAPA.</t>
  </si>
  <si>
    <t>PAGO FACTS. NOS. B1500000657/08, 664/18, 667/23, 668/25-02, 671/08, 670/05, 672/16, 681/26-03-2021,  O/C NO. OC2020-0252, "AQUISICION DE JUNTAS PARA DIFTES .PROVINCIAS".</t>
  </si>
  <si>
    <t>PAGO INDEMNIZACION Y VACACIONES (30 DIAS CORRESP. AL AÑO 2019 Y 30 DEL 2020), QUIEN DESEMPEÑO LA FUNCION DE AYUDANTE DE FONTANERIA, DIV. COMERCIAL SAN CRISTOBAL.</t>
  </si>
  <si>
    <t>PAGO INDEMNIZACION Y VACACIONES (30 DIAS CORRESP. AL AÑO 2019 Y 30 DEL 2020), QUIEN DESEMPEÑO EL CARGO DE OPERADOR DE SISTEMA APS, EN LA DIV. DE OPERACIONES PROV. SAN JUAN DE LA MAGUANA.</t>
  </si>
  <si>
    <t>REPOSICION FONDO CAJA CHICA DE LA PROV. SANCHEZ RAMIREZ , CORRESP. AL PERIODO DEL 05-03  AL 26-04-2021.</t>
  </si>
  <si>
    <t>PAGO FACT. NO.B1100008142/29-04-2021 ALQ. DE LOCAL COMERCIAL EN EL MUN. NAGUA, PROV. MARIA TRINIDAD SANCHEZ,CORRESP. AL MES  ABRIL/2021.</t>
  </si>
  <si>
    <t xml:space="preserve">PAGO FACTS. NOS.B1500000008, 09/23-04-2021, O/S  NO. OS2021-0226, PUBLICIDAD DE TRES (3) CUÑAS MAS PATROCINADOR OFICIAL, LOS DOMINGOS  DE 10:00 PM A 11:00 PM,  POR EL  PROGRAMA HABLEMOS CLARO, EMITIDO POR TELEVIADUCTO CANAL 3, CORRESPONDIENTE AL PERIODO DEL 16 DE FEBRERO AL 16 DE ABRIL DEL  2021. </t>
  </si>
  <si>
    <t xml:space="preserve">PAGO FACTS. NOS. B1500000001, 02/02-02, 03/12, 04/31-03-2021, O/S NO.OS2021-0183, ABAST. DE AGUA EN DIFTES. SECTORES Y COMUN. DE LA PROV. MONTECRISTI NO. 61/2020, CORRESP. A 15  DIAS DEL MES DE DICIEMBRE/2020, 25 DIAS DE ENERO, 24 DIAS DE FEBRERO Y 27 DIAS DE MARZO/2021. </t>
  </si>
  <si>
    <t>PAGO INDEMNIZACION Y VACACIONES (20 DIAS CORRESP. AL AÑO 2019 Y 19 DEL 2020), QUIEN DESEMPEÑO EL CARGO DE OPERADOR DE SISTEMA APS, EN LA DIV. DE OPERACIONES SANCHEZ RAMIREZ.</t>
  </si>
  <si>
    <t>PAGO INDEMNIZACION Y VACACIONES (30 DIAS CORRESP. AL AÑO 2020), QUIEN DESEMPEÑO EL CARGO DE CONSERJE, EN LA DIV. ADMTIVA. PROV. MONTE PLATA</t>
  </si>
  <si>
    <t xml:space="preserve">PAGO INDEMNIZACION Y VACACIONES (30 DIAS CORRESP. AL AÑO 2020), QUIEN DESEMPEÑO EL CARGO DE CONSERJE, EN LA DIV. ADMTIVA. PROV. MONTE PLATA. </t>
  </si>
  <si>
    <t>PAGO INDEMNIZACION Y VACACIONES (20 DIAS CORRESP. AL AÑO 2019 Y 16 DEL 2020), QUIEN DESEMPEÑO LA FUNCION DE AUXILIAR DE RELACIONES PUBLICAS EN EL DEPTO. REGIONAL DE ALINO.</t>
  </si>
  <si>
    <t>PAGO INDEMNIZACION Y VACACIONES (15 DIAS CORRESP.AL AÑO 2019 Y 20 DEL 2020), QUIEN DESEMPEÑO EL CARGO DE CONSERJE, DIV. ADMTIVA. FINANCIERA SAN JOSE DE OCOA.</t>
  </si>
  <si>
    <t>PAGO VACACIONES (15 DIAS CORRESP. AL AÑO 2019 Y 11 DEL 2020), QUIEN DESEMPEÑO LA FUNCION DE TECNICO ADMTIVO. EN LA SECCION ADMTIVA. DE SANTIAGO RODRIGUEZ.</t>
  </si>
  <si>
    <t>PAGO INDEMNIZACION Y VACACIONES (20 DIAS CORRESP. AL AÑO 2019 Y 20 DEL 2020), QUIEN DESEMPEÑO EL CARGO DE OPERADOR DE SISTEMA APS, EN LA SECCION DE OPERACIONES DE DAJABON.</t>
  </si>
  <si>
    <t>PAGO INDEMNIZACION Y VACACIONES (15 DIAS CORRESP. AL AÑO 2019 Y 09 DEL 2020), QUIEN DESEMPEÑO LA FUNCION DE AYUDANTE DE FONTANERIA, DIV. COMERCIAL PERAVIA.</t>
  </si>
  <si>
    <t>PAGO INDEMNIZACION Y VACACIONES (25 DIAS CORRESP. AL AÑO 2019 Y 25 DEL 2020), QUIEN DESEMPEÑO LA FUNCION DE OPERADOR DE SISTEMA APS, DIV. DE OPERACIONES  DE ASURO.</t>
  </si>
  <si>
    <t>PAGO INDEMNIZACION Y VACACIONES (15 DIAS CORRESP. AL AÑO 2020), QUIEN DESEMPEÑO LA FUNCION DE GESTOR DE COBROS, EN LA DIV. COMERCIAL PROV. SAN CRISTOBAL.</t>
  </si>
  <si>
    <t>PAGO INDEMNIZACION Y VACACIONES ( 15 DIAS CORRESP. AL AÑO 2019 Y 15 DEL 2020), QUIEN DESEMPEÑO EL CARGO DE OPERADOR DE SISTEMA APS, DEPTO.  PROVINCIAL MONTE PLATA.</t>
  </si>
  <si>
    <t>PAGO INDEMNIZACION Y VACACIONES (25 DIAS CORRESP. AL AÑO 2019 Y 20 DEL 2020), QUIEN DESEMPEÑO EL CARGO DE AUXILIAR DE FACTURACION, EN LA DIV.COMERCIAL DE ALINO.</t>
  </si>
  <si>
    <t>PAGO INDEMNIZACION Y VACACIONES (15 DIAS CORRESP. AL AÑO 2019 Y 15 DEL 2020), QUIEN DESEMPEÑO EL CARGO DE OPERADOR DE SISTEMA APS, DIV. DE OPERACIONES PROVINCIA PERAVIA.</t>
  </si>
  <si>
    <t>PAGO INDEMNIZACION Y VACACIONES ( 20 DIAS CORRESP. AL AÑO 2019 Y 20 DEL 2020), QUIEN DESEMPEÑO EL CARGO DE OPERADOR DE SISTEMA APS,  EN LA DIV. DE  OPERACIONES PROV. PERAVIA.</t>
  </si>
  <si>
    <t>PAGO INDEMNIZACION Y VACACIONES (25 DIAS CORRESP. AL AÑO 2019 Y 30 DEL 2020), QUIEN DESEMPEÑO EL CARGO DE OPERADOR DE SISTEMA APS, DIV. DE OPERACIONES SANCHEZ RAMIREZ.</t>
  </si>
  <si>
    <t>PAGO INDEMNIZACION Y VACACIONES (15 DIAS CORRESP. AL AÑO 2019), QUIEN DESEMPEÑO EL CARGO DE CONSERJE EN LA DIV. ADMTIVA. FINANCIERA MARIA TRINIDAD SANCHEZ.</t>
  </si>
  <si>
    <t>103120-1031.22</t>
  </si>
  <si>
    <t>103123 -103124</t>
  </si>
  <si>
    <t>103125 -103126</t>
  </si>
  <si>
    <t>PROVINCIA SAN CRISTOBAL</t>
  </si>
  <si>
    <t>103127 -103128</t>
  </si>
  <si>
    <t>ADICIONAL DEL PERSONAL CONTRATADO E IGUALADO ABRIL-MAYO/2021</t>
  </si>
  <si>
    <t>NOMINA PERSONAL EN TRAMITE DE PENSION MAYO/2021</t>
  </si>
  <si>
    <t>NOMINA HORAS EXTRAS, CORREP. A COMPLETIVO MARZO Y ABRIL/2021-MAYO/2021</t>
  </si>
  <si>
    <t>NOMINA DEL PERSONAL CONTRATADO E IGUALADO-MAYO-2021</t>
  </si>
  <si>
    <t>NOMINA DEL PERSONAL CONTRATADO E IGUALADO-MAYO-2021-MAYO 2021</t>
  </si>
  <si>
    <t xml:space="preserve">103129 </t>
  </si>
  <si>
    <t xml:space="preserve">103130 </t>
  </si>
  <si>
    <t xml:space="preserve">103131 </t>
  </si>
  <si>
    <t xml:space="preserve">103132 </t>
  </si>
  <si>
    <t xml:space="preserve">103133 </t>
  </si>
  <si>
    <t>PAGO SUELDO CORRESPONDIENTE AL MES DE AGOSTO/2020.</t>
  </si>
  <si>
    <t xml:space="preserve">103134 </t>
  </si>
  <si>
    <t>APORTE PATRONALES DE LA INSTITUCION AL SISTEMA DE SEGURIDAD SOCIAL, CORRESP. AL MES DE ABRIL/2021 Y NOVEDADES ATRASADAS CORRESP. A LOS MESES DE FEBRERO Y MARZO/2021, , REPORTADAS EN EL PRESENTE MES,  SEGUN FACTS./N  D/F 30-04-2021, REFERENCIAS NOS. 0420-2120-6424-6994, 0420-2120-6424-7005, 0320-2120-6419-0859, 0220-2120-6419-2092.</t>
  </si>
  <si>
    <t xml:space="preserve">PAGO INDEMNIZACION Y VACACIONES (30 DIAS CORRESP. AL AÑO 2019 Y 30 DEL 2020), QUIEN DESEMPEÑO EL CARGO DE CODIFICADOR EN LA SECCION COMERCIAL DE MONTE CRISTI. </t>
  </si>
  <si>
    <t xml:space="preserve">PAGO INDEMNIZACION Y VACACIONES (15 DIAS CORRESP. AL AÑO 2019 Y 15 DEL 2020), QUIEN DESEMPEÑO EL CARGO DE CONSERJE,  EN EL DEPTO. ADMTIVO. </t>
  </si>
  <si>
    <t>PAGO INDEMNIZACION Y VACACIONES (25 DIAS CORRESP. AL AÑO 2019 Y 30 DEL 2020), QUIEN DESEMPEÑO LA FUNCION DE OPERADOR DE SISTEMA APS, EN LA DIV. SAN JOSE DE OCOA.</t>
  </si>
  <si>
    <t>PAGO INDEMNIZACION Y VACACIONES (25 DIAS CORRESP. AL AÑO 2019 Y 25 DEL 2020), QUIEN DESEMPEÑO LA FUNCION DE GESTOR DE COBROS, EN LA DIV. DE COMERCIAL PROV. DUARTE.</t>
  </si>
  <si>
    <t>PAGO INDEMNIZACION Y VACACIONES (15 DIAS CORRESP.AL AÑO 2020), QUIEN DESEMPEÑO LA FUNCION DE OPERADOR DE SISTEMA APS, DIV. DE OPERACIONES PROV.PERAVIA.</t>
  </si>
  <si>
    <t>1ER ABONO DE INDEMNIZACION Y VACACIONES CORRESP. A (25 DIAS DEL AÑO 2020), QUIEN DESEMPEÑO EL CARGO DE SECRETARIA, EN EL DEPTO. DE DESARROLLO RURAL EN APS.</t>
  </si>
  <si>
    <t>PAGO INDEMNIZACION Y VACACIONES (25 DIAS CORRESP. AL AÑO 2019 Y 25 DEL 2020), QUIEN DESEMPEÑO LA FUNCION DE OPERADOR DE SISTEMA APS, DEPTO. PROVINCIAL SANCHEZ RAMIREZ.</t>
  </si>
  <si>
    <t>PAGO INDEMNIZACION Y VACACIONES (25 DIAS CORRESP. AL AÑO 2019 Y 30 DEL 2020), QUIEN DESEMPEÑO EL CARGO DE CHOFER I EN LA DIV. ADMTIVA. PROV. SAN JUAN DE LA MAGUANA.</t>
  </si>
  <si>
    <t>PAGO INDEMNIZACION Y VACACIONES (25 DIAS CORRESP.AL AÑO 2019 Y 30 DEL 2020), QUIEN DESEMPEÑO LA FUNCION DE DISTRIB. DE FACTS, EN LA DIV. COMERCIAL SANCHEZ RAMIREZ.</t>
  </si>
  <si>
    <t>PAGO FACT. NO. B1500000116/16-03-2021 O/C  NO. OC2021-0026,  COMPRA DE MATERIALES QUE SERAN UTILIZADO PARA LA ELAB. DE CARNET DE EMPLEADOS DE LA INSTITUCION .</t>
  </si>
  <si>
    <t>RETENCION DEL (10%)  DEL ISR, DESCONTADO A HONORARIOS PROFESIONALES, CORRESP. AL MES DE ABRIL/2021.</t>
  </si>
  <si>
    <t>PAGO FACTS. NOS. B1500000348/10, 353/25-03-2021 O/C  NOS. OC2021-0051, OC2021-0079, ADQ. DE UPS PARA SER DISTRIB. EN EL 2DO PISO; COMPRA DE MATERIALES DE SHEETROCK PARA SER UTILIZADO EN EL REMOZAMIENTO DEL DEPTO. COSTO Y PRESUPUESTO 3ER NIVEL DE LA SEDE CENTRAL DEL INAPA.</t>
  </si>
  <si>
    <t>PAGO FACTS. NOS. B1500000270/11-12-2020,282/19-02-2021, 291/30-03-2021 O/C  NOS. OC2020-0320 Y OC2021-0090, COMPRA DE OCHOCIENTOS (800) FRASCOS DE MUESTRAS, CON CAPACIDAD DE 250 MIL, FABRICADO EN CRISTAL/BOROSILICATO, PARA USO EN TOMA DE MUESTRA CORRESP. AL CONTROL SANITARIO, ELECTRODO DE PH Y LA SOLUCION DE RELLENO PARA EL ELECTRODO PARA USO EN LABORATORIO DEL NIVEL CENTRAL</t>
  </si>
  <si>
    <t>PAGO FACTS. NOS. B1500000020/04-02, 35/05-04-2021, O/C  NOS. OC2020-0335, OC2021-0063, COMPRA DE ROLLO DE PAPEL PLOTTER, TONER MAQUINAS SUMADORAS, LABELS PARA CD Y PAPEL BOND 11*17,MATERIAL GASTABLE A SER UTILIZADOS EN DIFTES. DEPTOS. DE LA INSTITUCION.</t>
  </si>
  <si>
    <t>PAGO FACTS. NOS. B1500000166/18-02, 170/25-03-2021 O/C  NOS. OC2021-0060, OC2021-0032, ADQ. DE LLAVINES TIPO PALANCA; EQUIPOS ELECTROBOMBA SUMERGIBLE, QUE SERAN UTILIZADOS EN DIFTES. AREAS DEL NIVEL CENTRAL</t>
  </si>
  <si>
    <t>REPOSICION FONDO CAJA CHICA DE LA DIRECCION DE TRAT. DE AGUA, DESTINADO PARA CUBRIR GASTOS DE LIMPIEZA, DESINFECCION, CORRECCION DE LOS SISTEMAS DE ABAST. DE AGUAS POTABLES Y RESIDUALES CORRESP. AL PERIODO DEL  16-03 AL 28-04-2021 .</t>
  </si>
  <si>
    <t>SALDO ACUERDO CUOTA NO.3 ( TRES) DE LAS, FACTS. NOS. B1500027961, 27963, 27964, 27965, 27966, 27968/24-02, 28191/06, 28254/10-03-, 27870/18, 27844/17-02-2021, SEGUN POLIZAS NOS. 2-2-204-0034808, 2-2-801-0000159, 2-2-802-0042545, 0025570, 0000161, 2-2-402-0007414, 2-2-804-0000157, 2-2-502-0000119, 2-2-503-0151785, 2-2-814-0005129, POR CONCEPTO DE INCENDIO Y LINEAS ALIADAS (TODO RIESGO), RESPONSABILIDAD CIVIL EXTRACONTRACTUAL, RESPONSABILIDAD CIVIL EXCESO, TRANSPORTE TERRESTRE, FIDELIDAD 3D,VEH. DE MOTOR FLOTILLA, RESPONSABILIDAD CIVIL DE EXCESO VEH. DE MOTOR, EQUIPOS DE MAQUINARIA Y CONTRATISTAS, CORRESP. AL PERIODO DEL 28-02- 2021 AL 28-02-2022.</t>
  </si>
  <si>
    <t>PAGO INDEMNIZACION Y VACACIONES (30 DIAS CORRESP. AL AÑO 2019 Y 30 AL 2020), QUIEN DESEMPEÑO EL CARGO DE AYUDANTE DE FONTANERIA, EN LA SECCION COMERCIAL DE VALVERDE.</t>
  </si>
  <si>
    <t>PAGO INDEMNIZACION Y VACACIONES (25 DIAS CORRESP. AL AÑO 2019 Y 20 DEL 2020), QUIEN DESEMPEÑO EL CARGO DE OPERADOR DE SISTEMA APS, EN LA DIV. DE OPERACIONES PROV. SAN JUAN DE LA MAGUANA.</t>
  </si>
  <si>
    <t>PAGO FACT.S NOS. B1500000034/15-01, 35/03-02,  36/03-03, 37/05-04-2021, O/S  NO. OS2021-0223,  DISTRIB. DE AGUA CON CAMION CISTERNA EN DIFTES. SECTORES Y COMUN. DE LA PROVI. SAN CRISTOBAL, CORRESP. A 22 DIAS DEL MES DE DIC/2020, 31 DIAS DE ENERO, 28  DIAS DE FEBRERO, 31 DIAS DE MARZO/2021.</t>
  </si>
  <si>
    <t>PAGO FACTS. NOS.B1500000153/19-01, 154/25-02, 155/12-03, 156/10-04-2021, ORDENES DE SERVICIO NOS. 0S2020-0557, OS2021-0180, DISTRIB.DE AGUA EN DIFTES. SECTORES Y COMUN. DE LA PROV. SAN CRISTOBAL, CORRESP. A 31 DIAS  DE DICIEMBRE/2020, 30 DIAS  DE ENERO, 28 DIAS  DE FEBRERO Y 31 DIAS DEL MES DE MARZO/2021.</t>
  </si>
  <si>
    <t>PAGO INDEMNIZACION Y VACACIONES (20 DIAS CORRESP. AL AÑO 2019 Y 16 DEL 2020), QUIEN DESEMPEÑO EL CARGO DE AUXILIAR DE RECURSOS HUMANOS EN EL DEPTO. DE REGISTRO CONTROL Y NOMINA.</t>
  </si>
  <si>
    <t>PAGO FACTS. NOS. B1500000151-01, 152/26-04-2021 O/S  OS2021-0268, COLOCACION DE PUBLICIDAD INSTITUCIONAL EN EL PROGRAMA TELEVISIVO " AHORA MISMO" TRANSMITIDO LOS SABADO EN HORARIO DE 8:00 PM A 9:00 P:00 PM POR BAJO TECHO TV, CANAL 36, Y BAJOTECHOTV.COM.DO EN TIEMPO REAL, CORRESP. AL PERIODO DEL 26 DE FEBRERO AL 26 DE ABRIL/2021.</t>
  </si>
  <si>
    <t>PAGO FACT. NO. B1100008118/29-04-2021, ALQ. DE LOCAL COMERCIAL UBICADO EN EL DISTRITO MUN. PALMAR DE OCOA, MUN. AZUA, PROV. AZUA CORRESP. AL MES DE ABRIL/2021.</t>
  </si>
  <si>
    <t>PAGO FACT. NO. B1500002341/01-04-2021, CTA. NO. (50015799) SERVICIO C&amp;W INTERNET 155 MBPS IP ASIGNADO A NIVEL CENTRAL, CORRESP. A LA FACTURACION DE 01-04 AL 30-04-2021.</t>
  </si>
  <si>
    <t>PAGO FACT. NOS. B1500000021/12-01, 22/26-01, 23/09-03,  24/09-04-2021, ORD. DE SERV. NO. OS2021-0036, DISTRIBUCION DE AGUA EN DIFTES. SECTORES Y COMUN. DE LA PROV. AZUA, CORRESP. A 23 DIAS DEL MES DE DICIEMBRE/2020, 30 DIAS DE ENERO, 28 DIAS DE FEBRERO Y 30 DIAS DE MARZO/2021.</t>
  </si>
  <si>
    <t>PAGO FACT. NO. B1500000051/26-01-2021, O/S  NO. OS2021-0056, DISTRIB. DE AGUA EN DIFTES. SECTORES Y COMUN. DE LA  PROV. SAN CRISTOBAL, CORRESP. A 27 DIAS DEL MES DE DICIEMBRE/2020.</t>
  </si>
  <si>
    <t>PAGO FACT. NO. B1100008138/29-04-2021, ALQUILER LOCAL COMERCIAL EN EL MUNICIPIO QUISQUEYA, PROVINCIA SAN PEDRO DE MACORIS.CORRESP. AL MES DE ABRIL/2021.</t>
  </si>
  <si>
    <t>PAGO INDEMNIZACION Y VACACIONES (25 DIAS CORRESP. AL AÑO 2019 Y 30 DEL 2020), QUIEN DESEMPEÑO EL CARGO DE OPERADOR DE SISTEMA APS, EN LA DIV. DE OPERACIONES DE LA PROV. SAN JUAN DE LA MAGUANA.</t>
  </si>
  <si>
    <t>PAGO INDEMNIZACION Y VACACIONES (30 DIAS CORRESP. AL AÑO 2019 Y 30 DEL 2020), QUIEN DESEMPEÑO EL CARGO DE AYUDANTE DE FONTANERIA, EN LA DIV. DE OPERACIONES SANCHEZ RAMIREZ.</t>
  </si>
  <si>
    <t>PAGO O/S  OS2021-0269, ADQ.DE SERV. TECNICO CONFIGURACION DE UN (1 A T S.</t>
  </si>
  <si>
    <t>PAGO FACTURA NO. B1100008127/29-04-2021,  ALQ.LOCAL COMERCIAL, MUN. SAN JOSE DE OCOA, PROV.  DE SAN JOSE DE OCOA CORRESP. AL MES DE ABRIL/2021.</t>
  </si>
  <si>
    <t>PAGO VIATICOS DIRECCION COMERCIAL, CORRESP. AL MES DE MARZO/2021, ELAB. EN MAYO/2021.</t>
  </si>
  <si>
    <t xml:space="preserve">PAGO VIATICOS DIRECCION DE TRATAMIENTO DE AGUA, CORRESPONDIENTE AL MES DE MARZO/2021, ELABORADA EN MAYO/2021. </t>
  </si>
  <si>
    <t>PAGO VIATICOS DE LA DIRECCION DESARROLLO PROVINCIAL, CORRESPONDIENTE A MARZO/2021, ELABORADA EN MAYO/2021.</t>
  </si>
  <si>
    <t>PAGO VIATICOS DIRECCION DE PLANIFICACION Y DESARROLLO, CORRESPONDIENTE A MARZO/2021, ELABORADA EN MAYO/2021,.</t>
  </si>
  <si>
    <t>PAGO VIATICOS DE LA DIRECCION DE LA CALIDAD DEL AGUA, CORRESPONDIENTE A MARZO/2021, ELABORADA EN MAYO/2021.</t>
  </si>
  <si>
    <t>PAGO VIATICOS DIRECCION DE TECNOLOGIA DE LA INF. Y COM. CORRESPONDIENTE A MARZO/2021, ELABORADA EN MAYO/2021.</t>
  </si>
  <si>
    <t>PAGO FACTURA NO.B1100008121/29-04-2021,  ALQ. LOCAL COMERCIAL EN LAS TARANAS VILLA RIVAS, PROV. DUARTE CORRESP. AL MES ABRIL/2021.</t>
  </si>
  <si>
    <t>REPOSICION FONDO CAJA CHICA DE LA DIRECCION ADMTIVA Y SUS DIV. DESTINADO PARA  CUBRIR LAS NECESIDADES DE DIFTES. AREAS DE LA INSTITUCION. CORRESP. AL PERIODO DEL 05-01 AL 26-03-2021</t>
  </si>
  <si>
    <t>PAGO FACT. NO. B1500000206/09-04-2021 O/S  OS2021-0192, COLOCACION PUBLICIDAD INSTITUCIONAL DURANTE 03 (TRES) MESES EN EL PROGRAMA DE TELEVISION "IMPACTO DE LA 5" DE LA COMPAÑIA GLOBAL SOCIAL MEDIA GROUP GSMG, SRL, QUE SE TRANSMITE CADA TARDE A LAS 5:00 PM POR TELEMILENIO, CANAL 50, CABLE NET,UNION SERVI, CANAL 36 Y OTROS SISTEMA DE CABLE, REDES SOCIALES Y LAS PLATAFORMA WWW. MEDIODIGITALRD.COM Y WWW. PINCELDIGITAL.ORG Y WWW.NAGUERO.COM, CORRESP. AL PERIODO DEL 29 DE ENERO AL 29 DE ABRIL DEL 2021.</t>
  </si>
  <si>
    <t>RETENCION DEL (5%) DEL IMPUESTO SOBRE LA RENTA DESCONTADO A CONTRATISTAS, SEGUN LEY 253/2012, CORRESPONDIENTE AL MES DE ABRIL/2021</t>
  </si>
  <si>
    <t>RETENCION DEL (30%)  DEL ITBIS, DESCONTADO A SUPLIDORES DE SERVICIOS, SEGUN LEY 253/2012, CORRESPONDIENTE AL MES DE ABRIL/2021</t>
  </si>
  <si>
    <t xml:space="preserve">AVANCE INICIAL 20% DE LOS TRAB.LINEA DE CONDUCCION 08´ PVC DESDE EST. 7+435.60 HASTA 9+435.60, PROV. SANTO DOMINGO-MONTE PLATA, LOTE V. </t>
  </si>
  <si>
    <t>AVANCE INICIAL 20% AL CONTRATO NO. 025/2021, PARA LOS TRAB. LINEA DE CONDUCCION 12¨ TRAMO DESDE EST. 6+419.80, HASTA EST. 7+435.60, PROV. SANTO DOMINGO- MONTE PLATA, LOTE IV. .</t>
  </si>
  <si>
    <t>PAGO FACT. NO.B1500000001/05-01-2021 (CUB. NO.01) DE LOS TRAB. CONSTRUCCION LINEA DE CONDUCCION Y RED DE DISTRIB. DE AMINA, LAGUNETA, JINAMAGAO ARRIBA Y ABAJO, PARAJE REMATE Y POTRERO, ACUEDUCTO MULTIPLE GUATAPANAL-JINAMAGAO-AMINA-BORUCO. PROV. VALVERDE .</t>
  </si>
  <si>
    <t xml:space="preserve">AVANCE INICIAL 20% AL CONTRATO NO. 038/2021, PARA LOS TRAB. MEJORAMIENTO AC. LAGUNA NISIBON, PROV. LA ALTAGRACIA, ZONA VI, LOTE IX. </t>
  </si>
  <si>
    <t>APORTE PARA LA CELEBRACION ACTO DEL DIA DE LAS MADRES, A LA REPRESENTANTES DE JUNTAS DE VECINOS DEL SECTOR SAN CARLOS, A REALIZARSE  EL DIA 27  MAYO DEL 2021.</t>
  </si>
  <si>
    <t>PAGO FACT NO.B1500000145/23-04-2021, O/S  NO.OS2021-0194, COLOCACION DE PUBLICIDAD INSTITUCIONAL EN EL PERIODO DEL 20 DE ENERO DEL 2021 AL 20 DE ABRIL DEL 2021, EN EL PERIODICO DIGITAL ¨ELJACAGUERO.COM¨.</t>
  </si>
  <si>
    <t>PAGO FACTS. NOS. B1500000414/11-05-2021 O/S  OS2021-0186 , COLOCACION DE PUBLICIDAD EN LAS PAGINAS WWW.DEPORTESOFICIALES.COM Y WWW.MUJERESDEPORTIVA.COM, CORRESP. AL   PERIODO DEL 22 DE MARZO  AL 22  ABRIL/ 2021.</t>
  </si>
  <si>
    <t>PAGO FACTS. NOS. B1500000027/02-02, 28/30-03, 29/07-04-2021, ORDEN DE SERV.NO. OS2021-0097, DISTRIB. DE AGUA EN DIFTE.S SECTORES Y COMUN. DE LA PROV. EL SEIBO,  CORRESP. A 28 DIAS DEL MES DE ENERO, 28 DIAS DEL MES DE FEBRERO Y 28 DIAS DEL MES DE MARZO/2021 .</t>
  </si>
  <si>
    <t>PAGO FACT. NO.B1500000180/04-05-2021 (CUB. NO.03) DE LOS TRAB. CONSTRUCCION  ALCANT. SANITARIO DE VILLA VASQUEZ , PROV. MONTE CRISTI.</t>
  </si>
  <si>
    <t xml:space="preserve">EFT-2269 </t>
  </si>
  <si>
    <t>PAGO INDEMN. Y VAC. (14 DIAS CORRESP. AL AÑO 2020), QUIEN DESEMPEÑO EL CARGO DE DISTRIBUIDOR DE FACTURAS, EN LA DIVISION COMERCIAL SAN CRISTOBAL.</t>
  </si>
  <si>
    <t>PAGO INDEMN. Y VAC. (20 DIAS CORRESP. AL AÑO 2019 Y 18 DEL 2020), QUIEN DESEMPEÑO EL CARGO DE CONSERJE, EN LA DIVISION ADMINISTRATIVA PROVINCIA SAN JUAN DE LA MAGUANA.</t>
  </si>
  <si>
    <t>PAGO INDEMN. Y VAC. ( 15 DIAS CORRESP. AL AÑO 2019), QUIEN DESEMPEÑO EL CARGO DE AYUDANTE DE OPERACIONES Y MANTENIMIENTO, EN LA DIVISION DE TRATAMIENTO DE AGUA,  PROVINCIA DUARTE.</t>
  </si>
  <si>
    <t>PAGO INDEMN. Y VAC. (15 DIAS CORRESP. AL AÑO 2019 Y 11 DEL 2020), QUIEN DESEMPEÑO EL CARGO DE AUXILIAR COMERCIAL, EN LA DIVISION DE COMERCIAL SAN CRISTOBAL.</t>
  </si>
  <si>
    <t>PAGO INDEMN. Y VAC. (25 DIAS CORRESP. AL AÑO 2019 Y 25 DEL 2020), QUIEN DESEMPEÑO EL CARGO DE CHOFER 1, SECCION ADMINISTRATIVA DE BARAHONA.</t>
  </si>
  <si>
    <t>PAGO VAC. (20 DIAS CORRESP. AL AÑO 2019 Y 19 DEL 2020), QUIEN DESEMPEÑO EL CARGO DE ENCARGADO, EN LA DIVISION DE TRATAMIENTO DE AGUA SAMANA.</t>
  </si>
  <si>
    <t>PAGO INDEMN. Y VAC. (27 DIAS CORRESP. AL AÑO 2020), QUIEN DESEMPEÑO EL CARGO DE OPERADOR DE SISTEMA APS, EN LA SECCION DE OPERACIONES DE MONTE CRISTI.</t>
  </si>
  <si>
    <t>PAGO INDEMN. Y  VAC. (15 DIAS CORRESP. AL AÑO 2019  Y 15 DIAS AL AÑO 2020) QUIEN DESEMPEÑO EL CARGO DE OPERADOR DE SISTEMA APS,  DIVISION DE OPERACIONES MARIA TRINIDAD SANCHEZ.</t>
  </si>
  <si>
    <t>PAGO INDEMN. Y  VAC. ( 20 DIAS CORRESP. AL AÑO 2019 Y 18 DEL 2020), QUIEN DESEMPEÑO EL CARGO DE AUXILIAR COMERCIAL, EN LA ZONA V SANTIAGO.</t>
  </si>
  <si>
    <t>PAGO VAC. (15 DIAS CORRESP. AL AÑO 2019 Y 15 DEL 2020), QUIEN DESEMPEÑO EL CARGO DE TECNICO ADMINISTRATIVO, EN LA DIVISION ADMINISTRATIVA PROVINCIA SAMANA.</t>
  </si>
  <si>
    <t>PAGO INDEMN. Y VAC. (20 DIAS CORRESP. AL AÑO 2019 Y 14 DEL 2020), QUIEN DESEMPEÑO EL CARGO DE AYUDANTE DE FONTANERIA,  EN LA SECCION COMERCIAL DE DAJABON.</t>
  </si>
  <si>
    <t>PAGO VAC. (15 DIAS CORRESP. AL AÑO 2019 ), QUIEN DESEMPEÑO EL CARGO DE SOPORTE COMERCIAL, DIVISION COMERCIAL  PROVINCIA HERMANAS MIRABAL.</t>
  </si>
  <si>
    <t>PAGO INDEMN. Y VAC. ( 25 DIAS CORRESP. AL AÑO 2019 Y 22 DEL 2020), QUIEN DESEMPEÑO EL CARGO DE AYUDANTE DE FONTANERIA, EN LA SECCION COMERCIAL DE DAJABON.</t>
  </si>
  <si>
    <t>PAGO FACTS. NOS. B1500000066/01-03, 67/02-03, 68/02-03, 69/03-03, 70,71/03-03, 72/05/04/2021, O/S  NO. OS2021-0209, DISTRIB. DE AGUA EN DIFTES. SECTORES Y COMUN. DE LA PROVINCIA SAN CRISTOBAL, SEGUN CONTRATO NO. 093/2017, ADENDA NO.01/2021,CORRESP. A 30 DIAS DE SEPTIEMBRE, 30 DIAS DE OCTUBRE, 30 DIAS DE NOVIEMBRE, 31 DIAS DE DICIEMBRE/2020, 31 DIAS DE ENERO, 26 DIAS DE FEBRERO,  25 DIAS DE MARZO/2021 .</t>
  </si>
  <si>
    <t>PAGO INDEMN. Y VAC. (25 DIAS CORRESP. AL AÑO 2019 Y 20 DEL 2020), QUIEN DESEMPEÑO EL CARGO DE PLOMERO, EN LA DIV. DE OPERACIONES PROV. PERAVIA.</t>
  </si>
  <si>
    <t>PAGO INDEMN. Y VAC. (25 DIAS CORRESP. AL AÑO 2019 Y 25 DEL 2020), QUIEN DESEMPEÑO EL CARGO DE AYUDANTE DE FONTANERIA, EN LA DIVISION DE OPERACIONES PROVINCIA PERAVIA.</t>
  </si>
  <si>
    <t>PAGO INDEMN. Y VAC. (25 DIAS CORRESP. AL AÑO 2019 Y 21 AL 2020), AL SR. BOLIVAR LOPEZ FELIZ, CEDULA NO. 080-0006331-6, QUIEN DESEMPEÑO EL CARGO DE OPERADOR DE SISTEMA APS, EN LA SECCION DE OPERACIONES DE BARAHONA.</t>
  </si>
  <si>
    <t>PAGO INDEMN. Y VAC. (25 DIAS CORRESP. AL AÑO 2019 Y 30 DEL 2020), QUIEN DESEMPEÑO EL CARGO DE AYUDANTE DE FONTANERIA, EN LA DIVISION COMERCIAL DE SAN CRISTOBAL.</t>
  </si>
  <si>
    <t>PAGO INDEMN. Y VAC. (20 DIAS CORRESP. AL AÑO 2019 Y 15 DEL 2020), QUIEN DESEMPEÑO EL CARGO DE OPERADOR DE SISTEMA APS, DIVISION DE OPERACIONES PROVINCIA SAN JUAN DE LA MAGUANA.</t>
  </si>
  <si>
    <t>PAGO INDEMN. Y VAC. (20 DIAS CORRESP. AL AÑO 2019 Y 14 DEL 2020), QUIEN DESEMPEÑO EL CARGO DE AYUDANTE DE FONTANERIA EN LA DIVISION DE OPERACIONES PROVINCIA SAN JUAN DE LA MAGUANA.</t>
  </si>
  <si>
    <t>REPOSICION FONDO CAJA CHICA DE LA SUB-ZONA I MAO CORRESPONDIENTE AL PERIODO DEL 11-02 AL 30-03-2021, RECIBOS DE DESEMBOLSO DEL 1366 AL 1426.</t>
  </si>
  <si>
    <t>PAGO VAC. (09 DIAS CORRESP. AL AÑO 2020), QUIEN DESEMPEÑO EL CARGO DE AYUDANTE DE OPERACIONES Y MANTENIMIENTO, DIVISION DE TRATAMIENTO PROVINCIA SAN JUAN DE LA MAGUANA.</t>
  </si>
  <si>
    <t>PAGO FACT. NO. B1500095954/28-04-2021 (754010781), SERVICIO DE INTERNET BANDA (S) ANCHA (S) DEL  ACUEDUCTO DE SAN PEDRO DE MACORIS, CORRESP. AL MES DE ABRIL/2021.</t>
  </si>
  <si>
    <t>PAGO FACTURA NO. B1500000110/26-01-2021, ORDEN DE SERVICIO NO. OS2021-0060, DISTRIBUCION DE AGUA EN DIFERENTES SECTORES Y COMUNIDADES DE LA PROVINCIA PEDERNALES SEGUN CONTRATO NO.019/2018, ADENDA 01/2020 CORRESPONDIENTE A 22 DIAS DE AGOSTO/2020.</t>
  </si>
  <si>
    <t>PAGO FACTURA NO. B1500029586/05-05-2021, CUENTA NO.86273266, POR SERVICIO DE USO INTERNET MOVIL TABLET,  ASIGNADO AL DEPTO. DE CATASTRO AL USUARIO DEL INAPA, CORRESPONDIENTE A LA FACTURACION  DEL 01-04 AL 30-04-2021,  MEMO-DSCR NO.0056/2021.</t>
  </si>
  <si>
    <t>PAGO INDEMNIZACION Y VACACIONES (15 DIAS CORRESPONDIENTE AL AÑO 2019 Y 20 DEL 2020), QUIEN DESEMPEÑO EL CARGO DE GESTOR DE COBROS, DIVISION COMERCIAL PROVINCIA LA ALTAGRACIA.</t>
  </si>
  <si>
    <t>PAGO INDEMNIZACION Y VACACIONES (25 DIAS CORRESPONDIENTE AL AÑO 2019 Y 25 DEL 2020), QUIEN DESEMPEÑO EL CARGO DE AUXILIAR COMERCIAL,  EN LA DIVISION COMERCIAL PROVINCIA SAN JUAN DE LA MAGUANA.</t>
  </si>
  <si>
    <t>PAGO INDEMNIZACION Y VACACIONES (20 DIAS CORRESPONDIENTE AL AÑO 2019 Y 20 DEL 2020), QUIEN DESEMPEÑO EL CARGO DE AYUDANTE DE FONTANERIA , EN LA SECCION COMERCIAL DE MONTE CRISTI.</t>
  </si>
  <si>
    <t>SALDO, INDEMNIZACION Y VACACIONES (15 DIAS CORRESPONDIENTE AL AÑO 2019 Y 27 DEL 2020), QUIEN DESEMPEÑO EL CARGO DE SOPORTE TECNICO INFORMATIVO DIRECCION DE TECNOLOGIA.</t>
  </si>
  <si>
    <t>PAGO VACACIONES (20 DIAS CORRESPONDIENTE AL AÑO 2019 Y 20 DEL 2020), QUIEN DESEMPEÑO EL CARGO DE ENCARGADO DEPARTAMENTO PROVINCIAL MONTE CRISTI, EN EL DEPARTAMENTO REGIONAL DE ALINO.</t>
  </si>
  <si>
    <t>PAGO INDEMNIZACION Y VACACIONES (20 DIAS CORRESPONDIENTE AL AÑO 2019 Y 17 AL 2020), A LA SRA. SARAH GENOVEVA HORTON OLIVERO, CEDULA NO. 018-0070842-0, QUIEN DESEMPEÑO EL CARGO DE GESTOR DE COBROS, EN LA SECCION COMERCIAL DE BARAHONA.</t>
  </si>
  <si>
    <t>PAGO INDEMNIZACION Y VACACIONES (20 DIAS CORRESPONDIENTE AL AÑO 2019 Y 16 DEL 2020), QUIEN DESEMPEÑO EL CARGO DE AUXILIAR ADMINISTRATIVO, EN LA DIVISION ADMINISTRATIVA FINANCIERA SAN JOSE DE OCOA.</t>
  </si>
  <si>
    <t>PAGO INDEMNIZACION Y VACACIONES (25 DIAS CORRESPONDIENTE AL AÑO 2019 Y 30 DEL 2020), QUIEN DESEMPEÑO EL CARGO DE AUXILIAR COMERCIAL, EN LA DIVISION COMERCIAL PROVINCIA SAMANA.</t>
  </si>
  <si>
    <t>PAGO INDEMNIZACION Y VACACIONES (20 DIAS CORRESPONDIENTE AL AÑO 2019 Y 19 DEL 2020), QUIEN DESEMPEÑO EL CARGO DE OPERADOR DE SISTEMA APS, EN LA DIVISION DE OPERACIONES SAN CRISTOBAL.</t>
  </si>
  <si>
    <t>PAGO INDEMNIZACION Y VACACIONES (25 DIAS CORRESPONDIENTE AL AÑO 2019 Y 30 AL 2020), AL SR. JUAN GREEN, CEDULA NO. 065-0018270-1, QUIEN DESEMPEÑO EL CARGO DE AUXILIAR COMERCIAL, EN LA DIVISION COMERCIAL PERAVIA.</t>
  </si>
  <si>
    <t>PAGO INDEMNIZACION Y VACACIONES (30 DIAS CORRESPONDIENTE AL AÑO 2019 Y 30 DEL 2020), QUIEN DESEMPEÑO EL CARGO DE AYUDANTE DE FONTANERIA, EN LA SECCION DE OPERACIONES DE DAJABON.</t>
  </si>
  <si>
    <t>PAGO INDEMNIZACION Y VACACIONES (30 DIAS CORRESPONDIENTE AL AÑO 2019 Y 30 DEL 2020), QUIEN DESEMPEÑO EL CARGO DE AYUDANTE DE FONTANERIA EN LA SECCION COMERCIAL DE BARAHONA.</t>
  </si>
  <si>
    <t>PAGO INDEMNIZACION Y VACACIONES (30 DIAS CORRESPONDIENTE AL AÑO 2019 Y 30 AL 2020), AL SR. BIENVENIDO VALDEZ CUEVAS, CEDULA NO. 079-0009925-5, QUIEN DESEMPEÑO EL CARGO DE AYUDANTE DE FONTANERIA EN LA SECCION COMERCIAL DE BARAHONA.</t>
  </si>
  <si>
    <t>PAGO INDEMNIZACION Y VACACIONES (25 DIAS CORRESPONDIENTE AL AÑO 2019 Y 30 DEL 2020), QUIEN DESEMPEÑO EL CARGO DE GESTOR DE COBROS, SECCION DE COMERCIAL DE BARAHONA.</t>
  </si>
  <si>
    <t>PAGO INDEMNIZACION Y VACACIONES (25 DIAS CORRESPONDIENTE AL AÑO 2019 Y 30 AL 2020), AL SR. SALOMON DE OLEO VILLANUEVA, CEDULA NO. 080-0005848-0, QUIEN DESEMPEÑO EL CARGO DE GESTOR DE COBROS, SECCION DE COMERCIAL DE BARAHONA.</t>
  </si>
  <si>
    <t>PAGO INDEMNIZACION Y VACACIONES (20 DIAS CORRESPONDIENTE AL AÑO 2019 Y 25 DEL 2020), QUIEN DESEMPEÑO EL CARGO DE OPERADOR DE SISTEMA APS, EN LA SECCION DE OPERACIONES DE BARAHONA.</t>
  </si>
  <si>
    <t>PAGO INDEMNIZACION Y VACACIONES (20 DIAS CORRESPONDIENTE AL AÑO 2019 Y 25 AL 2020), AL SR. GEURY DE LEON, CEDULA NO. 079-0013491-2, QUIEN DESEMPEÑO EL CARGO DE OPERADOR DE SISTEMA APS, EN LA SECCION DE OPERACIONES DE BARAHONA.</t>
  </si>
  <si>
    <t>PAGO INDEMNIZACION Y VACACIONES (20 DIAS CORRESPONDIENTE AL AÑO 2019 Y 20 DEL 2020), QUIEN DESEMPEÑO EL CARGO DE AYUDANTE DE OPERACIONES Y MANTENIMIENTO, EN LA DIVISION DE TRATAMIENTO DE AGUA SAN CRISTOBAL.</t>
  </si>
  <si>
    <t>PAGO INDEMNIZACION Y VACACIONES (20 DIAS CORRESPONDIENTE AL AÑO 2019 Y 20 AL 2020), AL SEÑOR. ANTONIO DE JESUS CARMONA  CEDULA NO. 068-0025063-8 QUIEN DESEMPEÑO EL CARGO DE AYUDANTE DE OPERACIONES Y MANTENIMIENTO, EN LA DIVISION DE TRATAMIENTO DE AGUA SAN CRISTOBAL.</t>
  </si>
  <si>
    <t>REPOSICION FONDO CAJA CHICA DE LA DIRECCION EJECUTIVA CORRESPONDIENTE AL PERIODO DEL 25-03  AL 06-05-2021, RECIBOS DE DESEMBOLSO DEL 10148 AL 10198.</t>
  </si>
  <si>
    <t>PAGO INDEMNIZACION Y VACACIONES (15 DIAS CORRESPONDIENTE AL AÑO 2020), QUIEN DESEMPEÑO EL CARGO DE OPERADOR DE SISTEMA APS, EN LA DIVISION DE OPERACIONES SECCION VALVERDE.</t>
  </si>
  <si>
    <t>PAGO INDEMNIZACION Y  VACACIONES ( 15 DIAS CORRESPONDIENTE AL AÑO 2019 Y 15 DEL 2020), QUIEN DESEMPEÑO EL CARGO DE CAJERA (A), EN LA DIVISION ADMINISTRATIVA FINANCIERA PROVINCIA DE HATO MAYOR.</t>
  </si>
  <si>
    <t>PAGO INDEMNIZACION Y VACACIONES (20 DIAS CORRESPONDIENTE AL AÑO 2019 Y 25 DEL 2020), QUIEN DESEMPEÑO EL CARGO DE CONSERJE, EN LA DIVISION ADMINISTRATIVA PROVINCIA SAN JUAN DE LA MAGUANA.</t>
  </si>
  <si>
    <t>PAGO INDEMNIZACION Y VACACIONES (25 DIAS CORRESPONDIENTE AL AÑO 2019 Y 30 DEL 2020), QUIEN DESEMPEÑO EL CARGO DE VIGILANTE, SECCION ADMINISTRATIVA DAJABON.</t>
  </si>
  <si>
    <t>PAGO INDEMNIZACION Y VACACIONES (15 DIAS CORRESPONDIENTE AL AÑO 2019 Y 30 DEL 2020), QUIEN DESEMPEÑO EL CARGO DE GESTOR DE COBROS, EN LA DIVISION COMERCIAL PROVINCIA MONTE PLATA.</t>
  </si>
  <si>
    <t>PAGO INDEMNIZACION Y VACACIONES (20 DIAS CORRESPONDIENTE AL AÑO 2019 Y 20 DEL 2020), QUIEN DESEMPEÑO EL CARGO DE OPERADOR DE SISTEMA APS, EN LA DIVISION OPERACIONES PROVINCIA LA ALTAGRACIA.</t>
  </si>
  <si>
    <t>PAGO INDEMNIZACION Y VACACIONES (25 DIAS CORRESPONDIENTE AL AÑO 2019 Y 30 DEL 2020), QUIEN DESEMPEÑO EL CARGO DE OPERADOR DE SISTEMA APS, DIVISION DE OPERACIONES MARIA TRINIDAD SANCHEZ.</t>
  </si>
  <si>
    <t>PAGO  VACACIONES (15 DIAS CORRESPONDIENTE AL AÑO 2019 Y 15 DEL 2020), QUIEN DESEMPEÑO EL CARGO DE INGENIERO RESIDENTE, EN LA DIVISION DE TRATAMIENTO DE AGUA LA ALTAGRACIA.</t>
  </si>
  <si>
    <t>PAGO INDEMNIZACION Y VACACIONES (25 DIAS CORRESPONDIENTE AL AÑO 2019 Y 25 DEL 2020), QUIEN DESEMPEÑO EL CARGO DE CHOFER I, EN LA SECCION ADMINISTRATIVA DE BARAHONA.</t>
  </si>
  <si>
    <t>PAGO INDEMNIZACION Y VACACIONES (25 DIAS CORRESPONDIENTE AL AÑO 2019 Y 30 AL 2020), AL SR. FRANKLIN SENA MARTINEZ, CEDULA NO. 069-0007350-0, QUIEN DESEMPEÑO EL CARGO DE AYUDANTE DE OPERACIONES Y MANTENIMIENTO, EN LA SECCION DE TRATAMIENTO DE AGUA DE PEDERNALES.</t>
  </si>
  <si>
    <t>PAGO INDEMNIZACION Y VACACIONES (25 DIAS CORRESPONDIENTE AL AÑO 2019 Y 30 DEL 2020), QUIEN DESEMPEÑO EL CARGO DE AYUDANTE DE OPERACIONES Y MANTENIMIENTO, EN LA SECCION DE TRATAMIENTO DE AGUA DE PEDERNALES.</t>
  </si>
  <si>
    <t>PAGO INDEMNIZACION Y  VACACIONES CORRESPONDIENTE A ( 30 DIAS  DEL AÑO 2019 Y 30 DEL 2020), QUIEN DESEMPEÑO EL CARGO DE OPERADOR  DE SISTEMA APS, EN LA DIVISION DE OPERACIONES DE SAN CRISTOBAL.</t>
  </si>
  <si>
    <t>PAGO INDEMNIZACION Y VACACIONES (25 DIAS CORRESPONDIENTE AL AÑO 2019 Y 30 DEL 2020), QUIEN DESEMPEÑO EL CARGO DE AYUDANTE DE FONTANERIA EN LA DIVISION DE OPERACIONES DE MARIA TRINIDAD SANCHEZ.</t>
  </si>
  <si>
    <t>PAGO INDEMNIZACION Y VACACIONES (25 DIAS CORRESPONDIENTE AL AÑO 2019 Y 30 AL 2020, QUIEN DESEMPEÑO EL CARGO DE AYUDANTE DE FONTANERIA EN LA DIVISION DE OPERACIONES DE MARIA TRINIDAD SANCHEZ.</t>
  </si>
  <si>
    <t>PAGO INDEMNIZACION Y VACACIONES (25 DIAS CORRESPONDIENTE AL AÑO 2019 Y 25 DEL 2020), QUIEN DESEMPEÑO EL CARGO DE AYUDANTE DE OPERACIONES Y MANTENIMIENTO EN LA SECCION TRATAMIENTO DE AGUA DE BARAHONA.</t>
  </si>
  <si>
    <t>PAGO INDEMNIZACION Y VACACIONES (25 DIAS CORRESPONDIENTE AL AÑO 2019 Y 25 AL 2020),QUIEN DESEMPEÑO EL CARGO DE AYUDANTE DE OPERACIONES Y MANTENIMIENTO EN LA SECCION TRATAMIENTO DE AGUA DE BARAHONA.</t>
  </si>
  <si>
    <t>PAGO INDEMNIZACION Y VACACIONES (20 DIAS CORRESPONDIENTE AL AÑO 2019 Y 14 DEL 2020), QUIEN DESEMPEÑO EL CARGO DE AYUDANTE DE OPERACIONES Y MANTENIMIENTO, EN LA DIVISION DE TRATAMIENTO SAN JUAN.</t>
  </si>
  <si>
    <t>PAGO INDEMNIZACION Y VACACIONES (20 DIAS CORRESPONDIENTE AL AÑO 2019 Y 20 DEL 2020), QUIEN DESEMPEÑO EL CARGO DE  OPERADOR DE SISTEMA APS, EN LA SECCION DE OPERACIONES DE PEDERNALES.</t>
  </si>
  <si>
    <t>PAGO INDEMNIZACION Y VACACIONES (25 DIAS CORRESPONDIENTE AL AÑO 2019 Y 25 DEL 2020), QUIEN DESEMPEÑO EL CARGO DE TECNICO ADMINISTRATIVO, EN LA SECCION ADMINISTRATIVA DE VALVERDE.</t>
  </si>
  <si>
    <t>PAGO VACACIONES (20 DIAS CORRESPONDIENTE AL AÑO 2019 Y 20 DEL 2020), QUIEN DESEMPEÑO EL CARGO DE TECNICO DE OPERACIONES, DIVISION DE OPERACIONES PROVINCIA MONTE PLATA.</t>
  </si>
  <si>
    <t>PAGO VACACIONES (15 DIAS CORRESPONDIENTE AL AÑO 2020), QUIEN DESEMPEÑO EL CARGO DE SOLDADOR EN LA DIVISION DE OPERACIONES PROVINCIA SAN PEDRO DE MACORIS.</t>
  </si>
  <si>
    <t>PAGO INDEMNIZACION Y VACACIONES (25 DIAS CORRESPONDIENTE AL AÑO 2019 Y 25 DEL 2020), QUIEN DESEMPEÑO EL CARGO DE AUXILIAR COMERCIAL, EN LA DIVISION COMERCIAL PROVINCIA DUARTE.</t>
  </si>
  <si>
    <t>PAGO INDEMNIZACION Y VACACIONES (05 DIAS CORRESPONDIENTE AL AÑO 2019 Y 20 DEL 2020), QUIEN DESEMPEÑO EL CARGO DE CAJERA, SECCION ADMINISTRATIVA DE DAJABON.</t>
  </si>
  <si>
    <t>PAGO INDEMNIZACION Y  VACACIONES (15 DIAS CORRESPONDIENTES AL AÑO 2019  Y 15 DIAS AL AÑO 2020) QUIEN DESEMPEÑO EL CARGO DE AYUDANTE DE OPERACIONES Y MANTENIMIENTO, EN  LA DIVISION DE TRATAMIENTO DE AGUA MARIA TRINIDAD SANCHEZ.</t>
  </si>
  <si>
    <t>PAGO INDEMNIZACION Y VACACIONES (25 DIAS CORRESPONDIENTE AL AÑO 2019 Y 30 DEL 2020), QUIEN DESEMPEÑO EL CARGO DE GESTOR DE COBROS EN LA SECCION COMERCIAL BARAHONA.</t>
  </si>
  <si>
    <t>PAGO INDEMNIZACION Y VACACIONES (25 DIAS CORRESPONDIENTE AL AÑO 2019 Y 30 AL 2020), A LA SRA. NOEMI ESPINOSA SANCHEZ, CEDULA NO. 018-0008220-6, QUIEN DESEMPEÑO EL CARGO DE GESTOR DE COBROS EN LA SECCION COMERCIAL BARAHONA.</t>
  </si>
  <si>
    <t>PAGO FACTURAS NOS. B1500000010, 13/30-03, 11, 12/05-01, 14,15/30-03-2021, ORDEN DE SERVICIO NO. OS2021-0018, DISTRIBUCION DE AGUA EN DIFERENTES SECTORES Y COMUNIDADES DE LA PROVINCIA DUARTE, SEGUN CONTRATO NO. 124/2019, CORRESPONDIENTE A 19  DIAS DEL MES DE  JULIO, 30 DIAS DE AGOSTO,, 16 DIAS DE SEPTIEMBRE, 31 DIAS DE OCTUBRE, 30 DIAS DE NOVIEMBRE Y 30 DIAS DE DICIEMBRE/2020.</t>
  </si>
  <si>
    <t>PAGO FACTURA NO.B1100008122/29-04-2021, ALQUILER LOCAL COMERCIAL, DISTRITO MUNICIPAL LAS GALERAS, PROVINCIA SANTA BARBARA DE SAMANA.</t>
  </si>
  <si>
    <t>PAGO FACTURA NO. B1500000013/19-04-2021, ALQUILER LOCAL COMERCIAL EN EL MUNICIPIO JUAN HERRERA, PROVINCIA SAN JUAN, SEGUN CONTRATO NO. 131/2018,  CORRESPONDIENTE A LOS MESES DE MARZO Y ABRIL/2021.</t>
  </si>
  <si>
    <t>PAGO FACTURA NO.B1100008119/29-04-2021, ALQUILER LOCAL COMERCIAL EN EL MUNICIPIO DE CABRERA, PROVINCIA MARIA TRINIDAD SANCHEZ, SEGUN CONTRATO NO.172/2013, ADENDUM 02/2020, CORRESPONDIENTE AL MES DE ABRIL/2021.</t>
  </si>
  <si>
    <t>PAGO INDEMNIZACION Y  VACACIONES (25 DIAS CORRESPONDIENTES AL AÑO 2019  Y 30 DIAS AL AÑO 2020) QUIEN DESEMPEÑO EL CARGO DE AYUDANTE DE FONTANERIA EN LA SECCION COMERCIAL DE MONTE CRISTI.</t>
  </si>
  <si>
    <t>PAGO INDEMNIZACION Y VACACIONES (30 DIAS CORRESPONDIENTE AL AÑO 2019 Y 30 AL 2020), A LA SRA. CANDELARIA GARCIA, CEDULA NO. 041-0016247-0, QUIEN DESEMPEÑO EL CARGO DE CONSERJE EN LA SECCION ADMINISTRATIVA DE MONTE CRISTI.</t>
  </si>
  <si>
    <t>REPOSICION FONDO CAJA CHICA DE LA PROVINCIA PERAVIA ZONA IV CORRESPONDIENTE AL PERIODO DEL 12-03 AL 12-04-2021, RECIBOS DE DESEMBOLSO DEL 1352 AL 1407.</t>
  </si>
  <si>
    <t>PAGO FACTURAS NOS. B1500000031/11-03,  32/12-03, 33/15-03,  34/30-03, 35/08-04, 36/30-03, 37/16-04-2021, ORDEN DE SERVICIO OS2021-0201,  ABASTECIMIENTO DE AGUA EN DIFERENTES SECTORES Y COMUNIDADES DE LA PROVINCIA SAN CRISTOBAL, SEGUN CONTRATO NO. 078/2019,  ADENDA NO.01/2021.CORRESPONDIENTE A 30 DIAS DEl MES DE SEPTIEMBRE, 30 DIAS DE OCTUBRE, 30 DIAS DE NOVIEMBRE, 31 DIAS DE DICIEMBRE/2020, 31 DIAS DE ENERO, 28 DE FEBRERO Y 31 DIAS DEL MES DE MARZO/2021.</t>
  </si>
  <si>
    <t>SALDO  A LA FACTURA NO. B1500000820/15-08-2019, ORDEN DE SERVICIO NO. OS2019-0972 SERVICIO DE CAPACITACION MAESTRIA EN ADMINISTRACION FINANCIERA PARA SER REALIZADA POR DOS SERVIDORAS DE LA DIRECCION FINANCIERA.</t>
  </si>
  <si>
    <t>PAGO ORDEN DE COMPRA OC2021-0119, ADQUISICION DE UN (1) ATS, 120V, 30A, L5-30P IN, (16) 5-20R OUT, PARA SER UTILIZADO EN LOS SERVIDORES DE DATA CENTER DEL NIVEL CENTRAL, MEMOS DESC. ISR RD $ 4,548.40..</t>
  </si>
  <si>
    <t>PAGO VACACIONES (15 DIAS CORRESPONDIENTE AL AÑO 2019 Y 14 DEL 2020), QUIEN DESEMPEÑO EL CARGO DE MECANICO DE CLORADORES, EN LA DIVISION DE TRATAMIENTO DE AGUA MARIA TRINIDAD SANCHEZ.</t>
  </si>
  <si>
    <t xml:space="preserve">EFT-6094 </t>
  </si>
  <si>
    <t xml:space="preserve">EFT-6095 </t>
  </si>
  <si>
    <t>PAGO VAC. (13 DIAS CORRESP.AL AÑO 2020), QUIEN DESEMPEÑO LA FUNCION DE AUXILIAR COMERCIAL, DIVISION COMERCIAL PROVINCIA PERAVIA.</t>
  </si>
  <si>
    <t>PAGO INDEMN. Y VAC. (15 DIAS CORRESP. AL AÑO 2019 Y 12 DEL 2020), QUIEN DESEMPEÑO EL CARGO DE AYUDANTE DE OPERACIONES Y MANTENIMIENTO EN LA DIVISION DE OPERACIONES PROVINCIA PERAVIA.</t>
  </si>
  <si>
    <t>PAGO INDEMN. Y VAC. (20 DIAS CORRESP.AL AÑO 2019 Y 19 DEL 2020), QUIEN DESEMPEÑO EL CARGO DE CAJERO (A), EN LA DIVISION ADMINISTRATIVA PROVINCIA PERAVIA.</t>
  </si>
  <si>
    <t>PAGO INDEMN. Y VAC. (15 DIAS CORRESP. AL AÑO 2019 Y 12 DEL 2020), QUIEN DESEMPEÑO LA FUNCION DE VIGILANTE, DIVISION DE OPERACIONES PROVINCIA PERAVIA.</t>
  </si>
  <si>
    <t>PAGO INDEMN. Y VAC. (20 DIAS CORRESP. AL AÑO 2019 Y 14 DEL 2020), QUIEN DESEMPEÑO EL CARGO DE OPERADOR DE SISTEMA APS EN LA DIVISION DE OPERACIONES PROVINCIA PERAVIA.</t>
  </si>
  <si>
    <t>PAGO VAC. (15 DIAS CORRESP. AL AÑO 2020), QUIEN DESEMPEÑO LA FUNCION DE PARALEGAL, EN EL DEPARTAMENTO PROVINCIAL PERAVIA.</t>
  </si>
  <si>
    <t>PAGO INDEMN. Y VAC. (30 DIAS CORRESP. AL AÑO 2019 Y 30 DEL 2020), QUIEN DESEMPEÑO LA FUNCION DE CAJERO (A), EN LA DIVISION ADMINISTRATIVA PROVINCIA PERAVIA.</t>
  </si>
  <si>
    <t>PAGO INDEMN. Y VAC. (20 DIAS CORRESP. AL AÑO 2019 Y 19 DEL 2020), QUIEN DESEMPEÑO LA FUNCION DE OPERADOR DE SISTEMA APS, EN LA DIVISION DE OPERACIONES MARIA TRINIDAD SANCHEZ.</t>
  </si>
  <si>
    <t>PAGO INDEMN. Y VAC. (20 DIAS CORRESP. AL AÑO 2019 Y 20 DEL 2020), QUIEN DESEMPEÑO EL CARGO DE AYUDANTE DE OPERACIONES Y MANTENIMIENTO, DIVISION DE TRATAMIENTO DE AGUA SAMANA.</t>
  </si>
  <si>
    <t>PAGO INDEMN. Y VAC. (25 DIAS CORRESP. AL AÑO 2019 Y 30 DEL 2020), QUIEN DESEMPEÑO EL CARGO DE OPERADOR DE SISTEMA APS, NAVARRETE.</t>
  </si>
  <si>
    <t>PAGO INDEMN. Y VAC. (20 DIAS CORRESP. AL AÑO 2019 Y 20 DEL 2020), QUIEN DESEMPEÑO EL CARGO DE OPERADOR DE SISTEMA APS, EN EL ACUED. DE NAVARRETE.</t>
  </si>
  <si>
    <t>PAGO INDEMN. Y VAC. (20 DIAS CORRESP.AL AÑO 2019 Y 20 DEL 2020), QUIEN DESEMPEÑO EL CARGO DE CAJERO (A), EN LA DIVISION ADMINISTRATIVA PROVINCIA HERMANAS MIRABAL.</t>
  </si>
  <si>
    <t>PAGO INDEMN. Y VAC. (25 DIAS CORRESP. AL AÑO 2019 Y 25 DEL 2020), QUIEN DESEMPEÑO EL CARGO DE CHOFER I, DIVISION ADMINISTRATIVA FINANCIERA SAN CRISTOBAL.</t>
  </si>
  <si>
    <t>PAGO VAC. (11 DIAS CORRESP. AL AÑO 2020), QUIEN DESEMPEÑO EL CARGO DE CONSERJE, DIVISION ADMINISTRATIVA PROVINCIA PERAVIA.</t>
  </si>
  <si>
    <t>PAGO INDEMN. Y VAC. (20 DIAS CORRESP. AL AÑO 2019 Y 17 DEL 2020), QUIEN DESEMPEÑO EL CARGO DE AYUDANTE DE FONTANERIA, SECCION DE OPERACIONES DE VALVERDE.</t>
  </si>
  <si>
    <t>PAGO INDEMN. Y VAC. (15 DIAS CORRESP. AL AÑO 2020), QUIEN DESEMPEÑO EL CARGO DE CAJERO (A), EN LA DIVISION ADMINISTRATIVA PROVINCIA LA ALTAGRACIA.</t>
  </si>
  <si>
    <t>PAGO INDEMN. Y VAC. (25 DIAS CORRESP. AL AÑO 2019 Y 30 DEL 2020), QUIEN DESEMPEÑO LA FUNCION DE AUXILIAR COMERCIAL, SECCION COMERCIAL DE DAJABON.</t>
  </si>
  <si>
    <t>PAGO INDEMN. Y VAC.(25 DIAS CORRESP. AL AÑO 2019 Y 25 DEL 2020), QUIEN DESEMPEÑO LA FUNCION DE CHOFER I, SECCION ADMINISTRATIVA DE BARAHONA.</t>
  </si>
  <si>
    <t>PAGO VAC.(15 DIAS CORRESP. AL AÑO 2020), QUIEN DESEMPEÑO EL CARGO DE ANALISTA FINANCIERA, EN EL DEPARTAMENTO DE REGISTRO, CONTROL Y NOMINAS.</t>
  </si>
  <si>
    <t>PAGO INDEMN. Y VAC. (15 DIAS CORRESP. AL AÑO 2020), QUIEN DESEMPEÑO EL CARGO DE CONSERJE, EN LA DIVISION ADMINISTRATIVA FINANCIERA SAN CRISTOBAL.</t>
  </si>
  <si>
    <t>PAGO INDEMN. Y VAC. (20 DIAS CORRESP. AL AÑO 2019 Y 20 DEL 2020), QUIEN DESEMPEÑO LA FUNCION AYUDANTE DE FONTANERIA, EN LA SECCION DE OPERACIONES DE VALVERDE.</t>
  </si>
  <si>
    <t>PAGO INDEMN. Y VAC. (30 DIAS CORRESP. AL AÑO 2019 Y 30 DEL 2020), QUIEN DESEMPEÑO LA FUNCION DE SOPORTE COMERCIAL, EN LA SECCION COMERCIAL DE DAJABON.</t>
  </si>
  <si>
    <t>PAGO INDEMN. Y VAC. (20 DIAS CORRESP. AL AÑO 2019 Y 25 DEL 2020), QUIEN DESEMPEÑO LA FUNCION DE OPERADOR DE SISTEMA APS, EN LA DIVISION TRATAMIENTO DE AGUA MARIA TRINIDAD SANCHEZ.</t>
  </si>
  <si>
    <t>PAGO INDEMN. Y VAC. (15 DIAS CORRESP. AL AÑO 2019 Y 15 DEL 2020), QUIEN DESEMPEÑO EL CARGO DE DIGITADOR EN LA DIVISION ADMINISTRATIVA PROVINCIA PERAVIA.</t>
  </si>
  <si>
    <t>PAGO INDEMN. Y VAC. (15 DIAS CORRESP. AL AÑO 2019 Y 11 DEL 2020), QUIEN DESEMPEÑO EL CARGO DE AUXILIAR COMERCIAL, DIVISION COMERCIAL PROVINCIA PERAVIA.</t>
  </si>
  <si>
    <t>PAGO INDEMN. Y VAC. (30 DIAS CORRESP. AL AÑO 2019 Y 30 DEL 2020), QUIEN DESEMPEÑO LA FUNCION DE AYUDANTE DE FONTANERIA, EN LA SECCION DE OPERACIONES DE BAHORUCO.</t>
  </si>
  <si>
    <t>PAGO FACT. NOS. B1500000036/17-02, 37/08-03, 32/30-03-2021, ORDENES  DE SERVICIO NOS. OS2021-0218, OS2021-0221, OS2021-0257, DISTRIBUCION DE AGUA CON CAMION CISTERNA EN DIFERENTES SECTORES Y COMUNIDADES DE LA PROVINCIA AZUA.  CORRESP. A 30 DIAS DEL MES DE ENERO, 28 DIAS DE FEBRERO Y 02 DIAS DE MARZO/2021.</t>
  </si>
  <si>
    <t>EFT-6096</t>
  </si>
  <si>
    <t>PAGO RET. TSS, SEGURO BASICO OPCIONAL, APORTE PLAN DE PENSIONES (2.87%), SEGURO FAMILIAR DE SALUD (3.04%) CORRESP. A LAS NOMINAS NIVEL CENTRAL, ACUEDUCTOS, P/CONTRATADO E IGUALADO, P/ TRAMITES PENSION NC. Y AC. PROVINCIA SANTIAGO Y SAN CRISTOBAL, PERSONAL CONTRATADO SAN CRISTOBAL, ADICIONALES NIVEL CENTRAL Y ACUEDUCTOS FEBRERO-ABRIL CONTRATADO E IGUALADO ABRIL-MAYO Y CANCELADOS NC. Y AC, MAYO/ 2021.</t>
  </si>
  <si>
    <t>PAGO INDEMN. Y VAC. (14 DIAS CORRESP. AL AÑO 2020), QUIEN DESEMPEÑO EL CARGO DE CAJERA, EN LA SECCION ADMINISTRATIVA DE BARAHONA.</t>
  </si>
  <si>
    <t>PAGO INDEMN. Y VAC. (14 DIAS CORRESPONDIENTE AL AÑO 2020), A LA SRA. LAURA ELIZABETH VARGAS FELIZ, CEDULA NO. 018-0078710-1, QUIEN DESEMPEÑO EL CARGO DE CAJERA, EN LA SECCION ADMINISTRATIVA DE BARAHONA.</t>
  </si>
  <si>
    <t>PAGO INDEMN. Y VAC. (25 DIAS CORRESPONDIENTE AL AÑO 2019 Y 30 DEL 2020), QUIEN DESEMPEÑO EL CARGO DE OPERADOR DE SISTEMA APS, EN LA SECCION DE OPERACIONES PEDERNALES.</t>
  </si>
  <si>
    <t>PAGO INDEMN.Y VACACIONES (30 DIAS CORRESP. AL AÑO 2019 Y 30 AL 2020), A LA SRA. BEATRIZ PIÑA BELLO, CEDULA NO. 012-0047973-9, QUIEN DESEMPEÑO EL CARGO DE AUXILIAR COMERCIAL, EN LA DIVISION COMERCIAL PROVINCIA SAN JUAN DE LA MAGUANA, SEGUN HOJA DE CALCULO DEL MAP, MEMO-DOTC NO.723/2021. (SALDO AL PRESTAMO NO. 9602937094).</t>
  </si>
  <si>
    <t>PAGO INDEMN. Y VAC. (30 DIAS CORRESP. AL AÑO 2019 Y 30 DEL 2020), QUIEN DESEMPEÑO EL CARGO DE AUXILIAR COMERCIAL, EN LA DIVISION COMERCIAL PROVINCIA SAN JUAN DE LA MAGUANA.</t>
  </si>
  <si>
    <t>PAGO INDEMN. Y VAC. (25 DIAS CORRESP. AL AÑO 2019 Y 25 DEL 2020), QUIEN DESEMPEÑO EL CARGO DE OPERADOR DE SISTEMA APS, EN LA SECCION DE OPERACIONES MONTE CRISTI.</t>
  </si>
  <si>
    <t>2DO ABONO,DE INDEMN. Y VAC.CORRESPONDIENTE A (25 DIAS DEL AÑO 2019 Y 25 DIAS DEL 2020), QUIEN DESEMPEÑO EL CARGO DE ENCARGADO (A) DIVISION DE OPERACIONES, EN LA DIVISION DE OPERACIONES PROVINCIA DUARTE.</t>
  </si>
  <si>
    <t>PAGO INDEMN. Y  VAC. (20 DIAS CORRESP. AL AÑO 2019 Y 20 DEL 2020), QUIEN DESEMPEÑO EL CARGO DE AYUDANTE DE FONTANERIA, EN LA SECCION DE OPERACIONES DE MONTE CRISTI.</t>
  </si>
  <si>
    <t>PAGO DE VAC. (20 DIAS CORRESP. AL AÑO 2019 Y 16 DEL 2020), QUIEN DESEMPEÑO EL CARGO DE ELECTRICISTA,  EN LA DIVISION DE OPERACIONES DE PROVINCIA DE SAMANA.</t>
  </si>
  <si>
    <t>PAGO INDEMN. Y  VAC. (25 DIAS CORRESP. AL AÑO 2019  Y 30 DIAS AL AÑO 2020) QUIEN DESEMPEÑO EL CARGO DE AYUDANTE DE FONTANERIA EN LA DIVISION COMERCIAL MARIA TRINIDAD SANCHEZ.</t>
  </si>
  <si>
    <t>PAGO INDEMN. Y VAC. (15 DIAS CORRESP. AL AÑO 2019 Y 15 DEL 2020), QUIEN DESEMPEÑO EL CARGO DE OPERADOR DE SISTEMA APS, EN LA SECCION DE OPERACIONES VALVERDE.</t>
  </si>
  <si>
    <t>PAGO INDEMN. Y VAC. (20 DIAS CORRESP. AL AÑO 2019 Y 15 DEL 2020), QUIEN DESEMPEÑO EL CARGO DE CONSERJE,  EN LA DIVISION ADMINISTRATIVA PROV.  HERMANAS MIRABAL.</t>
  </si>
  <si>
    <t>PAGO INDEMN. Y VAC. (15 DIAS CORRESPONDIENTE AL AÑO 2019 Y 20 DEL 2020), QUIEN DESEMPEÑO EL CARGO DE MENSAJERO INTERNO, EN LA SECCION ADMINISTRATIVA DE BARAHONA.</t>
  </si>
  <si>
    <t>PAGO INDEMN. Y VAC. (15 DIAS CORRESPONDIENTE AL AÑO 2019 Y 15 DEL 2020), QUIEN DESEMPEÑO EL CARGO DE AYUDANTE DE OPERACIONES Y MANTENIMIENTO, EN LA SECCION DE TRATAMIENTO DE AGUA DE BARAHONA.</t>
  </si>
  <si>
    <t>PAGO INDEMN.Y VAC. (25 DIAS CORRESP. AL AÑO 2019 Y 30 DEL 2020), QUIEN DESEMPEÑO EL CARGO DE CAJERO (A) EN LA SECCION ADMINISTRATIVA DAJABON.</t>
  </si>
  <si>
    <t>PAGO INDEMN. Y VAC. (25 DIAS CORRESP. AL AÑO 2019 Y 30 DEL 2020), QUIEN DESEMPEÑO EL  CARGO DE CAJERA, SECCION ADMINISTRATIVA DE DABAJON.</t>
  </si>
  <si>
    <t>PAGO INDEMN. Y VAC. (25 DIAS CORRES. AL AÑO 2019 Y 21 DEL 2020), QUIEN DESEMPEÑO EL CARGO DE MECANICO DE CLORADORES, EN LA DIVISION DE TRATAMIENTO DE AGUA SAN CRISTOBAL.</t>
  </si>
  <si>
    <t>PAGO INDEMN. Y VAC. (20 DIAS CORRESP. AL AÑO 2019 Y 19 DEL 2020), QUIEN DESEMPEÑO EL CARGO DE OPERADOR DE SISTEMA APS, SECCION DE OPERACIONES.</t>
  </si>
  <si>
    <t>PAGO INDEMN. Y VAC. (25 DIAS CORRESP. AL AÑO 2019 Y 25 DEL 2020), QUIEN DESEMPEÑO EL CARGO DE CAJERO, DIVISION ADMINISTRATIVA PROVINCIA SAMANA.</t>
  </si>
  <si>
    <t>2DO ABONO, INDEMN. Y VAC. (25 DIAS CORRESPONDIENTE AL AÑO 2019 Y 20 DEL 2020), QUIEN DESEMPEÑO EL CARGO DE ENCARGADO (A) DIVISION DE OPERACIONES EN LA DIVISION DE OPERACIONES PROVINCIA BANI.</t>
  </si>
  <si>
    <t>PAGO FACT. NOS B1500000051/05-01, 52/01-02,  53/03-03, 54/06-04-2021, ORD. DE SERV. NO. OS2021-0031, DISTRIBUCION DE AGUA EN DIFERENTES SECTORES Y COMUNIDADES DE LA PROVINCIA DUARTE, CORRESP. A 28 DIAS DEL MES DE  DICIEMBRE/2020,  30 DIAS DEL MES DE ENERO, 28 DIAS DEL MES DE FEBRERO Y  31 DIAS DEL MES DE MARZO/2021.</t>
  </si>
  <si>
    <t>PAGO INDEMN. Y VAC. (25 DIAS CORRESP. AL AÑO 2019 Y 21 DEL 2020), QUIEN DESEMPEÑO EL CARGO DE AYUDANTE DE FONTANERIA, EN LA SECCION DE OPERACIONES DE BARAHONA.</t>
  </si>
  <si>
    <t>PAGO INDEMN. Y VAC. (20 DIAS CORRESP. AL AÑO 2019 Y 23 DEL 2020), QUIEN DESEMPEÑO EL CARGO DE OPERADOR DE SISTEMA APS, EN LA DIVISION DE OPERACIONES SAN JOSE DE OCOA.</t>
  </si>
  <si>
    <t>PAGO INDEMN. Y VAC. (15 DIAS CORRESP. AL AÑO 2019 Y 20 DEL 2020), QUIEN DESEMPEÑO EL CARGO DE AYUDANTE DE FONTANERIA, EN LA DIVISION COMERCIAL PROV. MARIA TRINIDAD SANCHEZ.</t>
  </si>
  <si>
    <t>PAGO INDEMN. Y VAC. (25 DIAS CORRESP. AL AÑO 2019 Y 24 DEL 2020), QUIEN DESEMPEÑO EL CARGO DE CONSERJE, EN LA DIVISION ADMINISTRATIVA FINANCIERA PROVINCIA HATO MAYOR.</t>
  </si>
  <si>
    <t>PAGO INDEMN. Y VAC. (25 DIAS CORRESP. AL AÑO 2019 Y 24 AL 2020), A LA SRA. CELINE RIJO ORTEGA, CEDULA NO. 027-0022173-8, QUIEN DESEMPEÑO EL CARGO DE CONSERJE, EN LA DIVISION ADMINISTRATIVA FINANCIERA PROVINCIA HATO MAYOR,.</t>
  </si>
  <si>
    <t>PAGO INDEMN. Y VAC. (15 DIAS CORRESP.AL AÑO 2019 Y 15 DEL 2020), QUIEN DESEMPEÑO EL CARGO DE CAJERA, EN LA DIVISION ADMINISTRATIVA PROVINCIA HERMANAS MIRABAL.</t>
  </si>
  <si>
    <t>PAGO INDEMN. Y VAC. (25 DIAS CORRESP.AL AÑO 2019 Y 30 DEL 2020), QUIEN DESEMPEÑO EL CARGO DE AYUDANTE DE FONTANERIA, EN LA DIVISION DE OPERACIONES SAN CRISTOBA.</t>
  </si>
  <si>
    <t>PAGO INDEMN. Y VAC. (15 DIAS CORRESP. AL AÑO 2019 Y 15 DEL 2020), QUIEN DESEMPEÑO EL CARGO DE OPERADOR DE SISTEMA APS, EN LA SECCION DE OPERACIONES PROV. BARAHONA.</t>
  </si>
  <si>
    <t>PAGO INDEMN.Y VAC. (25 DIAS CORRESP. AL AÑO 2019 Y 25 DEL 2020), QUIEN DESEMPEÑO EL CARGO DE DISTRIBUIDOR DE FACTURAS, SECCION COMERCIAL DE DAJABON.</t>
  </si>
  <si>
    <t>PAGO INDEMN. Y VAC. (25 DIAS CORRESP. AL AÑO 2019 Y 30 DEL 2020), QUIEN DESEMPEÑO EL CARGO DE OPERADOR DE SISTEMA APS. DIVISION DE OPERACIONES MARIA TRINIDAD SANCHEZ.</t>
  </si>
  <si>
    <t>PAGO INDEMN. Y  VAC. ( 25 DIAS CORRESP. AL AÑO 2019 Y 30 DEL 2020), QUIEN DESEMPEÑO EL CARGO DE DESPACHADOR DE COMBUSTIBLES, EN LA SECCION ADMINISTRATIVA DE MONTE CRISTI.</t>
  </si>
  <si>
    <t>REPOS. FONDO CAJA CHICA DE LA PROVINCIA MONTECRISTI ZONA I CORRESP. AL PERIODO DEL 11-03 AL 12-04-2021, RECIBOS DE DESEMBOLSO DEL 0501 AL 0546.</t>
  </si>
  <si>
    <t>PAGO INDEMN. Y VAC. (25 DIAS CORRESP. AL AÑO 2019 Y 30 AL 2020), QUIEN DESEMPEÑO EL CARGO DE AYUDANTE DE FONTANERIA EN LA SECCION COMERCIAL DE BARAHONA.</t>
  </si>
  <si>
    <t>PAGO INDEMN. Y VAC. (25 DIAS CORRESP. AL AÑO 2019 Y 30 DEL 2020), QUIEN DESEMPEÑO EL CARGO DE AYUDANTE DE FONTANERIA EN LA SECCION COMERCIAL DE BARAHONA.</t>
  </si>
  <si>
    <t>4TO ABONO INDEMN. Y VAC. CORRESP. A (30 DIAS DEL AÑO 2019 Y 30 DIAS DEL 2020), QUIEN DESEMPEÑO EL CARGO DE ANALISTA DE DATOS ESTADISTICOS EN EL DEPART. DE ESTADISTICAS.</t>
  </si>
  <si>
    <t>PAGO INDEMN. Y VAC. (25 DIAS CORRESP. AL AÑO 2019 Y 23 DEL 2020), QUIEN DESEMPEÑO EL CARGO DE AUXILIAR COMERCIAL, EN LA DIVISION COMERCIAL SAN CRISTOBAL.</t>
  </si>
  <si>
    <t>PAGO VAC. (25 DIAS CORRESP. AL AÑO 2019 Y 19 DEL 2020), QUIEN DESEMPEÑO EL CARGO DE ELECTRICISTA, EN LA SECCION DE OPERACIONES DE BARAHONA.</t>
  </si>
  <si>
    <t>PAGO VAC. (09 DIAS CORRESP. AL AÑO 2020), QUIEN DESEMPEÑO EL CARGO DE OPERADOR DE SISTEMA APS, DIVISION DE OPERACIONES PROVINCIA SAN JUAN DE LA MAGUANA.</t>
  </si>
  <si>
    <t>PAGO INDEMN. Y VAC. (20 DIAS CORRESP. AL AÑO 2019 Y 25 DEL 2020), QUIEN DESEMPEÑO EL CARGO DE OPERADOR DE SISTEMA APS, EN LA DIVISION DE OPERACIONES SAN JUAN DE OCOA.</t>
  </si>
  <si>
    <t>PAGO FACT.NO. B1500000056/04-28-2021, ORD. DE SERV. OS2021-0197, COLOCACION DE PUBLICIDAD INSTITUCIONAL DURANTE 03 (TRES) MESES EN LA PAGINA WEB "BUSINES DE LA REVISTA GALA"  DEL 26 DE ENERO HASTA 26 DE ABRIL/2021.</t>
  </si>
  <si>
    <t>4TO ABONO DE LA INDEMN. Y VAC.CORRESP. A (25 DIAS DEL AÑO 2019 Y 25 DIAS DEL 2020), QUIEN DESEMPEÑO EL CARGO DE ENCARGADA EN EL DEPTO. DE GESTION DE COBROS EN LA DIVISION DE GRANDES CLIENTES.</t>
  </si>
  <si>
    <t>4TO ABONO DE INDEMN. Y VAC. (30 DIAS CORRESPONDIENTE AL AÑO 2019 Y 30 DEL 2020), QUIEN DESEMPEÑO EL CARGO DE ANALISTA FINANCIERO, EN LA DIRECCION DE DESARROLLO PROVINCIAL, UCP INAPA-BID-AECI.</t>
  </si>
  <si>
    <t>PAGO INDEMN. Y VAC. (30 DIAS CORRESPONDIENTE AL AÑO 2020), QUIEN DESEMPEÑO EL CARGO DE AUXILIAR COMERCIAL, EN LA SECCION COMERCIAL DE SANTIAGO RODRIGUEZ.</t>
  </si>
  <si>
    <t>PAGO INDEMN. Y VACACIONES (20 DIAS CORRESPONDIENTE AL AÑO 2019 Y 18 DEL 2020), QUIEN DESEMPEÑO EL CARGO DE AUXILIAR DE RELACIONES PUBLICAS, EN EL DEPARTAMENTO REGIONAL DE ALINO.</t>
  </si>
  <si>
    <t>PAGO INDEMN.Y VAC. (20 DIAS CORRESP. AL AÑO 2019 Y 20 DEL 2020), QUIEN DESEMPEÑO EL CARGO DE OPERADOR DE SISTEMA APS, EN LA SECCION DE OPERACIONES BARAHONA.</t>
  </si>
  <si>
    <t>PAGO INDEMN. Y VAC. (30 DIAS CORRESP. AL AÑO 2019 Y 25 DEL 2020), QUIEN DESEMPEÑO EL CARGO DE OPERADOR DE SISTEMA  APS, SECCION DE OPERACIONES BARAHONA.</t>
  </si>
  <si>
    <t>PAGO INDEMN. Y  VAC. (25 DIAS CORRESP. AL AÑO 2019  Y 30 DIAS AL AÑO 2020) QUIEN DESEMPEÑO EL CARGO DE AYUDANTE DE OPERACIONES Y MANTENIMIENTO, EN LA SECCION DE TRATAMIENTO DE AGUA DE PEDERNALES.</t>
  </si>
  <si>
    <t>PAGO INDEMN. Y VAC. (15 DIAS CORRESP. AL AÑO 2019 Y 15 DEL 2020), QUIEN DESEMPEÑO EL CARGO DE OPERADOR DE SISTEMA APS, EN LA DIVISION OPERACIONES PROVINCIA LA ALTAGRACIA.</t>
  </si>
  <si>
    <t>PAGO INDEMN.Y VAC. (25 DIAS CORRESP. AL AÑO 2019 Y 30 DEL 2020), QUIEN DESEMPEÑO EL CARGO DE AYUDANTE DE OPERACIONES Y MANTENIMIENTO, EN LA DIVISION DE TRATAMIENTO SAN JUAN.</t>
  </si>
  <si>
    <t>PAGO VAC. (13 DIAS CORRESPONDIENTE AL AÑO 2020), QUIEN DESEMPEÑO EL CARGO DE CHOFER II, EN LA DIVISION ADMINISTRATIVA FINANCIERA SAN CRISTOBAL.</t>
  </si>
  <si>
    <t>PAGO INDEMN. Y VAC. (15 DIAS CORRESP. AL AÑO 2019 Y 15 DEL 2020), QUIEN DESEMPEÑO EL CARGO DE OPERADOR DE SISTEMAS APS, EN LA DIVISION OPERACIONES ELIAS PIÑA.</t>
  </si>
  <si>
    <t>PAGO INDEMN. Y VAC. (20 DIAS CORRESP. AL AÑO 2019 Y 20 DEL 2020), QUIEN DESEMPEÑO EL CARGO DE OPERADOR DE SISTEMA APS EN LA DIVISION DE OPERACIONES PROVINCIAL DE HATO MAYOR.</t>
  </si>
  <si>
    <t>PAGO INDEMN. Y VAC. (20 DIAS CORRESPONDIENTE AL AÑO 2019 Y 20 AL 2020), AL SR. ISAIAS CARRASCO, CEDULA NO. 067-0010424-0, QUIEN DESEMPEÑO EL CARGO DE OPERADOR DE SISTEMA APS EN LA DIVISION DE OPERACIONES PROVINCIAL DE HATO MAYOR.</t>
  </si>
  <si>
    <t>PAGO INDEMN. Y  VAC. ( 20 DIAS CORRESP. AL AÑO 2019 Y 20 DEL 2020), QUIEN DESEMPEÑO EL CARGO DE GESTOR DE COBROS, EN LA DIVISION COMERCIAL SAN JOSE DE OCOA.</t>
  </si>
  <si>
    <t>PAGO INDEMNIZACION Y VACACIONES (25 DIAS CORRESPONDIENTE AL AÑO 2019 Y 30 DEL 2020), QUIEN DESEMPEÑO EL CARGO DE OPERADOR DE SISTEMA  APS, SECCION DE OPERACIONES DE BARAHONA, SEGUN HOJA DE CALCULO DEL MAP, MEMO-DOTC NO.367/2021.</t>
  </si>
  <si>
    <t>PAGO INDEMN. Y VAC. (20 DIAS CORRESP. AL AÑO 2019 Y 19 DEL 2020), QUIEN DESEMPEÑO EL CARGO DE OPERADOR DE SISTEMA APS, EN LA DIVISION DE OPERACIONES SAN CRISTOBAL.</t>
  </si>
  <si>
    <t>PAGO INDEMN. Y VAC. (15 DIAS CORRESP. AL AÑO 2019 Y 20 DEL 2020), QUIEN DESEMPEÑO EL CARGO DE AYUDANTE DE MECANICA, EN LA DIVISION DE TRATAMIENTO PROVINCIA HERMANA MIRABAL.</t>
  </si>
  <si>
    <t>PAGO FACT. NOS. B1500000068/29-03, 69/30-03-2021, ORDENES DE SERVICIO NOS. OS2021-0236, OS2021- 0254, DISTRIBUCION DE AGUA EN DIFERENTES SECTORES Y COMUNIDADES DE LA  PROVINCIA SAN CRISTOBAL, CORRESP.  A 31 DIAS DEL MES DE  ENERO Y 28 DIAS DEL MES DE FEBRERO/2021.</t>
  </si>
  <si>
    <t>4TO ABONO DE INDEMN. Y VAC. CORRESP.A (30 DIAS DEL AÑO 2019 Y 27 DIAS DEL 2020), QUIEN DESEMPEÑO EL CARGO DE ENCARGADO (A) INTERINO EN EL DEPARTAMENTO ADMINISTRATIVO.</t>
  </si>
  <si>
    <t>PAGO INDEMN. Y VAC. (20 DIAS CORRESPONDIENTE AL AÑO 2019 Y 15 DEL 2020), QUIEN DESEMPEÑO EL CARGO DE AUXILIAR COMERCIAL, EN LA DIVISION COMERCIAL MARIA TRINIDAD SANCHEZ.</t>
  </si>
  <si>
    <t>PAGO VAC. ( 09 DIAS CORRESP. AL AÑO 2020), QUIEN DESEMPEÑO EL CARGO DE OPERADOR DE SISTEMAS APS, EN LA  DIVISION DE OPERACIONES PROVINCIA SAN JUAN DE LA MAGUANA.-</t>
  </si>
  <si>
    <t>4TO ABONO DE LA INDEMN. Y VAC.CORRESP. A (30 DIAS DEL AÑO 2019 Y 25 DIAS DEL 2020), QUIEN DESEMPEÑO EL CARGO DE ENCARGADA EN EL DEPTO. DE MEDICION DE CONSUMO.</t>
  </si>
  <si>
    <t>SALDO, DE INDEMN. Y VAC. CORRESP. A (25 DIAS DEL AÑO 2020), QUIEN DESEMPEÑO EL CARGO DE PROMOTOR SOCIAL EN EL DEPART. DE DESARROLLO RURAL EN APS.</t>
  </si>
  <si>
    <t>PAGO INDEMN. Y VAC. (20 DIAS CORRESP. AL AÑO 2019 Y 20 DEL 2020), QUIEN DESEMPEÑO EL CARGO DE VIGILANTE, EN LA SECCION ADMINISTRATIVA DE MONTE CRISTI.</t>
  </si>
  <si>
    <t>PAGO INDEMN. Y VAC. (25 DIAS CORRESP. AL AÑO 2019 Y 25 DEL 2020), QUIEN DESEMPEÑO EL CARGO DE MENSAJERO EXTERNO, EN LA SECCION ADMINISTRATIVA DE BARAHONA.</t>
  </si>
  <si>
    <t>PAGO INDEMN. Y VAC. (15 DIAS CORRESP. AL AÑO 2019 Y 15 DEL 2020), QUIEN DESEMPEÑO EL CARGO DE OPERADOR DE SISTEMA APS, EN LA DIVISION DE OPERACIONES MARIA  TRINIDAD SANCHEZ..</t>
  </si>
  <si>
    <t>PAGO INDEMN. Y  VAC. (25 DIAS CORRESP. AL AÑO 2019  Y 30 DIAS AL AÑO 2020) QUIEN DESEMPEÑO EL CARGO DE AYUDANTE DE OPERACIONES Y MANTENIMIENTO, EN LA DIVISION DE TRATAMIENTO SAN JUAN DE LA MAGUANA.</t>
  </si>
  <si>
    <t>PAGO INDEMN. Y VAC. (30 DIAS CORRESP. AL AÑO 2019 Y 30 DEL 2020), QUIEN DESEMPEÑO EL CARGO DE GESTOR DE COBROS, EN LA SECCION COMERCIAL MONTE CRISTI.</t>
  </si>
  <si>
    <t>PAGO INDEMN. Y VAC. ( 20 DIAS CORRESP.AL AÑO 2019 Y 15 DEL 2020), QUIEN DESEMPEÑO EL CARGO DE AUXILIAR COMERCIAL EN LA DIVISION COMERCIAL MARIA TRINIDAD SANCHEZ.</t>
  </si>
  <si>
    <t>PAGO VAC. (15 DIAS CORRESP. AL AÑO 2019 Y 20 DEL 2020), QUIEN DESEMPEÑO EL CARGO DE TECNICO ADMINISTRATIVO, EN LA DIVISION ADMINISTRATIVA FINANCIERA PROV. ELIAS PIÑA.</t>
  </si>
  <si>
    <t>PAGO INDEMN. Y VAC. ( 15 DIAS CORRESP. AL AÑO 2019), QUIEN DESEMPEÑO EL CARGO DE AUXILIAR COMERCIAL,  EN LA DIVISION COMERCIAL MARIA TRINIDAD SANCHEZ .</t>
  </si>
  <si>
    <t>PAGO INDEMN. Y VAC. (25 DIAS CORRESP. AL AÑO 2019 Y 25 DEL 2020), QUIEN DESEMPEÑO EL CARGO DE AYUNDANTE DE OPERACIONES Y MANTENIMIENTO, EN LA DIVISION DE TRATAMIENTO SAN JUAN DE LA MAGUANA.</t>
  </si>
  <si>
    <t>PAGO INDEMN. Y VAC. (20 DIAS CORRESP. AL AÑO 2019 Y 20 DEL 2020), QUIEN DESEMPEÑO EL CARGO DE OPERADOR DE SISTEMA APS, EN LA SECCION DE OPERACIONES DE PEDERNALES.</t>
  </si>
  <si>
    <t>PAGO INDEMN. Y VAC. ( 25 DIAS CORRESP. AL AÑO 2019 Y 19 DEL 2020), QUIEN DESEMPEÑO EL CARGO DE OPERADOR DE SISTEMA APS,  EN LA SABANA IGLESIA MULTIPLE.</t>
  </si>
  <si>
    <t>PAGO INDEMN. Y VAC. (15 DIAS CORRESP. AL AÑO 2019 Y 15 DEL 2020), QUIEN DESEMPEÑO EL CARGO DE OPERADOR DE SISTEMA APS,  EN LA DIVISION DE OPERACIONES SAN CRISTOBAL.-</t>
  </si>
  <si>
    <t>PAGO INDEMN. Y VAC. ( 25 DIAS CORRESP. AL AÑO 2019 Y 30 DEL 2020), QUIEN DESEMPEÑO EL CARGO DE CAJERA EN LA SECCION ADMINISTRATIVA DE MONTE CRISTI.</t>
  </si>
  <si>
    <t>PAGO INDEMN. Y VAC.(15 DIAS CORRESP. AL AÑO 2019 Y 09 DEL 2020), QUIEN DESEMPEÑO EL CARGO DE OPERADOR DE SISTEMA APS,  EL LA DIVISION DE OPERACIONES PROVINCIA DUARTE.</t>
  </si>
  <si>
    <t>PAGO INDEMN. Y  VAC.( 15 DIAS CORRESP. AL AÑO 2019 Y 09 DEL 2020), QUIEN DESEMPEÑO EL CARGO DE AUXILIAR COMERCIAL, EN LA SECCION COMERCIAL DE MONTE CRISTI.</t>
  </si>
  <si>
    <t>PAGO INDEMN. Y VAC. (25 DIAS CORRESP. AL AÑO 2019 Y 30 DEL 2020), QUIEN DESEMPEÑO EL CARGO DE AYUDANTE DE FONTANERIA, DIVISION DE OPERACIONES PROVINCIA SAN JUAN DE LA MAGUANA.</t>
  </si>
  <si>
    <t>PAGO INDEMN. Y VAC. (30 DIAS CORRESP. AL AÑO 2019 Y 30 DEL 2020), QUIEN DESEMPEÑO EL CARGO DE CONSERJE, EN LA SECCION ADMINISTRATIVA DE DAJABON.</t>
  </si>
  <si>
    <t>PAGO INDEMN. Y VAC. (20 DIAS CORRESP. AL AÑO 2019 Y 17 DEL 2020), QUIEN DESEMPEÑO EL CARGO DE OPERADOR DE SISTEMA APS, DIVISION DE OPERACIONES ELIAS PIÑA.</t>
  </si>
  <si>
    <t>PAGO INDEMN. Y VAC. (25 DIAS CORRESP. AL AÑO 2019 Y 26 DEL 2020), QUIEN DESEMPEÑO EL CARGO DE DISTRIBUIDOR DE FACTURAS, EN LA SECCION COMERCIAL DE VALVERDE.</t>
  </si>
  <si>
    <t>PAGO INDEMN. Y VAC. (20 DIAS CORRESP. AL AÑO 2019 Y 20 DEL 2020), QUIEN DESEMPEÑO EL CARGO DE OPERADOR DE SISTEMA APS, EN LA SECCION OPERACIONES PROV. BARAHONA.</t>
  </si>
  <si>
    <t>PAGO INDEMN. Y VAC. (25 DIAS CORRESP. AL AÑO 2019 Y 30 DEL 2020), QUIEN DESEMPEÑO EL CARGO DE AYUDANTE DE FONTANERIA, EN LA DIVISION DE OPERACIONES PROVINCIA SAMANA.</t>
  </si>
  <si>
    <t>PAGO VAC. (20 DIAS CORRESP. AL AÑO 2019 Y 15 DEL 2020), QUIEN DESEMPEÑO EL CARGO DE SOPORTE COMERCIAL, EN EL DEPARTAMENTO  PROVINCIAL HATO MAYOR.</t>
  </si>
  <si>
    <t>3ER ABONO DE INDEMN. Y VAC. CORRESP. A (30 DIAS DEL AÑO 2019 Y 29 DEL 2020), QUIEN DESEMPEÑO EL CARGO DE ENCARGADO EN EL DEPARTAMENTO DE DESARROLLO RURAL EN APS.</t>
  </si>
  <si>
    <t>PAGO INDEMN. Y  VAC. ( 20 DIAS CORRESP. AL AÑO 2019 Y 20 DEL 2020), QUIEN DESEMPEÑO EL CARGO DE OPERADOR DE SISTEMA  APS, EN LA DIVISION DE OPERACIONES PROVINCIA DUARTE.</t>
  </si>
  <si>
    <t>PAGO INDEMN. Y VAC. ( 25 DIAS CORRESP. AL AÑO 2019 Y 25 DEL 2020), QUIEN DESEMPEÑO EL CARGO DE CAJERA EN LA DIVISION ADMINISTRATIVA PROVINCIA MARIA TRINIDAD SANCHEZ.</t>
  </si>
  <si>
    <t>PAGO INDEMN. Y VAC. (25 DIAS CORRESP. AL AÑO 2019 Y 30 DEL 2020), QUIEN DESEMPEÑO EL CARGO DE OPERADOR DE SISTEMA APS, DIVISION DE OPERACIONES ELIAS PIÑA.</t>
  </si>
  <si>
    <t>PAGO INDEMN. Y VAC. (20 DIAS CORRESP. AL AÑO 2019 Y 20 DEL 2020), QUIEN DESEMPEÑO EL CARGO DE AYUDANTE DE OPERACIONES Y MANTENIMIENTO, EN LA SECCION DE TRATAMIENTO DE  AGUA  BARAHONA.</t>
  </si>
  <si>
    <t>PAGO INDEMN. Y VAC. (25 DIAS CORRESP. AL AÑO 2019 Y 30 DEL 2020), QUIEN DESEMPEÑO EL CARGO DE AYUDANTE DE FONTANERIA, EN LA SECCION COMERCIAL DE SANTIAGO RODRIGUEZ.</t>
  </si>
  <si>
    <t>PAGO INDEMN. Y  VAC. ( 15 DIAS CORRESP. AL AÑO 2019 Y 14 DEL 2020), QUIEN DESEMPEÑO EL CARGO DE OPERADOR DE SISTEMAS APS, EN LA DIVISION DE OPERACIONES MARIA TRINIDAD SANCHEZ.</t>
  </si>
  <si>
    <t>PAGO INDEMN. Y VAC. (25 DIAS CORRESP. AL AÑO 2019 Y 30 DEL 2020), QUIEN DESEMPEÑO EL CARGO DE OPERADOR DE SISTEMA APS, EN LA DIVISION DE OPERACIONES DE MARIA TRINIDAD SANCHEZ.</t>
  </si>
  <si>
    <t>PAGO VAC. ( 15 DIAS CORRESPONDIENTE AL AÑO 2019 Y 10 DEL 2020), QUIEN DESEMPEÑO EL CARGO DE INGENIERO CIVIL I,   EN LA SECCION DE OPERACIONES DE DAJABON.</t>
  </si>
  <si>
    <t xml:space="preserve">059290 </t>
  </si>
  <si>
    <t xml:space="preserve">059291 </t>
  </si>
  <si>
    <t xml:space="preserve">059292 </t>
  </si>
  <si>
    <t xml:space="preserve">059293 </t>
  </si>
  <si>
    <t xml:space="preserve">059294 </t>
  </si>
  <si>
    <t xml:space="preserve">059295 </t>
  </si>
  <si>
    <t xml:space="preserve">059296 </t>
  </si>
  <si>
    <t xml:space="preserve">059297 </t>
  </si>
  <si>
    <t xml:space="preserve">059299 </t>
  </si>
  <si>
    <t xml:space="preserve">059300 </t>
  </si>
  <si>
    <t xml:space="preserve">059301 </t>
  </si>
  <si>
    <t xml:space="preserve">059302 </t>
  </si>
  <si>
    <t xml:space="preserve">059303 </t>
  </si>
  <si>
    <t xml:space="preserve">059304 </t>
  </si>
  <si>
    <t xml:space="preserve">059305 </t>
  </si>
  <si>
    <t xml:space="preserve">059306 </t>
  </si>
  <si>
    <t xml:space="preserve">059307 </t>
  </si>
  <si>
    <t xml:space="preserve">059308 </t>
  </si>
  <si>
    <t xml:space="preserve">059309 </t>
  </si>
  <si>
    <t xml:space="preserve">059310 </t>
  </si>
  <si>
    <t xml:space="preserve">059311 </t>
  </si>
  <si>
    <t xml:space="preserve">059312 </t>
  </si>
  <si>
    <t xml:space="preserve">059313 </t>
  </si>
  <si>
    <t xml:space="preserve">059314 </t>
  </si>
  <si>
    <t xml:space="preserve">059315 </t>
  </si>
  <si>
    <t xml:space="preserve">059316 </t>
  </si>
  <si>
    <t xml:space="preserve">059317 </t>
  </si>
  <si>
    <t xml:space="preserve">059318 </t>
  </si>
  <si>
    <t xml:space="preserve">059319 </t>
  </si>
  <si>
    <t xml:space="preserve">059320 </t>
  </si>
  <si>
    <t xml:space="preserve">059321 </t>
  </si>
  <si>
    <t xml:space="preserve">059322 </t>
  </si>
  <si>
    <t xml:space="preserve">059323 </t>
  </si>
  <si>
    <t xml:space="preserve">059324 </t>
  </si>
  <si>
    <t xml:space="preserve">059325 </t>
  </si>
  <si>
    <t xml:space="preserve">059326 </t>
  </si>
  <si>
    <t xml:space="preserve">059327 </t>
  </si>
  <si>
    <t xml:space="preserve">059328 </t>
  </si>
  <si>
    <t xml:space="preserve">059329 </t>
  </si>
  <si>
    <t xml:space="preserve">059330 </t>
  </si>
  <si>
    <t xml:space="preserve">059331 </t>
  </si>
  <si>
    <t xml:space="preserve">059332 </t>
  </si>
  <si>
    <t xml:space="preserve">059333 </t>
  </si>
  <si>
    <t xml:space="preserve">059334 </t>
  </si>
  <si>
    <t xml:space="preserve">059335 </t>
  </si>
  <si>
    <t xml:space="preserve">059336 </t>
  </si>
  <si>
    <t xml:space="preserve">059337 </t>
  </si>
  <si>
    <t xml:space="preserve">059338 </t>
  </si>
  <si>
    <t xml:space="preserve">059339 </t>
  </si>
  <si>
    <t xml:space="preserve">059340 </t>
  </si>
  <si>
    <t xml:space="preserve">059341 </t>
  </si>
  <si>
    <t xml:space="preserve">059342 </t>
  </si>
  <si>
    <t xml:space="preserve">059343 </t>
  </si>
  <si>
    <t xml:space="preserve">059344 </t>
  </si>
  <si>
    <t xml:space="preserve">059345 </t>
  </si>
  <si>
    <t xml:space="preserve">059346 </t>
  </si>
  <si>
    <t xml:space="preserve">059347 </t>
  </si>
  <si>
    <t xml:space="preserve">059348 </t>
  </si>
  <si>
    <t xml:space="preserve">059349 </t>
  </si>
  <si>
    <t xml:space="preserve">059350 </t>
  </si>
  <si>
    <t xml:space="preserve">059351 </t>
  </si>
  <si>
    <t xml:space="preserve">059352 </t>
  </si>
  <si>
    <t xml:space="preserve">059353 </t>
  </si>
  <si>
    <t xml:space="preserve">059354 </t>
  </si>
  <si>
    <t xml:space="preserve">059355 </t>
  </si>
  <si>
    <t xml:space="preserve">059356 </t>
  </si>
  <si>
    <t xml:space="preserve">059357 </t>
  </si>
  <si>
    <t xml:space="preserve">059358 </t>
  </si>
  <si>
    <t xml:space="preserve">059359 </t>
  </si>
  <si>
    <t xml:space="preserve">059360 </t>
  </si>
  <si>
    <t xml:space="preserve">059361 </t>
  </si>
  <si>
    <t xml:space="preserve">059362 </t>
  </si>
  <si>
    <t xml:space="preserve">059363 </t>
  </si>
  <si>
    <t xml:space="preserve">059364 </t>
  </si>
  <si>
    <t xml:space="preserve">059365 </t>
  </si>
  <si>
    <t xml:space="preserve">059366 </t>
  </si>
  <si>
    <t xml:space="preserve">059368 </t>
  </si>
  <si>
    <t xml:space="preserve">059369 </t>
  </si>
  <si>
    <t xml:space="preserve">059370 </t>
  </si>
  <si>
    <t xml:space="preserve">059371 </t>
  </si>
  <si>
    <t xml:space="preserve">059372 </t>
  </si>
  <si>
    <t xml:space="preserve">059373 </t>
  </si>
  <si>
    <t xml:space="preserve">059374 </t>
  </si>
  <si>
    <t xml:space="preserve">059375 </t>
  </si>
  <si>
    <t xml:space="preserve">059376 </t>
  </si>
  <si>
    <t xml:space="preserve">059377 </t>
  </si>
  <si>
    <t xml:space="preserve">059378 </t>
  </si>
  <si>
    <t xml:space="preserve">059379 </t>
  </si>
  <si>
    <t xml:space="preserve">059380 </t>
  </si>
  <si>
    <t xml:space="preserve">059381 </t>
  </si>
  <si>
    <t xml:space="preserve">059382 </t>
  </si>
  <si>
    <t xml:space="preserve">059383 </t>
  </si>
  <si>
    <t xml:space="preserve">059384 </t>
  </si>
  <si>
    <t xml:space="preserve">059385 </t>
  </si>
  <si>
    <t xml:space="preserve">059386 </t>
  </si>
  <si>
    <t xml:space="preserve">059387 </t>
  </si>
  <si>
    <t xml:space="preserve">059388 </t>
  </si>
  <si>
    <t xml:space="preserve">059389 </t>
  </si>
  <si>
    <t xml:space="preserve">059390 </t>
  </si>
  <si>
    <t xml:space="preserve">059391 </t>
  </si>
  <si>
    <t xml:space="preserve">059392 </t>
  </si>
  <si>
    <t xml:space="preserve">059393 </t>
  </si>
  <si>
    <t xml:space="preserve">059394 </t>
  </si>
  <si>
    <t xml:space="preserve">059395 </t>
  </si>
  <si>
    <t xml:space="preserve">059396 </t>
  </si>
  <si>
    <t xml:space="preserve">059397 </t>
  </si>
  <si>
    <t xml:space="preserve">059398 </t>
  </si>
  <si>
    <t xml:space="preserve">059399 </t>
  </si>
  <si>
    <t xml:space="preserve">059400 </t>
  </si>
  <si>
    <t xml:space="preserve">059401 </t>
  </si>
  <si>
    <t xml:space="preserve">059402 </t>
  </si>
  <si>
    <t xml:space="preserve">059403 </t>
  </si>
  <si>
    <t xml:space="preserve">059404 </t>
  </si>
  <si>
    <t xml:space="preserve">059405 </t>
  </si>
  <si>
    <t xml:space="preserve">059406 </t>
  </si>
  <si>
    <t xml:space="preserve">059407 </t>
  </si>
  <si>
    <t xml:space="preserve">059408 </t>
  </si>
  <si>
    <t xml:space="preserve">059409 </t>
  </si>
  <si>
    <t xml:space="preserve">059410 </t>
  </si>
  <si>
    <t xml:space="preserve">059411 </t>
  </si>
  <si>
    <t xml:space="preserve">059412 </t>
  </si>
  <si>
    <t xml:space="preserve">059413 </t>
  </si>
  <si>
    <t xml:space="preserve">059414 </t>
  </si>
  <si>
    <t xml:space="preserve">059415 </t>
  </si>
  <si>
    <t xml:space="preserve">059416 </t>
  </si>
  <si>
    <t xml:space="preserve">059417 </t>
  </si>
  <si>
    <t xml:space="preserve">059418 </t>
  </si>
  <si>
    <t xml:space="preserve">059419 </t>
  </si>
  <si>
    <t xml:space="preserve">059420 </t>
  </si>
  <si>
    <t xml:space="preserve">059421 </t>
  </si>
  <si>
    <t xml:space="preserve">059422 </t>
  </si>
  <si>
    <t xml:space="preserve">059423 </t>
  </si>
  <si>
    <t xml:space="preserve">059424 </t>
  </si>
  <si>
    <t xml:space="preserve">059425 </t>
  </si>
  <si>
    <t xml:space="preserve">059426 </t>
  </si>
  <si>
    <t xml:space="preserve">059427 </t>
  </si>
  <si>
    <t xml:space="preserve">059428 </t>
  </si>
  <si>
    <t xml:space="preserve">059429 </t>
  </si>
  <si>
    <t xml:space="preserve">059430 </t>
  </si>
  <si>
    <t xml:space="preserve">059431 </t>
  </si>
  <si>
    <t xml:space="preserve">059432 </t>
  </si>
  <si>
    <t xml:space="preserve">059433 </t>
  </si>
  <si>
    <t xml:space="preserve">059434 </t>
  </si>
  <si>
    <t xml:space="preserve">059435 </t>
  </si>
  <si>
    <t xml:space="preserve">059436 </t>
  </si>
  <si>
    <t xml:space="preserve">059437 </t>
  </si>
  <si>
    <t xml:space="preserve">059438 </t>
  </si>
  <si>
    <t>.PAGO FACT. NO.B1500095216/28-04-2021 (721621338) SERVICIO DE LAS FLOTAS SISMOPA, CORRESP. AL MES DE ABRIL/2021.</t>
  </si>
  <si>
    <t>PAGO FACT. NOS. B1500000042/01-02, 50, 40/11-01, 43/01-02-2021, ORDEN DE SERVICIO NO. OS2021-0040,  ABASTECIMIENTO DE AGUA EN DIFERENTES SECTORES Y COMUNIDADES DE LAS  PROVINCIAS BARAHONA Y  BAHORUCO, CORRESP. A 28 DIAS DEL MES DE SEPTIEMBRE, 31  DIAS DE OCTUBRE,  30 DIAS DE NOVIEMBRE Y 31 DIAS DE DICIEMBRE /2020.</t>
  </si>
  <si>
    <t>PAGO INDEMN. Y VAC. (25 DIAS CORRESP. AL AÑO 2019 Y 30 AL 2020), AL SR. ERNESTO DE LA CRUZ FELIZ, CEDULA NO. 080-0000026-7, QUIEN DESEMPEÑO EL CARGO DE OPERADOR DE SISTEMA APS, EN LA SECCION DE OPERACIONES DE BARAHON.</t>
  </si>
  <si>
    <t>SALDO DE INDEMN. Y  VAC. CORRESP. A (30 DIAS DEL AÑO 2019 Y 28 DEL 2020), QUIEN DESEMPEÑO EL CARGO DE AUXILIAR COMERCIAL, EN EL DEPTO. DE COMERCIALIZACION Y MARKETING,.</t>
  </si>
  <si>
    <t>PAGO INDEMN. Y VAC. (25 DIAS CORRESP. AL AÑO 2019 Y 21 DEL 2020), QUIEN DESEMPEÑO EL CARGO DE OPERADOR DE SISTEMA APS, EN LA SECCION DE OPERACIONES DE BARAHONA.</t>
  </si>
  <si>
    <t>PAGO INDEMN. Y VAC. (15 DIAS CORRESP.AL AÑO 2019 Y 10 DEL 2020), QUIEN DESEMPEÑO EL CARGO DE CAJERA, EN LA SECCION ADMINISTRATIVA DE BARAHONA.</t>
  </si>
  <si>
    <t>PAGO INDEMN. Y VAC. (20 DIAS CORRESP. AL AÑO 2019 Y 20 AL 2020),  QUIEN DESEMPEÑO EL CARGO DE CONSERJE EN LA SECCION ADMINISTRATIVA DE BARAHONA.</t>
  </si>
  <si>
    <t>PAGO INDEMN. Y VAC. (20 DIAS CORRESP. AL AÑO 2019 Y 20 DEL 2020), QUIEN DESEMPEÑO EL CARGO DE CONSERJE EN LA SECCION ADMINISTRATIVA DE BARAHONA.</t>
  </si>
  <si>
    <t>PAGO INDEMN. Y  VAC. (15 DIAS CORRESP. AL AÑO 2019  Y 15 DIAS AL AÑO 2020) QUIEN DESEMPEÑO EL CARGO DE AYUDANTE DE OPERACIONES Y MANTENIMIENTO, EN LA SECCION DE TRATAMIENTO DE AGUA DE BARAHONA.</t>
  </si>
  <si>
    <t>PAGO  VAC. (15 DIAS CORRESP. AL AÑO 2020), QUIEN DESEMPEÑO EL CARGO DE AYUDANTE DE OPERACIONES Y MANTENIMIENTO EN LA SECCION DE TRATAMIENTO DE AGUA DE VALVERDE.</t>
  </si>
  <si>
    <t>PAGO INDEMN. Y VAC. (25 DIAS CORRESP.AL AÑO 2019 Y 22 DEL 2020), QUIEN DESEMPEÑO EL CARGO DE CAJERA,  EN LA DIVISION ADMINISTRATIVA  PROVINCIA DUARTE.</t>
  </si>
  <si>
    <t>PAGO INDEMN. Y  VAC. ( 15 DIAS CORRESP. AL AÑO 2019 Y 15 DEL 2020), QUIEN DESEMPEÑO EL CARGO DE AYUDANTE DE FONTANERIA, EN LA SECCION DE OPERACIONES DAJABON.</t>
  </si>
  <si>
    <t>PAGO INDEMN. Y  VAC. ( 20 DIAS CORRESP. AL AÑO 2019 Y 20 DEL 2020), QUIEN DESEMPEÑO EL CARGO DE AYUDANTE DE FONTANERIA, EN LA SECCION DE OPERACIONES DE PEDERNALES.</t>
  </si>
  <si>
    <t>PAGO FACT. NOS.B1500000018/09-03, 19/10-03, 20/03-03, 21/05-04-2021, ORDEN DE SERVICIO NO. OS2020-0185 , DISTRIBUCION DE AGUA EN DIFERENTES SECTORES Y COMUNIDADES  DE LA PROVINCIA SAN CRISTOBAL, CORRESP.  A 30 DIAS DE DICIEMBRE/2020, 31 DE DIAS DE  ENERO, 28 DIAS DE FEBRERO Y 31  DIAS DE MARZO/2021.</t>
  </si>
  <si>
    <t>PAGO ORDEN DE COMP OC2021-0120 ADQUISICION DE NORMAS ISO 9000-15, ISO 31000-2018 Y ISO 19011-2018, PARA SER USADAS EN LOS DEPARTAMENTOS DE DESARROLLO INSTITUCIONAL Y DE CALIDAD EN GESTION</t>
  </si>
  <si>
    <t>PAGO FACT. NO. B1500000021/25-03-2021, ORD. DE SERV. NO. OS2020-0685, DISTRIBUCION DE AGUA EN DIFERENTES SECTORES Y COMUNIDADES DE LA PROVINCIA MONTE CRISTI, CORRESP. A 20 DIAS DEL MES DE AGOSTO/2020.</t>
  </si>
  <si>
    <t xml:space="preserve">EFT-6084 </t>
  </si>
  <si>
    <t>EFT-6085</t>
  </si>
  <si>
    <t>EFT-6086</t>
  </si>
  <si>
    <t>EFT-6087</t>
  </si>
  <si>
    <t>EFT-6088</t>
  </si>
  <si>
    <t>EFT-6089</t>
  </si>
  <si>
    <t>EFT-6090</t>
  </si>
  <si>
    <t>EFT-6091</t>
  </si>
  <si>
    <t>EFT-6092</t>
  </si>
  <si>
    <t>PAGO FACTURAS NOS.B1500002944/04, 2934, 2932/03-05-2021,  ORDENES DE SERVICIOS OS2021-0281, OS2021-0275, OS2021-0256,  PUBLICACION DE 1 (UN) MEDIO DE CIRCULACION NACIONAL DURANTE DOS (2) DIAS CONSECUTIVOS,  LA CONVOCATORIA A PARTICIPAR EN EL PROCESO DE  EXCEPCION MEDIANTE URGENCIA,  NO.INAPA-MAE-PEUR-2021-0001, LICITACION PUBLICA NACIONAL, NO.INAPA-CCC-LPN-2021-0011, NO.INAPA-CCC-LPN-2021-0009,  MENOS DESC. ISR RD $ 5,160.00.-</t>
  </si>
  <si>
    <t>PAGO FACT. NO. B1500000030/03-02-2021, ORDEN DE SERVICIO NO. OS2020-0738, SERVICIO DE DISTRIBUCION DE AGUA CON CAMION CISTERNA EN DIFERENTES SECTORES Y COMUNIDADES DE LA PROVINCIA SAN CRISTOBAL, CORRESP. A 13  DIAS DEL MES DE ENERO/2021.</t>
  </si>
  <si>
    <t>PAGO FACT. NOS.B1500049085/23-08, 53412/26-10-2020, 56187/01-02, 59290/17, 61609/18, 61623/24, 61605/22, 61668/30,  61667/31-03, 61722/08, 61677/06, 61725/08, 61715, 61720, 61721/09, 61716/10-04-2021,    ORD. DE COMP. OC2020-0191 ADQUISICION DE GASOIL REGULAR  PARA SER UTILIZADO EN LA FLOTILLA  DE VEHICULOS, GENERADORES ELECTRICOS, Y EQUIPO DE BOMBEO DEL INAPA. MENOS DESC. ISR RD$14,697.79.</t>
  </si>
  <si>
    <t>PAGO FACT. NOS. B1500002797/12, 2848/25-03-20201 ORDENES DE SERVICIOS  NOS OS2021-0154, OS2021-0159  SOLICITUD COLOCACION DE PUBLICIDAD INSTITUCIONAL DURANTE 02 (DOS) DIAS CONSECUTIVOS LA CONVOCATORIA  A PARTICIPAR EN EL PROCESO DE LICITACION PUBLICA NACIONAL  NO.INAPA-CCC-LPN-2021-0007, 0008.</t>
  </si>
  <si>
    <t>PAGO FACT. NO. B1500002368/01-05-2021, CUENTA NO. (50017176) SERVICIO C&amp;W INTERNET ASIGNADO A SAN CRISTOBAL, CORRESPONDIENTE A LA FACTURACION DEL 01-05  AL 31-05-2021.</t>
  </si>
  <si>
    <t>PAGO FACT. NOS. B1500000144/19-02, 149/26-03-2021 ORDENES DE COMPRA NOS. OC2021-0080,0038, ADQUISICION DE EQUIPOS PARA SER UTILIZADOS EN EL ACUEDUCTO ARENOSO Y YAIBA, PROVINCIA DUARTE Z-111, Y COMPRA DE MATERIALES DE SHEETROCK UTILIZADO EN EL REMOZAMIENTO DEL DPTO. COSTO Y PRESUPUESTO 3ER NIVEL DE LA SEDE CENTRAL DEL INAPA.</t>
  </si>
  <si>
    <t>PAGO FACT. NOS.B1500024821(CODIGO DE SISTEMA NO.77100), 24891 (6091)/03-05-2021, SERVICIOS RECOGIDA DE BASURA EN EL NIVEL CENTRAL Y OFICINAS  ACUEDUCTOS RURALES, CORRESP. AL PERIODO DESDE EL 01 AL 31 DE MAYO/2021.</t>
  </si>
  <si>
    <t>PAGO FACT. NO. B1500002371/01-05-2021, CUENTA NO. (50015799) SERVICIO C&amp;W INTERNET 155 MBPS IP ASIGNADO A NIVEL CENTRAL, CORRESP. A LA FACTURACION DE 01-05 AL 31-05-2021.</t>
  </si>
  <si>
    <t>PAGO FACT. NO. B1500000697/24-03-2021 ORDEN DE COMPRA OC2021-0073, COMPRA DE PLASTIFICADORA PARA SER UTILIZADA EN LA DIRECCION ADMINISTRATIVA Y DIVISION DE PLANTA FISICA.</t>
  </si>
  <si>
    <t xml:space="preserve">059439 </t>
  </si>
  <si>
    <t xml:space="preserve">059440 </t>
  </si>
  <si>
    <t xml:space="preserve">059441 </t>
  </si>
  <si>
    <t xml:space="preserve">059442 </t>
  </si>
  <si>
    <t xml:space="preserve">059443 </t>
  </si>
  <si>
    <t xml:space="preserve">059444 </t>
  </si>
  <si>
    <t xml:space="preserve">059445 </t>
  </si>
  <si>
    <t xml:space="preserve">059446 </t>
  </si>
  <si>
    <t xml:space="preserve">059447 </t>
  </si>
  <si>
    <t xml:space="preserve">059448 </t>
  </si>
  <si>
    <t xml:space="preserve">059449 </t>
  </si>
  <si>
    <t xml:space="preserve">059450 </t>
  </si>
  <si>
    <t xml:space="preserve">059451 </t>
  </si>
  <si>
    <t xml:space="preserve">059452 </t>
  </si>
  <si>
    <t xml:space="preserve">059453 </t>
  </si>
  <si>
    <t xml:space="preserve">059454 </t>
  </si>
  <si>
    <t xml:space="preserve">059455 </t>
  </si>
  <si>
    <t xml:space="preserve">059456 </t>
  </si>
  <si>
    <t xml:space="preserve">059457 </t>
  </si>
  <si>
    <t xml:space="preserve">059458 </t>
  </si>
  <si>
    <t xml:space="preserve">059459 </t>
  </si>
  <si>
    <t xml:space="preserve">059460 </t>
  </si>
  <si>
    <t xml:space="preserve">059461 </t>
  </si>
  <si>
    <t xml:space="preserve">059462 </t>
  </si>
  <si>
    <t xml:space="preserve">059463 </t>
  </si>
  <si>
    <t xml:space="preserve">059464 </t>
  </si>
  <si>
    <t xml:space="preserve">059465 </t>
  </si>
  <si>
    <t xml:space="preserve">059466 </t>
  </si>
  <si>
    <t xml:space="preserve">059467 </t>
  </si>
  <si>
    <t xml:space="preserve">059468 </t>
  </si>
  <si>
    <t xml:space="preserve">059469 </t>
  </si>
  <si>
    <t xml:space="preserve">059470 </t>
  </si>
  <si>
    <t xml:space="preserve">059472 </t>
  </si>
  <si>
    <t xml:space="preserve">059473 </t>
  </si>
  <si>
    <t xml:space="preserve">059474 </t>
  </si>
  <si>
    <t xml:space="preserve">059475 </t>
  </si>
  <si>
    <t xml:space="preserve">059476 </t>
  </si>
  <si>
    <t xml:space="preserve">059477 </t>
  </si>
  <si>
    <t xml:space="preserve">059478 </t>
  </si>
  <si>
    <t xml:space="preserve">059479 </t>
  </si>
  <si>
    <t xml:space="preserve">059480 </t>
  </si>
  <si>
    <t xml:space="preserve">059481 </t>
  </si>
  <si>
    <t xml:space="preserve">059482 </t>
  </si>
  <si>
    <t xml:space="preserve">059483 </t>
  </si>
  <si>
    <t xml:space="preserve">059484 </t>
  </si>
  <si>
    <t xml:space="preserve">059485 </t>
  </si>
  <si>
    <t xml:space="preserve">059486 </t>
  </si>
  <si>
    <t xml:space="preserve">059487 </t>
  </si>
  <si>
    <t xml:space="preserve">059488 </t>
  </si>
  <si>
    <t xml:space="preserve">059489 </t>
  </si>
  <si>
    <t xml:space="preserve">059490 </t>
  </si>
  <si>
    <t xml:space="preserve">059491 </t>
  </si>
  <si>
    <t xml:space="preserve">059492 </t>
  </si>
  <si>
    <t xml:space="preserve">059493 </t>
  </si>
  <si>
    <t xml:space="preserve">059494 </t>
  </si>
  <si>
    <t xml:space="preserve">059495 </t>
  </si>
  <si>
    <t xml:space="preserve">059496 </t>
  </si>
  <si>
    <t xml:space="preserve">059497 </t>
  </si>
  <si>
    <t xml:space="preserve">059498 </t>
  </si>
  <si>
    <t xml:space="preserve">059499 </t>
  </si>
  <si>
    <t xml:space="preserve">059500 </t>
  </si>
  <si>
    <t xml:space="preserve">059501 </t>
  </si>
  <si>
    <t xml:space="preserve">059502 </t>
  </si>
  <si>
    <t xml:space="preserve">059503 </t>
  </si>
  <si>
    <t xml:space="preserve">059504 </t>
  </si>
  <si>
    <t xml:space="preserve">059505 </t>
  </si>
  <si>
    <t xml:space="preserve">059506 </t>
  </si>
  <si>
    <t xml:space="preserve">059533 </t>
  </si>
  <si>
    <t xml:space="preserve">059534 </t>
  </si>
  <si>
    <t xml:space="preserve">059535 </t>
  </si>
  <si>
    <t xml:space="preserve">059536 </t>
  </si>
  <si>
    <t xml:space="preserve">059537 </t>
  </si>
  <si>
    <t xml:space="preserve">059538 </t>
  </si>
  <si>
    <t xml:space="preserve">059539 </t>
  </si>
  <si>
    <t xml:space="preserve">059540 </t>
  </si>
  <si>
    <t xml:space="preserve">059541 </t>
  </si>
  <si>
    <t xml:space="preserve">059542 </t>
  </si>
  <si>
    <t xml:space="preserve">059543 </t>
  </si>
  <si>
    <t xml:space="preserve">059544 </t>
  </si>
  <si>
    <t xml:space="preserve">059545 </t>
  </si>
  <si>
    <t xml:space="preserve">059546 </t>
  </si>
  <si>
    <t xml:space="preserve">059547 </t>
  </si>
  <si>
    <t xml:space="preserve">059548 </t>
  </si>
  <si>
    <t xml:space="preserve">059549 </t>
  </si>
  <si>
    <t xml:space="preserve">059551 </t>
  </si>
  <si>
    <t xml:space="preserve">059552 </t>
  </si>
  <si>
    <t xml:space="preserve">059553 </t>
  </si>
  <si>
    <t xml:space="preserve">059554 </t>
  </si>
  <si>
    <t xml:space="preserve">059555 </t>
  </si>
  <si>
    <t xml:space="preserve">059556 </t>
  </si>
  <si>
    <t xml:space="preserve">059557 </t>
  </si>
  <si>
    <t xml:space="preserve">059558 </t>
  </si>
  <si>
    <t xml:space="preserve">059559 </t>
  </si>
  <si>
    <t xml:space="preserve">059560 </t>
  </si>
  <si>
    <t xml:space="preserve">059561 </t>
  </si>
  <si>
    <t xml:space="preserve">059562 </t>
  </si>
  <si>
    <t xml:space="preserve">059563 </t>
  </si>
  <si>
    <t xml:space="preserve">059564 </t>
  </si>
  <si>
    <t xml:space="preserve">059565 </t>
  </si>
  <si>
    <t xml:space="preserve">059566 </t>
  </si>
  <si>
    <t xml:space="preserve">059567 </t>
  </si>
  <si>
    <t xml:space="preserve">059568 </t>
  </si>
  <si>
    <t xml:space="preserve">059569 </t>
  </si>
  <si>
    <t xml:space="preserve">059570 </t>
  </si>
  <si>
    <t xml:space="preserve">059571 </t>
  </si>
  <si>
    <t xml:space="preserve">059572 </t>
  </si>
  <si>
    <t xml:space="preserve">059573 </t>
  </si>
  <si>
    <t xml:space="preserve">059574 </t>
  </si>
  <si>
    <t xml:space="preserve">059575 </t>
  </si>
  <si>
    <t xml:space="preserve">059577 </t>
  </si>
  <si>
    <t xml:space="preserve">059578 </t>
  </si>
  <si>
    <t xml:space="preserve">059579 </t>
  </si>
  <si>
    <t xml:space="preserve">059580 </t>
  </si>
  <si>
    <t xml:space="preserve">059581 </t>
  </si>
  <si>
    <t xml:space="preserve">059582 </t>
  </si>
  <si>
    <t xml:space="preserve">059583 </t>
  </si>
  <si>
    <t xml:space="preserve">059584 </t>
  </si>
  <si>
    <t xml:space="preserve">059585 </t>
  </si>
  <si>
    <t xml:space="preserve">059586 </t>
  </si>
  <si>
    <t xml:space="preserve">059587 </t>
  </si>
  <si>
    <t xml:space="preserve">059588 </t>
  </si>
  <si>
    <t xml:space="preserve">059589 </t>
  </si>
  <si>
    <t xml:space="preserve">059590 </t>
  </si>
  <si>
    <t xml:space="preserve">059591 </t>
  </si>
  <si>
    <t xml:space="preserve">059592 </t>
  </si>
  <si>
    <t xml:space="preserve">059593 </t>
  </si>
  <si>
    <t xml:space="preserve">059594 </t>
  </si>
  <si>
    <t xml:space="preserve">059596 </t>
  </si>
  <si>
    <t xml:space="preserve">059597 </t>
  </si>
  <si>
    <t>PAGO INDEMN. Y VAC. (30 DIAS CORRESP. AL AÑO 2019 Y 30 DEL 2020), QUIEN DESEMPEÑO EL CARGO DE OPERADOR DE SISTEMA APS, EN LA DIVISION DE OPERACIONES PROV. PERAVIA.</t>
  </si>
  <si>
    <t>PAGO INDEMN. Y VAC. (20 DIAS CORRESP. AL AÑO 2019 Y 18 DEL 2020), QUIEN DESEMPEÑO LA FUNCION DE CAJERO (A), EN LA DIVISION ADMINISTRATIVA PROV.PERAVIA.</t>
  </si>
  <si>
    <t>PAGO INDEMN. Y VAC. (25 DIAS CORRESP. AL AÑO 2019 Y 21 DEL 2020), QUIEN DESEMPEÑO LA FUNCION DE OPERADOR DE SISTEMA APS, EN LA DIVISION DE OPERACIONES PROV. PERAVIA.</t>
  </si>
  <si>
    <t>PAGO INDEMN. Y VAC. (20 DIAS CORRESP. AL AÑO 2019 Y 20 DEL 2020), QUIEN DESEMPEÑO LA FUNCION DE AUXILIAR COMERCIAL, EN LA DIVISION COMERCIAL PERAVIA.</t>
  </si>
  <si>
    <t>PAGO INDEMN. Y VAC. (15 DIAS CORRESP. AL AÑO 2019 Y 20 DEL 2020), QUIEN DESEMPEÑO LA FUNCION DE AYUDANTE DE OPERACIONES Y MANTENIMIENTO, EN LA DIVISION DE TRATAMIENTO DE AGUA PERAVIA.</t>
  </si>
  <si>
    <t>PAGO INDEMN. Y VAC. (30 DIAS CORRESP. AL AÑO 2019 Y 30 DEL 2020), QUIEN DESEMPEÑO LA FUNCION DE OPERADOR DE SISTEMA APS, EN LA DIVISION DE OPERACIONES PROV. PERAVIA.</t>
  </si>
  <si>
    <t>PAGO INDEMN. Y VAC. (15 DIAS CORRESP. AL AÑO 2019 Y 09 DEL 2020), QUIEN DESEMPEÑO EL CARGO DE OPERADOR DE SISTEMA APS, EN LA DIVISION DE OPERACIONES PERAVIA.</t>
  </si>
  <si>
    <t>PAGO INDEMN. Y VAC. (25 DIAS CORRESP. AL AÑO 2019 Y 25 DEL 2020), QUIEN DESEMPEÑO EL CARGO DE CAJERO, DIVISION ADMINISTRATIVA PROVINCIA PERAVIA.</t>
  </si>
  <si>
    <t>PAGO INDEMN. Y VAC. (12 DIAS CORRESP. AL AÑO 2020), QUIEN DESEMPEÑO LA FUNCION DE CONSERJE, EN LA DIVISION ADMINISTRATIVA PROVINCIA PERAVIA.</t>
  </si>
  <si>
    <t>PAGO INDEMN. Y VAC. ( 22 DIAS CORRESP. AL AÑO 2020), QUIEN DESEMPEÑO EL CARGO DE CONSERJE, EN LA DIVISION ADMINISTRATIVA  PROVINCIA PERAVIA.</t>
  </si>
  <si>
    <t>PAGO INDEMN. Y VAC.(15 DIAS CORRESP. AL AÑO 2019 Y 09 DEL 2020), QUIEN DESEMPEÑO EL CARGO DE AUXILIAR ADMINISTRATIVO, DIVISION ADMINISTRATIVA PROVINCIA PERAVIA.</t>
  </si>
  <si>
    <t>PAGO VAC. (13 DIAS CORRESP. AL AÑO 2020), QUIEN DESEMPEÑO LA FUNCION DE AUXILIAR ADMINISTRATIVO, DIVISION ADMINISTRATIVA PROV. PERAVIA.</t>
  </si>
  <si>
    <t>PAGO INDEMN. Y VAC. (15 DIAS CORRESP. AL AÑO 2019 Y 11 DEL 2020), QUIEN DESEMPEÑO EL CARGO DE CONSERJE EN LA DIVISION ADMINISTRATIVA PROV. PERAVIA.</t>
  </si>
  <si>
    <t>PAGO INDEMN. Y VAC. (25 DIAS CORRESP. AL AÑO 2019 Y 30 DEL 2020), QUIEN DESEMPEÑO LA FUNCION DE AYUDANTE DE OPERACIONES Y MANTENIMIENTO, EN LA DIVISION DE TRATAMIENTO DEL AGUA DE ALINO.</t>
  </si>
  <si>
    <t>PAGO INDEMN. Y VAC. (25 DIAS CORRESP. AL AÑO 2019 Y 30 DEL 2020), QUIEN DESEMPEÑO EL CARGO DE AYUDANTE DE FONTANERIA, EN LA SECCION DE OPERACIONES DAJABON.</t>
  </si>
  <si>
    <t>PAGO VAC. (10 DIAS CORRESP. AL AÑO 2020), QUIEN DESEMPEÑO EL CARGO DE AYUDANTE DE OPERACIONES Y MANTENIMIENTO, EN LA DIVISION DE TRATAMIENTO DE AGUA PROVINCIA DUARTE.</t>
  </si>
  <si>
    <t>PAGO INDEMN. Y VAC. (30 DIAS CORRESP. AL AÑO 2019 Y 30 DEL 2020), QUIEN DESEMPEÑO LA FUNCION DE AYUDANTE DE FONTANERIA, DIVISION DE OPERACIONES SANCHEZ RAMIREZ.</t>
  </si>
  <si>
    <t>PAGO INDEMN. Y VAC. (30 DIAS CORRESP. AL AÑO 2019 Y 30 DEL 2020), QUIEN DESEMPEÑO LA FUNCION DE AYUDANTE DE FONTANERIA, DIVISION DE OPERACIONES MARIA TRINIDAD SANCHEZ.</t>
  </si>
  <si>
    <t>PAGO INDEMN. Y VAC. (20 DIAS CORRESP. AL AÑO 2019 Y 17 DEL 2020), QUIEN DESEMPEÑO LA FUNCION DE OPERADOR DE SISTEMA APS. SECCION DE OPERACIONES DE INDEPENDENCIA.</t>
  </si>
  <si>
    <t>PAGO INDEMN. Y VAC. (15 DIAS CORRESP. AL AÑO 2020), QUIEN DESEMPEÑO EL CARGO DE AYUDANTE DE FONTANERIA, DIVISION COMERCIAL, PROVINCIA DUARTE.</t>
  </si>
  <si>
    <t>PAGO INDEMN. Y VAC. (30 DIAS CORRESP. AL AÑO 2019 Y 30 DEL 2020), QUIEN DESEMPEÑO EL CARGO DE OPERADOR DE SISTEMA APS, DEL AC. NAVARRETE.</t>
  </si>
  <si>
    <t>PAGO INDEMN. Y VAC. (25 DIAS CORRESP. AL AÑO 2019 Y 30 DEL 2020), QUIEN DESEMPEÑO EL CARGO DE PLOMERO EN EL ACUEDUCTO NAVARRETE.</t>
  </si>
  <si>
    <t>PAGO INDEMN. Y VAC. (20 DIAS CORRESP. AL AÑO 2019 Y 25 DEL 2020), QUIEN DESEMPEÑO EL CARGO DE OPERADOR DE SISTEMAS APS EN LA DIVISION DE OPERACIONES PROVINCIA HERMANAS MIRABAL.</t>
  </si>
  <si>
    <t>PAGO INDEMN. Y VAC. (20 DIAS CORRESP. AL AÑO 2019 Y 25 DEL 2020), QUIEN DESEMPEÑO EL CARGO DE OPERADOR DE SISTEMA APS, SABANA IGLESIA MULTIPLE.</t>
  </si>
  <si>
    <t>PAGO INDEMN. Y VAC. (20 DIAS CORRESP. AL AÑO 2019 Y 17 DEL 2020), QUIEN DESEMPEÑO LA FUNCION DE AUXILIAR ADMINISTRATIVO, EN LA DIVISION ADMINISTRATIVA SANCHEZ RAMIREZ.</t>
  </si>
  <si>
    <t>PAGO INDEMN. Y VAC. (20 DIAS CORRESP. AL AÑO 2019 Y 20 DEL 2020), QUIEN DESEMPEÑO LA FUNCION DE AYUDANTE DE OPERACIONES Y MANTENIMIENTO, DIVISION DE TRATAMIENTO SANCHEZ RAMIREZ.</t>
  </si>
  <si>
    <t>PAGO INDEMN. Y VAC. (22 DIAS CORRESP.AL AÑO 2019 Y 30 DEL 2020), QUIEN DESEMPEÑO LA FUNCION DE GESTOR DE COBROS, DIVISION COMERCIAL PROV. MONTE PLATA.</t>
  </si>
  <si>
    <t>PAGO INDEMN. Y VAC. (15 DIAS CORRESP. AL AÑO 2020), QUIEN DESEMPEÑO EL CARGO DE GESTOR DE COBROS, AC. SAN CRISTOBAL MULTIPLE.</t>
  </si>
  <si>
    <t>PAGO VAC. (11 DIAS CORRESP. AL AÑO 2020), QUIEN DESEMPEÑO LA FUNCION DE CONSERJE, EN LA DIVISION ADMINISTRATIVA PROVINCIA PERAVIA.</t>
  </si>
  <si>
    <t>PAGO INDEMN. Y VAC. (20 DIAS CORRESP. AL AÑO 2019 Y 19 DEL 2020), QUIEN DESEMPEÑO LA FUNCION DE CONSERJE, SECCION ADMINISTRATIVA DE INDEPENDENCIA.</t>
  </si>
  <si>
    <t>PAGO VAC. (11 DIAS CORRESP. AL AÑO 2020), QUIEN DESEMPEÑO LA FUNCION DE ANALISTA DE COBROS, EN LA DIVISION COMERCIAL PROVINCIA PERAVIA.</t>
  </si>
  <si>
    <t>PAGO INDEMN. Y VAC. (15 DIAS CORRESP. AL AÑO 2019 Y 15 DEL 2020), QUIEN DESEMPEÑO EL CARGO DE AUXILIAR DE ATENCION AL CIUDADANO, EN LA DIVISION COMERCIAL PROVINCIA HATO MAYOR.</t>
  </si>
  <si>
    <t>PAGO INDEMN. Y VAC. (20 DIAS CORRESP. AL AÑO 2019 Y 20 DEL 2020), QUIEN DESEMPEÑO EL CARGO DE AUXILIAR COMERCIAL, EN LA DIVISION COMERCIAL PROVINCIA DUARTE.</t>
  </si>
  <si>
    <t>PAGO INDEMN. Y VAC. (15 DIAS CORRESP. AL AÑO 2019 Y 10 DEL 2020), QUIEN DESEMPEÑO EL CARGO DE CAJERA, EN LA DIVISION ADMINISTRATIVA FINANCIERA PROVINCIA HATO MAYOR.</t>
  </si>
  <si>
    <t>PAGO INDEMN.Y VAC. (15 DIAS CORRESP. AL AÑO 2019 Y 09 DEL 2020), QUIEN DESEMPEÑO EL CARGO DE OPERADOR DE SISTEMA APS, EN LA DIVISION DE OPERACIONES PROVINCIA DAJABON.</t>
  </si>
  <si>
    <t>PAGO VAC. (20 DIAS CORRESP. AL AÑO 2019 Y 20 DEL 2020), QUIEN DESEMPEÑO EL CARGO DE AUXILIAR DE INGENIERIA EN LA SECCION DE OPERACIONES DE BARAHONA.</t>
  </si>
  <si>
    <t>PAGO INDEMN. Y VAC. (30 DIAS CORRESP. AL AÑO 2019 Y 30 DEL 2020), QUIEN DESEMPEÑO EL CARGO DE SOPORTE COMERCIAL EN LA DIVISION COMERCIAL, PROVINCIA SAN JUAN DE LA MAGUANA.</t>
  </si>
  <si>
    <t>PAGO INDEMN. Y VAC. (30 DIAS CORRESP. AL AÑO 2019 Y 30 AL 2020), QUIEN DESEMPEÑO EL CARGO DE SOPORTE COMERCIAL EN LA DIVISION COMERCIAL, PROVINCIA SAN JUAN DE LA MAGUANA.</t>
  </si>
  <si>
    <t>PAGO INDEMN. Y VAC. (25 DIAS CORRESP. AL AÑO 2019 Y 25 DEL 2020), QUIEN DESEMPEÑO EL CARGO DE OPERADOR DE SISTEMA APS, EN LA DIVISION DE OPERACIONES SAN CRISTOBAL.</t>
  </si>
  <si>
    <t>PAGO INDEMN. Y VAC. (15 DIAS CORRESP. AL AÑO 2019 Y 14 DEL 2020), QUIEN DESEMPEÑO LA FUNCION DE AUXILIAR COMERCIAL, EN EL DEPARTAMENTO COMERCIALIZACION Y MARKETING.</t>
  </si>
  <si>
    <t>PAGO INDEMN. Y VAC. (30 DIAS CORRESP. AL AÑO 2019 Y 30 DEL 2020), QUIEN DESEMPEÑO EL CARGO DE CONSERJE EN LA SECCION ADMINISTRATIVA DAJABON.</t>
  </si>
  <si>
    <t>PAGO INDEMN. Y VAC. (25 DIAS CORRESP. AL AÑO 2019 Y 24 DEL 2020), QUIEN DESEMPEÑO LA FUNCION DE MENSAJERO EXTERNO, SECCION ADMINISTRATIVA DE DAJABON.</t>
  </si>
  <si>
    <t>PAGO INDEMN. Y VAC. (15 DIAS CORRESP. AL AÑO 2020), QUIEN DESEMPEÑO EL CARGO DE AUXILIAR COMERCIAL, DIVISION COMERCIAL PROV. MONTE PLATA.</t>
  </si>
  <si>
    <t>PAGO INDEMN. Y VAC. (30 DIAS CORRESP. AL AÑO 2019 Y 30 DEL 2020), QUIEN DESEMPEÑO EL CARGO DE AYUDANTE DE FONTANERIA EN LA DIVISION DE OPERACIONES SAN CRISTOBAL.</t>
  </si>
  <si>
    <t>PAGO INDEMN. Y VAC. (25 DIAS CORRESP. AL AÑO 2019 Y 30 DEL 2020), QUIEN DESEMPEÑO EL CARGO DE PLOMERO EN LA SECCION DE OPERACIONES DE VALVERDE.</t>
  </si>
  <si>
    <t>PAGO INDEMN. Y VAC. (20 DIAS CORRESP. AL AÑO 2019 Y 20 DEL 2020), QUIEN DESEMPEÑO LA FUNCION DE OPERADOR DE SISTEMA APS, DIVISION DE OPERACIONES MARIA TRINIDAD SANCHEZ.</t>
  </si>
  <si>
    <t>PAGO VAC. (10 DIAS CORRESP. AL AÑO 2020), QUIEN DESEMPEÑO EL CARGO DE AYUDANTE DE OPERACIONES Y MANTENIMIENTO, EN LA DIVISION DE TRATAMIENTO PROVINCIA SAN JUAN DE LA MAGUANA.</t>
  </si>
  <si>
    <t>PAGO INDEMN. Y VAC. (20 DIAS CORRESP. AL AÑO 2019 Y 17 DEL 2020), QUIEN DESEMPEÑO LA FUNCION  DE OPERADOR DE SISTEMA APS, EN LA SECCION DE OPERACIONES INDEPENDENCIA.</t>
  </si>
  <si>
    <t>PAGO VAC. (12 DIAS CORRESP. AL AÑO 2020), QUIEN DESEMPEÑO LA FUNCION DE CHOFER I, EN LA DIVISION ADMINISTRATIVA PROVINCIA PERAVIA.</t>
  </si>
  <si>
    <t>PAGO INDEMN. Y VAC. (15 DIAS CORRESP. AL AÑO 2019 Y 15 DEL 2020), QUIEN DESEMPEÑO EL CARGO DE CAJERO (A), SECCION ADMINISTRATIVA DE SANTIAGO RODRIGUEZ.</t>
  </si>
  <si>
    <t>PAGO INDEMN. Y VAC. (30 DIAS CORRESP. AL AÑO 2019 Y 30 DEL 2020), QUIEN DESEMPEÑO EL CARGO DE OPERADOR DE SISTEMA APS, DIVISION DE OPERACIONES MARIA TRINIDAD SANCHEZ.</t>
  </si>
  <si>
    <t>PAGO INDEMN. Y VAC. (30 DIAS CORRESP. AL AÑO 2019 Y 28 DEL 2020), QUIEN DESEMPEÑO EL CARGO DE AYUDANTE DE FONTANERIA, EN LA DIVISION DE OPERACIONES SAN CRISTOBAL.</t>
  </si>
  <si>
    <t>PAGO INDEMN. Y VAC. (15 DIAS CORRESP. AL AÑO 2020), QUIEN DESEMPEÑO EL CARGO DE DISTRIBUIDOR DE FACTURAS, DIVISION COMERCIAL MARIA TRINIDAD SANCHEZ.</t>
  </si>
  <si>
    <t>PAGO INDEMN. Y VAC. (30 DIAS CORRESP. AL AÑO 2019 Y 25 DEL 2020), QUIEN DESEMPEÑO EL CARGO DE PLOMERO EN SABANA IGLESIA MULTIPLE.</t>
  </si>
  <si>
    <t>PAGO VAC. (11 DIAS CORRESP. AL AÑO 2020), QUIEN DESEMPEÑO LA FUNCION DE AUXILIAR COMERCIAL, EN LA DIVISION COMERCIAL PROVINCIA PERAVIA.</t>
  </si>
  <si>
    <t>PAGO INDEMN. Y VAC. (25 DIAS CORRESP. AL AÑO 2019 Y 19 DEL 2020), QUIEN DESEMPEÑO LA FUNCION DE OPERADOR DE SISTEMA APS, SECCION DE OPERACIONES BARAHONA.</t>
  </si>
  <si>
    <t>PAGO INDEMN. Y VAC. (30 DIAS CORRESP. AL AÑO 2019 Y 30 DEL 2020), QUIEN DESEMPEÑO LA FUNCION DE PLOMERO, EN LA SECCION COMERCIAL BARAHONA.</t>
  </si>
  <si>
    <t>REPOS. FONDO CAJA CHICA DE LA PROV. HERMANAS MIRABAL ZONA III CORRESP. AL PERIODO DEL 15-02 AL 26-04-2021, RECIBOS DE DESEMBOLSO DEL 0726  AL 0784.</t>
  </si>
  <si>
    <t>REPOS. FONDO CAJA CHICA DE LA PROV. DAJABON ZONA I CORRESPONDIENTE AL PERIODO DEL 15-03 AL 19-04-2021, RECIBOS DE DESEMBOLSO DEL 0836 AL 0869.</t>
  </si>
  <si>
    <t>REPOS. FONDO CAJA CHICA DE LA UNIDAD ADMINISTRATIVA DE CABRERA ZONA III CORRESP. AL PERIODO DEL 27-01  AL 28-04-2021, RECIBOS DE DESEMBOLSO DEL 0157 AL 0166.</t>
  </si>
  <si>
    <t>PAGO VAC. (15 DIAS CORRESP. AL AÑO 2019 Y 10 DEL 2020), QUIEN DESEMPEÑO EL CARGO DE ANALISTA LEGAL, EN EL DEPARTAMENTO PROVINCIAL HATO MAYOR.</t>
  </si>
  <si>
    <t>PAGO INDEMN. Y VAC. (15 DIAS CORRESP. AL AÑO 2020), QUIEN DESEMPEÑO EL CARGO DE VIGILANTE, DIVISION ADMINISTRATIVA PROVINCIA PERAVIA,.</t>
  </si>
  <si>
    <t>PAGO INDEMN. Y VAC. (25 DIAS CORRESP. AL AÑO 2019 Y 30 DEL 2020), QUIEN DESEMPEÑO EL CARGO DE OPERADOR DE SISTEMA APS, EN LA SECCION DE OPERACIONES DE MONTE CRISTI.</t>
  </si>
  <si>
    <t>PAGO VAC. (15 DIAS CORRESP. AL AÑO 2019 Y 15 DEL 2020), QUIEN DESEMPEÑO EL CARGO DE SOPORTE COMERCIAL EN LA DIVISION COMERCIAL PROVINCIA MONTE PLATA.</t>
  </si>
  <si>
    <t>PAGO INDEMN. Y VAC. (25 DIAS CORRESP. AL AÑO 2019 Y 30 DEL 2020), QUIEN DESEMPEÑO LA FUNCION DE AYUDANTE DE FONTANERIA, DIVISION DE OPERACIONES PROV. MONTE PLATA.</t>
  </si>
  <si>
    <t>PAGO INDEMN. Y VAC. (25 DIAS CORRESP. AL AÑO 2019 Y 25 DEL 2020), QUIEN DESEMPEÑO EL CARGO DE AYUDANTE DE FONTANERIA, DIVISION DE OPERACIONES PROVINCIA SAN JUAN DE LA MAGUANA.</t>
  </si>
  <si>
    <t>PAGO INDEMN. Y VAC. (15 DIAS CORRESP. AL AÑO 2019 Y 15 DEL 2020), QUIEN DESEMPEÑO EL CARGO DE OPERADOR DE SISTEMA APS, DEPARTAMENTO PROVINCIAL LA ALTAGRACIA.</t>
  </si>
  <si>
    <t>PAGO INDEMN. Y VAC. (25 DIAS CORRESPONDIENTE AL AÑO 2019 Y 30 DEL 2020), QUIEN DESEMPEÑO LA FUNCION DE AUXILIAR COMERCIAL EN LA SECCION COMERCIAL MONTE CRISTI.</t>
  </si>
  <si>
    <t>PAGO INDEMN. Y VAC. (25 DIAS CORRESP. AL AÑO 2019 Y 21 DEL 2020), QUIEN DESEMPEÑO EL CARGO DE AYUDANTE DE FONTANERIA ,  EN LA DIVISION DE OPERACIONES PROVINCIA SANCHEZ RAMIREZ.</t>
  </si>
  <si>
    <t>PAGO INDEMN. Y VAC. (25 DIAS CORRESPONDIENTE AL AÑO 2019 Y 30 DEL 2020), QUIEN DESEMPEÑO EL CARGO DE OPERADOR DE SISTEMA APS,  EN LA DIVISION DE OPERACIONES DE SAMANA.</t>
  </si>
  <si>
    <t>PAGO INDEMN. Y VAC. (20 DIAS CORRESP. AL AÑO 2019 Y 16 DEL 2020), QUIEN DESEMPEÑO LA FUNCION DE CONSERJE, EN LA DIVISION ADMINISTRATIVA DE ALINO.</t>
  </si>
  <si>
    <t xml:space="preserve">EFT-6097 </t>
  </si>
  <si>
    <t>EFT-6098</t>
  </si>
  <si>
    <t>PAGO VIATICOS COMPLETIVO DE ENERO Y MARZO/2021, ELABORADA EN MAYO/2021.</t>
  </si>
  <si>
    <t>31/5/20121</t>
  </si>
  <si>
    <t>103135-103142</t>
  </si>
  <si>
    <t>RETENCION NOMINA  MAYO-2021</t>
  </si>
  <si>
    <t>RETENCION NOMINA  OCASIONONAL SEGURIDAD MILITAR MAYO-2021</t>
  </si>
  <si>
    <t>NOMINAS NIVEL CENTRAL Y TRAMITES DE PENSION NC Y AC</t>
  </si>
  <si>
    <t>EFT-1167-1169</t>
  </si>
  <si>
    <t>PAGO FACT. NO. B1500000041/06-01, 44/05-04-2021, ORD. DE SERV. NO. OS2021-0015, SERV. DE DISTRIB. DE AGUA EN DIFTES. SECTORES Y COMUN. DE LA PROV. PEDERNALES ADENDA NO. 01/2020. CORRESP. A 10 DIAS DEL MES DE OCTUBRE Y 24 DIAS DE NOVIEMBRE/2020.</t>
  </si>
  <si>
    <t>PAGO FACTS. NOS. B15000000613/17-02, 658/23-03-2021 O/C  NOS. OC2021-0022 Y OC2021-0054, ADQ. DE MATERIALES PARA SER UTILIZADOS EN LOS DIFTES. SISTEMAS DE AIRE ACONDICIONADO DEL EDIF. NIVEL CENTRAL, Y COMPRA DE MATERIALES DE HIGIENES, LOS CUALES SERAN UTILIZADOS EN EL NIVEL CENTRAL, ACS. RURALES, EDIF. MARCOS RODRIGUEZ, EL ALMACEN KM 18 Y ZONAS PROVINCIALES.</t>
  </si>
  <si>
    <t>REPOS. FONDO CAJA CHICA DEL ACUED. DE CASTILLO ZONA III CORRESP. AL PERIODO DEL 12-04 AL 05-05-2021.</t>
  </si>
  <si>
    <t>REPOS. FONDO CAJA CHICA DE LA UNIDAD ADMINISTRATIVA DE BAYAGUANA ZONA IV, CORRESP. AL PERIODO DEL 21-04 AL 06-05-2021.</t>
  </si>
  <si>
    <t>REPOS. FONDO CAJA CHICA DE LA UNIDAD ADMINISTRATIVA DE BOTONCILLO ZONA I CORRESP. AL PERIODO DEL 10-02 AL 19-04-2021.</t>
  </si>
  <si>
    <t>APORTE PATRONALES DE LA INSTITUCION AL SISTEMA DE SEGURIDAD SOCIAL, CORRESP.AL MES DE MAYO/2021 Y RECARGOS E INTERESES POR  NOVEDADES ATRASADAS CORRESP. A LOS MESES DE FEBRERO, MARZO Y ABRIL/2021,  REPORTADAS EN EL PRESENTE MES,  SEGUN FACT. S/N  D/F 28-05-2021, REFERENCIAS NOS. 0520-2120-7087-0004, 0520-2120-7087-0071, 0420-2120-7089-1987, 0320-2120-7100-4219, 0220-2120-7102-5876.</t>
  </si>
  <si>
    <t>REVERSO  BALANCE  DE TC.</t>
  </si>
  <si>
    <t>AVC</t>
  </si>
  <si>
    <t>059576</t>
  </si>
  <si>
    <t>EFT-6065</t>
  </si>
  <si>
    <t>PAGO ALQ. LOCAL COM. ESTAFETA DE EL PUERTO VILLA ALT. INAPA PROV. SAN CRISTOBAL</t>
  </si>
  <si>
    <t>SERV. DE TRANSP. IDA Y VUELTA DEL PERSONAL. ADMINIST. INAPA PROV. SAN CRISTOBAL</t>
  </si>
  <si>
    <t>SERV. REALIZADOS EN CORTE Y REP. EN SOLD. A TODO COSTO EN LOS DIF. AC. PROV. SAN CRISTOBAL</t>
  </si>
  <si>
    <t>SERV. MANTNM. A LA BOMBA TURBINA VERT. QUE PERT. A LA ESTACION INAPA PROV. SAN CRISTOBAL</t>
  </si>
  <si>
    <t>SERV. REALIZ. DE EMERGENCIA EN DISTINTOS EQUI. DE LOS AC. DE VILLA ALTAGRACIA</t>
  </si>
  <si>
    <t>SERV. DE INST. DE UN TRANSFER AUTOMATICO EN LA OFIC. DE INAPA PROV. SAN CRISTOBAL</t>
  </si>
  <si>
    <t>COMP. PARA MAT. DE CONTROLES Y PROT. EN INAPA PROV. SAN CRISTOBAL</t>
  </si>
  <si>
    <t>SERV. DE REPPAR. DE MOTOR ELECTRICO VERT. PERT. A PALENQUE INAPA PROV, SAN CRISTOBAL.</t>
  </si>
  <si>
    <t>PAGO ALQ. LOCAL COM. ESTAFETA DE PALENQUE INAPA PROV. SAN CRISTOBAL</t>
  </si>
  <si>
    <t>PAGO ALQ. LOCAL COM. ESTAFETA DE HATILLO INAPA PROV. SAN CRISTOBAL, CORRESP. AL MES DE ABRIL</t>
  </si>
  <si>
    <t>PAGO ALQ. LOCAL COM. ESTAFETA DE YAGUATE INAPA PROV. SAN CRISTOBAL</t>
  </si>
  <si>
    <t>SERV. DE (6) VIAJES DE CALICHE A LA PLANTA DE TRATAM. EN INAPA PROV. SAN CRISTOBAL</t>
  </si>
  <si>
    <t>COMP. DE FAROLES TRASERO,BOMPER Y BATERIA PARA LAS CAMIONETAS DE LA DIVISIONES COM. INAPA PROV. SAN CRISTOBAL</t>
  </si>
  <si>
    <t>COMP. DE JUEGOS DE GOMAS PARA SER UTILIZ. EN MOTOCICLETA ASIGNADA AL AREA COM. INAPA PROV. SAN CRISTOBAL</t>
  </si>
  <si>
    <t>COMP.  DE POLO SHIRTS CON BORDADOS "INAPA" PARA SER UZADOS EN INAPA PROV. SAN CRISTOBAL</t>
  </si>
  <si>
    <t>SERV. DE TRANSP. VIAJE DE CALICHE EN CAMIONES PARA TRABAJOS DE BACHEO EN INAPA PROV. SAN CRISTOBAL</t>
  </si>
  <si>
    <t>COMP. IMPRESORA EPSON PARA SER UTILIZ. EN LA ESTAFETA COM. VILLA ALT. INAPA PROV. SAN CRISTOBAL</t>
  </si>
  <si>
    <t>SERV. DE RETROEXC. UTILIZ. EN TRABAJOS DE REPAR. DE DIF. AVERIAS EN INAPA PROV. SAN CRISTOBAL</t>
  </si>
  <si>
    <t>COMP. DE TUBERIAS UTILIZ. EN LA BOMBA SUMERG. DEL EQUIPO DE PALENQUE INAPA PROV. SAN CRISTOBAL</t>
  </si>
  <si>
    <t>PAGO SERV. DE FLOTAS DE INAPA PROV. SAN CRISTOBAL, CORRESP. A LOS MESES DE MARZO 21 Y ABRIL 21</t>
  </si>
  <si>
    <t>COMP. DE DOS TUBOS PVC Y CUATRO JUNTAS, PARA ATENDER EMERG. EN LOS AC. VILLA ALTAGRACIA INAPA PROV. SAN CRISTOBAL</t>
  </si>
  <si>
    <t>COMP. DE JUNTAS DRESSER PARA SER UTILIZ. EN LA INT. DE INAPA PROV. SAN CRISTOBAL</t>
  </si>
  <si>
    <t>COMP. DE TRESCIENTOS VEINTICINCO UDS DE GORRA AZUL CON BORDADOS "INAPA" PARA SER USD INAPA PROV. SAN CISTOBAL</t>
  </si>
  <si>
    <t>COMP. DE BARRA ROSC. Y TORNILLOS PARA LAS INST. VALVULAS DE INAPA PROV. SAN CRISTOBAL</t>
  </si>
  <si>
    <t>SERV. PARA LA CONSTRUC. DE UNA PLATAFORMA PARA EL BANCO DE TRANSFORMADORES EN INAPA PROV. SAN CRISTOBAL</t>
  </si>
  <si>
    <t>SERV. PARA EL MANT. DE LA BOMBA DE TURBINA PARA PALENQUE INAPA PROV. SAN CRISTOBAL</t>
  </si>
  <si>
    <t>COMP. DE SIST. DE  ALMACENAJE PARA SER USD. EN LA ORG. DE MAT. DE OFIC. EN INAPA PROV. SAN CRISTOBAL</t>
  </si>
  <si>
    <t>PAGO DE RET. DEL ISR E ITBIS CORRESP. AL MES DE ABRIL POR ALQ. DE LOCAL</t>
  </si>
  <si>
    <t>PAGO VIATICO POR VIAJE PARA PARTICIPAR EN REUNION</t>
  </si>
  <si>
    <t>PAGO VIATICO POR VIAJE A STO. DGO.  A LLEVAR EN LA GRUA A LOS ALMACENES DE 18 PARA SER REP.</t>
  </si>
  <si>
    <t>PAGO DE VIATICO POR VIAJAR A STO.DGO. PARA PARTICIPAR EN REUNION EN DIF. DEPT.</t>
  </si>
  <si>
    <t>PAGO DE VIATICO POR VIAJAR A STO. DGO. A LLEVAR DOC. Y BOMBA DEL A.C. PEDERNALES PARA SER REP.</t>
  </si>
  <si>
    <t>PAGO DE VIATICO A CHOFER POR IR A STO DGO. A BUSCAR TINACO PARA INST. EN AC. REGIONAL ASURO</t>
  </si>
  <si>
    <t>PAGO DE VIATICO A ELECT. AC. BARAHONA PARA LLEVAR AL MEC. DE CLORADORES A LA PANTA DE BANI A LLENAR CILIND. DE CLORO GAS VACIOS</t>
  </si>
  <si>
    <t>PAGO DE VIATICO A RECOLECT MUESTRA DE ASURO POR VIAJAR A  BANI A LLENAR CILIN. DE CLORO GAS</t>
  </si>
  <si>
    <t>PAGO DE VIATICO AL MEC. DE CLORO POR VIAJAR A LLENAR CILINDRO DE CLORO GAS VACIOS</t>
  </si>
  <si>
    <t>PAGO DE VIATICO POR VIAJAR A STO. DGO. POR LLEVAR AL ENCARGADO DPTO. ASURO A REUNIONES Y LLEVAR DOC.</t>
  </si>
  <si>
    <t>PAGO POR ARREGLO Y SUMN. DE JUNTAS DRESSER DE VARIOS DIAMETROS MENOS ISR</t>
  </si>
  <si>
    <t>COM. DE BEBEDEROS PARA SER USD, EN LA OFIC. ADMNT. DEL AC. ASURO</t>
  </si>
  <si>
    <t xml:space="preserve">PAGO DE REP. DE CJA CHCA. BARAHONA PARA CIERRE PERIODO FISCAL </t>
  </si>
  <si>
    <t xml:space="preserve">PAGO REP. DE CAJA CHICA BARAHONA PARA CUBRIL DESEMB. </t>
  </si>
  <si>
    <t xml:space="preserve">PAGO DE VIATICO POR VIAJE A STO. DGO. PARA LLEVAR DOC. Y BOMBA DEL AC. DE PEDERNALES </t>
  </si>
  <si>
    <t>PAGO DE VIATICO POR VIAJE A STO. DGO. PARA PARTICIPAR EN REUNIONES DPTO. DE FINANZAS</t>
  </si>
  <si>
    <t>PAGO DE VIATICO POR VIAJE A STO DGO. PARA PARTICIPAR EN REUNIONES CON EL DR. EJECUTIVO</t>
  </si>
  <si>
    <t>PAGO DE VIATICO STO DGO. PARA LLEVAR DOC. Y PARTICIPAR EN REUNIONES CON EL DR DE OPER. Y RR. HH.</t>
  </si>
  <si>
    <t xml:space="preserve">PAGO  DE REPACIONES EN ACERO INOXIDABLE PARA SER USD EN EL AC. ASURO. </t>
  </si>
  <si>
    <t>COMP.  DE REPUESTOS Y MAT. DE MANT.</t>
  </si>
  <si>
    <t>COMP. DE MAT. GASTAB. DE OFIC. COM. Y OPERAC. DEL DPTO. REGIONAL ASURO</t>
  </si>
  <si>
    <t>PAGO POR REPARAC. DE AIRE ACONDIC. DEL EDF. COM. BARAHONA</t>
  </si>
  <si>
    <t xml:space="preserve">PAGO POR LA CONFECC. PROV. IDEPENDENCIA </t>
  </si>
  <si>
    <t>PAGO POR LA CONF. DE 6 ROCAS INSTALACION DE BOMBA PARA LA PROV. BAHORUCO</t>
  </si>
  <si>
    <t>AVISO DE DEBITO (NOMINA DE VIATICO)</t>
  </si>
  <si>
    <t>AVISO DE DEBITO (JULIO CESAR SUERO)</t>
  </si>
  <si>
    <t>AVISO DE DEBITO (JONATHAN ELIAS LIRIANO GUZMAN)</t>
  </si>
  <si>
    <t>AVISO DE DEBITO (MONTO DUPLICADO EN DEPOSITO DEL 30/04/2021 )</t>
  </si>
  <si>
    <t xml:space="preserve"> Del 01 al  30  de JUNIO  2021</t>
  </si>
  <si>
    <t xml:space="preserve"> Del 01 al  30 de JUNIO  2021</t>
  </si>
  <si>
    <t xml:space="preserve"> Del 01 al  30   de JUNIO  2021</t>
  </si>
  <si>
    <t>08/06/201</t>
  </si>
  <si>
    <t xml:space="preserve">EFT-1170 </t>
  </si>
  <si>
    <t xml:space="preserve">EFT-1171 </t>
  </si>
  <si>
    <t>NOMINA ADIC. DEL PERSONAL CONTRATADO E IGUALADO, CORRESP. AL MES DE ABRIL/2021, ELAB. EN JUNIO/2021.</t>
  </si>
  <si>
    <t xml:space="preserve">059863 </t>
  </si>
  <si>
    <t xml:space="preserve">059864 </t>
  </si>
  <si>
    <t xml:space="preserve">059865 </t>
  </si>
  <si>
    <t xml:space="preserve">059866 </t>
  </si>
  <si>
    <t xml:space="preserve">059867 </t>
  </si>
  <si>
    <t xml:space="preserve">059868 </t>
  </si>
  <si>
    <t xml:space="preserve">059869 </t>
  </si>
  <si>
    <t xml:space="preserve">059870 </t>
  </si>
  <si>
    <t xml:space="preserve">059871 </t>
  </si>
  <si>
    <t xml:space="preserve">059872 </t>
  </si>
  <si>
    <t xml:space="preserve">059873 </t>
  </si>
  <si>
    <t xml:space="preserve">059874 </t>
  </si>
  <si>
    <t xml:space="preserve">059875 </t>
  </si>
  <si>
    <t xml:space="preserve">059876 </t>
  </si>
  <si>
    <t xml:space="preserve">059877 </t>
  </si>
  <si>
    <t xml:space="preserve">059878 </t>
  </si>
  <si>
    <t xml:space="preserve">059879 </t>
  </si>
  <si>
    <t xml:space="preserve">059880 </t>
  </si>
  <si>
    <t xml:space="preserve">059881 </t>
  </si>
  <si>
    <t xml:space="preserve">059882 </t>
  </si>
  <si>
    <t xml:space="preserve">059883 </t>
  </si>
  <si>
    <t xml:space="preserve">059884 </t>
  </si>
  <si>
    <t xml:space="preserve">059885 </t>
  </si>
  <si>
    <t xml:space="preserve">059886 </t>
  </si>
  <si>
    <t xml:space="preserve">059887 </t>
  </si>
  <si>
    <t xml:space="preserve">059888 </t>
  </si>
  <si>
    <t xml:space="preserve">059889 </t>
  </si>
  <si>
    <t xml:space="preserve">059890 </t>
  </si>
  <si>
    <t xml:space="preserve">059891 </t>
  </si>
  <si>
    <t xml:space="preserve">059892 </t>
  </si>
  <si>
    <t xml:space="preserve">059893 </t>
  </si>
  <si>
    <t xml:space="preserve">059894 </t>
  </si>
  <si>
    <t xml:space="preserve">059895 </t>
  </si>
  <si>
    <t xml:space="preserve">059896 </t>
  </si>
  <si>
    <t xml:space="preserve">059897 </t>
  </si>
  <si>
    <t xml:space="preserve">059898 </t>
  </si>
  <si>
    <t xml:space="preserve">059899 </t>
  </si>
  <si>
    <t xml:space="preserve">059900 </t>
  </si>
  <si>
    <t xml:space="preserve">059901 </t>
  </si>
  <si>
    <t xml:space="preserve">059902 </t>
  </si>
  <si>
    <t xml:space="preserve">059903 </t>
  </si>
  <si>
    <t xml:space="preserve">059904 </t>
  </si>
  <si>
    <t xml:space="preserve">059905 </t>
  </si>
  <si>
    <t xml:space="preserve">059906 </t>
  </si>
  <si>
    <t xml:space="preserve">059907 </t>
  </si>
  <si>
    <t xml:space="preserve">059908 </t>
  </si>
  <si>
    <t xml:space="preserve">059909 </t>
  </si>
  <si>
    <t xml:space="preserve">059910 </t>
  </si>
  <si>
    <t xml:space="preserve">059911 </t>
  </si>
  <si>
    <t xml:space="preserve">059912 </t>
  </si>
  <si>
    <t xml:space="preserve">059913 </t>
  </si>
  <si>
    <t xml:space="preserve">059914 </t>
  </si>
  <si>
    <t xml:space="preserve">059915 </t>
  </si>
  <si>
    <t xml:space="preserve">059916 </t>
  </si>
  <si>
    <t xml:space="preserve">059917 </t>
  </si>
  <si>
    <t xml:space="preserve">059918 </t>
  </si>
  <si>
    <t xml:space="preserve">059919 </t>
  </si>
  <si>
    <t xml:space="preserve">059920 </t>
  </si>
  <si>
    <t xml:space="preserve">059921 </t>
  </si>
  <si>
    <t xml:space="preserve">059922 </t>
  </si>
  <si>
    <t xml:space="preserve">059923 </t>
  </si>
  <si>
    <t xml:space="preserve">059924 </t>
  </si>
  <si>
    <t xml:space="preserve">059925 </t>
  </si>
  <si>
    <t xml:space="preserve">059926 </t>
  </si>
  <si>
    <t xml:space="preserve">059927 </t>
  </si>
  <si>
    <t xml:space="preserve">059928 </t>
  </si>
  <si>
    <t xml:space="preserve">059929 </t>
  </si>
  <si>
    <t xml:space="preserve">059930 </t>
  </si>
  <si>
    <t xml:space="preserve">059931 </t>
  </si>
  <si>
    <t xml:space="preserve">059932 </t>
  </si>
  <si>
    <t xml:space="preserve">059933 </t>
  </si>
  <si>
    <t xml:space="preserve">059934 </t>
  </si>
  <si>
    <t xml:space="preserve">059937 </t>
  </si>
  <si>
    <t xml:space="preserve">059938 </t>
  </si>
  <si>
    <t xml:space="preserve">059939 </t>
  </si>
  <si>
    <t xml:space="preserve">059940 </t>
  </si>
  <si>
    <t xml:space="preserve">059941 </t>
  </si>
  <si>
    <t xml:space="preserve">059942 </t>
  </si>
  <si>
    <t xml:space="preserve">059943 </t>
  </si>
  <si>
    <t xml:space="preserve">059944 </t>
  </si>
  <si>
    <t xml:space="preserve">059945 </t>
  </si>
  <si>
    <t xml:space="preserve">059946 </t>
  </si>
  <si>
    <t xml:space="preserve">059947 </t>
  </si>
  <si>
    <t xml:space="preserve">059948 </t>
  </si>
  <si>
    <t xml:space="preserve">059949 </t>
  </si>
  <si>
    <t xml:space="preserve">059950 </t>
  </si>
  <si>
    <t xml:space="preserve">059951 </t>
  </si>
  <si>
    <t xml:space="preserve">059952 </t>
  </si>
  <si>
    <t xml:space="preserve">059953 </t>
  </si>
  <si>
    <t xml:space="preserve">059954 </t>
  </si>
  <si>
    <t xml:space="preserve">059955 </t>
  </si>
  <si>
    <t xml:space="preserve">059956 </t>
  </si>
  <si>
    <t xml:space="preserve">059957 </t>
  </si>
  <si>
    <t xml:space="preserve">059958 </t>
  </si>
  <si>
    <t xml:space="preserve">059959 </t>
  </si>
  <si>
    <t xml:space="preserve">059960 </t>
  </si>
  <si>
    <t xml:space="preserve">059961 </t>
  </si>
  <si>
    <t xml:space="preserve">059962 </t>
  </si>
  <si>
    <t xml:space="preserve">059963 </t>
  </si>
  <si>
    <t xml:space="preserve">059964 </t>
  </si>
  <si>
    <t xml:space="preserve">059965 </t>
  </si>
  <si>
    <t xml:space="preserve">059966 </t>
  </si>
  <si>
    <t xml:space="preserve">059967 </t>
  </si>
  <si>
    <t xml:space="preserve">059968 </t>
  </si>
  <si>
    <t xml:space="preserve">059969 </t>
  </si>
  <si>
    <t xml:space="preserve">059970 </t>
  </si>
  <si>
    <t xml:space="preserve">059971 </t>
  </si>
  <si>
    <t xml:space="preserve">059972 </t>
  </si>
  <si>
    <t xml:space="preserve">059973 </t>
  </si>
  <si>
    <t xml:space="preserve">059974 </t>
  </si>
  <si>
    <t xml:space="preserve">059975 </t>
  </si>
  <si>
    <t xml:space="preserve">059976 </t>
  </si>
  <si>
    <t xml:space="preserve">059977 </t>
  </si>
  <si>
    <t xml:space="preserve">059978 </t>
  </si>
  <si>
    <t xml:space="preserve">059979 </t>
  </si>
  <si>
    <t xml:space="preserve">059980 </t>
  </si>
  <si>
    <t xml:space="preserve">059981 </t>
  </si>
  <si>
    <t xml:space="preserve">059982 </t>
  </si>
  <si>
    <t xml:space="preserve">059983 </t>
  </si>
  <si>
    <t xml:space="preserve">059984 </t>
  </si>
  <si>
    <t xml:space="preserve">059985 </t>
  </si>
  <si>
    <t xml:space="preserve">059986 </t>
  </si>
  <si>
    <t xml:space="preserve">059987 </t>
  </si>
  <si>
    <t xml:space="preserve">059989 </t>
  </si>
  <si>
    <t xml:space="preserve">059990 </t>
  </si>
  <si>
    <t xml:space="preserve">059991 </t>
  </si>
  <si>
    <t xml:space="preserve">059992 </t>
  </si>
  <si>
    <t xml:space="preserve">059993 </t>
  </si>
  <si>
    <t xml:space="preserve">059994 </t>
  </si>
  <si>
    <t xml:space="preserve">059995 </t>
  </si>
  <si>
    <t xml:space="preserve">059996 </t>
  </si>
  <si>
    <t xml:space="preserve">059997 </t>
  </si>
  <si>
    <t xml:space="preserve">059998 </t>
  </si>
  <si>
    <t xml:space="preserve">059999 </t>
  </si>
  <si>
    <t xml:space="preserve">060000 </t>
  </si>
  <si>
    <t xml:space="preserve">060001 </t>
  </si>
  <si>
    <t xml:space="preserve">060002 </t>
  </si>
  <si>
    <t xml:space="preserve">060003 </t>
  </si>
  <si>
    <t xml:space="preserve">060004 </t>
  </si>
  <si>
    <t xml:space="preserve">060005 </t>
  </si>
  <si>
    <t xml:space="preserve">060006 </t>
  </si>
  <si>
    <t xml:space="preserve">060007 </t>
  </si>
  <si>
    <t xml:space="preserve">060008 </t>
  </si>
  <si>
    <t xml:space="preserve">060009 </t>
  </si>
  <si>
    <t xml:space="preserve">060010 </t>
  </si>
  <si>
    <t xml:space="preserve">060011 </t>
  </si>
  <si>
    <t xml:space="preserve">060012 </t>
  </si>
  <si>
    <t xml:space="preserve">060013 </t>
  </si>
  <si>
    <t xml:space="preserve">060014 </t>
  </si>
  <si>
    <t xml:space="preserve">060015 </t>
  </si>
  <si>
    <t xml:space="preserve">060016 </t>
  </si>
  <si>
    <t xml:space="preserve">060017 </t>
  </si>
  <si>
    <t xml:space="preserve">060018 </t>
  </si>
  <si>
    <t xml:space="preserve">060019 </t>
  </si>
  <si>
    <t xml:space="preserve">060020 </t>
  </si>
  <si>
    <t xml:space="preserve">060021 </t>
  </si>
  <si>
    <t xml:space="preserve">060022 </t>
  </si>
  <si>
    <t xml:space="preserve">060023 </t>
  </si>
  <si>
    <t xml:space="preserve">060024 </t>
  </si>
  <si>
    <t xml:space="preserve">060025 </t>
  </si>
  <si>
    <t xml:space="preserve">060026 </t>
  </si>
  <si>
    <t xml:space="preserve">060027 </t>
  </si>
  <si>
    <t xml:space="preserve">060028 </t>
  </si>
  <si>
    <t xml:space="preserve">060029 </t>
  </si>
  <si>
    <t xml:space="preserve">060030 </t>
  </si>
  <si>
    <t xml:space="preserve">060031 </t>
  </si>
  <si>
    <t xml:space="preserve">060032 </t>
  </si>
  <si>
    <t xml:space="preserve">060033 </t>
  </si>
  <si>
    <t xml:space="preserve">060034 </t>
  </si>
  <si>
    <t xml:space="preserve">060035 </t>
  </si>
  <si>
    <t xml:space="preserve">060036 </t>
  </si>
  <si>
    <t xml:space="preserve">060037 </t>
  </si>
  <si>
    <t xml:space="preserve">060038 </t>
  </si>
  <si>
    <t xml:space="preserve">060039 </t>
  </si>
  <si>
    <t xml:space="preserve">060040 </t>
  </si>
  <si>
    <t xml:space="preserve">060041 </t>
  </si>
  <si>
    <t xml:space="preserve">060042 </t>
  </si>
  <si>
    <t xml:space="preserve">060043 </t>
  </si>
  <si>
    <t xml:space="preserve">060044 </t>
  </si>
  <si>
    <t xml:space="preserve">060045 </t>
  </si>
  <si>
    <t xml:space="preserve">060046 </t>
  </si>
  <si>
    <t xml:space="preserve">060047 </t>
  </si>
  <si>
    <t xml:space="preserve">060048 </t>
  </si>
  <si>
    <t xml:space="preserve">060049 </t>
  </si>
  <si>
    <t xml:space="preserve">060050 </t>
  </si>
  <si>
    <t xml:space="preserve">060051 </t>
  </si>
  <si>
    <t xml:space="preserve">060052 </t>
  </si>
  <si>
    <t xml:space="preserve">060053 </t>
  </si>
  <si>
    <t xml:space="preserve">060054 </t>
  </si>
  <si>
    <t xml:space="preserve">060056 </t>
  </si>
  <si>
    <t xml:space="preserve">060057 </t>
  </si>
  <si>
    <t xml:space="preserve">060058 </t>
  </si>
  <si>
    <t xml:space="preserve">060059 </t>
  </si>
  <si>
    <t xml:space="preserve">060060 </t>
  </si>
  <si>
    <t xml:space="preserve">060061 </t>
  </si>
  <si>
    <t xml:space="preserve">060062 </t>
  </si>
  <si>
    <t xml:space="preserve">060063 </t>
  </si>
  <si>
    <t xml:space="preserve">060064 </t>
  </si>
  <si>
    <t xml:space="preserve">060065 </t>
  </si>
  <si>
    <t xml:space="preserve">060066 </t>
  </si>
  <si>
    <t xml:space="preserve">060067 </t>
  </si>
  <si>
    <t xml:space="preserve">060068 </t>
  </si>
  <si>
    <t xml:space="preserve">060069 </t>
  </si>
  <si>
    <t xml:space="preserve">060070 </t>
  </si>
  <si>
    <t xml:space="preserve">060071 </t>
  </si>
  <si>
    <t xml:space="preserve">060072 </t>
  </si>
  <si>
    <t xml:space="preserve">060073 </t>
  </si>
  <si>
    <t xml:space="preserve">060074 </t>
  </si>
  <si>
    <t xml:space="preserve">060075 </t>
  </si>
  <si>
    <t xml:space="preserve">060076 </t>
  </si>
  <si>
    <t xml:space="preserve">060077 </t>
  </si>
  <si>
    <t xml:space="preserve">060078 </t>
  </si>
  <si>
    <t>PAGO INDEMN. Y VAC. (20 DIAS CORRESP. AL AÑO 2019 Y 20 DEL 2020), QUIEN DESEMPEÑO LA FUNCION DE AYUDANTE DE OPERACIONES Y MANTENIMIENTO, EN LA DIVISION DE TRATAMIENTO DE AGUA MARIA TRINIDAD SANCHEZ.</t>
  </si>
  <si>
    <t>PAGO INDEMN. Y VAC. (15 DIAS CORRESP. AL AÑO 2020), QUIEN DESEMPEÑO EL CARGO DE CAJERA, EN LA DIVISION ADMINISTRATIVA FINANCIERA SAN CRISTOBAL.</t>
  </si>
  <si>
    <t>PAGO INDEMN. Y VAC. (25 DIAS CORRESP. AL AÑO 2019 Y 25 DEL 2020), QUIEN DESEMPEÑO EL CARGO DE AYUDANTE DE FONTANERIA, DIVISION DE OPERACIONES PROV. PERAVIA.</t>
  </si>
  <si>
    <t>PAGO INDEMN. Y VAC. (25 DIAS CORRESP. AL AÑO 2019 Y 21 DEL 2020), QUIEN DESEMPEÑO EL CARGO DE OPERADOR DE SISTEMA APS, DEPART. PROV.  SANCHEZ.</t>
  </si>
  <si>
    <t>PAGO INDEMN. Y VAC. (30 DIAS CORRESP. AL AÑO 2019 Y 30 DEL 2020), QUIEN DESEMPEÑO LA FUNCION DE AUXILIAR DE FACTURACION, EN LA DIVISION COMERCIAL PROV. DUARTE.</t>
  </si>
  <si>
    <t>PAGO INDEMN. Y VAC. (30 DIAS CORRESP. AL AÑO 2020), QUIEN DESEMPEÑO EL CARGO DE AYUDANTE DE FONTANERIA EN LA DIVISION COMERCIAL SAN CRISTOBAL.</t>
  </si>
  <si>
    <t>PAGO INDEMN. Y VAC. (30 DIAS CORRESP.AL AÑO 2019 Y 30 DEL 2020), QUIEN DESEMPEÑO LA FUNCION DE OPERADOR DE SISTEMA APS, SECCION DE OPERACIONES DE DAJABON.</t>
  </si>
  <si>
    <t>PAGO INDEMN. Y VAC. (15 DIAS CORRESP, AL AÑO 2019 Y 10 DEL 2020), QUIEN DESEMPEÑO EL CARGO DE OPERADOR DE SISTEMA APS,DIVISION DE OPERACIONES ELIAS PIÑA,</t>
  </si>
  <si>
    <t>PAGO VAC. (11 DIAS CORRESP. AL AÑO 2020), QUIEN DESEMPEÑO LA FUNCION DE AUXILIAR COMERCIAL, EN LA DIVISION COMERCIAL PROV. PERAVIA.</t>
  </si>
  <si>
    <t>PAGO INDEMN. Y VAC. (30 DIAS CORRESP. AL AÑO 2019 Y 30 DEL 2020), QUIEN DESEMPEÑO LA FUNCION DE OPERADOR DE SISTEMA APS, EN LA DIVISION DE OPERACIONES DE ALINO.</t>
  </si>
  <si>
    <t>PAGO INDEMN. Y VAC. (20 DIAS CORRESP. AL AÑO 2019 Y 16 DEL 2020), QUIEN DESEMPEÑO LA FUNCION DE AYUDANTE DE FONTANERIA, EN LA SECCION DE OPERACIONES DE INDEPENDENCIA.</t>
  </si>
  <si>
    <t>PAGO INDEMN. Y VAC. (25 DIAS CORRESP. AL AÑO 2019 Y 30 DEL 2020), QUIEN DESEMPEÑO LA FUNCION DE GESTOR DE COBROS, DIVISION COMERCIAL SANCHEZ RAMIREZ.</t>
  </si>
  <si>
    <t>PAGO INDEMN. Y VAC. ( 30 DIAS CORRESP. AL AÑO 2019 Y 30 DEL 2020), QUIEN DESEMPEÑO EL CARGO DE OPERADOR DE SISTEMA APS, EN LA DIVISION DE OPERACIONES PROV. DUARTE.</t>
  </si>
  <si>
    <t>PAGO INDEMN. Y VAC. (25 DIAS CORRESP. AL AÑO 2019 Y 19 DEL 2020), QUIEN DESEMPEÑO EL CARGO DE CHOFER I,  EN LA DIVISION  ADMINISTRATIVA DE ASURO.</t>
  </si>
  <si>
    <t>PAGO INDEMN. Y VAC. (30 DIAS CORRESP. AL AÑO 2019 Y 30 DEL 2020), QUIEN DESEMPEÑO LA FUNCION DE AYUDANTE DE FONTANERIA, EN LA DIVISION DE OPERACIONES SANCHEZ RAMIREZ.</t>
  </si>
  <si>
    <t>PAGO INDEMN. Y VAC. (15 DIAS CORRESP. AL AÑO 2019 Y 11 DEL 2020), QUIEN DESEMPEÑO LA FUNCION DE OPERADOR DE SISTEMA APS, EN LA DIVISION DE OPERACIONES PROV. PERAVIA.</t>
  </si>
  <si>
    <t>PAGO INDEMN. Y VAC. (25 DIAS CORRESP. AL AÑO 2019 Y 30 DEL 2020), QUIEN DESEMPEÑO LA FUNCION DE PLOMERO, EN LA DIVISION DE OPERACIONES SAN JOSE DE OCOA.</t>
  </si>
  <si>
    <t>PAGO VAC. (11 DIAS CORRESP. AL AÑO 2020), QUIEN DESEMPEÑO LA FUNCION DE MENSAJERO INTERNO, EN LA DIVISION DE ALMACEN DE EQUIPOS.</t>
  </si>
  <si>
    <t>PAGO INDEMN. Y VAC. (24 DIAS CORRESP. AL AÑO 2020), QUIEN DESEMPEÑO EL CARGO DE GESTOR DE COBROS,  EN LA DIVISION COMERCIAL SAN CRISTOBAL.</t>
  </si>
  <si>
    <t>PAGO VAC. (20 DIAS CORRESP. AL AÑO 2019 Y 17 DEL 2020), QUIEN DESEMPEÑO EL CARGO DE SOPORTE COMERCIAL, EN LA DIVISION COMERCIAL SANCHEZ RAMIREZ.</t>
  </si>
  <si>
    <t>PAGO INDEMN. Y VAC. (20 DIAS CORRESP. AL AÑO 2019 Y 16 DEL 2020), QUIEN DESEMPEÑO EL CARGO DE AUXILIAR COMERCIAL, EN LA DIVISION COMERCIAL MARIA TRINIDAD SANCHEZ.</t>
  </si>
  <si>
    <t>PAGO INDEMN. Y VAC. (15 DIAS CORRESP. AL AÑO 2020), QUIEN DESEMPEÑO EL CARGO DE OPERADOR DE SISTEMA APS, EN LA SECCION DE OPERACIONES VALVERDE.</t>
  </si>
  <si>
    <t>PAGO INDEMN. Y VAC. (15 DIAS CORRESP. AL AÑO 2020), QUIEN DESEMPEÑO EL CARGO DE DISTRIBUIDOR DE FACTURAS, EN LA DIVISION COMERCIAL SAN CRISTOBAL.</t>
  </si>
  <si>
    <t>PAGO INDEMN. Y VAC. (25 DIAS CORRESP. AL AÑO 2019 Y 20 DEL 2020), QUIEN DESEMPEÑO EL CARGO DE AUXILIAR COMERCIAL, DIVISION COMERCIAL MARIA TRINIDAD SANCHEZ.</t>
  </si>
  <si>
    <t>PAGO INDEMN. Y VAC. (15 DIAS CORRESP. AL AÑO 2019 Y 11 DEL 2020), QUIEN DESEMPEÑO EL CARGO DE ELECTRICISTA AUTOMOTRIZ,  EN LA DIVISION DE TRANSPORTACION.</t>
  </si>
  <si>
    <t>PAGO VAC. (15 DIAS CORRESP. AL AÑO 2019 Y 15 DEL 2020), QUIEN DESEMPEÑO EL CARGO DE CONTADOR (A), EN EL DEPART. REGIONAL DE ALINO.</t>
  </si>
  <si>
    <t>PAGO INDEMN. Y VAC. ( 25 DIAS CORRESP. AL AÑO 2019 Y 25 DEL 2020), QUIEN DESEMPEÑO EL CARGO DE OPERADOR DE SISTEMA APS, DIVISION OPERACIONES  PROV. DUARTE.</t>
  </si>
  <si>
    <t>PAGO INDEMN. Y VAC. ( 30 DIAS CORRESP. AL AÑO 2019 Y 30 DEL 2020), QUIEN DESEMPEÑO EL CARGO DE AYUDANTE DE FONTANERIA,  EN LA DIVISION COMERCIAL PROV. SAN JUAN DE LA MAGUANA.</t>
  </si>
  <si>
    <t>PAGO INDEMN. Y VAC. (20 DIAS CORRESP. AL AÑO 2019 Y 19 DEL 2020), QUIEN DESEMPEÑO EL CARGO DE VIGILANTE, EN LA SECCION ADMINISTRATIVO DE INDEPENDENCIA.</t>
  </si>
  <si>
    <t>PAGO INDEMN. Y VAC. (15 DIAS CORRESP. AL AÑO 2019 Y 15 DEL 2020), QUIEN DESEMPEÑO LA FUNCION DE CAJERO (A), EN LA DIVISION COMERCIAL PROV. PERAVIA.</t>
  </si>
  <si>
    <t>PAGO INDEMN. Y VAC. (30 DIAS CORRESP. AL AÑO 2019 Y 30 DEL 2020), QUIEN DESEMPEÑO LA FUNCION DE CONSERJE, EN LA DIVISION ADMINISTRATIVA FINANCIERA DE LA PROVINCIA SAN CRISTOBAL.</t>
  </si>
  <si>
    <t>PAGO INDEMN. Y VAC. (30 DIAS CORRESP. AL AÑO 2019 Y 30 DEL 2020), QUIEN DESEMPEÑO EL CARGO DE AYUDANTE DE FONTANERIA,  DIVISION  COMERCIAL DUARTE.</t>
  </si>
  <si>
    <t>PAGO VAC. (15 DIAS CORRESP. AL AÑO 2019 Y 09 DEL 2020), QUIEN DESEMPEÑO LA FUNCION DE ANALISTA DE EVALUACION DEL DESEMPEÑO Y CAPACITACION, EN EL DEPART. DE EVALUACION DEL DESEMPEÑO Y CAPACITACION.</t>
  </si>
  <si>
    <t>PAGO INDEMN. Y VAC. (15 DIAS CORRESP. AL AÑO 2020), QUIEN DESEMPEÑO LA FUNCION DE SECRETARIA, EN LA DIVISION ADMINISTRATIVA PROVINCIA SAN JUAN DE LA MAGUANA.</t>
  </si>
  <si>
    <t>PAGO INDEMN.Y VAC. (20 DIAS CORRESP. AL AÑO 2019 Y 20 DEL 2020), QUIEN DESEMPEÑO LA FUNCION DE AYUDANTE DE FONTANERIA, EN EL DEPARTAMENTO REGIONAL DE ASURO.</t>
  </si>
  <si>
    <t>PAGO INDEMN. Y VAC. (15 DIAS CORRESP. AL AÑO 2019 Y 15 DEL 2020), QUIEN DESEMPEÑO LA FUNCION DE AYUDANTE DE FONTANERIA, EN EL DEPART. REGIONAL ASURO.</t>
  </si>
  <si>
    <t>PAGO INDEMN. Y VAC. (20 DIAS CORRESP. AL AÑO 2019 Y 20 DEL 2020), QUIEN DESEMPEÑO LA FUNCION DE AYUDANTE DE FONTANERIA, EN LA DIVISION COMERCIAL SAN CRISTOBAL.</t>
  </si>
  <si>
    <t>PAGO INDEMN. Y VAC. (15 DIAS CORRESP. AL AÑO 2019 Y 15 DEL 2020), QUIEN DESEMPEÑO EL CARGO DE OPERADOR DE SISTEMA APS EN LA DIVISION OPERACIONES PROV. LA ALTAGRACIA.</t>
  </si>
  <si>
    <t>1ER ABONO, INDEMN. Y VAC. CORRESP. A (25 DIAS DEL AÑO 2019 Y 30 DEL 2020), QUIEN DESEMPEÑO EL CARGO DE TECNICO ADMINISTRATIVO, DIVISION ADMINISTRATIVA FINANCIERA SAN CRISTOBAL.</t>
  </si>
  <si>
    <t>PAGO INDEMN. Y VAC. (25 DIAS CORRESP. AL AÑO 2019 Y 30 AL 2020), QUIEN DESEMPEÑO EL CARGO DE TECNICO ADMINISTRATIVO, DIVISION ADMINISTRATIVA FINANCIERA SAN CRISTOBAL.</t>
  </si>
  <si>
    <t>PAGO INDEMN. Y VAC. (25 DIAS CORRESP. AL AÑO 2019 Y 30 DEL 2020), QUIEN DESEMPEÑO EL CARGO AYUDANTE DE OPERACIONES Y MANTENIMIENTO,  EN LA DIVISION DE TRATAMIENTO DE AGUA PROV. DUARTE.</t>
  </si>
  <si>
    <t>PAGO INDEMN. Y VAC. (25 DIAS CORRESP. AL AÑO 2019 Y 21 DEL 2020), QUIEN DESEMPEÑO EL CARGO DE VIGILANTE,  EN LA SECCION ADMINISTRATIVA VALVERDE.</t>
  </si>
  <si>
    <t>REPOS. FONDO CAJA CHICA DE LA PROV. HATO MAYOR ZONA VI CORRESP. AL PERIODO DEL 22-02  AL 23-03-2021, RECIBOS DE DESEMBOLSO DEL 0606 AL 0663.</t>
  </si>
  <si>
    <t>PAGO FACT. NOS.B1100006980/22-1, 7348/23-2, 7833/31-3, 8123/29-4-2021,  ALQUILER LOCAL COMERCIAL EN EL MUNICIPIO LOMA DE CABRERA, PROVINCIA DAJABON, SEGUN CONTRATO NO.018/2012, CORRESP. A LOS  MESES ENERO, FEBRERO, MARZO, ABRIL/2021.</t>
  </si>
  <si>
    <t>PAGO FACT. NO. B1500000458/12-04-2021, ORD. DE SERV. NO. OS2021-0208, SERVICIO DE REPARACION DE NUEVE (9) IMPRESORAS EN  DIFERENTES AREAS DEL NIVEL CENTRAL Y PROV. DE INAPA.</t>
  </si>
  <si>
    <t>PAGO FACT. NO.B1500000025/04-05-2021, ORD. SERV. NO. OS2021-0276 HONORARIOS PROFESIONALES, SERVICIOS DE NOTARIOS PARA EL ACTO DE APERTURA DE LA  COMPARACION DE PRECIOS,  NO.INAPA-CCC-CP-2021-0012 OFERTAS  TECNICAS SOBRE A, ¨PARA SUMINISTRO Y COLOCACION DE PLATAFORMA PARA COMPRESORES DE AIRES ACONDICIONADOS''.</t>
  </si>
  <si>
    <t>PAGO FACT. NOS.B1500000025/15-10, 26/15-10, 27/10-11, 28/10-12-2020,  ALQUILER LOCAL COMERCIAL EN RIO SAN JUAN, PROV. MARIA TRINIDAD SANCHEZ, CORRESP. A LOS MESES DE SEPTIEMBRE, OCTUBRE, NOVIEMBRE Y DICIEMBRE/2020.</t>
  </si>
  <si>
    <t>PAGO FACT. NO.B1500000020/04-05-2021, ORD. SERV. NO. OS2021-0170 HONORARIOS PROFESIONALES, SERVICIOS DE NOTARIOS PARA EL ACTO DE APERTURA DE COMPARACION DE PRECIOS,  NO.INAPA-CCC-CP-2021-0007 OFERTAS  TECNICAS SOBRE A, ¨PARA LA ADQUISICION DE DISPOSITIVOS PARA LOCALIZACION AUTOMATICA DE VEHICULOS (AVL), PARA USO DEL INAPA ''.</t>
  </si>
  <si>
    <t>PAGO FACT. NOS.B1500000253, 254/06-05-2021 ORD. DE SERV. OS2021- 0265,  COLOCACION DE PUBLICIDAD INSTITUCIONAL DURANTE 03 (TRES) MESES, EN LA PAGINA WEB: "WWW.N.COM.DO CORRESP. AL PERIODO DEL 02 DE MARZO AL 02 MAYO/2021.</t>
  </si>
  <si>
    <t>PAGO FACT. NOS. B1500000546/30-03-554/08-04-2021 ORD. DE SERV.OS2021-0263,  COLOCACION DE PUBLICIDAD INSTITUCIONAL DURANTE 03 (TRES) MESES, EN EL PROGRAMA DE RADIO "LA REPUBLICA RADIO" TRANSMITIDO DE LUNES A VIERNES DE 4:00 PM A 5:PM POR LA NOTA, 95.7FM, CORRESP. AL PERIODO DEL 02 DE MARZO AL 01 DE MAYO/2021.</t>
  </si>
  <si>
    <t>PAGO FACT. NO.B1500000002/12-04-2021 ORD.DE SERV. OS2021-0152,SERVICIOS DE NOTARIOS PARA EL ACTO DE APERTURA LICITACION PUBLICA NACIONAL NO. INAPA-CCC-LPN-2021-0002 OFERTAS ECONOMICAS SOBRE B, "PARA LA ADQUISICION DE EQUIPOS DE BOMBEO Y ACCESORIOS DE RECAMBIO PARA SER UTILIZADOS EN OBRA DE TOMA, ACUED. ASURO PROVINCIA BARAHONA.</t>
  </si>
  <si>
    <t>PAGO FACT. NO.B1500000017/04-03-2021, ORD. DE COMP. NO.OC2021-0039, COMPRA DE TALONARIOS LOS CUALES SERAN UTILIZADOS EN DIFERENTES AREAS DE LA INSTITUCION (INAPA).</t>
  </si>
  <si>
    <t>PAGO FACT. NO.B1500000107/03-05-2021, ORD. DE SERV. NO.OS2021-0184, COLOCACION DE PUBLICIDAD INSTITUCIONAL, CORRESP. AL PERIODO DEL 29 DE ENERO DEL 2021 AL 29 DE ABRIL DEL 2021, EN LA PAGINA WEB WWW.PORTADANACIONAL.COM.</t>
  </si>
  <si>
    <t>PAGO FACT. NO. B1500000527/05-04-2021 ORD. DE COMP. NO.OC2021-0068,COMPRA DE MATERIAL GASTABLE A SER UTILIZADO EN DIFERENTES DEPART. DE LA INSTITUCION.</t>
  </si>
  <si>
    <t>PAGO FACT. NO. B1500000161/10-5-2021,  ALQUILER LOCAL COMERCIAL EN NAVARRETE, PROVINCIA SANTIAGO, CORRESP. A LOS MESES DE MARZO Y ABRIL/2021.</t>
  </si>
  <si>
    <t>PAGO INDEMN. Y VAC. (25 DIAS CORRESP. AL AÑO 2019 Y 30 DEL 2020), QUIEN DESEMPEÑO EL CARGO DE AUXILIAR COMERCIAL, DIVISION COMERCIAL SAN CRISTOBAL.</t>
  </si>
  <si>
    <t>PAGO INDEMN. Y VAC. (20 DIAS CORRESP. AL AÑO 2019 Y 20 DEL 2020), QUIEN DESEMPEÑO EL CARGO DE OPERADOR DE SISTEMA APS, DEL AC. NAVARRETE.</t>
  </si>
  <si>
    <t>PAGO VAC. (13 DIAS CORRESP. AL AÑO 2020), QUIEN DESEMPEÑO EL CARGO DE AUXILIAR COMERCIAL EN LA DIVISION COMERCIAL PROV. PERAVIA.</t>
  </si>
  <si>
    <t>PAGO INDEMN. Y VAC. (15 DIAS CORRESP. AL AÑO 2019 Y 15 DEL 2020), QUIEN DESEMPEÑO EL CARGO DE DISTRIBUIDOR DE FACTURAS, EN LA DIVISION COMERCIAL SAN JOSE DE OCOA.</t>
  </si>
  <si>
    <t>1ER ABONO, INDEMN. Y VAC. CORRESP. A (20 DIAS DEL AÑO 2020 Y 20 DEL 2020), QUIEN DESEMPEÑO EL CARGO DE OPERADOR DE PLC, EN LA DIVISION DE TRATAMIENTO DE AGUA SAMANA.</t>
  </si>
  <si>
    <t>PAGO INDEMN. Y VAC. (15 DIAS CORRESP. AL AÑO 2019 Y 20 DEL 2020), QUIEN DESEMPEÑO EL CARGO DE MENSAJERO INTERNO, EN LA DIRECCION DE RECURSOS HUMANOS.</t>
  </si>
  <si>
    <t>PAGO INDEMN. Y VAC. (15 DIAS CORRESP. AL AÑO 2019 Y 20 AL 2020), A LA SRA. ESTEBANIA MANZUETA GIL, CEDULA NO. 001-0979243-2, QUIEN DESEMPEÑO EL CARGO DE MENSAJERO INTERNO, EN LA DIRECCION DE RECURSOS HUMANOS.</t>
  </si>
  <si>
    <t>PAGO VAC. (25 DIAS CORRESP. AL AÑO 2019 Y 24 DEL 2020), QUIEN DESEMPEÑO EL CARGO DE TECNICO ADMINISTRATIVO, EN LA DIVISION ADMINISTRATIVA PROV. HERMANAS MIRABAL.</t>
  </si>
  <si>
    <t>PAGO VAC. (25 DIAS CORRESP. AL AÑO 2019 Y 24 AL 2020), A LA SRA. JULISSA YSABEL REINOSO ROSARIO, CEDULA NO. 055-0029994-5, QUIEN DESEMPEÑO EL CARGO DE TECNICO ADMINISTRATIVO, EN LA DIVISION ADMINISTRATIVA PROV. HERMANAS MIRABAL.</t>
  </si>
  <si>
    <t>PAGO INDEMN. Y VAC. (20 DIAS CORRESP. AL AÑO 2019 Y 25 DEL 2020), QUIEN DESEMPEÑO EL CARGO DE OPERADOR DE SISTEMA APS EN LA DIVISION DE OPERACIONES PROVINCIA PERAVIA.</t>
  </si>
  <si>
    <t>1ER ABONO, INDEMN. Y VAC. CORRESP.A (25 DIAS DEL AÑO 2019 Y 23 DEL 2020), QUIEN DESEMPEÑO EL CARGO DE ELECTRICISTA, DIVISION DE OPERACIONES SAN CRISTOBAL.</t>
  </si>
  <si>
    <t>PAGO INDEMN. Y VACA. (25 DIAS CORRESP. AL AÑO 2019 Y 22 DEL 2020), QUIEN DESEMPEÑO LA FUNCION DE OPERADOR DE SISTEMA APS, EN LA DIVISION DE OPERACIONES PROV. SAMANA.</t>
  </si>
  <si>
    <t>1ER ABONO, INDEMN. Y VAC.CORRESP. A (20 DIAS DEL AÑO 2019 Y 20 DEL 2020), QUIEN DESEMPEÑO EL CARGO DE OPERADOR DE PLC, DIVISION DE TRATAMIENTO DE AGUA SAMANA.</t>
  </si>
  <si>
    <t>PAGO INDEMN. Y VAC. (15 DIAS CORRESP.AL AÑO 2019 Y 15 DEL 2020), QUIEN DESEMPEÑO EL CARGO DE DISTRIBUIDOR DE FACTURAS, DIVISION COMERCIAL SAN CRISTOBAL.-</t>
  </si>
  <si>
    <t>PAGO INDMEN. Y VAC. (25 DIAS CORRESP. AL AÑO 2019 Y 30 DEL 2020), QUIEN DESEMPEÑO EL CARGO DE AUXILIAR DE OPERADOR DE SISTEMA APS, EN LA SECCION DE OPERACIONES DAJABON.</t>
  </si>
  <si>
    <t>PAGO FACT. NOS. B1500000012/07, 13/09-04-2021, ORDEN DE COMPRA OC2021-0095,  ADQUISICION DE CAFE, CREMORA Y AZUCAR, PARA SER DISTRIBUIDOS EN LOS DIFERENTES DEPARTAMENTOS DEL NIVEL CENTRAL.</t>
  </si>
  <si>
    <t>APERTURA DE FONDO DE CAJA CHICA DE LA DIRECCION TECNOLOGIA DE LA INFORMACION Y COMUNICACIÓN.</t>
  </si>
  <si>
    <t>REPOS. FONDO GENERAL DESTINADO PARA CUBRIR GASTOS MENORES DEL NIVEL CENTRAL CORRESP. AL PERIODO DEL 15 /03 AL 14-04-2021, RECIBOS DE DESEMBOLSO DEL 19556  AL 19680.</t>
  </si>
  <si>
    <t>PAGO FACT. NOS.B1500000030, 31, 32/19-03-2021, ORDEN DE SERVICIO NO. OS2021-0141, DISTRIBUCION DE AGUA EN DIFERENTES SECTORES Y COMUNIDADES  DE LA PROVINCIA SAMANA. CORRESP. A 28  DIAS DEL MES DE  DICIEMBRE/2020. 30 DIAS DE ENERO Y 28 DIAS DE FEBRERO/2021.</t>
  </si>
  <si>
    <t>PAGO FACT. NOS. B1500000032/01-02, 37/30-01, 28, 29, 30/01-02, 36/30-03, 35/09-03-2021, ORD. DE SERV. NO. OS2021-0032, DISTRIBUCION DE AGUA EN DIFERENTES SECTORES Y COMUNIDADES DE LAS PROVINCIAS BAHORUCO, AZUA, BARAHONA. CORRESP. A 30 DIAS DEL MES DE  AGOSTO, 20 DIAS DE SEPTIEMBRE, 31 DIAS DE OCTUBRE, 30 DIAS DE NOVIEMBRE, 30 DIAS DE DICIEMBRE/2020, 28 DIAS DE ENERO Y 26 DIAS DE FEBRERO/2021.</t>
  </si>
  <si>
    <t>PAGO FACT. NOS. B1500000027, 28, 20, 30, 31, 32/18-02-2021, ORD. DE SERV. NO. OS2021-0059, DISTRIBUCION DE AGUA EN DIFERENTES SECTORES Y COMUNIDADES DE LA PROVINCIA AZUA, CORRESP. A 29 DIAS DEL MES DE  JULIO, 30 DIAS DE AGOSTO, 28  DIAS DE SEPTIEMBRE, 27 DIAS DE OCTUBRE, 29 DIAS DE NOVIEMBRE, 29 DIAS DE DICIEMBRE/2020.</t>
  </si>
  <si>
    <t>PAGO INDEMN. Y VAC. (15 DIAS CORRESP. AL AÑO 2019 Y 09 DEL 2020), QUIEN DESEMPEÑO EL CARGO DE LECTOR DE MEDIDORES EN LA DIVISION COMERCIAL PROVINCIA MARIA TRINIDAD SANCHEZ.</t>
  </si>
  <si>
    <t>PAGO VAC. (15 DIAS CORRESP. AL AÑO 2019 Y 10 DEL 2020), QUIEN DESEMPEÑO EL CARGO DE TECNICO ADMINISTRATIVO EN LA SECCION ADMINISTRATIVA DE MONTE CRISTI.</t>
  </si>
  <si>
    <t>PAGO INDEMN. Y VAC. (20 DIAS CORRESP. AL AÑO 2019 Y 19 DEL 2020), QUIEN DESEMPEÑO LA FUNCION DE AUXILIAR COMERCIAL, EN LA SECCION COMERCIAL DE DAJABON.</t>
  </si>
  <si>
    <t>PAGO INDEMN. Y VAC. (30 DIAS CORRESP. AL AÑO 2019 Y 25 DEL 2020), QUIEN DESEMPEÑO EL CARGO DE AYUDANTE DE FONTANERIA, EN LA DIVISION COMERCIAL PROV. PERAVIA.</t>
  </si>
  <si>
    <t>PAGO INDEMN. Y VAC. (30 DIAS CORRESP. AL AÑO 2019 Y 30 DEL 2020), QUIEN DESEMPEÑO EL CARGO DE GESTOR DE COBROS, EN LA DIVISION COMERCIAL PROVINCIA MONTE PLATA.</t>
  </si>
  <si>
    <t>PAGO INDEMN. Y VAC. (20 DIAS CORRESP. AL AÑO 2019 Y 16 DEL 2020), QUIEN DESEMPEÑO EL CARGO DE OPERADOR DE SISTEMA APS, EN LA DIVISION DE OPERACIONES HERMANAS MIRABAL.</t>
  </si>
  <si>
    <t>PAGO INDEMN. Y VAC. (20 DIAS CORRESP. AL AÑO 2019 Y 19 DEL 2020), QUIEN DESEMPEÑO LA FUNCION DE OPERADOR DE SISTEMA APS, EN LA DIVISION DE OPERACIONES EN LA PROV. DE SAN JUAN DE LA MAGUANA.</t>
  </si>
  <si>
    <t>PAGO VAC.S (10 DIAS CORRESP. AL AÑO 2020), QUIEN DESEMPEÑO LA FUNCION DE OPERADOR DE SISTEMA APS, DIVISION DE OPERACIONES PROVINCIA DUARTE.</t>
  </si>
  <si>
    <t>PAGO INDEMN. Y VAC. (30 DIAS CORRESP. AL AÑO 2019 Y 30 DEL 2020), QUIEN DESEMPEÑO EL CARGO DE CHOFER I, DIVISION ADMINISTRATIVO PROV. DUARTE.</t>
  </si>
  <si>
    <t>PAGO INDEMN. Y VAC. (15 DIAS CORRESP. AL AÑO 2019 Y 12 DEL 2020), QUIEN DESEMPEÑO EL CARGO DE OPERADOR DE SISTEMA APS, DIVISION DE OPERACIONES PROVINCIA PERAVIA.</t>
  </si>
  <si>
    <t>PAGO INDEMN. Y VAC. (20 DIAS CORRESP. AL AÑO 2019 Y 20 DEL 2020), QUIEN DESEMPEÑO EL CARGO DE AYUDANTE DE FONTANERIA EN LA SECCION DE OPERACIONES DE INDEPENDENCIA.</t>
  </si>
  <si>
    <t>PAGO INDEMN. Y VAC. (20 DIAS CORRESP. AL AÑO 2019 Y 17 DEL 2020), QUIEN DESEMPEÑO LA FUNCION DE AYUDANTE DE FONTANERIA, DIVISION DE OPERACIONES SANCHEZ RAMIREZ,.</t>
  </si>
  <si>
    <t>PAGO INDEMN. Y VAC. (25 DIAS CORRESP. AL AÑO 2019 Y 30 DEL 2020), QUIEN DESEMPEÑO LA FUNCION DE OPERADOR DE SISTEMA APS, DIVISION DE OPERACIONES SAN JOSE DE OCOA.</t>
  </si>
  <si>
    <t>PAGO INDEMN. Y VAC.(25 DIAS CORRESP. AL AÑO 2019 Y 30 DEL 2020), QUIEN DESEMPEÑO EL CARGO DE OPERADOR DE SISTEMA APS, DIVISION DE OPERACIONES SANCHEZ RAMIREZ.</t>
  </si>
  <si>
    <t>PAGO INDEMN. Y VAC. (20 DIAS CORRESP. AL AÑO 2019 Y 20 DEL 2020), QUIEN DESEMPEÑO LA FUNCION DE AYUDANTE DE FONTANERIA, DIVISION COMERCIAL PROVINCIA SAN JUAN DE LA MAGUANA.</t>
  </si>
  <si>
    <t>PAGO INDEMN. Y VAC. (30 DIAS CORRESP.AL AÑO 2019 Y 30 DEL 2020), QUIEN DESEMPEÑO EL CARGO DE PLOMERO EN LA SECCION DE OPERACIONES VALVERDE.</t>
  </si>
  <si>
    <t>PAGO INDEMN. Y VAC. (30 DIAS CORRESP. AL AÑO 2019 Y 30 DEL 2020), QUIEN DESEMPEÑO EL CARGO DE GESTOR DE COBROS, DEPARTAMENTO PROVINCIAL MONTE PLATA.</t>
  </si>
  <si>
    <t>PAGO INDEMN. Y VAC. (30 DIAS CORRESP.AL AÑO 2019 Y 30 DEL 2020), QUIEN DESEMPEÑO EL CARGO DE AYUDANTE DE FONTANERIA EN LA DIVISION DE OPERACIONES PROVINCIA SAN JUAN DE LA MAGUANA.</t>
  </si>
  <si>
    <t>PAGO INDEMN. Y VAC. (15 DIAS CORRESP. AL AÑO 2019 Y 15 DEL 2020), QUIEN DESEMPEÑO EL CARGO DE DISTRIBUIDOR DE FACTURAS, EN LA DIVISION COMERCIAL SAN CRISTOBAL.</t>
  </si>
  <si>
    <t>PAGO INDEMN. Y VAC. (15 DIAS CORRESP.AL AÑO 2019 Y 15 AL 2020), QUIEN DESEMPEÑO EL CARGO DE DISTRIBUIDOR DE FACTURAS, EN LA DIVISION COMERCIAL SAN CRISTOBAL.</t>
  </si>
  <si>
    <t>PAGO INDEMN. Y VAC. (15 DIAS CORRESP. AL AÑO 2020), QUIEN DESEMPEÑO EL CARGO DE AYUDANTE DE OPERACIONES Y MANTENIMIENTO, DIVISION DE TRATAMIENTO DE AGUA SAN CRISTOBAL.</t>
  </si>
  <si>
    <t>PAGO INDEMN. Y VAC. (15 DIAS CORRESP. AL AÑO 2019 Y 10 DEL 2020), QUIEN DESEMPEÑO EL CARGO DE CHOFER I, EN LA DIVISION DE ADMINISTRATIVA Y FINANCIERA PROVINCIA ELIAS PIÑA.</t>
  </si>
  <si>
    <t>PAGO INDEMN. Y VAC. (15 DIAS CORRESP. AL AÑO 2020), QUIEN DESEMPEÑO LA FUNCION DE CAJERA EN LA DIVISION ADMINISTRATIVA DE LA PROVINCIA DUARTE.</t>
  </si>
  <si>
    <t>PAGO INDEMN. Y VAC. (15 DIAS CORRESP. AL AÑO 2020), QUIEN DESEMPEÑO EL CARGO DE CAJERA, DIVISION ADMINISTRATIVA PROV. MARIA TRINIDAD SANCHEZ.</t>
  </si>
  <si>
    <t>PAGO INDEMN. Y VAC. (30 DIAS CORRESP. AL AÑO 2019 Y 30 DEL 2020), QUIEN DESEMPEÑO LA FUNCION DE OPERADOR DE SISTEMA APS, EN LA SECCION DE OPERACIONES DE DAJABON.</t>
  </si>
  <si>
    <t>PAGO INDEMN. Y VAC. (15 DIAS CORRESP. AL AÑO 2019 Y 10 DEL 2020), QUIEN DESEMPEÑO EL CARGO DE CHOFER I, DIVISION ADMINISTRATIVA PROV. ELIAS PIÑA.</t>
  </si>
  <si>
    <t>PAGO INDEMN. Y VAC. (20 DIAS CORRESP.E AL AÑO 2019 Y 20 DEL 2020), QUIEN DESEMPEÑO EL CARGO DE OPERADOR DE SISTEMA APS, DIVISION DE OPERACIONES PROV.SAN JUAN DE LA MAGUANA.</t>
  </si>
  <si>
    <t>PAGO INDEMN. Y VAC.S (25 DIAS CORRESP. AL AÑO 2019 Y 30 DEL 2020), QUIEN DESEMPEÑO LA FUNCION DE AUXILIAR ADMINISTRATIVO, EN LA DIVISION ADMINISTRATIVA Y FINANCIERA HATO MAYOR.</t>
  </si>
  <si>
    <t>PAGO VAC. (13 DIAS CORRESP. AL AÑO 2020), QUIEN DESEMPEÑO LA FUNCION DE AYUDANTE DE FONTANERIA, EN LA DIVISION COMERCIAL PROVINCIA PERAVIA.</t>
  </si>
  <si>
    <t>PAGO INDEMN. Y VAC. (25 DIAS CORRESP.AL AÑO 2019 Y 30 DEL 2020), QUIEN DESEMPEÑO LA FUNCION DE OPERADOR DE SISTEMA APS, EN LA DIVISION DE OPERACIONES SANCHEZ RAMIREZ.</t>
  </si>
  <si>
    <t>PAGO VAC. (15 DIAS CORRESP. AL AÑO 2019 Y 15 DEL 2020), QUIEN DESEMPEÑO EL CARGO DE ENCARGADA (A), DIVISION COMERCIAL PROVINCIA HATO MAYOR.</t>
  </si>
  <si>
    <t>PAGO INDEMN. Y VAC. (30 DIAS CORRESP.AL AÑO 2019 Y 30 DEL 2020), QUIEN DESEMPEÑO LA FUNCION DE OPERADOR DE SISTEMA APS, EN LA DIVISION DE OPERACIONES PROVINCIA MONTE PLATA.</t>
  </si>
  <si>
    <t>PAGO INDEMN. Y VAC. (15 DIAS CORRESP. AL AÑO 2019 Y 20 DEL 2020), QUIEN DESEMPEÑO EL CARGO DE GESTOR DE COBROS, EN LA DIVISION COMERCIAL MARIA TRINIDAD SANCHEZ.</t>
  </si>
  <si>
    <t>PAGO INDEMN. Y VAC.S (25 DIAS CORRESP. AL AÑO 2019 Y 30 DEL 2020), QUIEN DESEMPEÑO LA FUNCION DE AYUDANTE DE FONTANERIA, EN LA DIVISION COMERCIAL PROV. DUARTE.</t>
  </si>
  <si>
    <t>PAGO INDEMN. Y VAC. (25 DIAS CORRESP. AL AÑO 2019 Y 30 DEL 2020), QUIEN DESEMPEÑO LA FUNCION DE AYUDANTE DE FONTANERIA, DIVISION COMERCIAL PROVINCIA DUARTE.</t>
  </si>
  <si>
    <t>PAGO INDEMN. Y VAC. (20 DIAS CORRESP. AL AÑO 2019 Y 20 DEL 2020), QUIEN DESEMPEÑO EL CARGO DE OPERADOR DE SISTEMA APS. DIVISION DE OPERACIONES SAN JOSE DE OCOA.</t>
  </si>
  <si>
    <t>PAGO INDEMN. Y VAC. (20 DIAS CORRESP. AL AÑO 2019 Y 20 DEL 2020), QUIEN DESEMPEÑO LA FUNCION DE GESTOR DE COBROS, SECCION COMERCIAL DE BARAHONA.</t>
  </si>
  <si>
    <t>PAGO INDEMN. Y VAC. (20 DIAS CORRESP. AL AÑO 2019 Y 20 DEL 2020), QUIEN DESEMPEÑO EL CARGO DE RECOLECTOR DE MUESTRAS, DEPARTAMENTO PROVINCIAL ELIAS PIÑA.</t>
  </si>
  <si>
    <t>PAGO INDEMN. Y VAC. (20 DIAS CORRESP. AL AÑO 2019 Y 14 DEL 2020), QUIEN DESEMPEÑO LA FUNCION DE OPERADOR DE SISTEMA APS, EN LA SECCION DE OPERACIONES INDEPENDENCIA.</t>
  </si>
  <si>
    <t>PAGO INDEMN. Y VAC. (15 DIAS CORRESP.AL AÑO 2020), QUIEN DESEMPEÑO EL CARGO DE MENSAJERO INTERNO, EN LA DIRECCION DE DESARROLLO PROVINCIAL.</t>
  </si>
  <si>
    <t>PAGO INDEMN. Y VAC. (15 DIAS CORRESP. AL AÑO 2020), AL SR. EDWARD GUSTAVO DE LA CRUZ GOMEZ, CEDULA NO. 225-0035908-2, QUIEN DESEMPEÑO EL CARGO DE MENSAJERO INTERNO, EN LA DIRECCION DE DESARROLLO PROVINCIAL.</t>
  </si>
  <si>
    <t>PAGO INDEMN. Y VAC. (20 DIAS CORRESP. AL AÑO 2019 Y 19 DEL 2020), QUIEN DESEMPEÑO EL CARGO DE AYUDANTE DE OPERACIONES Y MANTENIMIENTO, DIVISION DE TRATAMIENTO SANCHEZ RAMIREZ.</t>
  </si>
  <si>
    <t>PAGO FACT. NO B1500000107/17-05-2021, ORD. DE SERV. NO OS2021-0229,  COLOCACION DE PUBLICIDAD INSTITUCIONAL DURANTE 03 (TRES) MESES, EN EL PROGRAMA DE TELEVISION  "LA GENTE HABLA CON DARY TERRERO", CORRESP. DEL 23 DE MARZO AL 23 DE ABRIL.</t>
  </si>
  <si>
    <t>PAGO FACT.  NO. B1500005340/01-05-2021 ORD. DE SERV. OS2021-0266, PUBLICACION EN UN MEDIO DE CIRCULACION NACIONAL DURANTE DOS (02) DIAS CONSECUTIVOS LA CONVOCATORIA A PATICIPAR EN EL PROCESO DE LICITACION PUBLICA NACIONAL, NO. INAPA-CCC-LPN-2021-0010.</t>
  </si>
  <si>
    <t>PAGO FACT. NO. B150000072/31-03-2021 OS2021-0176, SERVICIO DE INSTALACION Y MANTENIMIENTO DE CONTROL DE ACCESO PARA LA DIRECCION COMERCIAL Y LA DIRECCION EJECUTIVA.</t>
  </si>
  <si>
    <t>PAGO FACT. NOS. B1500001061, 1062, 1063,  1064, 1066/15-04-2021 CONTRATOS NOS. 6395, 6396, 6397, 6398, 6415,  CONSUMO ENERGETICO DE LAS LOCALIDADES ARROYO SULDIDO, LAS COLONIAS, RANCHO ESP, AGUA SABROSA,  LA BARBACOA,  LA COLONIA RANCHO ESPAÑOL,  PROV. SAMANA, CORRESP.AL MES DE ABRIL/2021.</t>
  </si>
  <si>
    <t>PAGO FACT. NO.B1500002934/30/04/2021, ORD. DE SERV. NO.OS2021-0273, PUBLICACION EN UN (01) MEDIO DE CIRCULACION NACIONAL DURANTE DOS DIAS CONSECUTIVOS LA CONVOCATORIA A PARTICIPAR EN EL PROCESO DE LICITACION PUBLICA NACIONAL NO.INAPA-CCC-LPN-2021-0011.</t>
  </si>
  <si>
    <t>PAGO INDEMN.Y VAC. (15 DIAS CORRESP. AL AÑO 2019 Y 11 DEL 2020), QUIEN DESEMPEÑO LA FUNCION DE AYUDANTE DE OPERACIONES, EN LA SECCION DE TRATAMIENTO DE AGUA DE DAJABON.</t>
  </si>
  <si>
    <t>PAGO INDEMN. Y VAC. (20 DIAS CORRESP.AL AÑO 2019 Y 20 DEL 2020), QUIEN DESEMPEÑO LA FUNCION  DE CAJERO (A), EN LA , SECCION  ADMINISTRATIVA DE DAJABON.</t>
  </si>
  <si>
    <t>PAGO INDEMN. Y VAC. (20 DIAS CORRESP. AL AÑO 2019 Y 14 DEL 2020), QUIEN DESEMPEÑO EL CARGO DE AUXILIAR COMERCIAL, DEPART. DE MEDICION DE CONSUMO.</t>
  </si>
  <si>
    <t>PAGO INDEMN. Y VAC. (25 DIAS CORRESP. AL AÑO 2019 Y 19 DEL 2020), QUIEN DESEMPEÑO LA FUNCION DE OPERADOR DE SISTEMA APS, EN LA DIVISION DE OPERACIONES SAN CRISTOBAL.</t>
  </si>
  <si>
    <t>PAGO INDEMN. Y VAC. (30 DIAS CORRESP. AL AÑO 2019 Y 30 DEL 2020), QUIEN DESEMPEÑO LA FUNCION DE DISTRIBUIDOR DE FACTURAS, EN LA SECCION COMERCIAL DE DAJABON.</t>
  </si>
  <si>
    <t>PAGO COMPL. INDEMN. Y VAC. (25 DIAS CORRESP. AL AÑO 2019 Y 30 AL 2020), QUIEN DESEMPEÑO EL CARGO DE OPERADOR DE SISTEMA APS, EN LA DIVISION DE OPERACIONES PROVINCIA DUARTE.</t>
  </si>
  <si>
    <t>1ER ABONO, INDEMN. Y VAC. CORRESP. A (25 DIAS DEL AÑO 2019 Y 29 AL 2020), QUIEN DESEMPEÑO EL CARGO DE ENCARGADO (A), EN LA DIVISION DE TRATAMIENTO PROVINCIA MONTE PLATA.</t>
  </si>
  <si>
    <t>PAGO INDEMN. Y VAC.S (20 DIAS CORRESP.AL AÑO 2019 Y 25 DEL 2020), QUIEN DESEMPEÑO LA FUNCION DE AUXILIAR COMERCIAL, SECCION COMERCIAL DE BARAHONA.</t>
  </si>
  <si>
    <t>PAGO INDEMN. Y VAC. (15 DIAS CORRESP. AL AÑO 2019 Y 20 DEL 2020), QUIEN DESEMPEÑO EL CARGO DE OPERADOR DE SISTEMA APS, DIVISION DE OPERACIONES SANCHEZ RAMIREZ.</t>
  </si>
  <si>
    <t>PAGO INDEMN. Y VAC. (15 DIAS CORRESP.AL AÑO 2019 Y 17 DEL 2020), QUIEN DESEMPEÑO EL CARGO DE AYUDANTE DE FONTANERIA, DIVISION DE OPERACIONES SANCHEZ RAMIREZ.</t>
  </si>
  <si>
    <t>PAGO INDEMN. Y VAC. (15 DIAS CORRESP. AL AÑO 2019 Y 10 DEL 2020), QUIEN DESEMPEÑO EL CARGO DE OPERADOR DE SISTEMA APS, DIVISION DE OPERACIONES PROV.PERAVIA.</t>
  </si>
  <si>
    <t>PAGO INDEMN. Y VAC. (15 DIAS CORRESP. AL AÑO  2020), QUIEN DESEMPEÑO EL CARGO DE CHOFER II,  DEPARTAMENTO PROVINCIAL MARIA TRINIDAD SANCHEZ.</t>
  </si>
  <si>
    <t>PAGO INDEMN. Y VAC. (15 DIAS CORRESP.AL AÑO 2020), QUIEN DESEMPEÑO EL CARGO DE AUXILIAR ADMINISTRATIVO, DIVISION DE PROTOCOLO Y EVENTOS.</t>
  </si>
  <si>
    <t>PAGO INDEMN. Y VAC. (15 DIAS CORRESP. AL AÑO 2019 Y 12 DEL 2020), QUIEN DESEMPEÑO EL CARGO DE CONSERJE EN LA SECCION DE MAYORDOMIA.</t>
  </si>
  <si>
    <t>PAGO INDEMN. Y VAC.S (20 DIAS CORRESP. AL AÑO 2019 Y 16 DEL 2020), QUIEN DESEMPEÑO EL CARGO DE CHOFER II, EN LA SECCION ADMINISTRATIVA DE DAJABON.</t>
  </si>
  <si>
    <t>PAGO INDEMN. Y VAC. (30 DIAS CORRESP. AL AÑO 2019 Y 30 DEL 2020), QUIEN DESEMPEÑO LA FUNCION DE OPERADOR DE SISTEMA APS, EN LA DIVISION DE OPERACIONES SANCHEZ RAMIREZ.</t>
  </si>
  <si>
    <t>PAGO INDEMN. Y VAC. (30 DIAS CORRESPO. AL AÑO 2019 Y 30 DEL 2020), QUIEN DESEMPEÑO EL CARGO DE CAJERA, SECCION  ADMINISTRATIVA VALVERDE.</t>
  </si>
  <si>
    <t>PAGO INDEMN. Y VAC. ( 25 DIAS CORRESP. AL AÑO 2019 Y 24 DEL 2020), QUIEN DESEMPEÑO EL CARGO DE OPERADOR DE SISTEMA APS, DIVISION DE OPERACIONES PROV. PERAVIA.</t>
  </si>
  <si>
    <t>PAGO INDEMN. Y VAC. (15 DIAS CORRESP. AL AÑO 2019 Y 20 DEL 2020), QUIEN DESEMPEÑO LA FUNCION DE AYUDANTE DE OPERACIONES Y MANTENIMIENTO, DIVISION DE TRATAMIENTO DE AGUA ELIAS PIÑA.</t>
  </si>
  <si>
    <t>PAGO INDEMN. Y VAC. (30 DIAS CORRESP. AL AÑO 2019 Y 30 DEL 2020), QUIEN DESEMPEÑO LA FUNCION DE CHOFER I, DIVISION ADMINISTRATIVA DE INDEPENDENCIA.</t>
  </si>
  <si>
    <t>PAGO INDEMN. Y VAC. (20 DIAS CORRESP. AL AÑO 2019 Y 20 DEL 2020), QUIEN DESEMPEÑO EL CARGO DE AUXILIAR ADMINISTRATIVO, DEPARTAMENTO DE EVALUACION DEL DESEMPEÑO Y CAPACITACION.</t>
  </si>
  <si>
    <t>PAGO INDEMN. Y VAC. (20 DIAS CORRESP. AL AÑO 2019 Y 14 DEL 2020), QUIEN DESEMPEÑO LA FUNCION DE GESTOR DE COBROS, EN LA DIVISION COMERCIAL PROVINCIA SAN PEDRO DE MACORIS.</t>
  </si>
  <si>
    <t>PAGO FACT. NO. B1500000103/08/03/2021 ORD.DE COMP.OC2021-0050, ADQUISICION DE 20 TANQUES DE POLIMEROS NO IONICO DE 200KG, PARA SER UTILIZADO EN EL ACUEDUCTO SUROESTE, ASURO, PROVI. BARAHONA.</t>
  </si>
  <si>
    <t>PAGO VAC. (15 DIAS CORRESP. AL AÑO 2019) A NOMBRE DE RAFAEL MATOS PEREZ, QUIEN ES EL APODERADO DE LOS BENEFICIOS DEL FALLECIDO,  QUIEN DESEMPEÑO EL CARGO DE AYUDANTE DE FONTANERIA, EN LA DIVISION DE SERVICIOS GENERALES.</t>
  </si>
  <si>
    <t>COMPL. DE INDEMN. Y VAC. (25 DIAS CORRES. AL AÑO 2019 Y 25 DEL 2020), QUIEN DESEMPEÑO EL CARGO DE CHOFER I, EN LA SECCION ADMINISTRATIVA DE BARAHONA.</t>
  </si>
  <si>
    <t>REPOS. FONDO CAJA CHICA DE LA PROV. MONTE PLATA ZONA IV CORRESPONDIENTE AL PERIODO DEL 24-03 AL 19-05-2021, RECIBOS DE DESEMBOLSO DEL 1390  AL 1417.</t>
  </si>
  <si>
    <t>PAGO INDEMN. Y VAC.S (25 DIAS CORRESP. AL AÑO 2019 Y 30 DEL 2020), QUIEN DESEMPEÑO LA FUNCION DE AYUDANTE DE FONTANERIA, EN LA DIVISION DE OPERACIONES SANCHEZ RAMIREZ.</t>
  </si>
  <si>
    <t>PAGO INDEMN. Y VAC. (25 DIAS CORRESP.AL AÑO 2019 Y 30 DEL 2020), QUIEN DESEMPEÑO LA FUNCION DE CAJERA EN LA SECCION ADMINISTRATIVA DE DAJABON.</t>
  </si>
  <si>
    <t>REPOS. FONDO CAJA CHICA DE LA PROV. ELIAS PIÑA ZONA II CORRESP. AL PERIODO DEL 15-03 AL 04-05-2021, RECIBOS DE DESEMBOLSO DEL 3586 AL 3629.</t>
  </si>
  <si>
    <t>PAGO INDEMN. Y VAC. (15 DIAS CORRESP.AL AÑO 2019 Y 12 DEL 2020), QUIEN DESEMPEÑO EL CARGO DE OPERADOR DE SISTEMA APS, EN LA DIVISION DE OPERACIONES ELIAS PIÑA.</t>
  </si>
  <si>
    <t>REPOS. FONDO CAJA CHICA DE LA PROV. SAMANA ZONA III CORRESPONDIENTE AL PERIODO DEL 11-03 AL 07-05-2021, RECIBOS DE DESEMBOLSO DEL 0698  AL 0734.</t>
  </si>
  <si>
    <t>PAGO INDEMN. Y VAC. (25 DIAS CORRESP. AL AÑO 2019 Y 30 DEL 2020), QUIEN DESEMPEÑO LA FUNCION DE AYUDANTE DE FONTANERIA, DIVISION DE OPERACIONES SAN CRISTOBAL.</t>
  </si>
  <si>
    <t>PAGO INDEMN. Y VAC. (25 DIAS CORRESP. AL AÑO 2019 Y 21 DEL 2020), QUIEN DESEMPEÑO LA FUNCION DE AYUDANTE DE FONTANERIA, EN LA DIVISION DE OPERACIONES PROV. PERAVIA.</t>
  </si>
  <si>
    <t>PAGO INDEMN. Y VAC. (25 DIAS CORRESP. AL AÑO 2019 Y 29 DEL 2020), QUIEN DESEMPEÑO LA FUNCION DE AUXILIAR COMERCIAL, EN LA DIVISION COMERCIAL PROVINCIA HERMANA MIRABAL.</t>
  </si>
  <si>
    <t>PAGO VAC. (10 DIAS CORRESP. AL AÑO 2020), QUIEN DESEMPEÑO LA FUNCION DE OPERADOR DE SISTEMA APS, EN LA DIVISION DE OPERACIONES PROVINCIA SAN JUAN DE LA MAGUANA.</t>
  </si>
  <si>
    <t>PAGO INDEMN. Y VAC. (20 DIAS CORRESP. AL AÑO 2019 Y 20 DEL 2020), QUIEN DESEMPEÑO EL CARGO DE GESTOR DE COBROS, DIVISION COMERCIAL SAN JOSE DE OCOA.</t>
  </si>
  <si>
    <t>PAGO INDEMN. Y VAC.S (15 DIAS CORRESP. AL AÑO 2019 Y 09 DEL 2020), QUIEN DESEMPEÑO LA FUNCION DE AYUDANTE DE FONTANERIA, SECCION COMERCIAL DE SANTIAGO RODRIGUEZ.</t>
  </si>
  <si>
    <t>PAGO INDEMN. Y VAC. (30 DIAS CORRESP. AL AÑO 2019 Y 30 DEL 2020), QUIEN DESEMPEÑO LA FUNCION DE OPERADOR DE SISTEMA APS, EN LA SECCION DE OPERACIONES DE VALVERDE.</t>
  </si>
  <si>
    <t>APORTE PARA EL TORNEO JUVENIL DE VALLEYBALL, A CELEBRARSE EN EL PARQUE RADHAMES DE LA PROV. SAN CRISTOBAL, CON MOTIVO DEL DIA NACIONAL DEL DEPORTE.</t>
  </si>
  <si>
    <t>PAGO INDEMN. Y VAC.(15 DIAS CORRESP.AL AÑO 2020), QUIEN DESEMPEÑO LA FUNCION DE CONSERJE, EN LA SECCION ADMINISTRATIVA VALVERDE.</t>
  </si>
  <si>
    <t>PAGO INDEMN. Y VAC. (30 DIAS CORRESP. AL AÑO 2019 Y 24 DEL 2020), QUIEN DESEMPEÑO EL CARGO DE CHOFER, EN LA DIVISION DE TRANSPORTACION.</t>
  </si>
  <si>
    <t>PAGO INDEMN. Y VAC. (30 DIAS CORRESP. AL AÑO 2019 Y 24 AL 2020), QUIEN DESEMPEÑO EL CARGO DE CHOFER, EN LA DIVISION DE TRANSPORTACION.</t>
  </si>
  <si>
    <t>PAGO FACT.A NO. B0222417556/05-01-2021, DESCONTADO DE LA INDEMN. Y VAC. QUIEN DESEMPEÑO EL CARGO DE CHOFER, EN LA DIVISION DE TRANSPORTACION.</t>
  </si>
  <si>
    <t>PAGO INDEMN. Y VAC. (25 DIAS CORRESP. AL AÑO 2019 Y 30 DEL 2020), QUIEN DESEMPEÑO EL CARGO DE PLOMERO,  DIVISION DE OPERACIONES SAN JOSE DE OCOA.</t>
  </si>
  <si>
    <t>REPOS. FONDO CAJA CHICA DE LA UNIDAD ADMINISTRATIVA DE PIMENTEL ZONA III CORRESP. AL PERIODO DEL 01-03 AL 04-05-2021, RECIBOS DE DESEMBOLSO DEL 0037 AL 0046.</t>
  </si>
  <si>
    <t>PAGO INDEMN. Y VAC. (20 DIAS CORRESP.AL AÑO 2019 Y 25 DEL 2020), QUIEN DESEMPEÑO EL CARGO DE AYUDANTE DE OPERACIONES Y MANTENIMIENTO, DIVISION DE TRATAMIENTO SAN JUAN.</t>
  </si>
  <si>
    <t>PAGO VAC. (11 DIAS CORRESP. AL AÑO 2020), QUIEN DESEMPEÑO LA FUNCION DE VIGILANTE, EN EL DEPARTAMENTO PROVINCIAL PERAVIA.</t>
  </si>
  <si>
    <t>PAGO INDEMN. Y VAC. (15 DIAS CORRESP. AL AÑO 2019 Y 15 DEL 2020), QUIEN DESEMPEÑO EL CARGO DE CAJERO (A), DIVISION ADMINISTRATIVA PROV. SAMANA.</t>
  </si>
  <si>
    <t>PAGO INDEMN. Y VAC. (30 DIAS CORRESP. AL AÑO 2019 Y 30 DEL 2020), QUIEN DESEMPEÑO LA FUNCION DE OPERADOR DE SISTEMA APS, DIVISION DE OPERACIONES SANCHEZ RAMIREZ.</t>
  </si>
  <si>
    <t>PAGO INDEMN. Y VAC. (15 DIAS CORRESP. AL AÑO 2020), QUIEN DESEMPEÑO LA FUNCION DE GESTOR DE COBROS, EN LA DIVISION COMERCIAL SAN CRISTOBAL.</t>
  </si>
  <si>
    <t>PAGO INDEMN. Y VAC. (20 DIAS CORRESP. AL AÑO 2019 Y 15 DEL 2020), QUIEN DESEMPEÑO EL CARGO DE GESTOR DE COBROS EN LA DIVISION COMERCIAL MARIA TRINIDAD SANCHEZ.</t>
  </si>
  <si>
    <t>PAGO INDEMN. Y VAC. ( 15 DIAS CORRESP. AL AÑO 2019 Y 20 DEL 2020), QUIEN DESEMPEÑO EL CARGO DE OPERADOR DE SISTEMAS APS, SECCION DE OPERACIONES DE INDEPENDENCIA.</t>
  </si>
  <si>
    <t>PAGO INDEMN. Y VAC. (20 DIAS CORRESP. AL AÑO 2019 Y 20 DEL 2020), QUIEN DESEMPEÑO EL CARGO DE AYUDANTE DE FONTANERIA, EN LA SECCION COMERCIAL DE MONTE CRISTI.</t>
  </si>
  <si>
    <t>PAGO VAC. (10 DIAS CORRESP. AL AÑO 2020), QUIEN DESEMPEÑO EL CARGO DE AYUDANTE DE OPERACIONES Y MANTENIMIENTO, EN LA DIVISION DE TRATAMIENTO DE AGUA PROV. DUARTE.</t>
  </si>
  <si>
    <t>PAGO INDEMN. Y VAC. (25 DIAS CORRESP. AL AÑO 2019 Y 25 DEL 2020), QUIEN DESEMPEÑO EL CARGO DE OPERADOR DE SISTEMA APS, DIVISION DE OPERACIONES SANCHEZ RAMIREZ.</t>
  </si>
  <si>
    <t>PAGO INDEMN. Y VAC. (30 DIAS CORRESP. AL AÑO 2019 Y 30 DEL 2020), QUIEN DESEMPEÑO LA FUNCION DE OPERADOR DE SISTEMAS APS, EN LA DIVISION DE OPERACIONES PROV. PERAVIA.</t>
  </si>
  <si>
    <t>PAGO VAC. (15 DIAS CORRESP. AL AÑO 2020), QUIEN DESEMPEÑO EL CARGO DE FOTOGRAFO, DEPART. DE COMUNICACIONES.</t>
  </si>
  <si>
    <t>PAGO INDEMN. Y VAC. (20 DIAS CORRESP. AL AÑO 2019 Y 22 DEL 2020), QUIEN DESEMPEÑO LA FUNCION DE OPERADOR DE SISTEMA APS, EN LA DIVISION DE OPERACIONES, EN LA PROV. DE SAN JOSE DE OCOA.</t>
  </si>
  <si>
    <t>REPOS. FONDO CAJA CHICA DE LA UNIDAD COMERCIAL DE SANCHEZ ZONA III, CORRESP. AL PERIODO DEL 20-04  AL 19-05-2021, RECIBOS DE DESEMBOLSO DEL 0116  AL 0133.</t>
  </si>
  <si>
    <t>REPOS. FONDO CAJA CHICA DE LA PROVINCIA MARIA TRINIDAD SANCHEZ  ZONA III, CORRESP. AL PERIODO DEL 15-02 AL 08-04-2021, RECIBOS DE DESEMBOLSO DEL 0917  AL 0958.</t>
  </si>
  <si>
    <t>PAGO FACT. NO. B1500000002/29-04-2021, ORD.  DE SERV. NO. OS2021-0222,  HONORARIOS PROFESIONALES POR PARTICIPAR COMO NOTARIO EN EL ACTO DE LICITACION PUBLICA NACIONAL NO. INAPA-CCC-LPN-2021-0004, SOBRE B,  ¨OFERTAS ECONOMICAS¨  PARA SERVICIOS  DE ALQUILER DE AUTOBUSES PARA TRANSPORTAR EMPLEADOS DEL INAPA.</t>
  </si>
  <si>
    <t>PAGO FACT. NOS. B1500001058, 1059, 1060, 1061, 1062/31-03, 1093, 1094, 1095, 1096,1097/30-04-2021 (CONTRATO NO. 1178,1179, 1180, 1181,3066),  SERVICIO ENERGETICO A NUESTRAS INSTALACIONES EN BAYAHIBE, PROVINCIA LA ROMANA, CORRESP. A LOS  MESES DE MARZO Y ABRIL/2021 .</t>
  </si>
  <si>
    <t>PAGO FACT. NO.B1100008342/24-05-2021 ALQUILER LOCAL COMERCIAL EN PIMENTEL, PROV. DUARTE, SEGUN CONTRATO NO.075/2018, CORRESP. AL MES DE MAYO/2021.</t>
  </si>
  <si>
    <t>PAGO FACT. NO.B1100008343/24-05-2021,  ALQUILER LOCAL COMERCIAL  EN EL MUNICIPIO  LAGUNA SALADA, PROV. VALVERDE, SEGUN CONTRATO NO.022/2016, CORRESP. AL MES DE MAYO/2021.</t>
  </si>
  <si>
    <t>PAGO FACT. NO. B1100008344/24-05-2021, ALQUILER DE LOCAL COMERCIAL UBICADO EN EL DISTRITO MUNICIPAL PALMAR DE OCOA, MUNICIPIO AZUA, PROV.  AZUA, SEGUN CONTRATO NO.011/2020, CORRESP. AL MES DE MAYO/2021.</t>
  </si>
  <si>
    <t>PAGO FACT. NO.B1100008340/24-05-2021 ALQUILER LOCAL COMERCIAL EN COTUI PROV.  SANCHEZ RAMIREZ, CORRESP. AL MES DE MAYO/2021.</t>
  </si>
  <si>
    <t>PAGO FACT. NO. B1500000104/27-01-2021, ORD. DE SERV. NO. OS2020-0838,  HONORARIOS PROFESIONALES POR PARTICIPAR COMO NOTARIO EN EL ACTO DE APERTURA DEL SORTEO DE OBRAS REFERENCIA INAPA-CCC-SO-2020-0001 PARA LA AMPLIACION REDES Y MEJORAMIENTO DE ACUED. PROVINCIA EL SEIBO Y LA ALTAGRACIA.</t>
  </si>
  <si>
    <t>REPOS. FONDO CAJA CHICA DE LA ESTAFETA DE COBROS DE   RIO SAN JUAN ZONA III, CORRESP.E AL PERIODO DEL 10-02 AL 18-03-2021, RECIBOS DE DESEMBOLSO DEL 0155 AL 0171.</t>
  </si>
  <si>
    <t>PAGO FACT. NO. B1500000531/12-05-2021 ORD. DE SERV. OS2021-0264,COLOCACION PUBLICIDAD INSTITUCIONAL, EN EL PROGRAMA DE TELEVISION "EL TRIBUNAL DE LA TARDE" QUE SE TRANSMITE DE LUNES A VIERNES EN HORARIO DE 4:00 PM A 6:00 PM, POR TELEFUTURO CANAL 23, CORRESP. AL PERIODO DEL 11 DE ABRIL AL 11 DE MAYO/2021.</t>
  </si>
  <si>
    <t>PAGO FACT. NO. B1500000001/27-05-2021 ALQUILER LOCAL COMERCIAL, UBICADO EN LA AVENIDA DUARTE NO.220, PLAZA DURAN, MUNICIPIO VILLA BISONO ( NAVARRETE) PROVINCIA SANTIAGO, SEGUN CONTRATO NO.003/2021, CORRESP. A LOS 15 DIAS DE FEBRERO Y LOS MESES DE MARZO, ABRIL Y MAYO/21.</t>
  </si>
  <si>
    <t>PAGO FACT. NO. B1500000019/27-04-2021 ORD. DE SERV.O OS2021-0214, SERVICIO DE NOTARIO EL ACTO DE LA LICITACION PUBLICA NACIONAL, NO. INAPA-CCCLPN-0006 SOBRE A, OFERTA TECNICAS PARA LA ADQUISICION DE EQUIPOS ELECTRICOS PARA SER UTILIZADOS EN TODOS LOS ACUEDUCTOS A NIVEL NACIONAL (PLAN DE RESCATE).</t>
  </si>
  <si>
    <t>PAGO FACT. NOS. B1500000110/29-01, 113/26-02, 116/31-03, 119/30-04-2021, ORDENES DE SERVICIO NOS.. OS2021-0290, 0129, 0182, 0292, MANTEN. DEL ASCENSOR EN EL EDIFICIO  PRINCIPAL DEL INAPA, SEGUN CONTRATO NO.194/2014, CORRESP. A LOS MESES ENERO FEBRERO MARZO Y ABRIL/2021.</t>
  </si>
  <si>
    <t>PAGO FACT. NO.B1100008341/24-05-2021, ALQUILER LOCAL COMERCIAL EN SAN JUAN DE LA MAGUANA, PROV. SAN JUAN, CORRESP. AL MES DE MAYO/2021.</t>
  </si>
  <si>
    <t>PAGO PERSONAL JORNALERO Y MANO DE OBRA ESPECIALIZADA, PARA TRABAJOS DE REHABILITACION DEPOSITO CISTERNA H.A. CAP. 500,000 GLS. DEL AC. NIGUA, PROV. SAN CRISTOBAL.</t>
  </si>
  <si>
    <t>PAGO PERSONAL JORNALERO Y MANO DE OBRA ESPECIALIZADA, PARA TRABAJOS DE REHABILITACION DEPOSITO CISTERNA H.A. CAP. 79,200 GLS. DEL AC. NIGUA, PROV. SAN CRISTOBAL.</t>
  </si>
  <si>
    <t>REPOS. FONDO CAJA CHICA DE LA PROVINCIA MONTECRISTI ZONA I CORRESP. AL PERIODO DEL 12-04  AL 17-05-2021, RECIBOS DE DESEMBOLSO DEL 0547  AL 0568.</t>
  </si>
  <si>
    <t>PAGO FACT. NO.B1500000274/30-04-2021, ALQUILER LOCAL COMERCIAL EN LA PROV. DE AZUA, SEGUN CONTRATO 196/2013, CORRESP. AL MES DE MAYO/2021.</t>
  </si>
  <si>
    <t>PAGO FACT. NO.B1100008374/24-05-2021,  ALQUILER LOCAL COMERCIAL EN EL MUNICIPIO CEVICOS, PROVINCIA  SANCHEZ RAMIREZ, CORRESP. AL  MES DE MAYO/2021.</t>
  </si>
  <si>
    <t>PAGO FACT. NO. B1100008372/24-05-2021,  ALQUILER LOCAL COMERCIAL EN EL MUNICIPIO SABANA LARGA, PROVINCIA SAN JOSE DE OCOA, CORRESP. AL MES DE MAYO/2021.</t>
  </si>
  <si>
    <t>PAGO FACT. NO. B1100008381/24-05-2021, ALQUILER APART. HABITADO POR EL PERSONAL DE SUPERVISION ACUED. VILLA JARAGUA, DEL MUNICIPIO NEYBA, PROV. BAHORUCO, ADENDUM NO.01/2020, CORRESP. AL MES DE MAYO/2021,.</t>
  </si>
  <si>
    <t>PAGO FACT. NO. B1100008380/24-05-2021,  ALQUILER  LOCAL  DE LA OFICINA COMERCIAL EN EL MUNICIPIO DE VALLEJUELOS, PROV. SAN JUAN, CORRESP. AL MES DE MAYO/2021.</t>
  </si>
  <si>
    <t>PAGO FACT. NO.B1100008373/24-05-2021  ALQUILER LOCAL COMERCIAL MUNICIPIO COMENDADOR, PROVINCIA ELIAS PIÑA, CORRESP. AL MES DE MAYO/2021.</t>
  </si>
  <si>
    <t>PAGO FACT. NO. B1100008377/24-05-2021, ALQUILER DE LOCAL  COMERCIAL, MUNICIPIO MICHES, PROVINCIA EL SEIBO, CORRESP. AL MES DE MAYO/2021.</t>
  </si>
  <si>
    <t>PAGO FACT. NO. B1100008375/24-05-2021,  ALQUILER LOCAL COMERCIAL EN EL MUNICIPIO MONCION, PROVINCIA SANTIAGO RODRIGUEZ, ADENDUM 01/2020, CORRESP.  AL MES DE MAYO/2021.</t>
  </si>
  <si>
    <t>PAGO INDEMN. Y VAC. (25 DIAS CORRESP.E AL AÑO 2019 Y 19 DEL 2020), QUIEN DESEMPEÑO EL CARGO DE OPERADOR DE SISTEMA APS, DEPART. PROVINCIAL SANCHEZ RAMIREZ.</t>
  </si>
  <si>
    <t>PAGO INDEMN. Y VAC. (25 DIAS CORRESP. AL AÑO 2019 Y 25 DEL 2020), QUIEN DESEMPEÑO LA FUNCION DE AYUDANTE DE FONTANERIA, EN LA DIVISION COMERCIAL SANCHEZ RAMIREZ.</t>
  </si>
  <si>
    <t>PAGO FACT. NO.B1100008345/24-05-2021, ALQUILER LOCAL COMERCIAL EN EL MUNICIPIO DE CABRERA, PROV. MARIA TRINIDAD SANCHEZ, SEGUN CONTRATO NO.172/2013, ADENDUM 02/2020, CORRESP. AL MES DE MAYO/2021.</t>
  </si>
  <si>
    <t>PAGO FACT. NO. B1100008382/24-05-2021, ALQUILER VIVIENDA FAMILIAR HABITADA POR EL PERSONAL DE SUPERVISION DEL ACUED. JUANA VICENTA, EL LIMON, PROVINCIA SAMANA, CORRESP.E AL MES DE MAYO/2021.</t>
  </si>
  <si>
    <t>PAGO FACT. NO.B1100008378/24-05-2021,  ALQUILER LOCAL COMERCIAL  EN EL SECTOR PIZARRETE, MUNICIPIO BANI, PROV. PERAVIA SEGUN CONTRATO NO.010/2019, CORRESP. AL MES DE MAYO/2021.</t>
  </si>
  <si>
    <t>PAGO FACT. NO.B1100008379/24-05-2021,  ALQUILER LOCAL COMERCIAL EN EL MUNICIPIO SANCHEZ, PROV.  SAMANA, CORRESP. AL MES DE MAYO/2021.</t>
  </si>
  <si>
    <t xml:space="preserve">EFT-6099 </t>
  </si>
  <si>
    <t xml:space="preserve">EFT-6100 </t>
  </si>
  <si>
    <t xml:space="preserve">EFT-6103 </t>
  </si>
  <si>
    <t>EFT-6104</t>
  </si>
  <si>
    <t xml:space="preserve">EFT-6106 </t>
  </si>
  <si>
    <t>EFT-6107</t>
  </si>
  <si>
    <t xml:space="preserve">EFT-6105 </t>
  </si>
  <si>
    <t xml:space="preserve">EFT-6108 </t>
  </si>
  <si>
    <t>EFT-6109</t>
  </si>
  <si>
    <t>EFT-6110</t>
  </si>
  <si>
    <t>EFT-6111</t>
  </si>
  <si>
    <t>EFT-6112</t>
  </si>
  <si>
    <t>EFT-6113</t>
  </si>
  <si>
    <t>EFT-6114</t>
  </si>
  <si>
    <t>EFT-6115</t>
  </si>
  <si>
    <t>EFT-6116</t>
  </si>
  <si>
    <t>EFT-6117</t>
  </si>
  <si>
    <t xml:space="preserve">060079 </t>
  </si>
  <si>
    <t xml:space="preserve">060080 </t>
  </si>
  <si>
    <t xml:space="preserve">060081 </t>
  </si>
  <si>
    <t xml:space="preserve">060082 </t>
  </si>
  <si>
    <t xml:space="preserve">060083 </t>
  </si>
  <si>
    <t xml:space="preserve">060084 </t>
  </si>
  <si>
    <t xml:space="preserve">060085 </t>
  </si>
  <si>
    <t xml:space="preserve">060086 </t>
  </si>
  <si>
    <t xml:space="preserve">060087 </t>
  </si>
  <si>
    <t xml:space="preserve">060088 </t>
  </si>
  <si>
    <t xml:space="preserve">060089 </t>
  </si>
  <si>
    <t xml:space="preserve">060090 </t>
  </si>
  <si>
    <t xml:space="preserve">060091 </t>
  </si>
  <si>
    <t xml:space="preserve">060092 </t>
  </si>
  <si>
    <t xml:space="preserve">060093 </t>
  </si>
  <si>
    <t xml:space="preserve">060094 </t>
  </si>
  <si>
    <t xml:space="preserve">060095 </t>
  </si>
  <si>
    <t xml:space="preserve">060096 </t>
  </si>
  <si>
    <t xml:space="preserve">060097 </t>
  </si>
  <si>
    <t xml:space="preserve">060098 </t>
  </si>
  <si>
    <t>PAGO FACT. NO.B1500000362/26-05-2021. ORD. DE SERV. NO. OS2021-0272, SERVICIO DESINFECCION PARA DEFERENTES INSTALACIONES DEL INAPA.</t>
  </si>
  <si>
    <t>PAGO FACT. NO.B1100008366/24-05-2021,  ALQUILER LOCAL COMERCIAL EN EL FACTOR, MUNICIPIO DE NAGUA, PROV. MARIA TRINIDAD SANCHEZ, CORRESP. AL MES DE MAYO/2021.</t>
  </si>
  <si>
    <t>PAGO FACT. NO.B1100008371/24-05-2021,  ALQUILER LOCAL COMERCIAL EN LAS MATAS DE FARFAN,  PROVINCIA SAN JUAN, CORRESP. AL MES DE MAYO/2021.</t>
  </si>
  <si>
    <t>PAGO FACT. NO. B1100008365/24-05-2021, ALQUILER LOCAL COMERCIAL EN CAÑAFISTOL-BANI, PROV.PERAVIA SEGUN CONTRATO NO. 016/2019 CORRESP. AL MES DE MAYO/2021.</t>
  </si>
  <si>
    <t>PAGO FACT. NO. B1100008370/24-05-2021, ALQUILER LOCAL COMERCIAL EN BOHECHIO, PROVINCIA SAN JUAN, CORRESP. AL MES DE MAYO/2021.</t>
  </si>
  <si>
    <t>PAGO FACT. NO.B1100008367/24-05-2021,  ALQUILER LOCAL COMERCIAL  EN EL MUNICIPIO NIZAO, PROVINCIA PERAVIA, CORRESP. AL MES DE MAYO/2021.</t>
  </si>
  <si>
    <t>REPOS. FONDO CAJA CHICA DEL DEPART. JURIDICO CORRESP. AL PERIODO DEL 07-04  AL 12-05-2021, RECIBOS DE DESEMBOLSO DEL 22  AL 32.RD$50,000.00).-</t>
  </si>
  <si>
    <t>PAGO FACT. NO. B1100008368/24-05-21, ALQUILER DE DOS LOCALES COMERCIALES EN EL MUNICIPIO DAJABON,  PROVINCIA DAJABON, CORRESP. AL MES DE MAYO/2021.</t>
  </si>
  <si>
    <t>PAGO FACT. NO.B1100008363/24-05-2021, ALQUILER LOCAL COMERCIAL, MUNICIPIO SABANA GRANDE DE BOYA, PROV. MONTE PLATA, CORRESP. AL MES DE MAYO/2021.</t>
  </si>
  <si>
    <t>PAGO FACT. NO. B1100008369/24-05-2021,  ALQUILER LOCAL COMERCIAL EN EL MUNICIPIO JUAN DOLIO, PROV. SAN PEDRO DE MACORIS, SEGUN CONTRATO NO.053/2016, CORRESP. AL MES DE MAYO/2021.</t>
  </si>
  <si>
    <t>PAGO FACT. NOS. B15000000107/13- 108/21-05-2021, ORDEN DE COMPRA NO. OC2021-0031 '' ADQUISICION DE 1,500 FUNDAS DE SULFATO DE ALUMINIO GRADO A ( 1,000 DE  50 KG  Y 500 DE 25 KG) CADA UNA O SU EQUIVALENTE EN FUNDAS, PARA SER UTILIZADAS EN TODOS LOS ACUED. DEL INAPA.</t>
  </si>
  <si>
    <t>PAGO FACT. NO. B1100008362/24-05-2021, ALQUILER OFICINA COMERCIAL EN EL MUNICIPIO  EL CERCADO, PROVINCIA SAN JUAN, CORRESP. AL MES DE MAYO/2021.</t>
  </si>
  <si>
    <t>PAGO FACT. NO.B1100008358/24-05-2021, ALQUILER LOCAL COMERCIAL EN  LAS YAYAS, PROVINCIA  AZUA, CORRESP. AL MES DE MAYO/2021.</t>
  </si>
  <si>
    <t>REPOS. FONDO CAJA CHICA DE LA DIRECCION DE OPERACIONES DESTINADO PARA CUBRIR GASTOS DE URGENCIA CORRESP. AL PERIODO DEL 05-05  AL 28-05-2021, RECIBOS DE DESEMBOLSO DEL 9387  AL 9463.</t>
  </si>
  <si>
    <t>PAGO FACT. NO.B1100008376/24-05-2021 ALQUILER LOCAL COMERCIAL EN EL MUNICIPIO CASTAÑUELA, PROVINCIA MONTECRISTI, CORRESP. AL MES DE MAYO/2021.</t>
  </si>
  <si>
    <t>PAGO FACT. NO.B1100008364/24-05-2021,  ALQUILER LOCAL COMERCIAL EN LA PROV. PEDERNALES,  ADENDUM 01/2020, CORRESP. AL MES DE MAYO/2021.</t>
  </si>
  <si>
    <t>PAGO FACT. NO. B1100008361/24-05-2021, ALQUILER LOCAL COMERCIAL EN EL MUNICIPIO QUISQUEYA, PROV. SAN PEDRO DE MACORIS,SEGUN CONTRATO NO.078/2015, CORRESP. AL MES DE MAYO/2021.</t>
  </si>
  <si>
    <t>PAGO FACT. NO.B1100008357/24-05-2021, ALQUILER LOCAL COMERCIAL  EN BOCA CANASTA , MUNICIPIO BANI, PROV. PERAVIA SEGUN CONTRATO NO.012/2019, CORRESP. AL MES DE MAYO/2021.</t>
  </si>
  <si>
    <t>PAGO FACT. NO.B1100008354/24-05-2021,  ALQUILER LOCAL COMERCIAL EN JICOME ARRIBA, MUNICIPIO ESPERANZA, PROVINCIA VALVERDE CORRESP. AL MES DE MAYO/2021.</t>
  </si>
  <si>
    <t>PAGO FACT. NO. B1500000004/03-05-2021, ALQUILER LOCAL COMERCIAL EN EL MUNICIPIO SAN FRANCISCO DE MACORIS, PROV. DUARTE, CORRESP. AL MES DE MAYO/2021.</t>
  </si>
  <si>
    <t>PAGO CUOTA CORRESP.  AL AÑO 2021, DEL FORO CENTROAMERICANO Y REP. DOM. DE AGUA POTABLE Y SANEAMIENTO.</t>
  </si>
  <si>
    <t>PAGO  DE NOMINA DE INDEMN. Y VAC. AL PERSONAL DESVINCULADO.</t>
  </si>
  <si>
    <t>PAGO FACT. NOS.B1500098516 (CUENTA NO.744281798), 98519 (765558092)/28-05-2021, SERVICIO DE INTERNET BANDA (S) ANCHA DE LA DIRECCION EJECUTIVA (2); DIRECCION DE TRATAMIENTO (4), DIRECCION DE RECURSOS HUMANOS (1), DEPTO. COMUNICACIONES (9); TRANSPORTACION (1) ; SISMOPA (1); DIRECCION ADMINISTRATIVA (1), TOPOGRAFIA (2), UEPE (1), BANDA ANCHAS DE IPAD (16) Y DISPONIBLE (7), CORRESP. AL MES DE MAYO/2021.</t>
  </si>
  <si>
    <t>PAGO FACT. NO.B1500098520/28-05-2021 (771256670), SERVICIO DE LINEA TELEFONICA TIPO CELULAR FIJO, INSTALADA EN LA PLANTA DE TRATAMIENTO DE HIGUEY, CORRESP. AL MES DE MAYO/2021.</t>
  </si>
  <si>
    <t>PAGO FACT. NO.B1500097784/28-05-2021 (721621338) SERVICIO DE LAS FLOTAS SISMOPA, CORRESP. AL MES DE MAYO/2021.</t>
  </si>
  <si>
    <t>PAGO FACT. NO.B1500098513/28-05-2021, CUENTA NO.709494508, SERVICIOS TELEFONICOS E INTERNET, CORRESP. AL MES DE MAYO/2021.</t>
  </si>
  <si>
    <t>PAGO FACT. NO.B1100008352/24-05-2021  ALQUILER LOCAL COMERCIAL EN EL MUNICIPIO DE BAYAGUANA, PROV. MONTE PLATA, CORRESP. AL MES DE MAYO/2021.</t>
  </si>
  <si>
    <t>PAGO FACT. NO. B1100008356/24-05-2021,  ALQUILER LOCAL  DE LA OFICINA COMERCIAL EN EL DISTRITO MUNICIPAL SABANA BUEY, MUNICIPIO BANI, PROV. PERAVIA, CORRESP. AL MES DE MAYO/2021.</t>
  </si>
  <si>
    <t>PAGO FACT. NO.B1100008355/24-05-2021, ALQUILER LOCAL COMERCIAL EN VILLA LA MATA, PROV. SANCHEZ RAMIREZ, CORRESP. AL MES DE MAYO/2021.</t>
  </si>
  <si>
    <t>PAGO FACT. NO.B1100008360/24-05-2021,  ALQUILER DE LOCAL COMERCIAL EN EL MUNICIPIO DON GREGORIO, PROVINCIA PERAVIA, CORRESP. AL MES DE MAYO/2021.</t>
  </si>
  <si>
    <t xml:space="preserve">EFT-6118 </t>
  </si>
  <si>
    <t xml:space="preserve">060099 </t>
  </si>
  <si>
    <t>REPOS. FONDO CAJA CHICA DE LA DIVISION DE TRANSPORTACION DESTINADO PARA CUBRIR  GASTOS DE REPARACIONES, COMPRAS DE REPUESTOS Y PAGO DE PEAJES A LA FLOTILLA DE VEHICULOS DE LA INSTITUCION CORRESPONDIENTE AL PERIODO DEL 06-01  AL 08-03-2021, RECIBOS DE DESEMBOLSO DEL 12122  AL 12233.</t>
  </si>
  <si>
    <t>PAGO FACT. NO. B1500098517/28-05-2021 (754010781), SERVICIO DE INTERNET BANDA (S) ANCHA (S) DEL  ACUED. DE SAN PEDRO DE MACORIS, CORRESP. AL MES DE MAYO/2021.</t>
  </si>
  <si>
    <t xml:space="preserve">EFT-6119 </t>
  </si>
  <si>
    <t>EFT-6120</t>
  </si>
  <si>
    <t>EFT-6121</t>
  </si>
  <si>
    <t>EFT-6122</t>
  </si>
  <si>
    <t>EFT-6123</t>
  </si>
  <si>
    <t>EFT-6124</t>
  </si>
  <si>
    <t>EFT-6125</t>
  </si>
  <si>
    <t xml:space="preserve">060100 </t>
  </si>
  <si>
    <t xml:space="preserve">060101 </t>
  </si>
  <si>
    <t xml:space="preserve">060102 </t>
  </si>
  <si>
    <t xml:space="preserve">060103 </t>
  </si>
  <si>
    <t xml:space="preserve">060104 </t>
  </si>
  <si>
    <t xml:space="preserve">060105 </t>
  </si>
  <si>
    <t xml:space="preserve">060106 </t>
  </si>
  <si>
    <t xml:space="preserve">060107 </t>
  </si>
  <si>
    <t xml:space="preserve">060108 </t>
  </si>
  <si>
    <t xml:space="preserve">060109 </t>
  </si>
  <si>
    <t xml:space="preserve">060110 </t>
  </si>
  <si>
    <t xml:space="preserve">060111 </t>
  </si>
  <si>
    <t xml:space="preserve">060112 </t>
  </si>
  <si>
    <t xml:space="preserve">060113 </t>
  </si>
  <si>
    <t xml:space="preserve">060114 </t>
  </si>
  <si>
    <t xml:space="preserve">060115 </t>
  </si>
  <si>
    <t xml:space="preserve">060116 </t>
  </si>
  <si>
    <t xml:space="preserve">060117 </t>
  </si>
  <si>
    <t xml:space="preserve">060118 </t>
  </si>
  <si>
    <t xml:space="preserve">060119 </t>
  </si>
  <si>
    <t xml:space="preserve">060120 </t>
  </si>
  <si>
    <t xml:space="preserve">060121 </t>
  </si>
  <si>
    <t xml:space="preserve">060122 </t>
  </si>
  <si>
    <t xml:space="preserve">060123 </t>
  </si>
  <si>
    <t>PAGO INDEMN. Y VAC. (20 DIAS CORRESP. AL AÑO 2019 Y 20 DEL 2020), QUIEN DESEMPEÑO EL CARGO DE OPERADOR DE SISTEMA APS, EN LA DIVISION DE OPERACIONES SAN CRISTOBAL.</t>
  </si>
  <si>
    <t>PAGO  INDEMN. Y VAC. CORRESP. A (25 DIAS DEL AÑO 2019 Y 30 DEL 2020), QUIEN DESEMPEÑO EL CARGO DE TECNICO ADMINISTRATIVO, SECCION DE SEGURIDAD CIVIL.</t>
  </si>
  <si>
    <t>PAGO  INDEMN. Y VAC. CORRESP. A (25 DIAS DEL AÑO 2019 Y 30 DEL 2020), QUIEN DESEMPEÑO EL CARGO DE OPERADOR DE SISTEMA APS, EN LA DIVISION DE OPERACIONES SANCHEZ RAMIREZ.</t>
  </si>
  <si>
    <t>PAGO  INDEMN. Y VAC. CORRESP. A (25 DIAS DEL AÑO 2019 Y 30 DEL 2020), QUIEN DESEMPEÑO EL CARGO DE SECRETARIA, EN LA DIVISION DE SISTEMA DE COMUNICACIONES Y RADIO.</t>
  </si>
  <si>
    <t>PAGO INDEMN. Y VAC. (25 DIAS CORRESP. AL AÑO 2019 Y 30 AL 2020), QUIEN DESEMPEÑO EL CARGO DE SECRETARIA, EN LA DIVISION DE SISTEMA DE COMUNICACIONES Y RADIO.</t>
  </si>
  <si>
    <t>PAGO INDEMN. Y  VAC. (30 DIAS CORRESP. AL AÑO 2019 Y 24 DEL 2020), QUIEN DESEMPEÑO EL CARGO DE CHOFER 1, EN LA DIVISION DE TRANSPORTACION.</t>
  </si>
  <si>
    <t>PAGO INDEMN. Y VAC. (30 DIAS CORRESP. AL AÑO 2019 Y 24 AL 2020), QUIEN DESEMPEÑO EL CARGO CHOFER 1, EN LA DIVISION DE TRANSPORTACION.</t>
  </si>
  <si>
    <t>PAGO INDEMN. Y VAC. (30 DIAS CORRESP. AL AÑO 2020), QUIEN DESEMPEÑO EL CARGO DE MENSAJERO INTERNO, EN LA SECCION DE MAYORDOMIA.</t>
  </si>
  <si>
    <t>PAGO FACT. NOS. B0200377314/13-10, 39012,390121/11-11-2020, DESCONTADO DE LA INDEMN. Y  VAC. , QUIEN DESEMPEÑO EL CARGO DE MENSAJERO INTERNO, EN LA SECCION DE MAYORDOMIA.</t>
  </si>
  <si>
    <t>PAGO  INDEMN. Y VAC. CORRESP. A (15 DIAS DEL AÑO 2019 Y 17 DEL 2020), QUIEN DESEMPEÑO EL CARGO DE SECRETARIA, EN LA DIRECCION DE CALIDAD DEL AGUA.</t>
  </si>
  <si>
    <t>PAGO FACT. NO. B0222746949/26-01-2021, DESCONTADO DE LA INDEMN. DE LA, QUIEN DESEMPEÑO EL CARGO DE SECRETARIA EN LA DIRECCION DE CALIDAD DE AGUA.</t>
  </si>
  <si>
    <t>PAGO FACT. NO.B1500000026/03-05-2021, ORD. DE SERV. NO.OS2021-0285, PARA LOS SERVICIOS DE NOTARIOS PARA EL ACTO DE APERTURA DE COMPARACION DE PRECIOS NO.INAPA-CCC-CP-2021-0010, OFERTAS TECNICAS SOBRE A, PARA LA ¨ADQUISICION DE MOBILIARIOS PARA SER UTILIZADOS EN LAS OFICINAS DEL INAPA¨.</t>
  </si>
  <si>
    <t>PAGO FACT. NO. B1500000116/19-04-2021, ORD. DE SERV. NO. OS2021-0233,  HONORARIOS PROFESIONALES POR PARTICIPAR COMO NOTARIO EN EL PROCESO DE COMPARACION DE PRECIOS NO.INAPA-CCC-CP-2021-0009, OFERTAS TECNICAS SOBRE A, PARA LA ¨CONTRATACION DE SERVICIOS DE HORAS DE VUELO EN TERRITORIO NACIONAL¨.</t>
  </si>
  <si>
    <t>PAGO FACT. NO.B1500005347/05-05-2021, ORD.DE SERV. NO.OS2021-0280, PUBLICACION EN UN (01) MEDIO DE CIRCULACION NACIONAL DURANTE DOS (02) DIAS CONSECUTIVOS LA CONVOCATORIA A PARTICIPAR EN EL PROCESO DE EXCEPCION MEDIANTE URGENCIA, NO.INAPA-MAE-PEUR-2021-0001.</t>
  </si>
  <si>
    <t>PAGO INDEMN. Y  VAC. (20 DIAS CORRESP. AL AÑO 2019 Y 18 DIAS DEL 2020 ), QUIEN DESEMPEÑO EL CARGO GESTOR DE COBROS, DIVISION COMERCIAL AZUA.</t>
  </si>
  <si>
    <t>PAGO FACT.S NOS.B1500000278,279/12-05-2021, ORD. DE SERV. NO.OS2021-0310, COLOCACION DE PUBLICIDAD INSTITUCIONAL DE TODAS LAS INFORMACIONES QUE CONTENGAN LAS EJECUTORIAS Y ACTIVIDADES DE INAPA A TRAVEZ DE LA PAGINA WWW.NOTICIASSIN.COM, CORRESP. A LOS PERIODOS DEL 09 DE MARZO AL 09 DE ABRIL Y DEL 09 DE ABRIL AL 09 DE MAYO DEL AÑO 2021.</t>
  </si>
  <si>
    <t>PAGO FACT. NO. B1500000110/15-03-2021 ORD. DE COMP. OC2021-0052, COMPRA DE MATERIALES DE HIGIENE, LOS CUALES SERAN UTILIZADOS EN EL NIVEL CENTRAL ACUED. RURALES, EDIF. MARCOS RODRIGUEZ, EL ALMACEN KM 18 Y ZONAS PROVINCIALES.</t>
  </si>
  <si>
    <t>PAGO FACT. NO.B1500000008/12-05-2021, ORDEN DE SERVICIO OS2021-0199, COLOCACION DE PUBLICIDAD INSTITUCIONAL EN LOS PROGRAMAS DE TELEVISION Y RADIO "LOS COMENTARIOS Y NOTICIAS DE JAVIER LUCIANO", TRANSMITIDO DE LUNES A VIERNES DE 4:00 PM A 5:00 PM POR BELLER VISION, CANAL 22 Y KALOR 90.3 FM, CORRESP. AL PERIODO DEL 10 DE ABRIL AL 10 DE MAYO/2021.</t>
  </si>
  <si>
    <t>REPOS. FONDO CAJA CHICA DE LA ZONA V SANTIAGO CORRESP. AL PERIODO DEL 06-04 AL 18-05-2021, RECIBOS DE DESEMBOLSO DEL 0282  AL 0338.</t>
  </si>
  <si>
    <t>PAGO FACT. NO.B1500000211/07-05-2021, ORDEN DE SERVICIO NO.OS2021-0250, COLOCACION DE PUBLICIDAD INSTITUCIONAL EN LA PAGINA WEB WWW.PIODEPORTES.COM, PARA UN BANNER EN EL PORTAL Y CINCO MENCIONES DIARIAS EN REDES SOCIALES, CORRESP. AL PERIODO DEL 25 DE FEBRERO AL 25 DE ABRIL DEL AÑO 2021.</t>
  </si>
  <si>
    <t>PAGO VAC. (15 DIAS CORRESP. AL AÑO 2019 Y 12 DEL 2020), QUIEN DESEMPEÑO EL CARGO DE PERIODISTA, EN LA DIVISION DE PRENSA Y PUBLICIDAD.</t>
  </si>
  <si>
    <t>PAGO FACT. NOS. B0200269500/14-09, 276537/06-10-2020, DESCONTADO DE LA INDEMNIZACION Y  VAC. , QUIEN DESEMPEÑO EL CARGO DE MENSAJERO INTERNO, EN LA SECCION DE MAYORDOMIA.</t>
  </si>
  <si>
    <t>PAGO FACT. NO. B1500000524/02-02-2021 ORD. DE COMP. NO. OC2021-0321, COMPRA DE MEDIOS DE CULTIVO, REACTIVOS, SOLUCIONES Y MATERIALES, PARA USO EN EL LABORATORIO NIVEL CENTRAL Y LABORATORIO REGIONALES.</t>
  </si>
  <si>
    <t>PAGO FACT. NO.B1500002933/03-05-2021 ORD. DE SERV. OS2021-0267,PUBLICACION EN UN (01) MEDIO DE CIRCULACION NACIONAL DURANTE DOS (02) DIAS CONSECUTIVOS LA CONVOCATORIA A PARTICIPAR EN EL PROCESO DE LICITACION PUBLICA NACIONAL, NO. INAPA -CCC- LPN-2021-0010.</t>
  </si>
  <si>
    <t>PAGO FACT. NO. B1500030513/05-06-2021, CUENTA NO.86082876, POR SERVICIO DE LAS FLOTAS DE INAPA, CORRESP. A LA FACTURACION DEL 01-05 AL 31-05-2021.</t>
  </si>
  <si>
    <t>PAGO FACT. NO. B1500030527/05-06-2021, CUENTA NO.86273266, POR SERVICIO DE USO INTERNET MOVIL TABLET,  ASIGNADO AL DEPTO. DE CATASTRO AL USUARIO DEL INAPA, CORRESP. A LA FACTURACION  DEL 01-05 AL 31-05-2021.</t>
  </si>
  <si>
    <t>PAGO FACT. NO.B1100008347/24-05-2021,  ALQUILER LOCAL COMERCIAL EN LAS TARANAS VILLA RIVAS, PROVINCIA DUARTE CORRESP. AL MES MAYO/2021.</t>
  </si>
  <si>
    <t>PAGO FACT. NO. B1500030560/05-06-2021, CUENTA NO.86797963, CORRESP. AL  SERVICIO DE USO GPS  DEL INAPA, FACTURACION DESDE 01-05  AL 31-05-202.</t>
  </si>
  <si>
    <t xml:space="preserve">EFT-6126 </t>
  </si>
  <si>
    <t xml:space="preserve">060124 </t>
  </si>
  <si>
    <t xml:space="preserve">060125 </t>
  </si>
  <si>
    <t xml:space="preserve">060126 </t>
  </si>
  <si>
    <t xml:space="preserve">060127 </t>
  </si>
  <si>
    <t xml:space="preserve">060128 </t>
  </si>
  <si>
    <t xml:space="preserve">060129 </t>
  </si>
  <si>
    <t xml:space="preserve">060130 </t>
  </si>
  <si>
    <t xml:space="preserve">060131 </t>
  </si>
  <si>
    <t xml:space="preserve">060132 </t>
  </si>
  <si>
    <t xml:space="preserve">060133 </t>
  </si>
  <si>
    <t xml:space="preserve">060134 </t>
  </si>
  <si>
    <t xml:space="preserve">060135 </t>
  </si>
  <si>
    <t xml:space="preserve">060136 </t>
  </si>
  <si>
    <t xml:space="preserve">060137 </t>
  </si>
  <si>
    <t xml:space="preserve">060138 </t>
  </si>
  <si>
    <t xml:space="preserve">060139 </t>
  </si>
  <si>
    <t xml:space="preserve">060140 </t>
  </si>
  <si>
    <t xml:space="preserve">060141 </t>
  </si>
  <si>
    <t xml:space="preserve">060142 </t>
  </si>
  <si>
    <t xml:space="preserve">060143 </t>
  </si>
  <si>
    <t xml:space="preserve">060144 </t>
  </si>
  <si>
    <t xml:space="preserve">060145 </t>
  </si>
  <si>
    <t xml:space="preserve">060146 </t>
  </si>
  <si>
    <t xml:space="preserve">060147 </t>
  </si>
  <si>
    <t xml:space="preserve">060148 </t>
  </si>
  <si>
    <t xml:space="preserve">060149 </t>
  </si>
  <si>
    <t xml:space="preserve">060150 </t>
  </si>
  <si>
    <t xml:space="preserve">060151 </t>
  </si>
  <si>
    <t xml:space="preserve">060152 </t>
  </si>
  <si>
    <t xml:space="preserve">060153 </t>
  </si>
  <si>
    <t xml:space="preserve">060154 </t>
  </si>
  <si>
    <t xml:space="preserve">060155 </t>
  </si>
  <si>
    <t xml:space="preserve">060156 </t>
  </si>
  <si>
    <t xml:space="preserve">060157 </t>
  </si>
  <si>
    <t xml:space="preserve">060158 </t>
  </si>
  <si>
    <t xml:space="preserve">060159 </t>
  </si>
  <si>
    <t xml:space="preserve">060160 </t>
  </si>
  <si>
    <t xml:space="preserve">060161 </t>
  </si>
  <si>
    <t>PAGO INDEMN. Y VAC. (25 DIAS CORRESP. AL AÑO 2019 Y 25 AL 2020), QUIEN DESEMPEÑO EL CARGO DE OPERADOR DE SISTEMA APS, EN LA DIVISION DE OPERACIONES PROVINCIA SAN PEDRO DE MACORIS.</t>
  </si>
  <si>
    <t>PAGO INDEMN. Y VAC. (25 DIAS CORRESP. AL AÑO 2019 Y 25 DEL 2020), QUIEN DESEMPEÑO EL CARGO DE OPERADOR DE SISTEMA APS, EN LA DIVISION DE OPERACIONES PROVINCIA SAN PEDRO DE MACORIS.</t>
  </si>
  <si>
    <t>PAGO VAC.(25 DIAS CORRESP. AL AÑO 2019 Y 22 DEL 2020), QUIEN DESEMPEÑO EL CARGO DE TECNICO ADMINISTRATIVO, EN LA SECCION ADMINISTRATIVA VALVERDE.</t>
  </si>
  <si>
    <t>PAGO VAC. (25 DIAS CORRESP. AL AÑO 2019 Y 22 AL 2020),  QUIEN DESEMPEÑO EL CARGO DE TECNICO ADMINISTRATIVO, EN LA SECCION ADMINISTRATIVA VALVERDE.</t>
  </si>
  <si>
    <t>PAGO INDEMN. Y VAC. (20 DIAS CORRESP. AL AÑO 2019 Y 25 DEL 2020), QUIEN DESEMPEÑO EL CARGO DE AYUDANTE DE FONTANERIA, EN LA SECCION DE OPERACIONES DE BARAHONA.</t>
  </si>
  <si>
    <t>PAGO INDEMN. Y VAC. (20 DIAS CORRESP. AL AÑO 2019 Y 25 AL 2020), QUIEN DESEMPEÑO EL CARGO DE AYUDANTE DE FONTANERIA, EN LA SECCION DE OPERACIONES DE BARAHONA.</t>
  </si>
  <si>
    <t>PAGO INDEMN. Y VAC. (30 DIAS CORRESP. AL AÑO 2019 Y 30 DEL 2020), QUIEN DESEMPEÑO EL CARGO DE OPERADOR DE SISTEMA APS, EN LA DIVISION DE OPERACIONES PROVINCIA MONTE PLATA.</t>
  </si>
  <si>
    <t>PAGO INDEMN. Y VAC. (30 DIAS CORRESP. AL AÑO 2019 Y 30 AL 2020),  QUIEN DESEMPEÑO EL CARGO DE OPERADOR DE SISTEMA APS, EN LA DIVISION DE OPERACIONES PROVINCIA MONTE PLATA.</t>
  </si>
  <si>
    <t>PAGO INDEMN. Y VAC. (25 DIAS CORRESP. AL AÑO 2019 Y 30 DEL 2020), QUIEN DESEMPEÑO EL CARGO DE OPERADOR DE SISTEMA APS, SECCION DE OPERACIONES DE BAHORUCO.</t>
  </si>
  <si>
    <t>PAGO INDEMN. Y VAC. (25 DIAS CORRESP. AL AÑO 2019 Y 30 AL 2020),  QUIEN DESEMPEÑO EL CARGO DE OPERADOR DE SISTEMA APS, SECCION DE OPERACIONES DE BAHORUCO.</t>
  </si>
  <si>
    <t>PAGO INDEMN. Y VAC. (25 DIAS CORRESP. AL AÑO 2019 Y 30 DEL 2020), QUIEN DESEMPEÑO EL CARGO DE CONSERJE, SECCION ADMINISTRATIVA DE BARAHONA.</t>
  </si>
  <si>
    <t>PAGO INDEMN. Y VAC. (25 DIAS CORRESP. AL AÑO 2019 Y 30 AL 2020),  QUIEN DESEMPEÑO EL CARGO DE CONSERJE, SECCION ADMINISTRATIVA DE BARAHONA.</t>
  </si>
  <si>
    <t>PAGO INDEMN. Y VAC. (20 DIAS CORRESP. AL AÑO 2019 Y 20 DEL 2020), QUIEN DESEMPEÑO EL CARGO DE DISTRIBUIDOR DE FACTURAS, DIVISION ADMINISTRATIVA PROV. SAN PEDRO DE MACORIS.</t>
  </si>
  <si>
    <t>PAGO INDEMN. Y VAC. (20 DIAS CORRESP. AL AÑO 2019 Y 14 AL 2020), QUIEN DESEMPEÑO EL CARGO DE DISTRIBUIDOR DE FACTURAS, DIVISION ADMINISTRATIVA PROV. SAN PEDRO DE MACORIS,.</t>
  </si>
  <si>
    <t>PAGO FACT. NOS. B0200381630/22, 382173/23-10-2020, DESCONTADO DE LA INDEMN. Y VAC. QUIEN DESEMPEÑO EL CARGO DE AUXILIAR COMERCIAL, EN EL DEPART. DE COMERCIALIZACION Y MARKETING.</t>
  </si>
  <si>
    <t>PAGO INDMEN. Y VAC. (15 DIAS CORRESP. AL AÑO 2019 Y 20 DEL 2020), QUIEN DESEMPEÑO EL CARGO DE AUXILIAR COMERCIAL, EN EL DEPART. DE COMERCIALIZACION Y MARKETING.</t>
  </si>
  <si>
    <t>PAGO INDEMN. Y VAC. (20 DIAS CORRESP. AL AÑO 2019 Y 16 DEL 2020), QUIEN DESEMPEÑO EL CARGO DE GESTOR DE COBROS, EN LA DIVISION COMERCIAL DEL SEIBO.</t>
  </si>
  <si>
    <t>PAGO INDEMN. Y VAC. (20 DIAS CORRESP. AL AÑO 2019 Y 16 AL 2020), QUIEN DESEMPEÑO EL CARGO DE GESTOR DE COBROS, EN LA DIVISION COMERCIAL EL SEIBO.</t>
  </si>
  <si>
    <t>PAGO INDEMN. Y VAC. (15 DIAS CORRESP. AL AÑO 2019 Y 18 DEL 2020), QUIEN DESEMPEÑO EL CARGO DE VIGILANTE, EN LA DIVISION ADMINISTRATIVA PROV. SAN JUAN DE LA MAGUANA.</t>
  </si>
  <si>
    <t>PAGO INDEMN. Y VAC. (15 DIAS CORRESP. AL AÑO 2019 Y 18 AL 2020), QUIEN DESEMPEÑO EL CARGO DE VIGILANTE, EN LA DIVISION ADMINISTRATIVA PROVINCIA SAN JUAN DE LA MAGUANA.</t>
  </si>
  <si>
    <t>PAGO INDEMN. Y VAC. (20 DIAS CORRESP. AL AÑO 2019 Y 14 DEL 2020), QUIEN DESEMPEÑO EL CARGO DE AUXILIAR COMERCIAL, EN LA DIVISION COMERCIAL PROVINCIA SAN JUAN DE LA MAGUANA.</t>
  </si>
  <si>
    <t>PAGO INDEMN. Y VAC. (20 DIAS CORRESP. AL AÑO 2019 Y 14 AL 2020), QUIEN DESEMPEÑO EL CARGO DE AUXILIAR COMERCIAL, EN LA DIVISION COMERCIAL PROVINCIA SAN JUAN DE LA MAGUANA.</t>
  </si>
  <si>
    <t>PAGO FACT. NO. B1100008350/24-05-2021,  ALQUILER LOCAL COMERCIAL, MUNICIPIO SAN JUAN, PROVINCIA SAN JUAN, CORRESP. AL  MES DE MAYO/2021.</t>
  </si>
  <si>
    <t>PAGO FACT. NO.B1100008348/24-05-2021, ALQUILER LOCAL COMERCIAL, DISTRITO MUNICIPAL LAS GALERAS, PROVINCIA SANTA BARBARA DE SAMANA, CORRESP. AL MES DE MAYO/2021.</t>
  </si>
  <si>
    <t>PAGO FACT. NO. B1100008353/24-05-2021,  ALQUILER LOCAL COMERCIAL, MUNICIPIO SAN JOSE DE OCOA, PROV.  DE SAN JOSE DE OCOA, CORRESP. AL MES DE MAYO/2021.</t>
  </si>
  <si>
    <t>PAGO FACT. NO.B1100008359/24-05-2021 ALQUILER DE LOCAL COMERCIAL EN EL MUNICIPIO NAGUA, PROV. MARIA TRINIDAD SANCHEZ,SEGUN CONTRATO NO.008/2002, CORRESP. AL MES DE MAYO/2021.</t>
  </si>
  <si>
    <t>PAGO FACT. NO.B1100008349/24-05-2021,  ALQUILER LOCAL COMERCIAL EN EL MUNICIPIO LOMA DE CABRERA, PROV. DAJABON, CORRESP. AL  MES DE MAYO/2021.</t>
  </si>
  <si>
    <t>PAGO FACT. NO.B1100008351/24-05-2021, ALQUILER LOCAL COMERCIAL MUNICIPIO HIGUEY, PROVINCIA LA ALTAGRACIA, CORRESP. AL MES DE MAYO/2021.</t>
  </si>
  <si>
    <t>PAGO FACT. NO. B1100008346/24-05-2021, ALQUILER LOCAL COMERCIAL EN EL MUNICIPIO RESTAURACION,  PROVINCIA DAJABON , CORRESP. AL MES DE MAYO/2021.</t>
  </si>
  <si>
    <t>PAGO FACT. NO.B1500000002/17-05-2021, ORDEN DE SERVICIO OS2021-0319,REPARACION DE BOTELLAS HIDRAULICAS PARA RETROEXCAVADORA MARCA, JOHN DEERE.</t>
  </si>
  <si>
    <t>PAGO FACT. NOS. B1500000001, 02, 03, 04/15-03-2021, ORD. DE SERV. NO. OS2021-0187, DISTRIBUCION DE AGUA EN DIFERENTES SECTORES Y COMUNIDADES DE LA PROVINCIA VALVERDE, CORRESP. A 22 DIAS DEL MES DE NOVIEMBRE, 28 DIAS DEL MES DE DICIEMBRE/2020,  27 DIAS  DE ENERO Y 28 DIAS DE FEBRERO/2021.</t>
  </si>
  <si>
    <t>PAGO INDEMN. Y VAC. (30 DIAS CORRESP. AL AÑO 2020), QUIEN DESEMPEÑO EL CARGO DE GESTOR DE COBROS, EN LA SECCION COMERCIAL DE VALVERDE.</t>
  </si>
  <si>
    <t>PAGO INDEMN. Y VAC. (30 DIAS CORRESP. AL AÑO 2020), AL SR. PERSIO MANUEL PERALTA LOPEZ, CEDULA NO. 042-0006095-4, QUIEN DESEMPEÑO EL CARGO DE GESTOR DE COBROS, EN LA SECCION COMERCIAL DE VALVERDE.</t>
  </si>
  <si>
    <t>1ER ABONO,INDEMN. Y VAC. CORRES. A (25 DIAS CORRESP. AL AÑO 2019 Y 25 DEL 2020, QUIEN DESEMPEÑO EL CARGO DE ENCARGADO (A), EN LA DIVISION ADMINISTRATIVA FINANCIERA SAN JOSE DE OCOA.</t>
  </si>
  <si>
    <t>PAGO INDEMN. Y VAC. (25 DIAS CORRESP.E AL AÑO 2019 Y 25 AL 2020), QUIEN DESEMPEÑO EL CARGO DE ENCARGADO (A), EN LA DIVISION ADMINISTRATIVA FINANCIERA SAN JOSE DE OCOA.</t>
  </si>
  <si>
    <t>PAGO INDEMN. Y VAC. (25 DIAS CORRESP. AL AÑO 2019 Y 25 DEL 2020), QUIEN DESEMPEÑO EL CARGO DE AYUDANTE DE OPERACIONES Y MANTENIMIENTO, SECCION DE TRATAMIENTO DE AGUA DE VALVERDE.</t>
  </si>
  <si>
    <t>PAGO INDEMN. Y VAC. (25 DIAS CORRESP. AL AÑO 2019 Y 25 AL 2020), QUIEN DESEMPEÑO EL CARGO DE AYUDANTE DE OPERACIONES Y MANTENIMIENTO, SECCION DE TRATAMIENTO DE AGUA VALVERD.</t>
  </si>
  <si>
    <t>PAGO FACT. NO. B1500000009/17-05-2021 ORD. DE SERV. OS2021-0259, COLOCACION DE PUBLICIDAD INSTITUCIONAL DURANTE 03 (TRES) MESES EN EL PERIODICO DIGITAL WWW.TENARENSES.COM ORGANO INFORMATIVO DE LA PROV. HERMANAS MIRABAL, EN LAS PRINCIPALES REDES SOCIALES Y EN EL MATINAL DESPIERTA HM, TRANSMITIDO POR TENARENCES CORRESP. AL PERIODO DEL 15 DE FEBRERO AL 15 DE MAYO DEL 2021.</t>
  </si>
  <si>
    <t>PAGO FACT. NO.B1500002936/30-04-2021, ORD. DE SERV. NO.OS2021-0255, PUBLICACION EN UN (01) MEDIO DE CIRCULACION NACIONAL DURANTE DOS (02) DIAS CONSECUTIVOS LA CONVOCATORIA A PARTICIPAR EN EL PROCESO DE LICITACION PUBLICA NACIONAL, NO. INAPA-CCC-LPN-2021-0009.</t>
  </si>
  <si>
    <t xml:space="preserve">EFT-6127 </t>
  </si>
  <si>
    <t>EFT-6128</t>
  </si>
  <si>
    <t>EFT-6129</t>
  </si>
  <si>
    <t>EFT-6130</t>
  </si>
  <si>
    <t>EFT-6131</t>
  </si>
  <si>
    <t xml:space="preserve">060162 </t>
  </si>
  <si>
    <t xml:space="preserve">060163 </t>
  </si>
  <si>
    <t xml:space="preserve">060164 </t>
  </si>
  <si>
    <t xml:space="preserve">060165 </t>
  </si>
  <si>
    <t xml:space="preserve">060166 </t>
  </si>
  <si>
    <t xml:space="preserve">060167 </t>
  </si>
  <si>
    <t xml:space="preserve">060168 </t>
  </si>
  <si>
    <t xml:space="preserve">060169 </t>
  </si>
  <si>
    <t xml:space="preserve">060170 </t>
  </si>
  <si>
    <t xml:space="preserve">060171 </t>
  </si>
  <si>
    <t xml:space="preserve">060172 </t>
  </si>
  <si>
    <t xml:space="preserve">060173 </t>
  </si>
  <si>
    <t xml:space="preserve">060174 </t>
  </si>
  <si>
    <t xml:space="preserve">060175 </t>
  </si>
  <si>
    <t xml:space="preserve">060176 </t>
  </si>
  <si>
    <t xml:space="preserve">060177 </t>
  </si>
  <si>
    <t xml:space="preserve">060178 </t>
  </si>
  <si>
    <t xml:space="preserve">060179 </t>
  </si>
  <si>
    <t xml:space="preserve">060180 </t>
  </si>
  <si>
    <t xml:space="preserve">060181 </t>
  </si>
  <si>
    <t xml:space="preserve">060182 </t>
  </si>
  <si>
    <t xml:space="preserve">060183 </t>
  </si>
  <si>
    <t xml:space="preserve">060184 </t>
  </si>
  <si>
    <t xml:space="preserve">060185 </t>
  </si>
  <si>
    <t xml:space="preserve">060186 </t>
  </si>
  <si>
    <t xml:space="preserve">060187 </t>
  </si>
  <si>
    <t xml:space="preserve">060188 </t>
  </si>
  <si>
    <t xml:space="preserve">060189 </t>
  </si>
  <si>
    <t xml:space="preserve">060190 </t>
  </si>
  <si>
    <t xml:space="preserve">060191 </t>
  </si>
  <si>
    <t xml:space="preserve">060192 </t>
  </si>
  <si>
    <t>AUMENTO DE FONDO DE CAJA CHICA DE LA PROVINCIA ELIAS PIÑA, ACTUALMENTE DICHO FONDO CUENTA CON UN MONTO DE RD$50,000.00 Y CON ESTA SUMA EL FONDO ASCIENDE A RD$150,000.00.</t>
  </si>
  <si>
    <t>PAGO INDEMN. Y VAC. (20 DIAS CORRESP. AL AÑO 2019 Y 18 DEL 2020), QUIEN DESEMPEÑO EL CARGO DE AUXILIAR DE RELACIONES PUBLICAS, EN EL DEPART. PROVINCIAL EL SEIBO.</t>
  </si>
  <si>
    <t>PAGO INDEMN. Y VAC. (20 DIAS CORRESP. AL AÑO 2019 Y 18 AL 2020), QUIEN DESEMPEÑO EL CARGO DE AUXILIAR DE RELACIONES PUBLICAS, EN EL DEPART. PROVINCIAL EL SEIBO.</t>
  </si>
  <si>
    <t>PAGO SEGUN ORD. DE COMP. NO. OC2021-0150, COTIZACION D/F 27-05-2021 COMPRA DE RECARGA ELECTRONICA DEL SISTEMA DE PAGO DE PEAJES (PASO RAPIDO), PARA USO DE LOS VEHICULOS DE LA INSTITUCION.</t>
  </si>
  <si>
    <t>PAGO FACT. NO. B1500000735/18-03-2021 ORD. DE SERV. OS2021-0133, SERVICIO CATERING DE ALMUERZO PRE EMPACADOS PARA 12 PERSONAS QUE FUERON SERVIDOS EN LA JORNADA DE PRUEBAS PCR PARA LOS REPRESENTANTES DEL CENTRO SAMARITAN Y COLABORADORES DEL DISPENSADOR MEDICO.</t>
  </si>
  <si>
    <t>PAGO DE RETEN.  DEL 5%  IMPUESTO SOBRE LA RENTA DESCONTADOS A CONTRATISTAS Y PROVEEDORES DE BIENES Y SERVICIOS, CORRESP. AL MES DE ABRIL/2021.</t>
  </si>
  <si>
    <t>COMPLETIVO RETENCION DEL (10%)  DEL IMPUESTO SOBRE LA RENTA, DESCONTADO A HONORARIOS PROFESIONALES, CORRESP. AL MES DE ABRIL/2021.</t>
  </si>
  <si>
    <t>COMPLETIVO RETENCION DEL (18%)  DEL ITBIS, DESCONTADO A PERSONAS FISICAS, CORRESP. AL MES DE ABRIL/2021.</t>
  </si>
  <si>
    <t>PAGO INDEMN. Y VAC. (20 DIAS CORRESP. AL AÑO 2019 Y 22 DEL 2020), QUIEN DESEMPEÑO EL CARGO DE OPERADOR DE SISTEMA APS, EN LA DIVISION DE OPERACIONES SAN JOSE DE OCOA.</t>
  </si>
  <si>
    <t>PAGO INDEMN. Y VAC. (20 DIAS CORRESP. AL AÑO 2019 Y 22 AL 2020), QUIEN DESEMPEÑO EL CARGO DE OPERADOR DE SISTEMA APS, EN LA DIVISION DE OPERACIONES SAN JOSE DE OCOA.</t>
  </si>
  <si>
    <t>PAGO ALQ. COM. JIMANI MES DE ABRIL/21</t>
  </si>
  <si>
    <t>PAGO AQ. COM. TAMAYO MES DE ABRIL/21</t>
  </si>
  <si>
    <t>PAGO ALQ. COM. DUVERGE MES DE ABRIL/21</t>
  </si>
  <si>
    <t>PAGO ALQ. COM. NEYBA ,ES DE ABRIL/21</t>
  </si>
  <si>
    <t>PAGO VIATICO 06,14 Y 22/04/21</t>
  </si>
  <si>
    <t>PAGO VIATICO 07,15,23 Y 30/04/21</t>
  </si>
  <si>
    <t>PAGO VIATICO 26 Y 27/04/21</t>
  </si>
  <si>
    <t>PAGO VIATICO 7/4/21</t>
  </si>
  <si>
    <t>PAGO VIATICO 20/4/21</t>
  </si>
  <si>
    <t>COMP. DE MAT. PARA LA REPARACION DEL MINUBUS F-768</t>
  </si>
  <si>
    <t>PAGO ALQ. COM. TAMAYO MES DE MAYO/21</t>
  </si>
  <si>
    <t>PAGO RET. DEL 5% AL MES DE MAYO</t>
  </si>
  <si>
    <t>PAGO ALQ. COMERCIAL CABRAL CORRESP. ABRIL Y MAYO/21</t>
  </si>
  <si>
    <t>PAGO ALQ. COMERCIAL PARAISO CORRESP. ABRIL Y MAYO/21</t>
  </si>
  <si>
    <t>PAGO ALQ. COM. NEYBA MES DE MAYO/21</t>
  </si>
  <si>
    <t>PAGO ALQ. COM. JIMANI MES DE MAYO/21</t>
  </si>
  <si>
    <t>PAGO ALQ. COM. VICENTE NOBLE ABRIL/21</t>
  </si>
  <si>
    <t>PAGO ALQ. COM. VICENTE NOBLE MAYO/21</t>
  </si>
  <si>
    <t>PAGO ALQ. COM. DUVERGE MAYO/21</t>
  </si>
  <si>
    <t>PAGO ALQ. COM. VILLA JARAGUA MAYO/21</t>
  </si>
  <si>
    <t>PAGO ALQ. COM VILLA JARAGUA ABRIL/21</t>
  </si>
  <si>
    <t>REPOSICION DE CHEQUE PAGO LOCAL COM. VILLA JARAGUA NOVIEMBRE/20</t>
  </si>
  <si>
    <t>S.C</t>
  </si>
  <si>
    <t>14/16/2021</t>
  </si>
  <si>
    <t>REP. FONDO CAJA CHICA CORESP. AL PERIODO DEL 29/4/2021 AL 18/5/2021</t>
  </si>
  <si>
    <t>COMP. DE COMBUSTIB. JUNIO/21</t>
  </si>
  <si>
    <t>SERV. DE UN CAMION SUCCIONADOR Y PERFORADOR PARA SER USD. EN LA LIMPIEZA DE LAS OFIC.</t>
  </si>
  <si>
    <t>IMFORMT. PARA SER UTILZ. POR EL DTO. ADMNS. Y FIN. EN INAPA S.C.</t>
  </si>
  <si>
    <t>ADM. Y FINANCIERO DE INAPA PROV. SAN CRISTOBAL</t>
  </si>
  <si>
    <t>COMP. DE TUBOS PVC PARA SER USD. EN VILLA ALT. PROV. SAN CRISTOBAL</t>
  </si>
  <si>
    <t>COMP. PARA RESTB. DE MERG. LINEA DE IMPULSION DE A.C. DE VILLA ALT.</t>
  </si>
  <si>
    <t>COMP. DE MAT. PARA SER UTILLZ. EN LA OFIC. COM. EN INAPA PROV. S.C.</t>
  </si>
  <si>
    <t xml:space="preserve">COMP. DE DOS TUBOS PVC PARA RESOLVER AVERIAS  EN VILLA ALT. INAPA </t>
  </si>
  <si>
    <t>COMP. DE ACOPLE DE ALTO TORQUE PARA SER USD. EN PSPI</t>
  </si>
  <si>
    <t>COMPRA DE ARCHIVO,BANCADA,CREDENSA PARA SER USD. EN LA ESTAFETA DE CAMBITA,YAGUATE,HATILLO,INAPA PROV. SAN CRISTOBAL</t>
  </si>
  <si>
    <t>COMP. DE CABLES PARA REALIZ. OPERC. EN MADRE VIEJA INAPA PROV. SAN CRISTOBAL</t>
  </si>
  <si>
    <t>SERV. ALQ. DE RETROEXC. UTILIZ. EN DIF. PUNTOS DE INAPA PROV. SAN CRISTOBAL</t>
  </si>
  <si>
    <t>SERV. REBOBINADO A MOTOR VERT. PERTENECIENTE A SABANA TORO No.1,  INAPA PROV. SAN CRISTOBAL.</t>
  </si>
  <si>
    <t>SERV. MANTENIMIENTO PREVENTIVO A LAS CAMIONETAS FICHAS 1049,1051,1053,749 Y CHASIS 2227 QUE SON USADAS EN LA DIVISION  DE OPERACIONES  DE INAPA PROV. SAN CRISTOBAL.</t>
  </si>
  <si>
    <t>SERV. REBOBINADO A MOTOR VERT. PARA YAGUATE No. 2 INAPA PROV. SAN CRISTOBAL.</t>
  </si>
  <si>
    <t>RETENCIONES A PROVEEDORES DE BIENES Y SERVICIOS DEL 5% ,10%  DE  ISR  Y 18%, 30% DEL ITBIS, CORRESPONDIENTE AL  MES DE MAYO 2021.</t>
  </si>
  <si>
    <t>PAGO ALQUILER LOCAL COMERCIAL DE HAINA, INAPA PROV. SAN CRISTOBAL, CORRESP. A LOS MESES DE ABRIL 2021 Y MAYO 2021.</t>
  </si>
  <si>
    <t>PAGO ALQUILER LOCAL COMERCIAL DE PALENQUE, INAPA PROV. SAN CRISTOBAL, CORRESP.  AL MES DE MAYO 2021.</t>
  </si>
  <si>
    <t>PAGO ALQUILER LOCAL COMERCIAL DE HATILLO, INAPA PROV. SAN CRISTOBAL, CORRESP.  AL MES DE MAYO 2021.</t>
  </si>
  <si>
    <t>PAGO ALQUILER LOCAL COMERCIAL DE EL PUERTO, VILLA ALTAG. INAPA PROV. SAN CRISTOBAL, CORRESP.  AL MES DE MAYO 2021.</t>
  </si>
  <si>
    <t>PAGO ALQUILER LOCAL COMERCIAL DE  VILLA  ALTAG. INAPA PROV. SAN CRISTOBAL, CORRESP.  AL MES DE MAYO 2021.</t>
  </si>
  <si>
    <t>PAGO ALQUILER LOCAL COMERCIAL DE  YAGUATE, INAPA PROV. SAN CRISTOBAL, CORRESP.  AL MES DE MAYO 2021.</t>
  </si>
  <si>
    <t>PAGO RENTA MENSUAL DE SERV. DE FLOTAS PARA EL PERSONAL DE INAPA PROV. SAN CRISTOBAL, CORRESP. AL MES DE MAYO 2021.</t>
  </si>
  <si>
    <t>COMPRA DE SEIS NEUMATICOS PARA EL CAMION F-830 DE OPERACIONES, INAPA PROV. SAN CRISTOBAL.</t>
  </si>
  <si>
    <t>SERV. DE REPARACION Y CHEQUEO COMPLETO  PARA LA CAMIONETA F-796 DEL AREA COMERCIAL INAPA PROV. SAN CRISTOBAL</t>
  </si>
  <si>
    <t>COMPRA DE ACEITES Y FILTROS DE ACEITE, PARA LOS DIFERENTES VEHICULOS DEL  DEPARTAMENTO PROVINCIAL, INAPA PROV. SAN CISTOBAL.</t>
  </si>
  <si>
    <t>COMPRA DE MONITORES FASE CONTRA ALTO Y BAJO VOLTAGE, PARA LA PROTECCION DE LOS EQUIPOS ELECTROMECANICOS, POR LOS PROXIMOS TRES MESES  EN INAPA PROV. SAN CRISTOBAL.</t>
  </si>
  <si>
    <t>COMPRA DE COMBUSTIBLE DENOMINADO EN TICKETS DE $200 PARA  LA SEGUNDA QUINCENA DE JUNIO 2021.</t>
  </si>
  <si>
    <t>COMPRA DE LETREROS PARA LA SEÑALIZACION  DE LA PLANTA DE TRATAMIENTO DE AGUAS POTABLES Y LOS DIFERENTES ACUEDUCTOS DE LA PROVINCIA  SAN CRISTOBAL.</t>
  </si>
  <si>
    <t>COMPRA DE CUARENTA (40) MEDIDORES DE PRESION  CON RANGO DE 0 A 160 PIS EN GLISERINA 98%, ACEITE DE SILICONA, PARA SER USADOS EN LAS DIFERENTES ESTACIONES DE BOMBEO, INAPA  PROV. SAN CRISTOBAL.</t>
  </si>
  <si>
    <t>SERV.  DE ALQUILER DE UN CAMION DE AGUA PARA 36 VIAJES, QUE SERAN USADOS EN EMERGENCIA DEL GRAN INCENDIO EN EL VERTEDERO DE HAINA, PROV. SAN CRISTOBAL.</t>
  </si>
  <si>
    <t>COMPRA DE ACEITES Y FILTROS DE ACEITE, PARA  SER UTILIZADO EN LAS CAMIONETAS  MITSUBISH L 200 DEL  DEPARTAMENTO PROVINCIAL, INAPA PROV. SAN CISTOBAL.</t>
  </si>
  <si>
    <t>SERV. DE RETROEXCAVADORA UTILIZADA EN TRABAJOS URGENTES EN EL  KM. 22  DE NIGUA Y BARSEQUILLO, INAPA PROV. SAN CRISTOBAL.</t>
  </si>
  <si>
    <t>SERV. DE PINTURAS A BOMBAS, MOTORES Y TUBERIAS EN LA ESTACION DE BOMBEO  DE CANASTICA- SAINAGUA , EN INAPA  PROV. SAN CRISTOBAL.</t>
  </si>
  <si>
    <t>AERV. DE LIMPIEZA DE AEA VERDE Y CORTE DE MALEZA DE TANQUE PIEDRA BLANCA</t>
  </si>
  <si>
    <t>PAGO INDEMN. Y VAC. (15 DIAS CORRESP. AL AÑO 2019 Y 18 DEL 2020), QUIEN DESEMPEÑO EL CARGO DE GESTOR DE COBROS, SECCION COMERCIAL DE BARAHONA.</t>
  </si>
  <si>
    <t>SALDO DE INDEMN. Y VAC. CORRESP. A (25 DIAS DEL AÑO 2020), QUIEN DESEMPEÑO EL CARGO DE SECRETARIA, EN EL DEPARTAMENTO DE DESARROLLO RURAL EN APS.</t>
  </si>
  <si>
    <t>PAGO INDEMN. Y  VAC. (15 DIAS CORRESP. AL 2020), QUIEN DESEMPEÑO EL CARGO DE AUXILIAR ADMINISTRATIVO, EN LA DIVISION DE TRANPORTACION.</t>
  </si>
  <si>
    <t>PAGO INDEMN. Y VAC. (15 DIAS CORRESP. AL 2020), QUIEN DESEMPEÑO EL CARGO DE AUXILIAR ADMINISTRATIVO, EN LA DIVISION DE TRANSPORTACION.</t>
  </si>
  <si>
    <t>PAGO INDEMN. Y VAC. (25 DIAS CORRESP. AL AÑO 2019 Y 25 DEL 2020), QUIEN DESEMPEÑO LA FUNCION DE OPERADOR DE SISTEMA APS, EN LA DIVISION DE OPERACIONES PROV. PERAVIA.</t>
  </si>
  <si>
    <t>1ER ABONO, INDEMN. Y  VAC. CORRESP. A (30 DIAS DEL AÑO 2019 Y 29 DEL 2020), QUIEN DESEMPEÑO EL CARGO DE AYUDANTE DE OPERACIONES Y MANTENIMIENTO, EN LA DIVISION DE OPERACIONES SAMANA.</t>
  </si>
  <si>
    <t>PAGO FACT. NO.B1500000032/18-05-2021, ORD. DE SERV. NO. OS2021-0300, HONORARIOS PROFESIONALES PARA EL ACTO  DE  COMPARACION DE PRECIOS NO. INAPA-CCC-CP-2021-0013, OFERTAS TECNICAS SOBRE A, PARA LA ADQUISICION  DE UN SISTEMA DE ALIMENTACION ININTERRUMPIDA (UPS)   PARA LAS OFICINAS DEL INAPA.</t>
  </si>
  <si>
    <t>PAGO INDEMN. Y VAC. (25 DIAS CORRESP. AL AÑO 2019 Y 30 AL 2020),  QUIEN DESEMPEÑO EL CARGO DE AUXILIAR ADMINISTRATIVO, DIVISION ADMINISTRATIVA FINANCIERA EL SEIBO.</t>
  </si>
  <si>
    <t>PAGO INDEMN. Y VAC. (25 DIAS CORRESP. AL AÑO 2019 Y 30 DEL 2020), QUIEN DESEMPEÑO EL CARGO DE AUXILIAR ADMINISTRATIVO, DIVISION ADMINISTRATIVA FINANCIERA EL SEIBO.</t>
  </si>
  <si>
    <t>PAGO INDEMN. Y VAC. (25 DIAS CORRESP. AL AÑO 2019 Y 23 DEL 2020), QUIEN DESEMPEÑO EL CARGO DE AYUDANTE DE FONTANERIA, EN LA DIVISION COMERCIAL PROVINCIA HATO MAYOR.</t>
  </si>
  <si>
    <t>PAGO INDEMN. Y VAC. (25 DIAS CORRESP. AL AÑO 2019 Y 23 AL 2020), QUIEN DESEMPEÑO EL CARGO DE AYUDANTE DE FONTANERIA, EN LA DIVISION COMERCIAL, PROVINCIA HATO MAYOR.</t>
  </si>
  <si>
    <t>PAGO INDEMN. Y VAC. (25 DIAS CORRESP. AL AÑO 2019 Y 21 DEL 2020), QUIEN DESEMPEÑO LA FUNCION DE OPERADOR DE SISTEMA APS, EN LA DIVISION DE OPERACIONES PROVINCIA PERAVIA.</t>
  </si>
  <si>
    <t>PAGO VAC. (15 DIAS CORRESP. AL AÑO 2019 Y 20 DEL 2020), QUIEN DESEMPEÑO EL CARGO DE ANALISTA DE COBROS EN EL DEPARTAMENTO DE GESTION DE COBROS.</t>
  </si>
  <si>
    <t>PAGO INDEMN. Y VAC. (25 DIAS CORRESP. AL AÑO 2019 Y 30 DEL 2020), QUIEN DESEMPEÑO EL CARGO DE DISTRIBUIDOR DE FACTURAS, EN LA SECCION COMERCIAL DE VALVERDE.</t>
  </si>
  <si>
    <t>PAGO INDEMN. Y VACA. (25 DIAS CORRESP. AL AÑO 2019 Y 30 AL 2020), QUIEN DESEMPEÑO EL CARGO DE DISTRIBUIDOR DE FACTURAS, EN LA SECCION COMERCIAL DE VALVERDE.</t>
  </si>
  <si>
    <t>PAGO INDEMN. Y VAC. (30 DIAS CORRESP. AL AÑO 2019 Y 26 DEL 2020), QUIEN DESEMPEÑO EL CARGO DE OPERADOR DE SISTEMA APS, EN LA DIVISION DE OPERACIONES SAN CRISTOBAL.</t>
  </si>
  <si>
    <t>PAGO INDEMN.Y VAC. (30 DIAS CORRESP. AL AÑO 2019 Y 26 AL 2020), QUIEN DESEMPEÑO EL CARGO DE OPERADOR DE SISTEMA APS, EN LA DIVISION DE OPERACIONES SAN CRISTOBAL.</t>
  </si>
  <si>
    <t>PAGO INDEMN. Y VAC.S (25 DIAS CORRESP.AL AÑO 2019 Y 30 DEL 2020), QUIEN DESEMPEÑO EL CARGO DE OPERADOR DE SISTEMA APS, EN LA DIVISION DE OPERACIONES SAN JOSE DE OCOA.</t>
  </si>
  <si>
    <t>PAGO INDEMN. Y VAC. (25 DIAS CORRESP. AL AÑO 2019 Y 30 AL 2020), QUIEN DESEMPEÑO EL CARGO DE OPERADOR DE SISTEMA APS, EN LA DIVISION DE OPERACIONES SAN JOSE DE OCOA.</t>
  </si>
  <si>
    <t>PAGO FACT. NOS.B1500000029/08-01, 30/11-02, 31/06-03, 32/06-04, 33/10-05-2021,  ALQUILER LOCAL COMERCIAL EN RIO SAN JUAN, PROVINCIA MARIA TRINIDAD SANCHEZ, SEGUN CONTRATO NO.109/2018, ADENDA NO.01/2020, CORRESP. A LOS MESES DE ENERO, FEBRERO, MARZO, ABRIL Y MAYO/2021.</t>
  </si>
  <si>
    <t>PAGO FACT. NO. B1500030517/05-06-2021, CUENTA NO.86115926, POR SERVICIO DE INTERNET, CORRESP. A LA FACTURACION  DEL 01-05 AL 31-05-2021.</t>
  </si>
  <si>
    <t>PAGO FACT. NO.B1500004478/25-05-2021, SERVICIOS A EMPLEADOS VIGENTES Y EN TRAMITES DE PENSION, CORRESP. AL MES DE JUNIO/2021.</t>
  </si>
  <si>
    <t>PAGO FACT. NO.B1500019100/01-06-2021, POLIZA NO. 30-95-214327, SERVICIOS MEDICOS PRESTADOS A EMPLEADOS VIGENTES Y EN TRAMITES DE PENSION, CONJUNTAMENTE CON SUS DEPENDIENTES DIRECTOS, (CONYUGES, HIJOS E HIJASTROS), CORRESP. AL MES DE JUNIO/2021.</t>
  </si>
  <si>
    <t>PAGO FACT. NO B1500000112/31-05-2021, ORDEN DE SERVICIO NO OS2021-0229,  COLOCACION DE PUBLICIDAD INSTITUCIONAL DURANTE 03 (TRES) MESES, EN EL PROGRAMA DE TELEVISION  "LA GENTE HABLA CON DARY TERRERO", CORRESP. DEL 23 DE ABRIL  AL 23 DE MAYO.</t>
  </si>
  <si>
    <t>PAGO FACT. NO. B0200268173/10-09-2020, DESCONTADO DE LAS VACACIONES DE LA SRA. MELODY ROSEMILLY URIBE DE DIAZ, CEDULA DE IDENTIDAD NO.001-1626254-4, QUIEN DESEMPEÑO EL CARGO DE ANALISTA DE COBROS EN EL DEPARTAMENTO DE GESTION DE COBROS.</t>
  </si>
  <si>
    <t xml:space="preserve">EFT-6132 </t>
  </si>
  <si>
    <t xml:space="preserve">060193 </t>
  </si>
  <si>
    <t xml:space="preserve">060194 </t>
  </si>
  <si>
    <t xml:space="preserve">060195 </t>
  </si>
  <si>
    <t xml:space="preserve">060196 </t>
  </si>
  <si>
    <t xml:space="preserve">060197 </t>
  </si>
  <si>
    <t xml:space="preserve">060198 </t>
  </si>
  <si>
    <t xml:space="preserve">060199 </t>
  </si>
  <si>
    <t xml:space="preserve">060200 </t>
  </si>
  <si>
    <t xml:space="preserve">060201 </t>
  </si>
  <si>
    <t xml:space="preserve">060202 </t>
  </si>
  <si>
    <t xml:space="preserve">060203 </t>
  </si>
  <si>
    <t>PAGO INDEMN. Y VAC. (15 DIAS CORRESP. AL AÑO 2019 Y 12 DEL 2020), QUIEN DESEMPEÑO EL CARGO DE CHOFER I, EN LA  DIVISION DE TRANSPORTACION.</t>
  </si>
  <si>
    <t>PAGO INDEMN. Y VAC. (15 DIAS CORRESP. AL AÑO 2019 Y 12 AL 2020), QUIEN DESEMPEÑO EL CARGO DE CHOFER I,  EN LA DIVISION DE TRANSPORTACION.</t>
  </si>
  <si>
    <t>PAGO INDEMN. Y VAC. (25 DIAS CORRESP. AL AÑO 2019 Y 25  DEL 2020), QUIEN DESEMPEÑO EL CARGO DE CHOFER I, EN LA DIVISION DE TRANSPORTACION.</t>
  </si>
  <si>
    <t>PAGO INDEMN. Y VAC. (25 DIAS CORRESP. AL AÑO 2019 Y 25 AL 2020), QUIEN DESEMPEÑO EL CARGO DE CHOFER I, EN LA SECCION DE DIVISION DE TRANSPORTACION.</t>
  </si>
  <si>
    <t>AVANCE INICIAL 20% ORD. DE COMP. NO.OC2021-0157, ADQUISICION DE PINTURAS Y ACCESORIOS PARA SER UTILIZADOS EN EL REMOZAMIENTO DE DIFERENTES SISTEMAS DE TRATAMIENTO.</t>
  </si>
  <si>
    <t>PAGO FACT. NOS. B1500000253/24-05-2021 ORDEN DE SERVICIO OS2021-0228, COLOCACION PUBLICIDAD, EN EL PROGRAMA DE TELEVISION "LO QUE OTROS CALLAN" TRANSMITIDO DE LUNES A VIERNES DE 9:00 PM A 10:00 PM, CORRESP. AL PERIODO DEL 23 DE ABRIL AL 23 DE MAYO/2021.</t>
  </si>
  <si>
    <t>PAGO FACT. NO. B1500000121/03-09-2020, ORDEN DE SERVICIO NO. OS2020-0708  PUBLICIDAD EN RADIO PARA  TRANSMISIONES DE LUNES A VIERNES EN HORARIO DE 7:00 A.M A  9:00 A.M. POR LAS EMISORAS: KISS 94.9, EN SANTO DOMINGO,  ZONA METROPOLITANA Y EL ESTE, PARA TODO EL NORTE POR TREMENDA 97.5, Y ECLIPSE 96.9  POR EL SUR, POR ULTRA 106.7. CORRESP. AL MES DE AGOSTO/2020.</t>
  </si>
  <si>
    <t>PAGO FACT. NO. B1500000101/05-04-2021 ORD. DE SERV. OS2021-0325, SERVICIO DE NOTARIOS PARA EL ACTO DE APERTURA LICITACION PUBLICA NACIONAL NO. INAPA-CCC-LPN-2021-0003, OFERTAS TECNICAS (SOBRE A), PARA LA ADQUISICION DE PINTURAS Y ACCESORIOS PARA SER UTILIZADOS EN EL REMOZAMIENTO DE DIFERENTES SISTEMA DE TRATAMIENTO.</t>
  </si>
  <si>
    <t>PAGO FACT. NO. B1500000102/05-04-2021 ORDEN DE SERVICIO OS2021-0164, SERVICIO DE NOTARIOS PARA EL ACTO DE APERTURA LICITACION PUBLICA NACIONAL NO. INAPA-CCC-LPN-2021-0003, OFERTA ECONOMICAS SOBRE B, PARA LA ADQUISICION DE PINTURAS Y ACCESORIOS PARA SER UTILIZADOS EN EL REMOZAMIENTO DE DIFERENTES SISTEMA DE TRATAMIENT.</t>
  </si>
  <si>
    <t>PAGO INDEMN. Y VAC. (30 DIAS CORRESP. AL AÑO 2019 Y 30 AL 2020), QUIEN DESEMPEÑO EL CARGO DE OPERADOR DE SISTEMA APS, EN LA DIVISION DE OPERACIONES AZUA.</t>
  </si>
  <si>
    <t>PAGO FACT. NOS.B1500018848, 18850/01-06-2021 POLIZA NO.30-93-015147, SERVICIOS PLAN MASTER INTERNACIONAL AL SERVIDOR VIGENTE Y SUS DEPENDIENTES DIRECTOS (CONYUGE E HIJOS), CORRESP. AL MES DE JUNIO/2021, SEGUN MEMO DOTC NO. 075/2021.</t>
  </si>
  <si>
    <t xml:space="preserve">EFT-6133 </t>
  </si>
  <si>
    <t>EFT-6134</t>
  </si>
  <si>
    <t xml:space="preserve">060204 </t>
  </si>
  <si>
    <t xml:space="preserve">060205 </t>
  </si>
  <si>
    <t xml:space="preserve">060206 </t>
  </si>
  <si>
    <t xml:space="preserve">060207 </t>
  </si>
  <si>
    <t xml:space="preserve">060208 </t>
  </si>
  <si>
    <t xml:space="preserve">060209 </t>
  </si>
  <si>
    <t xml:space="preserve">060210 </t>
  </si>
  <si>
    <t xml:space="preserve">060211 </t>
  </si>
  <si>
    <t xml:space="preserve">060212 </t>
  </si>
  <si>
    <t xml:space="preserve">060213 </t>
  </si>
  <si>
    <t xml:space="preserve">060214 </t>
  </si>
  <si>
    <t xml:space="preserve">060215 </t>
  </si>
  <si>
    <t xml:space="preserve">060216 </t>
  </si>
  <si>
    <t xml:space="preserve">060217 </t>
  </si>
  <si>
    <t xml:space="preserve">060218 </t>
  </si>
  <si>
    <t xml:space="preserve">060219 </t>
  </si>
  <si>
    <t xml:space="preserve">060220 </t>
  </si>
  <si>
    <t xml:space="preserve">060221 </t>
  </si>
  <si>
    <t xml:space="preserve">060222 </t>
  </si>
  <si>
    <t xml:space="preserve">060223 </t>
  </si>
  <si>
    <t xml:space="preserve">060224 </t>
  </si>
  <si>
    <t xml:space="preserve">060225 </t>
  </si>
  <si>
    <t xml:space="preserve">060226 </t>
  </si>
  <si>
    <t xml:space="preserve">060227 </t>
  </si>
  <si>
    <t xml:space="preserve">060228 </t>
  </si>
  <si>
    <t xml:space="preserve">060229 </t>
  </si>
  <si>
    <t xml:space="preserve">060230 </t>
  </si>
  <si>
    <t xml:space="preserve">060231 </t>
  </si>
  <si>
    <t xml:space="preserve">060232 </t>
  </si>
  <si>
    <t xml:space="preserve">060233 </t>
  </si>
  <si>
    <t xml:space="preserve">060234 </t>
  </si>
  <si>
    <t xml:space="preserve">060235 </t>
  </si>
  <si>
    <t xml:space="preserve">060236 </t>
  </si>
  <si>
    <t xml:space="preserve">060237 </t>
  </si>
  <si>
    <t xml:space="preserve">060238 </t>
  </si>
  <si>
    <t xml:space="preserve">060239 </t>
  </si>
  <si>
    <t xml:space="preserve">060240 </t>
  </si>
  <si>
    <t xml:space="preserve">060241 </t>
  </si>
  <si>
    <t xml:space="preserve">060242 </t>
  </si>
  <si>
    <t xml:space="preserve">060243 </t>
  </si>
  <si>
    <t xml:space="preserve">060244 </t>
  </si>
  <si>
    <t xml:space="preserve">060245 </t>
  </si>
  <si>
    <t xml:space="preserve">060246 </t>
  </si>
  <si>
    <t xml:space="preserve">060247 </t>
  </si>
  <si>
    <t xml:space="preserve">060248 </t>
  </si>
  <si>
    <t xml:space="preserve">060249 </t>
  </si>
  <si>
    <t xml:space="preserve">060250 </t>
  </si>
  <si>
    <t xml:space="preserve">060251 </t>
  </si>
  <si>
    <t xml:space="preserve">060252 </t>
  </si>
  <si>
    <t xml:space="preserve">060253 </t>
  </si>
  <si>
    <t xml:space="preserve">060254 </t>
  </si>
  <si>
    <t xml:space="preserve">060255 </t>
  </si>
  <si>
    <t xml:space="preserve">060256 </t>
  </si>
  <si>
    <t xml:space="preserve">060257 </t>
  </si>
  <si>
    <t xml:space="preserve">060258 </t>
  </si>
  <si>
    <t xml:space="preserve">060259 </t>
  </si>
  <si>
    <t xml:space="preserve">060260 </t>
  </si>
  <si>
    <t xml:space="preserve">060261 </t>
  </si>
  <si>
    <t xml:space="preserve">060262 </t>
  </si>
  <si>
    <t xml:space="preserve">060263 </t>
  </si>
  <si>
    <t xml:space="preserve">060264 </t>
  </si>
  <si>
    <t xml:space="preserve">060265 </t>
  </si>
  <si>
    <t xml:space="preserve">060266 </t>
  </si>
  <si>
    <t xml:space="preserve">060267 </t>
  </si>
  <si>
    <t xml:space="preserve">060268 </t>
  </si>
  <si>
    <t xml:space="preserve">060269 </t>
  </si>
  <si>
    <t xml:space="preserve">060270 </t>
  </si>
  <si>
    <t xml:space="preserve">060271 </t>
  </si>
  <si>
    <t xml:space="preserve">060272 </t>
  </si>
  <si>
    <t xml:space="preserve">060273 </t>
  </si>
  <si>
    <t xml:space="preserve">060274 </t>
  </si>
  <si>
    <t>PAGO  INDEMN. Y VAC. CORRESP. A (30 DIAS DEL AÑO 2019 Y 30 DEL 2020), QUIEN DESEMPEÑO EL CARGO DE OPERADOR DE SISTEMA APS, DIVISION DE OPERACIONES AZUA, SEGUN MEMO-DOTC-NO.1795/2021.</t>
  </si>
  <si>
    <t>PAGO INDEMN. Y VAC. (25 DIAS CORRESP. AL AÑO 2019 Y 30 DEL 2020), QUIEN DESEMPEÑO LA FUNCION DE CHOFER I, EN LA DIVISION ADMINISTRATIVA FINANCIERA SAN CRISTOBAL.</t>
  </si>
  <si>
    <t>PAGO INDEMN. Y VAC. (25 DIAS CORRESP. AL AÑO 2019 Y 30 DIAS DEL 2020), QUIEN DESEMPEÑO EL CARGO DE CHOFER I, EN LA DIVISION ADMINISTRATIVA FINANCIERA SAN CRISTOBAL.</t>
  </si>
  <si>
    <t>1ER ABONO, INDEMN. Y VAC. CORRESP. A (15 DIAS DEL AÑO 2019 Y 30 DEL 2020), QUIEN DESEMPEÑO EL CARGO DE SOPORTE DE MESA DE AYUDA HELP DESK, EN EL DEPARTAMENTO DE ADMINISTRACION DE SERVICIO TIC.</t>
  </si>
  <si>
    <t>PAGO INDEMN. Y VAC. (15 DIAS CORRESP. AL AÑO 2019 Y 30 AL 2020), QUIEN DESEMPEÑO EL CARGO DE SOPORTE DE MESA DE AYUDA HELP DESK, EN EL DEPARTAMENTO DE ADMINISTRACION DE SERVICIO TIC.</t>
  </si>
  <si>
    <t>PAGO INDEMN. Y VAC. (25 DIAS CORRESP. AL AÑO 2019 Y 25 DEL 2020), QUIEN DESEMPEÑO EL CARGO DE OPERADOR DE SISTEMA APS, DIVISION DE OPERACIONES SAN CRISTOBAL.</t>
  </si>
  <si>
    <t>PAGO INDEMN. Y VAC. (25 DIAS CORRESP. AL AÑO 2019 Y 25 AL 2020), AQUIEN DESEMPEÑO EL CARGO DE OPERADOR DE SISTEMA APS, DISIVION DE OPERACIONES SAN CRISTOBAL.</t>
  </si>
  <si>
    <t>5TO ABONO DE INDEMN. Y VAC. CORRESP. A (30 DIAS DEL AÑO 2019 Y 27 DIAS DEL 2020), QUIEN DESEMPEÑO EL CARGO DE ENCARGADO (A) INTERINO EN EL DEPARTAMENTO ADMINISTRATIVO.</t>
  </si>
  <si>
    <t>SALDO INDEMN. Y VAC. CORRESP. A (30 DIAS DEL AÑO 2019 Y 30 DIAS DEL 2020), QUIEN DESEMPEÑO EL CARGO DE ANALISTA DE DATOS ESTADISTICOS EN EL DEPARTAMENTO DE ESTADISTICAS.</t>
  </si>
  <si>
    <t>5TO ABONO DE INDEMN. Y VAC. (30 DIAS CORRESP. AL AÑO 2019 Y 30 DEL 2020), QUIEN DESEMPEÑO EL CARGO DE ANALISTA FINANCIERO, EN LA DIRECCION DE DESARROLLO PROVINCIAL, UCP INAPA-BID-AECI.</t>
  </si>
  <si>
    <t>1ER ABONO, INDEMN. Y VAC. CORRESP. A (30 DIAS DEL AÑO 2019 Y 26 DEL 2020), QUIEN DESEMPEÑO EL CARGO DE ANALISTA COMERCIAL, EN LA DIVISION COMERCIAL SAN CRISTOBAL.</t>
  </si>
  <si>
    <t>PAGO INDEMN. Y VAC. (30 DIAS CORRESP. AL AÑO 2019 Y 26 AL 2020),  QUIEN DESEMPEÑO EL CARGO DE ANALISTA COMERCIAL, EN LA DIVISION COMERCIAL SAN CRISTOBAL.</t>
  </si>
  <si>
    <t>PAGO INDEMN. Y VAC. (30 DIAS CORRESP. AL AÑO 2019 Y 30 DEL 2020), QUIEN DESEMPEÑO EL CARGO DE TECNICO ADMINISTRATIVO, UCP INAPA-BID-AECI.</t>
  </si>
  <si>
    <t xml:space="preserve">PAGO INDEMN. Y VAC. (30 DIAS CORRESP. AL AÑO 2019 Y 30 AL 2020), QUIEN DESEMPEÑO EL CARGO DE TECNICO ADMINISTRATIVO, UCP INAPA-BID-AECI. </t>
  </si>
  <si>
    <t>PAGO INDEMN. Y VAC. (15 DIAS CORRESP. AL AÑO 2019 Y 15 DEL 2020), QUIEN DESEMPEÑO EL CARGO DE AUXILIAR COMERCIAL, EN LA DIVISION COMERCIAL SAN JOSE DE OCOA.</t>
  </si>
  <si>
    <t>PAGO INDEMN. Y VAC. (15 DIAS CORRESP. AL AÑO 2019 Y 15  AL 2020),  QUIEN DESEMPEÑO EL CARGO DE AUXILIAR COMERCIAL, EN LA DIVISION COMERCIAL DE SAN JOSE DE OCOA.</t>
  </si>
  <si>
    <t>PAGO INDEMN. Y VAC. (20 DIAS CORRESP. AL AÑO 2019 Y 19 AL 2020),  QUIEN DESEMPEÑO EL CARGO DE AUXILIAR DE FACTURACION, DIVISION COMERCIAL EL SEIBO.</t>
  </si>
  <si>
    <t>PAGO INDEMN. Y VAC. (20 DIAS CORRESP. AL AÑO 2019 Y 19 DIAS DEL 2020), QUIEN DESEMPEÑO EL CARGO DE AUXILIAR DE FACTURACION, DIVISION COMERCIAL EL SEIBO.</t>
  </si>
  <si>
    <t>PAGO INDEMN.Y VAC. (25 DIAS CORRESP. AL AÑO 2019 Y 30  AL 2020),  QUIEN DESEMPEÑO EL CARGO DE CAJERO (A) EN LA DIVISION ADMINISTRATIVA FINANCIERA PROVINCIA ELIAS PIÑA.</t>
  </si>
  <si>
    <t>PAGO INDEMN. Y VAC. (25  DIAS CORRESP. AL AÑO 2019 Y 30 DEL 2020), QUIEN DESEMPEÑO EL CARGO DE CAJERO (A), DIVISION ADMINISTRATIVA FINANCIERA, PROVINCIA ELIAS PIÑA.</t>
  </si>
  <si>
    <t>PAGO INDEMN. Y VACA. (15 DIAS CORRESP.AL AÑO 2019 Y 20 DEL 2020), QUIEN DESEMPEÑO EL CARGO DE AUXILIAR COMERCIAL, EN LA SECCION COMERCIAL DE VALVERDE.</t>
  </si>
  <si>
    <t>PAGO INDEMN. Y VAC. (15 DIAS CORRESP. AL AÑO 2019 Y 20 AL 2020), QUIEN DESEMPEÑO EL CARGO DE AUXILIAR COMERCIAL DE VALVERDE.</t>
  </si>
  <si>
    <t>PAGO INDEMN. Y VAC. (25 DIAS CORRESP. AL AÑO 2019 Y 30 DEL 2020), QUIEN DESEMPEÑO EL CARGO DE SECRETARIA, SECCION ADMINISTRATIVA DE BARAHONA.</t>
  </si>
  <si>
    <t>PAGO INDEMN. Y VAC. (25 DIAS CORRESP. AL AÑO 2019 Y 30  AL 2020), QUIEN DESEMPEÑO EL CARGO DE SECRETARIA, SECCION ADMINISTRATIVA DE BARAHONA.</t>
  </si>
  <si>
    <t>2DO ABONO, INDEMN. Y VAC. CORRESP. A (25 DIAS DEL AÑO 2019 Y 29 AL 2020), QUIEN DESEMPEÑO EL CARGO DE ENCARGADO (A), EN LA DIVISION DE TRATAMIENTO PROVINCIA MONTE PLATA.</t>
  </si>
  <si>
    <t>SALDO INDEMN. Y VAC. CORRESP. A (25 DIAS DEL AÑO 2019 Y 23 DEL 2020), QUIEN DESEMPEÑO EL CARGO DE ELECTRICISTA, DIVISION DE OPERACIONES SAN CRISTOBAL.</t>
  </si>
  <si>
    <t>PAGO INDEMN. Y VAC. (25 DIAS CORRESP. AL AÑO 2019 Y 30 DEL 2020), QUIEN DESEMPEÑO EL CARGO DE PLOMERO, DIVISION DE OPERACIONES SAN JOSE DE OCOA.</t>
  </si>
  <si>
    <t>PAGO INDEMN. Y VAC. (25 DIAS CORRESP. AL AÑO 2019 Y 30 AL 2020), QUIEN DESEMPEÑO EL CARGO DE PLOMERO, DIVISION DE OPERACIONES SAN JOSE DE OCOA.</t>
  </si>
  <si>
    <t>PAGO INDEMN. Y VAC. (25 DIAS CORRESP. AL AÑO 2019 Y 25 DEL 2020), QUIEN DESEMPEÑO EL CARGO DE VIGILANTE, SECCION ADMINISTRATIVA DE BARAHONA.</t>
  </si>
  <si>
    <t>PAGO  INDEMN. Y VAC. (25 DIAS CORRESP. AL AÑO 2019 Y 25 DEL  2020),. QUIEN DESEMPEÑO EL CARGO DE VIGILANTE, SECCION ADMINISTRATIVA DE BARAHONA.</t>
  </si>
  <si>
    <t>PAGO INDEMN. Y VAC. (20 DIAS CORRESP. AL AÑO 2020), QUIEN DESEMPEÑO EL CARGO DE CHOFER II, EN LA DIVISION DE TRANSPORTACION.</t>
  </si>
  <si>
    <t>PAGO FACT. NOS. B0222984872/20-01, 3525969/08-03-2021, DESCONTADO DE LA INDEMN. Y VAC. QUIEN DESEMPEÑO EL CARGO DE CHOFER II, EN LA DIVISION DE TRANSPORTACION.</t>
  </si>
  <si>
    <t>1ER ABONO, INDEMN. Y VAC. CORRESP. A (25 DIAS DEL AÑO 2019 Y 25 DIAS DEL 2020), QUIEN DESEMPEÑO EL CARGO DE INGENIERO CIVIL I, EN LA SECCION DE OPERACIONES DE BARAHONA.</t>
  </si>
  <si>
    <t>PAGO INDEMN. Y VAC. (25 DIAS CORRESP. AL AÑO 2019 Y 25 AL 2020), QUIEN DESEMPEÑO EL CARGO DE INGENIERO CIVIL I, EN LA SECCION DE OPERACIONES DE BARAHONA.</t>
  </si>
  <si>
    <t>PAGO INDEMN. Y VAC. (25 DIAS CORRESP. AL AÑO 2019 Y 30 DEL 2020), QUIEN DESEMPEÑO EL CARGO DE OPERADOR DE SISTEMA APS, EN LA DIVISION DE OPERACIONES ELIAS PIÑA.</t>
  </si>
  <si>
    <t>PAGO INDEMN. Y VAC. (25 DIAS CORRESP. AL AÑO 2019 Y 30 AL 2020), QUIEN DESEMPEÑO EL CARGO DE OPERADOR DE SISTEMA APS, EN LA DIVISION DE OPERACIONES ELIAS PIÑA.</t>
  </si>
  <si>
    <t>1ER ABONO, INDEMN. Y VAC. CORRESP. A (25 DIAS DEL AÑO 2019 Y 30 AL 2020), QUIEN DESEMPEÑO EL CARGO DE RECOLECTOR DE MUESTRAS, DEPART. REGIONAL DE ALINO GUAYUBIN.</t>
  </si>
  <si>
    <t>PAGO INDEMN. Y VAC. (25 DIAS CORRESP. AL AÑO 2019 Y 30 DEL 2020), QUIEN DESEMPEÑO EL CARGO DE OPERADOR DE SISTEMA APS, EN LA DIVISION DE OPERACIONES AZUA.</t>
  </si>
  <si>
    <t>PAGO INDEMN. Y VAC. (25 DIAS CORRESP. AL AÑO 2019 Y 30 AL 2020), QUIEN DESEMPEÑO EL CARGO DE OPERADOR DE SISTEMA APS, EN LA DIVISION DE OPERACIONES AZUA.</t>
  </si>
  <si>
    <t>PAGO INDEMN. Y VAC. (25 DIAS CORRESP. AL AÑO 2019 Y 30 DEL 2020), QUIEN DESEMPEÑO EL CARGO DE AUXILIAR COMERCIAL, EN LA DIVISION COMERCIAL SANCHEZ RAMIREZ.</t>
  </si>
  <si>
    <t>PAGO INDEMN. Y VAC. (25 DIAS CORRESP. AL AÑO 2019 Y 30 AL 2020), QUIEN DESEMPEÑO EL CARGO DE AUXILIAR COMERCIAL, EN LA DIVISION COMERCIAL SANCHEZ RAMIREZ.</t>
  </si>
  <si>
    <t>PAGO INDEMN. Y VAC. (30 DIAS CORRESP. AL AÑO 2020), QUIEN DESEMPEÑO EL CARGO DE SECRETARIA, EN LA DIRECCION DE DESARROLLO PROVINCIAL.</t>
  </si>
  <si>
    <t>PAGO FACT. NO. B0200378906/16-10-2020, DESCONTADO DE LA INDEMN. Y VAC. QUIEN DESEMPEÑO EL CARGO DE SECRETARIA, EN LA DIRECCION DE DESARROLLO PROVINCIAL.</t>
  </si>
  <si>
    <t>SALDO INDEMN. Y VAC. CORRESP. A (20 DIAS DEL AÑO 2019 Y 20 DEL 2020), QUIEN DESEMPEÑO EL CARGO DE OPERADOR DE PLC, DIVISION DE TRATAMIENTO DE AGUA SAMANA.</t>
  </si>
  <si>
    <t>SALDO INDEMN. Y VAC. CORRESP. A (25 DIAS DEL AÑO 2019 Y 30 DEL 2020), QUIEN DESEMPEÑO EL CARGO DE TECNICO ADMINISTRATIVO, DIVISION ADMINISTRATIVA FINANCIERA SAN CRISTOBAL.</t>
  </si>
  <si>
    <t>PAGO INDEMN. Y VAC. (20 DIAS CORRESP. AL AÑO 2020), QUIEN DESEMPEÑO LA FUNCION DE AUXILIAR ADMINISTRATIVA, DEPARTAMENTO EQUIDAD DE GENERO.</t>
  </si>
  <si>
    <t>PAGO INDEMN. Y VAC. (20 DIAS CORRESP. AL  2020), QUIEN DESEMPEÑO EL CARGO DE AUXILIAR ADMINISTRATIVA, DEPARTAMENTO EQUIDAD DE GENERO.</t>
  </si>
  <si>
    <t>PAGO INDEMN. Y VAC. (15 DIAS CORRESP. AL AÑO 2019 Y 10 DEL 2020), QUIEN DESEMPEÑO EL CARGO DE AUXILIAR ADMINISTRATIVO, EN LA DIVISION DE COMBUSTIBLE.</t>
  </si>
  <si>
    <t>PAGO FACT. NO. B0200385083/30-10-2020, DESCONTADO DE LA INDEMN. Y  VAC. QUIEN DESEMPEÑO EL CARGO DE AUXILIAR ADMINISTRATIVO, EN LA DIVISION DE COMBUSTIBLE.</t>
  </si>
  <si>
    <t>1ER ABONO, INDEMN. Y VAC. CORRESP. A (30 DIAS DEL AÑO 2019 Y 30 AL 2020), QUIEN DESEMPEÑO EL CARGO DE ENCARGADO (A), DEPART. PROVINCIAL ELIAS PIÑA.</t>
  </si>
  <si>
    <t>PAGO INDEMN. Y VAC. (25 DIAS CORRESP. AL AÑO 2019 Y 25 AL 2020) QUIEN DESEMPEÑO EL CARGO DE TECNICO ADMINISTRATIVO, EN LA DIVISION ADMINISTRATIVA PROVINCIA MONTE PLATA.</t>
  </si>
  <si>
    <t>1ER ABONO, INDEMN. Y VAC. CORRESP. A (25 DIAS DEL AÑO 2019 Y 25 DEL 2020), QUIEN DESEMPEÑO EL CARGO DE TECNICO ADMINISTRATIVO, EN LA DIVISION ADMINISTRATIVA PROVINCIA MONTE PLATA.</t>
  </si>
  <si>
    <t>PAGO FACT. NOS. B1500000001, 02, 03/04-03, 07/04-04-2021, ORD. DE SERV. NO. OS2021-0239, DISTRIBUCION DE AGUA EN DIFERENTES SECTORES Y COMUNIDADES DE LA PROV. MONTE CRISTI, SEGUN CONTRATO NO. 42/2020. CORRESP. A 19 DIAS DEL MES DE DICIEMBRE/2020, 20 DIAS DE ENERO, 24 DIAS DE FEBRERO Y 22 DIAS DE MARZO/2021.</t>
  </si>
  <si>
    <t>PAGO INDEMN. Y VAC. (30 DIAS CORRESP. AL AÑO 2019 Y 30 DEL 2020), QUIEN DESEMPEÑO EL CARGO DE MECANICO DE CLORADORES, EN LA DIVISION DE TRATAMIENTO SAN JOSE DE OCOA.</t>
  </si>
  <si>
    <t>PAGO INDEMN. Y VAC. (30 DIAS CORRESP. AL AÑO 2019 Y 30 AL 2020), QUIEN DESEMPEÑO EL CARGO DE MECANICO DE CLORADORES, EN LA DIVISION DE TRATAMIENTO SAN JOSE DE OCOA.</t>
  </si>
  <si>
    <t>4TO ABONO DE INDEMN. Y VAC. CORRESP. A (30 DIAS DEL AÑO 2019 Y 29 DEL 2020), QUIEN DESEMPEÑO EL CARGO DE ENCARGADO EN EL DEPARTAMENTO DE DESARROLLO RURAL EN APS.</t>
  </si>
  <si>
    <t>5TO ABONO DE LA INDEMN. Y VAC. CORRESP. A (30 DIAS DEL AÑO 2019 Y 25 DIAS DEL 2020), QUIEN DESEMPEÑO EL CARGO DE ENCARGADA EN EL DEPTO. DE MEDICION DE CONSUMO.</t>
  </si>
  <si>
    <t>PAGO INDEMN. Y VAC. (25 DIAS CORRESP. AL AÑO 2019 Y 29 AL 2020), QUIEN DESEMPEÑO EL CARGO DE AYUDANTE DE FONTANERIA, SECCION COMERCIAL DE BAHORUCO.</t>
  </si>
  <si>
    <t>PAGO INDEMN. Y VAC. (25 DIAS CORRESP. AL AÑO 2019 Y 29 DEL 2020), QUIEN DESEMPEÑO EL CARGO DE AYUDANTE DE FONTANERIA, SECCION COMERCIAL DE BAHORUCO.</t>
  </si>
  <si>
    <t>PAGO INDEMN. Y VAC. (25 DIAS CORRESP. AL AÑO 2019 Y 30 DEL 2020), QUIEN DESEMPEÑO EL CARGO DE CHOFER I, AC. MAO MUNICIPAL.</t>
  </si>
  <si>
    <t>PAGO INDEMN. Y VAC. (25 DIAS CORRESP. AL AÑO 2019 Y 30 AL 2020), QUIEN DESEMPEÑO EL CARGO DE CHOFER I, AC. MAO MUNICIPAL.</t>
  </si>
  <si>
    <t>SALDO DE INDEMN. Y VAC. CORRESP. A (30 DIAS DEL AÑO 2019 Y 25 DEL 2020), QUIEN DESEMPEÑO EL CARGO DE ENCARGADO (A), EN LA DIVISION ADMINISTRATIVA PROVINCIA SAMANA.</t>
  </si>
  <si>
    <t>3ER ABONO, INDEMN. Y VAC. (25 DIAS CORRESP. AL AÑO 2019 Y 20 DEL 2020), QUIEN DESEMPEÑO EL CARGO DE ENCARGADO (A) DIVISION DE OPERACIONES EN LA DIVISION DE OPERACIONES PROVINCIA BANI.</t>
  </si>
  <si>
    <t>PAGO INDEMN. Y VAC. (05 DIAS CORRESP. AL AÑO 2019 Y 14 DEL 2020), QUIEN DESEMPEÑO EL CARGO DE CONSERJE, EN LA SECCION DE MAYORDOMIA.</t>
  </si>
  <si>
    <t>PAGO INDEMN. Y VAC. (05 DIAS CORRESP. AL AÑO 2019 Y 14 AL 2020), QUIEN DESEMPEÑO EL CARGO DE CONSERJE EN LA SECCION DE MAYORDOMIA.</t>
  </si>
  <si>
    <t>PAGO FACT. NO. B0200378367/15-10-2020, DESCONTADO DE LA INDEMN.Y VAC.  QUIEN DESEMPEÑO EL CARGO DE CONSERJE, EN LA SECCION DE MAYORDOMIA.</t>
  </si>
  <si>
    <t>PAGO INDEMN. Y VAC. (20 DIAS CORRESP. AL AÑO 2020), QUIEN DESEMPEÑO EL CARGO DE CONSERJE, EN LA SECCION DE MAYORDOMIA.</t>
  </si>
  <si>
    <t>PAGO INDEMN. Y VAC. (20 DIAS CORRESP. AL AÑO 2020), QUIEN DESEMPEÑO EL CARGO DE CONSERJE EN LA SECCION DE MAYORDOMIA.</t>
  </si>
  <si>
    <t>PAGO INDEMN. Y VAC. (25 DIAS CORRESP. AL AÑO 2019 Y 30 DEL 2020), QUIEN DESEMPEÑO EL CARGO DE CAJERO (A), EN LA SECCION ADMINISTRATIVA DE BARAHONA.</t>
  </si>
  <si>
    <t>PAGO INDEMN. Y VAC. (25 DIAS CORRESP. AL AÑO 2019 Y 30  AL 2020), QUIEN DESEMPEÑO EL CARGO DE CAJERO (A), EN LA SECCION ADMINISTRATIVA DE BARAHONA.</t>
  </si>
  <si>
    <t>PAGO FACT. NO. B0200270438/17-09-2020, DESCONTADO DE LA INDEMN.Y  VAC., QUIEN DESEMPEÑO EL CARGO DE SECRETARIA, EN LA DIRECCION DE DESARROLLO PROVINCIAL.</t>
  </si>
  <si>
    <t>PAGO FACT. NO. B0200268672/11-09-2020, DESCONTADO DE LA INDEMN. Y VAC. QUIEN DESEMPEÑO EL CARGO DE CONSERJE, EN LA SECCION DE MAYORDOMIA.</t>
  </si>
  <si>
    <t>060275</t>
  </si>
  <si>
    <t xml:space="preserve">EFT-6135 </t>
  </si>
  <si>
    <t>EFT-6136</t>
  </si>
  <si>
    <t>EFT-6137</t>
  </si>
  <si>
    <t>EFT-6138</t>
  </si>
  <si>
    <t>EFT-6139</t>
  </si>
  <si>
    <t>EFT-6140</t>
  </si>
  <si>
    <t>EFT-6141</t>
  </si>
  <si>
    <t>EFT-6142</t>
  </si>
  <si>
    <t>EFT-6143</t>
  </si>
  <si>
    <t>EFT-6144</t>
  </si>
  <si>
    <t>EFT-6145</t>
  </si>
  <si>
    <t>EFT-6146</t>
  </si>
  <si>
    <t>EFT-6147</t>
  </si>
  <si>
    <t>PAGO VIATICOS DE  SUP. Y FISCALIZACION DE OBRAS, CORRESPONDIENTE AL MES DE ABRIL/2021, ELABORADA EN JUNIO/2021, SEGUM MEMO-DF-185/2021.</t>
  </si>
  <si>
    <t xml:space="preserve">060276 </t>
  </si>
  <si>
    <t xml:space="preserve">060277 </t>
  </si>
  <si>
    <t xml:space="preserve">060278 </t>
  </si>
  <si>
    <t xml:space="preserve">060279 </t>
  </si>
  <si>
    <t xml:space="preserve">060280 </t>
  </si>
  <si>
    <t xml:space="preserve">060281 </t>
  </si>
  <si>
    <t xml:space="preserve">060282 </t>
  </si>
  <si>
    <t xml:space="preserve">060283 </t>
  </si>
  <si>
    <t xml:space="preserve">060284 </t>
  </si>
  <si>
    <t xml:space="preserve">060285 </t>
  </si>
  <si>
    <t xml:space="preserve">060286 </t>
  </si>
  <si>
    <t xml:space="preserve">060287 </t>
  </si>
  <si>
    <t xml:space="preserve">060288 </t>
  </si>
  <si>
    <t xml:space="preserve">060289 </t>
  </si>
  <si>
    <t xml:space="preserve">060290 </t>
  </si>
  <si>
    <t xml:space="preserve">060291 </t>
  </si>
  <si>
    <t xml:space="preserve">060292 </t>
  </si>
  <si>
    <t xml:space="preserve">060293 </t>
  </si>
  <si>
    <t xml:space="preserve">060294 </t>
  </si>
  <si>
    <t xml:space="preserve">060295 </t>
  </si>
  <si>
    <t xml:space="preserve">060296 </t>
  </si>
  <si>
    <t xml:space="preserve">060297 </t>
  </si>
  <si>
    <t xml:space="preserve">060298 </t>
  </si>
  <si>
    <t xml:space="preserve">060299 </t>
  </si>
  <si>
    <t xml:space="preserve">060300 </t>
  </si>
  <si>
    <t xml:space="preserve">060301 </t>
  </si>
  <si>
    <t xml:space="preserve">060302 </t>
  </si>
  <si>
    <t xml:space="preserve">060303 </t>
  </si>
  <si>
    <t xml:space="preserve">060304 </t>
  </si>
  <si>
    <t xml:space="preserve">060305 </t>
  </si>
  <si>
    <t xml:space="preserve">060306 </t>
  </si>
  <si>
    <t xml:space="preserve">060307 </t>
  </si>
  <si>
    <t xml:space="preserve">060308 </t>
  </si>
  <si>
    <t xml:space="preserve">060309 </t>
  </si>
  <si>
    <t xml:space="preserve">060310 </t>
  </si>
  <si>
    <t xml:space="preserve">060311 </t>
  </si>
  <si>
    <t xml:space="preserve">060312 </t>
  </si>
  <si>
    <t>PAGO VAC. (20 DIAS CORRESP. AL AÑO 2019 Y 16 DEL 2020), QUIEN DESEMPEÑO EL CARGO DE TECNICO ADMINISTRATIVO, EN LA DIVISION ADMINISTRATIVA FINANCIERA PROVINCIA HATO MAYOR.</t>
  </si>
  <si>
    <t>REPOS. FONDO CAJA CHICA DE LA PROVINCIA PERAVIA ZONA IV CORRESP. AL PERIODO DEL 12-04 AL 25-05-2021, RECIBOS DE DESEMBOLSO DEL 1408  AL 1493, SEGUN RELACION DE GASTOS.</t>
  </si>
  <si>
    <t>PAGO VAC. (20 DIAS CORRESP. AL AÑO 2019 Y 16 DEL 2020), QUIEN DESEMPEÑO EL CARGO DE TECNICO ADMINISTRATIVO, EN LA DIVISION ADMINISTRATIVA FINANCIERA PROV. HATO MAYOR.</t>
  </si>
  <si>
    <t>PAGO INDEMN. Y VAC. (15 DIAS CORRESP. AL AÑO 2019 Y 12 DEL 2020), QUIEN DESEMPEÑO EL CARGO DE AYUDANTE DE FONTANERIA, EN LA SECCION COMERCIAL DE VALVERDE.</t>
  </si>
  <si>
    <t>PAGO INDEMN. Y VAC. (25 DIAS CORRESP. AL AÑO 2019 Y 30 DEL 2020), QUIEN DESEMPEÑO EL CARGO DE CAJERO (A), AC. NAVARRETE.</t>
  </si>
  <si>
    <t>PAGO INDEMN. Y VAC. (25 DIAS CORRESP. AL AÑO 2019 Y 30 DEL 2020), QUIEN DESEMPEÑO EL CARGO DE SECRETARIA, MONTE CRISTI.</t>
  </si>
  <si>
    <t>PAGO INDEMN. Y VAC. (30 DIAS CORRESP. AL AÑO 2019 Y 30 DEL 2020), QUIEN DESEMPEÑO EL CARGO DE PLOMERO EN LA DIVISION COMERCIAL MARIA TRINIDAD SANCHEZ.</t>
  </si>
  <si>
    <t>PAGO INDEMN. Y VAC. (30 DIAS CORRES. AL AÑO 2019 Y 30 AL 2020), QUIEN DESEMPEÑO EL CARGO DE PLOMERO EN LA DIVISION COMERCIAL MARIA TRINIDAD SANCHEZ.</t>
  </si>
  <si>
    <t>PAGO INDEMN. Y VAC. (25 DIAS CORRESP. AL AÑO 2019 Y 28 DEL 2020), QUIEN DESEMPEÑO LA FUNCION DE MECANICO DE BOMBA, EN LA SECCION DE TRATAMIENTO DE AGUA VALVERDE.</t>
  </si>
  <si>
    <t>PAGO INDEMN. Y VAC. (30 DIAS CORRESP. AL AÑO 2019 Y 30 DEL 2020), QUIEN DESEMPEÑO LA FUNCION DE MENSAJERO EXTERNO, DIVISION DE TRANSPORTACION.</t>
  </si>
  <si>
    <t>PAGO INDEMN. Y VAC. (30 DIAS CORRESP. AL AÑO 2019 Y 30 DEL 2020), QUIEN DESEMPEÑO EL CARGO DE OPERADOR DE SISTEMA APS, DIVISION DE OPERACIONES PROV. DUARTE.</t>
  </si>
  <si>
    <t>PAGO INDEMN. Y VAC. (25 DIAS CORRESP. AL AÑO 2019 Y 30 DEL 2020), QUIEN DESEMPEÑO LA FUNCION DE SOPORTE COMERCIAL, EN LA DIVISION COMERCIAL PROVINCIA DUARTE.</t>
  </si>
  <si>
    <t>PAGO INDEMN. Y VAC. (30 DIAS CORRESP. AL AÑO 2019 Y 26 DEL 2020), QUIEN DESEMPEÑO EL CARGO DE AUXILIAR DE FACTURACION, SECCION COMERCIAL DE VALVERDE.</t>
  </si>
  <si>
    <t>PAGO INDEMN. Y VAC. (30 DIAS CORRESP. AL AÑO 2019 Y 26 AL 2020),. QUIEN DESEMPEÑO EL CARGO DE AUXILIAR DE FACTURACION, SECCION COMERCIAL DE VALVERDE.</t>
  </si>
  <si>
    <t>PAGO INDEMN. Y VAC. (25 DIAS CORRESP. AL AÑO 2019 Y 30 DEL 2020), QUIEN DESEMPEÑO EL CARGO DE GESTOR DE COBROS, EN LA DIVISION COMERCIAL MARIA TRINIDAD SANCHEZ.</t>
  </si>
  <si>
    <t>PAGO VIATICOS DIRECCION COMERCIAL CORRESP. AL MES DE ABRIL/2021, ELABORADA EN JUNIO/2021.</t>
  </si>
  <si>
    <t>PAGO INDEMN. Y VAC. (30 DIAS CORRESP. AL AÑO 2019 Y 30 DEL 2020), QUIEN DESEMPEÑO EL CARGO DE AYUDANTE DE FONTANERIA, EN LA DIVISION DE OPERACIONES ELIAS PIÑA.</t>
  </si>
  <si>
    <t>PAGO INDEMN. Y VAC. (30 DIAS CORRESP. AL AÑO 2019 Y 30 AL 2020), QUIEN DESEMPEÑO EL CARGO DE AYUDANTE DE FONTANERIA, EN LA DIVISION DE OPERACIONES ELIAS PIÑA.</t>
  </si>
  <si>
    <t>PAGO INDEMN. Y VAC. (13 DIAS CORRESP. AL AÑO 2020), QUIEN DESEMPEÑO EL CARGO DE CAJERO (A), EN LA DIVISION ADMINISTRATIVA FINANCIERA SAN CRISTOBAL.</t>
  </si>
  <si>
    <t>PAGO INDEMN. Y VAC.(13 DIAS CORRESP.E AL AÑO 2020), QUIEN DESEMPEÑO EL CARGO DE CAJERO (A), EN LA DIVISION ADMINISTRATIVA FINANCIERA SAN CRISTOBAL.</t>
  </si>
  <si>
    <t>PAGO INDEMN. Y VAC. (20 DIAS CORRESP. AL AÑO 2019 Y 19 DEL 2020), QUIEN DESEMPEÑO EL CARGO DE AYUDANTE DE FONTANERIA, DIVISION DE OPERACIONES AZUA.</t>
  </si>
  <si>
    <t>PAGO INDEMN. Y VAC. (20 DIAS CORRESP. AL AÑO 2019 Y 19 AL 2020), QUIEN DESEMPEÑO EL CARGO DE AYUDANTE DE FONTANERIA, DIVISION DE OPERACIONES AZUA.</t>
  </si>
  <si>
    <t>PAGO INDEMN. Y VAC. (15 DIAS CORRESP. AL AÑO 2019 Y 14 DEL 2020), QUIEN DESEMPEÑO EL CARGO DE CAJERO (A), SECCION ADMINISTRATIVA VALVERDE.</t>
  </si>
  <si>
    <t>PAGO INDEMN. Y VAC. (15 DIAS CORRESP. AL AÑO 2019 Y 14 AL 2020), QUIEN DESEMPEÑO EL CARGO DE CAJERO (A), SECCION ADMINISTRATIVA VALVERDE.</t>
  </si>
  <si>
    <t>PAGO INDEMN. Y VAC. (25 DIAS CORRESP. AL AÑO 2019 Y 30 DEL 2020), QUIEN DESEMPEÑO EL CARGO DE TECNICO ADMINISTRATIVO, EN LA SECCION ADMINISTRATIVA DE BARAHONA.</t>
  </si>
  <si>
    <t>PAGO INDEMN. Y VAC. (25 DIAS CORRESP. AL AÑO 2019 Y 30 AL 2020), QUIEN DESEMPEÑO EL CARGO DE TECNICO ADMINISTRATIVO, EN LA SECCION ADMINISTRATIVA DE BARAHONA.</t>
  </si>
  <si>
    <t>PAGO INDEMN. Y VAC. (20 DIAS CORRESP. AL AÑO 2019 Y 20 DEL 2020), QUIEN DESEMPEÑO EL CARGO DE RECEPCIONISTA, EN EL DEPARTAMENTO ADMINISTRATIVO.</t>
  </si>
  <si>
    <t>PAGO INDEMN. Y VAC. (20 DIAS CORRESP. AL AÑO 2019 Y 20 AL 2020), QUIEN DESEMPEÑO EL CARGO DE RECEPCIONISTA, EN EL DEPARTAMENTO ADMINISTRATIVO.</t>
  </si>
  <si>
    <t>PAGO INDEMN. Y VAC. (25 DIAS CORRESP. AL AÑO 2019 Y 30 DEL 2020), QUIEN DESEMPEÑO EL CARGO DE AYUDANTE DE FONTANERIA, SECCION DE OPERACIONES DE MONTE CRISTI.</t>
  </si>
  <si>
    <t>PAGO INDEMN. Y VAC. (25 DIAS CORRESP. AL AÑO 2019 Y 30 AL 2020),  QUIEN DESEMPEÑO EL CARGO DE AYUDANTE DE FONTANERIA, SECCION DE OPERACIONES DE MONTE CRISTI.</t>
  </si>
  <si>
    <t>PAGO FACT. NO. B1500000167/14-04/2021 ORDEN DE COMPRA OC2021-0099 COMPRA DE MATERIALES DE OFICINA PARA LOS DIFERENTES DEPARTAMENTOS DE LA INSTITUCION INAPA.</t>
  </si>
  <si>
    <t>PAGO FACT. NO. B1500000417/14-04-2021 ORDEN DE COMPRA NO. OC2021-0100, COMPRA DE MATERIALES DE OFICINA PARA LOS DIFERENTES DEPARTAMENTOS DE LA INSTITUCION INAPA.</t>
  </si>
  <si>
    <t>PAGO FACT. NO B1500000051/08-04-2021 ORDEN DE COMPRA OC2021-0089, CONFECCION DE TALONARIO DE CONTROLES INTERNOS PARA TRAMITACION DEL AREA DE ARCHIVO Y CORRESP. EN LA DIRECCION EJECUTIVA Y CONFECCION DE TALONARIOS DE DESEMBOLSO DE CAJA DE LA DIRECCION EJECUTIVA.</t>
  </si>
  <si>
    <t>PAGO FACT. NO. B1500000060/09-03-2021 ORDEN DE COMPRA NO.OC2021-0045, COMPRA DE ACEITE PARA USO DE VEHICULOS DE LA INSTITUCION.</t>
  </si>
  <si>
    <t>PAGO VIATICOS DIRECCION DE PROGRAMAS Y PROYECTOS ESPECIALES CORRESP. A ABRIL/2021 ELABORADA EN JUNIO/2021.</t>
  </si>
  <si>
    <t>PAGO VIATICOS DE LA DIRECCION DE LA CALIDAD DEL AGUA, CORRESP. AL MES DE ABRIL/2021 ELABORADA EN JUNIO/2021.</t>
  </si>
  <si>
    <t>PAGO VIATICOS DE LA UNIDADES CONSULTIVAS O ASESORAS, CORRESP. AL MES DE ABRIL/2021, ELABORADA EN JUNIO/2021.</t>
  </si>
  <si>
    <t>PAGO VIATICOS DIRECCION DE TECNOLOGIA DE LA INF. Y COM, CORRESP. A ABRIL/2021 ELABORADA EN JUNIO/2021.</t>
  </si>
  <si>
    <t>PAGO VIATICOS DEL DEPART. DE REVISION Y CONTROL, CORRESP. A ABRIL/2021 ELABORADA EN JUNIO/2021.</t>
  </si>
  <si>
    <t>PAGO VIATICOS DIRECCION DE TRATAMIENTO DE AGUA, CORRESP. AL MES DE ABRIL/2021, ELABORADA EN JUNIO/2021.</t>
  </si>
  <si>
    <t>PAGO VIATICOS DIRECCION DE INGENIERIA, CORRESP. AL MES DE ABRIL/2021, ELABORADA EN JUNIO/2021.</t>
  </si>
  <si>
    <t>PAGO FACT. NO. B1500000116/23-02-2021 ORDEN DE COMP. OC2021-0014, ADQUISICION DE EQUIPOS, PARA SER UTILIZADOS EN EL ACUEDUCTO ARROYO BLANCO EL GUANAL, EQUIPO NO. 2, PROVINCIA SANTIAGO RODRIGUEZ.</t>
  </si>
  <si>
    <t>PAGO FACT.  NOS. B1500000008/22-09, 04/01-10, 03/01-11, 05/01-12-2020,  06/01-01,  01/01-02,  02/01-03, 09/01-04-2021 ORDEN DE SERVICIO NO. OS2021-0299, DISTRIBUCION DE AGUA EN DIFERENTES SECTORES Y COMUNIDADES DE LA PROVINCIA SAN JUAN DE LA MAGUANA  CORRESP. A 9  DIAS  DE SEPTIEMBRE, 31 DIAS DE  OCTUBRE,  30 DIAS DE  NOVIEMBRE, 31 DIAS DE   DICIEMBRE/2020,  31 DIAS DE ENERO,  28 DIAS DE FEBRERO, 31 DIAS DE MARZO.  30 DIAS DE ABRIL/2021.</t>
  </si>
  <si>
    <t>PAGO NOMINA DE INDEMN. Y VAC. AL PERSONAL DESVINCULADO 2DA PARTE.</t>
  </si>
  <si>
    <t>COMISION TRANSFERENCIA EXTERIOR</t>
  </si>
  <si>
    <t xml:space="preserve">EFT-2270 </t>
  </si>
  <si>
    <t xml:space="preserve">EFT-2271 </t>
  </si>
  <si>
    <t xml:space="preserve">EFT-2272 </t>
  </si>
  <si>
    <t xml:space="preserve">EFT-2273 </t>
  </si>
  <si>
    <t xml:space="preserve">EFT-2274 </t>
  </si>
  <si>
    <t xml:space="preserve">EFT-2275 </t>
  </si>
  <si>
    <t xml:space="preserve">EFT-2276 </t>
  </si>
  <si>
    <t xml:space="preserve">EFT-2277 </t>
  </si>
  <si>
    <t xml:space="preserve">EFT-2278 </t>
  </si>
  <si>
    <t xml:space="preserve">EFT-2279 </t>
  </si>
  <si>
    <t xml:space="preserve">EFT-2280 </t>
  </si>
  <si>
    <t xml:space="preserve">EFT-2281 </t>
  </si>
  <si>
    <t xml:space="preserve">EFT-2282 </t>
  </si>
  <si>
    <t xml:space="preserve">EFT-1172 </t>
  </si>
  <si>
    <t xml:space="preserve">EFT-1173 </t>
  </si>
  <si>
    <t xml:space="preserve">EFT-1174 </t>
  </si>
  <si>
    <t>NOMINA ADIC. DEL PERSONAL CONTRATADO E IGUALADO, COMPLETIVO ABRIL/2021-JUNIO2021.</t>
  </si>
  <si>
    <t>103146 -103147</t>
  </si>
  <si>
    <t>NOMINA ADIC. DEL PERSONAL CONTRATADO E IGUALADO, COMPLETIVO MAYO/2021-JUNIO2021.</t>
  </si>
  <si>
    <t>PAGO FACT. NO.B1500000060/24-05-2021 (CUB. NO.04 FINAL Y DEVOLUCION DE RETENIDO EN GARANTIA) SOBRE LOS TRAB. TERMINACION EN SUSTITUCION TUBERIA EN CAMPO DE POZOS ( DEL NO.1 AL NO.8 ) SISTEMA ALEJANDRO BASS, PROV. HATO MAYOR.</t>
  </si>
  <si>
    <t>PAGO FACT. NO.B1500000004/29-05-2021 (CUB. NO.04 ) DE LOS TRABAJOS HABILITACION DEPOSITO REGULADOR ACERO VITRIFICADO STAND PIPE 500 M3 EL PEZCOZON ( INSTALACION ENTRADA, REBOSE, DESAGUE, SALIDA Y By- PASS), PROV. DUARTE.</t>
  </si>
  <si>
    <t>PAGO FACT. NO.B1500000237/25-05-2021 (CUB. NO.01 ) DE LOS TRAB. CONSTRUCCION LINEA DE CONDUCCION POR GRAVEDAD, AC. MULTIPLE CEVICO (TERMINACION), PROV. SANCHEZ RAMIREZ.</t>
  </si>
  <si>
    <t>PAGO FACT. B1500000006/06-05-2021, (CUB. NO. 06) DE LOS TRAB. AMPLIACION DE AC. HIGUEY, EXTENSION VILLA HORTENSIA Y ANAMUYA, REDES DE DISTRIB. PROV. LA ALTAGRACIA.</t>
  </si>
  <si>
    <t>PAGO FACT. NO. B1500000113/22-04-2021 (CUB. NO. 06) DE LOS TRAB. DE REFORZAMIENTO AC. VILLA JARAGUA, PROV. BAHORUCO.</t>
  </si>
  <si>
    <t>PAGO FACT. NO.B1500000005/31-05-2021 (CUB. NO.05) DE LOS TRAB. CONSTRUCCION ALCANTARILLADO SANITARIO DE LOS SECTORES PUEBLO ABAJO, SAVICA Y RESTAURADORES, PROV. AZUA.</t>
  </si>
  <si>
    <t>PAGO FACT. NO.B1500000016/28-05-2021 (CUB. NO.06 ) DE LOS TRAB. MEJORAMIENTO Y AMPLIACION AC. LOS RIOS Y LAS CLAVELINAS, PROV. BAHORUCO  .</t>
  </si>
  <si>
    <t>PAGO FACT. NO.B1500000004/28-05-2021 (CUB. NO.04) DE LOS TRAB. DE CONSTRUCCION ESTACION DE BOMBEO Y LINEA DE IMPULSION, AC. DE VILLA ALTAGRACIA , PROV. SAN CRISTOBAL, SEGUN CONTRATO NO.082/2019, MENOS DESC. LEY 6-86 RD$124,608.33, SUPERVISION RD$623,041.63, CODIA RD$12,460.83, ITBIS RD$224,294.99, ISR RD$164,371.21.-</t>
  </si>
  <si>
    <t>PAGO FACT.NO. B1500000021/31-05-2021 (CUB. NO.2) SOBRE LOS TRAB. PROFUNDIZACION DE DOS (2) POZOS EXISTENTES, PERFORACION, AFOROS Y LIMPIEZAS DE POZOS DE ACS. EN DIFTES. PROV. DEL PAIS.</t>
  </si>
  <si>
    <t>PAGO FACT. NO.B1500000001/03-06-2021 ( CUB. NO.01) DE LOS TRAB. REHABILITACION PLANTA DE AGUAS RESIDUALES DE BARAHONA, PROV. BARAHONA .</t>
  </si>
  <si>
    <t xml:space="preserve">AVANCE INICIAL 20% DE LOS TRABAJOS DE REDES, GUANUMA SEGUNDA PARTE,PROV. SANTO DOMINGO- MONTE PLATA. </t>
  </si>
  <si>
    <t xml:space="preserve">AVANCE INICIAL 20% DE LOS TRAB. DE REDES VILLA GUERRERO COMPRENDIDA ENTRE LOS NUDOS 8, 12, 75 Y 80,  PROV. EL SEIBO. </t>
  </si>
  <si>
    <t>PAGO FACT. NO.B1500000011/01-06-2021 (CUB. NO.04 ) DE LOS TRAB.  REPOSICION TUBERIAS DEL ALCANTARILLADO SANITARIO DE LA CIUDAD SAN JUAN DE LA MAGUANA,  PROV. SAN JUAN DE LA MAGUANA.</t>
  </si>
  <si>
    <t>SERV.ALQ. DE UNA CAMIONETA DOBLE  CABINA,USADA EN LAS OPERACIONES LLEVADAS A CABO  POR EL AREA ADM. DE INAPA SAN  CRSOTAL</t>
  </si>
  <si>
    <t>SERV. DE MECANIZADO DE GUIAS E  INSTALACION  DE NUEVO  BUSSING, MECANIZADO DE CAJA DE  EMPAQUE, FABRICACION DE CASQUILLO EN BRONCE Y FABRICACION DE BARRA ROSCADA EN AMBOS EXTREMOS, ESTACION # 1, VILLA ALTAGRACIA</t>
  </si>
  <si>
    <t>CAMBITA INAPA PROV. SAN CRISTOBAL CORRESP. A LOS MESES DESDE SEP/2020,HASTA ABRIL/2020.</t>
  </si>
  <si>
    <t>COMPRA DE MATERIALES  GASTABLE DE OFICINA, PARA SER USADOS POR EL DEPTO. PROVINCIAL DE INAPA PROV. SAN CRISTOBAL.</t>
  </si>
  <si>
    <t>SERV. DE TRANSP. ( IDA Y VUELTA ) AL PERSONAL DE INAPA PROV. SAN CRISTOBAL, CORRESP. A MARZO 2021.</t>
  </si>
  <si>
    <t>COMPRA DE 350 TSHIRTS COLO AZUL ROYAL CON  BORDADOS  INAPA PARA SER USADOS EN EL  DEPTO. PROVINCIAL DE INAPA  SAN CRISTOBAL.</t>
  </si>
  <si>
    <t>COMPRA DE HOROMETROS PARA SER USADOS EN LOS DIFERENTES ACUEDUCTOS DE INAPA  PROV. SAN CRISTOBAL</t>
  </si>
  <si>
    <t>SERV. CAMBIO DE RODAMIENTO Y MANTENIMIENTO DE UN MOTOR  DE 100 HP PERTENECIENTE AL ACUEDUCTO LA CRUZ 3, INAPA PROV. SN CRISTOBAL.</t>
  </si>
  <si>
    <t>COMPRA DE ADAPTADORES UNIVERSAL AMERICANO DE 2¨,4¨ Y 6¨ PARA SER USADOS EN LA COLOCACION DE VALVULAS CON LA QUE SECTORIZAREMSOS EN LOS DIFERENTES ACUEDUCTOS  DE INAPA PROV. SAN CRISTOBAL</t>
  </si>
  <si>
    <t xml:space="preserve">COMPRA DE DOS TUBOS PVC PARA SER USADOS EN RESOLVER AVERIA EN VILLA ALTAGRACIA, INAPA PROV. SAN CRISTOBAL </t>
  </si>
  <si>
    <t xml:space="preserve">SERV. COLOCACION DE GUIAS DE 4¨ PARA EJES DE 1 EN EL EQUIPO 4 DE PALENQUE, INAPA PROV. SAN CRISTOBAL. </t>
  </si>
  <si>
    <t>REPOSICION FONDO CAJA CHICA DE LA DIVISION ADM. Y FINANCIERA INAPA  SAN CISTOBAL, CORRESPONDIENTE AL PERIODO DEL  18/05/2021 AL 09/06/2021. RECIBOS No.1909 AL 1940</t>
  </si>
  <si>
    <t>AVISO DE DEBITO (DIFERENCIA DE LA TRANSF. AL EXTERIOR)</t>
  </si>
  <si>
    <t xml:space="preserve">EFT-6148 </t>
  </si>
  <si>
    <t>EFT-6149</t>
  </si>
  <si>
    <t>EFT-6150</t>
  </si>
  <si>
    <t>EFT-6151</t>
  </si>
  <si>
    <t>EFT-6152</t>
  </si>
  <si>
    <t>EFT-6153</t>
  </si>
  <si>
    <t>EFT-6154</t>
  </si>
  <si>
    <t xml:space="preserve">060313 </t>
  </si>
  <si>
    <t xml:space="preserve">060314 </t>
  </si>
  <si>
    <t xml:space="preserve">060315 </t>
  </si>
  <si>
    <t xml:space="preserve">060316 </t>
  </si>
  <si>
    <t xml:space="preserve">060317 </t>
  </si>
  <si>
    <t xml:space="preserve">060318 </t>
  </si>
  <si>
    <t xml:space="preserve">060319 </t>
  </si>
  <si>
    <t xml:space="preserve">060320 </t>
  </si>
  <si>
    <t xml:space="preserve">060321 </t>
  </si>
  <si>
    <t xml:space="preserve">060322 </t>
  </si>
  <si>
    <t xml:space="preserve">060323 </t>
  </si>
  <si>
    <t xml:space="preserve">060324 </t>
  </si>
  <si>
    <t>1ER ABONO, INDEMN. Y VAC. CORRESP. A (30 DIAS DEL AÑO 2019 Y 30 DEL 2020), QUIEN DESEMPEÑO EL CARGO DE CODIFICADOR (A) EN EL DEPART.CATASTRO DE USUARIOS CARTOGRAFIA.</t>
  </si>
  <si>
    <t>1ER ABONO, INDEMN. Y  VAC. CORRESP. A (30 DIAS DEL AÑO 2019 Y 30 DEL 2020), QUIEN DESEMPEÑO LA FUNCION DE AUXILIAR COMERCIAL, EN EL DEPART. CATASTRO DE USUARIOS CARTOGRAFIA.</t>
  </si>
  <si>
    <t>PAGO INDEMN. Y VAC. (25 DIAS CORRESP. AL AÑO 2019 Y 26 DEL 2020), QUIEN DESEMPEÑO EL CARGO DE AUXILIAR ADMINISTRATIVO, DEPART. DE REVISION Y CONTROL.</t>
  </si>
  <si>
    <t>PAGO INDEMN. Y VAC. (25 DIAS CORRESP. AL AÑO 2019 Y 26 DEL 2020), QUIEN DESEMPEÑO LA FUNCION DE SECRETARIA, EN EL DEPARTAMENTO DE REVISION Y CONTROL.</t>
  </si>
  <si>
    <t>PAGO INDEMN. Y VAC. (20 DIAS CORRESP. AL AÑO 2019 Y 20 AL 2020), QUIEN DESEMPEÑO LA FUNCION DE OPERADOR DE SISTEMA APS, SECCION DE OPERACIONES MONTE CRISTI.</t>
  </si>
  <si>
    <t>PAGO INDEMN. Y VAC. (20 DIAS CORRESP. AL AÑO 2019 Y 20 DEL 2020), QUIEN DESEMPEÑO LA FUNCION DE OPERADOR DE SISTEMA APS, SECCION DE OPERACIONES DE MONTE CRISTI.</t>
  </si>
  <si>
    <t>REPOS. FONDO CAJA CHICA DE LA UNIDAD ADMINISTRATIVA DE SABANA GRANDE DE BOYA ZONA IV CORRESP. AL PERIODO DEL 10/02 AL 25/05/2021, RECIBOS DE DESEMBOLSO DEL 0134  AL 0143.</t>
  </si>
  <si>
    <t>PAGO FACT. NOS. B1500000015/03-05, 16/04-05-2021, ORD. DE SERV. NO. OS2021-0052 , DISTRIBUCION DE AGUA EN DIFERENTES SECTORES Y COMUNIDADES DE LA PROV. INDEPENDENCIA SEGUN CONTRATO NO. 119/2019, ADENDA  NO. 01/2020, CORRESP. A 26 DIAS DE ENERO, Y 10 DIAS DE FEBRERO /2021.</t>
  </si>
  <si>
    <t>REPOS. FONDO CAJA CHICA DE LA PROVINCIA LA ALTAGRACIA ZONA VI CORRESP. AL PERIODO DEL 16-04  AL 31-05-2021, RECIBOS DE DESEMBOLSO DEL 0997  AL 1063.</t>
  </si>
  <si>
    <t>REPOS. FONDO CAJA CHICA DE LA ESTAFETA DE COBROS DE LAS TERRENAS ZONA III CORRESP. AL PERIODO DEL 13-02  AL 20-04-2021, RECIBOS DE DESEMBOLSO DEL 0128  AL 0148.</t>
  </si>
  <si>
    <t>PAGO FACT. NO. B1500000161/21-05-2021 ORD. SERV. NO. OS2021-0202 COLOCACION DE PUBLICIDAD DURANTE 03 (TRES) MESES EN EL PROGRAMA RADIAL " ABRIENDO EL JUEGO", QUE SE TRANSMITE DE LUNES A VIERNES EN HORARIO DE 7:00 AM A 9:00 AM POR LA EMISORA: KISS 94.9, EN SANTO DOMINGO, ZONA METROPOLITANA Y EL ESTE, PARA EL SUR POR ULTRA 106.7, PARA EL NORTE POR TELESISTEMA 97.5 Y ECLIPSE 96.9, CORRESP. AL PERIODO DESDE EL 08 DE FEBRERO HASTA EL 08 DE MAYO/2021.</t>
  </si>
  <si>
    <t>PAGO FACT. NOS. B1500000008, 09/12-05-2021, ORD. DE SERV. NO. OS2021-0302, COLOCACION DE PUBLICIDAD INSTITUCIONAL DURANTE  TRES (03) MESES, EN EL PROGRAMA DE TELEVISION ¨AL RITMO DE SANDY JIMENEZ¨, QUE SE TRANSMITE POR TNE CANAL 58 DE TELEVIADUCTO EN MOCA Y  CON COBERTURA EN TODO EL CIBAO, CORRESP. AL PERIODO DEL 24 DE FEBRERO AL 24 DE MAYO DEL 2021.</t>
  </si>
  <si>
    <t>PAGO FACT.S NOS.B1500000106/26-01, 105,107,108/12-04, 110/05-05-2021, ORD. DE SERV. NO.OS2021-0205, DISTRIBUCION DE AGUA EN DIFERENTES SECTORES Y COMUNIDADES  DE LA PROV. SAMANA, SEGUN CONTRATO NO.59/2020, CORRESP. A 13  DIAS DEL MES DE DICIEMBRE/2020, 30 DIAS DE ENERO, 28 DIAS DE FEBRERO, 30 DIAS DE MARZO Y 27 DIAS DE ABRIL/2021.</t>
  </si>
  <si>
    <t>PAGO FACT. NOS. B1500000291, 292/13, 293/24-05-2021 ORD. DE SERV. OS2021-0317, PUBLICIDAD INSTITUCIONAL DURANTE 03 (TRES) MESES,  EN EL PROGRAMA "INFO X DOS " TRANSMITIDO  LOS DOMINGOS A LAS 10:00 P.M. POR EL CANAL DEL SOL, CANAL 6 BAJO LA DIRECCION Y REPRESENTACION DEL PERIODISTA PAUL ANDRES PIMENTEL BLANCO, (CORRESP. AL PERIODO  DEL 23 DE FEBRERO AL 23 DE MAYO DEL 2021).</t>
  </si>
  <si>
    <t>PAGO FACT. NO.B1500000320/21-05-2021, ORD. DE SERV. OS2021-0313, COLOCACION DE PUBLICIDAD INSTITUCIONAL DURANTE 03 (TRES) MESES , EN EL PROGRAMA DE TELEVISION ¨EL INTERACTIVO DE FELITO¨ TRANSMITIDO LOS DOMINGOS DE 4:00 PM A 5:00 PM, POR CINEVISION, CANAL 19, (CORRESP. AL PERIODO DEL 12 DE MARZO AL 12 DE MAYO 2021).</t>
  </si>
  <si>
    <t>PAGO VIATICOS DE LA DIRECCION DE OPERACIONES CORRESPONDIENTE AL MES DE ABRIL/2021, ELABORADA EN JUNIO/2021.</t>
  </si>
  <si>
    <t>PAGO VIATICOS DIRECCION ADMINISTRATIVA, CORRESPONDIENTE  AL MES DE ABRIL/2021, ELABORADA EN JUNIO/2021.</t>
  </si>
  <si>
    <t>PAGO VIATICOS COMPLETIVO DE MARZO, ELABORADA EN JUNIO/2021.</t>
  </si>
  <si>
    <t>PAGO VIATICOS DE LA DIRECCION DESARROLLO PROVINCIAL, CORRESP. A ABRIL/2021 ELABORADA EN JUNIO/2021.</t>
  </si>
  <si>
    <t xml:space="preserve">EFT-6155 </t>
  </si>
  <si>
    <t>EFT-6156</t>
  </si>
  <si>
    <t>EFT-6157</t>
  </si>
  <si>
    <t>EFT-6158</t>
  </si>
  <si>
    <t>EFT-6159</t>
  </si>
  <si>
    <t>EFT-6160</t>
  </si>
  <si>
    <t>EFT-6161</t>
  </si>
  <si>
    <t>EFT-6162</t>
  </si>
  <si>
    <t>EFT-6163</t>
  </si>
  <si>
    <t>EFT-6164</t>
  </si>
  <si>
    <t xml:space="preserve">060325 </t>
  </si>
  <si>
    <t xml:space="preserve">060326 </t>
  </si>
  <si>
    <t xml:space="preserve">060327 </t>
  </si>
  <si>
    <t xml:space="preserve">060328 </t>
  </si>
  <si>
    <t xml:space="preserve">060329 </t>
  </si>
  <si>
    <t xml:space="preserve">060330 </t>
  </si>
  <si>
    <t xml:space="preserve">060331 </t>
  </si>
  <si>
    <t xml:space="preserve">060332 </t>
  </si>
  <si>
    <t xml:space="preserve">060333 </t>
  </si>
  <si>
    <t xml:space="preserve">060334 </t>
  </si>
  <si>
    <t xml:space="preserve">060335 </t>
  </si>
  <si>
    <t xml:space="preserve">060336 </t>
  </si>
  <si>
    <t xml:space="preserve">060337 </t>
  </si>
  <si>
    <t xml:space="preserve">060338 </t>
  </si>
  <si>
    <t xml:space="preserve">060339 </t>
  </si>
  <si>
    <t xml:space="preserve">060340 </t>
  </si>
  <si>
    <t xml:space="preserve">060341 </t>
  </si>
  <si>
    <t xml:space="preserve">060342 </t>
  </si>
  <si>
    <t xml:space="preserve">060343 </t>
  </si>
  <si>
    <t xml:space="preserve">060344 </t>
  </si>
  <si>
    <t xml:space="preserve">060345 </t>
  </si>
  <si>
    <t xml:space="preserve">060346 </t>
  </si>
  <si>
    <t xml:space="preserve">060347 </t>
  </si>
  <si>
    <t xml:space="preserve">060348 </t>
  </si>
  <si>
    <t xml:space="preserve">060349 </t>
  </si>
  <si>
    <t xml:space="preserve">060350 </t>
  </si>
  <si>
    <t xml:space="preserve">060351 </t>
  </si>
  <si>
    <t xml:space="preserve">060352 </t>
  </si>
  <si>
    <t xml:space="preserve">060353 </t>
  </si>
  <si>
    <t xml:space="preserve">060354 </t>
  </si>
  <si>
    <t xml:space="preserve">060355 </t>
  </si>
  <si>
    <t xml:space="preserve">060356 </t>
  </si>
  <si>
    <t xml:space="preserve">060357 </t>
  </si>
  <si>
    <t xml:space="preserve">060358 </t>
  </si>
  <si>
    <t xml:space="preserve">060359 </t>
  </si>
  <si>
    <t xml:space="preserve">060360 </t>
  </si>
  <si>
    <t xml:space="preserve">060361 </t>
  </si>
  <si>
    <t xml:space="preserve">060362 </t>
  </si>
  <si>
    <t xml:space="preserve">060363 </t>
  </si>
  <si>
    <t xml:space="preserve">060364 </t>
  </si>
  <si>
    <t xml:space="preserve">060365 </t>
  </si>
  <si>
    <t xml:space="preserve">060366 </t>
  </si>
  <si>
    <t xml:space="preserve">060367 </t>
  </si>
  <si>
    <t xml:space="preserve">060368 </t>
  </si>
  <si>
    <t xml:space="preserve">060369 </t>
  </si>
  <si>
    <t xml:space="preserve">060370 </t>
  </si>
  <si>
    <t xml:space="preserve">060371 </t>
  </si>
  <si>
    <t xml:space="preserve">060372 </t>
  </si>
  <si>
    <t xml:space="preserve">060373 </t>
  </si>
  <si>
    <t xml:space="preserve">060374 </t>
  </si>
  <si>
    <t>SALDO DE LA INDEMN. Y VAC. CORRESP. A (25 DIAS DEL AÑO 2019 Y 25 DIAS DEL 2020), QUIEN DESEMPEÑO EL CARGO DE ENCARGADA EN EL DEPTO. DE GESTION DE COBROS EN LA DIVISION DE GRANDES CLIENTES.</t>
  </si>
  <si>
    <t>1ER ABONO, INDEMN. Y VAC. CORRESP. A (25 DIAS DEL AÑO 2019 Y 20 DEL 2020), QUIEN DESEMPEÑO EL CARGO DE INGENIERO DE OPERACIONES ELECTROMECANICAS, SECCION DE OPERACIONES DE BARAHONA.</t>
  </si>
  <si>
    <t>PAGO FACT. NOS.B1500000109/05-04, 110/04-05, 111/01-06-2021, ORD. DE SERV. NO. OS2021-0210, SERVICIO DISTRIBUCION DE AGUA CON CAMION CISTERNA EN DIFERENTES COMUNIDADES DE LA PROV. SAN CRISTOBAL, CORRESP. A 31 DIAS DEL MES DE MARZO, 30  DIAS DEL MES DE ABRIL  Y 31 DIAS DE MAYO/2021.</t>
  </si>
  <si>
    <t>PAGO INDEMN. Y VAC. (20 DIAS CORRESP. AL AÑO 2019 Y 20 DEL 2020), QUIEN DESEMPEÑO EL CARGO DE CHOFER II, EN LA DIVISION DE TRANSPORTACION.</t>
  </si>
  <si>
    <t>PAGO INDEMN. Y VAC. (20 DIAS CORRESP. AL AÑO 2019 Y 20 AL 2020), QUIEN DESEMPEÑO EL CARGO DE CHOFER II, EN LA DIVISION DE TRANSPORTACION.</t>
  </si>
  <si>
    <t>PAGO FACT. NO. B0222984311/19-01-2021, DESCONTADO DE LA INDEMN. Y  VAC. , QUIEN DESEMPEÑO EL CARGO DE CHOFER II, EN LA DIVISION DE TRANSPORTACION.</t>
  </si>
  <si>
    <t>PAGO INDEMN. Y VAC. ( 30 DIA CORREP. AL AÑO 2020) QUIEN DESEMPEÑO EL CARGO DE RECEPCIONISTA, EN LA DIVISION DE SISTEMA DE COMUNICACION Y RADIO.</t>
  </si>
  <si>
    <t>PAGO INDEMN. Y VAC. (30 DIAS CORRESP. AL AÑO 2020), QUIEN DESEMPEÑO EL CARGO DE RECEPCIONISTA EN LA DIVISION DE SISTEMA DE COMUNICACION Y RADIO.</t>
  </si>
  <si>
    <t>PAGO FACT. NOS. B0222414610, B0222980815/25-05-2021, DESCONTADO DE LA INDEMN. Y VAC., QUIEN DESEMPEÑO EL CARGO DE RECEPCIONISTA EN LA DIVISION DE SISTEMA DE COMUNICACION Y RADIO.</t>
  </si>
  <si>
    <t>PAGO FACT. NOS.B1500000022/04-05, 23/01-06-2021, ORD. DE SERV. NO. OS2020-0185 , DISTRIBUCION DE AGUA EN DIFERENTES SECTORES Y COMUNIDADES  DE LA PROV. SAN CRISTOBAL,CORRESP.  A 30 DIAS DE ABRIL Y  31  DIAS DE  MAYO/2021.</t>
  </si>
  <si>
    <t>PAGO INDEMN. Y VAC. (25 DIAS CORRESP. AL AÑO 2019 Y 30 AL 2020), QUIEN DESEMPEÑO EL CARGO DE PLOMERO, EN LA SECCION DE OPERACIONES DE BARAHONA.</t>
  </si>
  <si>
    <t>PAGO INDEMN. Y VAC. (25 DIAS CORRESP. AL AÑO 2019 Y 30 DEL 2020), QUIEN DESEMPEÑO EL CARGO DE PLOMERO, EN LA SECCION DE OPERACIONES DE BARAHONA.</t>
  </si>
  <si>
    <t>PAGO INDEMN. Y VAC. (22 DIAS CORRESP. AL AÑO 2020), QUIEN DESEMPEÑO EL CARGO DE AYUDANTE DE FONTANERIA, EN LA DIVISION COMERCIAL PROVINCIA SAN JUAN DE LA MAGUANA.</t>
  </si>
  <si>
    <t>PAGO INDEMN. Y VAC. (30 DIAS CORRESP. AL AÑO 2020), QUIEN DESEMPEÑO EL CARGO DE PROMOTOR SOCIAL, DEPART. DE DESARROLLO RURAL EN APS.</t>
  </si>
  <si>
    <t>PAGO INDEMN. Y VAC. (20 DIAS CORRESP. AL AÑO 2019 Y 20 DEL 2020), QUIEN DESEMPEÑO EL CARGO DE MENSAJERO INTERNO, DEPARTAMENTO DE COMUNICACIONES.</t>
  </si>
  <si>
    <t>PAGO INDEMN. Y VAC. (20 DIAS CORRESP. AL AÑO 2019 Y 20 AL 2020), QUIEN DESEMPEÑO EL CARGO DE MENSAJERO INTERNO, DEPART. DE COMUNICACIONES.</t>
  </si>
  <si>
    <t>PAGO INDEMN. Y VAC. (30 DIAS CORRESP. AL AÑO 2019 Y 30 DEL 2020), QUIEN DESEMPEÑO EL CARGO DE TECNICO EN REFRIGERACION, DEPART. DE MANTENIMIENTO ELECTROMECANICO.</t>
  </si>
  <si>
    <t>PAGO INDEMN. Y VAC. (30 DIAS CORRESP. AL AÑO 2019 Y 30 AL 2020), QUIEN DESEMPEÑO EL CARGO DE TECNICO EN REFRIGERACION, DEPART. DE MANTENIMIENTO ELECTROMECANICO.</t>
  </si>
  <si>
    <t>PAGO INDEMN. Y VAC. (30 DIAS CORRESP. AL AÑO 2019 Y 30 DEL 2020), QUIEN DESEMPEÑO EL CARGO DE SOPORTE TECNICO INFORMATICO, EN LA DIRECCION DE OPERACIONES.</t>
  </si>
  <si>
    <t>PAGO FACT. NO. B0222987797/27-01-2021, DESCONTADO DE LA INDEMN. Y  VAC., QUIEN DESEMPEÑO EL CARGO DE SOPORTE TECNICO INFORMATICO, EN LA DIRECCION DE OPERACIONES.</t>
  </si>
  <si>
    <t>PAGO INDEMN. Y VAC. (30 DIAS CORRESP. AL AÑO 2019 Y 30 AL 2020), QUIEN DESEMPEÑO EL CARGO DE SOPORTE TECNICO INFORMATICO, EN LA DIRECCION DE OPERACIONES.</t>
  </si>
  <si>
    <t>PAGO INDEMN. Y VAC. (25 DIAS CORRESP. AL AÑO 2019 Y 30 DEL 2020), QUIEN DESEMPEÑO EL CARGO DE CONSERJE,EN LA SECCION ADMINISTRATIVA DE BARAHONA.</t>
  </si>
  <si>
    <t>PAGO INDEMN. Y VAC.S (25 DIAS CORRESP. AL AÑO 2019 Y 30 AL 2020), QUIEN DESEMPEÑO EL CARGO DE CONSERJE,EN LA SECCION ADMINISTRATIVA DE BARAHONA.</t>
  </si>
  <si>
    <t>SALDO INDEMN. Y VAC. CORRESP. A (20 DIAS DEL AÑO 2019 Y 20 DEL 2020), QUIEN DESEMPEÑO EL CARGO DE OPERADOR DE PLC, EN LA DIVISION DE TRATAMIENTO DE AGUA SAMANA.</t>
  </si>
  <si>
    <t>PAGO INDEMN. Y VAC. (30 DIAS CORRESP. AL AÑO 2019 Y 30 DEL 2020), QUIEN DESEMPEÑO EL CARGO DE AYUDANTE DE FONTANERIA,SECCION COMERCIAL DE VALVERDE.</t>
  </si>
  <si>
    <t>PAGO INDEMN. Y VAC. (30 DIAS CORRESP. AL AÑO 2019 Y 30 AL 2020), QUIEN DESEMPEÑO EL CARGO DE AYUDANTE DE FONTANERIA, SECCION COMERCIAL DE VALVERDE.</t>
  </si>
  <si>
    <t>PAGO VAC. (20 DIAS CORRESP. AL AÑO 2019 Y 20 DEL 2020), QUIEN DESEMPEÑO EL CARGO DE ANALISTA LEGAL, EN LA DIVISION DE LITIGIOS.</t>
  </si>
  <si>
    <t>PAGO FACT. NO. B0200386033/02-11-2020, DESCONTADO DE LAS VAC. QUIEN DESEMPEÑO EL CARGO DE ANALISTA LEGAL, EN LA DIVISION DE LITIGIOS.</t>
  </si>
  <si>
    <t>PAGO INDEMN. Y VAC. (15 DIAS CORRESP. AL AÑO 2020), QUIEN DESEMPEÑO EL CARGO DE SECRETARIA, EN EL LABORATORIO CENTRAL.</t>
  </si>
  <si>
    <t>1ER ABONO, INDEMN. Y VAC. CORRESP. A (20 DIAS DEL AÑO 2019 Y 20 DEL 2020), QUIEN DESEMPEÑO EL CARGO DE ENCARGADO EN LA SECCION DE SEGURIDAD CIVIL.</t>
  </si>
  <si>
    <t>PAGO INDEMN. Y VAC. (25 DIAS CORRESP. AL AÑO 2019 Y 26 DEL 2020), QUIEN DESEMPEÑO EL CARGO DE AYUDANTE DE OPERACIONES Y MANTENIMIENTO EN LA DIVISION DE OPERACIONES PROVINCIA LA ALTAGRACIA.</t>
  </si>
  <si>
    <t>PAGO INDEMN. Y VAC. (25 DIAS CORRESP. AL AÑO 2019 Y 26 AL 2020), QUIEN DESEMPEÑO EL CARGO DE AYUDANTE DE OPERACIONES Y MANTENIMIENTO EN LA DIVISION DE OPERACIONES PROVINCIA LA ALTAGRACIA.</t>
  </si>
  <si>
    <t>PAGO INDEMN. Y VAC. (29 DIAS CORRESP. AL AÑO 2020), QUIEN DESEMPEÑO EL CARGO DE ELECTRICISTA, EN EL DEPARTAMENTO DE MANTENIMIENTO ELECTROMECANICO.</t>
  </si>
  <si>
    <t>PAGO FACT. NO. B0222982045/14-01-2021, DESCONTADO DE LA INDEMNIZACION Y VAC.QUIEN DESEMPEÑO EL CARGO DE ELECTRICISTAS, EN EL DEPARTAMENTO DE MANTENIMIENTO ELECTROMECANICO.</t>
  </si>
  <si>
    <t>3ER ABONO, INDEMN. Y VAC. CORRESP. A (25 DIAS DEL AÑO 2019 Y 25 DIAS DEL 2020), QUIEN DESEMPEÑO EL CARGO DE ENCARGADO (A) DIVISION DE OPERACIONES, EN LA DIVISION DE OPERACIONES PROVINCIA DUARTE.</t>
  </si>
  <si>
    <t>PAGO INDEMN. Y VAC. (25 DIAS CORRESP. AL AÑO 2019 Y 30 DEL 2020), QUIEN DESEMPEÑO EL CARGO DE SECRETARIA,EN LA DIVISION DE MANTENIMIENTO DE REDES COLECTORAS DE AGUAS RESIDUALES.</t>
  </si>
  <si>
    <t>PAGO INDEMN. Y VAC. (25 DIAS CORRESP. AL AÑO 2019 Y 30 AL 2020), QUIEN DESEMPEÑO EL CARGO DE SECRETARIA, EN LA DIVISION DE MANTENIMIENTO DE REDES COLECTORAS DE AGUAS RESIDUALES.</t>
  </si>
  <si>
    <t>PAGO FACT. NO. B0222373550/17-12-2020, DESCONTADO DE LA INDEMN. Y VAC., QUIEN DESEMPEÑO EL CARGO DE SECRETARIA, EN LA DIVISION DE MANTENIMIENTO DE REDES COLECTORAS DE AGUAS RESIDUALES.</t>
  </si>
  <si>
    <t>PAGO INDEMN. Y VAC. (25 DIAS CORRESP. AL AÑO 2019 Y 30 DEL 2020), QUIEN DESEMPEÑO EL CARGO DE AUXILIAR DE FACTURACION, AC. NAVARRETE.</t>
  </si>
  <si>
    <t>PAGO INDEMN. Y VAC. (25 DIAS CORRESP. AL AÑO 2019 Y 30 AL 2020), QUIEN DESEMPEÑO EL CARGO DE AUXILIAR DE FACTURACION, AC. NAVARRETE.</t>
  </si>
  <si>
    <t>PAGO INDEMN. Y VAC. (25 DIAS CORRESP. AL AÑO 2019 Y 30 DEL 2020), QUIEN DESEMPEÑO EL CARGO DE AYUDANTE DE FONTANERIA,EN LA DIVISION DE OPERACIONES PROV. SAN JUAN DE LA MAGUANA.</t>
  </si>
  <si>
    <t>PAGO INDEMN. Y VAC. (25 DIAS CORRESP. AL AÑO 2019 Y 30 AL 2020), QUIEN DESEMPEÑO EL CARGO DE AYUDANTE DE FONTANERIA,EN LA DIVISION DE OPERACIONES PROV. SAN JUAN DE LA MAGUANA.</t>
  </si>
  <si>
    <t>1ER ABONO, INDEMN. Y VAC. CORRESP. A (25 DIAS DEL AÑO 2019 Y 25 DEL 2020), QUIEN DESEMPEÑO EL CARGO DE ENCARGADA, DIVISION ADMINISTRATIVA FINANCIERA PROV. HATO MAYOR.</t>
  </si>
  <si>
    <t>PAGO VAC. (10 DIAS CORRESP. AL AÑO 2019 Y 20 AL 2020), QUIEN DESEMPEÑO EL CARGO DE COORDINADORA DE PROTOCOLO, EN LA DIVISION DE PROTOCOLO Y EVENTOS.</t>
  </si>
  <si>
    <t>PAGO FACT. NO.B1500000006/06-05-2021, ORD. DE SERV. OS2021-0243, COLOCACION DE PUBLICIDAD INSTITUCIONAL DURANTE 03 (TRES) MESES , EN LAPAGINA WEB  EN WWW.VILLANOTICIAS.COM  DEL MUNICIPIO VILLA ALTAGRACIA, (CORRESP. AL PERIODO DEL 22 DE FEBRERO AL 22 DE ABRIL DEL 2021).</t>
  </si>
  <si>
    <t>PAGO FACT. NO. B1500000016/30-04, 17/31-05-2021,  ALQUILER LOCAL COMERCIAL EN VILLA ELISA, MUNICIPIO GUAYUBIN, PROV. MONTECRISTI, CORRESP. A LOS MESES DE ABRIL Y MAYO/2021.</t>
  </si>
  <si>
    <t>PAGO FACT.  NO. B1500000030/03-05-2021, ORDEN DE SERVICIO NO. OS2021-0097, DISTRIBUCION DE AGUA EN DIFERENTES SECTORES Y COMUNIDADES DE LA PROVINCIA EL SEIBO, CORRESP. A 29 DIAS DEL MES DE ABRIL/2021.</t>
  </si>
  <si>
    <t>PAGO FACT. NOS.B1500000175, 176/06-05, 180/24-05-2021, ORD. DE SERV. OS2021-0248, COLOCACION DE PUBLICIDAD INSTITUCIONAL DURANTE 03 (TRES) MESES , EN LOS PROGRAMAS DE TELEVISION "EN EL FOCO",  Y  HOLI MATOS PRESENTA, TRANSMITIDO DE LUNES A VIERNES, DE 9:00 PM A 10:00 PM, POR METRO VISION, CANAL 62, TV QUISQUEYA  Y DIVERSAS CADENAS DE CABLE EN TODO EL PAIS, BAJO LA REPRESENTACION LEGAL DE UZZILIS BERIAS ENCARNACION MATOS, (DURANTE EL PERIODO DEL 23 DE FEBRERO AL 23 DE MAYO 2021).</t>
  </si>
  <si>
    <t>PAGO FACT. NOS. B1500000114,  115/24-02-2021,  ORD. DE SERV. NO. OS2021-0181, SERVICIO DISTRIBUCION DE AGUA EN DIFERENTES SECTORES Y COMUNIDADES DE LA PROVINCIA SAN CRISTOBAL.  CORRESP. A 18  DIAS DE  DICIEMBRE/2020  Y 31 DIAS DE ENERO/2021.</t>
  </si>
  <si>
    <t>PAGO FACT.  NOS. B1500000002/11-05, 3,4/03-03, 5/10-03, 6/06-04, 7/06-05-2021 ORD. DE SERV. NO. OS2021-0188, DISTRIBUCION DE AGUA EN DIFERENTES SECTORES Y COMUNIDADES DE LA PROV. SAN JUAN DE LA MAGUANA CORRESP. A 29  DIAS  DE ABRIL, 31 DIAS DE  MARZO, 28 DIAS DE  FEBRERO, 30 DIAS DE   ENERO/2021,  31 DIAS DE DICIEMBRE,  28 DIAS DE NOVIEMBRE/2020.</t>
  </si>
  <si>
    <t>PAGO FACT. NO. B1500000001/29-04-2021, ORD.  DE SERV. NO. OS2021-0165,  HONORARIOS PROFESIONALES POR PARTICIPAR COMO NOTARIO EN EL ACTO DE APERTURA PARA LA LICITACION PUBLICA NACIONAL NO. INAPA-CCC-LPN-2021-0004, SOBRE A,  ¨OFERTAS TECNICAS¨  PARA SERVICIOS  DE ALQUILER DE AUTOBUSES PARA TRANSPORTAR EMPLEADOS DEL INAPA.</t>
  </si>
  <si>
    <t>PAGO FACT. NOS. B1500000152/26-04, 153/13-05-2021 ORDEN DE SERVICIO OS2021-0304, COLOCACION DE PUBLICIDAD INSTITUCIONAL DURANTE 03 (TRES) MESES, EN LOS PROGRAMAS DE RADIO Y TELEVISION "PRIMERA PLANA", TRANSMITIDOS DE LUNES A VIERNES DE 8:00 AM A 10:AM Y DE 7:00 PM A 8:00 PM POR LA EMISORA SANTOME FM 100.7 Y EN LA RED TV RD, SAN JUAN DE LA MAGUANA, CORRESP. AL PERIODO DEL 1RO. MARZO AL 1RO DE MAYO/2021.</t>
  </si>
  <si>
    <t>PAGO FACT. NOS. B1500000038/04-05, 39/01-06-2021, ORD. DE SERV. NO. OS2021-0223,  DISTRIBUCION DE AGUA CON CAMION CISTERNA EN DIFERENTES SECTORES Y COMUNIDADES DE LA PROVINCIA SAN CRISTOBAL, CORRESP. A 30 DIAS DEL MES DE ABRIL, , 31 DIAS DE MAYO/2021.</t>
  </si>
  <si>
    <t>PAGO FACT. NO. B1500000063/09-03-2021, ORD. DE SERV. NO. OS2020-0719, DISTRIBUCION DE AGUA EN DIFERENTES SECTORES Y COMUNIDADES DE MONCION , PROVINCIA SANTIAGO RODRIGUEZ, CORRESP. A  10 DIAS DE ENERO/2021.</t>
  </si>
  <si>
    <t xml:space="preserve">EFT-6165 </t>
  </si>
  <si>
    <t>EFT-6166</t>
  </si>
  <si>
    <t>EFT-6167</t>
  </si>
  <si>
    <t>EFT-6168</t>
  </si>
  <si>
    <t>EFT-6169</t>
  </si>
  <si>
    <t>EFT-6170</t>
  </si>
  <si>
    <t>EFT-6171</t>
  </si>
  <si>
    <t>EFT-6172</t>
  </si>
  <si>
    <t xml:space="preserve">060375 </t>
  </si>
  <si>
    <t xml:space="preserve">060376 </t>
  </si>
  <si>
    <t xml:space="preserve">060377 </t>
  </si>
  <si>
    <t xml:space="preserve">060378 </t>
  </si>
  <si>
    <t xml:space="preserve">060379 </t>
  </si>
  <si>
    <t xml:space="preserve">060380 </t>
  </si>
  <si>
    <t xml:space="preserve">060381 </t>
  </si>
  <si>
    <t xml:space="preserve">060382 </t>
  </si>
  <si>
    <t xml:space="preserve">060383 </t>
  </si>
  <si>
    <t xml:space="preserve">060384 </t>
  </si>
  <si>
    <t xml:space="preserve">060385 </t>
  </si>
  <si>
    <t xml:space="preserve">060386 </t>
  </si>
  <si>
    <t xml:space="preserve">060387 </t>
  </si>
  <si>
    <t xml:space="preserve">060388 </t>
  </si>
  <si>
    <t xml:space="preserve">060389 </t>
  </si>
  <si>
    <t xml:space="preserve">060390 </t>
  </si>
  <si>
    <t xml:space="preserve">060391 </t>
  </si>
  <si>
    <t>RET. DEL 30% DEL ITBIS DESCONTADO A COMPAÑIA, SEGUN LEY NO.253/2012, CORRESP. AL MES DE MAYO/2021.</t>
  </si>
  <si>
    <t>PAGO INDEMN. Y VAC. (25 DIAS CORRESP. AL AÑO 2019 Y 24 DEL 2020), QUIEN DESEMPEÑO EL CARGO DE SOPORTE TECNICO INFORMATICO, EN LA DIVISION DE ANALISIS Y PROGRAMACION.</t>
  </si>
  <si>
    <t>PAGO INDEMN. Y VAC. (25 DIAS CORRESP. AL AÑO 2019 Y 24 AL 2020), QUIEN DESEMPEÑO EL CARGO DE SOPORTE TECNICO INFORMATICO, EN LA DIVISION DE ANALISIS Y PROGRAMACION.</t>
  </si>
  <si>
    <t>PAGO FACT. NO. B0222529048/14-01-2021, DESCONTADO DE LA INDEMN. Y VAC., QUIEN DESEMPEÑO EL CARGO DE SOPORTE TECNICO INFORMATICO, EN LA DIVISION DE ANALISIS Y PROGRAMACION.</t>
  </si>
  <si>
    <t>PAGO FACT. NO.B1500000050/16-06-2021  ALQUILER LOCAL COMERCIAL EN EL MUNICIPIO Y PROVINCIA EL SEIBO, CORRESP. A LOS MESES DE ABRIL Y MAYO/2021.</t>
  </si>
  <si>
    <t>PAGO VAC. (15 DIAS CORRESP. AL AÑO 2019 Y 13 DEL 2020), QUIEN DESEMPEÑO LA FUNCION DE AUXILIAR DE LABORATORIO EN EL ACUED. LINEA NOROESTE.</t>
  </si>
  <si>
    <t>PAGO INDEMN. Y VAC. (30 DIAS CORRESP.AL AÑO 2019 Y 30 DEL 2020), QUIEN DESEMPEÑO EL CARGO DE DIGITADOR, EN EL DEPARTAMENTO DE FACTURACION.</t>
  </si>
  <si>
    <t>PAGO INDEMN. Y VAC. (30 DIAS CORRESP. AL AÑO 2019 Y 30 AL 2020), QUIEN DESEMPEÑO EL CARGO DE DIGITADOR,EN EL DEPART. DE FACTURACION.</t>
  </si>
  <si>
    <t>PAGO FACT. NOS. B0222998631/19-02, 3533679/25-03-2021, DESCONTADO DE LA INDEMN. Y VAC., QUIEN DESEMPEÑO EL CARGO DE DIGITADOR, EN EL DEPARTAMENTO DE FACTURACION.</t>
  </si>
  <si>
    <t>PAGO FACT. NO. B1500010238/14-12-2020 ORDEN DE SERVICIO OS2020-0818, SERVICIO DE REPARACION PARA LA FICHA 1081, MINIBUS TOYOTA HAICE 2020.</t>
  </si>
  <si>
    <t>PAGO RET. 10%  DEL IMPUESTO SOBRE LA RENTA. DESCONTADO A ALQUILERES DE LOCALES COMERCIALES. SEGUN LEY NO. 253/12 CORRESP. AL MES DE MAYO/2021.</t>
  </si>
  <si>
    <t>PAGO FACT. NO. B1500000010/25-03-2021, ORDEN DE COMPRA NO. OC2021-0084, ADQUISICION DE NEUMATICOS PARA SER USADOS EN LA FLOTILLA DE VEHICULOS DE LA INSTITUCION.</t>
  </si>
  <si>
    <t>PAGO FACT. NOS. B1500000024/01-04, 25/05-05, 26/02-04, 27/05-04-2021, ORDEN DE SERVICIO NO. OS2021-0051  DISTRIBUCION DE AGUA CON CAMION CISTERNA EN DIFERENTES SECTORES Y COMUNIDADES DE LA PROVINCIA SAN CRISTOBAL, CORRESP. A 30 DIAS DEL MES DE OCTUBRE, 30 DIAS DE NOVIEMBRE, 30 DIAS DE DICIEMBRE/2020, 30 DIAS DE ENERO/2021.</t>
  </si>
  <si>
    <t>PAGO INDEMN. Y VAC. (25 DIAS CORRESP. AL AÑO 2019 Y 27 DEL 2020), QUIEN DESEMPEÑO EL CARGO DE CHOFER II,  EN LA DIVISION DE TRANSPORTACION.</t>
  </si>
  <si>
    <t>PAGO INDEMN. Y VAC. (25 DIAS CORRESP. AL AÑO 2019 Y 27 AL 2020), QUIEN DESEMPEÑO EL CARGO DE CHOFER II,  EN LA DIVISION DE TRANSPORTACION.</t>
  </si>
  <si>
    <t>PAGO FACT. NO. B1500000304/05-04-2021 ORDEN DE COMPRA OC2021-0098, COMPRA DE CAJA FUERTE PARA REGUARDAR LOS  CUPONES DE COMBUSTIBLE BAJO CUSTODIA, LA MISMA SERA UTILIZADA EN EL DEPART. DE COMBUSTIBLE EN LA SEDE CENTRAL DEL INAPA.</t>
  </si>
  <si>
    <t>PAGO FACT. NO. B1500029373/28-05-2021,  COLECTIVO DE VIDA CORRESP. AL MES JUNIO/2021, POLIZA NO.2-2-102-0064318.</t>
  </si>
  <si>
    <t>PAGO FACT. NOS. B1500000055/05-04, 56/04-05-2021, ORDEN DE SERVICIO NO. OS2021-0211, SERVICIO DE DISTRIBUCION DE AGUA  CAMION CISTERNA EN DIFERENTES SECTORES Y COMUNIDADES DE LA PROVINCIA VALVERDE MAO,  CORRESP. A 31 DIAS DEL MES DE MARZO Y 30 DIAS DE ABRIL/2021.</t>
  </si>
  <si>
    <t>PAGO FACT. NO. B1500000061/24-03-21, ORDEN DE SERVICIO NO.OS2020-0634, DISTRIBUCION DE AGUA EN DIFERENTES SECTORES Y COMUNIDADES DE LA PROVINCIA  BAHORUCO, CORRESP. A 27 DIAS DEL MES DE SEPTIEMBRE/2020.</t>
  </si>
  <si>
    <t>PAGO FACT. NO. B1500000047/05-02-2021, ORD. DE SERV. NO. OS2021-0040, ABASTECIMIENTO DE AGUA EN DIFERENTES SECTORES Y COMUNIDADES DE LA PROV. BARAHONA, CORRESP. A 27 DIAS DEL MES DE ENERO/2021.</t>
  </si>
  <si>
    <t>PAGO FACT. NOS. B1500000686/12, 694/30, 682/05-04, 695/05-05-2021,  ORDEN DE COMPRA NO. OC2020-0252, "ADQUISICION DE JUNTAS PARA DIFERENTES PROVINCIAS".</t>
  </si>
  <si>
    <t>PAGO FACT. NOS. B1500000032/05-10, 33/02-11, 34/04-12-2020, 35/05/01, 36/01-02, 37/31-03, 38/16-04-2021 ORDEN DE SERVICIO NO. OS2021-0277 DISTRIBUCION  DE AGUA EN DIFERENTES SECTORES Y COMUNIDADES DE LA PROV. SAN CRISTOBAL,  ADENDA 01/2021 (09-04-2021), CORRESP. A 30 DIAS DE SEPTIEMBRE, 31 DIAS DE OCTUBRE, 30 DIAS DE NOVIEMBRE, 31 DIAS DE DICIEMBRE/2020,   30 DIAS DE ENERO, 28 DIAS DE FEBRERO, 31 DIAS DE MARZO/2021.</t>
  </si>
  <si>
    <t>PAGO FACT. NO. B1500000112/04-05, 116/01-06-2021, ORD. DE SERV. NO. OS2021-0030, DISTRIBUCION DE AGUA EN DIFERENTES SECTORES Y COMUNIDADES DE LA PROVINCIA DUARTE, CORRESP. A 29 DIAS DEL MES DE ABRIL Y 30 DIAS DEL MES DE MAYO/2021.</t>
  </si>
  <si>
    <t>PAGO FACT. NOS.B1500059146/22-02, 61699, 61755/14, 61726/15, 61738/16, 61749, 61754/19, 61759, 61760/21, 61801/26, 61786/27, 61783/28-04, 61825/04, 61900/05, 61830, 61864/06, 64402, 61836/07-05-2021, ORD. DE COMP. OC2020-0191 ADQUISICION DE GASOIL REGULAR  PARA SER UTILIZADO EN LA FLOTILLA  DE VEHICULOS, GENERADORES ELECTRICOS, Y EQUIPO DE BOMBEO DEL INAPA.</t>
  </si>
  <si>
    <t>059935</t>
  </si>
  <si>
    <t>059936</t>
  </si>
  <si>
    <t>PAGO FACT.NO. B1500000001/30-04-2021 (CUB. NO.04 A), TRAB. DE CONSTRUCCION PLANTA DEPURADORA (1RA. ETAPA) Y NUEVO COLECTOR PRINCIPAL ALCANTARILLADO SANITARIO BANI, PROV. PERAVIA.</t>
  </si>
  <si>
    <t xml:space="preserve">AVANCE INICIAL 20% DE LOS TRAB. DE LINEA DE CONDUCCION 12¨ PVC TRAMO DESDE EST. 5+404 HASTA EST. 6+419.80, PROV. SANTO DOMINGO- MONTE PLATA. </t>
  </si>
  <si>
    <t>PAGO RETENCION SEGUN LEY 6-86 (1%) DESCONTADO A LOS INGENIEROS CONTRATISTA, CORRESP. AL MES DE MAYO/2021.</t>
  </si>
  <si>
    <t xml:space="preserve">AVANCE INICIAL 20% DE LOS TRAB. DE REDES VILLA PROGRESO PERIFERIA, PROV. EL SEIBO. </t>
  </si>
  <si>
    <t xml:space="preserve">103143 </t>
  </si>
  <si>
    <t xml:space="preserve">103144 </t>
  </si>
  <si>
    <t xml:space="preserve">103145 </t>
  </si>
  <si>
    <t>NOMINA PROVINCIA SAN CRISTOBAL</t>
  </si>
  <si>
    <t>103149- 103152</t>
  </si>
  <si>
    <t>103154-103190</t>
  </si>
  <si>
    <t>NOMINA PERSONAL EN  TRAMITES DE PENSION NC Y AC</t>
  </si>
  <si>
    <t xml:space="preserve">EFT-1175 </t>
  </si>
  <si>
    <t xml:space="preserve">EFT-1176 </t>
  </si>
  <si>
    <t xml:space="preserve">EFT-1177 </t>
  </si>
  <si>
    <t xml:space="preserve">EFT-1178 </t>
  </si>
  <si>
    <t xml:space="preserve">EFT-1179 </t>
  </si>
  <si>
    <t xml:space="preserve">EFT-1180 </t>
  </si>
  <si>
    <t xml:space="preserve">EFT-1181 </t>
  </si>
  <si>
    <t xml:space="preserve">EFT-1182 </t>
  </si>
  <si>
    <t xml:space="preserve">EFT-1183 </t>
  </si>
  <si>
    <t xml:space="preserve">EFT-1184 </t>
  </si>
  <si>
    <t xml:space="preserve">EFT-1185 </t>
  </si>
  <si>
    <t xml:space="preserve">EFT-1186 </t>
  </si>
  <si>
    <t xml:space="preserve">EFT-1187 </t>
  </si>
  <si>
    <t xml:space="preserve">EFT-1188 </t>
  </si>
  <si>
    <t xml:space="preserve">EFT-1189 </t>
  </si>
  <si>
    <t xml:space="preserve"> NOMINA PROV.SAN CRISTOBAL CORRESP. AL MES DE JUNIO/2021.</t>
  </si>
  <si>
    <t xml:space="preserve"> NOMINA ADICIONAL DEL PERSONAL CONTRATADO E IGUALADO, COMPLETIVO MES DE MAYO 3-2021, ELAB. EN JUNIO/2021</t>
  </si>
  <si>
    <t xml:space="preserve">NOMINA ADICIONAL DE ACS, CORRESP. AL MES DE MARZO/2021, ELAB. EN JUNIO DE 2021. </t>
  </si>
  <si>
    <t>NOMINA DEL PERSONAL CONTRATADO E IGUALDO</t>
  </si>
  <si>
    <t xml:space="preserve">                                                  </t>
  </si>
  <si>
    <t>PAGO ALQUILER COMERCIAL TAMAYO MES DE FEBRERO/21</t>
  </si>
  <si>
    <t>PAGO ALQUILER COMERCIAL TAMAYO MES DE MARZO/21</t>
  </si>
  <si>
    <t>PAGO REPOSICION CAJA CHICA PROV.BAHORUCO PARA CUBRIR DESEMBOLSOS DEL 267 AL 281 D/F 3/5/21 AL 27/5/21</t>
  </si>
  <si>
    <t xml:space="preserve">PAGO VIATICO POR A STO. DGO. EL 30/4/21 A LLEVAR DOCUMENTOS A LA DIRECCION DE OPERACIONES. </t>
  </si>
  <si>
    <t>PAGO VIATICO POR VIAJAR A STO. DGO. LOS DIAS 05 AL 06/04/21 A LLEVAR DOCUMENTOS A PROYECTOS ESPECIALES Y BUSCAR MATERIALES.</t>
  </si>
  <si>
    <t>COMPRA DE TUBERIAS PARA ABASTECER EL ALMACEN, CON LA FINALIDAD DE DARLE RESPUESTA A LAS EMERGENCIAS QUE SE PRESENTEN EN INAPA PROV. SAN CRISTOBAL.</t>
  </si>
  <si>
    <t>COMPRA DE TUBERIAS DE DIFERENTES DIAMETROS, SEGUN LO PROGRAMADO EN EL SEGUNDO TIRMESTRE DEL AÑO, EN INAPA PROV. SAN CRISTOBAL.</t>
  </si>
  <si>
    <t>COMPRA DE VEINTE CONTROLES DE NIVEL DE AGUA PARA SER UTILIZADOS EN LOS POZOS, CON EL OBJETIVO DE PROTEJER LOS EQUIPOS  ELECTROMECANICOS, MOTORES BOMBAS,EN INAPA PROV. SAN CRISTOBAL.</t>
  </si>
  <si>
    <t>COMPRA DE VEINTE BREAKERS DE 2 AMPERES PARA SER UTILIZADOS EN LAS CAJAS DE CONTROLES EN LAS AREAS DE BOMBEO DE LA PROV. SAN CRISTOBAL.</t>
  </si>
  <si>
    <t>SERVICIO DE RETROPALA UTILIZADA EN DIFERENTES PUNTOS DE LA PROV. SAN CRISTOBAL.</t>
  </si>
  <si>
    <t>SERV. REBOBINADO DE MOTOR VERT. DE 60 HP, PARA HATO DAMAS 2, INAPA PROV. SAN CRISTOBAL.</t>
  </si>
  <si>
    <t>COMPRA DE UN AIRE ACONDICIONADO, PARA SER USADO EN LA OFICINA COMERCIAL DE INAPA SAN CRISTOBAL.</t>
  </si>
  <si>
    <t xml:space="preserve">EFT-6173 </t>
  </si>
  <si>
    <t>EFT-6174</t>
  </si>
  <si>
    <t>EFT-6175</t>
  </si>
  <si>
    <t>EFT-6176</t>
  </si>
  <si>
    <t>EFT-6177</t>
  </si>
  <si>
    <t xml:space="preserve">060392 </t>
  </si>
  <si>
    <t xml:space="preserve">060393 </t>
  </si>
  <si>
    <t xml:space="preserve">060394 </t>
  </si>
  <si>
    <t xml:space="preserve">060395 </t>
  </si>
  <si>
    <t xml:space="preserve">060396 </t>
  </si>
  <si>
    <t xml:space="preserve">060397 </t>
  </si>
  <si>
    <t xml:space="preserve">060398 </t>
  </si>
  <si>
    <t xml:space="preserve">060399 </t>
  </si>
  <si>
    <t xml:space="preserve">060400 </t>
  </si>
  <si>
    <t xml:space="preserve">060401 </t>
  </si>
  <si>
    <t xml:space="preserve">060402 </t>
  </si>
  <si>
    <t xml:space="preserve">060403 </t>
  </si>
  <si>
    <t xml:space="preserve">060404 </t>
  </si>
  <si>
    <t xml:space="preserve">060405 </t>
  </si>
  <si>
    <t xml:space="preserve">060406 </t>
  </si>
  <si>
    <t xml:space="preserve">060407 </t>
  </si>
  <si>
    <t xml:space="preserve">060408 </t>
  </si>
  <si>
    <t xml:space="preserve">060409 </t>
  </si>
  <si>
    <t xml:space="preserve">060410 </t>
  </si>
  <si>
    <t xml:space="preserve">060411 </t>
  </si>
  <si>
    <t xml:space="preserve">060412 </t>
  </si>
  <si>
    <t xml:space="preserve">060413 </t>
  </si>
  <si>
    <t xml:space="preserve">060414 </t>
  </si>
  <si>
    <t xml:space="preserve">060415 </t>
  </si>
  <si>
    <t xml:space="preserve">060416 </t>
  </si>
  <si>
    <t xml:space="preserve">060417 </t>
  </si>
  <si>
    <t xml:space="preserve">060418 </t>
  </si>
  <si>
    <t>PAGO INDEMN. Y VAC. (25 DIAS CORRESP. AL AÑO 2019 Y 24 DEL 2020), QUIEN DESEMPEÑO EL CARGO DE AYUDANTE DE OPERACIONES Y MANTENIMIENTO, EN LA DIVISION DE TRATAMIENTO DE AGUA SAN CRISTOBAL.</t>
  </si>
  <si>
    <t>PAGO INDEMN. Y VAC. (25 DIAS CORRESP. AL AÑO 2019 Y 24 AL 2020),  QUIEN DESEMPEÑO EL CARGO DE AYUDANTE DE OPERACIONES Y MANTENIMIENTO,  EN LA DIVISION DE TRATAMIENTO DE AGUA SAN CRISTOBAL.</t>
  </si>
  <si>
    <t>PAGO INDEMN. Y VAC. (25 DIAS CORRESP. AL AÑO 2019 Y 24 DEL 2020), QUIEN DESEMPEÑO EL CARGO DE AUXILIAR ADMINISTRATIVO, EN LA DIVISION DE PROTOCOLOS Y EVENTOS.</t>
  </si>
  <si>
    <t>PAGO INDEMN. Y VAC. (25 DIAS CORRESP. AL AÑO 2019 Y 24 AL 2020), QUIEN DESEMPEÑO EL CARGO DE AUXILIAR ADMINISTRATIVO, EN LA DIVISION DE PROTOCOLOS Y EVENTOS.</t>
  </si>
  <si>
    <t>PAGO FACT. NO. B0222997056/16-02-2021, DESCONTADO DE LA INDEMNIZACION Y VAC., QUIEN DESEMPEÑO EL CARGO DE AUXILIAR ADMINISTRATIVO, EN LA DIVISION DE PROTOCOLOS Y EVENTOS.</t>
  </si>
  <si>
    <t>PAGO INDEMN. Y VAC. (20 DIAS CORRESP. AL AÑO 2019 Y 16 DEL 2020), QUIEN DESEMPEÑO EL CARGO DE AYUDANTE DE FONTANERIA,  SECCION COMERCIAL DE VALVERDE.</t>
  </si>
  <si>
    <t>PAGO INDEMN. Y VAC. (20 DIAS CORRESP. AL AÑO 2019 Y 16 AL 2020), QUIEN DESEMPEÑO EL CARGO DE AYUDANTE DE FONTANERIA,  EN LA SECCION COMERCIAL DE VALVERDE.</t>
  </si>
  <si>
    <t>PAGO FACT. NOS. B1500000027/29-03, 28, 29/30-03, 30/13-04, 31/05-05-2021 ,  ORDEN DE SERVICIO NO. OS2021-0258,  DISTRIBUCION DE AGUA CON CAMION CISTERNA EN DIFERENTES SECTORES Y COMUNIDADES DE LA PROVINCIA SAMANA, CORRESP. A 28 DIAS DEL MES DE DICIEMBRE/2020, 30 DIAS DE ENERO,26 DIAS DE FEBRERO, 30 DIAS  DE MARZO Y 27 DIAS DEL MES DE ABRIL/2021.</t>
  </si>
  <si>
    <t>PAGO FACT. NO. B1500000011/12-01-2021, ORDEN DE SERVICIO NO. OS2020-0749, SERVICIO DE DISTRIBUCION DE AGUA CON CAMION CISTERNA EN DIFERENTES SECTORES Y COMUNIDADES DE LA PROVINCIA SANCHEZ RAMIREZ CORRESP. A 5 DIAS DEL MES DE NOVIEMBRE/2020.</t>
  </si>
  <si>
    <t>PAGO FACT. NOS. B1500000017, 18/07-01, 25/30-03,  30/12-04, 24/08-03, 31/12-04, 32/05-05-2021, ORDENES DE SERVICIOS NOS. OS2021-0010 Y  OS2021-0240,DISTRIBUCION DE AGUA EN DIFERENTES SECTORES Y COMUNIDADES DE LA PROV. SAMANA,  (ADENDA 01/2020)  Y 58/2020, CORRESP. A 14 DIAS DEL MES DE OCTUBRE, 11 DIAS DE NOVIEMBRE, 29 DIAS DE DICIEMBRE/2020,  28 DIAS DE ENERO, 28 DIAS DE FEBRERO, 30 DIAS DE MARZO Y 29 DIAS DE ABRIL/2021.</t>
  </si>
  <si>
    <t>PAGO INDEMN. Y VAC. (30 DIAS CORRESP. AL AÑO 2020), QUIEN DESEMPEÑO EL CARGO DE TECNICO DE CONTABILIDAD, EN EL DEPTO. DE PRESUPUESTO.</t>
  </si>
  <si>
    <t>PAGO FACT. NO. B1500000033/07-04-2021 ORDEN DE COMPRA OC2021-0097, ADQUISICION DE CAFE, CREMORA Y AZUCAR, PARA SER DISTRIBUIDOS EN LOS DIFERENTES DEPARTAMENTOS DEL NIVEL CENTRAL.</t>
  </si>
  <si>
    <t>REPOS. FONDO CAJA CHICA DE LA DIRECCION EJECUTIVA CORRESP. AL PERIODO DEL 06-05 AL 04-06-2021, RECIBOS DE DESEMBOLSO DEL 10199 AL 10242.</t>
  </si>
  <si>
    <t>RET. DEL (5%) DEL IMPUESTO SOBRE LA RENTA DESCONTADO A CONTRATISTAS, SEGUN LEY 253/2012, CORRESP. AL MES DE MAYO/2021.</t>
  </si>
  <si>
    <t>PAGO FACT. NO.B1500000033/14-04-2021, ORD. DE SERV. NO. OS2020-0429, SERVICIO DE DISTRIBUCION DE AGUA CON CAMION CISTERNA EN DIFERENTES SECTORES Y COMUNIDADES  DE BANI, PROVINCIA PERAVIA , ADENDA 01/2021. CORRESP. A 30 DIAS DEL MES DE OCTUBRE/2020.</t>
  </si>
  <si>
    <t>REPOS. FONDO CAJA CHICA DE LA ESTAFETA DE COBROS DE JAIBON I,  CORRESP. AL PERIODO DEL 13-01 AL 30-03-2021, RECIBOS DE DESEMBOLSO DEL 0109 AL 0118.</t>
  </si>
  <si>
    <t>RET. DEL (10%)  DEL IMPUESTO SOBRE LA RENTA, DESCONTADO A HONORARIOS PROFESIONALES, CORRESP. AL MES DE MAYO/2021.</t>
  </si>
  <si>
    <t>PAGO FACT. NOS. B1500000001, 02/23-03,03/15-04-2021, ORDEN DE SERVICIO NO. OS2021-0242 , DISTRIBUCION DE AGUA EN DIFERENTES SECTORES Y COMUNIDADES DE LA PROV. SANTIAGO RODRIGUEZ,  CORRESSP. A 24 DIAS DE ENERO, 23 DIAS DE FEBRERO, 27 DIAS DE MARZO/2021.</t>
  </si>
  <si>
    <t>PAGO INDEMN. Y  VAC. (25 DIAS CORRESP. AL AÑO 2019 Y 30 AL 2020), A LA SR. ELBY RODRIGUEZ SANCHEZ, CEDULA NO. 044-0019050-2, QUIEN DESEMPEÑO EL CARGO DE OPERADOR DE SISTEMA APS. EN LA SECCION DE OPERACIONES DE DAJABON.</t>
  </si>
  <si>
    <t>PAGO INDEMN. Y  VAC. (25 DIAS CORRESP. AL AÑO 2019 Y 30 AL 2020), QUIEN DESEMPEÑO EL CARGO DE OPERADOR DE SISTEMA APS, EN LA SECCION DE OPERACIONES DE DAJABON.</t>
  </si>
  <si>
    <t>PAGO INDEMN. Y VAC. ( 20 DIAS CORRESP. A LA  AÑO 2019 Y 20 DIAS DEL 2020) QUIEN DESEMPEÑO EL CARGO DE SECRETARIA, DIVISION ADMINISTRATIVA FINANCIERA SAN JOSE DE OCOA.</t>
  </si>
  <si>
    <t>PAGO INDEMN. Y VAC. (20 DIAS CORRESP. AL AÑO 2019 Y 20 DIAS DEL 2020),  QUIEN DESEMPEÑO EL CARGO SECRETARIA, DIVISION ADMINISTRATIVA FINANCIERA SAN JOSE DE OCOA.</t>
  </si>
  <si>
    <t>PAGO INDEMN. QUIEN DESEMPEÑO EL CARGO DE ELECTRICISTA, EN EL DEPARTAMENTO DE MANTENIMIENTO ELECTROMECANICO.</t>
  </si>
  <si>
    <t>PAGO INDEMN. QUIEN DESEMPEÑO EL CARGO DE ELECTRICISTA, EN EL DEPARTAMENTO ELECTROMECANICO.</t>
  </si>
  <si>
    <t>PAGO INDEMN. Y VAC. (25 DIAS CORRESP. AL AÑO 2019 Y 28 DEL 2020), QUIEN DESEMPEÑO EL CARGO DE TECNICO ADMINISTRATIVO EN LA SECCION ADMINISTRATIVA DE BARAHONA.</t>
  </si>
  <si>
    <t>PAGO INDEMN. Y VAC. (25 DIAS CORRESP. AL AÑO 2019 Y 28 AL 2020), QUIEN DESEMPEÑO EL CARGO DE TECNICO ADMINISTRATIVO EN LA SECCION ADMINISTRATIVA DE BARAHONA.</t>
  </si>
  <si>
    <t>PAGO FACT. NO. B1500000016/30-03-2021, ORD. DE SERV. NO. OS2021-0245, DISTRIBUCION DE AGUA CON CAMION CISTERNA EN DIFERENTES SECTORES Y COMUNIDADES DE LA PROV. BARAHONA, ADENDA NO.01/2020, CORRESP. A 14 DIAS DE OCTUBRE/2020.</t>
  </si>
  <si>
    <t>PAGO FACT. NOS. B1500000031/03-05, 32/04-05, 33/05-05-2021, ORDEN DE SERVICIO NO. OS2021-0333, SERVICIO DE DISTRIBUCION DE AGUA CON CAMION CISTERNA EN DIFERENTES SECTORES Y COMUNIDADES DE LA PROV.SAN CRISTOBAL, CORRESP. A 28  DIAS DEL MES DE FEBRERO, 30 DIAS DEL MES DE MARZO Y 30 DIAS DEL MES DE ABRIL/2021.</t>
  </si>
  <si>
    <t>PAGO FACT. NO.B1500000025/05-05-2021, ORD. DE SERV. NO. OS2021-0036, DISTRIBUCION DE AGUA EN DIFERENTES SECTORES Y COMUNIDADES DE LA PROVINCIA AZUA, CORRESP. A 30 DIAS DEL MES DE ABRIL/2021.</t>
  </si>
  <si>
    <t>PAGO FACT. NOS B1500000055/04-05, 56/01-06-2021, ORD. DE SERV. NO. OS2021-0031, DISTRIBUCION DE AGUA EN DIFERENTES SECTORES Y COMUNIDADES DE LA PROVINCIA DUARTE, CORRESP. A 29 DIAS DEL MES DE ABRIL Y 30 DIAS DEL MES DE MAYO/2021.</t>
  </si>
  <si>
    <t>PAGO FACT. NOS. B1500000026/01-03, 27/05-04, 28/03-05-2021, ORDEN DE SERVICIO NO. OS2021-0204, ABASTECIMIENTO DE AGUA EN DIFERENTES SECTORES Y COMUNIDADES DE LA PROVINCIA VALVERDE,  CORRESP. A 24 DIAS DEL MES DE FEBRERO,  29 DIAS DEL MES DE MARZO, 24 DIAS DEL MES DE ABRIL/2021.</t>
  </si>
  <si>
    <t>059988</t>
  </si>
  <si>
    <t>060055</t>
  </si>
  <si>
    <t>EFT-6101</t>
  </si>
  <si>
    <t>EFT-6102</t>
  </si>
  <si>
    <t>PAGO SUELDO CORRESP. AL MES DE MAYO/2021, NOMINA DE CANCELADOS NC. Y AC.</t>
  </si>
  <si>
    <t>NOMINA DEL PERSONAL CONTRATADO E IGUALADO, CORRESP. AL MES DE JUNIO/2021.</t>
  </si>
  <si>
    <t>NOMINA ACS, CORRESP. AL MES DE JUNIO/2021.</t>
  </si>
  <si>
    <t>NOMINA ADICIONAL DE ACS. CORRESP. AL MES DE FEBRERO/2021 ELAB. EN JUNIO/2021.</t>
  </si>
  <si>
    <t>NOMINA OCASIONAL SEGURIDAD MILITAR. CORRESP. AL MES DE JUNIO/2021.</t>
  </si>
  <si>
    <t xml:space="preserve">NOMINA ADICIONAL DE ACS, CORRESP. AL MES DE ABRIL/2021,  ELAB EN JUNIO DE 2021. </t>
  </si>
  <si>
    <t>NOMINA ADICIONAL NIVEL CENTRAL Y ACS. CORRESP. AL MES DE MAYO/2021 ELAB. EN JUNIO/2021.</t>
  </si>
  <si>
    <t>NOMINA ADICIONAL DEL PERSONAL CONTRATADO E IGUALADO, COMPLETIVO MES DE ABRIL 3-2021 ELAB. EN JUNIO/2021.</t>
  </si>
  <si>
    <t>NOMINA DE CANCELADOS NC. Y AC. CORRESP. AL MES DE JUNIO/2021.</t>
  </si>
  <si>
    <t>NOMINA PROV. SANTIAGO. CORRESP. AL MES DE JUNIO/2021.</t>
  </si>
  <si>
    <t>NOMINA NIVEL CENTRAL, CORRESP. AL MES DE JUNIO/2021</t>
  </si>
  <si>
    <t xml:space="preserve">NOMINA ADICIONAL DEL PERSONAL CONTRATADO E IGUALADO, COMPLETIVO MES DE MAYO/2021, ELABORADA EN JUNIO/2021. </t>
  </si>
  <si>
    <t>NOMINA ADICIONAL DEL PERSONAL CONTRATADO E IGUALADO, COMPLETIVO MES DE ABRIL/2021, ELAB. EN JUNIO/2021.</t>
  </si>
  <si>
    <t>NOMINA ADICIONAL DEL PERSONAL CONTRATADO E IGUALADO, CORRESP. AL MES DE MARZO/2021, ELAB. EN JUNIO/2021.</t>
  </si>
  <si>
    <t xml:space="preserve">NOMINA ADIC.  DEL PERSONAL CONTRATADO E IGUALADO, CORRESP. A MAYO/2021, ELAB. EN JUNIO/2021. </t>
  </si>
  <si>
    <t>PAGO REGALIA CANCELADOS NIVEL CENTRAL, CORRESP. A  DICIEMBRE/2020.</t>
  </si>
  <si>
    <t>NOMINA PERSONAL EN TRAMITES DE PENSION NC Y AC, CORRESP. A JUNIO/2021.</t>
  </si>
  <si>
    <t>NOMINA DEL PERSONAL CONTRATADO E IGUALADO PROV. SAN CRISTOBAL, CORRESP. A  JUNIO/2021.</t>
  </si>
  <si>
    <t>RETENCION DEL ITBIS (18% A PERSONA FISICA), SEGUN LEY 253/12, CORRESP. AL MES DE MAYO/2021.</t>
  </si>
  <si>
    <t>RETENCION DEL (30%)  DEL ITBIS, DESCONTADO A SUPLIDORES DE SERVICIOS, SEGUN LEY 253/2012, CORRESP. AL MES DE MAYO/2021.</t>
  </si>
  <si>
    <t>PAGO POR RETENCION DEL 1 X 1,000 DESCONTADO A INGENIEROS-CONTRATISTAS, CORRESP. AL MES DE MAYO/2021.</t>
  </si>
  <si>
    <t xml:space="preserve">EFT-2283 </t>
  </si>
  <si>
    <t xml:space="preserve">EFT-2284 </t>
  </si>
  <si>
    <t xml:space="preserve">EFT-2285 </t>
  </si>
  <si>
    <t xml:space="preserve">PAGO FACT. NO. B1500000175/27-05-2021 (CUB. NO. 03),  TRAB. DE CONSTRUCCION PLANTA DEPURADORA (1RA. ETAPA) Y NUEVO COLECTOR PRINCIPAL ALCANTARILLADO SANITARIO BANI, PROV. PERAVIA.  </t>
  </si>
  <si>
    <t>PAGO FACT. NO.B1500000182/17-05-2021 (CUB. NO.04) DE LOS TRAB. CONSTRUCCION  ALCANTARILLADO SANITARIO  VILLA VASQUEZ , PROV. MONTECRISTI.</t>
  </si>
  <si>
    <t>PAGO FACT. NO.B1500000198/18-05-2021 (CUB. NO.08) DE LOS TRAB. DE CONSTRUCCION LINEA DE IMPULSION DESDE E=2 +  359.03 HASTA DEPOSITO REGULADOR VITRIFICADO CAP. 935 M3  Y RED DE DISTRIBUCION EL COYOTE, MAJAGUALITO, AC. MULTIPLE JUANA VICENTA,  PROV.SAMANA.</t>
  </si>
  <si>
    <t xml:space="preserve"> NOMINA HORAS EXTRAS CORRESP. COMPLETIVO ABRIL Y MAYO/2021 ELAB. EN JUNIO/2021.</t>
  </si>
  <si>
    <t xml:space="preserve">EFT-1190 </t>
  </si>
  <si>
    <t>RETIRO CTA. CTE. CORRECCION DEP.MAL APLICADO DEL 06/06/2021</t>
  </si>
  <si>
    <t xml:space="preserve">EFT-6178 </t>
  </si>
  <si>
    <t xml:space="preserve">EFT-6179 </t>
  </si>
  <si>
    <t>EFT-6180</t>
  </si>
  <si>
    <r>
      <t>060541</t>
    </r>
    <r>
      <rPr>
        <sz val="9"/>
        <color indexed="8"/>
        <rFont val="Arial"/>
        <family val="2"/>
      </rPr>
      <t/>
    </r>
  </si>
  <si>
    <t xml:space="preserve">EFT-6181 </t>
  </si>
  <si>
    <t>EFT-6182</t>
  </si>
  <si>
    <t>EFT-6183</t>
  </si>
  <si>
    <t xml:space="preserve">060419 </t>
  </si>
  <si>
    <t xml:space="preserve">060420 </t>
  </si>
  <si>
    <t xml:space="preserve">060421 </t>
  </si>
  <si>
    <t xml:space="preserve">060422 </t>
  </si>
  <si>
    <t xml:space="preserve">060423 </t>
  </si>
  <si>
    <t xml:space="preserve">060424 </t>
  </si>
  <si>
    <t xml:space="preserve">060425 </t>
  </si>
  <si>
    <t xml:space="preserve">060426 </t>
  </si>
  <si>
    <t xml:space="preserve">060427 </t>
  </si>
  <si>
    <t xml:space="preserve">060428 </t>
  </si>
  <si>
    <t xml:space="preserve">060429 </t>
  </si>
  <si>
    <t xml:space="preserve">060431 </t>
  </si>
  <si>
    <t xml:space="preserve">060432 </t>
  </si>
  <si>
    <t xml:space="preserve">060433 </t>
  </si>
  <si>
    <t xml:space="preserve">060434 </t>
  </si>
  <si>
    <t xml:space="preserve">060435 </t>
  </si>
  <si>
    <t xml:space="preserve">060436 </t>
  </si>
  <si>
    <t xml:space="preserve">060437 </t>
  </si>
  <si>
    <t xml:space="preserve">060438 </t>
  </si>
  <si>
    <t xml:space="preserve">060439 </t>
  </si>
  <si>
    <t xml:space="preserve">060440 </t>
  </si>
  <si>
    <t xml:space="preserve">060441 </t>
  </si>
  <si>
    <t xml:space="preserve">060442 </t>
  </si>
  <si>
    <t xml:space="preserve">060443 </t>
  </si>
  <si>
    <t xml:space="preserve">060444 </t>
  </si>
  <si>
    <t xml:space="preserve">060445 </t>
  </si>
  <si>
    <t xml:space="preserve">060446 </t>
  </si>
  <si>
    <t xml:space="preserve">060447 </t>
  </si>
  <si>
    <t xml:space="preserve">060448 </t>
  </si>
  <si>
    <t xml:space="preserve">060449 </t>
  </si>
  <si>
    <t xml:space="preserve">060450 </t>
  </si>
  <si>
    <t xml:space="preserve">060451 </t>
  </si>
  <si>
    <t xml:space="preserve">060452 </t>
  </si>
  <si>
    <t xml:space="preserve">060453 </t>
  </si>
  <si>
    <t xml:space="preserve">060454 </t>
  </si>
  <si>
    <t xml:space="preserve">060455 </t>
  </si>
  <si>
    <t xml:space="preserve">060456 </t>
  </si>
  <si>
    <t xml:space="preserve">060457 </t>
  </si>
  <si>
    <t xml:space="preserve">060458 </t>
  </si>
  <si>
    <t xml:space="preserve">060459 </t>
  </si>
  <si>
    <t xml:space="preserve">060460 </t>
  </si>
  <si>
    <t xml:space="preserve">060461 </t>
  </si>
  <si>
    <t xml:space="preserve">060462 </t>
  </si>
  <si>
    <t xml:space="preserve">060463 </t>
  </si>
  <si>
    <t xml:space="preserve">060464 </t>
  </si>
  <si>
    <t xml:space="preserve">060465 </t>
  </si>
  <si>
    <t xml:space="preserve">060466 </t>
  </si>
  <si>
    <t xml:space="preserve">060467 </t>
  </si>
  <si>
    <t xml:space="preserve">060468 </t>
  </si>
  <si>
    <t xml:space="preserve">060469 </t>
  </si>
  <si>
    <t xml:space="preserve">060470 </t>
  </si>
  <si>
    <t xml:space="preserve">060471 </t>
  </si>
  <si>
    <t xml:space="preserve">060472 </t>
  </si>
  <si>
    <t xml:space="preserve">060473 </t>
  </si>
  <si>
    <t xml:space="preserve">060474 </t>
  </si>
  <si>
    <t xml:space="preserve">060475 </t>
  </si>
  <si>
    <t xml:space="preserve">060476 </t>
  </si>
  <si>
    <t xml:space="preserve">060477 </t>
  </si>
  <si>
    <t xml:space="preserve">060478 </t>
  </si>
  <si>
    <t xml:space="preserve">060479 </t>
  </si>
  <si>
    <t xml:space="preserve">060480 </t>
  </si>
  <si>
    <t xml:space="preserve">060481 </t>
  </si>
  <si>
    <t xml:space="preserve">060482 </t>
  </si>
  <si>
    <t xml:space="preserve">060483 </t>
  </si>
  <si>
    <t xml:space="preserve">060484 </t>
  </si>
  <si>
    <t xml:space="preserve">060485 </t>
  </si>
  <si>
    <t xml:space="preserve">060486 </t>
  </si>
  <si>
    <t xml:space="preserve">060487 </t>
  </si>
  <si>
    <t xml:space="preserve">060488 </t>
  </si>
  <si>
    <t xml:space="preserve">060489 </t>
  </si>
  <si>
    <t xml:space="preserve">060490 </t>
  </si>
  <si>
    <t xml:space="preserve">060491 </t>
  </si>
  <si>
    <t xml:space="preserve">060492 </t>
  </si>
  <si>
    <t xml:space="preserve">060493 </t>
  </si>
  <si>
    <t xml:space="preserve">060494 </t>
  </si>
  <si>
    <t xml:space="preserve">060495 </t>
  </si>
  <si>
    <t xml:space="preserve">060496 </t>
  </si>
  <si>
    <t xml:space="preserve">060497 </t>
  </si>
  <si>
    <t xml:space="preserve">060498 </t>
  </si>
  <si>
    <t xml:space="preserve">060499 </t>
  </si>
  <si>
    <t xml:space="preserve">060500 </t>
  </si>
  <si>
    <t xml:space="preserve">060502 </t>
  </si>
  <si>
    <t xml:space="preserve">060503 </t>
  </si>
  <si>
    <t xml:space="preserve">060504 </t>
  </si>
  <si>
    <t xml:space="preserve">060505 </t>
  </si>
  <si>
    <t xml:space="preserve">060506 </t>
  </si>
  <si>
    <t xml:space="preserve">060507 </t>
  </si>
  <si>
    <t xml:space="preserve">060508 </t>
  </si>
  <si>
    <t xml:space="preserve">060509 </t>
  </si>
  <si>
    <t xml:space="preserve">060510 </t>
  </si>
  <si>
    <t xml:space="preserve">060511 </t>
  </si>
  <si>
    <t xml:space="preserve">060512 </t>
  </si>
  <si>
    <t xml:space="preserve">060513 </t>
  </si>
  <si>
    <t xml:space="preserve">060514 </t>
  </si>
  <si>
    <t xml:space="preserve">060515 </t>
  </si>
  <si>
    <t xml:space="preserve">060516 </t>
  </si>
  <si>
    <t xml:space="preserve">060517 </t>
  </si>
  <si>
    <t xml:space="preserve">060518 </t>
  </si>
  <si>
    <t xml:space="preserve">060519 </t>
  </si>
  <si>
    <t xml:space="preserve">060520 </t>
  </si>
  <si>
    <t xml:space="preserve">060521 </t>
  </si>
  <si>
    <t xml:space="preserve">060522 </t>
  </si>
  <si>
    <t xml:space="preserve">060523 </t>
  </si>
  <si>
    <t xml:space="preserve">060524 </t>
  </si>
  <si>
    <t xml:space="preserve">060525 </t>
  </si>
  <si>
    <t xml:space="preserve">060526 </t>
  </si>
  <si>
    <t xml:space="preserve">060527 </t>
  </si>
  <si>
    <t xml:space="preserve">060528 </t>
  </si>
  <si>
    <t xml:space="preserve">060529 </t>
  </si>
  <si>
    <t xml:space="preserve">060530 </t>
  </si>
  <si>
    <t xml:space="preserve">060531 </t>
  </si>
  <si>
    <t xml:space="preserve">060532 </t>
  </si>
  <si>
    <t xml:space="preserve">060533 </t>
  </si>
  <si>
    <t xml:space="preserve">060534 </t>
  </si>
  <si>
    <t xml:space="preserve">060535 </t>
  </si>
  <si>
    <t xml:space="preserve">060536 </t>
  </si>
  <si>
    <t xml:space="preserve">060537 </t>
  </si>
  <si>
    <t xml:space="preserve">060538 </t>
  </si>
  <si>
    <t xml:space="preserve">060539 </t>
  </si>
  <si>
    <t xml:space="preserve">060540 </t>
  </si>
  <si>
    <t xml:space="preserve">060542 </t>
  </si>
  <si>
    <t>AVISO DE DEBITO (DEVOLUCION CAASD)</t>
  </si>
  <si>
    <t>PAGO FACT. NO.B1500000022/12-05-2021 ( CUB. NO.04 ) DE LOS TRAB. CONSTRUCCION LINEA DE CONDUCCION Y RED DE DISTRIB.  DE BORUCO, GUATAPANAL, LORAVITO, CAPILLA Y PARAJE RINCON, AC. MULTIPLE GUATAPANAL- JINAMAGAO -AMINA -BORUCO,  PROV. VALVERDE.</t>
  </si>
  <si>
    <t>PAGO FACT. NO.B1500000007/01-06-2021 ( CUB. NO.07 ) DE LOS TRAB. NORMALIZACION CRUCE LINEA DE CONDUCCION PSPI SOBRE PÚENTE RIO NIGUA,  PROV. SAN CRISTOBAL.</t>
  </si>
  <si>
    <t>PAGO FACT. NO.B1500000104/16-06-2021 (CUB. NO.05) DE LOS TRAB. CONSTRUCCION OBRA DE TOMA. PLANTA POTABILIZADORA Y DEPOSITO REGULADOR DEL AC.PARTIDO, PROV. DAJABON.</t>
  </si>
  <si>
    <t xml:space="preserve">EFT-2286 </t>
  </si>
  <si>
    <t xml:space="preserve">EFT-2287 </t>
  </si>
  <si>
    <t xml:space="preserve">EFT-2288 </t>
  </si>
  <si>
    <t xml:space="preserve"> ALQUILER LOCAL COMERCIAL DE EL PUERTO, VILLA ALTAG. INAPA PROV. SAN CRISTOBAL, CORRESP.  AL MES DE MAYO 2021.</t>
  </si>
  <si>
    <t>SERV. DE TRANSPORTE (  IDA Y VUELTA MAYO/21 )</t>
  </si>
  <si>
    <t>PAGO FACT. NO.B1500000181/10-05-2021 (CUB. NO.01) DE LOS TRAB. AMPLIACION ALCANTARILLADO SANITARIO DE MONTECRISTI, PROV. MONTECRISTI.</t>
  </si>
  <si>
    <t>PAGO PARA EL PLAN DE LEVANTAMIENTO  DE CONTRATOS, EN LAS PROVINCIAS Y MUNICIPIOS DE: BARAHONA, PERAVIA (BANI), EL SEIBO, HATO MAYOR, SAN PEDRO DE MACORIS, SAN FRANCISCO DE MACORIS, MARIA TRINIDAD SANCHEZ Y HERMANAS MIRABAL,  EN  FECHA DEL 21 DE JUNIO 2021  HASTA EL 25 DEL MISMO MES Y AÑO ;  EL CUAL SERA LIQUIDADO MEDIANTE RECIBOS DE EGRESOS Y  NOMINAS.</t>
  </si>
  <si>
    <t>APORTE PARA EL TORNEO SUPERIOR MASCULINO DE BALONCESTO, DONDE SE ESTARA DISPUTANDO LA COPA DE SANTO DOMINGO ESTE, EL CUAL SE REALIZARA DESDE EL DIA 20 DE JUNIO HASTA EL 23 DE JULIO DEL AÑO EN CURSO, EN EL POLIDEPORTIVO DE INVIVIENDA.</t>
  </si>
  <si>
    <t>PAGO INDEMN. Y VAC. (20 DIAS CORRESP. AL AÑO 2019 Y 20 DEL 2020), QUIEN DESEMPEÑO EL CARGO DE AUXILIAR ADMINISTRATIVO, SECCION ADMINISTRATIVA DE BARAHONA.</t>
  </si>
  <si>
    <t>PAGO INDEMN. Y VAC. (20 DIAS CORRESP. AL AÑO 2019 Y 20 AL 2020),  QUIEN DESEMPEÑO EL CARGO DE AUXILIAR ADMINISTRATIVO, SECCION ADMINISTRATIVA DE BARAHONA.</t>
  </si>
  <si>
    <t>PAGO INDEMN. Y VAC. (20 DIAS CORRESP. AL AÑO 2019 Y 19 DEL 2020), QUIEN DESEMPEÑO EL CARGO DE AYUDANTE DE OPERACIONES Y MANTENIMIENTO, EN LA DIVISION DE TRATAMIENTO DE AGUA LA ALTAGRACIA.</t>
  </si>
  <si>
    <t>PAGO INDEMN. Y VAC. (20 DIAS CORRESP. AL AÑO 2019 Y 19 AL 2020),  QUIEN DESEMPEÑO EL CARGO DE AYUDANTE DE OPERACIONES Y MANTENIMIENTO, EN LA DIVISION DE TRATAMIENTO DE AGUA LA ALTAGRACIA.</t>
  </si>
  <si>
    <t>PAGO  VAC. (15 DIAS CORRESP. AL AÑO 2019 Y 15 AL 2020), QUIEN DESEMPEÑO EL CARGO DE TECNICO ADMINISTRATIVO, DEPARTAMENTO DE COMPRAS Y CONTRATACIONES.</t>
  </si>
  <si>
    <t>PAGO  VAC. (15 DIAS CORRESP. AL AÑO 2019 Y 15 DEL 2020), QUIEN DESEMPEÑO EL CARGO DE TECNICO ADMINISTRATIVO, DEPARTAMENTO DE COMPRAS Y CONTRATACIONES.</t>
  </si>
  <si>
    <t>PAGO INDEMN. Y VAC. (25 DIAS CORRESP. AL AÑO 2019 Y 30 AL 2020) QUIEN DESEMPEÑO EL CARGO DE OPERADOR DE SISTEMA APS, SECCION DE OPERACIONES BARAHONA.</t>
  </si>
  <si>
    <t>PAGO INDEMN. Y VAC. (25 DIAS CORRESP. AL AÑO 2019 Y 30 AL 2020), QUIEN DESEMPEÑO EL CARGO DE OPERADOR DE SISTEMA APS, SECCION DE OPERACIONES BARAHONA.</t>
  </si>
  <si>
    <t>PAGO INDEMN. Y VAC. (30 DIAS CORRESP. AL AÑO 2020), QUIEN DESEMPEÑO EL CARGO DE MENSAJERO INTERNO EN EL DEPARTAMENTO DE DISEÑO DE SISTEMA DE ACUEDUCTO.</t>
  </si>
  <si>
    <t>PAGO INDEMN. Y VAC. (30 DIAS CORRESP. AL AÑO 2019 Y 28 DEL 2020), QUIEN DESEMPEÑO EL CARGO DE SOPORTE COMERCIAL, DIVISION DE GRANDES CLIENTES.</t>
  </si>
  <si>
    <t>PAGO INDEMN. Y VAC. (30 DIAS CORRESP. AL AÑO 2019 Y 28 AL 2020), QUIEN DESEMPEÑO EL CARGO DE SOPORTE COMERCIAL, DIVISION DE GRANDES CLIENTES.</t>
  </si>
  <si>
    <t>PAGO INDEMN. Y VAC. (18 DIAS CORRESP. AL AÑO 2020), QUIEN DESEMPEÑO EL CARGO DE AYUDANTE DE FONTANERIA, DIVISION COMERCIAL PROVINCIA SAN JUAN DE LA MAGUANA.</t>
  </si>
  <si>
    <t>PAGO INDEMN. Y VAC. (30 DIAS CORRESP. AL AÑO 2020), QUIEN DESEMPEÑO EL CARGO DE TECNICO ADMINISTRATIVO, EN LA DIVISION ADMINISTRATIVA FINANCIERA EL SEIBO.</t>
  </si>
  <si>
    <t>PAGO INDEMN. Y VAC. (30 DIAS CORRESP. AL AÑO 2020),  QUIEN DESEMPEÑO EL CARGO DE TECNICO ADMINISTRATIVO, EN LA DIVISION ADMINISTRATIVA FINANCIERA EL SEIBO.</t>
  </si>
  <si>
    <t>PAGO INDEMN. Y VAC. (30 DIAS CORRESP. AL AÑO 2019 Y 30 DEL 2020), QUIEN DESEMPEÑO EL CARGO DE OPERADOR DE SISTEMA APS, EN EL DIVISION DE OPERACIONES SAN CRISTOBAL.</t>
  </si>
  <si>
    <t>PAGO INDEMN. Y VAC. (30 DIAS CORRESP. AL AÑO 2019 Y 30 AL 2020), QUIEN DESEMPEÑO EL CARGO DE OPERADOR DE SISTEMA APS,  EN LA DIVISION DE OPERACIONES SAN CRISTOBAL.</t>
  </si>
  <si>
    <t>PAGO INDEMN. Y VAC. (25 DIAS CORRESP. AL AÑO 2019 Y 25 DEL 2020), QUIEN DESEMPEÑO EL CARGO DE ELECTRICISTA, SECCION DE OPERACIONES DE VALVERDE.</t>
  </si>
  <si>
    <t>PAGO INDEMN. Y VAC. (25 DIAS CORRESP. AL AÑO 2019 Y 25 AL 2020),  QUIEN DESEMPEÑO EL CARGO DE ELECTRICISTA, SECCION DE OPERACIONES DE VALVERDE.</t>
  </si>
  <si>
    <t>PAGO INDEMN. Y VAC. (25 DIAS CORRESP. AL AÑO 2019 Y 25 DEL 2020), QUIEN DESEMPEÑO EL CARGO DE AYUDANTE DE FONTANERIA,EN LA DIVISION DE OPERACIONES PROVINCIA PERAVIA.</t>
  </si>
  <si>
    <t>PAGO INDEMN. Y VAC. (25 DIAS CORRESP. AL AÑO 2019 Y 25 AL 2020), QUIEN DESEMPEÑO EL CARGO DE AYUDANTE DE FONTANERIA, EN LA DIVISION DE OPERACIONES PROVINCIA PERAVIA.</t>
  </si>
  <si>
    <t>PAGO FACT. NO. B0200383687/27-10-2020, DESCONTADO DE LA INDEMN. Y VAC., QUIEN DESEMPEÑO EL CARGO DE CONSERJE, EN LA SECCION DE MAYORDOMIA.</t>
  </si>
  <si>
    <t>PAGO INDEMN. Y VAC. (25 DIAS CORRESP. AL AÑO 2019 Y 30 AL 2020), QUIEN DESEMPEÑO EL CARGO DE GESTOR DE COBROS, EN LA DIVISION COMERCIAL PROVINCIA HATO MAYOR.</t>
  </si>
  <si>
    <t>PAGO NOMINA DE INDEMN. Y VAC. AL PERSONAL DESVINCULADO 3ERA PARTE.</t>
  </si>
  <si>
    <t>AUMENTO DE FONDO DE CAJA CHICA DE LA DIRECCION EJECUTIVA, ACTUALMENTE DICHO FONDO CUENTA CON UN MONTO DE RD$200,000.00 Y CON ESTA SUMA EL FONDO ASCIENDE A RD$500,000.00.</t>
  </si>
  <si>
    <t>PAGO FACT. NO.B1500000157/05-05-2021, ORD. DE SERV. NO. OS2021-0180, DISTRIBUCION DE AGUA EN DIFERENTES SECTORES Y COMUNIDADES DE LA PROVINCIA SAN CRISTOBAL, CORRESP.A 30 DIAS DEL MES DE ABRIL/2021.</t>
  </si>
  <si>
    <t>PAGO FACT. NOS. B1500000052, 53/11-03-2021, ORDEN DE SERVICIOS NO.OS2020-0741, DISTRIBUCION DE AGUA EN DIFERENTES  COMUNIDADES Y BARRIOS DE PROV. DUARTE, CORRESP. A 30 DIAS DEL MES DE ENERO Y 28 DIAS DE FEBRERO/2021.</t>
  </si>
  <si>
    <t>1ER ABONO, INDEMN. Y VAC. CORRESP. A (25 DIAS DEL AÑO 2019 Y 30 DEL 2020), QUIEN DESEMPEÑO EL CARGO DE OPERADOR DE SISTEMA APS EN LA DIVISION DE OPERACIONES SAN JOSE DE OCOA.</t>
  </si>
  <si>
    <t>PAGO VAC. (15 DIAS CORRESP. AL AÑO 2019 Y 14 DEL 2020), QUIEN DESEMPEÑO EL CARGO DE TECNICO ADMINISTRATIVO, EN EL DEPARTAMENTO DE MANTENIMIENTO ELECTROMECANICO.</t>
  </si>
  <si>
    <t>PAGO FACT. NO. B0222402079/02-12, 17554/05-01-2021, DESCONTADO DE LAS VACACIONES, QUIEN DESEMPEÑO EL CARGO DE TECNICO ADMINISTRATIVO, EN EL DEPARTAMENTO DE MANTENIMIENTO ELECTROMECANICO.</t>
  </si>
  <si>
    <t>PAGO VAC. (05 DIAS CORRESP. AL AÑO 2019 Y 15 DEL 2020), QUIEN DESEMPEÑO EL CARGO DE SOPORTE COMERCIAL, EN EL DEPARTAMENTO DE FACTURACION.</t>
  </si>
  <si>
    <t>PAGO VAC. (05 DIAS CORRESP. AL AÑO 2019 Y 15 AL 2020), QUIEN DESEMPEÑO EL CARGO DE SOPORTE COMERCIAL, EN EL DEPARTAMENTO DE FACTURACION.</t>
  </si>
  <si>
    <t>PAGO INDEMN. Y VAC. ( 25 DIA CORRESP. AL AÑO 2019 Y 30 DIA DEL AÑO 2020)  QUIEN DESEMPEÑO EL CARGO DE AYUDANTE DE FONTANERIA, EN LA SECCION COMERCIAL DE INDEPENDENCIA.</t>
  </si>
  <si>
    <t>PAGO INDEMN. Y VAC. (25 DIAS CORRESP. AL AÑO 2019 Y 30 AL 2020), QUIEN DESEMPEÑO EL CARGO DE AYUDANTE DE FONTANERIA, EN LA SECCION COMERCIAL DE INDEPENDENCIA.</t>
  </si>
  <si>
    <t>PAGO  INDEMN. Y VAC. CORRESP. A (25 DIAS DEL AÑO 2019 Y 30 DEL 2020), QUIEN DESEMPEÑO EL CARGO DE GESTOR DE COBROS, EN LA DIVISION COMERCIAL PROVINCIA DUARTE.</t>
  </si>
  <si>
    <t>PAGO INDEMN. Y VAC. (25 DIAS CORRESP. AL AÑO 2019 Y 30 DEL 2020), QUIEN DESEMPEÑO EL CARGO DE GESTOR DE COBROS EN LA DIVISION COMERCIAL PROVINCIA DUARTE.</t>
  </si>
  <si>
    <t>PAGO INDEMN. Y VAC. (20 DIAS CORRESP. AL AÑO 2019 Y 19 DEL 2020), QUIEN DESEMPEÑO EL CARGO DE OPERADOR DE SISTEMA APS, SECCION DE OPERACIONES DE BARAHONA.</t>
  </si>
  <si>
    <t>PAGO INDEMN. Y VAC. (20 DIAS CORRESP. AL AÑO 2019 Y 19 AL 2020), QUIEN DESEMPEÑO EL CARGO DE OPERADOR DE SISTEMA APS, SECCION DE OPERACIONES DE BARAHONA.</t>
  </si>
  <si>
    <t>PAGO INDEMN. Y VAC. (30 DIAS CORRESP. AL AÑO 2020), QUIEN DESEMPEÑO EL CARGO DE SECRETARIA, EN LA DIVISION ADMINISTRATIVA FINANCIERA SAN CRISTOBAL.</t>
  </si>
  <si>
    <t>PAGO INDEMN. Y VAC. (25 DIAS CORRESP. AL AÑO 2019 Y 23 DEL 2020), QUIEN DESEMPEÑO EL CARGO DE GESTOR DE COBROS, EN LA DIVISION COMERCIAL EL SEIBO.</t>
  </si>
  <si>
    <t>PAGO INDEMN. Y VAC. (25 DIAS CORRESP. AL AÑO 2019 Y 23 AL 2020), QUIEN DESEMPEÑO EL CARGO DE GESTOR DE COBROS, EN LA DIVISION COMERCIAL EL SEIBO.</t>
  </si>
  <si>
    <t>PAGO INDEMN. Y VAC. (25 DIAS CORRESP. AL AÑO 2019 Y 30 AL 2020),  QUIEN DESEMPEÑO EL CARGO DE OPERADOR DE SISTEMA APS, EN LA SECCION DE OPERACIONES DE BARAHONA.</t>
  </si>
  <si>
    <t>PAGO INDEMN. Y VAC. (20 DIAS CORRESP. AL AÑO 2019 Y 17 DEL 2020), QUIEN DESEMPEÑO EL CARGO DE OPERADOR DE SISTEMA APS, EN LA DIVISION DE OPERACIONES SAN CRISTOBAL.</t>
  </si>
  <si>
    <t>PAGO INDEMN. Y VAC. (20 DIAS CORRESP. AL AÑO 2019 Y 17 AL 2020), QUIEN DESEMPEÑO EL CARGO DE OPERADOR SISTEMA APS, EN LA DIVISION DE OPERACIONES SAN CRISTOBAL.</t>
  </si>
  <si>
    <t>PAGO INDEMN. Y VAC. (25 DIAS CORRESP. AL AÑO 2019 Y 25 DEL 2020), QUIEN DESEMPEÑO EL CARGO DE VIGILANTE, EN LA SECCION ADMINISTRATIVA DE BARAHONA.</t>
  </si>
  <si>
    <t>PAGO INDEMN. Y VAC. (25 DIAS CORRESP. AL AÑO 2019 Y 25 AL 2020),  QUIEN DESEMPEÑO EL CARGO DE VIGILANTE, EN LA SECCION ADMINISTRATIVA DE BARAHONA.</t>
  </si>
  <si>
    <t>PAGO INDEMN. Y VAC. (20 DIAS CORRESP. AL AÑO 2019 Y 20 DEL 2020), QUIEN DESEMPEÑO EL CARGO DE OPERADOR DE SISTEMA APS EN LA DIVISION DE OPERACIONES PROVINCIA SAN PEDRO DE MACORIS.</t>
  </si>
  <si>
    <t>PAGO INDEMN. Y VAC. (20 DIAS CORRESP. AL AÑO 2019 Y 20 AL 2020), QUIEN DESEMPEÑO EL CARGO DE OPERADOR DE SISTEMA APS EN LA DIVISION DE OPERACIONES PROVINCIA SAN PEDRO DE MACORIS.</t>
  </si>
  <si>
    <t>PAGO INDEMN. Y VAC. (25 DIAS CORRESP. AL AÑO 2019 Y 25 DEL 2020), QUIEN DESEMPEÑO EL CARGO DE AYUDANTE DE FONTANERIA EN LA DIVISION DE OPERACIONES PROV. SAN PEDRO DE MACORIS.</t>
  </si>
  <si>
    <t>PAGO INDEMN. Y VAC. (25 DIAS CORRESP. AL AÑO 2019 Y 25 AL 2020), QUIEN DESEMPEÑO EL CARGO DE AYUDANTE DE FONTANERIA EN LA DIVISION DE OPERACIONES PROV. SAN PEDRO DE MACORIS.</t>
  </si>
  <si>
    <t>PAGO VAC. (15 DIAS CORRESP. AL AÑO 2019 Y 15 AL 2020), QUIEN DESEMPEÑO EL CARGO DE TECNICO DE RECURSOS HUMANOS, EN LA DIRECCION DE RECURSOS HUMANOS.</t>
  </si>
  <si>
    <t>PAGO INDEMN. Y VAC. (25 DIAS CORRESP. AL AÑO 2019 Y 25 DEL 2020), QUIEN DESEMPEÑO EL CARGO DE OPERADOR DE SISTEMA APS EN LA DIVISION DE OPERACIONES PROV. SAN PEDRO DE MACORIS.</t>
  </si>
  <si>
    <t>PAGO INDEMN. Y VAC. (25 DIAS CORRESP. AL AÑO 2019 Y 25 AL 2020), QUIEN DESEMPEÑO EL CARGO DE OPERADOR DE SISTEMA APS EN LA DIVISION DE OPERACIONES PROV. SAN PEDRO DE MACORIS.</t>
  </si>
  <si>
    <t>PAGO INDEMN. Y VAC. (25 DIAS CORRESP. AL AÑO 2019 Y 25 DEL 2020), QUIEN DESEMPEÑO EL CARGO DE OPERADOR DE SISTEMA APS, SECCION DE OPERACIONES BARAHONA.</t>
  </si>
  <si>
    <t>PAGO FACT.  NO.B1500000038/05-05-2021, ORDEN DE SERV. NO. OS2021-0058, DISTRIBUCION DE AGUA EN DIFERENTES SECTORES Y COMUNIDADES DE LA PROVINCIA SAN CRISTOBAL, CORRESP. A 27 DIAS DEL MES DE ABRIL/2021.</t>
  </si>
  <si>
    <t>PAGO INDEMN. Y VAC. (25 DIAS CORRESP. AL AÑO 2019 Y 25 AL 2020), QUIEN DESEMPEÑO EL CARGO DE OPERADOR DE SISTEMA APS, SECCION DE OPERACIONES BARAHONA.</t>
  </si>
  <si>
    <t>PAGO INDEMN. Y VAC. (30 DIAS CORRESP. AL AÑO 2019 Y 24 DEL 2020), QUIEN DESEMPEÑO EL CARGO DE OPERADOR DE SISTEMA APS, EN LA SECCION DE OPERACIONES DE BARAHONA.</t>
  </si>
  <si>
    <t>PAGO INDEMN. Y VAC. (30 DIAS CORRESP. AL AÑO 2019 Y 24 AL 2020), QUIEN DESEMPEÑO EL CARGO DE OPERADOR DE SISTEMA APS, EN LA SECCION DE OPERACIONES DE BARAHONA.</t>
  </si>
  <si>
    <t>PAGO INDEMN. Y VAC. (25 DIAS CORRESP. AL AÑO 2019 Y 23 DEL 2020), QUIEN DESEMPEÑO EL CARGO DE AUXILIAR ADMINISTRATIVO, EN LA DIRECCION DE LA CALIDAD DEL AGUA.</t>
  </si>
  <si>
    <t>PAGO INDEMN. Y VAC. (25 DIAS CORRESP. AL AÑO 2019 Y 23 AL 2020), QUIEN DESEMPEÑO EL CARGO DE AUXILIAR ADMINISTRATIVO, EN LA DIRECCION DE LA CALIDAD DEL AGUA.</t>
  </si>
  <si>
    <t>PAGO FACT. NOS. B0222411304/21-12-2020, 418133/06-01, 991145/03-02-2021, DESCONTADO DE LA INDEMN. Y VAC.,  QUIEN DESEMPEÑO EL CARGO DE AUXILIAR ADMINISTRATIVO, EN LA DIRECCION DE LA CALIDAD DEL AGUA.</t>
  </si>
  <si>
    <t>PAGO INDEMN. Y VAC. (20 DIAS CORRESP. AL AÑO 2019 Y 19 DEL 2020), QUIEN DESEMPEÑO EL CARGO DE AYUDANTE DE OPERACIONES Y MANTENIMIENTO, EN LA DIVISION DE TRATAMIENTO DE AGUAS SAN PEDRO DE MACORIS.</t>
  </si>
  <si>
    <t>PAGO INDEMN. Y VAC.(20 DIAS CORRESP. AL AÑO 2019 Y 19 AL 2020), QUIEN DESEMPEÑO EL CARGO DE AYUDANTE DE OPERACIONES Y MANTENIMIENTO, EN LA DIVISION DE TRATAMIENTO DE AGUAS SAN PEDRO DE MACORIS.</t>
  </si>
  <si>
    <t>PAGO INDEMN. Y VAC. (20 DIAS CORRESP. AL AÑO 2019 Y 18 DEL 2020), QUIEN DESEMPEÑO EL CARGO DE VIGILANTE EN LA SECCION ADMINISTRATIVA VALVERDE.</t>
  </si>
  <si>
    <t>PAGO INDEMN. Y VAC. (20 DIAS CORRESP. AL AÑO 2019 Y 18 AL 2020), QUIEN DESEMPEÑO EL CARGO DE VIGILANTE EN LA SECCION ADMINISTRATIVA VALVERDE.</t>
  </si>
  <si>
    <t>PAGO INDEMN. Y VAC. (25 DIAS CORRESP. AL AÑO 2019 Y 27 DEL 2020), QUIEN DESEMPEÑO EL CARGO DE DISTRIBUIDOR DE FACTURAS, EN LA DIVISION COMERCIAL, PROV. HATO MAYOR.</t>
  </si>
  <si>
    <t>PAGO INDEMN. Y VAC. (25 DIAS CORRESP. AL AÑO 2019 Y 27 AL 2020), QUIEN DESEMPEÑO EL CARGO DE DISTRIBUIDOR DE FACTURAS EN LA DIVISION COMERCIAL  PROV. HATO MAYOR.</t>
  </si>
  <si>
    <t>PAGO INDEMN. Y VAC. (20 DIAS CORRESP. AL AÑO 2019 Y 16 DEL 2020), QUIEN DESEMPEÑO EL CARGO DE CONSERJE, EN LA DIVISION ADMINISTRATIVA PROVINCIA SAN PEDRO DE MACORIS.</t>
  </si>
  <si>
    <t>PAGO INDEMN. Y VAC. (20 DIAS CORRESP. AL AÑO 2019 Y 16 AL 2020), QUIEN DESEMPEÑO EL CARGO DE CONSERJE, EN LA DIVISION ADMINISTRATIVA PROVINCIA SAN PEDRO DE MACORIS.</t>
  </si>
  <si>
    <t>PAGO INDEMN. Y VAC. (30 DIAS CORRESP. AL AÑO 2019 Y 30 DEL 2020), QUIEN DESEMPEÑO EL CARGO DE OPERADOR DE SISTEMA APS, EN LA SECCION DE OPERACIONES DE INDEPENDENCIA.</t>
  </si>
  <si>
    <t>PAGO INDEMN. Y VAC. (30 DIAS CORRESP. AL AÑO 2019 Y 30 AL 2020), QUIEN DESEMPEÑO EL CARGO DE OPERADOR DE SISTEMA APS, EN LA  SECCION DE OPERACIONES DE INDEPENDENCIA.</t>
  </si>
  <si>
    <t>PAGO INDEMN. Y VAC. (20 DIAS CORRESP. AL AÑO 2019 Y 16 DEL 2020), QUIEN DESEMPEÑO EL CARGO DE AUXILIAR DE FACTURACION EN LA DIVISION COMERCIAL PROVINCIAL SAN PEDRO DE MACORIS.</t>
  </si>
  <si>
    <t>PAGO INDEMN. Y VAC. (20 DIAS CORRESP. AL AÑO 2019 Y 16 AL 2020), QUIEN DESEMPEÑO EL CARGO DE AUXILIAR DE FACTURACION EN LA DIVISION COMERCIAL PROVINCIAL SAN PEDRO DE MACORIS.</t>
  </si>
  <si>
    <t>PAGO INDEMN.Y VAC. (20 DIAS CORRESP. AL AÑO 2020),  QUIEN DESEMPEÑO EL CARGO DE ANALISTA LEGAL EN LA DIVISION DE LITIGIOS.</t>
  </si>
  <si>
    <t>PAGO FACT. NO. B0200383672/27-10-2020, DESCONTADO DE LAS VAC., QUIEN DESEMPEÑO EL CARGO DE ANALISTA LEGAL EN LA DIVISION DE LITIGIOS.</t>
  </si>
  <si>
    <t>PAGO FACT. NO.B1500000618/04-05-2021, ORD. DE SERV. NO. OS2021-0203, COLOCACION DE PUBLICIDAD INSTITUCIONAL EN LA EDICION DEL MES DE ABRIL DEL 2021, DE LA REVISTA MERCADO.</t>
  </si>
  <si>
    <t>PAGO FACT. NOS.B1500000059/07-01, 60/07-01-2021,ORD. DE SERV. NO.OS2021-0017 ,SERVICIO DE DISTRIBUCION DE AGUA CON CAMION CISTERNA EN DIFERENTES COMUNIDADES DE LA PROVINCIA PEDERNALES,  CORRESP. A 10 DIAS DEL MES DE OCTUBRE Y  24 DIAS DEL MES DE NOVIEMBRE/2020.</t>
  </si>
  <si>
    <t>1ER ABONO, INDEMN. Y VAC. CORRESP. A (30 DIAS DEL AÑO 2019 Y 30 DEL 2020), QUIEN DESEMPEÑO LA FUNCION DE ENCARGADO (A), DIVISION DE OPERACIONES PROVINCIA HERMANAS MIRABAL.</t>
  </si>
  <si>
    <t>PAGO INDEMN. Y VAC.(30 DIAS CORRESP. AL AÑO 2019 Y 30 DEL 2020), QUIEN DESEMPEÑO EL CARGO DE SOPORTE COMERCIAL, EN LA DIVISION COMERCIAL ELIAS PIÑA.</t>
  </si>
  <si>
    <t>PAGO INDEMN. Y VAC. (30 DIAS CORRESP. AL AÑO 2019 Y 30 AL 2020), QUIEN DESEMPEÑO EL CARGO DE SOPORTE COMERCIAL, EN LA DIVISION COMERCIAL ELIAS PIÑA.</t>
  </si>
  <si>
    <t>PAGO VAC. (13 DIAS CORRESP.AL AÑO 2020), QUIEN DESEMPEÑO EL CARGO DE TECNICO EN COMPRAS EN EL DEPARTAMENTO DE COMPRAS Y CONTRATACIONES.</t>
  </si>
  <si>
    <t>PAGO FACT. NO. B0200385262/30-10-2020, DESCONTADO DE LAS VAC., QUIEN DESEMPEÑO EL CARGO DE TECNICO EN COMPRAS EN EL DEPARTAMENTO DE COMPRAS Y CONTRATACIONES.</t>
  </si>
  <si>
    <t>PAGO FACT. NO.B1500000159/05-03-2021 ORDEN DE SERVICIO OS2021-0121, SERVICIO DE SUMINISTRO Y COLOCACION DE BARANDA EN ACERO INOXIDABLE, PARA SER UTILIZADO EN EL DISPENSARIO MEDICO 1ER NIVEL DE LA SEDE CENTRAL.</t>
  </si>
  <si>
    <t>PAGO FACT. NO.B1500000461/13-04-2021 ORDEN DE COMPRA OC2021-0069, COMPRA DE MATERIAL GASTABLE A SER UTILIZADOS EN DIFERENTES DEPARTAMENTOS DE LA INSTITUCION.</t>
  </si>
  <si>
    <t>PAGO FACT. NO. B1500000498/25-03-2021, ORDEN DE COMPRA OC2021-0041, COMPRA DE TALONARIOS LOS CUALES SERAN UTILIZADOS EN DIFERENTES AREAS DE LA INSTITUCION (INAPA).</t>
  </si>
  <si>
    <t>PAGO FACT. NOS.B1500000006, 07/10-05-2021, ORDEN DE SERVICIO OS2021-0308, COLOCACION DE PUBLICIDAD INSTITUCIONAL DURANTE 03 (TRES) MESES , EN EL PROGRAMA DE TELEVISION "AUDIENCIA PRELIMINAR" TRANSMITIDO DE LUNES A VIERNES DE 8:00 PM A 9:00 PM A TRAVES DEL CANAL DEL SOL. UNA MENCION MAS COLOCACION DE MATERIAL AUDIOVISUAL.  (CORRESP.AL  PERIODO DEL 08 DE MARZO AL 08 DE MAYO 2021).</t>
  </si>
  <si>
    <t>PAGO FACT. NO.B1500000265/02-06-2021, ORDEN DE SERVICIO OS2021-0265,  COLOCACION DE PUBLICIDAD INSTITUCIONAL DURANTE 03 (TRES) MESES, EN LA PAGINA WEB: "WWW.N.COM.DO, CORRESP. AL PERIODO DEL 02 DE MAYO AL 02  DE JUNIO/2021.</t>
  </si>
  <si>
    <t>PAGO INDEMN. Y VAC. (15 DIAS CORRESP. AL AÑO 2020), QUIEN DESEMPEÑO EL CARGO DE CHOFER, DIVISION ADMINISTRATIVA PROVINCIA HERMANAS MIRABAL.</t>
  </si>
  <si>
    <t>PAGO INDEMN. Y VAC. (25 DIAS CORRESP. AL AÑO 2019 Y 30 DEL 2020), QUIEN DESEMPEÑO LA FUNCION DE AYUDANTE DE OPERACIONES Y MANTENIMIENTO, EN LA DIVISION DE TRATAMIENTO SAN JUAN.</t>
  </si>
  <si>
    <t>PAGO INDEMN. Y VAC. (25 DIAS CORRESP. AL AÑO 2019 Y 30 AL 2020), QUIEN DESEMPEÑO LA FUNCION DE AYUDANTE DE OPERACIONES Y MANTENIMIENTO, EN LA DIVISION DE TRATAMIENTO SAN JUAN.</t>
  </si>
  <si>
    <t>PAGO INDEMN. Y VAC. (15 DIAS CORRESP. AL AÑO 2019 Y 14 DEL 2020), QUIEN DESEMPEÑO EL CARGO DE AUXILIAR ADMINISTRATIVO, EN LA DIRECCION DE RECURSOS HUMANOS.</t>
  </si>
  <si>
    <t>PAGO INDEMN. Y VAC. (15 DIAS CORRESP. AL AÑO 2019 Y 14 AL 2020),  QUIEN DESEMPEÑO EL CARGO DE AUXILIAR ADMINISTRATIVO, EN LA DIRECCION DE RECURSOS HUMANOS.</t>
  </si>
  <si>
    <t>1ER ABONO, INDEMN. Y VAC. CORRESP. A (25 DIAS DEL AÑO 2019 Y 30 DIAS DEL 2020), QUIEN DESEMPEÑO EL CARGO DE ANALISTA LEGAL, EN LA DIVISION DE ELABORACION DE DOCUMENTOS LEGALES.</t>
  </si>
  <si>
    <t>PAGO INDEMN. Y VAC. (25 DIAS CORRESP. AL AÑO 2019 Y 30 AL 2020), QUIEN DESEMPEÑO EL CARGO DE ANALISTA LEGAL, EN LA DIVISION DE ELABORACION DE DOCUMENTOS LEGALES.</t>
  </si>
  <si>
    <t>PAGO VAC. (15 DIAS CORRESP. AL AÑO 2019 Y 15 AL 2020), QUIEN DESEMPEÑO EL CARGO DE ENCARGADO (A) EN LA DIVISION DE PLANTA FISICA.</t>
  </si>
  <si>
    <t>PAGO INDEMN. Y VAC. (15 DIAS CORRESP. AL AÑO 2019 Y 13 AL 2020), QUIEN DESEMPEÑO EL CARGO DE DIGITADOR EN EL DEPART. DE CONTABILIDAD.</t>
  </si>
  <si>
    <t>PAGO INDEMN. Y VAC. (15 DIAS CORRESP. AL AÑO 2019 Y 13 AL 2020),  QUIEN DESEMPEÑO EL CARGO DE DIGITADOR EN EL DEPARTAMENTO DE CONTABILIDAD.</t>
  </si>
  <si>
    <t>PAGO INDEMN. Y VAC. (30 DIAS CORRESP. AL AÑO 2020), QUIEN DESEMPEÑO EL CARGO DE RECEPCIONISTA, EN LA SECCION ADMINISTRATIVA DE BARAHONA.</t>
  </si>
  <si>
    <t>PAGO INDEMN. Y VAC. (25 DIAS CORRESP. AL AÑO 2019 Y 21 AL 2020), QUIEN DESEMPEÑO EL CARGO DE AYUDANTE DE OPERACIONES Y MANTENIMIENTO EN LA DIVISION DE TRATAMIENTO DE AGUAS SAN PEDRO DE MACORIS.</t>
  </si>
  <si>
    <t>PAGO INDEMN. Y VAC. (25 DIAS CORRESP. AL AÑO 2019 Y 21 AL 2020),QUIEN DESEMPEÑO EL CARGO DE AYUDANTE DE OPERACIONES Y MANTENIMIENTO EN LA DIVISION DE TRATAMIENTO DE AGUAS SAN PEDRO DE MACORIS.</t>
  </si>
  <si>
    <t>PAGO FACT. NOSB0222403169/04-12-2020, B0222418736/07-01, 988919/29-01, 989994/01-02-2021, DESCONTADO DE LAS VAC.  QUIEN DESEMPEÑO EL CARGO DE SOPORTE DE MESA DE AYUDA HELP DESK EN LA DIVISION DE MESA DE AYUDA.</t>
  </si>
  <si>
    <t>PAGO VAC. (15 DIAS CORRESP. AL AÑO 2019 Y 15 AL 2020), QUIEN DESEMPEÑO EL CARGO DE SOPORTE DE MESA DE AYUDA HELP DESK EN LA DIVISION DE MESA DE AYUDA.</t>
  </si>
  <si>
    <t>PAGO INDEMN. Y VAC. (25 DIAS CORRESPONDIENTE AL AÑO 2019 Y 30 DEL 2020), QUIEN DESEMPEÑO EL CARGO DE SECRETARIA, EN LA DIRECCION DE OPERACIONES.</t>
  </si>
  <si>
    <t>PAGO INDEMN. Y VAC. (25 DIAS CORRESP. AL AÑO 2019 Y 30 AL 2020), QUIEN DESEMPEÑO EL CARGO DE SECRETARIA, EN LA DIRECCION DE OPERACIONES.</t>
  </si>
  <si>
    <t>SALDO DE INDEMN. Y VAC. CORRESP. A (25 DIAS CORRESP. AL AÑO 2019 Y 25 DEL 2020, QUIEN DESEMPEÑO EL CARGO DE ENCARGADO (A), EN LA DIVISION ADMINISTRATIVA FINANCIERA SAN JOSE DE OCOA.</t>
  </si>
  <si>
    <t>PAGO VAC. (25 DIAS CORRESP. AL AÑO 2019 Y 25 AL 2020), QUIEN DESEMPEÑO EL CARGO DE TECNICO DE OPERACIONES, EN LA DIVISION DE CATASTRO DE REDES Y DETECCION DE FUGAS.</t>
  </si>
  <si>
    <t>PAGO INDEMN. Y VAC. (30 DIAS CORRESP. AL AÑO 2019 Y 26 DEL 2020), QUIEN DESEMPEÑO EL CARGO DE AYUDANTE DE OPERACIONES Y MANTENIMIENTO, EN EL DEPARTAMENTO MANTENIMIENTO DE INFRAESTRUCTURA CIVIL.</t>
  </si>
  <si>
    <t>PAGO INDEMN. Y VAC. (30 DIAS CORRESP. AL AÑO 2019 Y 26 AL 2020) QUIEN DESEMPEÑO EL CARGO DE AYUDANTE DE OPERACIONES Y MANTENIMIENTO, EN EL DEPARTAMENTO MANTENIMIENTO DE INFRAESTRUCTURA CIVIL.</t>
  </si>
  <si>
    <t>1ER ABONO, INDEMN. Y VAC. CORRESP. A (25 DIAS DEL AÑO 2019 Y 30 DEL 2020), QUIEN DESEMPEÑO EL CARGO DE ANALISTA COMERCIAL, DIVISION COMERCIAL PROV. SAMANA.</t>
  </si>
  <si>
    <t>PAGO INDEMN. Y VAC. (25 DIAS CORRESP. AL AÑO 2019 Y 30 AL 2020),  QUIEN DESEMPEÑO EL CARGO DE ANALISTA COMERCIAL, DIVISION COMERCIAL PROV. SAMANA.</t>
  </si>
  <si>
    <t>PAGO INDEMN. Y VAC. (30 DIAS CORRESP. AL AÑO 2019 Y 24 DIAS DEL 2020), QUIEN DESEMPEÑO EL CARGO DE AYUDANTE DE FONTANERIA, EN LA SECCION COMERCIAL DE BARAHONA.</t>
  </si>
  <si>
    <t>PAGO INDEMN. Y VAC. (20 DIAS CORRESP. AL AÑO 2019 Y 16 DIAS DEL 2020), QUIEN DESEMPEÑO EL CARGO DE CAJERO (A), EN LA DIVISION ADMINISTRATIVA PROVINCIA HERMANAS MIRABAL.</t>
  </si>
  <si>
    <t>PAGO INDEMN. Y VAC. (20 DIAS CORRESP. AL AÑO 2019 Y 16 DIAS DEL 2020),  QUIEN DESEMPEÑO EL CARGO DE CAJERO (A), EN LA DIVISION ADMINISTRATIVA PROVINCIA HERMANAS MIRABAL.</t>
  </si>
  <si>
    <t>REPOS. FONDO CAJA CHICA DE LA PROVINCIA MONTECRISTI ZONA I CORRESP. AL PERIODO DEL 17-05 AL 14-06-2021, RECIBOS DE DESEMBOLSO DEL 0569 AL 0600.</t>
  </si>
  <si>
    <t>PAGO FACT. NOS. B1500000042/15-03, 43/31-03, 45/24-02, 46/10-05, 48/12-04-2021, ORDENES DE SERVICIO NOS. OS2021-0015, OS2021-0323 SERVICIO DE DISTRIBUCION DE AGUA EN DIFERENTES SECTORES Y COMUNIDADES DE LA PROVINCIA PEDERNALES, CORRESP. A 30 DIAS DEL MES DE DICIEMBRE/2020, 31 DIAS DEL MES DE ENERO, 27 DIAS DEL MES DE FEBRERO, 29 DIAS DEL MES DE MARZO,  Y 30 DIAS DE ABRIL/2021.</t>
  </si>
  <si>
    <t>PAGO FACT.NOS.B1500000015/06-04, 16/04-05, 17/01-06-2021,  ORDEN DE SERVICIO NO. OS2021-0270,  ABASTECIMIENTO  DE AGUA EN DIFERENTES SECTORES Y COMUNIDADES DE LA  PROVINCIA DUARTE, CORRESP. A 30 DIAS DEL MES  DE MARZO, 30 DIAS DEL MES DE ABRIL, 30 DIAS DEL MES DE MAYO/2021.</t>
  </si>
  <si>
    <t>PAGO FACT. NO.B1500000008/ 07-05-2021, ORDEN DE SERVICIO NO. OS2021-0239, DISTRIBUCION DE AGUA EN DIFERENTES SECTORES Y COMUNIDADES DE LA PROVINCIA MONTE CRISTI, CORRESP.AL MES DE ABRIL/2021.</t>
  </si>
  <si>
    <t xml:space="preserve">EFT-6184 </t>
  </si>
  <si>
    <t>EFT-6185</t>
  </si>
  <si>
    <t>EFT-6186</t>
  </si>
  <si>
    <t>EFT-6187</t>
  </si>
  <si>
    <t>EFT-6188</t>
  </si>
  <si>
    <t xml:space="preserve">060543 </t>
  </si>
  <si>
    <t xml:space="preserve">060544 </t>
  </si>
  <si>
    <t xml:space="preserve">060545 </t>
  </si>
  <si>
    <t xml:space="preserve">060546 </t>
  </si>
  <si>
    <t xml:space="preserve">060547 </t>
  </si>
  <si>
    <t xml:space="preserve">060548 </t>
  </si>
  <si>
    <t xml:space="preserve">060549 </t>
  </si>
  <si>
    <t xml:space="preserve">060550 </t>
  </si>
  <si>
    <t xml:space="preserve">060551 </t>
  </si>
  <si>
    <t xml:space="preserve">060552 </t>
  </si>
  <si>
    <t xml:space="preserve">060553 </t>
  </si>
  <si>
    <t xml:space="preserve">060554 </t>
  </si>
  <si>
    <t xml:space="preserve">060555 </t>
  </si>
  <si>
    <t xml:space="preserve">060556 </t>
  </si>
  <si>
    <t xml:space="preserve">060557 </t>
  </si>
  <si>
    <t xml:space="preserve">060558 </t>
  </si>
  <si>
    <t xml:space="preserve">060559 </t>
  </si>
  <si>
    <t xml:space="preserve">060560 </t>
  </si>
  <si>
    <t xml:space="preserve">060561 </t>
  </si>
  <si>
    <t xml:space="preserve">060562 </t>
  </si>
  <si>
    <t xml:space="preserve">060563 </t>
  </si>
  <si>
    <t>AVANCE DEL 20%  AL CONTRATO NO.004/2021 ORDEN DE COMPRA NO.OC2021-0125, ADQUISICION DE BATERIAS PARA SER UTILIZADAS EN LOS VEHICULOS DE LA INSTITUCION.</t>
  </si>
  <si>
    <t>PAGO FACT. NOS. B1500001105, 1106, 1107,1108,1109/31-05-2021 (CONTRATO NO. 1178,1179, 1180, 1181,3066),  SERVICIO ENERGETICO A NUESTRAS INSTALACIONES EN BAYAHIBE, PROVINCIA LA ROMANA, CORRESP. AL  MES DE MAYO/2021.</t>
  </si>
  <si>
    <t>PAGO INDEMN. Y VAC. (15 DIAS CORRESP. AL AÑO 2019 Y 15 DEL 2020), QUIEN DESEMPEÑO EL CARGO DE OPERADOR DE SISTEMA, DIVISION DE OPERACIONES PROV. SAN PEDRO DE MACORIS.</t>
  </si>
  <si>
    <t>PAGO INDEMN. Y VAC. (15 DIAS CORRESP. AL AÑO 2019 Y 15 AL 2020), QUIEN DESEMPEÑO EL CARGO DE OPERADOR DE SISTEMA, DIVISION DE OPERACIONES PROV. SAN PEDRO DE MACORIS.</t>
  </si>
  <si>
    <t>PAGO INDEMN. Y VAC. (20 DIAS CORRESP. AL AÑO 2019 Y 16 DEL 2020), QUIEN DESEMPEÑO EL CARGO DE CHOFER II, EN LA DIVISION DE TRANSPORTACION.</t>
  </si>
  <si>
    <t>PAGO INDEMN. Y VAC. (20 DIAS CORRESP. AL AÑO 2019 Y 16 AL 2020), QUIEN DESEMPEÑO EL CARGO DE CHOFER II, EN LA DIVISION DE TRANSPORTACION.</t>
  </si>
  <si>
    <t>PAGO VAC. (25 DIAS CORRESP. AL AÑO 2019 Y 25 DEL 2020), QUIEN DESEMPEÑO EL CARGO DE TECNICO ADMINISTRATIVO, EN LA DIRECCION DE PROGRAMAS Y PROYECTOS ESPECIALES.</t>
  </si>
  <si>
    <t>PAGO FACT. NOS. B0222989961,62/01-02-2021, DESCONTADO DE LAS VAC. QUIEN DESEMPEÑO EL CARGO DE TECNICO ADMINISTRATIVO, EN LA DIRECCION DE PROGRAMAS Y PROYECTOS ESPECIALES.</t>
  </si>
  <si>
    <t>PAGO INDEMN. Y VAC. (05 DIAS CORRESP. AL AÑO 2019 Y 15 DEL 2020), QUIEN DESEMPEÑO EL CARGO DE GESTOR DE COBROS, EN LA DIVISION COMERCIAL SAN CRISTOBAL.</t>
  </si>
  <si>
    <t>PAGO FACT. NO. B0200387346/04-11-2020, DESCONTADO DE LA INDEMNIZACION Y VAC. QUIEN DESEMPEÑO EL CARGO DE GESTOR DE COBROS, EN LA DIVISION COMERCIAL SAN CRISTOBAL.</t>
  </si>
  <si>
    <t>PAGO INDEMN. Y VAC. (05 DIAS CORRESP. AL AÑO 2019 Y 15 AL 2020), QUIEN DESEMPEÑO EL CARGO DE GESTOR DE COBROS, EN LA DIVISION COMERCIAL SAN CRISTOBAL.</t>
  </si>
  <si>
    <t>PAGO FACT. NO. B1500000463/06-04-2021 ORDEN DE SERVIVIO OS2021-0094 SERVICIO DE CATERING PARA SER UTILIZADOS EN LAS DIFERENTES CAPACITACIONES DEL LABORATORIO NACIONAL DE REFERENCIA CALIDAD DE AGUA EN EL SALON TITO CAIRO.</t>
  </si>
  <si>
    <t>PAGO INDEMN. Y VAC. (30 DIAS CORRESP. AL AÑO 2019 Y 30 DEL 2020), QUIEN DESEMPEÑO EL CARGO DE OPERADOR DE SISTEMA APS EN LA DIVISION DE OPERACIONES PROVINCIA SAN JUAN DE LA MAGUANA.</t>
  </si>
  <si>
    <t>PAGO INDEMN. Y VAC. (30 DIAS CORRESP. AL AÑO 2019 Y 30 AL 2020), QUIEN DESEMPEÑO EL CARGO DE OPERADOR DE SISTEMA APS EN LA DIVISION DE OPERACIONES PROV. SAN JUAN DE LA MAGUANA.</t>
  </si>
  <si>
    <t>PAGO INDEMN. Y VAC. (30 DIAS CORRESP. AL AÑO 2019 Y 24 AL 2020), QUIEN DESEMPEÑO EL CARGO DE RECOLECTOR DE MUESTRA EN EL DEPARTAMENTO PROVINCIAL  AZUA.</t>
  </si>
  <si>
    <t>1ER ABONO, INDEMN. Y VAC. CORRESP. A (25 DIAS DEL AÑO 2019 Y 25 DEL 2020), QUIEN DESEMPEÑO EL CARGO DE TECNICO ADMINISTRATIVO, EN LA DIRECCION DE TRATAMIENTO DE AGUA.</t>
  </si>
  <si>
    <t>PAGO FACT. NO. B1500000016, 03-05-2021, ORDEN DE SERVICIO NO. OS2020-0583 SERVICIO DE DISTRIBUCION DE AGUA CON CAMION CISTERNA EN DIFERENTES SECTORES Y COMUNIDADES DE LA PROVINCIA BAHORUCO CORRESP.A 30  DIAS DEL MES DE NOVIEMBRE/2020.</t>
  </si>
  <si>
    <t>PAGO INDEMN. Y VAC. (20 DIAS CORRESP. AL AÑO 2019 Y 20 AL 2020), QUIEN DESEMPEÑO EL CARGO DE LECTOR DE MEDIDORES, EN LA DIVISION COMERCIAL PROVINCIAL SAN PEDRO DE MACORIS.</t>
  </si>
  <si>
    <t>PAGO FACT. NO. B1500000784/11-02-2021, ORDEN DE SERVICIO NO. OS2019-1112, SERVICIO DE CAPACITACION DE MAESTRIA  EN INGENIERIA SANITARIA,  ESTARAN  PARTICIPANDO DOS  (2) SERVIDORES PERIODO ENERO- ABRIL/2021.</t>
  </si>
  <si>
    <t>PAGO FACT. NO.B1500000202/12-05-2021, ORDE DE SERVICIO NO.OS2021-0316, COLOCACION DE PUBLICIDAD INSTITUCIONAL EN LA PROGRAMACION REGULAR DE ¨TELEIMPACTO¨, DE LA EMPRESA TELEIMPACTO, SRL, PARA LA TRANSMISION DE CUÑAS A TRAVES DEL CANAL 52 Y DE LOS PRINCIPALES SISTEMAS DE CABLE DEL PAIS, CORRESP. AL PERIODO DEL 24 DE MARZO AL 24 DE ABRIL DEL AÑO 2021.</t>
  </si>
  <si>
    <t>PAGO FACT. NO. B1500000156/05-04-2021 ORDEN DE COMPRA OC2021-0077, COMPRA DE MATERIALES DE SHEETROCK PARA SER UTILIZADO EN EL REMOZAMIENTO DEL DPTO. COSTO Y PRESUPUESTO 3ER NIVEL DE LA SEDE CENTRAL DEL INAPA.</t>
  </si>
  <si>
    <t>PAGO FACT. NOS.B1500000033/19-03,  34/24-05-2021, ORDEN DE SERVICIO NO. OS2021-0141, DISTRIBUCION DE AGUA EN DIFERENTES SECTORES Y COMUNIDADES  DE LA PROVINCIA SAMANA, CORRESP. A 30  DIAS DEL MES DE  MARZO,  30 DIAS DE ABRIL/2021.</t>
  </si>
  <si>
    <t>PAGO FACT. NOS. B1500000051/24-03, 52/24-03, 53/24-03, 54/24-03-2021,ORDEN DE SERVICIO NO. OS2021-0225, ABASTECIMIENTO DE AGUA EN DIFERENTES SECTORES Y COMUNIDADES DE LA PROVINCIA BAHORUCO, ADENDA NO.01/2021 CORRESP. A 30 DIAS DEL MES DE SEPTIEMBRE, 31 DIAS DEL MES DE OCTUBRE,  30 DIAS DEL MES DE NOVIEMBRE Y 31 DIAS DEL MES DE  DICIEMBRE/2020.</t>
  </si>
  <si>
    <t>PAGO FACT. NOS. B1500000102, 103/05-05-2021, ORDEN DE SERVICIO NO. OS2020-0687,  ABASTECIMIENTO DE AGUA EN DIFERENTES SECTORES Y COMUNIDADES DE LA PROVINCIA MONTE CRISTI, CORRESP. A  25 DIAS DE DICIEMBRE/2020, 12 DIAS DE ENERO/2021.</t>
  </si>
  <si>
    <t>060430</t>
  </si>
  <si>
    <t xml:space="preserve"> PAGO IMPUESTO 0.15%</t>
  </si>
  <si>
    <t xml:space="preserve">                                                                                                                                                                                                                                                                                                                                                                                                                                                                                                                                                                                                                                                                                                                                                                                                                                                                                                                                                                                                                                                                                                                                                                                                                                                                                                                                                                                                                                                                                                                                                                                                                                                                                                                                                                                                                                                                                                                                                                                                                                                                                                                                                                                                                                                                                                                                                                                                                                                                                                                                                                                                                                                                                                                                                                                                                                                                                                                                                                                                                                                                                                                                                                                                                                                                                                                                                                                                                                                                                                                                                                                                                                                                                                                                                                                                                                                                                                                                                                                                                                                                                                                                                                                                                                                                                                                                                                                                                                                                                                                                                                                                                                                                                                                                                                                                                                                                                                                                                                                                                                                                                                                                                                                                                                                                                                                                                                                                                                                                                                                                                                                                                                                                                                                                                                                                                                                                                                                                                                                                                                                                                                                                                                                                                                                                                                                                                                                                                                                                                                                                                                                                                                                                                                                                                                                                                                                                                                                                                                                                                                                                                                                                                                                                                                                                                                                                                                                                                                                                                                                                                                                                                                                                                                                                                                                                                                                                                                                                                                                                                                                                                                                                                                                                                                                                                                                                                                                                                                                                                                                                                                                                                                                                                                                                                                                                                                                                                                                                                                                                                                                                                                                                                                                          </t>
  </si>
  <si>
    <t xml:space="preserve">         </t>
  </si>
  <si>
    <t xml:space="preserve"> Del 01 al  31  de JULIO  2021</t>
  </si>
  <si>
    <t>EFT-1191</t>
  </si>
  <si>
    <t>NULA</t>
  </si>
  <si>
    <t>Balance</t>
  </si>
  <si>
    <t xml:space="preserve">Balance </t>
  </si>
  <si>
    <t xml:space="preserve">EFT-2289 </t>
  </si>
  <si>
    <t xml:space="preserve">EFT-2290 </t>
  </si>
  <si>
    <t xml:space="preserve">EFT-2291 </t>
  </si>
  <si>
    <t>PAGO FACT. NO. B1500000001/17-05-2021 ( CUB. NO.01) DE LOS TRAB. AMPLIACION REDES AC. MONTECRISTI AL SECTOR LA REFINERIA, PROV. MONTECRISTI.</t>
  </si>
  <si>
    <t>PAGO FACT. NO.B1500000017/25-06-2021 (CUB. NO.03 ) DE LOS TRAB. DE CONSTRUCCION AC. LA GRANJA, COMO EXT. AC. LAS TERRENAS,  PROV. SAMANA.</t>
  </si>
  <si>
    <t>PAGO FACT. NO.B1500000063/05-05-2021 (CUB. NO.06) PARA LOS TRAB. CONSTRUCCION OBRA DE TOMA Y LINEA DE ADUCCION AC. DE NEYBA, PROV. BAHORUCO.</t>
  </si>
  <si>
    <t xml:space="preserve">EFT-2292 </t>
  </si>
  <si>
    <t>PAGO FACT. NO. B1500000004/24-06-2021 ( CUB. NO.04) DE LOS TRAB.  DE AMPLIACION ALCANTARILLADO SANITARIO DE SAN FRANCISCO DE MACORIS, AL SECTOR VILLA VERDE, PROV. DUARTE.</t>
  </si>
  <si>
    <t>PAGO FACT. NO.B1500000005/01-06-2021 ( CUB. NO. 05)  DE LOS TRAB. CONSTRUCCION Y EQUIPAMIENTO, CAMPO DE POZO AZUA, LINEA ELECTRICA  PRIMARIA 12.5 Kv Y LINEA DE IMPULSION, PROV. AZUA.</t>
  </si>
  <si>
    <t xml:space="preserve">EFT-1193 </t>
  </si>
  <si>
    <t xml:space="preserve">EFT-1194 </t>
  </si>
  <si>
    <t>PAGO DE NOMINA ADICIONAL CANCELADOS NC. Y AC. COMPLETIVO OCT, NOV/2020 Y ABRIL/2021, ELAB. EN JUNIO/2021.</t>
  </si>
  <si>
    <t>PAGO DE DESCUENTO COOP. INAPA (FIJO Y NO FIJO), CORRESP.A LAS NOMINAS NIVEL CENTRAL, ACS. PERSONAL TRAMITES DE PENSION NC Y AC. PROV. SAN CRISTOBAL, PERSONAL CONTRATADO E IGUALADO JUNIO/2021.</t>
  </si>
  <si>
    <t>RETENCION DE LA NOMINA OCASIONAL SEGURIDAD MILITAR JUNIO2021</t>
  </si>
  <si>
    <t>103192 -103199</t>
  </si>
  <si>
    <t>RETENCIONES DE NOMINAS-JUNIO2021</t>
  </si>
  <si>
    <t>COMISION POR 0.15</t>
  </si>
  <si>
    <t>COMPRA DE MATERIALES ELECTRICOS  PARA INSTALACIONES Y CORRECCIONES DE DIFERENTES ARRANCADORES EN LOS EQUIPOS DE BOMBEOS DE LOS AC. DE INAPA SAN CRISTOBAL</t>
  </si>
  <si>
    <t>SERV, DE HERRERO PARA LA COLOCACION DE VERJAS EN LA OFICINA ADM. INAPA SAN  CRISTOBAL.</t>
  </si>
  <si>
    <t>SERV. DE LIMPIEZA Y RECOGIDA DE BASURA Y MANTENIMIENTO DEL AREA VERDE DE PTSC.</t>
  </si>
  <si>
    <t>SERV. ALQUILER DE RETROPALA PARA USO EN DIFERENTES PUNTOS DE LA PROV. SAN CRISTOBAL</t>
  </si>
  <si>
    <t>COMPRA DE OCHO UPS PARA SER USADOS  EN EL AREA COMERCIAL Y ADM. DE INAPA SAN CRISTOBAL.</t>
  </si>
  <si>
    <t>COMPRA DE TRES TELEFONOS PARA EL AREA COMERCIAL DE INAPA SAN CRISTOBAL.</t>
  </si>
  <si>
    <t>COMPRA DE 55 GALONES DE ACEITE CASTROL PARA MANTENER EN STOP EN EL ALMACEN DE LA PTSC. CON LA FINALIDAD  DE SUPLIR LOS GENERADORES Y VEHICULOS DE INAPA PROV. SAN CRISTOBAL</t>
  </si>
  <si>
    <t>COMPRA DE MATERIALES DE PINTURA PARA DAR MANTENIMIENTO A LA ESTACION DE BOMBEO DE PSPI EN INAPA SAN CRISTOBAL.</t>
  </si>
  <si>
    <t>COMPRA DE MATRIALES DE REDES ( VALVULAS, JUNTAS, NIPLES, ETC.) SEGUN LO PROGRAMADO EN EL SEGUNDO TRIMESTRE DEL AÑO EN INAPA PROV. SAN CRISTOBAL</t>
  </si>
  <si>
    <t>SERV. REBOBINADO A MOTOR VERT. DE 30 HP PERTENECIENTE A VILLA ALTAGRACIA, ESTACION # 1, POZO #3, INAPA PROV. SAN CRISTOBAL.</t>
  </si>
  <si>
    <t>COMPRA DE OCHO NEUMAICOS PARA LAS CAMIONETAS F-1048 Y F-1053 UTILIZADAS  EN EL AREA COMERCIAL Y DE OPERACIONES, INAPA SAN CRISTOBAL.</t>
  </si>
  <si>
    <t>COMPRA DE NEUMATICOS  Y GATO HIDRAULICO PARA LA CAMIONETA F-1051  QUE PERTENECE AL COORDINADOR DEL PROYECTO ATPR, INAPA SAN CRISTOBAL .</t>
  </si>
  <si>
    <t>COMPRA DE MATERIALES DE REDES, PARA SER USADOS EN LA REPARACION DE DIFERENTES AVERIAS EN INAPA PROV. SAN CRISTOBAL.</t>
  </si>
  <si>
    <t>SERV. DE DESARROLLO DE UN SOFTWARE PARA IMPRIMIR LAS FACTURAS DE CONSUMO DE AGUA POTABLE EN LA PROV. SAN CRISTOBAL.</t>
  </si>
  <si>
    <t>SERV. DE CHEQUEO Y REPARACION DE LA CAMIONETA  F-842 UTILIZADA EN EL AREA COMERCIAL, INAPA SAN CRISTOBAL.</t>
  </si>
  <si>
    <t>SERV. MANTENIMIENTO CORRECTIVO AL GENERADOR ELECT. DEL AREA COMERCIAL, CAMBIO DE BREAKERS PRINCIPAL DE LOS AIRES ACONDICIONADOS  DE LA OFICINA ADM.  INAPA SAN CRISTOBAL .</t>
  </si>
  <si>
    <t>SERV. REBOBINADO A MOTOR VERT. DE 100 HP PERTENECIENTE AL EQUIPO # 1, YAGUATE,  INAPA PROV. SAN CRISTOBAL.</t>
  </si>
  <si>
    <t>COMPRA DE CAJAS DE HERRAMIENTAS PARA LAS OPERACIONES DE CAMBITA, YAGUATE, PALENQUE Y VILLA ALTAGRACIA, INAPA PROV. SAN CRISTOBAL.</t>
  </si>
  <si>
    <t>06/07/20212</t>
  </si>
  <si>
    <t>COMPRA DE COMBUSTIBLE  EN TICKETS DENOMINACION  DE $200 PARA  LA PRIMERA QUINCENA DE JULIO 2021, PARA SER USADO EN LOS DIFTES. VEHICULOS.</t>
  </si>
  <si>
    <t>SERV. DE ALQ. DE RETROPALA PARA SER UTILIZADA EN EMERGENCIA EN LA LINEA DE IMPULSION DE VILLA ALTAGRACIA, INAPA SAN CRISTOBAL.</t>
  </si>
  <si>
    <t>PAGO FACT. NO. B1500000008/14-06-2021 O/S  OS2019-1971, POR REALIZAR LEVANTAMIENTO TOPOGRAFICO  GEOREFERENCIADO PARA LOS ACS. MULT. GUATAPANAL-JINAMAGAO- AMINA-BORUCO ( ESPERANZA VIEJO) Y AC. EL POTRERO-SABANA POTRERO COMO EXT. AC. MULTIPLE GUATAPANAL-JINAMAGAO- PROV. VALVERDE.</t>
  </si>
  <si>
    <t>RETENCION DEL (5%) DEL ISR  DESCONTADO A CONTRATISTAS, SEGUN LEY 253/2012, CORRESP. AL MES DE MAYO/2021.</t>
  </si>
  <si>
    <t>COMPRA DE REPUESTOS Y MATERIALES DE MANTENIMIENTO PARA LA FICHA797 NISSAN FRONTIER PERTENECINETEA LA PROVINCIA INDEPENDENCIA</t>
  </si>
  <si>
    <t xml:space="preserve">EFT-2293 </t>
  </si>
  <si>
    <t xml:space="preserve">EFT-1195 </t>
  </si>
  <si>
    <t xml:space="preserve">EFT-1196 </t>
  </si>
  <si>
    <t>PAGO DE DESCUENTO, CORRESP A  NOMINA DEL  NIVEL CENTRAL Y PERSONAS EN TRAMITES DE PENSION NC Y AC. CORRESP. AL MES DE JUNIO/2021.</t>
  </si>
  <si>
    <t>PAGO DE CREDITO EDUCATIVO DE LAS RETENCIONES, CORREP. A NOMINA DEL NIVEL CENTRAL Y PERSONAL EN TRAMITES DE PENSION NC. Y AC.  DEL MES DE JUNIO/2021.</t>
  </si>
  <si>
    <t>PAGO REPOSICION CAJA CHICA  BARAHONA PARA CUBRIR LOS DESEMBOLSOS del 5512-5559 D/F 13/04/21 al 10/06/21</t>
  </si>
  <si>
    <t xml:space="preserve">PAGO DE RETENCIONES CORRESPONDIENTE A  JUNIO 2021 </t>
  </si>
  <si>
    <t>REPOSICION CAJA CHICA DE LA DIVISION ADM. Y FINANCIERA, INAPA SAN CRISTOBAL. PERIODO  DEL 10/06/2021 AL 28/06/2021. RECIBOS No. 1941 AL 1993.</t>
  </si>
  <si>
    <t>3967</t>
  </si>
  <si>
    <t>3968</t>
  </si>
  <si>
    <t>3969</t>
  </si>
  <si>
    <t>3970</t>
  </si>
  <si>
    <t>3971</t>
  </si>
  <si>
    <t>3972</t>
  </si>
  <si>
    <t>3973</t>
  </si>
  <si>
    <t>3974</t>
  </si>
  <si>
    <t>3975</t>
  </si>
  <si>
    <t>3976</t>
  </si>
  <si>
    <t>3977</t>
  </si>
  <si>
    <t>3978</t>
  </si>
  <si>
    <t>3979</t>
  </si>
  <si>
    <t>3980</t>
  </si>
  <si>
    <t xml:space="preserve">PAGO DE RETENCIONES </t>
  </si>
  <si>
    <t>PAGO SERV. DE FLOTAS, RENTA MENSUL DE JUNIO 2021</t>
  </si>
  <si>
    <t>SERV. DE GRUA PARA TRASPORTAR TUBERIA DE LA ESTACION DE BOMBEO PSPI HASTA LA PLANTA DE AGUAS RESIDUALES , INAPA SAN CRISTOBAL</t>
  </si>
  <si>
    <t>COMPRA DE MATERIALES  PARA  PINTAR  LAS DIFERENTES  ESTACIONES DE BOMBEOS   INAPA SAN CRISTOBAL.</t>
  </si>
  <si>
    <t>SERV. REPARACION DEL CAMION  MAT.X530878 QUE PERTENECE A OPERACIONES, INAPA SAN CRISTOBAL</t>
  </si>
  <si>
    <t>SERV. TRABAJOS REALIZADOS EN EL AC. DEL FONDO, EN OPERACIÓN DE EQUIPOS, VALVULAS Y DISTRIBUCION DE AGUA POTABLE</t>
  </si>
  <si>
    <t xml:space="preserve">COMPRA DE UNA CAJA FUERTE MEDIANA, PARA LA OFICINA ADM. EN LA PTAR. </t>
  </si>
  <si>
    <t>COMPRA DE MATERIALES DE LIMPIEZA PARA EL DEPARTAMENTO PROVINCIAL DE INAPA SAN CISTOBAL.</t>
  </si>
  <si>
    <t>COMPRA DE UN MOTOR DE 7,5 HP PARA SER USADO EN MALPAEZ, INAPA SAN CRISTOBAL.</t>
  </si>
  <si>
    <t>COMPRA DE UN MOTOR DE 60 HP PARA SER USADO EN LA CRUZ, POZO #1,  INAPA PROV.  SAN CRISTOBAL.</t>
  </si>
  <si>
    <t xml:space="preserve"> ALQUILER LOCAL COMERCIAL DE EL PUERTO, INAPA PROV. SAN CRISTOBAL. MES DE JUNIO 2021</t>
  </si>
  <si>
    <t xml:space="preserve"> ALQUILER LOCAL COMERCIAL DE VILLA ALTAGRACIA, INAPA PROV. SAN CRISTOBAL. MES DE JUNIO 2021</t>
  </si>
  <si>
    <t xml:space="preserve"> ALQUILER LOCAL COMERCIAL DE YAGUATE, INAPA PROV. SAN CRISTOBAL. MES DE JUNIO 2021</t>
  </si>
  <si>
    <t xml:space="preserve"> ALQUILER LOCAL COMERCIAL DE PALENQUE, INAPA PROV. SAN CRISTOBAL. MES DE JUNIO 2021</t>
  </si>
  <si>
    <t xml:space="preserve">EFT-6189 </t>
  </si>
  <si>
    <t>EFT-6190</t>
  </si>
  <si>
    <t>EFT-6191</t>
  </si>
  <si>
    <t>EFT-6192</t>
  </si>
  <si>
    <t>EFT-6193</t>
  </si>
  <si>
    <t>EFT-6194</t>
  </si>
  <si>
    <t>EFT-6195</t>
  </si>
  <si>
    <t>EFT-6196</t>
  </si>
  <si>
    <t>EFT-6197</t>
  </si>
  <si>
    <t>EFT-6198</t>
  </si>
  <si>
    <t xml:space="preserve">060564 </t>
  </si>
  <si>
    <t xml:space="preserve">060565 </t>
  </si>
  <si>
    <t xml:space="preserve">060566 </t>
  </si>
  <si>
    <t xml:space="preserve">060567 </t>
  </si>
  <si>
    <t xml:space="preserve">060569 </t>
  </si>
  <si>
    <t xml:space="preserve">060570 </t>
  </si>
  <si>
    <t xml:space="preserve">060571 </t>
  </si>
  <si>
    <t xml:space="preserve">060572 </t>
  </si>
  <si>
    <t xml:space="preserve">060573 </t>
  </si>
  <si>
    <t xml:space="preserve">060574 </t>
  </si>
  <si>
    <t xml:space="preserve">060575 </t>
  </si>
  <si>
    <t xml:space="preserve">060576 </t>
  </si>
  <si>
    <t xml:space="preserve">060577 </t>
  </si>
  <si>
    <t xml:space="preserve">060578 </t>
  </si>
  <si>
    <t xml:space="preserve">060579 </t>
  </si>
  <si>
    <t xml:space="preserve">060580 </t>
  </si>
  <si>
    <t xml:space="preserve">060581 </t>
  </si>
  <si>
    <t xml:space="preserve">060582 </t>
  </si>
  <si>
    <t xml:space="preserve">060583 </t>
  </si>
  <si>
    <t xml:space="preserve">060584 </t>
  </si>
  <si>
    <t xml:space="preserve">060585 </t>
  </si>
  <si>
    <t xml:space="preserve">060586 </t>
  </si>
  <si>
    <t>SALDO INDEMN. Y VAC. CORRESP. A (25 DIAS DEL AÑO 2019 Y 30 AL 2020), QUIEN DESEMPEÑO EL CARGO DE RECOLECTOR DE MUESTRAS, DEPART. REGIONAL DE ALINO GUAYUBIN.</t>
  </si>
  <si>
    <t>PAGO FACT. NO. B1500000012/01-06-2021 ORD. DE SERVICIO OS2021-0348, COLOCACION DE PUBLICIDAD INSTITUCIONAL DURANTE 03 (TRES) MESES, EN EL PROGRAMA RADIAL "DOS EN LA TARDE TRANSMITIDO DE LUNES A VIERNES DE 6:00 PM A 7:00 PM POR LA EMISORA SANTOME FM, SAN JUAN DE LA MAGUANA, CORRESP. AL PERIODO DEL 25 DE FEBRERO HASTA EL 25 DE MAYO/2021.</t>
  </si>
  <si>
    <t>PAGO FACT. NO. B1500000014/26-04-2021 ORDEN DE SERVICIO OS2021-0193, COLOCACION DE PUBLICIDAD DURANTE 03 (TRES) MESES, EN LOS PROGRAMAS DE TELEVISION "PANORAMA SOCIAL TV" "MATUTINO TV", "HABLAN LOS MUNICIPIOS", Y COLOCACION DE BANNER A TRAVES DE LA PLATAFORMA DIGITAL SCKDIGITAL.COM, CORRESP. AL PERIODO DEL 22 DE ENERO AL 22 DE ABRIL 2021.</t>
  </si>
  <si>
    <t>PAGO FACT. NOS. B1500000027, 24/19-05-2021 ORDEN DE SERVICIO OS2021-0314 COLOCACION DE PUBLICIDAD INSTITUCIONAL DURANTE 03 (TRES) MESES, EN EL PROGRAMA RADIAL "MI FAMILIA RADIO" QUE SE TRANSMITE LOS LUNES A LAS 6:00 PM. A TRAVES DE LA EMISORA DIGITAL UNIKRADIO, CORRESP. AL PERIODO DEL 17 DE MARZO AL 17 DE MAYO/2021.</t>
  </si>
  <si>
    <t>PAGO FACT. NOS. B0222982041/14-01, 989948/01-02, 994440/10-02-2021, DESCONTADO DE LAS VAC. QUIEN DESEMPEÑO EL CARGO DE TECNICO DE REFRIGERACION, EN EL DEPARTAMENTO DE MANTENIMIENTO ELECTROMECANICO.</t>
  </si>
  <si>
    <t>PAGO VAC. (15 DIAS CORRESP. AL AÑO 2019 Y 13 AL 2020), QUIEN DESEMPEÑO EL CARGO DE TECNICO EN REFRIGERACION, EN EL DEPART. DE MANTENIMIENTO ELECTROMECANICO.</t>
  </si>
  <si>
    <t>REPOS. FONDO CAJA CHICA DE LA UNIDAD ADMINISTRATIVA DE SABANA IGLESIA ZONA V SANTIAGO CORRESP. AL PERIODO DEL 19-03 AL 11-05-2021, RECIBOS DE DESEMBOLSO DEL 0299 AL 0317.</t>
  </si>
  <si>
    <t>PAGO VAC. (20 DIAS CORRESP. AL AÑO 2019 Y 20 DEL 2020), QUIEN DESEMPEÑO EL CARGO DE PROMOTOR SOCIAL, EN EL DEPARTAMENTO DE DESARROLLO RURAL EN APS.</t>
  </si>
  <si>
    <t>PAGO FACT. NOS. B0222421418,20/03-12, 430465/29-12-2020, DESCONTADO DE LAS VAC. QUIEN DESEMPEÑO EL CARGO DE PROMOTOR SOCIAL, EN EL DEPARTAMENTO DE DESARROLLO RURAL EN APS.</t>
  </si>
  <si>
    <t>PAGO FACT. NO.B1500000379/22-04-2021 ORDEN DE COMPRA OC2021-0113 ADQUISICION DE UTENSILIO DE COCINA, PARA SER UTILIZADOS CON VISITANTES DE LA DIRECCION COMERCIAL DE INAPA.</t>
  </si>
  <si>
    <t>PAGO FACT. NO. B1500000001/23-04-2021 ORDEN DE SERVICIO OS2021-0134, SERVICIO DE CATERING DE REFRIGERIOS PRE EMPACADOS PARA 20 PERSONAS QUE SERAN SERVIDOS EN EL EVENTO FORMATIVO AUDITORES INTERNOS.</t>
  </si>
  <si>
    <t>PAGO FACT. NOS. B1500000132/25-03, 148/21-04-2021 ORDEN DE COMPRA NOS. OC2021-0078, 0114, COMPRA DE MATERIALES DE SHEETROCK PARA SER UTILIZADO EN EL REMOZAMIENTO DE DPTO. COSTO Y PRESUPUESTO 3ER NIVEL Y COMPRA DE PLANCHAS DE YESO CON ACCESORIOS, QUE SERAN UTILIZADOS EN LA NUEVA AREA DE COMPRAS Y CONTRATACIONES EN EL 2DO. NIVEL DE LA CAFETERIA SEDE CENTRAL DEL INAPA.</t>
  </si>
  <si>
    <t>APORTE DE LA INSTITUCION PARA LA CELEBRACION DEL TORNEO DE BALONCESTO DE CATEGORIA MENORES, JUVENIL Y MINIBASKET DE LA PROVINCIA SAN CRISTOBAL, EL CUAL FUE  PUESTO EN MARCHA EL DIA 04 DE JUNIO DEL AÑO EN CURSO.</t>
  </si>
  <si>
    <t>PAGO FACT. NO. B1500000001/24-03-2021 ORDEN DE COMPRA OC2021-0083, ADQUISICION E INSTALACION DE UN (1) AIRE ACONDICIONADO DE 24,000 BTU PARA SER UTILIZADO EN LA DIRECCION EJECUTIVA DE LA SEDE CENTRAL DEL INAPA.</t>
  </si>
  <si>
    <t>PAGO FACT. NO.B1500000747/21-04-2021 ORDEN DE COMPRA OC2021-0061, COMPRA DE UNA IMPRESORA A COLOR, PARA SER UTILIZADA EN EL DISPENSARIO MEDICO, NIVEL CENTRAL.</t>
  </si>
  <si>
    <t>PAGO VAC. (20 DIAS CORRESP. AL AÑO 2019 Y 19 DEL 2020), QUIEN DESEMPEÑO EL CARGO DE COORDINADOR DE PROTOCOLO, EN LA DIVISION DE PROTOCOLO Y EVENTOS, SEGUN HOJA DE CALCULO DEL MAP, MEMO-DOTC NO.2913/2021.-</t>
  </si>
  <si>
    <t>PAGO FACT. NOS. B0200381628/22-10,383674/27-10-2020, DESCONTADO DE LA INDEMNIZACION Y VAC., QUIEN DESEMPEÑO EL CARGO DE MENSAJERO INTERNO EN EL DEPART. DE DISEÑO DE SISTEMA DE ACUED..</t>
  </si>
  <si>
    <t>PAGO VAC. (20 DIAS CORRESP. AL AÑO 2019 Y 19 AL 2020), QUIEN DESEMPEÑO EL CARGO DE COORDINADOR DE PROTOCOLO, EN LA DIVISION DE PROTOCOLO Y EVENTOS.</t>
  </si>
  <si>
    <t>PAGO EQUIVALENTE A DOS (2) MESES DE DEPOSITO POR CONCEPTO DE ALQUILER DEL LOCAL PARA LA INSTALACION DE LA OFICINA COMERCIAL, EN LA AVENIDA MARIA TRINIDAD SANCHEZ NO.71, ESQUINA CALLE ORFELICA, MUNICIPIO ESPERANZA,  PROVINCIA VALVERDE.</t>
  </si>
  <si>
    <t>PAGO FACT. NO. B1500000020/25-05-2021 ORDEN DE SERVICIO OS2021-0217, SERVICIO DE NOTARIO PARA APERTURAR EL ACTO DE LA LICITACION PUBLICA NACIONAL, NO. INAPA-CCC-LPN-0006 SOBRE B. OFERTA ECONOMICAS PARA LA ADQUISICION DE EQUIPOS ELECTRICOS PARA SER UTILIZADOS EN TODOS LOS ACUEDUCTOS A NIVEL NACIONAL (PLAN DE RESCATE).</t>
  </si>
  <si>
    <t>PAGO FACT. NO. B1500000209/03-06-2021 ORDEN DE SERVICIO OS2021-0349, COLOCACION DE PUBLICIDAD DURANTE 03 (TRES) MESES, EN EL PROGRAMA DE RADIO "PULSO URBANO" TRANSMITIDO LOS VIERNES A LA 1:00PM, POR LA EMISORA HIJB, 830AM, CORRESP. AL PERIODO DE 02 DE MARZO HASTA EL 02 DE JUNIO DEL 2021.</t>
  </si>
  <si>
    <t>PAGO FACT. NO. B1500000643/10-03-2021 ORDEN DE COMPRA NO.OC2021-0058, COMPRA DE MATERIALES DE HIGIENES, LOS CUALES SERAN UTILIZADOS EN EL NIVEL CENTRAL, ACUEDUCTOS RURALES, EDIFICIO MARCOS RODRIGUEZ, EL ALMACEN KM 18 Y ZONAS PROVINCIALES.</t>
  </si>
  <si>
    <t>PAGO FACT. NO. B1500000157/05-05-2021, ORDEN DE SERVICIO NO. OS2021-0062,  DISTRIBUCION DE AGUA EN DIFERENTES SECTORES Y COMUNIDADES DE LA PROVINCIA SAN CRISTOBAL, CORRESP. A 30 DIAS DEL MES DE ABRIL/2021.</t>
  </si>
  <si>
    <t>PAGO FACT. NOS. B1500000698/24-03, 714/15-04-2021 ORDEN DE COMPRA NO. OC2021-0070, COMPRA DE MATERIAL GASTABLE A SER UTILIZADOS EN DIFERENTES DEPART. DE LA INSTITUCION.</t>
  </si>
  <si>
    <t>PAGO FACT. NOS. B1500000173/20-05-2021,168/03-01, 169/03-02, 171/05-04-2021 ORDEN DE SERVICIO NO. OS2021-0213, DISTRIBUCION DE AGUA EN DIFERENTES SECTORES Y COMUNIDADES DE LA PROVINCIA PERAVIA,CORRESP. A 30 DIAS DEL MES DE DICIEMBRE/2020,  31 DIAS DE ENERO, 28 DIAS DE FEBRERO, 30 DIAS MARZO/2021.</t>
  </si>
  <si>
    <t>PAGO FACT. NOS.B1500000043/04-05, 44/01-06-2021, ORDEN DE SERVICIO NO.OS2021-0048, DISTRIBUCION DE AGUA EN DIFERENTES COMUNIDADES DE LA PROVINCIA SAN CRISTOBAL, CORRESP. A 30 DIAS DEL MES DE  ABRIL, 31 DIAS DE MAYO/2021.</t>
  </si>
  <si>
    <t>PAGO FACT. NOS. B1500000001, 02, 03, 04/24-03-2021, ORDEN DE SERVICIO NO. OS2020-0246,  ABASTECIMIENTO DE AGUA EN DIFERENTES SECTORES Y COMUNIDADES DE LAS GUARANAS, PROVINCIA SAN JUAN DE LA MAGUANA, CORRESP. A 17  DIAS DEL MES DE NOVIEMBRE, 31 DIAS DEL MES  DICIEMBRE. 30 DIAS DEL MES DE ENERO, 28 DIAS DEL MES DE FEBRERO/2021.</t>
  </si>
  <si>
    <t>PAGO FACT. NO.B1500000205/12-03-2021 ORDEN DE COMPRA NO. OC2021-0043, COMPRA DE PLAFONES PARA SER UTILIZADOS EN EL MANTENIMIENTO DEL 1ER Y 4TO NIVEL DE LA SEDE CENTRAL DEL INAPA.</t>
  </si>
  <si>
    <t>PAGO FACT. NOS. B1500000001, 02, 04/19-03,  05/06-04, 06/03-05-2021,  ORDEN DE SERVICIO NO. OS2021-0278,  DISTRIBUCION DE AGUA CON CAMION CISTERNA EN DIFERENTES SECTORES Y COMUNIDADES DE LAS  PROVINCIAS SAN JUAN DE LA MAGUANA  Y  ELIAS PIÑA, CORRESP. A 30 DIAS DEL MES DE  DICIEMBRE/2020, 17 DIAS DE ENERO, 28 DIAS DE FEBRERO, 31 DIAS DE MARZO Y 30 DIAS DE ABRIL/2021.</t>
  </si>
  <si>
    <t>PAGO FACT. NO.B1500000005/05-04, 06/04-05-2021, ORDEN DE SERVICIO NO. OS2021-0187, DISTRIBUCION DE AGUA EN DIFERENTES SECTORES Y COMUNIDADES DE LA PROVINCIA VALVERDE, CORRESP.A 30 DIAS DEL MES DE MARZO Y 30 DIAS DEL MES DE ABRIL/2021.</t>
  </si>
  <si>
    <t>PAGO FACT. NOS.B1500025471 (CODIGO DE SISTEMA NO.77100), 25541 (6091) 01-06-2021, SERVICIOS RECOGIDA DE BASURA EN EL NIVEL CENTRAL Y OFICINAS  ACUEDUCTOS RURALES, CORRESP. AL PERIODO DESDE EL 01 AL 30 DE JUNIO/2021.</t>
  </si>
  <si>
    <r>
      <t>060588</t>
    </r>
    <r>
      <rPr>
        <sz val="9"/>
        <color indexed="8"/>
        <rFont val="Arial"/>
        <family val="2"/>
      </rPr>
      <t/>
    </r>
  </si>
  <si>
    <t xml:space="preserve">EFT-6199 </t>
  </si>
  <si>
    <t>EFT-6200</t>
  </si>
  <si>
    <t>EFT-6201</t>
  </si>
  <si>
    <t>EFT-6202</t>
  </si>
  <si>
    <t xml:space="preserve">060587 </t>
  </si>
  <si>
    <t xml:space="preserve">060589 </t>
  </si>
  <si>
    <t xml:space="preserve">060590 </t>
  </si>
  <si>
    <t xml:space="preserve">060591 </t>
  </si>
  <si>
    <t xml:space="preserve">060593 </t>
  </si>
  <si>
    <t xml:space="preserve">060594 </t>
  </si>
  <si>
    <t xml:space="preserve">060595 </t>
  </si>
  <si>
    <t xml:space="preserve">060596 </t>
  </si>
  <si>
    <t xml:space="preserve">060597 </t>
  </si>
  <si>
    <t xml:space="preserve">060598 </t>
  </si>
  <si>
    <t xml:space="preserve">060599 </t>
  </si>
  <si>
    <t xml:space="preserve">060600 </t>
  </si>
  <si>
    <t xml:space="preserve">060601 </t>
  </si>
  <si>
    <t xml:space="preserve">060602 </t>
  </si>
  <si>
    <t xml:space="preserve">060603 </t>
  </si>
  <si>
    <t xml:space="preserve">060604 </t>
  </si>
  <si>
    <t xml:space="preserve">060605 </t>
  </si>
  <si>
    <t xml:space="preserve">060606 </t>
  </si>
  <si>
    <t xml:space="preserve">060607 </t>
  </si>
  <si>
    <t xml:space="preserve">060608 </t>
  </si>
  <si>
    <t xml:space="preserve">060609 </t>
  </si>
  <si>
    <t xml:space="preserve">060610 </t>
  </si>
  <si>
    <t xml:space="preserve">060611 </t>
  </si>
  <si>
    <t xml:space="preserve">060612 </t>
  </si>
  <si>
    <t xml:space="preserve">060613 </t>
  </si>
  <si>
    <t xml:space="preserve">060614 </t>
  </si>
  <si>
    <t xml:space="preserve">060615 </t>
  </si>
  <si>
    <t>PAGO VAC. (20 DIAS CORRESPONDIENTE AL AÑO 2019 Y 15 AL 2020), QUIEN DESEMPEÑO EL CARGO DE ENCARGADA  (A), DEPART. DE EVALUACION DEL DESENPEÑO Y CAPACITACION.</t>
  </si>
  <si>
    <t>PAGO VAC. (20 DIAS CORRESP. AL AÑO 2019 Y 15 AL 2020), QUIEN DESEMPEÑO EL CARGO DE ENCARGADA  (A), DEPARTAMENTO DE EVALUACION DEL DESENPEÑO Y CAPACITACION.</t>
  </si>
  <si>
    <t>PAGO INDEMN. Y VAC. (25 DIAS CORRESP. AL AÑO 2019 Y 25 DEL 2020), QUIEN DESEMPEÑO EL CARGO DE CHOFER I, EN LA DIVISION DE TRANSPORTACION.</t>
  </si>
  <si>
    <t>PAGO INDEMN. Y VAC. (25 DIAS CORRESP. AL AÑO 2019 Y 25 AL 2020), QUIEN DESEMPEÑO EL CARGO DE CHOFER I, EN LA DIVISION DE TRANSPORTACION.</t>
  </si>
  <si>
    <t>PAGO INDEMN. Y VAC. (25 DIAS CORRESP. AL AÑO 2019 Y 25 DIAS DEL 2020) QUIEN DESEMPEÑO EL CARGO DE CHOFER 1, EN LA DIVISION ADMINISTRATIVA PROVINCIA SAN JUAN DE LA MAGUANA.</t>
  </si>
  <si>
    <t>PAGO INDEMN. Y VAC. (15 DIAS CORRESP. AL AÑO 2019 Y 11 DEL 2020), QUIEN DESEMPEÑO EL CARGO DE CHOFER I, DIVISION DE TRANSPORTACION.</t>
  </si>
  <si>
    <t>PAGO INDEMN. Y VAC. (15 DIAS CORRESP. AL AÑO 2019 Y 11 AL 2020), QUIEN DESEMPEÑO EL CARGO DE CHOFER I, DIVISION DE TRANSPORTACION.</t>
  </si>
  <si>
    <t>PAGO INDEMN. Y VAC. (30 DIAS CORRESP. AL AÑO 2019 Y 30 DEL 2020), QUIEN DESEMPEÑO EL CARGO DE TECNICO ADMINISTRATIVO, EN LA DIVISION ADMINISTRATIVA ALINO.</t>
  </si>
  <si>
    <t>PAGO INDEMN. Y VAC. (30 DIAS CORRESP. AL AÑO 2019 Y 30 AL 2020), QUIEN DESEMPEÑO EL CARGO DE TECNICO ADMINISTRATIVO, EN LA DIVISION ADMINISTRATIVA ALINO.</t>
  </si>
  <si>
    <t>PAGO VAC. (05 DIAS CORRESP. AL AÑO 2019 Y 20 AL 2020), QUIEN DESEMPEÑO EL CARGO DE COORDINADORA DE PROTOCOLO EN LA DIVISION DE PROTOCOLO Y EVENTOS.</t>
  </si>
  <si>
    <t>PAGO FACT. NO. B0204693583/27-01-2021, DESCONTADO DE LAS VAC., QUIEN DESEMPEÑO EL CARGO DE COORDINADOR EN LA DIVISION DE PROTOCOLO Y EVENTOS.</t>
  </si>
  <si>
    <t>PAGO INDEMN. Y VAC. (25 DIAS CORRESP. AL AÑO 2019 Y 21 DIAS DEL 2020), QUIEN DESEMPEÑO EL CARGO DE OPERADOR DE SISTEMAS APS EN LA DIVISION DE OPERACIONES PROV. SAN PEDRO DE MACORIS.</t>
  </si>
  <si>
    <t>PAGO INDEMNIZACION Y VAC. (25 DIAS CORRESP. AL AÑO 2019 Y 21 DIAS DEL 2020), QUIEN DESEMPEÑO EL CARGO DE OPERADOR DE SISTEMAS APS EN LA DIVISION DE OPERACIONES PROV. SAN PEDRO DE MACORIS.</t>
  </si>
  <si>
    <t>PAGO FACT. NO. B1500000162/04-06-2021,  ALQUILER LOCAL COMERCIAL EN NAVARRETE, PROVINCIA SANTIAGO, CORRESP. AL MES DE MAYO/2021.</t>
  </si>
  <si>
    <t>PAGO FACT. NO. B1500000166/14-04-2021, ORDEN DE SERVICIO NO. OS2020-0755, DISTRIBUCION DE AGUA CON CAMION CISTERNA EN DIFERENTES SECTORES Y COMUNIDADES DE LA PROVINCIA PERAVIA, ADENDA 01/2021, CORRESP. A 30 DIAS DEL MES OCTUBRE/2020.</t>
  </si>
  <si>
    <t>PAGO FACT. NO.B1500000115/05-05-2021, ORDEN DE SERVICIO NO. OS2020-0721, DISTRIBUCION DE AGUA CON CAMION CISTERNA EN DIFERENTES SECTORES Y COMUNIDADES DE LA PROVINCIA EL SEIBO,  ADENDA 01/2021,  CORRESP. A 25 DIAS DEL MES DE OCTUBRE/2020.</t>
  </si>
  <si>
    <t>APERTURA DE FONDO NO REPONIBLE SUJETO A PRESENTACION DE FACTURAS, PARA MITIGAR LOS POSIBLES DAÑOS QUE PUEDA OCASIONAR EL PASO DEL HURACAN ELSA POR EL TERRITORIO NACIONAL, A PARTIR DEL DIA 03 DE JULIO DE LOS CORRIENTES Y LAS LLUVIAS QUE AFECTARAN LOS SISTEMAS DE ACUED. Y ALCANTARILLADOS DE VARIAS PROVINCIAS DEL PAIS.</t>
  </si>
  <si>
    <t>REPOS. FONDO CAJA CHICA DE LA PROVINCIA DUARTE ZONA III CORRESP. AL PERIODO DEL 05-05 AL 07-06-2021, RECIBOS DE DESEMBOLSO DEL 0785  AL 0812.</t>
  </si>
  <si>
    <t>REPOS. FONDO CAJA CHICA DE LA PROVINCIA EL SEIBO ZONA VI CORRESP. AL PERIODO DEL 05-04  AL 31-05-2021, RECIBOS DE DESEMBOLSO DEL 0721  AL 0758.</t>
  </si>
  <si>
    <t>REPOS. FONDO CAJA CHICA DE LA SUB-ZONA I MAO, CORRESP. AL PERIODO DEL 30-03 AL 27-05-2021, RECIBOS DE DESEMBOLSO DEL 1427  AL 1502.</t>
  </si>
  <si>
    <t>REPO. FONDO CAJA CHICA DE LA PROVINCIA MONTE PLATA ZONA IV CORRESPONDIENTE AL PERIODO DEL 20-05 AL 23-06-2021, RECIBOS DE DESEMBOLSO DEL 1418 AL 1439.</t>
  </si>
  <si>
    <t>PAGO FACT. NOS. B1500000032, 33, 37/05-01, 34/30-03, 35/29-01, 36/26-02-2021, ORDEN DE SERVICIO NO.OS2021-0012, SERVICIOS DISTRIBUCION DE AGUA, EN DIFERENTES SECTORES Y COMUNIDADES DE LA PROVINCIA DE SAN PEDRO DE MACORIS, CORRESP. A 28 DIAS DEL MES DE SEPTIEMBRE, 27 DIAS DE OCTUBRE, 29 DIAS DE NOVIEMBRE, 29 DIAS DE DICIEMBRE/2020, 29 DIAS DE ENERO, 26 DIAS DE FEBRERO/2021.</t>
  </si>
  <si>
    <t>PAGO FACT. NOS. B1500000029/10-09-2020, 33, 34/08-04, 35/05-04-2021, ORDENES  DE SERVICIO NOS. OS2020-0606 OS2021-0014, DISTRIBUCION DE AGUA EN DIFERENTES SECTORES Y COMUNIDADES DE LA PROVINCIA BARAHONA, CORRESP. A 29  DIAS DEL MES DE AGOSTO, 26 DIAS DE SEPTIEMBRE, 31 DIAS DE OCTUBRE, 23 DIAS DE NOVIEMBRE/2020.</t>
  </si>
  <si>
    <t>PAGO FACT. NOS. B1500000135/24-02, 145/22-03-2021 ORDEN DE COMPRA  NOS.OC2021-0037.0064  ADQUISICION DE FLUXOMETRO PARA ORINALES, FLUXOMETRO DE INODORO Y LLAVE PARA LAVAMANOS LOS  CUALES SERA UTILIZADOS EN DIFERENTES AREAS DE BAÑO DEL NIVEL CENTRAL, Y COMPRA DE MATERIAL GASTABLE A SER UTILIZADOS EN DIFERENTES DEPART. DE LA INSTITUCION.</t>
  </si>
  <si>
    <t>REPO. FONDO CAJA CHICA DE LA PROV. AZUA ZONA II CORRESP. AL PERIODO DEL 26-04 AL 13-05-2021, RECIBOS DE DESEMBOLSO DEL 1149 AL 1185.</t>
  </si>
  <si>
    <t>REPOS. FONDO CAJA CHICA DE LA PROV. SANTIAGO RODRIGUEZ ZONA I CORRESP. AL PERIODO DEL 30-03 AL 02-06-2021. RECIBOS DE DESEMBOLSO DEL 0593 AL 0670.</t>
  </si>
  <si>
    <t>RETENCION DEL (18%)  DEL ITBIS, DESCONTADO A PERSONAS FISICAS, SEGUN LEY 253/2012, CORRESP. AL MES DE MAYO/2021.</t>
  </si>
  <si>
    <t>PAGO FACT. NOS. B1500015104/20-04, 15262/18-05-2021, SUMINISTRO TRATAMIENTOS DE USO CONTINUO PRESCRITOS, QUIEN DESEMPEÑA EL CARGO DE AUXILIAR ADMINISTRATIVO EN EL DEPART.ADMINISTRATIVO, CORRESP. A LOS MESES ABRIL Y MAYO/2021.</t>
  </si>
  <si>
    <t>PAGO FACT. NOS. B1500001098, 1099, 1100,  1101, 1103/17-05-2021 CONTRATOS NOS. 6395, 6396, 6397, 6398, 6415,  CONSUMO ENERGETICO DE LAS LOCALIDADES ARROYO SULDIDO, LAS COLONIAS, RANCHO ESP, AGUA SABROSA,  LA BARBACOA,  LA COLONIA RANCHO ESPAÑOL,  PROV. SAMANA, CORRESP. AL MES DE MAYO/2021.</t>
  </si>
  <si>
    <t>PAGO FACT. NO. B1500000155/26-04-2021 ORDEN DE COMPRA OC2021-0110 ADQUISICION DE RADIO TRANSMISORES PARA SER UTILIZADOS EN LAS PLANTAS DE ALINO, ASURO, MATALARGA, SAMANA, HERMANAS MIRABAL Y LAS TERRENAS.</t>
  </si>
  <si>
    <t>PAGO RETENCION TSS, SEGURO BASICO OPCIONAL, APORTE PLAN DE PENSIONES (2.87%), SEGURO FAMILIAR DE SALUD (3.04%) CORRESP. A LAS NOMINAS NIVEL CENTRAL, ACUED. , P/CONTRATADO E IGUALADO, P/ TRAMITES PENSION NC. Y AC. PROVINCIA SANTIAGO Y SAN CRISTOBAL, PERSONAL CONTRATADO SAN CRISTOBAL, ADICIONALES NIVEL CENTRAL Y ACUEDUCTOS FEBRERO-MAYO CONTRATADO E IGUALADO MARZO-MAYO Y CANCELADOS OCT. NOV./2020 Y CANCELADOS JUNIO 2021.</t>
  </si>
  <si>
    <t>PAGO FACT. NO. B1500001655/12-03-2021 ORDEN DE COMPRA OC2021-0057, COMPRA DE MATERIALES DE HIGIENE, LOS CUALES SERAN UTILIZADOS EN EL NIVEL CENTRAL, ACUED. RURALES, EDF. MARCOS RODRIGUEZ, EL ALMACEN KM 18 Y ZONAS PROVINCIALES.</t>
  </si>
  <si>
    <t xml:space="preserve">EFT-6203 </t>
  </si>
  <si>
    <t>EFT-6204</t>
  </si>
  <si>
    <t>EFT-6205</t>
  </si>
  <si>
    <t>EFT-6206</t>
  </si>
  <si>
    <t xml:space="preserve">060616 </t>
  </si>
  <si>
    <t xml:space="preserve">060617 </t>
  </si>
  <si>
    <t xml:space="preserve">060618 </t>
  </si>
  <si>
    <t xml:space="preserve">060619 </t>
  </si>
  <si>
    <t xml:space="preserve">060620 </t>
  </si>
  <si>
    <t xml:space="preserve">060621 </t>
  </si>
  <si>
    <t xml:space="preserve">060622 </t>
  </si>
  <si>
    <t xml:space="preserve">060623 </t>
  </si>
  <si>
    <t xml:space="preserve">060624 </t>
  </si>
  <si>
    <t xml:space="preserve">060625 </t>
  </si>
  <si>
    <t xml:space="preserve">060626 </t>
  </si>
  <si>
    <t xml:space="preserve">060627 </t>
  </si>
  <si>
    <t xml:space="preserve">060628 </t>
  </si>
  <si>
    <t xml:space="preserve">060629 </t>
  </si>
  <si>
    <t xml:space="preserve">060630 </t>
  </si>
  <si>
    <t xml:space="preserve">060631 </t>
  </si>
  <si>
    <t xml:space="preserve">060632 </t>
  </si>
  <si>
    <t xml:space="preserve">060633 </t>
  </si>
  <si>
    <t xml:space="preserve">060634 </t>
  </si>
  <si>
    <t xml:space="preserve">060635 </t>
  </si>
  <si>
    <t xml:space="preserve">060637 </t>
  </si>
  <si>
    <t xml:space="preserve">060638 </t>
  </si>
  <si>
    <t xml:space="preserve">060639 </t>
  </si>
  <si>
    <t xml:space="preserve">060640 </t>
  </si>
  <si>
    <t>SALDO DE INDEMN. Y VAC. CORRESP. A (25 DIAS DEL AÑO 2019 Y 25 DEL 2020), QUIEN DESEMPEÑO EL CARGO DE TECNICO ADMINISTRATIVO, EN LA DIVISION ADMINISTRATIVA PROVINCIA MONTE PLATA.</t>
  </si>
  <si>
    <t>PAGO INDEMN. Y VAC. (25 DIAS CORRESP. AL AÑO 2019 Y 30 DIAS DEL 2020) QUIEN DESEMPEÑO EL CARGO DE SOPORTE COMERCIAL, SECCION COMERCIAL DE INDEPENDENCIA.</t>
  </si>
  <si>
    <t>PAGO INDEMN. Y VAC. (25 DIAS CORRESP. AL AÑO 20219 Y 30 DIAS DEL 2020), QUIEN DESEMPEÑO EL CARGO DE SOPORTE COMERCIAL, SECCION COMERCIAL DE INDEPENDENCIA.</t>
  </si>
  <si>
    <t>PAGO INDEMN.Y VAC. (15 DIAS CORRESP. AL AÑO 2019 Y 12 DEL 2020), QUIEN DESEMPEÑO EL CARGO DE AUXILIAR COMERCIAL, DIVISION COMERCIAL PROVINCIA SAMANA.</t>
  </si>
  <si>
    <t>PAGO INDEMN. Y VAC. (15 DIAS CORRESPONDIENTE AL AÑO 2019 Y 12 AL 2020) QUIEN DESEMPEÑO EL CARGO DE AUXILIAR COMERCIAL, DIVISION COMERCIAL PROVINCIA SAMANA.</t>
  </si>
  <si>
    <t>SALDO DE INDEMN. Y VAC. CORRESP. A (30 DIAS DEL AÑO 2019 Y 26 DEL 2020), QUIEN DESEMPEÑO EL CARGO DE ANALISTA COMERCIAL, EN LA DIVISION COMERCIAL SAN CRISTOBAL..</t>
  </si>
  <si>
    <t>PAGO INDEMN. Y VAC. (25 DIAS CORRESP. AL AÑO 2019 Y 30 DIAS DEL 2020) QUIEN DESEMPEÑO EL CARGO DE AYUDANTE DE FONTANERIA, DIVISION COMERCIAL ELIAS PIÑA.</t>
  </si>
  <si>
    <t>PAGO INDEMN. Y VAC. (25 DIAS CORRESP. AL AÑO 2019 Y 30 DIAS DEL 2020), QUIEN DESEMPEÑO EL CARGO DE AYUDANTE DE FONTANERIA, DIVISION COMERCIAL ELIAS PIÑA.</t>
  </si>
  <si>
    <t>PAGO INDEMN. Y VAC. (20 DIAS CORRESP. AL AÑO 2019 Y 17 DEL 2020), QUIEN DESEMPEÑO EL CARGO DE CAJERA, EN LA DIVISION ADMINISTRATIVA PROVINCIA MONTE PLATA.</t>
  </si>
  <si>
    <t>SALDO INDEMN. Y VAC. CORRESP. A (15 DIAS DEL AÑO 2019 Y 30 DEL 2020), QUIEN DESEMPEÑO EL CARGO DE SOPORTE DE MESA DE AYUDA HELP DESK, EN EL DEPART. DE ADMINISTRACION DE SERVICIO TIC.</t>
  </si>
  <si>
    <t>PAGO INDEMN. Y VAC. (30 DIAS CORRESP. AL AÑO 2019 Y 30 DEL 2020), QUIEN DESEMPEÑO LA FUNCION DE MENSAJERO INTERNO, EN LA SECCION ADMINISTRATIVA DE MONTE CRISTI.</t>
  </si>
  <si>
    <t>PAGO INDEMN. Y VAC. (16 DIAS CORRESP. AL AÑO 2020), QUIEN DESEMPEÑO EL CARGO DE AUXILIAR DE FACTURACION, EN LA DIVISION COMERCIAL, PROVINCIA SAN JUAN DE LA MAGUANA.</t>
  </si>
  <si>
    <t>PAGO INDEMN. Y VAC. (25 DIAS CORRESP. AL AÑO 2019 Y 23 DIAS DEL 2020 ), QUIEN DESEMPEÑO EL CARGO DE OPERADOR DE SISTEMA APS EN LA DIVISION DE OPERACIONES PROVINCIA SAN PEDRO DE MACORIS.</t>
  </si>
  <si>
    <t>PAGO INDEMN. Y VAC. (25 DIAS CORRESP. AL AÑO 2019 Y 23 AL 2020), QUIEN DESEMPEÑO EL CARGO DE OPERADOR DE SISTEMA APS EN LA DIVISION DE OPERACIONES PROVINCIA SAN PEDRO DE MACORIS.</t>
  </si>
  <si>
    <t>PAGO INDEMN. Y VAC. (20 DIAS CORRESP. AL AÑO 2019 Y 16 DEL 2020), QUIEN DESEMPEÑO EL CARGO DE OPERADOR DE SISTEMA APS, EN LA DIVISION DE OPERACIONES SAN PEDRO DE MACORIS.</t>
  </si>
  <si>
    <t>PAGO INDEMN. Y VAC. (20 DIAS CORRESP. AL AÑO 2019 Y 16 AL 2020), QUIEN DESEMPEÑO EL CARGO DE OPERADOR DE SISTEMA APS, EN LA DIVISION DE OPERACIONES SAN PEDRO DE MACORIS.</t>
  </si>
  <si>
    <t>PAGO INDEMN. Y VAC. (10 DIAS CORRESP. AL AÑO 2019 Y 30 DEL 2020), QUIEN DESEMPEÑO EL CARGO DE AUXILIAR ADMINISTRATIVO, EN LA DIRECCION DE RECURSOS HUMANOS.</t>
  </si>
  <si>
    <t>PAGO INDEMN. Y VAC. (10 DIAS CORRESP. AL AÑO 2019 Y 30 AL 2020),  QUIEN DESEMPEÑO EL CARGO DE AUXILIAR ADMINISTRATIVO, EN LA DIRECCION DE RECURSOS HUMANO.</t>
  </si>
  <si>
    <t>PAGO INDEMN. Y VAC. (10 DIAS CORRESP. AL AÑO 2019 Y 30 AL 2020), QUIEN DESEMPEÑO EL CARGO DE AUXILIAR ADMINISTRATIVO, EN LA DIRECCION DE RECURSOS HUMANOS.</t>
  </si>
  <si>
    <t>REPOSICION FONDO CAJA CHICA DE LA PROVINCIA SAN JOSE DE OCOA ZONA IV CORRESP. AL PERIODO DEL 04-05 AL 14-06-2021, RECIBOS DE DESEMBOLSO DEL 0479 AL 0490.</t>
  </si>
  <si>
    <t>REPOSICION FONDO CAJA CHICA DE LA UNIDAD ADMINISTRATIVA DE BAYAGUANA ZONA IV CORRESP. AL PERIODO DEL 19-05 AL 07-06-2021, RECIBOS DE DESEMBOLSO DEL 0075 AL 0081.</t>
  </si>
  <si>
    <t>REPOS. FONDO CAJA CHICA DE LA PROVINCIA SAN PEDRO DE MACORIS ZONA VI CORRESP. AL PERIODO DEL 07-05 AL 09-06-2021, RECIBOS DE DESEMBOLSO DEL 4090 AL 4162.</t>
  </si>
  <si>
    <t>PAGO FACT. NOS. B15000000006/12-04, 10/10-05-2021 ORDEN DE SERVICIO OS2021-0189 COLOCACION DE PUBLICIDAD INSTITUCIONAL DURANTE 03 (TRES) MESES, EN LOS PROGRAMAS DE RADIO Y TELEVISION, QUE SE TRANSMITE DE LUNES A DOMINGO POR MAMBO FM 94.3 Y TELEVISION BELLA VISION, CANAL 8, CORRESP. AL PERIODO DE 23 DE FEBRERO AL 23 DE ABRIL/2021.</t>
  </si>
  <si>
    <t>APORTES PATRONALES DE LA INSTITUCION AL SISTEMA DE SEGURIDAD SOCIAL, CORRESP. AL MES DE JUNIO/2021 Y RECARGOS E INTERESES POR  NOVEDADES ATRASADAS CORRESPONDIENTES AL MES DE OCTUBRE/2020,  REPORTADAS EN EL PRESENTE MES,  SEGUN FACTURA S/N  D/F 02-07-2021, REFERENCIAS NOS. 0620-2120-7941-9108, 0620-2120-7941-9111, 1020-2020-7851-3910.</t>
  </si>
  <si>
    <t>APORTES PATRONALES, RECARGOS E INTERESES POR NOVEDADES ATRASADAS CORRESP. A LOS MESES DE NOVIEMBRE/2020, FEBRERO, MARZO, ABRIL Y MAYO2021, REPORTADAS EN EL PRESENTE MES.</t>
  </si>
  <si>
    <t xml:space="preserve">060641 </t>
  </si>
  <si>
    <t xml:space="preserve">060642 </t>
  </si>
  <si>
    <t xml:space="preserve">060643 </t>
  </si>
  <si>
    <t xml:space="preserve">060644 </t>
  </si>
  <si>
    <t>PAGO FACT. NO. B1500000238/13-04-2021 ORDEN DE SERVICIO OS2021-0138, SERVICIO DE CATERING DE ALMUERZOS PRE-EMPACADOS, REFRIGERIOS Y MONTAJE DE BUFFET QUE SERAN UTILIZADOS PARA EL EQUIPO TECNICO DE LA DIRECION EJECUTIVA DE NUESTRA INSTITUCION.</t>
  </si>
  <si>
    <t>APORTE PARA LA CELEBRACION DEL TORNEO SUPERIOR MASCULINO DE BALONCESTO, ORGANIZADO POR LA LIGA DE BALONCESTO ORIENTAL Y LA ALCADIA DE SANTO DOMINGO ESTE, DONDE SE ESTARA DISPUTANDO LA COPA DE SANTO DOMINGO ESTE, EL CUAL SE REALIZARA DESDE EL DIA 20 DE JUNIO HASTA EL 23 DE JULIO DEL AÑO 2021, EN EL POLIDEPORTIVO DE INVIVIENDA.</t>
  </si>
  <si>
    <t>APORTE PARA LA CELEBRACION DEL TORNEO SUPERIOR MASCULINO DE BALONCESTO, ORGANIZADO POR LA LIGA DE BALONCESTO ORIENTAL Y LA ALCADIA DE SANTO DOMINGO ESTE, DONDE SE ESTARA DISPUTANDO LA COPA DE SANTO DOMINGO ESTE, EL CUAL SE REALIZARA DESDE EL DIA 20 DE JUNIO HASTA EL 23 DE JULIO DEL AÑO 2021,EN EL POLIDEPORTIVO DE INVIVIENDA.</t>
  </si>
  <si>
    <t>REPOS. FONDO CAJA CHICA DE LA DIVISION DE TRANSPORTACION DESTINADO PARA CUBRIR GASTOS DE REPARACIONES, COMPRA DE REPUESTOS Y PAGO DE PEAJES DE LA FLOTILLA DE VEHICULOS DE LA INSTITUCION CORRESP. AL PERIODO DEL 12-01 AL 07-05-2021, RECIBOS DE DESEMBOLSO DEL 12234 AL 12381, SEGUN RELACION DE GASTOS.</t>
  </si>
  <si>
    <t xml:space="preserve">EFT-6207 </t>
  </si>
  <si>
    <t>EFT-6208</t>
  </si>
  <si>
    <t>EFT-6209</t>
  </si>
  <si>
    <t>EFT-6210</t>
  </si>
  <si>
    <t>EFT-6211</t>
  </si>
  <si>
    <t>EFT-6212</t>
  </si>
  <si>
    <t>EFT-6213</t>
  </si>
  <si>
    <t>EFT-6214</t>
  </si>
  <si>
    <t>EFT-6215</t>
  </si>
  <si>
    <t>EFT-6216</t>
  </si>
  <si>
    <t>EFT-6217</t>
  </si>
  <si>
    <t>EFT-6218</t>
  </si>
  <si>
    <t xml:space="preserve">060645 </t>
  </si>
  <si>
    <t xml:space="preserve">060646 </t>
  </si>
  <si>
    <t xml:space="preserve">060647 </t>
  </si>
  <si>
    <t xml:space="preserve">060648 </t>
  </si>
  <si>
    <t xml:space="preserve">060649 </t>
  </si>
  <si>
    <t xml:space="preserve">060650 </t>
  </si>
  <si>
    <t xml:space="preserve">060651 </t>
  </si>
  <si>
    <t xml:space="preserve">060652 </t>
  </si>
  <si>
    <t xml:space="preserve">060653 </t>
  </si>
  <si>
    <t xml:space="preserve">060654 </t>
  </si>
  <si>
    <t xml:space="preserve">060655 </t>
  </si>
  <si>
    <t xml:space="preserve">060656 </t>
  </si>
  <si>
    <t xml:space="preserve">060657 </t>
  </si>
  <si>
    <t xml:space="preserve">060658 </t>
  </si>
  <si>
    <t xml:space="preserve">060659 </t>
  </si>
  <si>
    <t xml:space="preserve">060660 </t>
  </si>
  <si>
    <t xml:space="preserve">060661 </t>
  </si>
  <si>
    <t xml:space="preserve">060662 </t>
  </si>
  <si>
    <t xml:space="preserve">060663 </t>
  </si>
  <si>
    <t xml:space="preserve">060664 </t>
  </si>
  <si>
    <t xml:space="preserve">060665 </t>
  </si>
  <si>
    <t xml:space="preserve">060666 </t>
  </si>
  <si>
    <t xml:space="preserve">060667 </t>
  </si>
  <si>
    <t xml:space="preserve">060668 </t>
  </si>
  <si>
    <t xml:space="preserve">060669 </t>
  </si>
  <si>
    <t xml:space="preserve">060670 </t>
  </si>
  <si>
    <t xml:space="preserve">060671 </t>
  </si>
  <si>
    <t xml:space="preserve">060672 </t>
  </si>
  <si>
    <t xml:space="preserve">060673 </t>
  </si>
  <si>
    <t xml:space="preserve">060674 </t>
  </si>
  <si>
    <t xml:space="preserve">060675 </t>
  </si>
  <si>
    <t xml:space="preserve">060676 </t>
  </si>
  <si>
    <t xml:space="preserve">060677 </t>
  </si>
  <si>
    <t xml:space="preserve">060678 </t>
  </si>
  <si>
    <t xml:space="preserve">060679 </t>
  </si>
  <si>
    <t xml:space="preserve">060680 </t>
  </si>
  <si>
    <t xml:space="preserve">060681 </t>
  </si>
  <si>
    <t xml:space="preserve">060682 </t>
  </si>
  <si>
    <t xml:space="preserve">060683 </t>
  </si>
  <si>
    <t xml:space="preserve">060684 </t>
  </si>
  <si>
    <t xml:space="preserve">060685 </t>
  </si>
  <si>
    <t xml:space="preserve">060686 </t>
  </si>
  <si>
    <t xml:space="preserve">060687 </t>
  </si>
  <si>
    <t xml:space="preserve">060688 </t>
  </si>
  <si>
    <t xml:space="preserve">060689 </t>
  </si>
  <si>
    <t xml:space="preserve">060690 </t>
  </si>
  <si>
    <t xml:space="preserve">060691 </t>
  </si>
  <si>
    <t xml:space="preserve">060692 </t>
  </si>
  <si>
    <t xml:space="preserve">060693 </t>
  </si>
  <si>
    <t xml:space="preserve">060694 </t>
  </si>
  <si>
    <t xml:space="preserve">060695 </t>
  </si>
  <si>
    <t xml:space="preserve">060696 </t>
  </si>
  <si>
    <t xml:space="preserve">060697 </t>
  </si>
  <si>
    <t xml:space="preserve">060698 </t>
  </si>
  <si>
    <t xml:space="preserve">060699 </t>
  </si>
  <si>
    <t xml:space="preserve">060700 </t>
  </si>
  <si>
    <t xml:space="preserve">060701 </t>
  </si>
  <si>
    <t xml:space="preserve">060702 </t>
  </si>
  <si>
    <t xml:space="preserve">060703 </t>
  </si>
  <si>
    <t xml:space="preserve">060704 </t>
  </si>
  <si>
    <t xml:space="preserve">060705 </t>
  </si>
  <si>
    <t xml:space="preserve">060706 </t>
  </si>
  <si>
    <t xml:space="preserve">060707 </t>
  </si>
  <si>
    <t xml:space="preserve">060708 </t>
  </si>
  <si>
    <t xml:space="preserve">060709 </t>
  </si>
  <si>
    <t xml:space="preserve">060710 </t>
  </si>
  <si>
    <t xml:space="preserve">060711 </t>
  </si>
  <si>
    <t xml:space="preserve">060712 </t>
  </si>
  <si>
    <t xml:space="preserve">060713 </t>
  </si>
  <si>
    <t xml:space="preserve">060714 </t>
  </si>
  <si>
    <t xml:space="preserve">060715 </t>
  </si>
  <si>
    <t xml:space="preserve">060716 </t>
  </si>
  <si>
    <t xml:space="preserve">060717 </t>
  </si>
  <si>
    <t xml:space="preserve">060718 </t>
  </si>
  <si>
    <t xml:space="preserve">060719 </t>
  </si>
  <si>
    <t xml:space="preserve">060720 </t>
  </si>
  <si>
    <t xml:space="preserve">060721 </t>
  </si>
  <si>
    <t xml:space="preserve">060722 </t>
  </si>
  <si>
    <t xml:space="preserve">060723 </t>
  </si>
  <si>
    <t xml:space="preserve">060724 </t>
  </si>
  <si>
    <t xml:space="preserve">060725 </t>
  </si>
  <si>
    <t xml:space="preserve">060726 </t>
  </si>
  <si>
    <t xml:space="preserve">060727 </t>
  </si>
  <si>
    <t xml:space="preserve">060728 </t>
  </si>
  <si>
    <t xml:space="preserve">060729 </t>
  </si>
  <si>
    <t xml:space="preserve">060730 </t>
  </si>
  <si>
    <t xml:space="preserve">060731 </t>
  </si>
  <si>
    <t xml:space="preserve">060732 </t>
  </si>
  <si>
    <t xml:space="preserve">060733 </t>
  </si>
  <si>
    <t xml:space="preserve">060734 </t>
  </si>
  <si>
    <t xml:space="preserve">060735 </t>
  </si>
  <si>
    <t>PAGO FACT. NO. B1500000025/21-04-2021 ORDEN DE COMPRA OC2021-0106, COMPRA DE UN ELECTROCARDIOGRAFO PORTATIL DE 12 DERIVACIONES, PARA SER UTILIZADO EN EL DISPENSARIO MEDICO, NIVEL CENTRAL.</t>
  </si>
  <si>
    <t>PAGO FACT. NOS. B1500000112/07-04-2021, ORDEN DE SERVICIO NO. OS2020-0281, DISTRIBUCION DE AGUA EN DIFERENTES SECTORES Y COMUNIDADES DE LA PROVINCIA SAN JOSE DE OCOA, ADENDA NO. 01/2020.  CORRESP. A 27 DIAS DEL MES DE JULIO/2020.</t>
  </si>
  <si>
    <t>PAGO FACT. NO. B1500000191/30-04-2021 ORDEN DE COMPRA OC2021-0102, COMPRA DE MATERIALES DE OFICINA PARA LOS DIFERENTES DEPARAT.DE LA INSTITUCION INAPA.</t>
  </si>
  <si>
    <t>PAGO FACT. NOS. B1500000051, 52/19-01, 53/01-02, 54/30-03, 55/10-04, 56/05-05-2021, ORDEN DE SERVICIO NO. OS2021-0047, DISTRIBUCION DE AGUA CON CAMION CISTERNA EN DIFERENTES SECTORES Y COMUNIDADES DE LA PROVINCIA  EL SEIBO, CORRESP. A 27 DIAS DEL MES DE NOVIEMBRE, 27 DIAS DE DICIEMBRE/2020,  28 DIAS DEL MES DE ENERO, 21 DIAS DE  FEBRERO, 28 DIAS DE MARZO Y 28 DIAS DE ABRIL/2021.</t>
  </si>
  <si>
    <t>PAGO FACT. NO. B1500000518/06-05-2021 ORDEN DE COMPRA OC2021-0072, ADQUISICION DE LIBRETAS DE PAGO DE CUOTAS Y LIBROS DE CONTABILIDAD.</t>
  </si>
  <si>
    <t>PAGO FACT. NO. B1500000024/04-05-2021 ORDEN DE SERVICIO  NO.OS2021-0284 SERVICIO DE NOTARIO PARA EL ACTO DE APERTURA DE LA LICITACION PUBLICA NACIONAL, NO. INAPA-CCC-LPN-2021-0007 SOBRE A OFERTAS TECNICAS PARA LA ADQUISICION DE CAMIONETAS, MOTOCICLETAS Y MINIBUS PARA USO DEL INAPA.</t>
  </si>
  <si>
    <t>APORTE PARA LA CELEBRACION DEL TORNEO SUPERIOR MASCULINO DE BALONCESTO, ORGANIZADO POR LA LIGA DE BALONCESTO ORIENTAL Y LA ALCALDIA  DE SANTO DOMINGO ESTE, DONDE SE ESTARA DISPUTANDO LA COPA DE SANTO DOMINGO ESTE, EL CUAL SE RALIZARA DESDE EL DIA 20 DE JUNIO HASTA EL 23 DE JULIO DEL AÑO 2021, EN EL POLIDEPORTIVO DE INVIVIENDA.</t>
  </si>
  <si>
    <t>1ER ABONO, INDEMN. Y VAC. CORRESP. A (30 DIAS DEL AÑO 2019 Y 30 DEL 2020), QUIEN DESEMPEÑO LA FUNCION DE ANALISTA DE PREVENCION Y SEGURIDAD, EN EL DEPARTAMENTO PROVINCIAL SAN CRISTOBAL.</t>
  </si>
  <si>
    <t>PAGO FACT. NO.B1500000221/04-05-2021, ORDEN DE SERVICIO NO.OS2021-0215, SERVICIO DE CATERING PARA 35 PERSONAS, PARA SER UTILIZADOS DURANTE LAS CAPACITACIONES QUE SE IMPARTIRAN AL PERSONAL DOCENTE DE LA DIVISION DE PROTOCOLO Y EVENTOS POR UN PERIODO DE 10 DIAS.</t>
  </si>
  <si>
    <t>AVANCE DEL 20% AL CONTRATO NO.009/2021 ORDEN DE SERVICIO OS2021-0396, SERVICIO DE ALQUILER DE AUTOBUSES PARA TRANSPORTAR EMPLEADOS DEL INAPA.</t>
  </si>
  <si>
    <t>SALDO DE INDEMN. Y VAC. CORRESP. A (25 DIAS DEL AÑO 2019 Y 25 DIAS DEL 2020), QUIEN DESEMPEÑO EL CARGO DE INGENIERO CIVIL I, EN LA SECCION DE OPERACIONES DE BARAHONA.</t>
  </si>
  <si>
    <t>PAGO VAC. (15 DIAS CORRESP. AL AÑO 2019 Y 20 DEL 2020), QUIEN DESEMPEÑO EL CARGO DE INGENIERO CIVIL I, EN LA DIVISION DE DISEÑO DE ALCANTARILLADO SANITARIO Y PLUVIAL.</t>
  </si>
  <si>
    <t>PAGO FACT. NO. B0223530556/18-03-2021, DESCONTADO DE LAS VACACIONES DE LA SRA. SARAH MARIA LEVY PEREZ, CEDULA DE IDENTIDAD NO.056-0176080-3, QUIEN DESEMPEÑO EL CARGO DE INGENIERO CIVIL I, EN LA DIVISION DE DISEÑO DE ALCANTARILLADO SANITARIO Y PLUVIAL.</t>
  </si>
  <si>
    <t>PAGO INDEMN. Y VAC. (30 DIAS CORRESP. AL AÑO 2019 Y 30 DEL 2020), QUIEN DESEMPEÑO EL CARGO DE CHOFER I, EN LA DIVISION DE TRANSPORTACION.</t>
  </si>
  <si>
    <t>PAGO INDEMN. Y VAC. (30 DIAS CORRESPONDIENTE AL AÑO 2019 Y 30 AL 2020), QUIEN DESEMPEÑO EL CARGO DE CHOFER I, EN LA DIVISION DE TRANSPORTACION.</t>
  </si>
  <si>
    <t>PAGO VAC. (15 DIAS CORRESP. AL AÑO 2019 Y 14 DEL 2020), QUIEN DESEMPEÑO EL CARGO DE SOPORTE TECNICO INFORMATICO, EN LA DIVISION DE ANALISIS Y PROGRAMACION.</t>
  </si>
  <si>
    <t>PAGO VAC. (15 DIAS CORRESP. AL AÑO 2019 Y 15 AL 2020), QUIEN DESEMPEÑO EL CARGO DE SOPORTE TECNICO INFORMATICO, EN LA DIVISION DE ANALISIS Y PROGRAMACION.</t>
  </si>
  <si>
    <t>PAGO INDEMN. Y VAC. (30 DIAS CORRESP. AL AÑO 2019 Y 30 AL 2020), QUIEN DESEMPEÑO EL CARGO DE CHOFER I, EN LA DIVISION DE TRANSPORTACION.</t>
  </si>
  <si>
    <t>PAGO VAC. (20 DIAS CORRESP. AL AÑO 2019 Y 20 DEL 2020), QUIEN DESEMPEÑO EL CARGO DE ANALISTA DE PREVENCION Y SEGURIDAD, EN EL DEPART.RELACIONES LABORALES Y SOCIALES.</t>
  </si>
  <si>
    <t>PAGO VAC. (20 DIAS CORRESP. AL AÑO 2019 Y 20 AL 2020),  QUIEN DESEMPEÑO EL CARGO DE ANALISTA DE PREVENCION Y SEGURIDAD, EN EL DEPARTAMENTO RELACIONES LABORALES Y SOCIALES.</t>
  </si>
  <si>
    <t>PAGO FACT. NO. B0222992284/05-02-2021, DESCONTADO DE LAS VAC. QUIEN DESEMPEÑO EL CARGO DE ANALISTA DE PREVENCION Y SEGURIDAD, EN EL DEPARTAMENTO RELACIONES LABORALES Y SOCIALES.</t>
  </si>
  <si>
    <t>PAGO FACT. NOS. B0200380559,60, DESCONTADO DE LA INDEMNIZACION Y VAC., QUIEN DESEMPEÑO EL CARGO DE CONSERJE, EN LA SECCION DE MAYORDOMIA.</t>
  </si>
  <si>
    <t>PAGO FACT. NOS. B1500000073, 74/12-05-2021 ORDEN DE SERVICIO OS2021-0306 COLOCACION DE PUBLICIDAD INSTITUCIONAL DURANTE 03 (TRES) MESES, EN EL PROGRAMA DE TELEVISION "DE PRIMERA Y ESKANDALO", ESTE ESPACIO SE TRANSMITE EN TODO EL CIBAO DE LUNES A VIERNES EN HORARIO DE 12:00 PM A 2:00 PM Y DE 10:00 PM A 11:00 PM POR LA GRAN CADENA VALLEVISION, CANALES 8 Y 18 DE TELECABLE CENTRAL, ASI COMO POR REDES SOCIALES FACEBOOK, INSTAGRAM Y YOUTUBE, CORRESP. AL PERIODO DEL 05 MARZO AL 05 DE MAYO/2021.</t>
  </si>
  <si>
    <t>PAGO INDEMN. Y VAC. (25 DIAS CORRESP. AL AÑO 2019 Y 30 AL 2020), QUIEN DESEMPEÑO EL CARGO DE AUXILIAR ADMINISTRATIVO, EN EL DEPARTAMENTO DE EVALUACION DEL DESEMPEÑO Y CAPACITACION.</t>
  </si>
  <si>
    <t>PAGO INDEMN. Y VAC. (25 DIAS CORRESP. AL AÑO 2019 Y 30 AL 2020),  QUIEN DESEMPEÑO EL CARGO DE AUXILIAR ADMINISTRATIVO, EN EL DEPART. DE EVALUACION DEL DESEMPEÑO Y CAPACITACION.</t>
  </si>
  <si>
    <t>PAGO INDEMN. Y  VAC. (25 DIAS CORRESP. AL AÑO 2019 Y 21 DIAS DEL 2020), QUIEN DESEMPEÑO EL CARGO DE AYUDANTE DE OPERACIONES Y MANTENIMIENTO EN LA DIVISION DE TRATAMIENTO DE AGUA SAN PEDRO DE MACORIS.</t>
  </si>
  <si>
    <t>PAGO INDEMN. Y VAC. (25 DIAS CORRESP. AL AÑO 2019 Y 21 AL 2020), QUIEN DESEMPEÑO EL CARGO DE AYUDANTE DE OPERACIONES Y MANTENIMIENTO EN LA DIVISION DE TRATAMIENTO DE AGUA SAN PEDRO DE MACORIS.</t>
  </si>
  <si>
    <t>REPOSICION FONDO CAJA CHICA DE LA PROVINCIA SAN JUAN ZONA II CORRESP. AL PERIODO DEL 09-04 AL 11-05-2021, RECIBOS DE DESEMBOLSO DEL 5500 AL 5539.</t>
  </si>
  <si>
    <t>PAGO FACT. NO.B1100008696/21-06-2021,  ALQUILER LOCAL COMERCIAL EN EL FACTOR, MUNICIPIO DE NAGUA, PROV. MARIA TRINIDAD SANCHEZ, CORRESP. AL MES DE JUNIO/2021.</t>
  </si>
  <si>
    <t>PAGO VAC. (15 DIAS CORRESP. AL AÑO 2020), QUIEN DESEMPEÑO EL CARGO DE TECNICO DE DOCUMENTACION Y PROCESAMIENTO DE DATOS EN LA DIRECCION DE LA CALIDAD DEL AGUA.</t>
  </si>
  <si>
    <t>PAGO FACT. NOS. B0222419305/08-01, 980380/11-01, 993380/08-02-2021, DESCONTADO DE LAS VAC. QUIEN DESEMPEÑO EL CARGO DE TECNICO DE DOCUMENTACION Y PROCESAMIENTO DE DATOS EN LA DIRECCION DE LA CALIDAD DEL AGUA.</t>
  </si>
  <si>
    <t>PAGO INDEMN. Y VAC. (25 DIAS CORRESP. AL AÑO 2019 Y 22 DEL 2020), QUIEN DESEMPEÑO EL CARGO DE ELECTRICISTA, EN LA SECCION DE TRATAMIENTO DE AGUA DE BARAHONA.</t>
  </si>
  <si>
    <t>PAGO INDEMN. Y VAC. (25 DIAS CORRESP. AL AÑO 2019 Y 22 AL 2020), QUIEN DESEMPEÑO EL CARGO DE ELECTRICISTA, EN LA SECCION DE TRATAMIENTO DE AGUA DE BARAHONA.</t>
  </si>
  <si>
    <t>PAGO INDEMN. Y VAC. (15 DIAS CORRESP. AL AÑO 2019 Y 20 DEL 2020), QUIEN DESEMPEÑO EL CARGO DE CONSERJE, EN LA DIVISION ADMINISTRATIVA FINANCIERA SAN CRISTOBAL.</t>
  </si>
  <si>
    <t>PAGO FACT. NO. B0222976074/09-03-2021, DESCONTADO DE LAS INDEMN. Y  VAC. QUIEN DESEMPEÑO EL CARGO DE CONSERJE EN LA DIVISION ADMINISTRATIVA FINANCIERA SAN CRISTOBAL.</t>
  </si>
  <si>
    <t>PAGO INDEMN. Y VAC. (20 DIAS CORRESP. AL AÑO 2019 Y 19 AL 2020), QUIEN DESEMPEÑO EL CARGO DE ALBAÑIL, EN LA DIVISION DE PLANTA FISICA.</t>
  </si>
  <si>
    <t>AVANCE 20% AL CONTRATO NO.008/2021 ORDEN DE COMPRA OC2021-0159, ADQUISICION DE TONER Y CARTUCHOS PARA EQUIPOS DE INAPÁ.</t>
  </si>
  <si>
    <t>PAGO FACT. NOS. B1500015105/20-04, 15263/20-05/2021 SUMINISTRO DE MEDICAMENTOS DE USO CONTINUO PRESCRITOS, QUIEN DESEMPEÑA EL CARGO DE SECRETARIA EN LA SECCION DE MAYORDOMIA, CORRESP. A LOS MESES DE ABRIL Y MAYO/2021.</t>
  </si>
  <si>
    <t>PAGO FACT. NO.B1500000034/07-06-2021,  ALQUILER LOCAL COMERCIAL EN RIO SAN JUAN, PROVINCIA MARIA TRINIDAD SANCHEZ, ADENDA NO.01/2020, CORRESP. AL MES JUNIO/2021.</t>
  </si>
  <si>
    <t>PAGO FACT. NO. B1100008705/21-06-2021,  ALQUILER  LOCAL  DE LA OFICINA COMERCIAL EN EL MUNICIPIO DE VALLEJUELOS, PROVINCIA SAN JUAN, CORRESP. AL MES DE JUNIO/2021.</t>
  </si>
  <si>
    <t>PAGO FACT. NO. B1100008699/21-06-2021,  ALQUILER LOCAL COMERCIAL EN EL MUNICIPIO SABANA LARGA, PROVINCIA SAN JOSE DE OCOA,  CORRESP. AL MES DE JUNIO/2021.</t>
  </si>
  <si>
    <t>PAGO FACT. NO.B1100008701/21-06-2021,  ALQUILER LOCAL COMERCIAL EN EL MUNICIPIO CEVICOS, PROVINCIA  SANCHEZ RAMIREZ ,  ADENDUM 01/2020, CORRESP. AL  MES DE JUNIO/2021.</t>
  </si>
  <si>
    <t>PAGO FACT. NO. B1100008778/28-06-2021,  ALQUILER LOCAL COMERCIAL EN EL MUNICIPIO MONCION, PROVINCIA SANTIAGO RODRIGUEZ,  ADENDUM 01/2020, CORRESP.  AL MES DE JUNIO/2021.</t>
  </si>
  <si>
    <t>PAGO FACT. NO.B1100008702/21-06-2021 ALQUILER LOCAL COMERCIAL EN EL MUNICIPIO CASTAÑUELA, PROVINCIA MONTECRISTI, CORRESP. AL MES DE JUNIO/2021.</t>
  </si>
  <si>
    <t>PAGO FACT. NO. B1100008686/21-06-2021,  ALQUILER LOCAL COMERCIAL, MUNICIPIO SAN JOSE DE OCOA, PROVINCIA  DE SAN JOSE DE OCOA, CORRESP. AL MES DE JUNIO/2021.</t>
  </si>
  <si>
    <t>PAGO FACT. NO.B1100008689/21-06-2021, ALQUILER LOCAL COMERCIAL EN  LAS YAYAS, PROVINCIA  AZUA, CORRESP. AL MES DE JUNIO/2021.</t>
  </si>
  <si>
    <t>PAGO FACT. NO. B1100008697/21-06-2021,  ALQUILER LOCAL COMERCIAL EN EL MUNICIPIO JUAN DOLIO, PROVINCIA SAN PEDRO DE MACORIS, CORRESP. AL MES DE JUNIO/2021.</t>
  </si>
  <si>
    <t>PAGO FACT. NO. B1100008703/21-06-2021, ALQUILER DE LOCAL  COMERCIAL, MUNICIPIO MICHES, PROVINCIA EL SEIBO, CORRESP. AL MES DE JUNIO/2021.</t>
  </si>
  <si>
    <t>PAGO FACT. NO.B1100008690/21-06-2021 ALQUILER DE LOCAL COMERCIAL EN EL MUNICIPIO NAGUA, PROVINCIA MARIA TRINIDAD SANCHEZ, CORRESP. AL MES DE JUNIO/2021.</t>
  </si>
  <si>
    <t>PAGO FACT. NO.B1100008674/21-06-2021 ALQUILER LOCAL COMERCIAL EN COTUI PROVINCIA  SANCHEZ RAMIREZ , SEGUN CONTRATO NO.22/2017,CORRESP. AL MES DE JUNIO/2021.</t>
  </si>
  <si>
    <t>PAGO FACT. NO. B1100008683/21-06-2021,  ALQUILER LOCAL COMERCIAL, MUNICIPIO SAN JUAN, PROVINCIA SAN JUAN, CORRESP. AL  MES DE JUNIO/2021.</t>
  </si>
  <si>
    <t>PAGO FACT. NO.B1100008687/21-06-2021,  ALQUILER LOCAL COMERCIAL EN JICOME ARRIBA, MUNICIPIO ESPERANZA, PROVINCIA VALVERDE, CORRESP. AL MES DE JUNIO/2021.</t>
  </si>
  <si>
    <t>PAGO FACT. NO.B1100008682/21-06-2021,  ALQUILER LOCAL COMERCIAL EN EL MUNICIPIO LOMA DE CABRERA, PROVINCIA DAJABON,  CORRESP.AL  MES DE JUNIO/2021.</t>
  </si>
  <si>
    <t>PAGO FACT.NO.B1100008770/28-06-2021,  ALQUILER LOCAL COMERCIAL EN SABANA IGLESIA, PROVINCIA SANTIAGO, CORRESP. A LOS MESES DE FEBRERO, MARZO, ABRIL, MAYO Y JUNIO/2021.</t>
  </si>
  <si>
    <t>PAGO FACT. NO.B1500000002/04-06-2021,  ALQUILER LOCAL COMERCIAL EN CARRETERA SAMANA LAS GALERAS, MUNICIPIO LOS CACAOS, PROVINCIA SAMANA, ADENDA 01/2020, CORRESP. A LOS  MESES DE SEPTIEMBRE, OCTUBRE, NOVIEMBRE, DICIEMBRE/2020  ENERO, FEBRERO, MARZO, ABRIL, MAYO, JUNIO/2021.</t>
  </si>
  <si>
    <t>PAGO FACT. NO.B1100008694/21-06-2021,  ALQUILER LOCAL COMERCIAL EN LA PROVINCIA PEDERNALES,  ADENDUM 01/2020, CORRESP. AL MES DE JUNIO/2021.</t>
  </si>
  <si>
    <t>PAGO FACT. NO. B1100008680/21-06-2021, ALQUILER LOCAL COMERCIAL EN EL MUNICIPIO RESTAURACION,  PROVINCIA DAJABON, CORRESP. AL MES DE JUNIO/2021.</t>
  </si>
  <si>
    <t>PAGO FACT. NO.B1100008684/21-06-2021, ALQUILER LOCAL COMERCIAL MUNICIPIO HIGUEY, PROVINCIA LA ALTAGRACIA,  CORRESP. AL MES DE JUNIO/2021.</t>
  </si>
  <si>
    <t>PAGO FACT. NO. B1500000005/04-06-2021 ORDEN DE COMPRA OC2021-0146 ADQUISICION DE 280 OBSEQUIOS PARA SER ENTREGADOS A LAS EMPLEADAS MADRES DE NUESTRA INSTITUCION DURANTE LA CELEBRACION DEL DIA DE LAS MADRES.</t>
  </si>
  <si>
    <t>PAGO FACT. NO. B1100008678/21-06-2021, ALQUILER DE LOCAL COMERCIAL UBICADO EN EL DISTRITO MUNICIPAL PALMAR DE OCOA, MUNICIPIO AZUA, PROVINCIA AZUA, CORRESP. AL MES DE JUNIO/2021.</t>
  </si>
  <si>
    <t xml:space="preserve">PAGO FACT. NO.B1100008679/21-06-2021, ALQUILER LOCAL COMERCIAL EN EL MUNICIPIO DE CABRERA, PROVINCIA MARIA TRINIDAD SANCHEZ, DENDUM 02/2020, CORRESP. AL MES DE JUNIO/2021. </t>
  </si>
  <si>
    <t>PAGO FACT. NO.B1100008693/21-06-2021, ALQUILER LOCAL COMERCIAL, MUNICIPIO SABANA GRANDE DE BOYA, PROVINCIA MONTE PLATA, CORRESP. AL MES DE JUNIO/2021.</t>
  </si>
  <si>
    <t>PAGO FACT. NO.B1100008677/21-06-2021,  ALQUILER LOCAL COMERCIAL  EN EL MUNICIPIO  LAGUNA SALADA, PROVINCIA VALVERDE,  CORRESP. AL MES DE JUNIO/2021.</t>
  </si>
  <si>
    <t>PAGO FACT. NO.B1500000051/16-06-2021  ALQUILER LOCAL COMERCIAL EN EL MUNICIPIO Y PROVINCIA EL SEIBO,  (ADENDA 01/2020) CORRESP. AL MES DE JUNIO/2021.</t>
  </si>
  <si>
    <t>PAGO FACT. NO.B1100008700/21-06-2021  ALQUILER LOCAL COMERCIAL MUNICIPIO COMENDADOR, PROVINCIA ELIAS PIÑA, CORRESP. AL MES DE JUNIO/2021.</t>
  </si>
  <si>
    <t>PAGO FACT. NO. B1500000170/30-05-21, ORDEN DE SERVICIO NO. OS2020-0463, DISTRIBUCION DE AGUA EN DIFERENTES SECTORES Y COMUNIDADES DE LA PROVINCIA ELIAS PIÑA, CORRESP. A 16 DIAS DEL MES DE SEPTIEMBRE/2020.</t>
  </si>
  <si>
    <t>PAGO INDEMN. Y VAC. (20 DIAS CORRESP. AL AÑO 2019 Y 20 DIAS DEL 2020) QUIEN DESEMPEÑO EL CARGO DE VIGILANTE EN EL DIVISION DE SERVICIOS GENERALES.</t>
  </si>
  <si>
    <t>PAGO INDEMN. Y VAC. (20 DIAS CORRESP. AL AÑO 2019 Y 20 AL 2020), QUIEN DESEMPEÑO EL CARGO DE VIGILANTE EN LA DIVISION DE SERVICIOS GENERALES.</t>
  </si>
  <si>
    <t>PAGO INDEMN. Y VAC. (15 DIAS CORRESP. AL AÑO 2019 Y 15 DEL 2020), QUIEN DESEMPEÑO EL CARGO DE OPERADOR DE SISTEMA APS, EN LA DIVISION DE TRANSPORTACION.</t>
  </si>
  <si>
    <t>PAGO INDEMN. Y VAC. (15 DIAS CORRESP. AL AÑO 2019 Y 15 AL 2020), QUIEN DESEMPEÑO EL CARGO DE OPERADOR DE SISTEMA APS, EN LA DIVISION DE TRANSPORTACION.</t>
  </si>
  <si>
    <t xml:space="preserve"> PAGO VAC. (30 DIAS CORRESP. AL AÑO 2019 Y 26 DIAS DEL 2020),  QUIEN DESEMPEÑO EL CARGO DE ANALISTA DE COMPRAS, EN EL DEPARTAMENTO DE COMPRAS Y CONTRATACIONES.</t>
  </si>
  <si>
    <t>PAGO VAC. (30 DIAS CORRESP. AL AÑO 2019 Y 26 DIAS DEL 2020),  QUIEN DESEMPEÑO EL CARGO DE ANALISTA DE COMPRAS, EN EL DEPARTAMENTO DE COMPRAS Y CONTRATACIONES.</t>
  </si>
  <si>
    <t>PAGO INDEMN. Y VAC. (15 DIAS CORRESP. AL AÑO 2019 Y 15 DEL 2020), QUIEN DESEMPEÑO EL CARGO DE AUXILIAR ADMINISTRATIVO EN EL DEPARTAMENTO JURIDICO.</t>
  </si>
  <si>
    <t>PAGO INDEMN. Y VAC. (15 DIAS CORRESP. AL AÑO 2019 Y 15 AL 2020) QUIEN DESEMPEÑO EL CARGO DE AUXILIAR ADMINISTRATIVO EN EL DEPARTAMENTO JURIDICO.</t>
  </si>
  <si>
    <t>PAGO FACT. NO. B0222409024/16-12-2020, DESCONTADO DE LA INDEMNIZACION Y VAC. QUIEN DESEMPEÑO EL CARGO DE AUXILIAR ADMINISTRATIVO EN EL DEPART. JURIDICO.</t>
  </si>
  <si>
    <t>PAGO INDEMN. Y VAC. (15 DIAS CORRESP. AL AÑO 2020), QUIEN DESEMPEÑO EL CARGO DE CHOFER I EN LA DIVISION DE TRANSPORTACION (ABONO AL PRESTAMO POR CONSUMOS EN LA FERIA DE MUEBLES Y ELECTRODOMESTICOS.</t>
  </si>
  <si>
    <t>PAGO FACT. NOS. B0222984892/20-01, 996497/15-02, 3522791/01-03, 3523368/02-03-2021, DESCONTADO DE LA INDEMN. Y VAC.QUIEN DESEMPEÑO EL CARGO DE CHOFER I EN LA DIVISION DE TRANSPORTACION.</t>
  </si>
  <si>
    <t>PAGO FACT. NO.B1500000620/11-06-2021, ORDEN DE SERVICIO NO. OS2021-0371, POR COLOCACION DE PUBLICIDAD INSTITUCIONAL DURANTE 03 (TRES) MESES, EN LOS PROGRAMAS DE RADIO ¨GOBIERNO DE LA MAÑANA Y  GOBIERNO DE LA TARDE¨, QUE SE TRANSMITEN DE LUNES A VIERNES DE 5:00 AM A 11:00 AM Y DE 2:30 PM A 7:00 PM, (CORRESP. AL PERIODO DEL 09 DE ABRIL AL 09 DE JUNIO/2021).</t>
  </si>
  <si>
    <t>PAGO FACT. NO. B1100008695/21-06-2021, ALQUILER LOCAL COMERCIAL EN CAÑAFISTOL-BANI, PROVINCIA PERAVIA CORRESP. AL MES DE JUNIO/2021.</t>
  </si>
  <si>
    <t>PAGO FACT. NO. B1100008692/21-06-2021, ALQUILER OFICINA COMERCIAL EN EL MUNICIPIO  EL CERCADO, PROVINCIA SAN JUAN CORRESP. AL MES DE JUNIO/2021.</t>
  </si>
  <si>
    <t>PAGO INDEMN. Y VAC. (25 DIAS CORRESP. AL AÑO 2019 Y 28 DEL 2020), QUIEN DESEMPEÑO LA FUNCION DE ELECTRICISTA, EN LA SECCION DE OPERACIONES DE VALVERDE.</t>
  </si>
  <si>
    <t>PAGO VAC. (11 DIAS CORRESP. AL  AÑO 2019 Y 20 DEL DIA 2020) QUIEN DESEMPEÑO  EL CARGO DE ANALISTA FINANCIERA EN EL DEPART. DE PRESUPUESTO.</t>
  </si>
  <si>
    <t>PAGO FACT. NOS. B0222106777,106779/08, 111092/28-12-2020, 114344/12-01, 116626/22-01, 118877/02-02-2021, DESCONTADO DE LAS VAC., QUIEN DESEMPEÑO EL CARGO DE ANALISTA FINANCIERO EN EL DEPARTAMENTO DE PRESUPUESTO.</t>
  </si>
  <si>
    <t>PAGO INDEMN. Y VAC. (25 DIAS CORRESP. AL AÑO 2019 Y 25 DEL 2020), QUIEN DESEMPEÑO EL CARGO DE GESTOR DE COBROS, DIVISION COMERCIAL PROV. SAN PEDRO DE MACORIS.</t>
  </si>
  <si>
    <t>PAGO INDEMN. Y VAC. (30 DIAS CORRESP. AL AÑO 2019 Y 30 DEL 2020), QUIEN DESEMPEÑO EL CARGO DE AYUDANTE DE OPERACIONES Y MANTENIMIENTO, DIVISION DE TRATAMIENTO DE AGUA MARIA TRINIDAD SANCHEZ.</t>
  </si>
  <si>
    <t>PAGO FACT. NO. B1500000061/15-05-2021, ORDEN DE SERVICIO OS2021-0224,  COLOCACION DE PUBLICIDAD INSTITUCIONAL DURANTE 03 (TRES) MESES, EN EL PORTAL DIGITAL "WWW.NIZAERO.COM. QUE SERA DIFUNDIDA DIARIAMENTE A TRAVES DE ESTA PAGINA WEB Y LAS PRINCIPALES REDES SOCIALES CORRESP. AL PERIODO DEL 15 DE FEBRERO  AL 15 MAYO/2021.</t>
  </si>
  <si>
    <t>PAGO FACT. NO.B1500000001/12-05-2021, ORDEN DE SERVICIO OS2021-0311, COLOCACION DE PUBLICIDAD INSTITUCIONAL DURANTE 03 (TRES) MESES , EN LA PAGINA WEB WWW.VIPHATOMAYOR.COM, MEDIO INFORMATIVO EN LA PROVINCIA HATO MAYOR, (CORRESP. AL PERIODO DEL 10 DE MARZO  AL 10 DE MAYO DEL 2021).</t>
  </si>
  <si>
    <t>PAGO FACT. NO.B1100008769/28-06-2021, ALQUILER LOCAL COMERCIAL,  MUNICIPIO EL VALLE, PROVINCIA HATO MAYOR, CORRESP. A LOS MESES DE MARZO,ABRIL,MAYO Y JUNIO/2021.</t>
  </si>
  <si>
    <t>PAGO FACT. NO B1500003034/11-06-2021 ORDEN DE SERVICIO OS2021-0369, COLOCACION DE PUBLICIDAD INSTITUCIONAL DURANTE 03 (TRES) MESES, EN LA PAGINA WEB " WWW.ELNUEVODIARIO.COM.DO", BANNER EN PORTADA, BANNER EN SECCION Y BANNER EN PORTADA MOVIL A TRAVES DE ESTA PLATAFORMA, CORRESP. AL PERIODO DESDE EL 04-03- AL 04-06-2021.</t>
  </si>
  <si>
    <t>PAGO FACTURA NO. B1500002512/01-06-2021, CUENTA NO. (50015799) SERVICIO C&amp;W INTERNET 155 MBPS IP ASIGNADO A NIVEL CENTRAL, CORRESP. A LA FACTURACION DE 01-06 AL 30-06/2021.</t>
  </si>
  <si>
    <t>PAGO FACT. NO. B1500002514/01-06-2021, CUENTA NO. (50017176) SERVICIO C&amp;W INTERNET ASIGNADO A SAN CRISTOBAL, CORRESP. A LA FACTURACION DEL 01-06- AL 30-06/2021.</t>
  </si>
  <si>
    <t>PAGO FACT. NO.B1100008685/21-06-2021  ALQUILER LOCAL COMERCIAL EN EL MUNICIPIO DE BAYAGUANA, PROVINCIA MONTE PLATA, CORRESP. AL MES DE JUNIO/2021.</t>
  </si>
  <si>
    <t>PAGO FACT. NO. B1100008776/28-06-2021,  ALQUILER LOCAL  DE LA OFICINA COMERCIAL EN EL DISTRITO MUNICIPAL SABANA BUEY, MUNICIPIO BANI, PROVINCIA PERAVIA, CORRESP. AL MES DE JUNIO/2021.</t>
  </si>
  <si>
    <t>PAGO FACT. NO.B1100008688/21-06-2021, ALQUILER LOCAL COMERCIAL EN VILLA LA MATA, PROVINCIA SANCHEZ RAMIREZ, CORRESP. AL MES DE JUNIO/2021.</t>
  </si>
  <si>
    <t>PAGO FACT. NO. B1500000005/01-06-2021, ALQUILER LOCAL COMERCIAL EN EL MUNICIPIO SAN FRANCISCO DE MACORIS, PROVINCIA DUARTE, CORRESP. AL MES DE JUNIO/2021.</t>
  </si>
  <si>
    <t>PAGO FACT. NO. B1100008706/21-06-2021, ALQUILER DE VIVIENDA FAMILIAR HABITADA POR EL PERSONAL DE SUPERVISION DEL ACUEDUCTO JUANA VICENTA, EL LIMON, PROVINCIA SAMANA, CORRESP. AL MES DE JUNIO/2021.</t>
  </si>
  <si>
    <t xml:space="preserve">EFT-6219 </t>
  </si>
  <si>
    <t>EFT-6220</t>
  </si>
  <si>
    <t>EFT-6221</t>
  </si>
  <si>
    <t>EFT-6222</t>
  </si>
  <si>
    <t>EFT-6223</t>
  </si>
  <si>
    <t>EFT-6224</t>
  </si>
  <si>
    <t>EFT-6225</t>
  </si>
  <si>
    <t>EFT-6226</t>
  </si>
  <si>
    <t xml:space="preserve">060736 </t>
  </si>
  <si>
    <t xml:space="preserve">060737 </t>
  </si>
  <si>
    <t xml:space="preserve">060738 </t>
  </si>
  <si>
    <t xml:space="preserve">060739 </t>
  </si>
  <si>
    <t xml:space="preserve">060740 </t>
  </si>
  <si>
    <t xml:space="preserve">060741 </t>
  </si>
  <si>
    <t xml:space="preserve">060742 </t>
  </si>
  <si>
    <t xml:space="preserve">060743 </t>
  </si>
  <si>
    <t xml:space="preserve">060744 </t>
  </si>
  <si>
    <t xml:space="preserve">060745 </t>
  </si>
  <si>
    <t xml:space="preserve">060746 </t>
  </si>
  <si>
    <t xml:space="preserve">060747 </t>
  </si>
  <si>
    <t xml:space="preserve">060748 </t>
  </si>
  <si>
    <t>REPOS. FONDO CAJA CHICA DE LA PROVINCIA DAJABON ZONA I CORRESP. AL PERIODO DEL 19-04 AL 14-06-2021, RECIBOS DE DESEMBOLSO DEL 0870 AL 0899.</t>
  </si>
  <si>
    <t>PAGO FACT. NO.B1100008777/28-06-2021,  ALQUILER LOCAL COMERCIAL  EN EL MUNICIPIO NIZAO, PROVINCIA PERAVIA, CORRESP. AL MES DE JUNIO/2021.</t>
  </si>
  <si>
    <t>PAGO FACT. NO.B1100008676/21-06-2021 ALQUILER LOCAL COMERCIAL EN PIMENTEL, PROVINCIA DUARTE, CORRESP. AL MES DE JUNIO/2021.</t>
  </si>
  <si>
    <t>PAGO FACT. NO. B1100008698/21-06-2021, ALQUILER LOCAL COMERCIAL EN BOHECHIO, PROVINCIA SAN JUAN, CORRESP. AL MES DE JUNIO/2021.</t>
  </si>
  <si>
    <t>PAGO INDEMN. Y VAC. (20 DIAS CORRESP. AL AÑO 2019 Y 20 DEL 2020), QUIEN DESEMPEÑO EL CARGO DE AYUDANTE DE OPERACIONES Y MANTENIMIENTO EN LA DIVISION DE OPERACIONES PROV. SAN JUAN DE LA MAGUANA.</t>
  </si>
  <si>
    <t>PAGO INDEMN. Y VAC. (20 DIAS CORRESP. AL AÑO 2019 Y 20 AL 2020), QUIEN DESEMPEÑO EL CARGO DE AYUDANTE DE OPERACIONES Y MANTENIMIENTO EN LA DIVISION DE OPERACIONES PROV. SAN JUAN DE LA MAGUANA.</t>
  </si>
  <si>
    <t>PAGO INDEMN. Y VAC. (20 DIAS CORRESP. AL AÑO 2020), QUIEN DESEMPEÑO EL CARGO DE OPERADOR DE SISTEMA APS, EN LA DIVISION DE OPERACIONES PROVINCIA SAN PEDRO DE MACORIS.</t>
  </si>
  <si>
    <t>PAGO INDEMN. Y VAC. (20 DIAS CORRESP. AL AÑO 2020),  QUIEN DESEMPEÑO EL CARGO DE OPERADOR DE SISTEMA APS, EN LA DIVISION DE OPERACIONES PROVINCIA SAN PEDRO DE MACORIS.</t>
  </si>
  <si>
    <t>REPOS. FONDO CAJA CHICA DEL DEPARTAMENTO DE COMUNICACIONES  CORRESP. AL PERIODO DEL 03-02 AL 27-04-2021, RECIBOS DE DESEMBOLSO DEL 0188 AL 0203.</t>
  </si>
  <si>
    <t>REPOS. FONDO CAJA CHICA DE LA PROVINCIA ELIAS PIÑA ZONA II CORRESP. AL PERIODO DEL 04-05 AL 18-06-2021, RECIBOS DE DESEMBOLSO DEL 3630 AL 3641.</t>
  </si>
  <si>
    <t>PAGO INDEMN. Y VAC. (25 DIAS CORRESP. AL AÑO 2019 Y 23 DEL 2020), QUIEN DESEMPEÑO EL CARGO DE GESTOR DE COBROS, EN LA DIVISION COMERCIAL PROVINCIA SAN PEDRO DE MACORIS.</t>
  </si>
  <si>
    <t>PAGO FACT. NO. B1500000318/12-05-2021 ORDEN DE SERVICIO OS2021-0315, COLOCACION DE PUBLICIDAD INSTITUCIONAL DURANTE 03 (TRES) MESES, EN EL PROGRAMA DE TELEVISION "HOY MISMO"  BAJO LA DIRECCION Y PRODUCION DE OSCAR MEDINA, LUISIN MEJIA, DANNY ALCANTARA Y FREDDY SANDOVAL; SE TRANSMITE DE LUNES A VIERNES EN HORARIO DE 5:00 AM A 8:00 AM CORRESP. AL PERIODO DEL 22 DE MARZO AL 22 DE ABRIL/2021.</t>
  </si>
  <si>
    <t>PAGO FACT. NO.B1100008691/21-06-2021,  ALQUILER DE LOCAL COMERCIAL EN EL MUNICIPIO DON GREGORIO, PROVINCIA PERAVIA, CORRESP. AL MES DE JUNIO/2021.</t>
  </si>
  <si>
    <t>PAGO FACT. NO.B1100008704/21-06-2021,  ALQUILER LOCAL COMERCIAL EN EL MUNICIPIO SANCHEZ, PROVINCIA SAMANA, CORRESP. AL MES DE JUNIO/2021.</t>
  </si>
  <si>
    <t>PAGO FACT. NO. B1500000002/15-06-2021 ALQUILER LOCAL COMERCIAL, UBICADO EN LA AVENIDA DUARTE NO.220, PLAZA DURAN, MUNICIPIO VILLA BISONO ( NAVARRETE) PROVINCIA SANTIAGO, CORRESP. AL MES DE JUNIO/21.</t>
  </si>
  <si>
    <t>PAGO FACT. NO. B1500030651/15-06-2021, CUENTA NO.4236435, POR SERVICIO DE  INTERNET  PRINCIPAL 200 MBPS Y TELECABLE, CORRESP. AL PERIODO DEL 11-05  AL 10-06-2021.</t>
  </si>
  <si>
    <t>PAGO FACT. NOS. B1500000116/15-03-, 120/10-06, 118/10-05, 119/07-06-2021,  ORDEN DE SERVICIO NO. OS2021-0181, SERVICIO DISTRIBUCION DE AGUA EN DIFERENTES SECTORES Y COMUNIDADES DE LA PROVINCIA SAN CRISTOBAL.  ADENDA 01/2021,  (19-03-2021),  CORRESP. A 28  DIAS DE  FEBRERO, 31 DIAS DE MARZO, 30 DIAS DE ABRIL   Y 31 DIAS DE MAYO/2021.</t>
  </si>
  <si>
    <t>PAGO FACT. NO.B1100008772/28-06-2021,   ALQUILER LOCAL COMERCIAL EN SAN FRANCISCO DE MACORIS, PROVINCIA DUARTE, CORRESP. AL PERIODO DEL 02 DE ENERO HASTA EL 02 DE JULIO/2021.</t>
  </si>
  <si>
    <t>PAGO FACT. NO. B1100008771/28-06-2021,  ALQUILER DE UNA CASA, EN EL MUNICIPIO BANI, PROVINCIA PERAVIA, CORRESP. A 18 DIAS DE FEBRERO Y LOS MESES DE MARZO, ABRIL, MAYO, JUNIO/2021.</t>
  </si>
  <si>
    <t>PAGO FACT. NOS. B1500000054/06-04, 55/04-05, 56/01-06-2021, ORDEN DE SERVICIO NO. OS2021-0298 SERVICIO DE DISTRIBUCION DE AGUA CON CAMION CISTERNA EN DIFERENTES SECTORES Y COMUNIDADES DE LA PROVINCIA DUARTE, CORRESP. A 30  DIAS DEL MES DE MARZO, 30 DIAS DEL MES DE ABRIL Y  30 DIAS DEL MES DE MAYO/2021.</t>
  </si>
  <si>
    <r>
      <t>060750</t>
    </r>
    <r>
      <rPr>
        <sz val="9"/>
        <color indexed="8"/>
        <rFont val="Arial"/>
        <family val="2"/>
      </rPr>
      <t/>
    </r>
  </si>
  <si>
    <r>
      <t>060751</t>
    </r>
    <r>
      <rPr>
        <sz val="9"/>
        <color indexed="8"/>
        <rFont val="Arial"/>
        <family val="2"/>
      </rPr>
      <t/>
    </r>
  </si>
  <si>
    <r>
      <t>060752</t>
    </r>
    <r>
      <rPr>
        <sz val="9"/>
        <color indexed="8"/>
        <rFont val="Arial"/>
        <family val="2"/>
      </rPr>
      <t/>
    </r>
  </si>
  <si>
    <r>
      <t>060753</t>
    </r>
    <r>
      <rPr>
        <sz val="9"/>
        <color indexed="8"/>
        <rFont val="Arial"/>
        <family val="2"/>
      </rPr>
      <t/>
    </r>
  </si>
  <si>
    <r>
      <t>060754</t>
    </r>
    <r>
      <rPr>
        <sz val="9"/>
        <color indexed="8"/>
        <rFont val="Arial"/>
        <family val="2"/>
      </rPr>
      <t/>
    </r>
  </si>
  <si>
    <r>
      <t>060755</t>
    </r>
    <r>
      <rPr>
        <sz val="9"/>
        <color indexed="8"/>
        <rFont val="Arial"/>
        <family val="2"/>
      </rPr>
      <t/>
    </r>
  </si>
  <si>
    <r>
      <t>060756</t>
    </r>
    <r>
      <rPr>
        <sz val="9"/>
        <color indexed="8"/>
        <rFont val="Arial"/>
        <family val="2"/>
      </rPr>
      <t/>
    </r>
  </si>
  <si>
    <r>
      <t>060757</t>
    </r>
    <r>
      <rPr>
        <sz val="9"/>
        <color indexed="8"/>
        <rFont val="Arial"/>
        <family val="2"/>
      </rPr>
      <t/>
    </r>
  </si>
  <si>
    <r>
      <t>060758</t>
    </r>
    <r>
      <rPr>
        <sz val="9"/>
        <color indexed="8"/>
        <rFont val="Arial"/>
        <family val="2"/>
      </rPr>
      <t/>
    </r>
  </si>
  <si>
    <r>
      <t>060759</t>
    </r>
    <r>
      <rPr>
        <sz val="9"/>
        <color indexed="8"/>
        <rFont val="Arial"/>
        <family val="2"/>
      </rPr>
      <t/>
    </r>
  </si>
  <si>
    <r>
      <t>060760</t>
    </r>
    <r>
      <rPr>
        <sz val="9"/>
        <color indexed="8"/>
        <rFont val="Arial"/>
        <family val="2"/>
      </rPr>
      <t/>
    </r>
  </si>
  <si>
    <r>
      <t>060761</t>
    </r>
    <r>
      <rPr>
        <sz val="9"/>
        <color indexed="8"/>
        <rFont val="Arial"/>
        <family val="2"/>
      </rPr>
      <t/>
    </r>
  </si>
  <si>
    <r>
      <t>060762</t>
    </r>
    <r>
      <rPr>
        <sz val="9"/>
        <color indexed="8"/>
        <rFont val="Arial"/>
        <family val="2"/>
      </rPr>
      <t/>
    </r>
  </si>
  <si>
    <r>
      <t>060763</t>
    </r>
    <r>
      <rPr>
        <sz val="9"/>
        <color indexed="8"/>
        <rFont val="Arial"/>
        <family val="2"/>
      </rPr>
      <t/>
    </r>
  </si>
  <si>
    <r>
      <t>060764</t>
    </r>
    <r>
      <rPr>
        <sz val="9"/>
        <color indexed="8"/>
        <rFont val="Arial"/>
        <family val="2"/>
      </rPr>
      <t/>
    </r>
  </si>
  <si>
    <r>
      <t>060765</t>
    </r>
    <r>
      <rPr>
        <sz val="9"/>
        <color indexed="8"/>
        <rFont val="Arial"/>
        <family val="2"/>
      </rPr>
      <t/>
    </r>
  </si>
  <si>
    <r>
      <t>060766</t>
    </r>
    <r>
      <rPr>
        <sz val="9"/>
        <color indexed="8"/>
        <rFont val="Arial"/>
        <family val="2"/>
      </rPr>
      <t/>
    </r>
  </si>
  <si>
    <r>
      <t>060767</t>
    </r>
    <r>
      <rPr>
        <sz val="9"/>
        <color indexed="8"/>
        <rFont val="Arial"/>
        <family val="2"/>
      </rPr>
      <t/>
    </r>
  </si>
  <si>
    <r>
      <t>060768</t>
    </r>
    <r>
      <rPr>
        <sz val="9"/>
        <color indexed="8"/>
        <rFont val="Arial"/>
        <family val="2"/>
      </rPr>
      <t/>
    </r>
  </si>
  <si>
    <r>
      <t>060769</t>
    </r>
    <r>
      <rPr>
        <sz val="9"/>
        <color indexed="8"/>
        <rFont val="Arial"/>
        <family val="2"/>
      </rPr>
      <t/>
    </r>
  </si>
  <si>
    <r>
      <t>060770</t>
    </r>
    <r>
      <rPr>
        <sz val="9"/>
        <color indexed="8"/>
        <rFont val="Arial"/>
        <family val="2"/>
      </rPr>
      <t/>
    </r>
  </si>
  <si>
    <r>
      <t>060771</t>
    </r>
    <r>
      <rPr>
        <sz val="9"/>
        <color indexed="8"/>
        <rFont val="Arial"/>
        <family val="2"/>
      </rPr>
      <t/>
    </r>
  </si>
  <si>
    <r>
      <t>060772</t>
    </r>
    <r>
      <rPr>
        <sz val="9"/>
        <color indexed="8"/>
        <rFont val="Arial"/>
        <family val="2"/>
      </rPr>
      <t/>
    </r>
  </si>
  <si>
    <r>
      <t>060773</t>
    </r>
    <r>
      <rPr>
        <sz val="9"/>
        <color indexed="8"/>
        <rFont val="Arial"/>
        <family val="2"/>
      </rPr>
      <t/>
    </r>
  </si>
  <si>
    <r>
      <t>060774</t>
    </r>
    <r>
      <rPr>
        <sz val="9"/>
        <color indexed="8"/>
        <rFont val="Arial"/>
        <family val="2"/>
      </rPr>
      <t/>
    </r>
  </si>
  <si>
    <r>
      <t>060775</t>
    </r>
    <r>
      <rPr>
        <sz val="9"/>
        <color indexed="8"/>
        <rFont val="Arial"/>
        <family val="2"/>
      </rPr>
      <t/>
    </r>
  </si>
  <si>
    <r>
      <t>060776</t>
    </r>
    <r>
      <rPr>
        <sz val="9"/>
        <color indexed="8"/>
        <rFont val="Arial"/>
        <family val="2"/>
      </rPr>
      <t/>
    </r>
  </si>
  <si>
    <r>
      <t>060777</t>
    </r>
    <r>
      <rPr>
        <sz val="9"/>
        <color indexed="8"/>
        <rFont val="Arial"/>
        <family val="2"/>
      </rPr>
      <t/>
    </r>
  </si>
  <si>
    <r>
      <t>060778</t>
    </r>
    <r>
      <rPr>
        <sz val="9"/>
        <color indexed="8"/>
        <rFont val="Arial"/>
        <family val="2"/>
      </rPr>
      <t/>
    </r>
  </si>
  <si>
    <r>
      <t>060779</t>
    </r>
    <r>
      <rPr>
        <sz val="9"/>
        <color indexed="8"/>
        <rFont val="Arial"/>
        <family val="2"/>
      </rPr>
      <t/>
    </r>
  </si>
  <si>
    <r>
      <t>060780</t>
    </r>
    <r>
      <rPr>
        <sz val="9"/>
        <color indexed="8"/>
        <rFont val="Arial"/>
        <family val="2"/>
      </rPr>
      <t/>
    </r>
  </si>
  <si>
    <r>
      <t>060781</t>
    </r>
    <r>
      <rPr>
        <sz val="9"/>
        <color indexed="8"/>
        <rFont val="Arial"/>
        <family val="2"/>
      </rPr>
      <t/>
    </r>
  </si>
  <si>
    <r>
      <t>060782</t>
    </r>
    <r>
      <rPr>
        <sz val="9"/>
        <color indexed="8"/>
        <rFont val="Arial"/>
        <family val="2"/>
      </rPr>
      <t/>
    </r>
  </si>
  <si>
    <r>
      <t>060783</t>
    </r>
    <r>
      <rPr>
        <sz val="9"/>
        <color indexed="8"/>
        <rFont val="Arial"/>
        <family val="2"/>
      </rPr>
      <t/>
    </r>
  </si>
  <si>
    <r>
      <t>060784</t>
    </r>
    <r>
      <rPr>
        <sz val="9"/>
        <color indexed="8"/>
        <rFont val="Arial"/>
        <family val="2"/>
      </rPr>
      <t/>
    </r>
  </si>
  <si>
    <r>
      <t>060785</t>
    </r>
    <r>
      <rPr>
        <sz val="9"/>
        <color indexed="8"/>
        <rFont val="Arial"/>
        <family val="2"/>
      </rPr>
      <t/>
    </r>
  </si>
  <si>
    <r>
      <t>060786</t>
    </r>
    <r>
      <rPr>
        <sz val="9"/>
        <color indexed="8"/>
        <rFont val="Arial"/>
        <family val="2"/>
      </rPr>
      <t/>
    </r>
  </si>
  <si>
    <r>
      <t>060787</t>
    </r>
    <r>
      <rPr>
        <sz val="9"/>
        <color indexed="8"/>
        <rFont val="Arial"/>
        <family val="2"/>
      </rPr>
      <t/>
    </r>
  </si>
  <si>
    <r>
      <t>060788</t>
    </r>
    <r>
      <rPr>
        <sz val="9"/>
        <color indexed="8"/>
        <rFont val="Arial"/>
        <family val="2"/>
      </rPr>
      <t/>
    </r>
  </si>
  <si>
    <r>
      <t>060789</t>
    </r>
    <r>
      <rPr>
        <sz val="9"/>
        <color indexed="8"/>
        <rFont val="Arial"/>
        <family val="2"/>
      </rPr>
      <t/>
    </r>
  </si>
  <si>
    <r>
      <t>060790</t>
    </r>
    <r>
      <rPr>
        <sz val="9"/>
        <color indexed="8"/>
        <rFont val="Arial"/>
        <family val="2"/>
      </rPr>
      <t/>
    </r>
  </si>
  <si>
    <r>
      <t>060791</t>
    </r>
    <r>
      <rPr>
        <sz val="9"/>
        <color indexed="8"/>
        <rFont val="Arial"/>
        <family val="2"/>
      </rPr>
      <t/>
    </r>
  </si>
  <si>
    <t xml:space="preserve">EFT-6227 </t>
  </si>
  <si>
    <t>EFT-6228</t>
  </si>
  <si>
    <t>EFT-6229</t>
  </si>
  <si>
    <t>EFT-6230</t>
  </si>
  <si>
    <t>EFT-6231</t>
  </si>
  <si>
    <t xml:space="preserve">060749 </t>
  </si>
  <si>
    <t>PAGO INDEMN. Y VAC. (30 DIAS CORRESP. AL AÑO 2019 Y 30 DIAS DEL 2020 ), QUIEN DESEMPEÑO EL CARGO DE VIGILANTE, DEPARTAMENTO PROVINCIAL ELIAS PIÑA.</t>
  </si>
  <si>
    <t>PAGO INDEMN. Y VAC. (30 DIAS CORRESP. AL AÑO 2019 Y 30 AL 2020), QUIEN DESEMPEÑO EL CARGO DE VIGILANTE, DEPARTAMENTO PROVINCIAL ELIAS PIÑA.</t>
  </si>
  <si>
    <t>PAGO INDEMN. Y VAC. (25 DIAS CORRESP. AL AÑO 2019 Y 22 DEL 2020), QUIEN DESEMPEÑO EL CARGO DE CHOFER II, EN LA DIVISION ADMINISTRATIVA FINANCIERA AZUA.</t>
  </si>
  <si>
    <t>PAGO INDEMN. Y VAC. (25 DIAS CORRESP. AL AÑO 2019 Y 22 AL 2020) QUIEN DESEMPEÑO EL CARGO DE CHOFER II, EN LA DIVISION ADMINISTRATIVA FINANCIERA AZUA.</t>
  </si>
  <si>
    <t>PAGO VAC. (09 DIAS CORRESP. AL AÑO 2020), QUIEN DESEMPEÑO EL CARGO DE ANALISTA DE PRESUPUESTO DE OBRAS, DEPARTAMENTO DE COSTOS Y PRESUPUESTOS.</t>
  </si>
  <si>
    <t>PAGO FACT. NO. B1500000010/11-06-2021,ORDEN DE SERVICIO NO.OS2021-0366 COLOCACION DE PUBLICIDAD INSTITUCIONAL DURANTE 03 (TRES) MESES, EN EL PROGRAMA DE TELEVISION "BAJANDO DURO CON VIDAL", QUE SE TRANSMITE DE LUNES A VIERNES EN HORARIO DE 6: 00 AM A 7: 00 AM A TRAVES DE CINEVISION CANAL 19, CORRESP. AL PERIODO DEL 04 DE MARZO AL 04 DE JUNIO/2021.</t>
  </si>
  <si>
    <t>PAGO FACT. NO. B1500000038/17-06-2021 ORDEN DE SERVICIO OS2021-0401, PARA LOS SERVICIOS DE LOS NOTARIOS PARA EL ACTO DE APERTURAR LA COMPARACION DE PRECIOS NO.INAPA-CCC-CP-2021-0019 OFERTAS TECNICAS (SOBRE A) PARA EL "SUMINISTRO Y COLOCACION DE PLATAFORMAS PARA COMPRESORES DE AIRE ACONDICIONADOS".</t>
  </si>
  <si>
    <t>PAGO FACT. NO. B1500000395/24-02-2021 ORDEN DE COMPRA NO. OC2021-0036, ADQUISICION DE FLUXOMETRO PARA ORINALES, FLUXOMETRO DE INODORO Y LLAVE PARA LAVAMANOS, LOS CUALES SERAN UTILIZADOS EN DIFERENTES AREAS DE BAÑOS DEL NIVEL CENTRAL.</t>
  </si>
  <si>
    <t>PAGO FACT. NOS.B1500001327/05, 1280/25-05-2021 ORDEN DE SERVICIO NO.OS2021-0191, COLOCACION DE PUBLICIDAD INSTITUCIONAL DURANTE 02 (DOS) MESES, EN EL PROGRAMA DE TELEVISION "VERDADES AL AIRE" DE LA CADENA DE NOTICIAS TELEVISION, CDTV,SA CORRESP. AL PERIODO DEL 28 DE ENERO AL 28 MARZO/2021.</t>
  </si>
  <si>
    <t>PAGO EQUIVALENTE A DOS (2) MESES DE DEPOSITO POR CONCEPTO DE ALQUILER DE LOCAL PARA LA INSTALACION DE LA OFICINA COMERCIAL, UBICADO EN LA CALLE MANUEL DE JESUS GALVAN NO. 99, MUNICIPIO BAJOS DE HAINA, PROVINCIA SAN CRISTOBAL.</t>
  </si>
  <si>
    <t>PAGO INDEMN. Y VAC. (25 DIAS CORRESP. AL AÑO 2019 Y 30 DEL 2020), QUIEN DESEMPEÑO EL CARGO DE AYUDANTE DE FONTANERIA, EN LA DIVISION COMERCIAL SAN JOSE DE OCOA.</t>
  </si>
  <si>
    <t>PAGO INDEMN. Y VAC. (25 DIAS CORRESP. AL AÑO 2019 Y 30 AL 2020), QUIEN DESEMPEÑO EL CARGO DE AYUDANTE DE FONTANERIA, EN LA DIVISION COMERCIAL SAN JOSE DE OCOA.</t>
  </si>
  <si>
    <t>PAGO INDEMN. Y VAC. (25 DIAS CORRESP. AL AÑO 2019 Y 30 DEL 2020), QUIEN DESEMPEÑO EL CARGO DE CONSERJE, EN LA SECCION ADMINISTRATIVA DE PEDERNALES.</t>
  </si>
  <si>
    <t>PAGO INDEMN. Y VAC. (25 DIAS CORRESP. AL AÑO 2019 Y 30 AL 2020), QUIEN DESEMPEÑO EL CARGO DE CONSERJE EN LA SECCION ADMINISTRATIVA DE PEDERNALES.</t>
  </si>
  <si>
    <t>1ER ABONO, INDEMN. Y VAC. CORRESP. A (30 DIAS DEL AÑO 2019 Y 30 DEL 2020), QUIEN DESEMPEÑO EL CARGO DE TECNICO ADMINISTRATIVO (A), EN LA DIRECCION DE LA CALIDAD DEL AGUA.</t>
  </si>
  <si>
    <t>PAGO INDEMN. Y VAC. (30 DIAS CORRESP. AL AÑO 2019 Y 30 AL 2020),  QUIEN DESEMPEÑO EL CARGO DE TECNICO ADMINISTRATIVO (A), EN LA DIRECCION DE LA CALIDAD DEL AGUA.</t>
  </si>
  <si>
    <t>PAGO FACT. NO. B1500000268/02-07-2021, ORDEN DE SERVICIO NO. OS2021-0296, SERVICIO DE CATERING DE ALMUERZOS  PREEMPACADOS, REFRIGERIOS Y MONTAJE DE BUFFET QUE SERAN UTILIZADOS  PARA EL EQUIPO TECNICO DE LA DIRECCION EJECUTIVA DE NUESTRA  INSTITUCION.</t>
  </si>
  <si>
    <t>2DO ABONO, INDEMN. Y VAC. CORRESP. A (30 DIAS DEL AÑO 2019 Y 30 AL 2020), QUIEN DESEMPEÑO EL CARGO DE ENCARGADO (A), DEPARTAMENTO PROVINCIAL ELIAS PIÑA.</t>
  </si>
  <si>
    <t>SALDO, INDEMN. Y  VAC. CORRESP. A (30 DIAS DEL AÑO 2019 Y 30 DEL 2020), QUIEN DESEMPEÑO LA FUNCION DE AUXILIAR COMERCIAL, EN EL DEPARTAMENTO CATASTRO DE USUARIOS CARTOGRAFIA.</t>
  </si>
  <si>
    <t>PAGO INDEMN. Y VAC. (25 DIAS CORRESP. AL AÑO 2019 Y 19 AL 2020), QUIEN DESEMPEÑO EL CARGO DE OPERADOR DE SISTEMA APS, SECCION DE OPERACIONES BARAHONA.</t>
  </si>
  <si>
    <t>PAGO INDEMN. Y VAC. (25 DIAS CORRESP. AL AÑO 2019 Y 19 AL 2020), .QUIEN DESEMPEÑO EL CARGO DE OPERADOR DE SISTEMA APS, SECCION DE OPERACIONES BARAHONA.</t>
  </si>
  <si>
    <t>PAGO FACT.  NO.B1500000153/12-03-2021, ORDEN DE SERVICIO NO.OS2020-0674, SERVICIO DISTRIBUCION DE AGUA EN DIFERENTES SECTORES Y COMUNIDADES DE  VILLA ALTAGRACIA,  PROVINCIA SAN CRISTOBAL, CORRESP. A 14  DIAS DEL MES DE ENERO/2021.</t>
  </si>
  <si>
    <t>6TO ABONO DE LA INDEMN. Y VAC. CORRESP. A (30 DIAS DEL AÑO 2019 Y 25 DIAS DEL 2020), QUIEN DESEMPEÑO EL CARGO DE ENCARGADA EN EL DEPTO. DE MEDICION DE CONSUMO.</t>
  </si>
  <si>
    <t>SALDO, INDEMN. Y VAC. CORRESP. A (25 DIAS DEL AÑO 2019 Y 25 DEL 2020), QUIEN DESEMPEÑO EL CARGO DE TECNICO ADMINISTRATIVO, EN LA DIRECCION DE TRATAMIENTO DE AGUA.</t>
  </si>
  <si>
    <t>SALDO, INDEMN. Y VAC. (30 DIAS CORRESP. AL AÑO 2019 Y 30 DEL 2020), QUIEN DESEMPEÑO EL CARGO DE ANALISTA FINANCIERO, EN LA DIRECCION DE DESARROLLO PROVINCIAL, UCP INAPA-BID-AECI.</t>
  </si>
  <si>
    <t>SALDO, INDEMN. Y VAC. CORRESP. A (30 DIAS DEL AÑO 2019 Y 30 DEL 2020), QUIEN DESEMPEÑO LA FUNCION DE ENCARGADO (A), DIVISION DE OPERACIONES PROVINCIA HERMANAS MIRABAL.</t>
  </si>
  <si>
    <t>2DO ABONO, INDEMN. Y VAC. CORRESP. A (20 DIAS DEL AÑO 2019 Y 20 DEL 2020), QUIEN DESEMPEÑO EL CARGO DE ENCARGADO EN LA SECCION DE SEGURIDAD CIVIL.</t>
  </si>
  <si>
    <t>SALDO, INDEMN. Y VAC. (25 DIAS CORRESP. AL AÑO 2019 Y 20 DEL 2020), QUIEN DESEMPEÑO EL CARGO DE ENCARGADO (A) DIVISION DE OPERACIONES EN LA DIVISION DE OPERACIONES PROVINCIA BANI.</t>
  </si>
  <si>
    <t>SALDO, INDEMN. Y VAC. CORRESP. A (25 DIAS DEL AÑO 2019 Y 30 DEL 2020), QUIEN DESEMPEÑO EL CARGO DE OPERADOR DE SISTEMA APS EN LA DIVISION DE OPERACIONES SAN JOSE DE OCOA..</t>
  </si>
  <si>
    <t>PAGO INDEMN. Y VAC. (20 DIAS CORRESP. AL AÑO 2019 Y 20 DEL 2020), QUIEN DESEMPEÑO EL CARGO DE OPERADOR DE EQUIPOS PESADOS, EN LA DIVISION DE TRANSPORTACION.</t>
  </si>
  <si>
    <t>PAGO INDEMN. Y VAC. (20 DIAS CORRESP. AL AÑO 2019 Y 20 AL 2020),  QUIEN DESEMPEÑO EL CARGO DE OPERADOR DE EQUIPOS PESADOS, EN LA DIVISION DE TRANSPORTACION.</t>
  </si>
  <si>
    <t>PAGO INDEMN. Y VAC. (20 DIAS CORRESP. AL AÑO 2019 Y 18 DEL 2020), QUIEN DESEMPEÑO EL CARGO DE AUXILIAR ADMINISTRATIVO, EN LA DIVISION DE SERVICIOS GENERALES.</t>
  </si>
  <si>
    <t>PAGO INDEMN. Y VAC. (20 DIAS CORRESP. AL AÑO 2019 Y 18 AL 2020), QUIEN DESEMPEÑO EL CARGO DE AUXILIAR ADMINISTRATIVO, EN LA DIVISION DE SERVICIOS GENERALES.</t>
  </si>
  <si>
    <t>PAGO INDEMN. Y VAC. (20 DIAS CORRESP. AL AÑO 2019 Y 20 DEL 2020), QUIEN DESEMPEÑO EL CARGO DE SECRETARIA EN LA DIRECCION DE OPERACIONES.</t>
  </si>
  <si>
    <t>PAGO FACT. NO. B0222402655/03-12, 411295,96/21-12, 414233/28-12-2020, 982653,54/15-01-2021, DESCONTADO DE LA INDEMNIZACION Y VAC. QUIEN DESEMPEÑO EL CARGO DE SECRETARIA EN LA DIRECCION DE OPERACIONES.</t>
  </si>
  <si>
    <t>1ER ABONO, INDEMN. Y VAC. CORRESP. A (30 DIAS DEL AÑO 2019 Y 30 DEL 2020), QUIEN DESEMPEÑO EL CARGO DE COORDINADOR DE ZONA, EN EL DEPARTAMENTO DE EVALUACION DEL DESEMPEÑO Y CAPACITACION.</t>
  </si>
  <si>
    <t>PAGO INDEMN. Y VAC. (30 DIAS CORRESP. AL AÑO 2019 Y 30 AL 2020), QUIEN DESEMPEÑO EL CARGO DE COORDINADOR DE ZONA, EN EL DEPARTAMENTO DE EVALUACION DEL DESEMPEÑO Y CAPACITACION.</t>
  </si>
  <si>
    <t>PAGO INDEMN. Y VAC. (30 DIAS CORRESP. AL AÑO 2019 Y 25 DEL 2020), QUIEN DESEMPEÑO EL CARGO DE SECRETARIA, EN LA DIVISION DE ALMACEN DE EQUIPOS.</t>
  </si>
  <si>
    <t>PAGO INDEMN. Y VAC. (30 DIAS CORRESP. AL AÑO 2019 Y 25 AL 2020), QUIEN DESEMPEÑO EL CARGO DE SECRETARIA, EN LA DIVISION DE ALMACEN DE EQUIPOS.</t>
  </si>
  <si>
    <t>SALDO, INDEMN. Y VAC. CORRESP. A (25 DIAS DEL AÑO 2019 Y 25 DEL 2020), QUIEN DESEMPEÑO EL CARGO DE ENCARGADA, DIVISION ADMINISTRATIVA FINANCIERA PROVINCIA HATO MAYOR.</t>
  </si>
  <si>
    <t>PAGO VAC. (25 DIAS CORRESP. AL AÑO 2019 Y 23 DIAS DEL AÑO 2020) QUIEN ES LA APODERADA DE LOS BENEFICIOS DEL FALLECIDO, EL SR. VICTOR MANUEL SALDAÑA RODRIGUEZ CED. NO. 071-0030830-8, QUIEN DESEMPEÑO EL CARGO DE OPERADOR DE SISTEMA APS EN LA DIVISION DE OPERACIONES PROVINCIA DUARTE.</t>
  </si>
  <si>
    <t>PAGO FACT. NOS.B1500000008/17-06-2021, ORDEN DE SERVICIO OS2021-0308, COLOCACION DE PUBLICIDAD INSTITUCIONAL DURANTE 03 (TRES) MESES , EN EL PROGRAMA DE TELEVISION "AUDIENCIA PRELIMINAR" TRANSMITIDO DE LUNES A VIERNES DE 8:00 PM A 9:00 PM A TRAVES DEL CANAL DEL SOL. UNA MENCION MAS COLOCACION DE MATERIAL AUDIOVISUAL.  (CORRESP. AL  PERIODO DEL 08 DE MAYO AL 08 DE JUNIO 2021).</t>
  </si>
  <si>
    <t>PAGO FACT. NO. B150001244/04-02-2021 ORDEN DE SERVICIO OS2020-0760, SERVICIO DE MANTENIMIENTO Y REPARACION, PARA LA FICHA NO. 804.</t>
  </si>
  <si>
    <t>PAGO FACT. NO.B1500000063/31-03-2021, ORDEN DE COMPRA OC2021-0088, COMPRA DE PLANCHA DE YESO 4X8 1/2, PARA SER UTILIZADO EN EL REMOZAMIENTO DEL DEPARTAMENTO DE COSTO Y PRESUPUESTO 3er. NIVEL DE LA  SEDE CENTRAL DEL INAPA.</t>
  </si>
  <si>
    <t>PAGO FACT. NO.B1100008681/21-06-2021,  ALQUILER LOCAL COMERCIAL EN LAS TARANAS VILLA RIVAS, PROVINCIA DUARTE, CORRESP. AL MES JUNIO/2021.</t>
  </si>
  <si>
    <t>PAGO FACT. NOS. B1500000048/09-03, , 49/12-04, 51/05-05, 52/08-06-2021, ORDEN DE SERVICIO NO. OS2021-0359,  ABASTECIMIENTO DE AGUA EN DIFERENTES SECTORES Y COMUNIDADES DE LAS  PROVINCIAS BARAHONA , CORRESP. A 28 DIAS DE FEBRERO, 30  DIAS DE MARZO,  29 DIAS DE ABRIL Y 31 DIAS DE MAYO /2021.</t>
  </si>
  <si>
    <t xml:space="preserve">EFT-6232 </t>
  </si>
  <si>
    <t>EFT-6233</t>
  </si>
  <si>
    <t>EFT-6234</t>
  </si>
  <si>
    <t>EFT-6235</t>
  </si>
  <si>
    <t>EFT-6236</t>
  </si>
  <si>
    <t>EFT-6237</t>
  </si>
  <si>
    <t>EFT-6238</t>
  </si>
  <si>
    <t>EFT-6239</t>
  </si>
  <si>
    <t>EFT-6240</t>
  </si>
  <si>
    <t>EFT-6241</t>
  </si>
  <si>
    <t xml:space="preserve">060792 </t>
  </si>
  <si>
    <t xml:space="preserve">060793 </t>
  </si>
  <si>
    <t xml:space="preserve">060794 </t>
  </si>
  <si>
    <t xml:space="preserve">060795 </t>
  </si>
  <si>
    <t xml:space="preserve">060796 </t>
  </si>
  <si>
    <t xml:space="preserve">060797 </t>
  </si>
  <si>
    <t xml:space="preserve">060798 </t>
  </si>
  <si>
    <t xml:space="preserve">060799 </t>
  </si>
  <si>
    <t xml:space="preserve">060800 </t>
  </si>
  <si>
    <t xml:space="preserve">060801 </t>
  </si>
  <si>
    <t xml:space="preserve">060802 </t>
  </si>
  <si>
    <t xml:space="preserve">060803 </t>
  </si>
  <si>
    <t xml:space="preserve">060804 </t>
  </si>
  <si>
    <t xml:space="preserve">060805 </t>
  </si>
  <si>
    <t xml:space="preserve">060806 </t>
  </si>
  <si>
    <t xml:space="preserve">060807 </t>
  </si>
  <si>
    <t xml:space="preserve">060808 </t>
  </si>
  <si>
    <t xml:space="preserve">060809 </t>
  </si>
  <si>
    <t xml:space="preserve">060810 </t>
  </si>
  <si>
    <t xml:space="preserve">060811 </t>
  </si>
  <si>
    <t xml:space="preserve">060812 </t>
  </si>
  <si>
    <t xml:space="preserve">060813 </t>
  </si>
  <si>
    <t xml:space="preserve">060814 </t>
  </si>
  <si>
    <t xml:space="preserve">060815 </t>
  </si>
  <si>
    <t xml:space="preserve">060816 </t>
  </si>
  <si>
    <t xml:space="preserve">060817 </t>
  </si>
  <si>
    <t xml:space="preserve">060818 </t>
  </si>
  <si>
    <t xml:space="preserve">060819 </t>
  </si>
  <si>
    <t xml:space="preserve">060820 </t>
  </si>
  <si>
    <t xml:space="preserve">060821 </t>
  </si>
  <si>
    <t xml:space="preserve">060822 </t>
  </si>
  <si>
    <t xml:space="preserve">060823 </t>
  </si>
  <si>
    <t xml:space="preserve">060824 </t>
  </si>
  <si>
    <t xml:space="preserve">060825 </t>
  </si>
  <si>
    <t xml:space="preserve">060826 </t>
  </si>
  <si>
    <t xml:space="preserve">060827 </t>
  </si>
  <si>
    <t xml:space="preserve">060828 </t>
  </si>
  <si>
    <t>PAGO FACT. NOS. B0222687314/07-01, 690365/14-01,697631/30-01, 3301795/09-02-2021, DESCONTADO DE LA INDEMNIZACION Y  VAC.QUIEN DESEMPEÑO EL CARGO DE AUXILIAR ADMINISTRATIVO, EN LA DIVISION DE SERVICIOS GENERALES.</t>
  </si>
  <si>
    <t>PAGO INDEMN. Y VAC. (25 DIAS CORRESP. AL AÑO 2019 Y 19 AL 2020), QUIEN DESEMPEÑO EL CARGO DE GESTOR DE COBROS, EN LA COMERCIAL SAN CRISTOBAL.</t>
  </si>
  <si>
    <t>PAGO FACT. NOS. B1500000017, 16/04-05-2021, ORDEN DE SERVICIO NO. OS2020-0582,  DISTRIBUCION DE AGUA EN DIFERENTES SECTORES Y COMUNIDADES DE LA PROVINCIA HERMANAS MIRABAL,  ADENDA 01/2021. CORRESP. A 28 DIAS MES DE SEPTIEMBRE Y 26 DIAS DE OCTUBRE/2020.</t>
  </si>
  <si>
    <t>SALDO, INDEMN. Y VAC. CORRESP. A (30 DIAS DEL AÑO 2019 Y 30 DEL 2020), QUIEN DESEMPEÑO EL CARGO DE CODIFICADOR (A) EN EL DEPART.CATASTRO DE USUARIOS CARTOGRAFIA.</t>
  </si>
  <si>
    <t>PAGO INDEMN. Y VAC. (20 DIAS CORRESP. AL AÑO 2019 Y 20 DEL 2020), QUIEN DESEMPEÑO EL CARGO DE AUXILIAR DE RELACIONES PUBLICAS, EN EL DEPARTAMENTO PROVINCIAL AZUA.</t>
  </si>
  <si>
    <t>SALDO, INDEMN. Y VAC. CORRESP. A (25 DIAS DEL AÑO 2019 Y 29 AL 2020), QUIEN DESEMPEÑO EL CARGO DE ENCARGADO (A), EN LA DIVISION DE TRATAMIENTO PROVINCIA MONTE PLATA.</t>
  </si>
  <si>
    <t>PAGO INDEMN. Y VAC. (25 DIAS CORRESP. AL AÑO 2019 Y 23 DEL 2020), QUIEN DESEMPEÑO EL CARGO DE ANALISTA DE RECURSOS HUMANOS,  EN EL DEPARTAMENTO PROVINCIAL SAN CRISTOBAL.</t>
  </si>
  <si>
    <t>PAGO INDEMN. Y VAC. (25 DIAS CORRESP. AL AÑO 2019 Y 23 AL 2020),  QUIEN DESEMPEÑO EL CARGO DE ANALISTA DE RECURSO HUMANOS, EN EL DEPARTAMENTO PROVICIAL SAN CRISTOBAL.</t>
  </si>
  <si>
    <t>PAGO INDEMN. Y VAC. (25 DIAS CORRESPONDIENTE AL AÑO 2019 Y 22 DEL 2020), QUIEN DESEMPEÑO EL CARGO DE CONSERJE, EN LA DIVISION ADMINISTRATIVA FINANCIERA SAN CRISTOBAL.</t>
  </si>
  <si>
    <t>PAGO INDEMN. Y VAC. (25 DIAS CORRESP. AL AÑO 2019 Y 22  AL 2020), QUIEN DESEMPEÑO EL CARGO DE CONSERJE EN LA DIVISION ADMINISTRATIVA FINANCIERA SAN CRISTOBAL.</t>
  </si>
  <si>
    <t>SALDO, INDEMN. Y VAC. CORRESP. A (25 DIAS DEL AÑO 2019 Y 30 DIAS DEL 2020), QUIEN DESEMPEÑO EL CARGO DE ANALISTA LEGAL, EN LA DIVISION DE ELABORACION DE DOCUMENTOS LEGALES.</t>
  </si>
  <si>
    <t>SALDO, INDEMN. Y  VAC. CORRESP. A (30 DIAS DEL AÑO 2019 Y 29 DEL 2020), QUIEN DESEMPEÑO EL CARGO DE AYUDANTE DE OPERACIONES Y MANTENIMIENTO, EN LA DIVISION DE OPERACIONES SAMANA.</t>
  </si>
  <si>
    <t>1ER ABONO, INDEMN. Y VAC. CORRESP. A (30 DIAS DEL AÑO 2019 Y 29 DEL 2020), QUIEN DESEMPEÑO LA FUNCION DE ANALISTA DE DATOS ESTADISTICOS, EN LA DIRECCION DE LA CALIDAD DEL AGUA.</t>
  </si>
  <si>
    <t>SALDO, INDEMN. Y VAC. CORRESP. A (25 DIAS DEL AÑO 2019 Y 25 DIAS DEL 2020), QUIEN DESEMPEÑO EL CARGO DE ENCARGADO (A) DIVISION DE OPERACIONES, EN LA DIVISION DE OPERACIONES PROVINCIA DUARTE.</t>
  </si>
  <si>
    <t>PAGO INDEMN. Y VAC. (20 DIAS CORRESP. AL AÑO 2019 Y 17 DEL 2020), QUIEN DESEMPEÑO EL CARGO DE GESTOR DE COBROS, EN LA SECCION COMERCIAL DE INDEPENDENCIA.</t>
  </si>
  <si>
    <t>PAGO INDEMN. Y VAC. (20 DIAS CORRESP. AL AÑO 2019 Y 17 AL 2020), QUIEN DESEMPEÑO EL CARGO DE GESTOR DE COBROS, EN LA SECCION COMERCIAL DE INDEPENDENCIA.</t>
  </si>
  <si>
    <t>PAGO INDEMN. Y VAC. (30 DIAS CORRESP. AL AÑO 2019 Y 30 DEL 2020), QUIEN DESEMPEÑO EL CARGO DE OPERADOR DE SISTEMA APS, EN LA DIVISION DE OPERACIONES PROVINCIA SAN PEDRO DE MACORIS.</t>
  </si>
  <si>
    <t>PAGO INDEMN. Y VAC. (30 DIAS CORRESP. AL AÑO 2019 Y 30 AL 2020), QUIEN DESEMPEÑO EL CARGO DE OPERADOR DE SISTEMA APS, EN LA DIVISION DE OPERACIONES PROVINCIA SAN PEDRO DE MACORIS.</t>
  </si>
  <si>
    <t>SALDO, INDEMN. Y VAC. CORRESP. A (25 DIAS DEL AÑO 2019 Y 20 DEL 2020), QUIEN DESEMPEÑO EL CARGO DE INGENIERO DE OPERACIONES ELECTROMECANICAS, SECCION DE OPERACIONES DE BARAHONA.</t>
  </si>
  <si>
    <t>6TO ABONO DE INDEMN. Y VAC. CORRESP. A (30 DIAS DEL AÑO 2019 Y 27 DIAS DEL 2020), QUIEN DESEMPEÑO EL CARGO DE ENCARGADO (A) INTERINO EN EL DEPARTAMENTO ADMINISTRATIVO.</t>
  </si>
  <si>
    <t>5TO ABONO DE INDEMN. Y VAC. CORRESP. A (30 DIAS DEL AÑO 2019 Y 29 DEL 2020), QUIEN DESEMPEÑO EL CARGO DE ENCARGADO EN EL DEPARTAMENTO DE DESARROLLO RURAL EN APS.</t>
  </si>
  <si>
    <t>APORTE DE LA INSTITUCION, PARA LA CELEBRACION DEL TORNEO SUPERIOR MASCULINO DE BALONCESTO, ORGANIZADO POR LA LIGA DE BALONCESTO ORIENTAL Y LA ALCALDIA DE SANTO DOMINGO ESTE, DONDE SE ESTARA DISPUTANDO LA COPA DE SANTO DOMINGO ESTE, EL CUAL SE REALIZARA DESDE EL DIA 20 DE JUNIO HASTA EL 23 DE JULIO DEL AÑO 2021, EN EL POLIDEPORTIVO DE INVIVIENDA.</t>
  </si>
  <si>
    <t>PAGO FACTURA NO. B1500000168/01-06-2021, ORDEN DE SERVICIO NO. OS2021-0339, SERVICIO DE ALQUILER Y PRODUCCION DE EVENTO CON MOTIVO DE CELEBRACION DEL DIA  DE LAS MADRES EN LA EXPLANADA DE LA INSTITUCION.</t>
  </si>
  <si>
    <t>PAGO FACT. NOS.B1500000103/19, 104/24-05-2021 ORDENES DE SERVICIO NOS. OS2021-0329-0331, SERVICIOS DE NOTARIOS PARA EL ACTO DE LA COMPARACION DE PRECIOS NO. INAPA-CCC-CP-2021-0010, 0011 OFERTAS TECNICAS ( SOBRE A ), PARA LA ADQUISICION DE MATERIALES GASTABLES, Y TICKETS DE COMBUSTIBLES  PARA USO DEL INAPA.</t>
  </si>
  <si>
    <t>PAGO EQUIVALENTE A DOS (2) MESES DE DEPOSITO POR CONCEPTO DE ALQUILER DEL LOCAL PARA LA INSTALACION DE LA OFICINA COMERCIAL, UBICADO EN LA CALLE DUARTE NO.15, ESQUINA CALLE LUPERON, MUNICIPIO SANCHEZ, PROVINCIA SANTA BARBARA SAMANA.</t>
  </si>
  <si>
    <t>PAGO FACT. NO.B1500000006/25-05-2021 ORDEN DE COMPRA OC2021-0133, COMPRA DE 15 UNIDADES DE POLIMERO NO IONICO, EN TANQUES DE 200KGS, PARA SER UTILIZADOS EN EL ACUEDUCTO DE ASURO-BARAHONA.</t>
  </si>
  <si>
    <t>SALDO, INDEMN. Y VAC. CORRESP. A (25 DIAS DEL AÑO 2019 Y 30 DEL 2020), QUIEN DESEMPEÑO EL CARGO DE ANALISTA COMERCIAL, DIVISION COMERCIAL PROV. SAMANA.</t>
  </si>
  <si>
    <t>REPOSICION FONDO CAJA CHICA DE LA PLANTA DE TRATAMIENTO DE CABUYA, PROVINCIA HERMANAS MIRABAL ZONA III CORRESP. AL PERIODO DEL 05-03 AL 03-05-2021. RECIBOS DE DESEMBOLSO DEL 0163 AL 0189.</t>
  </si>
  <si>
    <t>1ER ABONO, INDEMN. Y VAC. CORRESP. A (25 DIAS DEL AÑO 2019 Y 30 DEL 2020), QUIEN DESEMPEÑO EL CARGO DE TECNICO DE OPERACIONES, DIVISION DE OPERACIONES SANCHEZ RAMIREZ.</t>
  </si>
  <si>
    <t>1ER ABONO, INDEMN. Y VAC. CORRESP. A (14 DIAS DEL AÑO 2019 Y 28 DEL 2020), QUIEN DESEMPEÑO EL CARGO DE ANALISTA FINANCIERO, EN LA DIRECCION DE DESARROLLO PROVINCIAL.</t>
  </si>
  <si>
    <t>PAGO INDEMN. Y VAC. (14 DIAS CORRESP. AL AÑO 2019 Y 28 AL 2020), QUIEN DESEMPEÑO EL CARGO DE ANALISTA FINANCIERO, EN LA DIRECCION DE DESARROLLO PROVINCIAL.</t>
  </si>
  <si>
    <t>PAGO FACT. NO. B0222982669/15-01-2021, DESCONTADO DE LA INDEMN. Y VAC., QUIEN DESEMPEÑO EL CARGO DE ANALISTA FINANCIERO, EN LA DIRECCION DE DESARROLLO PROVINCIAL.</t>
  </si>
  <si>
    <t>PAGO FACT. NO. B1500000014/10-11-2020, ORDEN DE SERVICIO NO. OS2020-0442, DISTRIBUCION DE AGUA EN DIFERENTES SECTORES Y COMUNIDADES DE COTUI PROVINCIA SANCHEZ RAMIREZ.</t>
  </si>
  <si>
    <t>PAGO FACT. NOS. B1500000001/05-04,02/05-05, 03/04-06-2021,  ORDEN DE SERVICIO NO. OS2021-0360, SERVICIO DISTRIBUCION DE AGUA EN DIFERENTES SECTORES Y COMUNIDADES DE LA PROVINCIA ELIAS PIÑA. SEGUN CONTRATO NO. 015/2021,   CORRESP. A  31 DIAS DE MARZO, 30  DIAS DE ABRIL   Y 31 DIAS DE MAYO/2021.</t>
  </si>
  <si>
    <t>PAGO FACT. NO.B1500101021/28-06-2021 (771256670), SERVICIO DE LINEA TELEFONICA TIPO CELULAR FIJO, INSTALADA EN LA PLANTA DE TRATAMIENTO DE HIGUEY, CORRESP. AL MES DE JUNIO/2021.</t>
  </si>
  <si>
    <t>PAGO FACT. NO.B1500000209/09-06-2021, ORDEN DE SERVICIO NO.OS2021-0316, COLOCACION DE PUBLICIDAD INSTITUCIONAL DURANTE 03 (TRES) MESES  EN LA PROGRAMACION REGULAR DE ¨TELEIMPACTO¨, PARA LA TRANSMISION DE CUÑAS A TRAVES DEL CANAL 52 Y DE LOS PRINCIPALES SISTEMAS DE CABLE DEL PAIS,  CLARO,ALTICE, WIND TELECOM, TELENOR, OLBIRT CABLE Y ALGUNOS SISTEMAS DE CABLE EN DISTINTOS PUEBLOS DEL PAIS, PAGINA WEB Y REDES SOCIALES.  CORRESP. AL PERIODO DEL 24 DE ABRIL AL 24 DE MAYO DEL AÑO 2021, CONTRATO NO.081/2021.</t>
  </si>
  <si>
    <t>PAGO FACT. NOS. B1500000041/05-04, 42/03-05, 43/31-05-2021, ORDEN DE SERVICIO NO. OS2021-0387, DISTRIBUCION DE AGUA CON CAMION CISTERNA EN DIFERENTES SECTORES Y COMUNIDADES DE LA PROVINCIA SAN CRISTOBAL CORRESP. A 31 DIAS DEL MES DE MARZO, 30 DIAS DEL MES DE ABRIL Y 31 DIAS DEL MES DE MAYO/2021.</t>
  </si>
  <si>
    <t>PAGO FACT. NO. B1500000033/31-05-2021, ORDEN DE SERVICIO NO. OS2021-0240, DISTRIBUCION DE AGUA EN DIFERENTES SECTORES Y COMUNIDADES DE LA PROVINCIA SAMANA, CORRESP. A 30 DIAS DEL MES DE MAYO/2021.</t>
  </si>
  <si>
    <t>PAGO FACT. NO.B1500000026/03-06-2021, ORDEN DE SERVICIO NO. OS2021-0036, DISTRIBUCION DE AGUA EN DIFERENTES SECTORES Y COMUNIDADES DE LA PROVINCIA AZUA, CORRESP. A 30 DIAS DEL MES DE MAYO/2021.</t>
  </si>
  <si>
    <t>PAGO DE NOMINA DE INDEMN. Y VAC. AL PERSONAL DESVINCULADO 4TA. PARTE.</t>
  </si>
  <si>
    <t>PAGO FACT. NO.B1500000109/31-05-2021, ORDEN DE SERVICIO NO.OS2021-0205, DISTRIBUCION DE AGUA EN DIFERENTES SECTORES Y COMUNIDADES  DE LA PROVINCIA SAMANA, SEGUN CONTRATO NO.59/2020, CORRESP. A 30  DIAS DEL MES DE MAYO/2021.</t>
  </si>
  <si>
    <t>PAGO FACT. NO.B1500000035/16-06-2021, ORDEN DE SERVICIO NO. OS2021-0141,  DISTRIBUCION DE AGUA EN DIFERENTES SECTORES Y COMUNIDADES  DE LA PROVINCIA SAMANA,  CORRESP. A 30  DIAS DEL MES DE  MAYO/2021.</t>
  </si>
  <si>
    <t>COMISION TSS</t>
  </si>
  <si>
    <t>COMISION DESCUENTOS CARNET</t>
  </si>
  <si>
    <t xml:space="preserve">EFT-2294 </t>
  </si>
  <si>
    <t xml:space="preserve">103191 </t>
  </si>
  <si>
    <r>
      <t xml:space="preserve">EFT-1192 </t>
    </r>
    <r>
      <rPr>
        <sz val="8"/>
        <color indexed="10"/>
        <rFont val="Calibri"/>
        <family val="2"/>
        <scheme val="minor"/>
      </rPr>
      <t xml:space="preserve"> </t>
    </r>
  </si>
  <si>
    <t xml:space="preserve">EFT-2295 </t>
  </si>
  <si>
    <t>PAGO FACT. NO. B1500000118/15-06-2021 (CUB. NO.12) DE LOS TRAB. PROYECTO DE SOLUCION DRENAJE PLUVIAL DE LOS BARRIOS PEÑA GOMEZ Y VILLA FUNDACION,  PROV. SAN CRISTOBAL.</t>
  </si>
  <si>
    <t>PAGO FACT. NO.B1500000107/15-06-2021 (CUB. NO.04 ) DE LOS TRAB. DE ELECTRIFICACION Y EQUIPAMIENTO POZOS EN EL ESTERO PARA REFORZAMIENTO AC. NEYBA Y MEJORAMIENTO AC. ALTAMIRA ,  PROV. BAHORUCO.</t>
  </si>
  <si>
    <t xml:space="preserve">PAGO FACT. NO. B1500000151/29-06-2021 ( CUB. NO.01) DE LOS TRAB. RECONSTRUCCION SISTEMAS DE ABASTECIMIENTO DE LAS TABLAS-GALEON, PARTE GALEON, AC.PERAVIA, PROV. PERAVIA. </t>
  </si>
  <si>
    <t xml:space="preserve">EFT-6242 </t>
  </si>
  <si>
    <t>EFT-6243</t>
  </si>
  <si>
    <t>EFT-6244</t>
  </si>
  <si>
    <t>EFT-6245</t>
  </si>
  <si>
    <t>EFT-6246</t>
  </si>
  <si>
    <t>EFT-6247</t>
  </si>
  <si>
    <t>EFT-6248</t>
  </si>
  <si>
    <t>EFT-6249</t>
  </si>
  <si>
    <t>EFT-6250</t>
  </si>
  <si>
    <t>EFT-6251</t>
  </si>
  <si>
    <t>EFT-6252</t>
  </si>
  <si>
    <t>EFT-6253</t>
  </si>
  <si>
    <t>EFT-6254</t>
  </si>
  <si>
    <t>EFT-6255</t>
  </si>
  <si>
    <t>EFT-6256</t>
  </si>
  <si>
    <t>EFT-6257</t>
  </si>
  <si>
    <t>EFT-6258</t>
  </si>
  <si>
    <t>EFT-6259</t>
  </si>
  <si>
    <t>EFT-6260</t>
  </si>
  <si>
    <t>EFT-6261</t>
  </si>
  <si>
    <t xml:space="preserve">060829 </t>
  </si>
  <si>
    <t xml:space="preserve">060830 </t>
  </si>
  <si>
    <t xml:space="preserve">060831 </t>
  </si>
  <si>
    <t xml:space="preserve">060832 </t>
  </si>
  <si>
    <t xml:space="preserve">060833 </t>
  </si>
  <si>
    <t xml:space="preserve">060834 </t>
  </si>
  <si>
    <t xml:space="preserve">060835 </t>
  </si>
  <si>
    <t xml:space="preserve">060836 </t>
  </si>
  <si>
    <t xml:space="preserve">060837 </t>
  </si>
  <si>
    <t xml:space="preserve">060838 </t>
  </si>
  <si>
    <t xml:space="preserve">060839 </t>
  </si>
  <si>
    <t xml:space="preserve">060840 </t>
  </si>
  <si>
    <t xml:space="preserve">060841 </t>
  </si>
  <si>
    <t xml:space="preserve">060842 </t>
  </si>
  <si>
    <t xml:space="preserve">060843 </t>
  </si>
  <si>
    <t xml:space="preserve">060844 </t>
  </si>
  <si>
    <t xml:space="preserve">060845 </t>
  </si>
  <si>
    <t>PAGO FACT. NO.B1500001938/11-06-2021, ORD. DE SERV. OS2021-0368, COLOCACION PUBLICIDAD INSTITUCIONAL  DURANTE 03 (TRES) MESES EN EL PROGRAMA DE TELEVISION "ENFASIS CON IVAN RUIZ", TRANSMITIDO LOS SABADOS A LAS 6:00 PM, POR COLOR VISION, CANAL 9, CORRESP. AL PERIODO DEL DIA 04 DE MARZO   AL  04 DE JUNIO/2021.</t>
  </si>
  <si>
    <t>PAGO FACT. NOS.B1500000412/05-03, 478/10-05-2021 ORD. DE SERV. NOS OS2020-0842, OS2021-0301, SERVICIO DE 275 ALMUERZOS, QUE SERAN SERVIDOS EN LAS DIFERENTES REUNIONES CON INVITADOS ESPECIALES DE LA DIRECCION EJECUTIVA DE NUESTRA INSTITUCION DURANTE EL MES DE ENERO/2021, Y SERVICIOS DE REFRIGERIOS PARA 10 PERSONAS QUE SERAN UTILIZADOS EN EL CONSEJO DE ADMINISTRACION.</t>
  </si>
  <si>
    <t>PAGO FACT. NO. B1500000086/02-07-2020, ORDEN DE SERVICIO NO. OS2019-1884  RENOVACION DE SERVICIO PROGRAMA SOPORTE ACTUALIZACION Y MANTENIMIENTO PARA SISTEMA OPEN SMARTFLEX POR VIGENCIA DE 3 AÑOS. (2DO ABONO, AMORTIZACION DE AVANCE RD$5,326,401.08)</t>
  </si>
  <si>
    <t>PAGO FACT. NOS. B1500000056, 57/04-06-2021, ORDEN DE SERVICIO NO. OS2021-0178, ABASTECIMIENTO DE AGUA EN DIFERENTES SECTORES Y COMUNIDADES, DE LA PROVINCIA LA ALTAGRACIA. SEGUN CONTRATO NO.43/2020, CORRESP. A 26 DIAS DEL MES DE FEBRERO, 31 DIAS DE MARZO/2021.</t>
  </si>
  <si>
    <t>PAGO FACT. NO.B1500000002/16-06-2021, ORDEN DE SERVICIO NO.OS2021-0330, COLOCACION DE PUBLICIDAD INSTITUCIONAL DURANTE 03 (TRES) MESES  EN EL PROGRAMA DE TELEVISION  ¨LA VERDAD HABLADA ¨, QUE ES TRANSMITIDO POR VTV CANAL 32 CLARO Y ALTICE, CANAL TVO,  CANAL 58 EN ALTICE 68 EN CLARO, 114 WIND TELECOM Y 307 TELENORD, EN LAS REDES SOCIALES Y EMISORA DE RADIO LA 99.3 FM. CORRESP. AL PERIODO DEL 07 DE ABRIL AL 07 DE JUNIO DEL AÑO 2021.</t>
  </si>
  <si>
    <t>PAGO FACT.  NO.B1500005882/17-06-2021, ORDEN DE SERVICIO OS2021-0378, PUBLICACION EN UN (01) MEDIO DE CIRCULACION NACIONAL DURANTE DOS (02) DIAS CONSECUTIVOS LA CONVOCATORIA A PATICIPAR EN EL PROCESO DE LICITACION PUBLICA NACIONAL, NO. INAPA-CCC-LPN-2021-0012.</t>
  </si>
  <si>
    <t>PAGO FACT.  NO.B1500000026/02-06-2021, ORDEN DE SERVICIO OS2021-0247, COLOCACION DE   PUBLICIDAD INSTITUCIONAL DURANTE 03 (TRES)  MESES EN EL PROGRAMA DE RADIO ¨ BUENAS NOCHES, BUENA SUERTE¨  QUE ES TRANSMITIDO LOS LUNES DE 7:00 PM A 8:00 PM POR CDN RADIO EN LA ESTACION 92.5 FM Y ONLINE POR CDNRADIO.COM.DO.</t>
  </si>
  <si>
    <t>1ER ABONO, INDEMN. Y VAC. CORRESP. A (23 DIAS DEL AÑO 2019 Y 30 DEL 2020), QUIEN DESEMPEÑO LA FUNCION DE ANALISTA DE PRESUPUESTO DE OBRAS, EN EL DEPARTAMENTO DE COSTOS Y PRESUPUESTOS.</t>
  </si>
  <si>
    <t>1ER ABONO, INDEMN. Y VAC. CORRESP. A (30 DIAS DEL AÑO 2019 Y 30 DEL 2020), QUIEN DESEMPEÑO EL CARGO DE ENCARGADO EN EL DEPARTAMENTO REGIONAL ALINO.</t>
  </si>
  <si>
    <t>REPOS. FONDO CAJA CHICA DE LA PROVINCIA HERMANAS MIRABAL ZONA III CORRESP. AL PERIODO DEL 26-04 AL 10-06-2021, RECIBOS DE DESEMBOLSO DEL 0785 AL 0827 SEGUN RELACION DE GASTOS.</t>
  </si>
  <si>
    <t>REPOS. FONDO CAJA CHICA  DE LA DIRECCION ADMINISTRATIVA Y SUS DIVISIONES DESTINADO PARA CUBRIR LAS NECESIDADES DE DIFERENTES AREAS DE LA INSTITUCION CORRESP. AL PERIODO DEL 26-03 AL 12-06-2021, RECIBOS DE DESEMBOLSO DEL 2460 AL 2588.</t>
  </si>
  <si>
    <t>AVANCE 20% AL CONTRATO NO.039/2020 ORDEN DE SERVICIO OS2020-0802, SERVICIO DE REPARACION DE TRANFORMADORES EN DIFERENTES PROVINCIAS DEL INAPA.</t>
  </si>
  <si>
    <t>PAGO FACT. NO.B1500000037/17-06-2021, ORDEN DE SERVICIO NO.OS2021-0403, PARA LOS SERVICIOS DE NOTARIOS PARA EL ACTO DE APERTURA DE LA LICITACION PUBLICA NACIONAL NO.INAPA-CCC-LPN-2021-0007, OFERTAS ECONOMICAS (SOBRE B), PARA LA ¨ADQUISICION DE CAMIONETAS, MOTOCICLETAS Y MINIBUS PARA USO DEL INAPA¨.</t>
  </si>
  <si>
    <t>PAGO INDEMN. Y VAC. (20 DIAS CORRESP. AL AÑO 2019 Y 20 DEL 2020), QUIEN DESEMPEÑO EL CARGO DE CAJERA EN LA DIVISION DE TESORERIA.</t>
  </si>
  <si>
    <t>PAGO INDEMN. Y VAC. (25 DIAS CORRESP. AL AÑO 2019 Y 25 DEL 2020), QUIEN DESEMPEÑO EL CARGO DE AUXILIAR ADMINISTRATIVO EN LA SECCION DE MAYORDOMIA.</t>
  </si>
  <si>
    <t>REPOS. FONDO CAJA CHICA DE LA DIRECCION EJECUTIVA CORRESP. AL PERIODO DEL 04-06 AL 07-07-2021, RECIBOS DE DESEMBOLSO DEL 10243 AL 10286.</t>
  </si>
  <si>
    <t xml:space="preserve"> PAGO FACT. NOS.B1500000004/06-04, 05/04-05, 06/01-06-2021, ORDEN DE SERVICIO NO. OS2021-0354, DISTRIBUCION DE AGUA EN DIFERENTES SECTORES Y COMUNIDADES DE LA PROVINCIA DUARTE, (ADENDA 01/2021)   CORRESP. A 30  DIAS DEL MES DE MARZO, 29  DIAS DE ABRIL Y 30 DIAS DE MAYO/ 2021.</t>
  </si>
  <si>
    <t>PAGO FACT. NO. B1500000057/31-05-2021, ORDEN DE SERVICIO NO. OS2021-0047,  DISTRIBUCION DE AGUA CON CAMION CISTERNA EN DIFERENTES SECTORES Y COMUNIDADES DE LA PROVINCIA EL SEYBO, CORRESP.  A 29 DIAS DEL MES DE MAYO/2021.</t>
  </si>
  <si>
    <t>PAGO FACT. NO. B1500000057/04-06-2021, ORDEN DE SERVICIO NO. OS2021-0211, SERVICIO DE DISTRIBUCION DE AGUA  CAMION CISTERNA EN DIFERENTES SECTORES Y COMUNIDADES DE LA PROVINCIA VALVERDE MAO, CORRESP. A  30 DIAS DE MAYO/2021.</t>
  </si>
  <si>
    <t>PAGO FACT. NO.B1500000158/05-06-2021, ORDEN DE SERVICIO NO. OS2021-0180, DISTRIBUCION DE AGUA EN DIFERENTES SECTORES Y COMUNIDADES DE LA PROVINCIA SAN CRISTOBAL, CORRESP. A 31 DIAS DEL MES DE MAYO/2021.</t>
  </si>
  <si>
    <t>PAGO FACT. NO.B1500100288/28-06-2021 (721621338) SERVICIO DE LAS FLOTAS SISMOPA, CORRESP. AL MES DE JUNIO/2021.</t>
  </si>
  <si>
    <t>PAGO FACT. NOS. B1500000005/05-04, 06/05, 07/31-05-2021, ORDEN DE SERVICIO NO. OS2020-0246,  ABASTECIMIENTO DE AGUA EN DIFERENTES SECTORES Y COMUNIDADES DE LAS GUARANAS, PROVINCIA SAN JUAN DE LA MAGUANA, CORRESP. A 31  DIAS DEL MES DE MARZO, 28 DIAS DEL MES  ABRIL. 26 DIAS DEL MES DE MAYO/2021.</t>
  </si>
  <si>
    <t>PAGO DE FACT. NO.B1500000003/07-06-2021, ORDEN DE SERVICIO NO. OS2021-0356, SERVICIO DE NOTARIO PARA EL ACTO DE LICITACION PUBLICA NACIONAL, NO. INAPA-CCC-LPN-2021-0009 OFERTAS TECNICAS (SOBRE A) PARA LA ¨ADQUISICION DE TUBERIAS PARA SER UTILIZADAS EN LOS ACUEDUCTOS Y PLANTAS DE TRATAMIENTO¨.</t>
  </si>
  <si>
    <t>PAGO FACT. NO. B1500000034/01-06-2021, ORDEN DE SERVICIO NO. OS2021-0333, SERVICIO DE DISTRIBUCION DE AGUA CON CAMION CISTERNA EN DIFERENTES SECTORES Y COMUNIDADES DE LA PROVINCIA SAN CRISTOBAL, CORRESP. A 30  DIAS DEL MES DE MAYO/2021.</t>
  </si>
  <si>
    <t>PAGO FACT. NOS. B1500000027, 28, 29/31-03-2021, ORDENES DE SERVICIO NOS.OS2020-0512 Y OS2021-0334, DISTRIBUCION DE AGUA EN DIFERENTES SECTORES Y COMUNIDADES DE LA PROVINCIA MONTE PLATA, CORRESP. A 23 DIAS DEL MES DE NOVIEMBRE, 23 DIAS DE DICIEMBRE/2020 Y 22 DIAS DE ENERO 2021.</t>
  </si>
  <si>
    <t>PAGO FACT. NOS. B1500000030/05-03, 31/05-04, 32/04-05, 33/04-06-2021  ORDEN DE SERVICIO NO.  OS2021-0334, DISTRIBUCION DE AGUA EN DIFERENTES SECTORES Y COMUNIDADES DE LA PROVINCIA MONTE PLATA, CORRESP. A 23 DIAS  DE FEBRERO, 26 DIAS DE MARZO, 20  DIAS DE ABRIL,  Y 17 DIAS DE MAYO 2021.</t>
  </si>
  <si>
    <t>PAGO FACT. NOS. B1500000051, 52, 53/08-03, 54/19-04, 55/30-04-2021, ORDEN DE SERVICIO NO.OS2021-0179, DISTRIBUCION DE AGUA EN DIFERENTES SECTORES Y COMUNIDADES DE LA PROVINCIA SAN PEDRO DE MACORIS, CORRESP. A 14  DIAS DEL MES DE DICIEMBRE/2020, 21 DIAS  DE ENERO, 23 DIAS DE FEBRERO, 27 DIAS DE MARZO Y 23 DIAS DE ABRIL/2021.</t>
  </si>
  <si>
    <t>PAGO FACT. NO. B1500000056/04-06-2021 , ORDEN DE SERVICIO NO.OS2021-0179, DISTRIBUCION DE AGUA EN DIFERENTES SECTORES Y COMUNIDADES DE LA PROVINCIA SAN PEDRO DE MACORIS, CORRESP. A 7 DIAS DEL MES DE MAYO/2021.</t>
  </si>
  <si>
    <t>PAGO FACT. NO. B1500000158/05-06-2021, ORDEN DE SERVICIO NO. OS2021-0062,  DISTRIBUCION DE AGUA EN DIFERENTES SECTORES Y COMUNIDADES DE LA PROVINCIA SAN CRISTOBAL, CORRESP. A 31 DIAS DEL MES DE MAYO/2021.</t>
  </si>
  <si>
    <t>PAGO FACT. NO. B1500000018/30-06-2021, ALQUILER LOCAL COMERCIAL EN VILLA ELISA, MUNICIPIO GUAYUBIN, PROVINCIA MONTECRISTI, CORRESP. AL MES DE JUNIO/2021.</t>
  </si>
  <si>
    <t>PAGO FACT. NOS. B1500000020/10-11, 21/28-12-2020, ORDEN DE SERVICIO NO. OS2020-0579, DISTRIBUCION DE AGUA, EN DIFERENTES SECTORES Y COMUNIDADES DE COTUI  PROVINCIA SANCHEZ RAMIREZ, CORRESP. A 29 DIAS  DE OCTUBRE Y 20 DIAS DE  NOVIEMBRE/2020.</t>
  </si>
  <si>
    <t>PAGO FACT. NO.B1500000582/18-05-2021 ORDEN DE SERVICIO OS2021-0227, COLOCACION DE PUBLICIDAD DURANTE 03 (TRES) MESES EN LOS PROGRAMA DE RADIO "CUENTAS CLARA" Y "ESTO NO TIENE NOMBRE", TRANSMITIDO DE LUNES A VIERNES DE 7:00 AM A 9:00 AM Y DE 1:00PM A 3:PM POR LA NOTA 95.7 FM, CORRESP. AL PERIODO DEL 16 DE ABRIL AL 16 DE MAYO/2021.</t>
  </si>
  <si>
    <t>PAGO FACT. NO.B1500003031/16-06-2021, ORDEN DE SERVICIO NO.OS2021-0386, PUBLICACION EN UN (01) MEDIO DE CIRCULACION NACIONAL DURANTE DOS (02) DIAS CONSECUTIVOS LA CONVOCATORIA A PARTICIPAR EN EL PROCESO DE LICITACION PUBLICA NACIONAL, NO. INAPA-CCC-LPN-2021-0014.</t>
  </si>
  <si>
    <t>PAGO FACT.  NOS. B1500000056, 57/21-04-2021, ORDEN DE SERVICIO NO. OS2020-0753, DISTRIBUCION DE AGUA EN DIFERENTES SECTORES Y COMUNIDADES DE LA PROVINCIA HATO MAYOR, CORRESP.  A   30 DIAS DEL MES DE ENERO, 28 DIAS DEL MES DE FEBRERO/2021.</t>
  </si>
  <si>
    <t>PAGO FACT. DE CONSUMO DE ENERGETICO EN LA ZONA ESTE DEL PAIS CORRESP. AL MES DE MAYO/2021.</t>
  </si>
  <si>
    <t>PAGO FACT. NOS. B1500000004/07-05, 05/05-06-2021, ORDEN DE SERVICIO NO. OS2021-0242 , DISTRIBUCION DE AGUA EN DIFERENTES SECTORES Y COMUNIDADES DE LA PROVINCIA SANTIAGO RODRIGUEZ, CORRESSP. A 28 DIAS DEL MES DE ABRIL, 28 DIAS DEL MES DE MAYO/2021.</t>
  </si>
  <si>
    <t xml:space="preserve">EFT-6262 </t>
  </si>
  <si>
    <t>EFT-6263</t>
  </si>
  <si>
    <t>EFT-6264</t>
  </si>
  <si>
    <t>EFT-6265</t>
  </si>
  <si>
    <t>EFT-6266</t>
  </si>
  <si>
    <t xml:space="preserve">060846 </t>
  </si>
  <si>
    <t xml:space="preserve">060847 </t>
  </si>
  <si>
    <t xml:space="preserve">060848 </t>
  </si>
  <si>
    <t xml:space="preserve">060849 </t>
  </si>
  <si>
    <t xml:space="preserve">060850 </t>
  </si>
  <si>
    <t xml:space="preserve">060851 </t>
  </si>
  <si>
    <t xml:space="preserve">060852 </t>
  </si>
  <si>
    <t xml:space="preserve">060853 </t>
  </si>
  <si>
    <t xml:space="preserve">060854 </t>
  </si>
  <si>
    <t xml:space="preserve">060855 </t>
  </si>
  <si>
    <t xml:space="preserve">060856 </t>
  </si>
  <si>
    <t xml:space="preserve">060857 </t>
  </si>
  <si>
    <t>PAGO FACT. NO. B1500001561/12-04-2021 ORDEN DE COMPRA OC2021-0105 COMPRA DE 25 BROCHAS #3,(25) BROCHA #4, (25) ROLLO MOTAS ANTIGOTA (25) MOTA RUGOSA PELO SINTETICO, (25) PORTA ROLOS, MATERIALES SERAN UTILIZADOS EN DIFERENTES AREAS DEL NIVEL CENTRAL.</t>
  </si>
  <si>
    <t>PAGO FACT. NO. B1500000112/21-06-2021, OC2021-0096, ADQUISICION DE 768 FARDOS DE 20 BOTELLAS DE AGUAS PURIFICADAS DE 16oz, PARA SER UTILIZADAS EN LAS DIFERENTES ACTIVIDADES DE LA DIRECCION EJECUTIVA POR 04 MESES.</t>
  </si>
  <si>
    <t>PAGO INDEMN. Y VAC. (30 DIAS CORRESP. AL AÑO 2019 Y 25 DEL 2020), QUIEN DESEMPEÑO EL CARGO DE CONTADOR, DEPARTAMENTO DE PRESUPUESTO.</t>
  </si>
  <si>
    <t>REPOS. FONDO CAJA CHICA DE LA DIRECCION DE OPERACIONES DESTINADA PARA CUBRIR GASTOS DE URGENCIA CORRESPONDIENTE AL PERIODO DEL 28-05 AL 01-07-2021, RECIBOS DE DESEMBOLSO DEL 9464 AL 9546.</t>
  </si>
  <si>
    <t>REPOS. FONDO CAJA CHICA DE LA UNIDAD ADMINISTRATIVA DE BOTONCILLO ZONA I CORRESP. AL PERIODO DEL 23-02 AL 13-05-2021, RECIBOS DE DESEMBOLSO DEL 0122 AL 0129.</t>
  </si>
  <si>
    <t>REPOS. FONDO CAJA CHICA DE LA ZONA V SANTIAGO CORRESP. AL PERIODO DEL 18-05 AL 24-06-2021, RECIBOS DE DESEMBOLSO DEL 0339 AL 0403 SEGUN RELACION DE GASTOS.</t>
  </si>
  <si>
    <t>PAGO FACT. NOS. B1500000053,54/11-01, 51,52/27-01, 55,56/30-04-2021, ORDEN DE SERVICIO NO.OS2021-0029,  ABASTECIMIENTO DE AGUA EN DIFERENTES SECTORES Y COMUNIDADES DE LA  PROVINCIA BAHORUCO, CORRESP. A 10 DIAS DE SEPTIEMBRE, 31 DIAS DE OCTUBRE, 30 DIAS DE NOVIEMBRE, 29 DIAS DE DICIEMBRE/2020, 30 DIAS DE ENERO, 28 DIAS DE FEBRERO/2021.</t>
  </si>
  <si>
    <t>REPOS. FONDO CAJA CHICA DE LA DIRECCION COMERCIAL CORRESP. AL PERIODO DEL 07-05 AL 07-07-2021, RECIBOS DE DESEMBOLSO DEL 48636 AL 48660.</t>
  </si>
  <si>
    <t>PAGO FACT. NOS. B1500000017/04-05, 18/30-04, 19/03-05, 20/04-05, 21/05-05, 22/04-06-2021, ORDEN DE SERVICIO NO. OS2021-0363, SERVICIO DE DISTRIBUCION DE AGUA CON CAMION CISTERNA EN DIFERENTES SECTORES Y COMUNIDADES DE LA PROVINCIA BAHORUCO, CORRESP. A 30  DIAS DEL MES DE DICIEMBRE/2020, 30 DIAS DEL MES DE ENERO, 28 DIAS DE FEBRERO, 19 DIAS DE MARZO, 30 DIAS DE ABRIL Y 28 DIAS DE MAYO/2021.</t>
  </si>
  <si>
    <t>REPOS. FONDO CAJA CHICA DE LA DIRECCION DE TRATAMIENTO DE AGUA DESTINADO PARA LIMPIEZA, DESINFECCION, CORRECCION DE LOS SISTEMAS DE ABASTECIMIENTO DE AGUAS POTABLES Y RESIDUALES CORRESP. AL PERIODO DEL 03-05 AL 11-06-2021, RECIBOS DE DESEMBOLSO DEL 2568 AL 2660 SEGUN RELACION DE GASTOS.</t>
  </si>
  <si>
    <t>APORTE DE LA INSTITUCION PARA LA CELEBRACION DEL TORNEO SUPERIOR MASCULINO DE BALONCESTO, ORGANIZADO POR LA LIGA DE BALONCESTO ORIENTAL Y LA ALCALDIA DE SANTO DOMINGO ESTE, DONDE SE ESTARA DISPUTANDO LA COPA DE SANTO DOMINGO ESTE, EL CUAL SE REALIZARA DESDE EL DIA 20 DE JUNIO HASTA EL  23 DE JULIO DEL AÑO 2021, EN EL POLIDEPORTIVO DE INVIVIENDA.</t>
  </si>
  <si>
    <t>PAGO FACT. NO.B1500000005/30-04-2021, ORDEN DE SERVICIO NO.OS2021-0183, ABASTECIMIENTO DE AGUA EN DIFERENTES SECTORES Y COMUNIDADES DE LA PROVINCIA MONTECRISTI, CORRESP. A 26 DIAS DEL MES DE ABRIL/2021.</t>
  </si>
  <si>
    <t>PAGO FACT. NO.B1500000006/07-06-2021, ORDEN DE SERVICIO NO.OS2021-0183, ABASTECIMIENTO DE AGUA EN DIFERENTES SECTORES Y COMUNIDADES DE LA PROVINCIA MONTECRISTI, CORRESP. A 25 DIAS DEL MES DE MAYO/2021.</t>
  </si>
  <si>
    <t>PAGO FACT. NOS.B1500000003, 04//05-04, 05, 07/04-06-2021, ORDEN DE SERVICIO NO.OS2021-0321,  DISTRIBUCION DE AGUA EN DIFERENTES SECTORES Y COMUNIDADES  DE LA PROVINCIA DAJABON, CORRESP. A 23  DIAS DEL MES DE FEBRERO, 27 DIAS DEL MES DE MARZO, 25 DIAS DEL MES DE ABRIL, 28 DIAS DEL MES DE MAYO /2021.</t>
  </si>
  <si>
    <t>PAGO FACT. NOS. B1500000001, 03/02-06, 04/14-06-2021, ORDEN DE SERVICIO OS2021-0347, COLOCACION DE PUBLICIDAD INSTITUCIONAL DURANTE 03 (TRES) MESES, EN EL PERIODICO DIGITAL HORIZONTEXXI.COM, UN BANNER A TREVES DE ESTA PLATAFORMA LOS SIETE DIAS DE LA SEMANA,  (CORRESP. AL PERIODO DEL 12 DE MARZO AL 12 DE JUNIO DEL 2021).</t>
  </si>
  <si>
    <t>060592</t>
  </si>
  <si>
    <t>060568</t>
  </si>
  <si>
    <t>060636</t>
  </si>
  <si>
    <t xml:space="preserve">EFT-2296 </t>
  </si>
  <si>
    <t>PAGO FACT. NO.B1500000039/30-06-2021 (CUB. NO.01 ) DE LOS TRAB. RED DE DISTRIB. PARA ABASTECIMIENTO DE AGUA SECTORES: LOS PLATANITOS Y EL CENTRO,  PROV. LA ALTAGRACIA.</t>
  </si>
  <si>
    <t xml:space="preserve">EFT-2297 </t>
  </si>
  <si>
    <t>PAGO FACT. NO. B1500000174/07-07-2021 (CUB. NO.01) DE LOS TRAB. RECONSTRUCCION SISTEMAS DE ABASTECIMIENTO DE LAS TABLAS-GALEON, PARTE LAS TABLAS, AC. PERAVIA, PROV. PERAVIA.</t>
  </si>
  <si>
    <t xml:space="preserve">EFT-2298 </t>
  </si>
  <si>
    <t>PAGO VIATICO POR VIAJAR A STO DGO EL DIA 07/05/21 PARA LLEVAR AL ING JOSE ARTURO MENDEZ A PARTICIPAR EN REUNION CON LA DIRECTORA DE FINANZAS</t>
  </si>
  <si>
    <t>PAGO VIATICO POR VIAJAR A STO DGO EL DIA 17/5/21 PARA PARTICIPAR EN REUNION EN TEMA CAMIONES CISTERNA</t>
  </si>
  <si>
    <t xml:space="preserve">PAGO VIATICO A STO. DGO. EL DIA 30/04/21 CON EL OBJETIVO DE LLEVAR A SALOMON PEREZ A LA DIRECCION DE OPERACIONES A ENTREGAR DOCUMENTOS </t>
  </si>
  <si>
    <t>PAGO FACT ALQUILER COMERCIAL TAMAYO CORRESPONDIENTE AL MES DE JUNIO/21</t>
  </si>
  <si>
    <t xml:space="preserve">PAGO FACT. DEL ALQUILER COMERCIAL NEYBA CORRESPONDIENTE AL MES DE JUNIO/21 </t>
  </si>
  <si>
    <t xml:space="preserve">EFT-2299 </t>
  </si>
  <si>
    <t>TRABAJOS DE PINTURA A MOTORES ELECT. BOMBAS, TUBERIAS, PUERTAS Y COLUMNAS A LA ESTACION DE BOMBEO PSPI  INAPA PROV. SAN CRISTOBAL.</t>
  </si>
  <si>
    <t>SERV. CORTE DE MALEZA, AREA VERDE Y RECOGIDA DE BASURA DE LA PARTE LATERAL DE LA PTSC.</t>
  </si>
  <si>
    <t>SERV. 41 HORAS DE GRUA USADA EN TRABAJO EN DIVERSOS EQUIPOS DE INAPA PROV. SAN CRISTOBAL</t>
  </si>
  <si>
    <t>SERV. TRANSPORTE DE 10 VIAJES DE CALICHE EN CAMION DE 19MTS. A LA PTSC. Y LA CRUZ</t>
  </si>
  <si>
    <t>SERV. CHEQUEO DE AIRE ACONDICIONADO, TAPIZAR ASIENTOS Y VERIFICAR PALANCA DE CAMBIOS , PARA LA CAMIONETA F- 843 DE LA COMERCIAL, INAPA SAN CRISTOBAL</t>
  </si>
  <si>
    <t>COMPRA DE MATERIALES DE PINTURA PARA MANTENIMIENTO A LA ESTACION DE BOMBEO PSPI, INAPA PROV. SAN CRISTOBAL</t>
  </si>
  <si>
    <t>COMPRA DE MATERIALES GASTABLES DE OFICINA PARA TRES (3) MESES, PARA SER USADO EN EL DEPARTAMENTO PROVINCIAL  DE INAPA PROV. SAN CRISTOBAL.</t>
  </si>
  <si>
    <t>COMRA DE TONER PARA SER USADOS POR EL DEPARTAMENTO  ADM. Y FINANCIERO DE INAPA SAN CRISTOBAL, EN LA PTAR.</t>
  </si>
  <si>
    <t>COMPRA DE DOS LAPTOS PARA EL ENCARGADO PROVINCIAL Y EL SUBDIRECTOR EJECUTIVO COORDINADOR PROVINCIAL, INAPA SAN CRISTOBAL.</t>
  </si>
  <si>
    <t>COMPRA DE MATERIALES PARA LA REPARACION DE DIFERENTES AVERIAS EN INAPA SAN CRISTOBAL.</t>
  </si>
  <si>
    <t>SUMINISTRO Y APLICACION  DE 146 MTS DE HORMIGON ASFALTICO CALIENTE, UTILIZADO EN BACHEO DE LA SCALLES EN DONDE SE ROMPIO PARA CORREGIR AVERIAS , INAPA PROV. SAN CRISTOBAL</t>
  </si>
  <si>
    <t>COMPRA DE DOS ESCRITORIOS PARA SER USADOS EN LA OFICINA  DE OPERACIONES DE VILLA ALTAGRACIA INAPA PROV.  SAN CRISTOBAL</t>
  </si>
  <si>
    <t>COMPRA DE DOS TUBOS PVC DE DIFERENTES DIAMETROS, PARA SE USADOS EN INAPA PROV. SAN CRISTOBAL</t>
  </si>
  <si>
    <t>COMPRA DE MATERIALES PARA SER USADOS EN EL MINITRUCK F-2163 DE VILLA ALTAGRACIA, INAPA PROV. SAN CRISTOBAL.</t>
  </si>
  <si>
    <t>REPOSICION CAJA CHICA DE LA DIVISION ADM. Y FINANCIERA, INAPA SAN CRISTOBAL. PERIODO  DEL 28/06/2021 AL 09/07/2021. RECIBOS No. 1994 AL 2015.</t>
  </si>
  <si>
    <t>SERV. DE LIMPIEZA DE CORTE DE MALEZA EN EL AREA VERDE Y RECOGIDA DE BASURA EN EL TANQUE DE LA SUIZA , INAPA PROV. SAN CRISTOBAL.</t>
  </si>
  <si>
    <t>COMPRA DE UNIFORMES PARA SER USADOS POR LAS FUNCIONARIAS DEL AREA COMERCIAL, INAPA SAN CRISTOBAL.</t>
  </si>
  <si>
    <t>SERV. MANTENIMIENTO M.E.V. DE 60 HP  Y CAMBIO DE RODAMIENTO INFERIOR Y SUPERIOR A UN MOTOR VERT.  PERTENECIENTES A VILLA ALTAGRACIA #4, INAPA PROV. SAN CRISTOBAL.</t>
  </si>
  <si>
    <t>SERV. REPARACION DE LA BOMBA TURBINA VERT. DE 6" CON 19 TAZONES X 18 IMPULSORES, PERTENECIENTE AL AC. EL POMIER, INAPA PROV. SAN CRISTOBAL.</t>
  </si>
  <si>
    <t>PAGO DE FACT. ALQUILER COMERCIAL VICENTE NOBLE CORRESPONDIENTE AL MES DE JUNIO/21</t>
  </si>
  <si>
    <t>PAGO DE FACT. ALQUILER COMERCIAL JIMANI CORRESPONDIENTE AL MES DE JUNIO/21</t>
  </si>
  <si>
    <t xml:space="preserve">PAGO FACT. DEL ALQUILER COMERCIAL DUVERGE CORRESPONDIENTE AL MES DE JUNIO/21 </t>
  </si>
  <si>
    <t>PAGO FACT. DEL AQUILER COMERCIAL VILLA JARAGUA CORRESPONDIENTE AL MES DE JUNIO/21</t>
  </si>
  <si>
    <t>COMPRA DE VARIOS MATERIALES TALES COMO: CEMENTO PVC, TUBOS, PALAS, ARENA, MADERA, ENTRE OTROS</t>
  </si>
  <si>
    <t>PAGO VIATICO POR VIAJAR A STO. DGO. LOS DIAS 17 Y 28/5/21 PARA PARTICIPAR EN REUNION DE CAMIONES CISTERNA</t>
  </si>
  <si>
    <t>PAGO VIATICO POR VIAAJAR A STO DGO EL 28/5/21 PARA PARTICIPAR EN REUNION CON EL DIRECTOR DE OPERACIONES PARA TRATAR ASUNTOS RELACIONADOS CON CAMION CISTERNA</t>
  </si>
  <si>
    <t>PAGO VIAICO POR VIAJAR A STO DGO EL 28/5/21 PARA PARTICIPAR EN REUNION CON EL DIRECTOR DE OPERACIONES CON CAMIONES CISTERNA</t>
  </si>
  <si>
    <t>PAGO VIATICO POR VIAJAR A STO DGO EL 31/5/21 PARA IR A INAPA SAN JUAN A BUSCAR SULFATO PARA TRAERLO AL AC. ASURO</t>
  </si>
  <si>
    <t xml:space="preserve">PAGO VIATICO POR VIAJAR A STO DGO EL 27/5/21 PARA PARTICIPAR EN REUNION CON EL DIRETOR DE OPERACIONES Y LA DIRECTORA DE RECURSOS HUMANOS </t>
  </si>
  <si>
    <t>PAGO VIATICO POR VIAJAR A STO DGO EL 18 Y 31/5/21 Y EL 08 Y 11/6/21 CON EL OBJETIVO DE IR A BANI A BUSCAR TUBOS DE ACERO DE 3 PULGADAS, SULFATO Y LLEVAR MOTOR DEL AC. FONDO NEGRO PARA REPARARLO.</t>
  </si>
  <si>
    <t>PAGO FACT. NO.B1500000002/16-06-2021  ( CUB. NO.02) DE LOS TRABAJOS AMPLIACION REDES AC. MONTECRISTI AL SECTOR LA REFINERIA, PROV. MONTECRISTI.</t>
  </si>
  <si>
    <t>PAGO FACT. NO.B1500000163/08-07-2021 (CUB. NO. 03) DE LOS TRAB.  MEJORAMIENTO AC. LA SIEMBRA, PADRE LAS CASAS , PROV. AZUA.</t>
  </si>
  <si>
    <t>PAGO FACT. NO.B1500000115/02-07-2021 (CUB. NO.07 ) DE LOS TRAB. DE CONSTRUCCION LINEA DE CONDUCCION (DESDE PUNTO DE EMPALME TUBERIA DE 20"  EXISTENTE HASTA NUEVA ESTACION DE BOMBEO) ESTACION DE BOMBEO Y LINEA DE IMPULSION  HASTA E=2 + 359.03 AC. MULTIPLE JUANA VICENTA, PROV. SAMANA.</t>
  </si>
  <si>
    <t xml:space="preserve">EFT-2300 </t>
  </si>
  <si>
    <t xml:space="preserve">EFT-2301 </t>
  </si>
  <si>
    <t xml:space="preserve">EFT-2302 </t>
  </si>
  <si>
    <t>103201 -103204</t>
  </si>
  <si>
    <t>NOMINA PROVINCIA SANTIAGO</t>
  </si>
  <si>
    <t>103207 -103252</t>
  </si>
  <si>
    <t>103253 -103256</t>
  </si>
  <si>
    <t>103258 -103260</t>
  </si>
  <si>
    <t>103262 -103268</t>
  </si>
  <si>
    <t>NOMINA PERSONAL EN TRAMITES DE PENSION NC Y AC</t>
  </si>
  <si>
    <t xml:space="preserve">EFT-1197 </t>
  </si>
  <si>
    <t xml:space="preserve">EFT-1198 </t>
  </si>
  <si>
    <t xml:space="preserve">EFT-1199 </t>
  </si>
  <si>
    <t xml:space="preserve">EFT-1200 </t>
  </si>
  <si>
    <t xml:space="preserve">EFT-1201 </t>
  </si>
  <si>
    <t xml:space="preserve">EFT-1202 </t>
  </si>
  <si>
    <t xml:space="preserve">EFT-1203 </t>
  </si>
  <si>
    <t xml:space="preserve">EFT-1204 </t>
  </si>
  <si>
    <t xml:space="preserve">EFT-1205 </t>
  </si>
  <si>
    <t xml:space="preserve">EFT-1206 </t>
  </si>
  <si>
    <t xml:space="preserve">EFT-1207 </t>
  </si>
  <si>
    <t xml:space="preserve">EFT-1208 </t>
  </si>
  <si>
    <t xml:space="preserve">EFT-1209 </t>
  </si>
  <si>
    <t>PAGO DE NOMINA NIVEL CENTRAL, CORRESP. AL MES DE JULIO/2021.</t>
  </si>
  <si>
    <t>PAGO DE NOMINA PERSONAL EN TRAMITES DE PENSION NC Y AC, CORRESP. AL MES DE JULIO/2021.</t>
  </si>
  <si>
    <t>PAGO DE NOMINA DEL PERSONAL CONTRATADO E IGUALADO, CORRESP. AL MES DE JULIO/2021.</t>
  </si>
  <si>
    <t>PAGO DE NOMINA PROV. SAN CRISTOBAL CORRESP. AL MES DE JULIO/2021.</t>
  </si>
  <si>
    <t>PAGO DE NOMINA OCASIONAL SEGURIDAD MILITAR, CORRESP. AL MES DE JULIO/2021.</t>
  </si>
  <si>
    <t>PAGO DE NOMINA PROV. SANTIAGO, CORRESP. AL MES DE JULIO/2021.</t>
  </si>
  <si>
    <t>PAGO DE NOMINA CANCELADOS NC. Y AC, CORRESP. AL MES DE JULIO/2021.</t>
  </si>
  <si>
    <t>PAGO DE NOMINA PERSONAL CONTRATADO E IGUALADO PROV. SAN CRISTOBAL CORRESP. AL MES DE JULIO/2021.</t>
  </si>
  <si>
    <t>PAGO DE NOMINA ADICIONAL PERSONAL CONTRATADO E IGUALADO PROV. SAN CRISTOBAL CORRESP. AL MES DE JUNIO/2021.</t>
  </si>
  <si>
    <t>PAGO DE NOMINA ADICIONAL DEL PERSONAL CONTRATADO E IGUALADO, CORRESP. COMPLETIVO ABRIL/2021, ELAB. EN JULIO/2021</t>
  </si>
  <si>
    <t>PAGO DE NOMINA ADICIONAL NIVEL CENTRAL Y ACS., CORRESP. AL MES DE JUNIO/2021 ELAB. EN JULIO/2021.</t>
  </si>
  <si>
    <t>PAGO DE NOMINA ADICIONAL OCASIONAL SEGURIDAD MILITAR, CORRESP. AL MES DE MAYO/2021, ELAB. EN JULIO/2021.</t>
  </si>
  <si>
    <t>PAGO DE NOMINA ACUEDUCTOS, CORRESPONDIENTE AL MES DE JULIO/2021.</t>
  </si>
  <si>
    <t xml:space="preserve">EFT-1210 </t>
  </si>
  <si>
    <t xml:space="preserve">EFT-1211 </t>
  </si>
  <si>
    <t xml:space="preserve">EFT-1212 </t>
  </si>
  <si>
    <t>PAGO DE NOMINA ADICIONAL OCASIONAL SEGURIDAD MILITAR, CORRESP.AL MES DE JUNIO/2021, ELAB. EN JULIO/2021.</t>
  </si>
  <si>
    <t>PAGO DE NOMINA ADICIONAL DEL PERSONAL CONTRATADO E IGUALADO, CORRESP. AL MES DE JUNIO/2021, ELAB. EN JULIO/2021.</t>
  </si>
  <si>
    <t>PAGO DE NOMINA ADICIONAL DEL PERSONAL CONTRATADO E IGUALADO, CORRESP. AL MES DE JULIO/2021.</t>
  </si>
  <si>
    <t xml:space="preserve">103200 </t>
  </si>
  <si>
    <t xml:space="preserve">103205 </t>
  </si>
  <si>
    <t>PAGO ALQUILER LOCAL COMERCIAL DE HAINA, INAPA PROV. SAN CRISTOBAL, CORRESPONDIENTE  A TRES DIA DE MAYO 2021 Y EL MES DE JUNIO 2021.</t>
  </si>
  <si>
    <t>SERV. DE RETROPALA USADA EN DIFERENTES PUNTOS EN INAPA SAN CRISTOBAL, DEL 19/03/21  AL 26/3/21</t>
  </si>
  <si>
    <t>SERV. DE SOPORTE TECNICO EN LOS DIFERENTES ACUEDUCTOS , REDES, ELECTROMECANICA Y TRATAMIENTO  EN LA PROV. SAN CRISTOBAL.</t>
  </si>
  <si>
    <t xml:space="preserve">SERV. DE MOVIMIENTO DE MATERIAL (ARENA, GRAVA, ATRANSITA) DESDE EL AREA VERDE DE LOS FILTROS HASTA EL AREA LATERAL DE LA  PTSC, INAPA. </t>
  </si>
  <si>
    <t>COMPRA DE MATERIALES PARA TRABAJOS URGENTES EN DIFERENTES MUNICIPIOS DE SAN CRISTOBAL, ENTRE ELLOS LA SUBIDA DE LOS LUCAS EN DOÑA ANA, HAINA Y YAGUATE, INAPA PROV. SAN CRISTOBAL.</t>
  </si>
  <si>
    <t xml:space="preserve">COMPRA DE VALVULAS DE ESCAPE  DE AIRE (VENTOSA) PARA SER COLOCADAS  EN LAS DIFERENTES ESTACIONES DE BOMBEO  DE INAPA  PROV. SAN CRISTOBAL. </t>
  </si>
  <si>
    <t>COMPRA DE JUNTAS REDUCTORAS DRESER, NIPLES, CLAMP, SEGUN LO PROGRAMADO EN EL SEGUNDO TRIMESTRE EN INAPA PROV. SAN CRISTOBAL .</t>
  </si>
  <si>
    <t>COMPRA DE CUATRO JUNTAS DRESSER DE 10", DOS TUBOS DE 10" EN ACERO NEGRO SCH 40 SIN COSTURA, PARA SUSTITUIR TUBERIA DETERIORADA EN EL PUENTE DE PIEDRA BLANCA, CARRET. SANCHEZ DE HAINA, INAPA PROV. SAN CRISTOBAL.</t>
  </si>
  <si>
    <t>COMPRA DE JUNTAS DRESSER Y TUBOS PVC DE 12" PARA SER USADOS EN LAS REPARACIONES  DE AVERIAS  DE REDES DE LA PROV. SAN CRISTOBAL</t>
  </si>
  <si>
    <t>COMPRA DE MOTORES SUMERGIBLES DE 40 Y 50 HP, PARA SER USADOS EN SEMANA SANTA, POZO #1, Y YAGUATE POZO #4,  INAPA PROV. SAN CRISTOBAL.</t>
  </si>
  <si>
    <t>PAGO ALQUILER LOCAL COMERCIAL DE HATILLO, INAPA SAN CRISTOBAL, CORRESP. AL MES D JINIO 2021 Y COMPLETIVO DE ABRIL Y MAYO 21</t>
  </si>
  <si>
    <t>PAGO VIATICO POR VIAJAR A SANTO DOMINGO LOS DIAS DEL 03 AL 05/05/21 Y EL 17 AL 18/05/21 CON EL OBJETIVO DE LLEVAR DOCUMENTOS A LA DIRECCION DE OPERACIONES, LLEVAR LA CAMIONETA F797 PARA ALINARLA Y PONERLA LA CREMALLERA</t>
  </si>
  <si>
    <t>PAGO RETENCION SEGUN LEY 6-86 (1%) DESCONTADO A LOS INGENIEROS CONTRATISTAS, CORRESP. AL MES DE JUNIO/2021</t>
  </si>
  <si>
    <t>PAGO POR RETENCION DEL 1 X 1,000 DESCONTADO A INGENIEROS-CONTRATISTAS, CORRESP. AL MES DE JUNIO/2021.</t>
  </si>
  <si>
    <t>RETENCION DEL ITBIS (18% A PERSONA FISICA), SEGUN LEY 253/12, CORRESP. AL MES DE JUNIO/2021.</t>
  </si>
  <si>
    <t>RETENCION DEL (5%) DEL IMPUESTO SOBRE LA RENTA DESCONTADO A CONTRATISTAS, SEGUN LEY 253/2012, CORRESP.AL MES DE JUNIO/2021</t>
  </si>
  <si>
    <t>RETENCION DEL ITBIS  (30%)  DESCONTADO A SUPLIDORES DE SERVICIOS, SEGUN LEY 253/2012, CORRESP. AL MES DE JUNIO/2021.</t>
  </si>
  <si>
    <t xml:space="preserve">EFT-2303 </t>
  </si>
  <si>
    <t xml:space="preserve">EFT-2304 </t>
  </si>
  <si>
    <t>PAGO FACT. NO. B1500000013/20-07-2021 ( CUB. NO.08 ) DE LOS TRAB. CONSTRUCCION  AC. DEL SECTOR SANTA ROSA, COMO EXT. DEL AC. DE COTUI,  PROV. SANCHEZ RAMIREZ,   LOTE VI.</t>
  </si>
  <si>
    <t>FACT. NO.B1500000026/20-07-2021 ( CUB. NO.04) DE LOS TRAB. MEJORAMIENTO Y AMPLIACION AC. LA CIENAGA, PROV. BARAHONA.</t>
  </si>
  <si>
    <t xml:space="preserve">EFT-6267 </t>
  </si>
  <si>
    <t>EFT-6268</t>
  </si>
  <si>
    <t>EFT-6269</t>
  </si>
  <si>
    <t>EFT-6270</t>
  </si>
  <si>
    <t>EFT-6271</t>
  </si>
  <si>
    <t>EFT-6272</t>
  </si>
  <si>
    <t>EFT-6273</t>
  </si>
  <si>
    <t>EFT-6274</t>
  </si>
  <si>
    <t xml:space="preserve">060858 </t>
  </si>
  <si>
    <t xml:space="preserve">060859 </t>
  </si>
  <si>
    <t xml:space="preserve">060860 </t>
  </si>
  <si>
    <t xml:space="preserve">060861 </t>
  </si>
  <si>
    <t xml:space="preserve">060862 </t>
  </si>
  <si>
    <t xml:space="preserve">060863 </t>
  </si>
  <si>
    <t xml:space="preserve">060864 </t>
  </si>
  <si>
    <t xml:space="preserve">060865 </t>
  </si>
  <si>
    <t xml:space="preserve">060866 </t>
  </si>
  <si>
    <t xml:space="preserve">060867 </t>
  </si>
  <si>
    <t xml:space="preserve">060868 </t>
  </si>
  <si>
    <t xml:space="preserve">060869 </t>
  </si>
  <si>
    <t xml:space="preserve">060870 </t>
  </si>
  <si>
    <t xml:space="preserve">060871 </t>
  </si>
  <si>
    <t xml:space="preserve">060872 </t>
  </si>
  <si>
    <t xml:space="preserve">060873 </t>
  </si>
  <si>
    <t xml:space="preserve">060874 </t>
  </si>
  <si>
    <t xml:space="preserve">060875 </t>
  </si>
  <si>
    <t xml:space="preserve">060876 </t>
  </si>
  <si>
    <t xml:space="preserve">060877 </t>
  </si>
  <si>
    <t xml:space="preserve">060878 </t>
  </si>
  <si>
    <t xml:space="preserve">060879 </t>
  </si>
  <si>
    <t xml:space="preserve">060880 </t>
  </si>
  <si>
    <t>PAGO FACT. NOS.B1500000027/09-06, 28/18-06, 29/18-06-2021, ORDENES DE SERVICIOS NOS. OS2021-0355, OS2021-0400, OS2021-0327  SERVICIOS DE NOTARIOS PARA LOS ACTOS DE : LA LICITACION  Y APERTURA DE LICITACION PUBLICA NACIONAL, NO.INAPA-CCC-LPN-2021-0008 OFERTAS  TECNICAS (SOBRE A), (SOBRE B) ¨PARA EL SERVICIOS DE ALQUILERES DE IMPRESORAS MULTIFUNCIONALES Y PLOTTERS, PARA USO DEL INAPA, Y ACTO DE PROCESO DE URGENCIAS NO. INAPA-MAE-PEUR-2021-0001, OFERTAS TECNICAS Y ECONOMICAS (SOBRE A Y B) PARA LA ADQUISICION DE COMBUSTIBLE Y TICKETS PARA SER UTILIZADO EN LA FLOTILLA DE VEHICULOS Y EQUIPOS DEL INAPA ''.</t>
  </si>
  <si>
    <t>REPOS. FONDO CAJA CHICA DE LA UNIDAD ADMINISTRATIVA DE NAVARRETE ZONA V CORRESP. AL PERIODO DEL 29-03 AL 18-06-2021.</t>
  </si>
  <si>
    <t>PAGO INDEMN. Y VAC. (30 DIAS CORRESP. AL AÑO 2019 Y 25 DIAS DEL 2020) QUIEN DESEMPEÑO EL CARGO DE ELECTRICISTA, EN EL DEPART. DE MANTENIMIENTO ELECTROMECANICO.</t>
  </si>
  <si>
    <t>PAGO INDEMN. Y VAC. (30 DIAS CORRESP. AL AÑO 2019 Y 25 AL 2020),  QUIEN DESEMPEÑO EL CARGO DE ELECTRICISTA, EN EL DEPARTAMENTO DE MANTENIMIENTO ELECTROMECANICO.</t>
  </si>
  <si>
    <t>PAGO INDEMN. Y VAC. (25 DIAS CORRESP. AL AÑO 2019 Y 30 DEL 2020), QUIEN DESEMPEÑO EL CARGO DE ANALISTA DE SISTEMA INFORMATICO, DEPTO. DE DESARROLLO RURAL EN APS.</t>
  </si>
  <si>
    <t>PAGO INDEMN. Y VAC. (20 DIAS CORRESP. AL AÑO 2019 Y 20 DEL 2020), QUIEN DESEMPEÑO EL CARGO DE OPERADOR DE SISTEMAS APS EN LA SECCION DE OPERACIONES DE BARAHONA.</t>
  </si>
  <si>
    <t>PAGO INDEMN. Y VAC. (20 DIAS CORRESP. AL AÑO 2019 Y 20 AL 2020), QUIEN DESEMPEÑO EL CARGO DE OPERADOR DE SISTEMA APS EN LA SECCION DE OPERACIONES DE BARAHONA.</t>
  </si>
  <si>
    <t>AYUDA ECONOMICA QUE SERA UTILIZADA PARA CUBRIR LOS GASTOS MEDICOS A SER INCURRIDOS DEBIDO A LOS PROBLEMAS DE SALUD QUE LE AQUEJAN, ESTA SOLICITUD ES REALIZADA EN VIRTUD DE QUE LA SRA. COLOME NO CUENTA CON LOS RECURSOS NECESARIOS PARA ASUMIR DICHOS GASTOS.</t>
  </si>
  <si>
    <t>REPOS. FONDO CAJA CHICA DE LA PROVINCIA SAMANA ZONA III CORRESP. AL PERIODO DEL 13-05 AL 15-06-2021, RECIBOS DE DESEMBOLSO DEL 0735 AL 0764.</t>
  </si>
  <si>
    <t>PAGO INDEMN. Y VAC. (25 DIAS CORRESP. AL AÑO 2019 Y 30 DEL 2020), QUIEN DESEMPEÑO LA FUNCION DE AUXILIAR COMERCIAL, EN LA DIVISION COMERCIAL AZUA.</t>
  </si>
  <si>
    <t>PAGO INDEMN. Y VAC. (15 DIAS CORRESP. AL AÑO 2019 Y 10 DEL 2020), QUIEN DESEMPEÑO EL CARGO DE AYUDANTE DE OPERACIONES Y MANTENIMIENTO, EN LA SECCION DE TRATAMIENTO DE AGUA VALVERDE.</t>
  </si>
  <si>
    <t>PAGO INDEMN. Y VAC. (25 DIAS CORRESP. AL AÑO 2019 Y 30 DEL 2020), QUIEN DESEMPEÑO EL CARGO DE SECRETARIA, EN LA DIVISION DE TALLERES ELECTROMECANIA.</t>
  </si>
  <si>
    <t>PAGO INDEMN. Y VAC. (25 DIAS CORRESP. AL AÑO 2019 Y 30 AL 2020), QUIEN DESEMPEÑO EL CARGO DE SECRETARIA, EN LA DIVISION DE TALLERES ELECTROMECANICA.</t>
  </si>
  <si>
    <t>REPOS. FONDO CAJA CHICA DE LA UNIDAD COMERCIAL DE SANCHEZ ZONA III CORRESP. AL PERIODO DEL 25-05 AL 05-07-2021, RECIBOS DE DESEMBOLSO DEL 0134 AL 0142 .</t>
  </si>
  <si>
    <t>REPOS. FONDO CAJA CHICA DE LA PROVINCIA HATO MAYOR ZONA VI CORRESP. AL PERIODO DEL 24-03 AL 08-06-2021, RECIBOS DE DESEMBOLSO DEL 0664 AL 0726.</t>
  </si>
  <si>
    <t>PAGO FACT. NO.B1500015345/13-04-2021, ORDEN DE COMPRA NO. OC2021-0055, COMPRA DE MATERIALES DE HIGIENE, LOS CUALES SERAN UTILIZADOS EN EL NIVEL CENTRAL ACUEDUCTOS RURALES, EDIF. MARCOS RODRIGUEZ, EL ALMACEN KM 18 Y ZONAS PROVINCIALES.</t>
  </si>
  <si>
    <t>PAGO INDEMN. Y VAC. (25 DIAS CORRESP. AL AÑO 2020), QUIEN DESEMPEÑO EL CARGO DE AUXILIAR COMERCIAL, DIVISION ADMINISTRATIVA FINANCIERA SAN CRISTOBAL.</t>
  </si>
  <si>
    <t>PAGO INDEMN. Y VAC. (25 DIAS CORRESP. AL AÑO 2019 Y 30 DEL 2020), QUIEN DESEMPEÑO EL CARGO DE AYUDANTE DE FONTANERIA, EN LA DIVISION DE OPERACIONES AZUA.</t>
  </si>
  <si>
    <t>PAGO INDEMN. Y VAC. (25 DIAS CORRESP. AL AÑO 2019 Y 30 AL 2020), QUIEN DESEMPEÑO EL CARGO DE AYUDANTE DE FONTANERIA, EN LA DIVISION DE OPERACIONES AZUA.</t>
  </si>
  <si>
    <t>PAGO INDEMN. Y VAC. (15 DIAS CORRESP.E AL AÑO 2019 Y 12 DEL 2020), QUIEN DESEMPEÑO LA FUNCION DE OPERADOR DE SISTEMA APS, EN LA DIVISION DE OPERACIONES PROVINCIA SAN PEDRO DE MACORIS.</t>
  </si>
  <si>
    <t>PAGO FACT. NOS.B1500000022, 23/04-05-2021, ORDENES DE SERVICIOS NOS. OS2021-0413, OS2021-0412, SERVICIOS DE NOTARIOS PARA LOS ACTOS DE : APERTURA DE LA LICITACION   PUBLICA NACIONAL, NO.INAPA-CCC-LPN-2021-0001, OFERTAS  TECNICAS (SOBRE A). Y  OFERTAS ECONOMICAS  (SOBRE B),  PARA LA ADQUISICION DE TUBERIAS PARA SER UTILIZADAS EN LOS ACUEDUCTOS Y PLANTAS DE TRATAMIENTO.</t>
  </si>
  <si>
    <t>PAGO INDEMN. Y VAC. (30 DIAS CORRESP. AL AÑO 2019 Y 30 DEL 2020), QUIEN DESEMPEÑO EL CARGO DE OPERACIONES DE SISTEMA APS, DIVISION DE OPERACIONES PROVINCIA SAN PEDRO DE MACORIS.</t>
  </si>
  <si>
    <t>PAGO FACT. NOS. B1500000097/26-05, 98, 99/26-04-2021 ORDEN DE SERVICIO OS2021-0303, COLOCACION DE PUBLICIDAD INSTITUCIONAL DURANTE 03 (TRES) MESES EN EL PROGRAMA DE TELEVISION "LOS COMENTARIOS DE JUAN CADENA", ESTE ESPACIO SE TRANSMITE DE LUNES A VIERNES EN HORARIO DE 7:00 PM A 8:00 PM POR CINEVISION, CANAL 19, CORRESP. AL PERIODO DEL 26 DE FEBRERO AL 26 DE MAYO/2021.</t>
  </si>
  <si>
    <t>PAGO FACT. NOS.B1500026105 (CODIGO DE SISTEMA NO.77100), 174 (6091) 01-07-2021, SERVICIOS RECOGIDA DE BASURA EN EL NIVEL CENTRAL Y OFICINAS  ACUEDUCTOS RURALES, CORRESP. AL PERIODO DESDE EL 01 AL 30 DE JULIO/2021.</t>
  </si>
  <si>
    <t>PAGO FACT.  NO. B1500000031/31-05-2021, ORDEN DE SERVICIO NO. OS2021-0097, DISTRIBUCION DE AGUA EN DIFERENTES SECTORES Y COMUNIDADES DE LA PROVINCIA EL SEIBO, CORRESP. .</t>
  </si>
  <si>
    <t>PAGO FACT. NO. B1500031410/05-07-2021, CUENTA NO.86082876, POR SERVICIO DE LAS FLOTAS DE INAPA, CORRESP. A LA FACTURACION DEL 01-06 AL 30-06-2021.</t>
  </si>
  <si>
    <t>PAGO FACT. NOS. B1500000001/19-01, 02/02-02 ,03/02-03, 04/31-03, 05/30-04, 06/31-05-2021, ORDEN DE SERVICIO NO. OS2021-0206, DISTRIBUCION DE AGUA EN DIFERENTES SECTORES Y COMUNIDADES DE LA PROVINCIA MONTECRISTI, CORRESP. A 19 DIAS DE DICIEMBRE/2020, 25 DIAS DE ENERO, 24 DIAS DE FEBRERO,  27 DIAS DE MARZO, 26 DIAS DE ABRIL, 26 DIAS DE MAYO/2021.</t>
  </si>
  <si>
    <t>PAGO FACT. NOS.B1500003723, 3724, 3725, 3726, 3727, 3732, 3762, 3738, 3739, 3740, 3741, 3742, 3743, 3744, 3745/31-05-2021, CONSUMO ENERGETICO CORRESP. AL MES DE MAYO/2021.</t>
  </si>
  <si>
    <t>PAGO FACT. NOS.B1500101017 (CUENTA NO.744281798), 15 (738889197), 16  (740684071), 19 (761266193), 20  (765558092), 23  (776535838), 24 (776767703)/28-06-2021, SERVICIO DE INTERNET BANDA (S) ANCHA DE LA DIRECCION EJECUTIVA (2); DIRECCION DE TRATAMIENTO (4), DIRECCION DE RECURSOS HUMANOS (1), DEPTO. COMUNICACIONES (9); TRANSPORTACION (1) ; SISMOPA (1); DIRECCION ADMINISTRATIVA (1), TOPOGRAFIA (2), UEPE (1), BANDA ANCHAS DE IPAD (16) Y DISPONIBLE (7), CORRESP. AL MES DE JUNIO/2021.</t>
  </si>
  <si>
    <t>PAGO FACT. NOS. B1500000024/03-05, 27/04-06-2021,ORDEN DE SERVICIO NO.OS2021-0055, DISTRIBUCION DE AGUA EN DIFERENTES SECTORES Y COMUNIDADES DE LA PROVINCIA AZUA, CORRESP. A 30 DIAS DE ABRIL Y 30 DIAS DE MAYO/2021.</t>
  </si>
  <si>
    <t>PAGO FACT. NOS. B1500000001, 02,03,04,05/15-03, 06/31-03, 07/04-05-2021, ORDEN DE SERVICIO NO.OS2021-0332, SERVICIO DISTRIBUCION DE AGUA, EN DIFERENTES BARRIOS Y COMUNIDADES DE LA PROVINCIA DE MONTECRISTI, CORRESP. A 11 DIAS  DE OCTUBRE, 25 DIAS DE NOVIEMBRE, 24 DIAS DE DICIEMBRE/2020, 25 DIAS DE ENERO, 24 DIAS DE FEBRERO, 27 DIAS DE MARZO,  26 DIAS DE ABRIL/2021.</t>
  </si>
  <si>
    <r>
      <t>060884</t>
    </r>
    <r>
      <rPr>
        <sz val="9"/>
        <color indexed="8"/>
        <rFont val="Arial"/>
        <family val="2"/>
      </rPr>
      <t/>
    </r>
  </si>
  <si>
    <t xml:space="preserve">EFT-6275 </t>
  </si>
  <si>
    <t>EFT-6276</t>
  </si>
  <si>
    <t>EFT-6277</t>
  </si>
  <si>
    <t>EFT-6278</t>
  </si>
  <si>
    <t>EFT-6279</t>
  </si>
  <si>
    <t>EFT-6280</t>
  </si>
  <si>
    <t>EFT-6281</t>
  </si>
  <si>
    <t xml:space="preserve">060881 </t>
  </si>
  <si>
    <t xml:space="preserve">060882 </t>
  </si>
  <si>
    <t xml:space="preserve">060883 </t>
  </si>
  <si>
    <t xml:space="preserve">060885 </t>
  </si>
  <si>
    <t xml:space="preserve">060886 </t>
  </si>
  <si>
    <t xml:space="preserve">060887 </t>
  </si>
  <si>
    <t xml:space="preserve">060888 </t>
  </si>
  <si>
    <t xml:space="preserve">060889 </t>
  </si>
  <si>
    <t xml:space="preserve">060890 </t>
  </si>
  <si>
    <t xml:space="preserve">060891 </t>
  </si>
  <si>
    <t xml:space="preserve">060892 </t>
  </si>
  <si>
    <t xml:space="preserve">060893 </t>
  </si>
  <si>
    <t xml:space="preserve">060894 </t>
  </si>
  <si>
    <t xml:space="preserve">060895 </t>
  </si>
  <si>
    <t xml:space="preserve">060896 </t>
  </si>
  <si>
    <t xml:space="preserve">060897 </t>
  </si>
  <si>
    <t xml:space="preserve">060898 </t>
  </si>
  <si>
    <t xml:space="preserve">060899 </t>
  </si>
  <si>
    <t xml:space="preserve">060900 </t>
  </si>
  <si>
    <t xml:space="preserve">060901 </t>
  </si>
  <si>
    <t xml:space="preserve">060902 </t>
  </si>
  <si>
    <t xml:space="preserve">060903 </t>
  </si>
  <si>
    <t xml:space="preserve">060904 </t>
  </si>
  <si>
    <t xml:space="preserve">060905 </t>
  </si>
  <si>
    <t xml:space="preserve">060906 </t>
  </si>
  <si>
    <t xml:space="preserve">060907 </t>
  </si>
  <si>
    <t xml:space="preserve">060908 </t>
  </si>
  <si>
    <t xml:space="preserve">060909 </t>
  </si>
  <si>
    <t>APORTE DE LA INSTITUCION PARA LA CELEBRACION DEL TORNEO SUPERIOR MASCULINO DE BALONCESTO, ORGANIZADO POR LA LIGA DE BALONCESTO ORIENTAL Y LA ALCALDIA DE SANTO DOMINGO ESTE, DONDE SE ESTARA DISPUTANDO LA COPA DE SANTO DOMINGO ESTE, EL CUAL SE REALIZARA DESDE EL DIA 20 DE JUNIO HASTA EL 23 DE JULIO DEL AÑO 2021, EN EL POLIDEPORTIVO DE INVIVIENDA.</t>
  </si>
  <si>
    <t>PAGO INDEMN. Y VAC. (30 DIAS CORRESP. AL AÑO 2019 Y 30 DEL 2020), QUIEN DESEMPEÑO EL CARGO DE AYUDANTE DE FONTANERIA, EN LA DIVISION DE OPERACIONES SAN CRISTOBAL.</t>
  </si>
  <si>
    <t>PAGO INDEMN. Y VAC. (30 DIAS CORRESP. AL AÑO 2019 Y 30 AL 2020), QUIEN DESEMPEÑO EL CARGO DE AYUDANTE DE FONTANERIA, EN LA DIVISION DE OPERACIONES SAN CRISTOBAL.</t>
  </si>
  <si>
    <t>PAGO FACT. NOS. B1500000015/06-02, 16/29-04-2021, ORDEN DE SERVICIO NO. OS2020-0676,DISTRIBUCION DE AGUA EN DIFERENTES SECTORES Y COMUNIDADES DE LA PROVINCIA PERAVIA. CORRESP. A 31 DIAS DEL MES DE ENERO Y 11 DIAS DEL MES DE FEBRERO/2021.</t>
  </si>
  <si>
    <t>REPOS. FONDO CAJA CHICA DE LA PROVINCIA MONTECRISTI ZONA I CORRESPONDIENTE AL PERIODO DEL 14 AL 29-06-2021, RECIBOS DE DESEMBOLSO DEL 0601 AL 0620.</t>
  </si>
  <si>
    <t>PAGO FACT. NOS. B150000030/19-06-2021 ORDEN DE SERVICIO OS2021-0314 COLOCACION DE PUBLICIDAD INSTITUCIONAL DURANTE 03 (TRES) MESES, EN EL PROGRAMA RADIAL "MI FAMILIA RADIO" QUE SE TRANSMITE LOS LUNES A LAS 6:00 PM. A TRAVES DE LA EMISORA DIGITAL UNIKRADIO, CORRESP. AL PERIODO DEL 17 DE MAYO AL 17 DE JUNIO/2021.</t>
  </si>
  <si>
    <t>PAGO FACT. NO.B1500000171/11-06-2021, ORDEN DE SERVICIO NO.OS2021-0372, COLOCACION DE PUBLICIDAD INSTITUCIONAL DURANTE 03 (TRES) MESES, EN EL PROGRAMA DE TELEVISION ¨DE AQUI SOY¨,  ESTE ESPACIO QUE SE TRANSMITE LOS DOMINGOS EN HORARIO DE 3:00  A 4:00 P.M. POR  PERAVIA VISION, CANAL  8,   CORRESP. AL PERIODO DEL 30 DE MARZO AL 30 DE MAYO DEL 2021.</t>
  </si>
  <si>
    <t>PAGO FACT. NO.B1500000127/21-06-2021, ORDEN DE SERVICIO OS2021-0343, COLOCACION DE PUBLICIDAD INSTITUCIONAL DURANTE 3 (TRES) MESES EN EL PROGRAMA DE RADIO ' LO QUE PASA EN EL PIAS', QUE ES TRANSMITIDO LOS SABADOS DE 9:00 AM A 10:00 AM, POR LA EMISORA LA 104.7 FM Y VARIAS PLATAFORMAS NOTICIOSAS CON ALCANCE EN TODA LA REGION SUR, BAJO LA PRODUCCION Y REPRESENTACION LEGAL DE LEEVY CRISTIAN CASTILLO OGANDO,  EN EL PERIODO DESDE EL 12 DE MARZO HASTA 12 DE JUNIO 2021.</t>
  </si>
  <si>
    <t>PAGO VAC. (20 DIAS CORRESP. AL AÑO 2019 Y 20 DEL 2020), QUIEN DESEMPEÑO EL CARGO DE SOPORTE COMERCIAL, EN LA SECCION COMERCIAL DE BARAHONA.</t>
  </si>
  <si>
    <t>PAGO VAC. (20 DIAS CORRESPONDIENTE AL AÑO 2019 Y 20 AL 2020),  QUIEN DESEMPEÑO EL CARGO DE SOPORTE COMERCIAL, EN LA SECCION COMERCIAL DE BARAHONA.</t>
  </si>
  <si>
    <t>PAGO INDEMN. Y VAC. (25 DIAS CORRESP. AL AÑO 2020), QUIEN DESEMPEÑO EL CARGO DE AUXILIAR COMERCIAL, EN LA DIVISION COMERCIAL SAN CRISTOBAL.</t>
  </si>
  <si>
    <t>PAGO INDEMN. Y VACACIONES (25 DIAS CORRESP. AL AÑO 2020), QUIEN DESEMPEÑO EL CARGO DE AUXILIAR COMERCIAL, EN LA DIVISION COMERCIAL SAN CRISTOBAL.</t>
  </si>
  <si>
    <t>PAGO INDEMN. Y VAC. (20 DIAS CORRESP. AL AÑO 2019 Y 20 DEL 2020), QUIEN DESEMPEÑO EL CARGO DE OPERADOR DE EQUIPOS PESADOS, EN LA SECCION DE OPERACIONES DE BARAHONA.</t>
  </si>
  <si>
    <t>PAGO INDEMN. Y VAC. (20 DIAS CORRESP. AL AÑO 2019 Y 20 AL 2020), QUIEN DESEMPEÑO EL CARGO DE OPERADOR DE EQUIPOS PESADOS, EN LA SECCION DE OPERACIONES DE BARAHONA.</t>
  </si>
  <si>
    <t>PAGO VAC. (20 DIAS CORRESP. AL AÑO 2019 Y 20 AL 2020), QUIEN DESEMPEÑO EL CARGO DE TECNICO ADMINISTRATIVO, EN LA DIVISION MANTENIMIENTO DE POZOS.</t>
  </si>
  <si>
    <t>PAGO FACT. NOS. B0222403172/04-12, 405985/10-12, 407790/14-12, 411930/22-12-2020, 982069,80/14-01-2021, DESCONTADO DE LAS VAC., QUIEN DESEMPEÑO EL CARGO DE TECNICO ADMINISTRATIVO, EN LA DIVISION MANTENIMIENTO DE POZOS.</t>
  </si>
  <si>
    <t>PAGO INDEMN. Y VAC. (25 DIAS CORRESP. AL AÑO 2019 Y 30 AL 2020), QUIEN DESEMPEÑO EL CARGO DE OPERADOR DE SISTEMA APS, EN LA SECCION DE OPERACIONES DE BARAHONA.</t>
  </si>
  <si>
    <t>PAGO INDEMN. Y VAC. (30 DIAS CORRESP. AL AÑO 2019 Y 30 AL 2020),  QUIEN DESEMPEÑO EL CARGO DE ENCARGADO EN EL DEPARTAMENTO DE HIDROLOGIA.</t>
  </si>
  <si>
    <t>1ER ABONO, INDEMN. Y VAC. CORRESP. A (30 DIAS DEL AÑO 2019 Y 30 DEL 2020), QUIEN DESEMPEÑO EL CARGO DE ENCARGADO EN EL DEPARTAMENTO DE HIDROLOGIA.</t>
  </si>
  <si>
    <t>PAGO INDEMN. Y VAC. (12 DIAS CORRESP. AL AÑO 2019 Y 30 DEL 2020), QUIEN DESEMPEÑO EL CARGO DE SECRETARIA, EN LA SECCION DE SEGURIDAD CIVIL.</t>
  </si>
  <si>
    <t>PAGO INDEMN. Y VAC. (12 DIAS CORRESP. AL AÑO 2019 Y 30 AL 2020),  QUIEN DESEMPEÑO EL CARGO DE SECRETARIA, EN LA SECCION DE SEGURIDAD CIVIL.</t>
  </si>
  <si>
    <t>1ER ABONO, INDEMN. Y VAC. CORRESP. A (25 DIAS DEL AÑO 2019 Y 30 DEL 2020), QUIEN DESEMPEÑO EL CARGO DE ANALISTA DE CALIDAD DEL AGUA EN EL LABORATORIO CENTRAL.</t>
  </si>
  <si>
    <t>PAGO INDEMN. Y VAC. (25 DIAS CORRESP. AL AÑO 2019 Y 30 AL 2020), QUIEN DESEMPEÑO EL CARGO DE ANALISTA DE CALIDAD DEL AGUA EN EL LABORATORIO CENTRAL.</t>
  </si>
  <si>
    <t>PAGO INDEMN. Y VAC. (15 DIAS CORRESP. AL AÑO 2020), QUIEN DESEMPEÑO EL CARGO DE AYUDANTE DE OPERACIONES Y MANTENIMIENTO EN LA SECCION DE TRATAMIENTO DE AGUA VALVERDE.</t>
  </si>
  <si>
    <t>1ER ABONO, INDEMN. Y VAC. CORRESP. A (30 DIAS DEL AÑO 2019 Y 25 DEL 2020), QUIEN DESEMPEÑO EL CARGO DE ASISTENTE, EN LA DIRECCION EJECUTIVA.</t>
  </si>
  <si>
    <t>PAGO INDEMN. Y VAC. (30 DIAS CORRESP.E AL AÑO 2019 Y 25 AL 2020),  QUIEN DESEMPEÑO EL CARGO DE ASISTENTE, EN LA DIRECCION EJECUTIVA.</t>
  </si>
  <si>
    <t>PAGO FACT. NO. B1500000534/14-06-2021 ORDEN DE SERVICIO OS2021-0264,COLOCACION PUBLICIDAD INSTITUCIONAL, EN EL PROGRAMA DE TELEVISION "EL TRIBUNAL DE LA TARDE" QUE SE TRANSMITE DE LUNES A VIERNES EN HORARIO DE 4:00 PM A 6:00 PM, POR TELEFUTURO CANAL 23, CORRESP. AL PERIODO DEL 11 DE MAYO AL 11 DE JUNIO/2021.</t>
  </si>
  <si>
    <t>PAGO FACT. NO. B1500031414/05-07-2021, CUENTA NO.86115926, POR SERVICIO DE TELECABLE E INTERNET, CORRESP. A LA FACTURACION  DEL 01-06 AL 30-06-2021).</t>
  </si>
  <si>
    <t>PAGO FACT. NO. B1500031459/05-07-2021, CUENTA NO.86797963, CORRESP. AL  SERVICIO DE USO GPS  DEL INAPA   FACTURACION  DESDE  01-06  AL 30-06-2021.</t>
  </si>
  <si>
    <t>PAGO FACT. NO. B1500031424/05-07-2021, CUENTA NO.86273266, POR SERVICIO DE USO INTERNET MOVIL TABLET,  ASIGNADO AL DEPTO. DE CATASTRO AL USUARIO DEL INAPA, CORRESP. A LA FACTURACION  DEL 01-06 AL 30-06-2021.</t>
  </si>
  <si>
    <t>PAGO FACT. NOS. B1500000033/18-02, 34/03-03, 35/31-03, 36/30-04, 37/01-06-2021, ORDEN DE SERVICIO NO. OS2021-0238, DISTRIBUCION DE AGUA EN DIFERENTES SECTORES Y COMUNIDADES DE LA PROVINCIA AZUA,  CORRESP. A  29 DIAS DEL MES DE  ENERO , 28  DIAS DE FEBRERO, 30  DIAS DE MARZO, 29 DIAS DE ABRIL, 30 DIAS DE MAYO/2021.</t>
  </si>
  <si>
    <t>PAGO FACT. DE CONSUMO ENERGETICO EN LA ZONA NORTE DEL PAIS CORRESP. AL MES DE MAYO/2021.</t>
  </si>
  <si>
    <t>PAGO FACT.  NOS. B1500000006, 07, 08, 15/05-05-, 14/04-06-2021 ORDEN DE SERVICIO NO. OS2021-0361, DISTRIBUCION DE AGUA EN DIFERENTES SECTORES Y COMUNIDADES DE LA PROVINCIA ELIAS PIÑA, CORRESP. A 22 DIAS  DE ENERO,  28 DIAS DE  FEBRERO, 31 DIAS DE   MARZO,  30 DIAS DE  ABRIL,  31  DIAS DE MAYO/2021.</t>
  </si>
  <si>
    <t>PAGO FACT. NO.B1500000145/17-12-2020, ORDEN DE SERVICIO NO.OS2020-0810, ALQUILER DE INSTRUMENTOS Y ALMUERZOS PARA 35 PERSONAS CON MOTIVO DE SER UTILIZADOS DURANTE LA REUNION DEL CONSEJO DIRECTIVO PARA LA REFORMA Y MODERNIZACION DEL SECTOR AGUA POTABLE Y SANEAMIENTO.</t>
  </si>
  <si>
    <t xml:space="preserve">060911 </t>
  </si>
  <si>
    <t xml:space="preserve">060912 </t>
  </si>
  <si>
    <t>060910</t>
  </si>
  <si>
    <t xml:space="preserve">EFT-6282 </t>
  </si>
  <si>
    <t>EFT-6283</t>
  </si>
  <si>
    <t>EFT-6284</t>
  </si>
  <si>
    <t>EFT-6285</t>
  </si>
  <si>
    <t>EFT-6286</t>
  </si>
  <si>
    <t>EFT-6287</t>
  </si>
  <si>
    <t>EFT-6288</t>
  </si>
  <si>
    <t>EFT-6289</t>
  </si>
  <si>
    <t>EFT-6290</t>
  </si>
  <si>
    <t xml:space="preserve">060913 </t>
  </si>
  <si>
    <t xml:space="preserve">060914 </t>
  </si>
  <si>
    <t xml:space="preserve">060915 </t>
  </si>
  <si>
    <t xml:space="preserve">060916 </t>
  </si>
  <si>
    <t xml:space="preserve">060917 </t>
  </si>
  <si>
    <t xml:space="preserve">060918 </t>
  </si>
  <si>
    <t>PAGO FACT. NO.B1500000036/17-06-2021, ORDEN DE SERVICIO NO.OS2021-0340, PARA LOS SERVICIOS DE NOTARIOS PARA EL ACTO DE APERTURA DE LA COMPARACION DE PRECIOS NO.INAPA-CCC-CP-2021-0014, OFERTAS TECNICAS (SOBRE A), PARA LA ¨ADQUISICION DE DISPOSITIVOS, PARA LA LOCALIZACION AUTOMATICA ( AVL) PARA USO DEL INAPA¨.</t>
  </si>
  <si>
    <t>PAGO FACT. NOS. B1500000013/01-06-2021 ORDEN DE SERVICIO OS2021-0189 COLOCACION DE PUBLICIDAD INSTITUCIONAL DURANTE 03 (TRES) MESES, EN LOS PROGRAMAS DE RADIO Y TELEVISION, QUE SE TRANSMITE DE LUNES A DOMINGO POR MAMBO FM 94.3 Y TELEVISION BELLA VISION, CANAL 8, CORRESP. AL PERIODO DEL 23 DE ABRIL AL 23 DE MAYO/2021.</t>
  </si>
  <si>
    <t>PAGO FACT. NOS. B1500001140, 1141, 1142, 1143, 1144/30-06-2021 (CONTRATO NO. 1178,1179, 1180, 1181,3066),  SERVICIO ENERGETICO A NUESTRAS INSTALACIONES EN BAYAHIBE, PROVINCIA LA ROMANA, CORRESP. AL  MES DE JUNIO/2021.</t>
  </si>
  <si>
    <t>PAGO INDEMN. Y VAC. (30 DIAS CORRESP. AL AÑO 2019 Y 26 DEL 2020), QUIEN DESEMPEÑO EL CARGO DE CAJERO (A), EN LA DIVISION DE TESORERIA.</t>
  </si>
  <si>
    <t>PAGO INDEMN. Y VAC. (30 DIAS CORRESP. AL AÑO 2019 Y 26 AL 2020), QUIEN DESEMPEÑO EL CARGO DE CAJERO (A), EN LA DIVISION DE TESORERIA.</t>
  </si>
  <si>
    <t>PAGO INDEMN. Y VAC. (25 DIAS CORRESP. AL AÑO 2019 Y 30 DEL 2020), QUIEN DESEMPEÑO EL CARGO DE GESTOR DE COBROS, SECCION COMERCIAL DE INDEPENDENCIA.</t>
  </si>
  <si>
    <t>PAGO INDEMN. Y VAC. (25 DIAS CORRESP. AL AÑO 2019 Y 30 AL 2020),  QUIEN DESEMPEÑO EL CARGO DE GESTOR DE COBROS, SECCION COMERCIAL DE INDEPENDENCIA.</t>
  </si>
  <si>
    <t>SALDO, INDEMN. Y VAC. CORRESP. A (30 DIAS DEL AÑO 2019 Y 30 DEL 2020), QUIEN DESEMPEÑO LA FUNCION DE ANALISTA DE PREVENCION Y SEGURIDAD, EN EL DEPARTAMENTO PROVINCIAL SAN CRISTOBAL.</t>
  </si>
  <si>
    <t>PAGO FACT. NOS.B1500003844, 3845, 3846,3847, 3862, 3848, 3853, 3883, 3863, 3859, 3860, 3861, 3864, 3865, 3866/30-06-2021, CONSUMO ENERGETICO CORRESP. AL MES DE JUNIO/2021.</t>
  </si>
  <si>
    <t>PAGO FACT. NOS.B1500019215, 19216/01-07-2021 POLIZA NO.30-93-015147, SERVICIOS PLAN MASTER INTERNACIONAL AL SERVIDOR VIGENTE Y SUS DEPENDIENTES DIRECTOS (CONYUGE E HIJOS), CORRESP. AL MES DE JULIO/2021.</t>
  </si>
  <si>
    <t>PAGO FACT. NO.B1500155337/31-05-2021, POR CONSUMO ENERGETICO AC. MONTE PLATA CORRESP. AL MES DE MAYO/2021.</t>
  </si>
  <si>
    <t>PAGO FACT. DE CONSUMO ENERGETICO EN LA ZONA SUR DEL PAIS CORRESP. AL MES DE JUNIO/2021.</t>
  </si>
  <si>
    <t>PAGO FACT. DE CONSUMO ENERGETICO EN LA ZONA SUR DEL PAIS CORRESP. AL MES DE MAYO/2021.</t>
  </si>
  <si>
    <t>PAGO FACT. NO. B1500000007/01-06-2021,  ORDEN DE SERVICIO NO. OS2021-0278,  DISTRIBUCION DE AGUA CON CAMION CISTERNA EN DIFERENTES SECTORES Y COMUNIDADES DE LAS  PROVINCIAS SAN JUAN DE LA MAGUANA,  CORRESP. A 31  DIAS DE MAYO/2021.</t>
  </si>
  <si>
    <t>PAGO FACT. NO. B1500101018/28-06-2021 (754010781), SERVICIO DE INTERNET BANDA (S) ANCHA (S) DEL  ACUEDUCTO DE SAN PEDRO DE MACORIS, CORRESP. AL MES DE MAYO/2021.</t>
  </si>
  <si>
    <t>PAGO FACT. NO. B1500031539/15-07-2021, CUENTA NO.4236435, POR SERVICIO DE  INTERNET  PRINCIPAL 200 MBPS Y TELECABLE, CORRESP. AL PERIODO DEL 11-06  AL 10-07-2021.</t>
  </si>
  <si>
    <t>PAGO FACT. NO. B1100008878/15-07-21, ALQUILER DE DOS LOCALES COMERCIALES EN EL MUNICIPIO DAJABON,  PROVINCIA DAJABON  CORRESP. AL MES DE JUNIO/2021.</t>
  </si>
  <si>
    <t>EFT-6293</t>
  </si>
  <si>
    <t>EFT-6294</t>
  </si>
  <si>
    <t>EFT-6295</t>
  </si>
  <si>
    <t>EFT-6296</t>
  </si>
  <si>
    <t>EFT-6297</t>
  </si>
  <si>
    <t>EFT-6298</t>
  </si>
  <si>
    <t>EFT-6299</t>
  </si>
  <si>
    <t xml:space="preserve">EFT-6291 </t>
  </si>
  <si>
    <t>EFT-6292</t>
  </si>
  <si>
    <t xml:space="preserve">060919 </t>
  </si>
  <si>
    <t xml:space="preserve">060920 </t>
  </si>
  <si>
    <t xml:space="preserve">060921 </t>
  </si>
  <si>
    <t xml:space="preserve">060922 </t>
  </si>
  <si>
    <t xml:space="preserve">060923 </t>
  </si>
  <si>
    <t xml:space="preserve">060924 </t>
  </si>
  <si>
    <t xml:space="preserve">060925 </t>
  </si>
  <si>
    <t xml:space="preserve">060926 </t>
  </si>
  <si>
    <t xml:space="preserve">060927 </t>
  </si>
  <si>
    <t xml:space="preserve">060928 </t>
  </si>
  <si>
    <t xml:space="preserve">060929 </t>
  </si>
  <si>
    <t xml:space="preserve">060930 </t>
  </si>
  <si>
    <t xml:space="preserve">060931 </t>
  </si>
  <si>
    <t xml:space="preserve">060932 </t>
  </si>
  <si>
    <t xml:space="preserve">060933 </t>
  </si>
  <si>
    <t xml:space="preserve">060934 </t>
  </si>
  <si>
    <t xml:space="preserve">060935 </t>
  </si>
  <si>
    <t xml:space="preserve">060936 </t>
  </si>
  <si>
    <t xml:space="preserve">060937 </t>
  </si>
  <si>
    <t xml:space="preserve">060938 </t>
  </si>
  <si>
    <t>PAGO INDEMN. Y VAC. (20 DIAS CORRESP. AL AÑO 2019 Y 20 DEL 2020), QUIEN DESEMPEÑO EL CARGO DE OPERADOR DE SISTEMA APS, EN LA DIVISION DE OPERACIONES AZUA.</t>
  </si>
  <si>
    <t>PAGO INDEMN. Y VAC. (20 DIAS CORRESP. AL AÑO 2019 Y 20 AL 2020), QUIEN DESEMPEÑO EL CARGO DE OPERADOR DE SISTEMA APS, EN LA DIVISION DE OPERACIONES AZUA.</t>
  </si>
  <si>
    <t>PAGO INDEMN. Y VAC. (30 DIAS CORRESPONDIENTE AL AÑO 2020), QUIEN DESEMPEÑO EL CARGO DE SOPORTE COMERCIAL, EN LA DIVISION COMERCIAL SAN CRISTOBAL.</t>
  </si>
  <si>
    <t>PAGO INDEMN. Y VAC. (30 DIAS CORRESP. AL AÑO 2020), QUIEN DESEMPEÑO EL CARGO DE SOPORTE COMERCIAL, EN LA DIVISION COMERCIAL SAN CRISTOBAL.</t>
  </si>
  <si>
    <t>PAGO INDEMN. Y VAC. (25 DIAS CORRESP. AL AÑO 2019 Y 25 AL 2020), QUIEN DESEMPEÑO EL CARGO DE AYUDANTE DE OPERACIONES Y MANTENIMIENTO, EN LA DIVISION DE TRATAMIENTO DE AGUAS SAN PEDRO DE MACORIS.</t>
  </si>
  <si>
    <t>PAGO INDEMN. Y VAC. (25 DIAS CORRESP. AL AÑO 2019 Y 25 DEL 2020), QUIEN DESEMPEÑO EL CARGO DE AYUDANTE DE OPERACIONES Y MANTENIMIENTO, EN LA DIVISION DE TRATAMIENTO DE AGUAS SAN PEDRO DE MACORIS.</t>
  </si>
  <si>
    <t>PAGO INDEMN. Y VAC. (30 DIAS CORRESP. AL AÑO 2019 Y 30 DEL 2020), QUIEN DESEMPEÑO EL CARGO DE GESTOR DE COBROS, EN LA DIVISION COMERCIAL SANCHEZ RAMIREZ.</t>
  </si>
  <si>
    <t>PAGO INDEMN. Y VAC. (30 DIAS CORRESP. AL AÑO 2019 Y 30 AL 2020),QUIEN DESEMPEÑO EL CARGO DE GESTOR DE COBROS, EN LA DIVISION COMERCIAL SANCHEZ RAMIREZ.</t>
  </si>
  <si>
    <t>PAGO VAC. (30 DIAS CORRESP. AL AÑO 2019 Y 30 AL 2020), QUIEN DESEMPEÑO EL CARGO DE SECRETARIA EJECUTIVA, EN EL DEPARTAMENTO RELACIONES LABORALES Y SOCIALES.</t>
  </si>
  <si>
    <t>PAGO VAC. (20 DIAS CORRESP. AL AÑO 2019 Y 20 AL 2020), QUIEN DESEMPEÑO EL CARGO DE SOPORTE ELECTROMECANICO, EN LA DIVISION DE ALMACEN DE EQUIPOS.</t>
  </si>
  <si>
    <t>PAGO FACT. NO.B1500000627/06-07-2021, ORDEN DE SERVICIO NO. OS2021-0371, POR COLOCACION DE PUBLICIDAD INSTITUCIONAL DURANTE 03 (TRES) MESES, EN LOS PROGRAMAS DE RADIO ¨GOBIERNO DE LA MAÑANA Y  GOBIERNO DE LA TARDE¨, QUE SE TRANSMITEN DE LUNES A VIERNES DE 5:00 AM A 11:00 AM Y DE 2:30 PM A 7:00 PM, (CORRESP. AL PERIODO DEL 09 DE JUNIO AL 09 DE JULIO/2021).</t>
  </si>
  <si>
    <t>PAGO FACT. NOS. B1500000319/04-06, 321/01-07-2021 ORDEN DE SERVICIO. OS2021-0315  COLOCACION DE PUBLICIDAD INSTITUCIONAL DURANTE 03 (TRES) MESES, EN EL PROGRAMA DE TELEVISION "HOY MISMO"  BAJO LA DIRECCION Y PRODUCCION DE OSCAR MEDINA, LUISIN MEJIA, DANNY ALCANTARA Y FREDDY SANDOVAL; SE TRANSMITE DE LUNES A VIERNES EN HORARIO DE 5:00 AM A 8:00 AM CORRESP. AL PERIODO DEL 22 DE ABRIL AL 22 DE JUNIO/2021.</t>
  </si>
  <si>
    <t>PAGO INDEMN. Y VAC. (30 DIAS CORRESP. AL AÑO 2019 Y 30 AL 2020),  QUIEN DESEMPEÑO EL CARGO DE DISTRIBUIDOR DE FACTURAS, EN LA DIVISION ADMINISTRATIVA PROVINCIA SAN PEDRO DE MACORIS.</t>
  </si>
  <si>
    <t>PAGO INDEMN. Y VAC. (30 DIAS CORRESP. AL AÑO 2019 Y 30 DEL 2020), QUIEN DESEMPEÑO EL CARGO DE DISTRIBUIDOR DE FACTURAS, EN LA DIVISION ADMINISTRATIVA PROVINCIA SAN PEDRO DE MACORIS.</t>
  </si>
  <si>
    <t>PAGO INDEMN. Y VAC., QUIEN DESEMPEÑO EL CARGO DE CONSERJE, EN LA SECCION DE MAYORDOMIA.</t>
  </si>
  <si>
    <t>PAGO FACT. NO. B0223533673/25-03-2021, DESCONTADO DE LA INDEMN. Y VAC. QUIEN DESEMPEÑO EL CARGO DE CONSERJE, EN LA SECCION DE MAYORDOMIA.</t>
  </si>
  <si>
    <t>PAGO VAC. (10 DIAS CORRESP. AL AÑO 2020), QUIEN DESEMPEÑO EL CARGO DE ANALISTA DE SEGURIDAD Y MONITOREO TIC, EN EL DEPARTAMENTO DE SEGURIDAD Y MONITOREO TIC.</t>
  </si>
  <si>
    <t>PAGO FACT. NO. B0223526482/09-03-2021, DESCONTADO DE LAS VAC. QUIEN DESEMPEÑO EL CARGO DE ANALISTA DE SEGURIDAD Y MONITOREO TIC, EN EL DEPARTAMENTO DE SEGURIDAD Y MONITOREO TIC.</t>
  </si>
  <si>
    <t>PAGO INDEMN. Y VAC. (25 DIAS CORRESP. AL AÑO 2019 Y 24 DEL 2020), QUIEN DESEMPEÑO EL CARGO DE OPERADOR DE PLC, EN LA SECCION DE TRATAMIENTO DE AGUA DE BARAHONA.</t>
  </si>
  <si>
    <t>PAGO INDEMN. Y VAC. (25 DIAS CORRESP. AL AÑO 2019 Y 24 AL 2020),  QUIEN DESEMPEÑO EL CARGO DE OPERADOR DE PLC, EN LA SECCION DE TRATAMIENTO DE AGUA DE BARAHONA.</t>
  </si>
  <si>
    <t>PAGO FACT. NOS. B1500001135, 1136, 1137,1138,1140/16-06-2021 CONTRATOS NOS. 6395, 6396, 6397, 6398, 6415,  CONSUMO ENERGETICO DE LAS LOCALIDADES ARROYO SULDIDO, LAS COLONIAS, RANCHO ESP, AGUA SABROSA,  LA BARBACOA,  LA COLONIA RANCHO ESPAÑOL,  PROVINCIA SAMANA, CORRESP. AL MES DE JUNIO/2021.</t>
  </si>
  <si>
    <t>PAGO FACT. NOS.B1500002968/14-05, 3057, 3058/17-06-2021, ORDENES DE SERVICIO NOS.OS2021-0318,  OS2021-0385, OS2021-0375,  PUBLICACION EN UN (01) MEDIO DE CIRCULACION NACIONAL DURANTE DOS (02) DIAS CONSECUTIVOS LA CONVOCATORIA, AVISO CONCURSO EXTERNO, PARA CUBRIR LAS VACANTES DE COORDINADOR DE TRATAMIENTO DEL AGUA Y ANALISTA DE DATOS ESTADISTICOS, DOS (2) DIAS A PARTICIPAR EN EL PROCESO DE LICITACION PUBLICA NACIONAL, NO.INAPA-CCC-LPN-2021-0014. DOS DIAS CONVOCATORIA A PARTICIPAR EN EL PROCESO DE EXCEPCION MEDIANTE URGENCIA NO.INAPA-MAE-PEUR-2021-0002.</t>
  </si>
  <si>
    <t>PAGO FACTURA NOS. B1500000595/04-06-2021 ORDEN DE SERVICIOS OS2021-0263,  COLOCACION DE PUBLICIDAD INSTITUCIONAL DURANTE 03 (TRES) MESES, EN EL PROGRAMA DE RADIO "LA REPUBLICA RADIO" TRANSMITIDO DE LUNES A VIERNES DE 4:00 PM A 5:PM POR LA NOTA, 95.7FM, CORRESP. AL PERIODO DEL 02 MAYO AL 02 DE JUNIO/2021.</t>
  </si>
  <si>
    <t>PAGO FACT. NO.B1500000323/14-06-2021, ORDEN DE SERVICIO OS2021-0313, COLOCACION DE PUBLICIDAD INSTITUCIONAL DURANTE 03 (TRES) MESES , EN EL PROGRAMA DE TELEVISION ¨EL INTERACTIVO DE FELITO¨ TRANSMITIDO LOS DOMINGOS DE 4:00 PM A 5:00 PM, POR CINEVISION, CANAL 19, (CORRESP. AL PERIODO DEL 12 DE MAYO AL 12 DE JUNIO 2021).</t>
  </si>
  <si>
    <t>PAGO FACT. NO.B1500004657/29-06-2021, SERVICIOS A EMPLEADOS VIGENTES Y EN TRAMITES DE PENSION, CORRESP. AL MES DE JULIO/2021.</t>
  </si>
  <si>
    <t>PAGO FACT. NO.B1500000137/25-11-2020, ORDEN DE COMPRA NO. OC2020-0314, COMPRA DE REFRIGERIO PARA LA ACTIVIDAD EN CONMEMORACION DEL DIA INTERNACIONAL  DE LA ELIMINACION DE LA VIOLENCIA CONTRA LA MUJER.</t>
  </si>
  <si>
    <t>PAGO FACT. NO. B1500000153/28-01-2021 ORDEN DE SERVICIO OS2021-0041 SERVICIO DE CATERING PARA 5 PERSONAS Y ALQUILER DE CARPA, MESA Y MANTEL CON BAMBALINA.</t>
  </si>
  <si>
    <t>PAGO FACT. NO. B1500000029/04-06-2021, ORDEN DE SERVICIO NO. OS2021-0204, ABASTECIMIENTO DE AGUA EN DIFERENTES SECTORES Y COMUNIDADES DE LA PROVINCIA MAO, VALVERDE, CORRESP. A  27 DIAS DEL MES DE MAYO/2021.</t>
  </si>
  <si>
    <t>PAGO FACT  NO. B1500029892/28-06-2021,  COLECTIVO DE VIDA CORRESPONDIENTE AL MES JULIO/2021, POLIZA NO.2-2-102-0064318.</t>
  </si>
  <si>
    <r>
      <t>060946</t>
    </r>
    <r>
      <rPr>
        <sz val="9"/>
        <color indexed="8"/>
        <rFont val="Arial"/>
        <family val="2"/>
      </rPr>
      <t/>
    </r>
  </si>
  <si>
    <t xml:space="preserve">EFT-6300 </t>
  </si>
  <si>
    <t>EFT-6301</t>
  </si>
  <si>
    <t>EFT-6302</t>
  </si>
  <si>
    <t>EFT-6303</t>
  </si>
  <si>
    <t xml:space="preserve">060939 </t>
  </si>
  <si>
    <t xml:space="preserve">060940 </t>
  </si>
  <si>
    <t xml:space="preserve">060941 </t>
  </si>
  <si>
    <t xml:space="preserve">060942 </t>
  </si>
  <si>
    <t xml:space="preserve">060943 </t>
  </si>
  <si>
    <t xml:space="preserve">060944 </t>
  </si>
  <si>
    <t xml:space="preserve">060945 </t>
  </si>
  <si>
    <t xml:space="preserve">060947 </t>
  </si>
  <si>
    <t xml:space="preserve">060948 </t>
  </si>
  <si>
    <t>PAGO INDEMN. Y VAC. (30 DIAS CORRESP. AL AÑO 2019 Y 24 AL 2020),  QUIEN DESEMPEÑO EL CARGO DE OPERADOR DE SISTEMA APS EN LA SECCION DE OPERACIONES DE BARAHONA.</t>
  </si>
  <si>
    <t>PAGO INDEMN. Y VAC. (20 DIAS CORRESP. AL AÑO 2019 Y 17 AL 2020), QUIEN DESEMPEÑO EL CARGO DE CAJERO (A), EN LA DIVISION ADMINISTRATIVA PROVINCIA SAN PEDRO DE MACORIS.</t>
  </si>
  <si>
    <t>PAGO INDEMN. Y VAC. (20 DIAS CORRESP. AL AÑO 2019 Y 20 AL 2020), QUIEN DESEMPEÑO EL CARGO DE AYUDANTE DE FONTANERIA, EN LA DIVISION DE OPERACIONES PROV. SAN PEDRO DE MACORIS.</t>
  </si>
  <si>
    <t>PAGO INDEMN. Y VAC. (20 DIAS CORRESP. AL AÑO 2019 Y 20 DEL 2020), QUIEN DESEMPEÑO EL CARGO DE AYUDANTE DE FONTANERIA, EN LA DIVISION DE OPERACIONES PROV. SAN PEDRO DE MACORIS.</t>
  </si>
  <si>
    <t>REPOS. FONDO CAJA CHICA DE LA DIRECCION DE INGENIERIA CORRESP. AL PERIODO DEL 12-03 AL 22-06-2021, RECIBOS DE DESEMBOLSO DEL 881 AL 893.</t>
  </si>
  <si>
    <t>REPOS. FONDO CAJA CHICA DE LA PROVINCIA SANCHEZ RAMIREZ ZONA III CORRESPONDIENTE AL PERIODO DEL 27-04 AL 10-06-2021, RECIBOS DE DESEMBOLSO DEL 0977 AL 0993.</t>
  </si>
  <si>
    <t>PAGO FACT. NO. B1500000007/24-05-2021 ORDEN DE COMPRA OC2021-0129, ADQUISICION DE HERRAMIENTAS ELECTRICOS Y TECNOLOGICOS, PARA USO DE LA INSTITUCION.</t>
  </si>
  <si>
    <t>PAGO FACT. NOS. B1500000046/31-05,  40, 41,42/12-04-21,  44/05-05, 45/31-05-2021, ORDENES DE SERVICIO NOS. OS2020-0553, OS2021-0362, DISTRIBUCION DE AGUA CON CAMION CISTERNA EN DIFERENTES SECTORES Y COMUNIDADES DE LA PROVINCIA EL SEYBO, ADENDA 01/2019,  CORRESP. A 25   DIAS  DE DICIEMBRE/2020,  28 DIAS DE ENERO, 25 DIAS DE FEBRERO, 28 DIAS DE MARZO, 26 DIAS DE ABRIL, 26 DIAS DE MAYO/2021.</t>
  </si>
  <si>
    <t>PAGO FACT. NOS. B1500000038/20-03, 39/19-04, 40/05-05, 41/04-06-2021, ORDEN DE SERVICIO NO.OS2021-0409, SERVICIO DISTRIBUCION DE AGUA, EN DIFERENTES BARRIOS Y COMUNIDADES DE LA PROVINCIA PEDERNALES, CORRESP. 25 DIAS DE FEBRERO, 29 DIAS DE MARZO, 30 DIAS DE ABRIL, 29 DIAS DE MAYO/2021.</t>
  </si>
  <si>
    <t>PAGO FACT. NOS.B1500061862, 64404/11, 61863, 61865/12, 61874, 61873/13, 61893/14, 64417, 64416, 61894, 64445,  64412/18, 64425, 64424, 64446/19, 64441/20, 64434, 60433/21, 64479, 64478, 64502, 64477/28-05-2021 ORDEN DE COMPRA OC2020-0191 ADQUISICION DE GASOIL REGULAR  PARA SER UTILIZADO EN LA FLOTILLA  DE VEHICULOS, GENERADORES ELECTRICOS, Y EQUIPO DE BOMBEO DEL INAPA.</t>
  </si>
  <si>
    <t xml:space="preserve">EFT-6304 </t>
  </si>
  <si>
    <t>EFT-6305</t>
  </si>
  <si>
    <t>EFT-6306</t>
  </si>
  <si>
    <t>EFT-6307</t>
  </si>
  <si>
    <t>EFT-6308</t>
  </si>
  <si>
    <t xml:space="preserve">060949 </t>
  </si>
  <si>
    <t xml:space="preserve">060950 </t>
  </si>
  <si>
    <t xml:space="preserve">060951 </t>
  </si>
  <si>
    <t xml:space="preserve">060952 </t>
  </si>
  <si>
    <t xml:space="preserve">060953 </t>
  </si>
  <si>
    <t xml:space="preserve">060954 </t>
  </si>
  <si>
    <t xml:space="preserve">060955 </t>
  </si>
  <si>
    <t xml:space="preserve">060956 </t>
  </si>
  <si>
    <t xml:space="preserve">060957 </t>
  </si>
  <si>
    <t xml:space="preserve">060958 </t>
  </si>
  <si>
    <t xml:space="preserve">060959 </t>
  </si>
  <si>
    <t xml:space="preserve">060960 </t>
  </si>
  <si>
    <t xml:space="preserve">060961 </t>
  </si>
  <si>
    <t xml:space="preserve">060962 </t>
  </si>
  <si>
    <t xml:space="preserve">060963 </t>
  </si>
  <si>
    <t xml:space="preserve">060964 </t>
  </si>
  <si>
    <t xml:space="preserve">060965 </t>
  </si>
  <si>
    <t xml:space="preserve">060966 </t>
  </si>
  <si>
    <t xml:space="preserve">060967 </t>
  </si>
  <si>
    <t xml:space="preserve">060968 </t>
  </si>
  <si>
    <t xml:space="preserve">060969 </t>
  </si>
  <si>
    <t xml:space="preserve">060970 </t>
  </si>
  <si>
    <t xml:space="preserve">060971 </t>
  </si>
  <si>
    <t xml:space="preserve">060972 </t>
  </si>
  <si>
    <t xml:space="preserve">060973 </t>
  </si>
  <si>
    <t xml:space="preserve">060974 </t>
  </si>
  <si>
    <t>PAGO FACT. NO. B1500000491/24-05-2021, ORDEN DE COMPRA NO.OC2021-0127, ADQUISICION DE MATERIALES Y EQUIPOS TECNOLOGICOS.</t>
  </si>
  <si>
    <t>PAGO FACT. NO.B1500003056/17-06-2021, ORDEN DE SERVICIO NO.OS2021-0377, PUBLICACION EN UN (01) MEDIO DE CIRCULACION NACIONAL DURANTE DOS (02) DIAS CONSECUTIVOS LA CONVOCATORIA A PARTICIPAR EN EL PROCESO DE LICITACION PUBLICA NACIONAL.</t>
  </si>
  <si>
    <t>REPOS. FONDO CAJA CHICA DE LA PROVINCIA MARIA TRINIDAD SANCHEZ ZONA III CORRESP. AL PERIODO DEL 08-04 AL 16-06-2021, RECIBOS DE DESEMBOLSO DEL 0959 AL 1007.</t>
  </si>
  <si>
    <t>PAGO INDEMN. Y VAC. (25 DIAS CORRESP. AL AÑO 2019 Y 22 AL 2020),  QUIEN DESEMPEÑO EL CARGO DE OPERADOR DE SISTEMA APS, EN LA DIVISION DE OPERACIONES SAN CRISTOBAL.</t>
  </si>
  <si>
    <t>PAGO INDEMN. Y VAC. (25 DIAS CORRESP. AL AÑO 2019 Y 22 DEL 2020), QUIEN DESEMPEÑO EL CARGO DE OPERADOR DE SISTEMA APS, EN LA DIVISION DE OPERACIONES SAN CRISTOBAL.</t>
  </si>
  <si>
    <t>PAGO INDEMN. Y VAC. (30 DIAS CORRESP. AL AÑO 2019 Y 30 DEL 2020), QUIEN DESEMPEÑO EL CARGO DE AUXILIAR ADMINISTRATIVO, EN LA DIVISION DE TESORERIA.</t>
  </si>
  <si>
    <t>PAGO FACT. NO. B0223537952/06-04-2021, DESCONTADO DE LA INDEMN. Y VAC., QUIEN DESEMPEÑO EL CARGO DE AUXILIAR ADMINISTRATIVO, EN LA DIVISION DE TESORERIA.</t>
  </si>
  <si>
    <t>PAGO INDEMN. Y VAC. (30 DIAS CORRESP. AL AÑO 2019 Y 27 DEL 2020), QUIEN DESEMPEÑO EL CARGO DE CONSERJE, EN LA SECCION DE MAYORDOMIA.</t>
  </si>
  <si>
    <t>PAGO INDEMN. Y VAC. (30 DIAS CORRESP. AL AÑO 2019 Y 27 AL 2020), QUIEN DESEMPEÑO EL CARGO DE CONSERJE EN LA SECCION DE MAYORDOMIA.</t>
  </si>
  <si>
    <t>AUMENTO FONDO DE CAJA CHICA DE SAN JOSE DE OCOA PROVINCIA PERAVIA, ACTUALMENTE DICHO FONDO CUENTA CON UN MONTO DE CIEN MIL PESOS Y CON ESTA SUMA EL FONDO ASCIENDE A TRESCIENTOS MIL PESOS.</t>
  </si>
  <si>
    <t>REPOS. FONDO CAJA CHICA DE LA PROVINCIA MONTE PLATA ZONA IV CORRESPONDIENTE AL PERIODO DEL 24 AL 28-06-2021, RECIBOS DE DESEMBOLSO DEL 1440 AL 1453.</t>
  </si>
  <si>
    <t>PAGO INDEMN. Y VAC. (05 DIAS CORRESP. AL AÑO 2019 Y 30 DEL 2020), QUIEN DESEMPEÑO EL CARGO DE AUXILIAR ADMINISTRATIVO, EN EL DEPARTAMENTO DE REVISION Y CONTROL.</t>
  </si>
  <si>
    <t>PAGO INDEMN. Y VAC. (05 DIAS CORRESP. AL AÑO 2019 Y 30 AL 2020), QUIEN DESEMPEÑO EL CARGO DE AUXILIAR ADMINISTRATIVO, EN EL DEPARTAMENTO DE REVISION Y CONTROL.</t>
  </si>
  <si>
    <t>PAGO FACT. NOS.B1500068681, 68679, 68678, 68680, 69466/01-04, 69775, 69773, 69772, 69774, 70437/01-05, 71288,71286,  71273, 71287, 71939/01-6-2021, (CODIGO DE SISTEMA NOS, (6780), (434209), (434205), (163285), (543383),SUMINISTRO AGUA POTABLE A NUESTRA SEDE CENTRAL,  UNIDAD EJEC. ACUEDUCTOS RURALES Y  ALMACEN KM18, CORRESP. A LOS MESES DE ABRIL, MAYO, JUNIO/2021.</t>
  </si>
  <si>
    <t>PAGO INDEMN. Y VAC. (30 DIAS CORRESP. AL AÑO 2019 Y 26 DEL 2020), QUIEN DESEMPEÑO EL CARGO DE OPERADOR DE SISTEMA APS, EN LA SECCION DE OPERACIONES DE BAHORUCO.</t>
  </si>
  <si>
    <t>PAGO VAC. (15 DIAS CORRESP. AL AÑO 2019 Y 13 DEL 2020), QUIEN DESEMPEÑO EL CARGO DE TECNICO DE OPERACIONES, EN LA DIVISION DE OPERACIONES PROV. SAN PEDRO DE MACORIS.</t>
  </si>
  <si>
    <t>PAGO VAC. (15 DIAS CORRESP. AL AÑO 2019 Y 13 AL 2020), QUIEN DESEMPEÑO EL CARGO DE TECNICO DE OPERACIONES, EN LA DIVISION DE OPERACIONES PROV. SAN PEDRO DE MACORIS.</t>
  </si>
  <si>
    <t>PAGO INDEMN. Y VAC. (20 DIAS CORRESP. AL AÑO 2019 Y 20 AL 2020),  QUIEN DESEMPEÑO EL CARGO DE OPERADOR DE SISTEMA APS, EN LA DIVISION DE OPERACIONES PROV. HATO MAYOR.</t>
  </si>
  <si>
    <t>PAGO INDEMN. Y VAC. (20 DIAS CORRESP. AL AÑO 2019 Y 20 DEL 2020), QUIEN DESEMPEÑO EL CARGO DE OPERADOR DE SISTEMA APS, EN LA DIVISION DE OPERACIONES PROV. HATO MAYOR.</t>
  </si>
  <si>
    <t>REPOS. FONDO GENERAL DESTINADO PARA CUBRIR GASTOS MENORES DEL NIVEL CENTRAL CORRESP. AL PERIODO DEL 14-03 AL 06-05-2021, RECIBOS DE DESEMBOLSO DEL 19681 AL 19765.</t>
  </si>
  <si>
    <t>RETENCION  DEL ITBIS  (30%) , DESCONTADO A SUPLIDORES DE SERVICIOS, SEGUN LEY 253/2012, CORRESP. AL MES DE JUNIO-2021.</t>
  </si>
  <si>
    <t>PAGO RETENCION 10%  DEL IMPUESTO SOBRE LA RENTA. DESCONTADO A ALQUILERES DE LOCALES COMERCIALES. SEGUN LEY NO. 253/12 CORRESP. AL MES DE JUNIO/2021.</t>
  </si>
  <si>
    <t>PAGO FACT. NO.B1500000010/18-06-2021, ORDEN DE SERVICIO NO. OS2021-0302, COLOCACION DE PUBLICIDAD INSTITUCIONAL DURANTE  TRES (03) MESES, EN EL PROGRAMA DE TELEVISION ¨AL RITMO DE SANDY JIMENEZ¨, QUE SE TRANSMITE POR TNE CANAL 58 DE TELEVIADUCTO EN MOCA Y  CON COBERTURA EN TODO EL CIBAO, CORRESP. AL PERIODO DEL 24 DE ABRIL AL 24 DE MAYO DEL 2021.</t>
  </si>
  <si>
    <t>AUMENTO FONDO DE CAJA CHICA DE LA PROVINCIA HATO MAYOR,  ACTUALMENTE DICHO FONDO CUENTA CON UN MONTO DE CIENTO CINCUENTA MIL PESOS Y CON ESTA SUMA EL FONDO ASCIENDE A DOCIENTOS VEINTICINCO MIL PESOS.</t>
  </si>
  <si>
    <t>PAGO FACT. NO.B1500000732/16-02-2021 ORDEN COMPRAS OC2021-0018, ADQUISICION DE ARREGLO FLORAL PARA SER UTILIZADOS COMO OFRENDA EN EL ALTAR DE LA PATRIA.</t>
  </si>
  <si>
    <t>PAGO FACT. NO.B1500000423/05-04-2021,DECLARACION TARDIA Y  EL COSTO DE LA DEMORA EN EL RETIRO DE LOS CONTENEDORES DE CLORO GAS, ORDENES DE COMPRA, NO. OC.2020/0193, OC.2020-0268.</t>
  </si>
  <si>
    <t>PAGO FACT. NOS. B1500000698/24, 699/26-05-2021  ORDEN DE COMPRA NO. OC2020-0252, "ADQUISICION DE JUNTAS PARA DIFERENTES PROVINCIAS".</t>
  </si>
  <si>
    <t>PAGO FACT. NO. B1500000116/01-06-2021 ORDEN DE SERVICIO OS2021-0065, SERVICIOS DE CORRECCIONES EN PLATAFORMA DYNAMICS CRM Y GP (CORRECCIONES DE REPORTES NOVEDADES NOMINA CON DESCUENTOS DESDE EL CODIGO DE PAGO, NOMINA DE RETENCIONES, FACTURAS Y REGISTRADA QUE APARECEN EN EL MODULO DE FINANCIERO, ENTRE OTROS).</t>
  </si>
  <si>
    <t>PAGO FACT. NO. B1500000004/05-07-2021,  ORDEN DE SERVICIO NO. OS2021-0360, SERVICIO DISTRIBUCION DE AGUA EN DIFERENTES SECTORES Y COMUNIDADES DE LA PROVINCIA ELIAS PIÑA, CORRESP. A   30 DIAS DE JUNIO/2021.</t>
  </si>
  <si>
    <t>PAGO FACT. NO.B1500000007/01-07-2021, ORDEN DE SERVICIO NO. OS2021-0354, DISTRIBUCION DE AGUA EN DIFERENTES SECTORES Y COMUNIDADES DE LA PROVINCIA DUARTE, SEGUN CONTRATO NO.020/2020 (ADENDA 01/2021)   CORRESP. A 30  DIAS DEL MES DE JUNIO/ 2021.</t>
  </si>
  <si>
    <t xml:space="preserve">EFT-6309 </t>
  </si>
  <si>
    <t>EFT-6310</t>
  </si>
  <si>
    <t>EFT-6311</t>
  </si>
  <si>
    <t>EFT-6312</t>
  </si>
  <si>
    <t>EFT-6313</t>
  </si>
  <si>
    <t>EFT-6314</t>
  </si>
  <si>
    <t>EFT-6315</t>
  </si>
  <si>
    <t>EFT-6316</t>
  </si>
  <si>
    <t>EFT-6317</t>
  </si>
  <si>
    <t>EFT-6318</t>
  </si>
  <si>
    <t>EFT-6319</t>
  </si>
  <si>
    <t xml:space="preserve">060975 </t>
  </si>
  <si>
    <t xml:space="preserve">060976 </t>
  </si>
  <si>
    <t xml:space="preserve">060977 </t>
  </si>
  <si>
    <t xml:space="preserve">060978 </t>
  </si>
  <si>
    <t xml:space="preserve">060979 </t>
  </si>
  <si>
    <t xml:space="preserve">060980 </t>
  </si>
  <si>
    <t xml:space="preserve">060981 </t>
  </si>
  <si>
    <t xml:space="preserve">060982 </t>
  </si>
  <si>
    <t xml:space="preserve">060983 </t>
  </si>
  <si>
    <t xml:space="preserve">060984 </t>
  </si>
  <si>
    <t xml:space="preserve">060985 </t>
  </si>
  <si>
    <t xml:space="preserve">060986 </t>
  </si>
  <si>
    <t xml:space="preserve">060987 </t>
  </si>
  <si>
    <t xml:space="preserve">060988 </t>
  </si>
  <si>
    <t>PAGO FACT. NO. B1500000146/26-03-2021 ORDEN DE COMPRA OC2021-0042, ADQUISICION DE BANCO DE TRANFORMADORES, LOS CUALES SERAN UTILIZADOS EN EL AC. AZUA EQUIPOS NOS.1 Y 1A, PROVINCIA AZUA Z-11. ESTOS EQUIPOS DEBEN DE SER HOMOLOGADO POR EDESUR.</t>
  </si>
  <si>
    <t>PAGO FACT. NOS.B1500005909, 10/01-07-2021, ORDENES DE SERVICIOS OS2021-0406, OS2021-0395, PUBLICACION EN UN (01) MEDIO DE CIRCULACION NACIONAL DURANTE DOS (02) DIAS CONSECUTIVOS LA CONVOCATORIA A PATICIPAR EN EL PROCESO DE LICITACION PUBLICA NACIONAL, NO. INAPA-CCC-LPN-2021-0015, PARA LA  ADQUISICION DE MATERIALES (COLUMNAS DE ACERO, BARRAS LISAS ACERO INOXIDABLE Y GUIAS DE BRONCE),  Y NO. INAPA-CCC-LPN-2021-0013, ADQUISICION DE EQUIPOS ( ELECTROBOMBAS ELEVADORAS, BOMBAS TURBINA VERTICAL Y ELECTROBOMBAS SUMERGIBLES), PARA SER UTILIZADOS (AS) EN DIFERENTES ACUEDUCTOS DEL INAPA.</t>
  </si>
  <si>
    <t>RETENCION DEL (18%)  DEL ITBIS, DESCONTADO A PERSONAS FISICAS, SEGUN LEY 253/2012, CORRESP. AL MES DE JUNIO/2021.</t>
  </si>
  <si>
    <t>PAGO INDEMN. Y VAC. (10 DIAS CORRESP. AL AÑO 2019 Y 26 DEL 2020), QUIEN DESEMPEÑO EL CARGO DE CONSERJE EN LA SECCION DE MAYORDOMIA.</t>
  </si>
  <si>
    <t>PAGO INDEMN. Y VAC. (10 DIAS CORRESP. AL AÑO 2019 Y 26 AL 2020), QUIEN DESEMPEÑO EL CARGO DE CONSERJE EN LA SECCION DE MAYORDOMIA.</t>
  </si>
  <si>
    <t>PAGO FACT. NO. B0223533687/25-03-2021, DESCONTADO DE LA INDEMN. Y VAC., QUIEN DESEMPEÑO EL CARGO DE CONSERJE EN LA SECCION DE MAYORDOMIA.</t>
  </si>
  <si>
    <t>PAGO FACT. NO. B1500000224/08-07-2021, ORDEN DE SERVICIO OS2021-0448,  COLOCACION DE PUBLICIDAD INSTITUCIONAL DURANTE 03 (TRES) MESES, EN EL PERIODICO DIGITAL "WWW.ROBERTOCAVADA.COM", CORRESP. AL PERIODO DEL 02 DE MARZO AL 02 DE JUNIO/2021.</t>
  </si>
  <si>
    <t>PAGO FACT. NO. B1500000291/16-06-2021 ORDEN DE SERVICIO NO.OS2021-0310, COLOCACION DE PUBLICIDAD INSTITUCIONAL DE TODAS LAS INFORMACIONES QUE CONTENGAN LAS EJECUTORIAS Y ACTIVIDADES DE INAPA A TRAVEZ DE LA PAGINA WWW.NOTICIASSIN.COM, CORRESP. AL PERIODOS DEL 9  DE MAYO  AL 9 DE JUNIO/2021.</t>
  </si>
  <si>
    <t>PAGO FACT. NO.B1500000059/07-06-2021, ORDEN DE SERVICIO NO.OS2021-0260, COLOCACION DE PUBLICIDAD INSTITUCIONAL DURANTE 03 (TRES) MESES, EN EL PROGRAMA DE RADIO ¨PANORAMA INFORMATIVO¨, TRANSMITIDO LOS DOMINGOS A LAS 11:00 AM, POR CDN RADIO.  CORRESP. AL  PERIODO DEL 2 DE MAYO AL 2 DE JUNIO DEL 2021.</t>
  </si>
  <si>
    <t>PAGO EQUIVALENTE A DOS (2) MESES DE DEPOSITO POR CONCEPTO DE ALQUILER DEL LOCAL PARA LA INSTALACION DE LA OFICINA COMERCIAL, UBICADO EN LA CALLE LIBERTAD ESQUINA ANACAONA, MUNICIPIO EUGENIO MARIA DE HOSTOS, PROVINCIA DUARTE.</t>
  </si>
  <si>
    <t>PAGO FACT. NO. B0223365106/04-03-2021, DESCONTADO DE LA INDEMN. Y VAC. QUIEN DESEMPEÑO LA FUNCION DE AUXILIAR DE ALMACEN Y SUMINISTRO, EN LA DIVISION DE ALMACEN DE EQUIPOS.</t>
  </si>
  <si>
    <t>PAGO INDEMN. Y VAC. (25 DIAS CORRESP. AL AÑO 2019 Y 25 DEL 2020), QUIEN DESEMPEÑO LA FUNCION DE AUXILIAR DE ALMACEN Y SUMINISTRO, EN LA DIVISION DE ALMACEN DE EQUIPOS.</t>
  </si>
  <si>
    <t>PAGO VAC. (10 DIAS CORRESPONDIENTE AL AÑO 2020), QUIEN DESEMPEÑO EL CARGO DE SOPORTE COMERCIAL EN LA DIRECCION COMERCIAL.</t>
  </si>
  <si>
    <t>PAGO FACT. NO. B0223538891/08-04-2021, DESCONTADO DE LAS VAC., QUIEN DESEMPEÑO EL CARGO DE SOPORTE DE COMERCIAL EN LA DIRECCION COMERCIAL.</t>
  </si>
  <si>
    <t>PAGO FACT. NO. B1500000118/18-05-2021 ORDEN DE COMPRA OC2021-0107, ADQUISICION DE TRANSFORMADORES PARA SER UTILIZADOS EN TODOS LOS ACUEDUCTOS A NIVEL NACIONAL.</t>
  </si>
  <si>
    <t>PAGO FACT. NO.B1500019568/02-07-2021, POLIZA NO. 30-95-214327, SERVICIOS MEDICOS A EMPLEADOS VIGENTES Y EN TRAMITES DE PENSION, CONJUNTAMENTE CON SUS DEPENDIENTES DIRECTOS, (CONYUGES, HIJOS E HIJASTROS), CORRESP. AL MES DE JULIO/2021.</t>
  </si>
  <si>
    <t>PAGO FACT. NOS. B1500000018/05-11, 19/05-12-2020, 20/04-01,21/02-02, 22/01-03, 23/08-04, 33/03-05-2021,ORDEN DE SERVICIO NO. OS2021-0353,  DISTRIBUCION DE AGUA EN DIFERENTES SECTORES Y COMUNIDADES DE LA PROVINCIA SAN JUAN DE LA MAGUANA, CORRESP. A 06  DIAS  DE OCTUBRE, 16 DIAS DE NOVIEMBRE, 20 DIAS DE DICIEMBRE/2020,   27 DIAS DE ENERO, 27 DIAS DE FEBRERO, 31 DIAS DE MARZO Y 29  DIAS DE ABRIL/2021.</t>
  </si>
  <si>
    <t>PAGO FACT. DE CONSUMO DE ENERGETICO EN LA ZONA ESTE DEL PAIS CORRESP. AL MES DE JUNIO/2021.</t>
  </si>
  <si>
    <t>PAGO FACT. NO.B1500000007/04-06-2021, ORDEN DE SERVICIO NO. OS2021-0187, DISTRIBUCION DE AGUA EN DIFERENTES SECTORES Y COMUNIDADES DE LA PROVINCIA VALVERDE, CORRESP. A 30 DIAS DEL MES DE MAYO/2021.</t>
  </si>
  <si>
    <t>PAGO FACT. NO. B1500011692/02-06-2021, ORDEN DE SERVICIO NO. OS2019-1149, RENOVACION DE LICENCIAS MICROSOFT .</t>
  </si>
  <si>
    <t>PAGO FACT. NO. B1500000018/01-07-2021, ORDEN DE SERVICIO NO. OS2021-0270 SERVICIO DE DISTRIBUCION DE AGUA CON CAMION CISTERNA EN DIFERENTES SECTORES Y COMUNIDADES DE LA PROVINCIA DUARTE, CORRESP. A   30 DIAS DEL MES DE JUNIO/2021.</t>
  </si>
  <si>
    <t>PAGO FACT. NO. B1500000057/01-07-2021, ORDEN DE SERVICIO NO. OS2021-0298 SERVICIO DE DISTRIBUCION DE AGUA CON CAMION CISTERNA EN DIFERENTES SECTORES Y COMUNIDADES DE LA PROVINCIA DUARTE, CORRESP. A 30  DIAS DEL MES DE JUNIO/2021.</t>
  </si>
  <si>
    <t>PAGO FACT. NO. B1500000017/16-07-2021 ORDEN DE COMPRA NO.OC2021-0157, ADQUISICION DE PINTURAS Y ACCESORIOS PARA SER UTILIZADOS EN EL REMOZAMIENTO DE DIFERENTES SISTEMAS DE TRATAMIENTO.</t>
  </si>
  <si>
    <t>PAGO FACT. NO. B1500000122/31-05-2021, ORDENES DE SERVICIO NO. OS2021-0358 MANTENIMIENTO DEL ASCENSOR EN EL EDIFICIO  PRINCIPAL DEL INAPA, CORRESP. A MES DE MAYO/2021.</t>
  </si>
  <si>
    <t xml:space="preserve">EFT-6320 </t>
  </si>
  <si>
    <t>EFT-6321</t>
  </si>
  <si>
    <t>EFT-6322</t>
  </si>
  <si>
    <t>EFT-6323</t>
  </si>
  <si>
    <t>EFT-6324</t>
  </si>
  <si>
    <t>EFT-6325</t>
  </si>
  <si>
    <t>EFT-6326</t>
  </si>
  <si>
    <t xml:space="preserve">060989 </t>
  </si>
  <si>
    <t xml:space="preserve">060990 </t>
  </si>
  <si>
    <t xml:space="preserve">060991 </t>
  </si>
  <si>
    <t xml:space="preserve">060992 </t>
  </si>
  <si>
    <t xml:space="preserve">060993 </t>
  </si>
  <si>
    <t xml:space="preserve">060994 </t>
  </si>
  <si>
    <t xml:space="preserve">060995 </t>
  </si>
  <si>
    <t xml:space="preserve">060996 </t>
  </si>
  <si>
    <t xml:space="preserve">060997 </t>
  </si>
  <si>
    <t xml:space="preserve">060998 </t>
  </si>
  <si>
    <t xml:space="preserve">060999 </t>
  </si>
  <si>
    <t xml:space="preserve">061000 </t>
  </si>
  <si>
    <t xml:space="preserve">061001 </t>
  </si>
  <si>
    <t xml:space="preserve">061002 </t>
  </si>
  <si>
    <t>PAGO FACT. NO. B1500000261/19-02-2021 ORDEN DE COMPRA OC2021-0028, COMPRA DE RECETARIOS MEDICOS, PARA SU UTILIZACION EN EL SERVICIO MEDICO OFRECIDO EN NUESTRA UNIDAD.</t>
  </si>
  <si>
    <t>PAGO INDEMN. Y VAC. (25 DIAS CORRESP. AL AÑO 2019 Y 25 DEL 2020), QUIEN DESEMPEÑO EL CARGO DE ELECTRICISTA, EN LA SECCION DE TRATAMIENTO DE AGUA DE BARAHONA.</t>
  </si>
  <si>
    <t>PAGO INDEMN. Y VAC. (25 DIAS CORRESP. AL AÑO 2019 Y 25 AL 2020),  QUIEN DESEMPEÑO EL CARGO DE ELECTRICISTA, EN LA SECCION DE TRATAMIENTO DE AGUA DE BARAHONA.</t>
  </si>
  <si>
    <t>PAGO FACT. NO.B1500000300/15-06-2021, ORDEN DE SERVICIO NO. OS2021-0261, COLOCACION DE PUBLICIDAD INSTITUCIONAL DURANTE 03 (TRES) MESES,  EN EL PERIODICO DIGITAL ¨EL INFORMANTE.COM¨ PARA UN BANNER EN EL PORTAL Y TRES CUÑAS SEMANALES EN EL PROGRAMA  ¨DEBATE SEMANAL¨, TODOS LOS SABADOS DE 9:00 PM A 10:00 PM, A TRAVES DE MEGAVISION, CANAL 43, CORRESP. AL PERIODO  DEL 11 DE MARZO AL 11 DE JUNIO/2021.</t>
  </si>
  <si>
    <t>PAGO FACT. NO.B1500000215/08-07-2021, ORDEN DE SERVICIO OS2021-0443, COLOCACION DE PUBLICIDAD INSTITUCIONAL DURANTE 03 (TRES) MESES EN LOS PERIODICOS DIGITALES:  WWW. MEDIODIGITALRD.COM,  WWW. PINCELDIGITAL.ORG Y WWW.NAGUERO.COM,  CORRESP. AL PERIODO DEL 04 DE MAYO AL 04 DE JULIO DEL 2021.</t>
  </si>
  <si>
    <t>PAGO FACT. NO. B1500000014/11-03-2021 ORDEN DE SERVICIO OS2021-0095 CURSO INTERPRETACION DE CERTIFICADOS DE CALIBRACION E INTRODUCCION A LA ESTIMACION DE LA INCERTIDUMBRE DE LAS MEDICIONES- 2 CURSO DE CARACTERIZACION Y/O MAPEO DE MEDIOS ISOTERMOS.</t>
  </si>
  <si>
    <t>PAGO FACT. NO.B1500000095/01-06-2021 ORDEN DE SERVICIO NO. OS2021-0350, COLOCACION DE PUBLICIDAD INSTITUCIONAL DURANTE 03 (TRES) MESES, EN EL PERIODICO DIGITAL 'EQUILIBRIODIGITAL.COM.DO', UN BANNER A TRAVES DE ESTA PLATAFORMA Y DIFUSION EN LAS REDES SOCIALES TWITTER E INSTAGRAM, BAJO LA PRODUCCION Y REPRESENTACION LEGAL DEL PERIODISTA VIBIANO PAULINO DE LEON ALCANTARA, CORRESP. AL PERIODO  DESDE EL 26 DE FEBRERO HASTA EL 26 DE MAYO/2021.</t>
  </si>
  <si>
    <t>PAGO VAC. (20 DIAS CORRESP. AL AÑO 2019 Y 17 AL 2020), QUIEN DESEMPEÑO EL CARGO DE PROMOTOR SOCIAL, EN EL DEPARTAMENTO DE DESARROLLO RURAL EN APS.</t>
  </si>
  <si>
    <t>PAGO VAC. (20 DIAS CORRESP. AL AÑO 2019 Y 17 DEL 2020), QUIEN DESEMPEÑO EL CARGO DE PROMOTOR SOCIAL, EN EL DEPARTAMENTO DE DESARROLLO RURAL EN APS.</t>
  </si>
  <si>
    <t>PAGO FACT. NOS. B0223366127/09-03, 68247,49/19-03, 72522,23/09-04, 75328/23-04-2021, DESCONTADO DE LAS VAC. QUIEN DESEMPEÑO EL CARGO DE PROMOTOR SOCIAL, EN EL DEPARTAMENTO DE DESARROLLO RURAL EN APS.</t>
  </si>
  <si>
    <t>REPOS. FONDO CAJA CHICA DE LA PROVINCIA LA ALTAGRACIA ZONA VI CORRESP. AL PERIODO DEL 31-05 AL 06-07-2021, RECIBOS DE DESEMBOLSO DEL 1064 AL 1126.</t>
  </si>
  <si>
    <t>PAGO FACT. NO. B1500000197/11-05-2021 ORDEN DE COMPRA OC2021-0082, COMPRA DE REACTIVOS Y MATERIALES PARA SER UTILIZADO EN EL LABORATORIO ING. MARCO RODRIGUEZ, SEDE CENTRAL DEL INAPA.</t>
  </si>
  <si>
    <t>PAGO FACT. NO. B15000000779/25-05-2021 ORDEN DE COMPRA OC2021-2021-0139, ADQUISICION DE DOS (2) IMPRESORAS QUE SERAN UTILIZADAS EN LA SUB-DIRECCION EJECUTIVA Y EL DEPTO. DE EQUIDAD DE GENERO DEL NIVEL CENTRAL DEL INAPA.</t>
  </si>
  <si>
    <t>PAGO FACT. NO. B1500000052/05-07-2021 ORDEN DE COMPRA OC2021-0124, COMPRA DE UNA MAQUINA ELECTRICA, (200) CAPSULA Y (6) TAZAS DE CAFÉ.</t>
  </si>
  <si>
    <t>PAGO FACT. NO.B1500000009/01-07-2021, ORDEN DE SERVICIO NO.OS2021-0321,  DISTRIBUCION DE AGUA EN DIFERENTES SECTORES Y COMUNIDADES  DE LA PROVINCIA DAJABON, CORRESP. A 27  DIAS DEL JUNIO /2021.</t>
  </si>
  <si>
    <t>PAGO FACT. NO. B1500002556/01-07-2021, CUENTA NO. (50017176) SERVICIO C&amp;W INTERNET ASIGNADO A SAN CRISTOBAL, CORRESP. A LA FACTURACION DEL 01-07- AL 31-07/2021.</t>
  </si>
  <si>
    <t>PAGO FACT.NO. B1500002554/01-07-2021, CUENTA NO. (50015799) SERVICIO C&amp;W INTERNET 155 MBPS IP ASIGNADO A NIVEL CENTRAL, CORRESP. A LA FACTURACION DE 01-07 AL 31-07/2021.</t>
  </si>
  <si>
    <t>PAGO FACT. NOS. B1500000006/03-05, 07/01-06, 08/30-06-2021,ORDENES  DE SERVICIO NOS. OS2021-0021, OS2021-0408 DISTRIBUCION DE AGUA EN DIFERENTES SECTORES Y COMUNIDADES DEL MUNICIPIO VILLA ALTAGRACIA,   PROVINCIA SAN CRISTOBAL, CORRESP. A 30 DIAS  DE ABRIL, 31 DIAS  DE MAYO  Y 30 DIAS DE JUNIO/2021.</t>
  </si>
  <si>
    <t>PAGO FACT. NOS. B1500002311/25-03, 2424/14-06-2021 ORDEN DE COMPRA NOS. OC2021-0334, 0143, COMPRA DE ROLLO DE PAPEL PLOTTER, TONER MAQUINAS SUMADORA, LABELS PARA CD Y PAPEL BOND 11*17, PARA SER UTILIZADOS EN LOS DIFERENTES DEPARTAMENTOS Y ZONAS DE LA INSTITUCION.</t>
  </si>
  <si>
    <t>PAGO FACT.S NOS. B1500000109/16, 110/24-06-2021, ORDEN DE COMPRA NO. OC2021-0031 '' ADQUISICION DE 4,160.00 FUNDAS DE SULFATO DE ALUMINIO GRADO A (50 KGS) CADA UNA O SU EQUIVALENTE EN FUNDAS, PARA SER UTILIZADAS EN TODOS LOS ACUEDUCTOS DEL INAPA.</t>
  </si>
  <si>
    <t>PAGO FACT.  NO. B1500000028/02-07-2021, ORDEN DE SERVICIO NO. OS2021-0055,  ABASTECIMIENTO DE AGUA EN DIFERENTES SECTORES Y COMUNIDADES DE LA PROVINCIA AZUA, CORRESP. A 30  DIAS DEL MES DE JUNIO/2021.</t>
  </si>
  <si>
    <t>AVISO DE DEBITO (DEVOLUCION DE CHEQUE CORRESP. INDOTEL )</t>
  </si>
  <si>
    <t>SERV. TRANSP. IDA Y VUELTA AL PERSONAL ADM. DE INAPA SAN CRISTOBAL, CORRESPONDIENTE AL MES DE JUNIO 2021</t>
  </si>
  <si>
    <t>SERV. DE TRANSPORTE  IDA Y VUELTA AL  PERSONAL DE OPERACIONES Y LA OFICINA COMERCIAL  DE INAPA SAN CRISTOBAL.</t>
  </si>
  <si>
    <t>PAGO VIATICO POR VIAJAR STO. DGO. EL 17/5/21  PARA PARTICIPAR EN REUNION EN TEMA DE CAMIONE CISTERNA</t>
  </si>
  <si>
    <t>PAGO VIATICO POR VIAJAR A SATO DGO PARA LLEVAR AL SR. YEURY Y AL SR. MAIFEL A PARTICIPAR EN REUNION CON EL DIRETOR DE OPERACIONES</t>
  </si>
  <si>
    <t>PAGO VIATICO POR VIAJAR A STO DGO LOS DIAS 07,13,19,24 Y 287/05/21 PARA LLEVAR DOCUMENTOS A LA DIRECCION DE OPERACIONES Y AL DPTO DE CONTABILIDAD</t>
  </si>
  <si>
    <t xml:space="preserve">PAGO VIATICO POR VIAJAR A STO DGO LOS DIAS 07 Y 20 DE ABRIL Y EL 06/05/21 CON EL OBJETIVO DE LLEVAR DOCUMENTOS A LA DIRECCION DE OPERACIONES </t>
  </si>
  <si>
    <t>PAGO FACT. NO.B1500000001/16-07-2021 (CUB. NO.01) DE LOS TRAB. INTERCONEXION SANEAMIENTO CAÑADA 5  Y CAMBIO DIRECCION DE LA COLECTORA DEL BARRIO CONANI EN EL ALCANTARILLADO PLUVIAL SECTOR PUEBLO NUEVO,PROV. SAN CRISTOBAL.</t>
  </si>
  <si>
    <t>RETENCION DEL (2%) DEL IMPUESTO SOBRE LA RENTA DESCONTADO A COMPRA DE TERRENOS (TRANSFERENCIA DE TITULO) , SEGUN LEY 11/92, CORRESP. AL MES DE MARZO/2021.</t>
  </si>
  <si>
    <t xml:space="preserve">EFT-2305 </t>
  </si>
  <si>
    <t xml:space="preserve">EFT-2306 </t>
  </si>
  <si>
    <t xml:space="preserve">EFT-2307 </t>
  </si>
  <si>
    <t xml:space="preserve">EFT-2308 </t>
  </si>
  <si>
    <t>PAGO FACT. NO.B1500000059/14-07-2021 (CUB. NO.07) DE LOS TRAB. DE RECONSTRUCCION CAFETERIA DEL NIVEL CENTRAL DE INAPA, DISTRITO NACIONAL.</t>
  </si>
  <si>
    <t>PAGO FACT. NO.B1500000105/23-07-2021 (CUB. NO.06) DE LOS TRAB. CONSTRUCCION OBRA DE TOMA. PLANTA POTABILIZADORA Y DEPOSITO REGULADOR DEL AC. PARTIDO, PROV. DAJABON.</t>
  </si>
  <si>
    <t>PAGO FACT. NO. B1500000027/23-07-2021 ( CUB. NO.02) DE LOS TRAB.CONSTRUCCION AC. LOMA ATRAVESADA, LAS GALERAS, PROV. SAMANA.</t>
  </si>
  <si>
    <t>PAGO FACT. NO. B1500000176/07-07-2021, (CUB. NO.09)   PARA LOS TRAB. CONSTRUCCION MACRO RED DE BANI Y RED DE DISTRIBUCION EL FUNDO, AC. PERAVIA, PROV.PERAVIA.</t>
  </si>
  <si>
    <t>AVISO DE DEBITO DIF. ENTRE INAPA Y EL BCO. EN  EFT-# 2297</t>
  </si>
  <si>
    <t>PAGO FACT. NO. B1500000027/08-07-2021 (CUB. NO.01) DE LOS TRAB. CONSTRUCCION AC. MULTIPLE DE ESTEBANIA Y LAS CHARCAS, PROV AZUA. PARA CUBRIR LOS GASTOS DE CONSULTORIA INCURRIDOS PARA LA EVALUACION DE LA PLANTA POTABILIZADORA CAP. 70 LPS.</t>
  </si>
  <si>
    <t>COMPRA DE 225.00 M2 DE TERRENO PARA SER UTILIZADO EN LA CONSTRUCCION DE UNA ESTACION DE BOMBEO, PARA EL MEJORAMIENTO AC. MULTIPLE EL LIMONAL- LAS VEREDAS, MUNICIPIO BANI, PROV. PERAVIA .</t>
  </si>
  <si>
    <t xml:space="preserve">PAGO FACT. NO. B1500000027/08-07-2021 (CUB. NO.01) DE LOS TRAB. CONSTRUCCION AC. MULTIPLE DE ESTEBANIA Y LAS CHARCAS, PROV. AZUA. </t>
  </si>
  <si>
    <t xml:space="preserve">EFT-2309 </t>
  </si>
  <si>
    <t xml:space="preserve">EFT-1213 </t>
  </si>
  <si>
    <t xml:space="preserve">EFT-1214 </t>
  </si>
  <si>
    <t>PAGO DE NOMINA HORAS EXTRAS, CORRESP. COMPLETIVO MAYO/2021 Y JUNIO/2021 , ELAB. EN JULIO/2021.</t>
  </si>
  <si>
    <t>PAGO INCENTIVOS POR RENDIMIENTO INDIVIDUAL PERSONAL ACTIVO/2020 ELAB.EN JULIO/2021.</t>
  </si>
  <si>
    <t xml:space="preserve">EFT-6327 </t>
  </si>
  <si>
    <t>EFT-6328</t>
  </si>
  <si>
    <t>EFT-6329</t>
  </si>
  <si>
    <t>EFT-6330</t>
  </si>
  <si>
    <t>EFT-6331</t>
  </si>
  <si>
    <t>EFT-6332</t>
  </si>
  <si>
    <t>EFT-6333</t>
  </si>
  <si>
    <t xml:space="preserve">061003 </t>
  </si>
  <si>
    <t xml:space="preserve">061004 </t>
  </si>
  <si>
    <t xml:space="preserve">061005 </t>
  </si>
  <si>
    <t xml:space="preserve">061006 </t>
  </si>
  <si>
    <t xml:space="preserve">061007 </t>
  </si>
  <si>
    <t xml:space="preserve">061008 </t>
  </si>
  <si>
    <t xml:space="preserve">061009 </t>
  </si>
  <si>
    <t xml:space="preserve">061010 </t>
  </si>
  <si>
    <t xml:space="preserve">061011 </t>
  </si>
  <si>
    <t xml:space="preserve">061012 </t>
  </si>
  <si>
    <t xml:space="preserve">061013 </t>
  </si>
  <si>
    <t xml:space="preserve">061014 </t>
  </si>
  <si>
    <t xml:space="preserve">061015 </t>
  </si>
  <si>
    <t xml:space="preserve">061016 </t>
  </si>
  <si>
    <t xml:space="preserve">061017 </t>
  </si>
  <si>
    <t xml:space="preserve">061018 </t>
  </si>
  <si>
    <t xml:space="preserve">061019 </t>
  </si>
  <si>
    <t xml:space="preserve">061020 </t>
  </si>
  <si>
    <t xml:space="preserve">061021 </t>
  </si>
  <si>
    <t>PAGO INDEMN. Y VAC. (20 DIAS CORRESP. AL AÑO 2019 Y 20 DEL 2020), QUIEN DESEMPEÑO EL CARGO DE AUXILIAR DE FACTURACION EN LA DIVISION COMERCIAL PROV. SAN PEDRO DE MACORIS.</t>
  </si>
  <si>
    <t>PAGO INDEMN. Y VAC. (20 DIAS CORRESP. AL AÑO 2019 Y 20 AL 2020), QUIEN DESEMPEÑO EL CARGO DE AUXILIAR DE FACTURACION EN LA DIVISION COMERCIAL PROVINCIA SAN PEDRO DE MACORIS.</t>
  </si>
  <si>
    <t>PAGO VAC. (26 DIAS CORRESP. AL AÑO 2019 Y 22 DEL 2020), QUIEN DESEMPEÑO EL CARGO DE INGENIERO CIVIL II, EN LA DIVISION DE DISEÑO DE SISTEMA DE ABASTECIMIENTO.</t>
  </si>
  <si>
    <t>PAGO FACT. NO. B0222831391/16-01-2021, DESCONTADO DE LAS VAC.QUIEN DESEMPEÑO EL CARGO DE INGENIERO CIVIL II, EN LA DIVISION DE DISEÑO DE SISTEMA DE ABASTECIMIENTO.</t>
  </si>
  <si>
    <t>PAGO FACT. NO. B1500000842/25-05-2021 ORDEN DE COMPRA OC2021-0144, ADQUISICION DE UN (1) EQUIPO SOLDAR Y CORTAR  PARA SER UTILIZADO EN LOS ACUEDUCTOS A NIVEL NACIONAL DEL INAPA.</t>
  </si>
  <si>
    <t>RETENCION DEL (10%)  DEL IMPUESTO SOBRE LA RENTA, DESCONTADO A HONORARIOS PROFESIONALES, CORRESP. AL MES DE JUNIO/2021.</t>
  </si>
  <si>
    <t>PAGO FACT. NO. B1500000023/18-06-2021 ORDEN DE COMPRA OC2021-0153 ADQUISICION DE MATERIALES (LETREROS, STICKERS, TALONARIOS PARA DESEMBOLSO DE CAJA CHICA) QUE SERAN UTILIZADOS A NIVEL CENTRAL, EN LAS PROVINCIAS, MONTE PLATA, EL FACTOR (MARIA TRINIDAD SANCHEZ) Y MONTE CRISTI.</t>
  </si>
  <si>
    <t>PAGO FACT. NO.B1500000093/24-06-2021, ORDEN DE SERVICIO NO. OS2021-0379, COLOCACION DE PUBLICIDAD INSTITUCIONAL DURANTE UN (01 MES EN EL PROGRAMA DE TELEVISION ¨FOGATA MAÑANERA¨ ESTE ESPACIO SE TRANSMITE DE LUNES A VIERNES EN HORARIO DE 7:00 AM A 8:00 AM POR MICROVISION CANAL 10, LA VEGA. CORRESP. AL PERIODO DEL 29 DE MARZO  AL 29 DE ABRIL DEL 2021.</t>
  </si>
  <si>
    <t>PAGO INDEMN. Y VAC. (30 DIAS CORRESP. AL AÑO 2019 Y 24 AL 2020), QUIEN DESEMPEÑO EL CARGO DE AYUDANTE DE FONTANERIA, EN LA SECCION COMERCIAL DE BARAHONA.</t>
  </si>
  <si>
    <t>PAGO INDEMN. Y VAC. (30 DIAS CORRESP. AL AÑO 2019 Y 24 DEL 2020), QUIEN DESEMPEÑO EL CARGO DE AYUDANTE DE FONTANERIA, EN LA SECCION COMERCIAL DE BARAHONA.</t>
  </si>
  <si>
    <t>PAGO FACT. NO.B1500000162/05-07-2021, ORDEN DE SERVICIO NO.OS2021-0380, COLOCACION DE PUBLICIDAD INSTITUCIONAL  DURANTE TRES (03) MESES, EN EL PROGRAMA DE RADIO ¨ LA PARADA DE LAS 5¨, ESTE ESPACIO SE TRANSMITE DE LUNES A VIERNES EN HORARIO DE 5:00 PM A 6:00 PM, POR LA EMISORA MAGIS 98.3 Y POR LAS REDES SOCIALES FACEBOOK LIVE E INSTAGRAM Y EN EL PERIODICO DIGITAL ESPACIODIGITALRD.COM. CORRESP. AL PERIODO DEL 12 DE ABRIL AL 12 DE JUNIO DEL 2021.</t>
  </si>
  <si>
    <t>PAGO INDEMN. Y VAC. (20 DIAS CORRESP. AL AÑO 2019 Y 16 DEL 2020), QUIEN DESEMPEÑO EL CARGO DE RECOLECTOR DE MUESTRAS, DEPARTAMENTO PROVINCIAL SAMANA.</t>
  </si>
  <si>
    <t>PAGO INDEMN. Y VAC. (20 DIAS CORRESP. AL AÑO 2019 Y 16 AL 2020), QUIEN DESEMPEÑO EL CARGO DE RECOLECTOR DE MUESTRAS, DEPARTAMENTO PROVINCIAL SAMANA.</t>
  </si>
  <si>
    <t>PAGO INDEMN. Y VAC. (30 DIAS CORRESP. AL AÑO 2019 Y 30 AL 2020),  QUIEN DESEMPEÑO EL CARGO DE AYUDANTE DE FONTANERIA, EN LA DIVISION COMERCIAL PROVINCIA SAN JUAN DE LA MAGUANA.</t>
  </si>
  <si>
    <t>PAGO INDEMN. Y VAC. (30 DIAS CORRESP. AL AÑO 2019 Y 30 DEL 2020), QUIEN DESEMPEÑO EL CARGO DE AYUDANTE DE FONTANERIA, EN LA DIVISION COMERCIAL PROVINCIA SAN JUAN DE LA MAGUANA.</t>
  </si>
  <si>
    <t>PAGO VAC. (15 DIAS CORRESP. AL AÑO 2019 Y 13 AL 2020), QUIEN DESEMPEÑO EL CARGO DE MODERADOR DE REDES SOCIALES, DIVISION DE PRENSA Y PUBLICIDAD.</t>
  </si>
  <si>
    <t>PAGO FACT. NOS. B0223538877,78/08-04-2021, DESCONTADO DE LA INDEMNIZACION Y VAC. QUIEN DESEMPEÑO EL CARGO DE AUXILIAR ADMINISTRATIVO EN LA DIVISION DE ARCHIVO Y CORRESPONDENCIA.</t>
  </si>
  <si>
    <t>PAGO INDEMN. Y VAC. (20 DIAS CORRESP. AL AÑO 2019 Y 20 AL 2020), QUIEN DESEMPEÑO EL CARGO DE AUXILIAR ADMINISTRATIVO EN LA DIVISION DE ARCHIVO Y CORRESPONDENCIA.</t>
  </si>
  <si>
    <t>PAGO INDEMN. Y VAC. (20 DIAS CORRESP. AL AÑO 2019 Y 20 DEL 2020), QUIEN DESEMPEÑO EL CARGO DE AUXILIAR ADMINISTRATIVO EN LA DIVISION DE ARCHIVO Y CORRESP.</t>
  </si>
  <si>
    <t>PAGO FACT. NOS, B1500000160,161, 162, 163, 158, 159/26-04-2021, ORDEN DE SERVICIO NO.OS2021-0320, SERVICIO DE DISTRIBUCION DE AGUA EN DIFERENTES COMUNIDADES Y SECTORES DE  LA  PROVINCIA SANTIAGO, CORRESP. A 26 DIAS  DE OCTUBRE. 26  DIAS  DE NOVIEMBRE, 26 DIAS  DE DICIEMBRE/2020 Y 26 DIAS DEL MES DE ENERO, 26 DIAS DE FEBRERO Y 26 DIAS DE MARZO /2021.</t>
  </si>
  <si>
    <t>PAGO FACT. NOS. B1500000151, 153/08-03, 152/26-04-2021,ORDEN DE SERVICIO NO. OS2021-0336, ABASTECIMIENTO DE AGUA EN DIFERENTES SECTORES Y COMUNIDADES DE LA PROVINCIA  BAHORUCO, CORRESP.  A 30 DIAS DE ENERO, 28  DIAS DE FEBRERO, 12 DIAS DE MARZO/2021.</t>
  </si>
  <si>
    <t>PAGO FACT. NO. B1500000044/30-06-2021, ORDEN DE SERVICIO NO. OS2021-0387, DISTRIBUCION DE AGUA CON CAMION CISTERNA EN DIFERENTES SECTORES Y COMUNIDADES DE LA PROVINCIA SAN CRISTOBAL CORRESP. A 30 DIAS DEL MES DE JUNIO/2021.</t>
  </si>
  <si>
    <t>PAGO FACT. DE CONSUMO ENERGETICO EN LA ZONA NORTE DEL PAIS CORRESP. AL MES DE JUNIO/2021.</t>
  </si>
  <si>
    <t>PAGO FACT. NO.B1500000027/02-07-2021, ORDEN DE SERVICIO NO. OS2021-0036, DISTRIBUCION DE AGUA EN DIFERENTES SECTORES Y COMUNIDADES DE LA PROVINCIA AZUA SEGUN CONTRATO NO.45/2020, CORRESP. A 20 DIAS DEL MES DE JUNIO/2021.</t>
  </si>
  <si>
    <t>PAGO FACT. NO. B1500000035/01-07-2021, ORDEN DE SERVICIO NO. OS2021-0333, SERVICIO DE DISTRIBUCION DE AGUA CON CAMION CISTERNA EN DIFERENTES SECTORES Y COMUNIDADES DE LA PROVINCIA SAN CRISTOBAL, CORRESP. A 30  DIAS DEL MES DE JUNIO/2021.</t>
  </si>
  <si>
    <t>PAGO FACT. NO. B1500000039/01-07-2021, ORDEN DE SERVICIO NO. OS2021-0238, DISTRIBUCION DE AGUA EN DIFERENTES SECTORES Y COMUNIDADES DE LA PROVINCIA AZUA, CORRESP. A  30 DIAS DEL MES DE JUNIO /2021.</t>
  </si>
  <si>
    <t xml:space="preserve">EFT-6334 </t>
  </si>
  <si>
    <t>EFT-6335</t>
  </si>
  <si>
    <t>EFT-6336</t>
  </si>
  <si>
    <t xml:space="preserve">061022 </t>
  </si>
  <si>
    <t xml:space="preserve">061023 </t>
  </si>
  <si>
    <t xml:space="preserve">061024 </t>
  </si>
  <si>
    <t xml:space="preserve">061025 </t>
  </si>
  <si>
    <t xml:space="preserve">061026 </t>
  </si>
  <si>
    <t xml:space="preserve">061027 </t>
  </si>
  <si>
    <t xml:space="preserve">061028 </t>
  </si>
  <si>
    <t xml:space="preserve">061029 </t>
  </si>
  <si>
    <t>PAGO FACT. NO.B1500000016/20-04-2021, ORDEN SERVICIO NO. OS2021-0232 HONORARIOS PROFESIONALES, ''SOLICITUD DE SERVICIO DE NOTARIO PARA EL ACTO DE COMPARACION DE PRECIOS INAPA-CCC-CP-2021-0008, OFERTAS TECNICAS (SOBRE A) PARA LA ''ADQUISICION DE RODAMIENTOS PARA SER UTILIZADOS EN EL MANTENIMIENTO DE EQUIPOS DE DIFERENTES PROVINCIAS A NIVEL NACIONAL''.</t>
  </si>
  <si>
    <t>PAGO FACT. NO.B1500000112/01-07-2021, ORDEN DE SERVICIO NO. OS2021-0210, SERVICIO DISTRIBUCION DE AGUA CON CAMION CISTERNA EN DIFERENTES COMUNIDADES DE LA PROVINCIA SAN CRISTOBAL, CORRESP. A 08 DIAS DEL MES DE JUNIO/2021.</t>
  </si>
  <si>
    <t>PAGO FACT. NO. B1500000163/12-05-2021 ORDEN DE COMPRA OC2021-0134, ADQUISICION DE MATERIALES DE HIGIENE, LOS CUALES SERAN UTILIZADOS EN EL NIVEL CENTRAL, ACUEDUCTOS RURALES, EDIFICIO MARCOS RODRIGUEZ, EL KM 18 Y ZONAS PROVINCIALES.</t>
  </si>
  <si>
    <t>PAGO FACT. NO.B1500000007/09-07-2021, ORDEN DE SERVICIO OS2021-0446, COLOCACION DE PUBLICIDAD INSTITUCIONAL DURANTE 03 (TRES) MESES,EN EL PROGRAMA DE TELEVISION " SIN RODEOS",  TRANSMITIDO DE LUNES A VIERNES DE 8:00 PM A 9:00 PM POR METROVISION, CANAL 62 DE ASTER Y CLARO. CORRESP. AL PERIODO DEL 05 DE ABRIL  AL 05 DE JULIO/2021.</t>
  </si>
  <si>
    <t>PAGO FACT. NO. B1500000028/19-05-2021 ORDEN DE COMPRA OC2021-0093, ADQUISICION DE MATERIALES PROMOCIONALES CON EL LOGO DE INAPA, 500 SOMBRILLAS, 100 PINS, 500 LAPICEROS Y 2,000 TAPA COPAS CON MOTIVO DE SER UTILIZADOS EN LAS DIFERENTES REUNIONES Y ACTIVIDADES.</t>
  </si>
  <si>
    <t>PAGO FACT. NO. B1500000001/24-05-2021 ORDEN DE COMPRA OC2021-0128, ADQUISICION DE MATERIALES TECNOLOGICOS, PARA USO DE LA INSTITUCION.</t>
  </si>
  <si>
    <t>PAGO FACT. B1500000701/11-05-2021 ORDEN DE COMPRA OC2021-0131, ADQUISICION DE MATERIALES DE HIGIENE, LOS CUALES SERAN UTILIZADOS EN EL NIVEL CENTRAL, ACUEDUCTOS RURALES, EDF. MARCOS RODRIGUEZ, EL KM 18 Y ZONAS.</t>
  </si>
  <si>
    <t>REPOSICION FONDO CAJA CHICA DE LA PROVINCIA SANTIAGO RODRIGUEZ ZONA I CORRESP. AL PERIODO DEL 02-06 AL 14-07-2021, RECIBOS DE DESEMBOLSO DEL 0671 AL 0703.</t>
  </si>
  <si>
    <t>PAGO FACT. NOS. B1500000028/03-08-2020, 29, 30-07-2021, ORDENES  DE SERVICIO NOS. OS2020-0335, OS2021-0411, DISTRIBUCION DE AGUA EN DIFERENTES BARRIOS Y SECTORES DE LA PROVINCIA PERAVIA, ADENDA 01/2020, CORRESP. A 31 DIAS DE  JULIO, 18 DIAS DE AGOSTO Y 27 DIAS DE .</t>
  </si>
  <si>
    <t>PAGO FACT. NOS.B1500000001/01-03, 02/01-03, 03/03-04, 04/03-05, 05/05-06-2021, ORDEN DE SERVICIO NO. OS2021-0419, SERVICIO DISTRIBUCION DE AGUA CON CAMION CISTERNA EN DIFERENTES COMUNIDADES DE LA PROVINCIA SANTIAGO RODRIGUEZ, CORRESP. A 16  DIAS  DE ENERO, 26  DIAS DE FEBRERO, 29 DIAS DE MARZO, 26 DIAS DE ABRIL,   Y 29 DIAS DE MAYO/2021.</t>
  </si>
  <si>
    <t>PAGO FACT. NO. B1500000102/12-05-2021 ORDEN DE COMPRA OC2021-0130, ADQUISICION DE MATERIALES Y EQUIPOS TECNOLOGICOS, PARA USO DE LA INSTITUCION.</t>
  </si>
  <si>
    <t>PAGO DE INCENTIVOS POR RENDIMIENTO INDIVIDUAL PERSONAL INACTIVO/2020 ELABORADA EN JULIO/2021.</t>
  </si>
  <si>
    <t xml:space="preserve">EFT-1215 </t>
  </si>
  <si>
    <t xml:space="preserve">EFT-6337 </t>
  </si>
  <si>
    <t>EFT-6338</t>
  </si>
  <si>
    <t xml:space="preserve">061030 </t>
  </si>
  <si>
    <t xml:space="preserve">061031 </t>
  </si>
  <si>
    <t xml:space="preserve">061032 </t>
  </si>
  <si>
    <t xml:space="preserve">061033 </t>
  </si>
  <si>
    <t xml:space="preserve">061034 </t>
  </si>
  <si>
    <t xml:space="preserve">061035 </t>
  </si>
  <si>
    <t xml:space="preserve">061036 </t>
  </si>
  <si>
    <t xml:space="preserve">061037 </t>
  </si>
  <si>
    <t xml:space="preserve">061038 </t>
  </si>
  <si>
    <t xml:space="preserve">061039 </t>
  </si>
  <si>
    <t xml:space="preserve">061040 </t>
  </si>
  <si>
    <t xml:space="preserve">061041 </t>
  </si>
  <si>
    <t xml:space="preserve">061042 </t>
  </si>
  <si>
    <t xml:space="preserve">061043 </t>
  </si>
  <si>
    <t xml:space="preserve">061044 </t>
  </si>
  <si>
    <t xml:space="preserve">061045 </t>
  </si>
  <si>
    <t xml:space="preserve">061046 </t>
  </si>
  <si>
    <t xml:space="preserve">061047 </t>
  </si>
  <si>
    <t xml:space="preserve">061048 </t>
  </si>
  <si>
    <t xml:space="preserve">061049 </t>
  </si>
  <si>
    <t xml:space="preserve">061050 </t>
  </si>
  <si>
    <t xml:space="preserve">061051 </t>
  </si>
  <si>
    <t xml:space="preserve">061052 </t>
  </si>
  <si>
    <t xml:space="preserve">061053 </t>
  </si>
  <si>
    <t xml:space="preserve">061054 </t>
  </si>
  <si>
    <t xml:space="preserve">061055 </t>
  </si>
  <si>
    <t xml:space="preserve">061056 </t>
  </si>
  <si>
    <t xml:space="preserve">061057 </t>
  </si>
  <si>
    <t>RETENCION DEL ( 5%) DEL IMPUESTO SOBRE LA RENTA DESCONTADO A CONTRATISTAS Y PROVEEDORES DE BIENES Y SERVICIOS, CORRESP.</t>
  </si>
  <si>
    <t>REPOSICION FONDO CAJA CHICA DE LA PROVINCIA AZUA ZONA II CORRESP. AL PERIODO DEL 13-05 AL 14-06-2021, RECIBOS DE DESEMBOLSO DEL 1186 AL 1225.</t>
  </si>
  <si>
    <t>PAGO FACT. NO. B1500000023/02-07-2021, ORDEN DE SERVICIO NO. OS2021-0363, SERVICIO DE DISTRIBUCION DE AGUA CON CAMION CISTERNA EN DIFERENTES SECTORES Y COMUNIDADES DE LA PROVINCIA BAHORUCO, CORRESP. A 23  DIAS DEL MES JUNIO/2021.</t>
  </si>
  <si>
    <t>PAGO INDEMN. Y VAC. (30 DIAS CORRESP. AL AÑO 2019 Y 24 DEL 2020), QUIEN DESEMPEÑO EL CARGO DE RECOLECTOR DE MUESTRAS, DEPART. PROVINCIAL SAN CRISTOBAL.</t>
  </si>
  <si>
    <t>PAGO INDEMN. Y VAC. (30 DIAS CORRESP. AL AÑO 2019 Y 24 AL 2020), QUIEN DESEMPEÑO EL CARGO DE RECOLECTOR DE MUESTRAS, DEPARTAMENTO PROVINCIAL SAN CRISTOBAL.</t>
  </si>
  <si>
    <t>PAGO INDEMN. Y VAC. (25 DIAS CORRESP. AL AÑO 2019 Y 19 DEL 2020), QUIEN DESEMPEÑO EL CARGO DE DIGITADOR EN EL DEPARTAMENTO DE REGISTRO CONTROL Y NOMINA.</t>
  </si>
  <si>
    <t>PAGO INDEMN. Y VAC. (25 DIAS CORRESP. AL AÑO 2019 Y 19 AL 2020), QUIEN DESEMPEÑO EL CARGO DE DIGITADOR EN EL DEPARTAMENTO DE REGISTRO CONTROL Y NOMINA.</t>
  </si>
  <si>
    <t>PAGO FACT. NO. B0201981951/24-03-2021, DESCONTADO DE LA INDEMNIZACION Y VAC. QUIEN DESEMPEÑO EL CARGO DE DIGITADOR EN EL DEPARTAMENTO DE REGISTRO CONTROL Y NOMINA.</t>
  </si>
  <si>
    <t>PAGO INDEMN. Y VAC. (30 DIAS CORRESP. AL AÑO 2019 Y 30 AL 2020), QUIEN DESEMPEÑO EL CARGO DE OPERADOR DE SISTEMA APS, SECCION DE OPERACIONES DE BAHORUCO.</t>
  </si>
  <si>
    <t>PAGO INDEMN. Y VAC. (25 DIAS CORRESP. AL AÑO 2019 Y 21 AL 2020), QUIEN DESEMPEÑO EL CARGO DE CONSERJE, DIVISION ADMINISTRATIVA PROV. LA ALTAGRACIA.</t>
  </si>
  <si>
    <t>PAGO INDEMN. Y VAC. (25 DIAS CORRESP. AL AÑO 2019 Y 25 AL 2020), QUIEN DESEMPEÑO EL CARGO DE AUXILIAR COMERCIAL, DIVISION COMERCIAL PROVINCIAL SAN PEDRO DE MACORIS.</t>
  </si>
  <si>
    <t>PAGO INDEMN. Y VAC. (25 DIAS CORRESP. AL AÑO 2019 Y 25 DEL 2020), QUIEN DESEMPEÑO EL CARGO DE AUXILIAR COMERCIAL,  DIVISION COMERCIAL PROVINCIAL SAN PEDRO DE MACORIS.</t>
  </si>
  <si>
    <t>PAGO INDEMN. Y VAC. (30 DIAS CORRESP. AL AÑO 2019 Y 30 DEL 2020), QUIEN DESEMPEÑO EL CARGO DE AUXILIAR DE TRANSPORTACION EN LA DIVISION DE TRANSPORTACION.</t>
  </si>
  <si>
    <t>PAGO INDEMN. Y VAC. (30 DIAS CORRESP. AL AÑO 2019 Y 30 AL 2020),QUIEN DESEMPEÑO EL CARGO DE AUXILIAR DE TRANSPORTACION, EN LA DIVISION DE TRANSPORTACION.</t>
  </si>
  <si>
    <t>PAGO FACT. NOS. B0222993275/08-02, 3527388/11-03-2021, DESCONTADO DE LA INDEMNIZACION Y VAC. QUIEN DESEMPEÑO EL CARGO DE AUXILIAR DE TRANSPORTACION, EN LA DIVISION DE TRANSPORTACION.</t>
  </si>
  <si>
    <t>PAGO FACT. NOS. B1500000001/31-10,  02/30-11, 03/31-12-2020, 04/28-02, 05/31-03, 06/30-04-2021, ORDEN DE SERVICIO NO.OS2021-0384,  ABASTECIMIENTO DE AGUA EN DIFERENTES SECTORES Y COMUNIDADES DE LA  PROV. SANTIAGO, CORRESP. A 10  DIAS DE OCTUBRE, 21 DIAS DE NOVIEMBRE, 09 DIAS DE DICIEMBRE/2020, 23 DIAS DE FEBRERO, 27 DIAS DE MARZO, 24 DIAS DE ABRIL/2021.</t>
  </si>
  <si>
    <t xml:space="preserve">PAGO FACT. NOS.B1500000030/28-06, 31/14-07-2021, ORDENES DE SERVICIOS NOS. OS2021-0425, OS2021-0447, SERVICIO DE NOTARIO PARA EL ACTO DE : APERTURA DE LA COMPARACION DE PRECIOS NO.INAPA-CCC-CP-2021-0023,   OFERTAS  TECNICAS (SOBRE A),  PARA LA ADQUISICION DE AIRES ACONDICIONADOS  PARA SER UTILIZADOS EN EL SEGUNDO NIVEL DE LA CAFETERIA DEL NIVEL CENTRAL Y EN LOS DIFERENTES ACUEDUCTOS DEL INAPA Y DE LA LICITACION PUBLICA  NACIONAL NO.INAPA.CCC-LPN-2021-0011, OFERTAS ECONOMICAS (SOBRE B) PARA LA    ¨ ADQUISICION DE CLORADORES¨. </t>
  </si>
  <si>
    <t>PAGO JORNALERO PARA LIMPIEZA DEL PATIO DEL ALMACEN  KM. 18 DE LA INSTITUCION, DURANTE UN PERIODO DE 6 (SEIS) DIAS .</t>
  </si>
  <si>
    <t>PAGO FACT. NO.B1500002294/07-07-2021, ORDEN DE SERVICIO NO. OS2021-0422, SUSCRIPCION ANUAL DE 05 (CINCO) EJEMPLARES DE PERIODICO, CORRESP. AL PERIODO 29-06-2021 AL 28-06-2022.</t>
  </si>
  <si>
    <t>REPOS. FONDO CAJA CHICA DEL ACUEDUCTO DE CASTILLO ZONA III CORRESPONDIENTE AL PERIODO DEL 27-05 AL 23-06-2021, RECIBOS DE DESEMBOLSO DEL 0104 AL 0120.</t>
  </si>
  <si>
    <t>PAGO FACT. NOS. B1500000216/10, 220/15, 226/22-07, 241/25-08, 249/01, 253/14-10/2020, 283/19-02-2021 ORDEN DE COMPRA OC2020-0143, COMPRA DE REACTIVOS, MEDIOS DE CULTIVOS, SOLUCIONES E INSUMOS, PARA SER USADOS EN EL LABORATORIO NIVEL CENTRAL.</t>
  </si>
  <si>
    <t>PAGO FACT. B1500000514/21-06-2021 ORDEN DE COMPRA OC2021-0156 ADQUISICION DE 2 GENERADORES ELECTRICOS A SER UTILIZADOS EN LA PROVINCIA DE DAJABON Y LA PROVINCIA SANCHEZ RAMIREZ.</t>
  </si>
  <si>
    <t>PAGO FACTURA NO. B1500000184/18-05-2021 ORDEN DE COMPRA OC2021-0121, COMPRA DE PLAFONES PVC 2X2 CON ACCESORIOS PARA SER UTILIZADOS EN LA NUEVA AREA DE COMPRAS Y CONTRATACIONES EN EL 2DO. NIVEL DE LA CAFETERIA SEDE CENTRAL DEL INAPA.</t>
  </si>
  <si>
    <t>PAGO FACT. NO. B1500000293/15-05-2021 ORDEN COMPRA OC2021-0122 COMPRA DE MATERIALES ELECTRICOS QUE SERAN UTILIZADO EN LA NUEVA AREA DE COMPRAS Y CONTRATACIONES EN EL 2DO. NIVEL DE LA CAFETERIA SEDE CENTRAL DEL INAPA.</t>
  </si>
  <si>
    <t>PAGO VAC. (10 DIAS CORRESPONDIENTE AL AÑO 2020), QUIEN DESEMPEÑO LA FUNCION DE ASESORA DE TRANSPORTACION Y COMBUSTIBLE, EN LA DIVISION DE TRANSPORTACION.</t>
  </si>
  <si>
    <t>PAGO FACT.NO. B1500000032/01-06-2021,  ORDEN DE SERVICIO NO. OS2021-0258,  DISTRIBUCION DE AGUA CON CAMION CISTERNA EN DIFERENTES SECTORES Y COMUNIDADES DE LA PROVINCIA SAMANA, CORRESP. A 24 DIAS DE MAYO/2021.</t>
  </si>
  <si>
    <t>PAGO DE NOMINA DE INDEMNIZACION Y VACACIONES AL PERSONAL DESVINCULADO. 5TA. PARTE.</t>
  </si>
  <si>
    <t>PAGO FACT. NO. B1500000153/12-07-2021, ORDEN DE SERVICIO NO. OS2021-0374, COLOCACION DE PUBLICIDAD INSTITUCIONAL DURANTE 3 ( TRES) MESES, EN EL PERIODICO DIGITAL AZIZEINFORMA.COM, UN BANNER DE 300 X 250 PIXELES Y COLOCACION DE INFORMACIONES A TRAVES DE ESTA PLATAFORMA Y EN LA REDES SOCIALES FACEBOOK, INSTAGRAM Y TWITTER, SEGUN CONTRATO NO.053/2021, CORRESP. AL PERIODO DEL 2 DE MARZO AL 2 DE JUNIO DEL 2021.</t>
  </si>
  <si>
    <t>PAGO FACT. NO.B1100008675/21-06-2021, ALQUILER LOCAL COMERCIAL EN SAN JUAN DE LA MAGUANA, PROVINCIA SAN JUAN, CORRESPONDIENTE AL MES DE JUNIO/2021.</t>
  </si>
  <si>
    <t xml:space="preserve"> Del 01 al  31  de AGOSTO  2021</t>
  </si>
  <si>
    <t xml:space="preserve">EFT-2310 </t>
  </si>
  <si>
    <t>PAGO FACT. NO.B1500000002/27-07-2021 ( CUB. NO.02) DE LOS TRAB. REHABILITACION PLANTA DE AGUAS RESIDUALES DE BARAHONA, PROV. BARAHONA .</t>
  </si>
  <si>
    <t>5882-5898</t>
  </si>
  <si>
    <t>5899</t>
  </si>
  <si>
    <t>5900</t>
  </si>
  <si>
    <t>5901</t>
  </si>
  <si>
    <t>5902</t>
  </si>
  <si>
    <t>5903</t>
  </si>
  <si>
    <t>5904</t>
  </si>
  <si>
    <t>5905</t>
  </si>
  <si>
    <t>5906</t>
  </si>
  <si>
    <t>5907</t>
  </si>
  <si>
    <t>5908</t>
  </si>
  <si>
    <t>5909</t>
  </si>
  <si>
    <t>5910</t>
  </si>
  <si>
    <t>5911</t>
  </si>
  <si>
    <t>5912</t>
  </si>
  <si>
    <t>5913</t>
  </si>
  <si>
    <t>PAGO FACT. NO. B1500000177/28-07-2021 ( CUB. NO.09)  DE LOS TRAB. DE AMPLIACION Y MEJORAMIENTO REDES DE DISTRIB. MATANZA, PAYA, ARROYO HONDO, LOS TUMBAOS Y QUIJA QUIETA Y CARRETON  AC. MULT. PERAVIA, PROV. PERAVIA .</t>
  </si>
  <si>
    <t>PAGO FACT. NO.B1500000008/03-08-2021 (CUB. NO.03) DE LOS TRAB. CONSTRUCCION AC. BATEY EL JAGUAL, MUN. RAMON SANTANA, PROV. SAN PEDRO DE MACORIS.</t>
  </si>
  <si>
    <t>PAGO FACT. NO.B1500000106/30-07-2021 (CUB. NO.07) DE LOS TRAB. CONSTRUCCION OBRA DE TOMA. PLANTA POTABILIZADORA Y DEPOSITO REGULADOR DEL AC. PARTIDO, PROV. DAJABON.</t>
  </si>
  <si>
    <t xml:space="preserve">EFT-2311 </t>
  </si>
  <si>
    <t xml:space="preserve">EFT-2312 </t>
  </si>
  <si>
    <t xml:space="preserve">EFT-2313 </t>
  </si>
  <si>
    <t>PAGO DE CREDITO EDUCATIVO  CORREP. A LAS NOMINA DEL NIVEL CENTRAL Y PERSONAL EN TRAMITES DE PENSION NC. Y AC.  DEL MES DE JULIO/2021.</t>
  </si>
  <si>
    <t>PAGO DE DESCUENTO, CORRESP. A  NOMINA DEL  NIVEL CENTRAL Y PERSONAS EN TRAMITES DE PENSION NC Y AC. CORRESP. AL MES DE JULIO/2021.</t>
  </si>
  <si>
    <t>PAGO DE DESCUENTO COOP. INAPA (FIJO Y NO FIJO), CORRESP. A LAS NOMINAS NIVEL CENTRAL, ACS, PERSONAL TRAMITES DE PENSION NC Y AC. PROV. SANTIAGO Y SAN CRISTOBAL, PERSONAL CONTRATADO E IGUALADO JULIO/2021.</t>
  </si>
  <si>
    <t xml:space="preserve">EFT-1216 </t>
  </si>
  <si>
    <t xml:space="preserve">EFT-1217 </t>
  </si>
  <si>
    <t xml:space="preserve">EFT-1218 </t>
  </si>
  <si>
    <t xml:space="preserve">103269 </t>
  </si>
  <si>
    <t xml:space="preserve">RETENCION NOMINA OCASIONAL SEGURIDAD MILITAR </t>
  </si>
  <si>
    <t>103270-103278</t>
  </si>
  <si>
    <t>RETENCIONES DE  NOMINAS JULIO/2021</t>
  </si>
  <si>
    <t>SERVICIO DE GRUA 43,5 HRAS. PARA DIVERSOS TRABAJOS EN INAPA PROV. SAN CRISTOBAL</t>
  </si>
  <si>
    <t>SERV. REPARACION DE LA BOMBA HORIZONTAL QUE PERTENESE A PSPI  SAN CRISTOBAL.</t>
  </si>
  <si>
    <t>SERV. DE RETROPALA USADA EN DIFERENTES TRABAJOS DE INAPA PROV. SAN CRISTOBAL.</t>
  </si>
  <si>
    <t>COMPRA DE GUANTES, CASCOS Y CHALECOS, PARA EL  PERSONAL QUE LABORA EN LAS DISTINTAS AREAS DE OPERACIONES , INAPA PROV. SAN CRISTOBAL</t>
  </si>
  <si>
    <t>PAGO DE FACTURA No. B1100008555 PO RL VALOR DE RD $35,400.00 MENOS DESC 5/% ITBES RD $ 5,400.00 MEMO No. 134-2021. PAGO POR SERVICIO DE VIGILANCIA POR LOS MESES MARZO , ABRIL Y MAYO 2021.</t>
  </si>
  <si>
    <t>PAGO DE FACTURA No. B1500009275 POR EL VALOR DE RD $18,410.00 MENOS DESC 5/% ISR RD $ 780.08 SEGÚN MEMO No. 103-2021 POR TRABAJOS EN EL DESARENADOR #1 DE LA PLANTA DE JUAN HERRERA.</t>
  </si>
  <si>
    <t>PAGO DE FACRTURA No. B1500009297 POR EL VALOR DE RD $ 22,545.00 MENOS DESC 5% ISR RD$ 955.30 SEGÚN MEMO No. 105-2021 POR TRABAJOS EN EL DESARENADOR DE LA PLANTA DE JUAN HERRERA ,</t>
  </si>
  <si>
    <t>PAGO DE FACTURA No. B150000723 POR RL VALOR DE RD$ 38586.00 MENOS DESC 5% ISR RD $1,635.00 SEGÚN MEMO No. 111-2021 POR TRABAJOS DE MATERIALES PARA REEMPLAZO DE VALVULAS.</t>
  </si>
  <si>
    <t>PAGO DE FACTURA No.B1500009312 POR EL VALOR DE RD$ 13,800.00 MENOS DESC 5/% ISR RD$584.75 SEGÚN MEMO No. 114-2021, POR COMPRA DE MATERIALES PARA REPARACION DEL CAMION F-848.</t>
  </si>
  <si>
    <t>PAGO DE FACTURA No. B1500000724 POR EL VALOR DE RD$ 48,616.00 MENOS DESC 5/% ISR RD$ 2060.00 SEGÚN MEMO No.130-2021, POR TRABAJOS DE COMPRAS DE JUNTAS DRESSER DIFERENTES DIAMETROS.</t>
  </si>
  <si>
    <t>PAGO DE FACTURA No. B1500009318 POR EL VALOR DE RD$ 16585.21 MENOS DESC 5/% ISR RD$ 702.76 SEGÚN MEMO No. 138-2021, POR COMPRA DE MATERIALES PARA TRABAJOS EN PTA DE JUAN HERRERA.</t>
  </si>
  <si>
    <t>PAGO DE FACTURA No. B1500000722 POR EL VALOR DE RD$ 46,547.46 MENOS DESC 5/% ISR  RD$ 1,972.35 SEGÚN MEMO No. 139-2021 POR COMPRA DE MATERIALES PARA REMPLAZO DE VALVULAS PARA LAS CHARCAS DE MARIA NOVA T DERRUMBADERO.</t>
  </si>
  <si>
    <t>PAGO DE FACTURA No. B1500009953 POR EL VALOR DE RD$ 19,520.00 MENOS DESC 5/% ISR RD$ 827.12 SEGÚN MEMO No. 145-2021, POR COMPRA DE MATERIALES PARA REPARACION DE TANQUE DEL CAMION CISTERNAL INTERNATIONAL  F-890.</t>
  </si>
  <si>
    <t>PAGO DE FACTURA No. B1500009461 POR EL VALOR DE RD$ 24,325.00 MENO DESC 5/% ISR RD$ 1,30.72 SEGÚN MEMO No. 147-2021, POR COMPRA DE MATRIALES PARA REPARACION DE DESARENADOR #5 EN LA PLANTA DE JUAN HERRERA.</t>
  </si>
  <si>
    <t>PAGO DE FACTURA No. B1500000110 POR EL VALOR DE RD$ 47,475.00 MENOS DESC 5/% ISR RD$ 2,611.65 SEGÚN MEMO No. 161-2021, POR COMPRA DE MATERIALES PARA REPARACION DE LINEA DE IMPULSION DE ARROYO CANO.</t>
  </si>
  <si>
    <t>PAGO DE FACTURA No. B150000111 POR EL VALOR DE RD$ 46,766.00 MENOS DESC 5/% ISR RD$2,025.93 SEGÚN MEMO No. 165.2021, POR COMPRA DE MATERIALES PARA HABILITACION DE LA OFICINA DE  LA DIRRECION PROVINCIAL DE JUAN HERRERA.</t>
  </si>
  <si>
    <t xml:space="preserve">PAGO DE FACTURA No. B1500000113 POR VALOR DE RD$ 45,195.00 MENOS DESC 5/% ISR MEMO No. 166-2021, POR COMPRA DE MATERIALES PARA REPARACION DE LINEA DE DISTRIBUCION Y REHABILITACION DE BOMBA SUMERGIBLE DEL AC. EL HATICO DEL GUANAL </t>
  </si>
  <si>
    <t>PAGO DE DACTURA No. B150000731 POR EL VALOR DE RD$ 25,193.00 MENOS DESC 5/% ISR RD$ 1,67.50 MEMO No. 208-2021 POR COMPRA DE JUNTAS PARA REPARACION DE AVERIA EN LOMA DE YAQUE, ARROLLO CANO, JINOVA Y EL ROSARIO.</t>
  </si>
  <si>
    <t xml:space="preserve">NOTA DE CREDITO </t>
  </si>
  <si>
    <t>AVISO DE DEBITO (CHEQUE MAL APLICADO)</t>
  </si>
  <si>
    <t>AVISO DE DEBITO ( CK 6964 EL 6/8/2021 )</t>
  </si>
  <si>
    <t xml:space="preserve"> PAGO FACT. NO.B1500000013/04-08-2021 (CUB. NO. 09) DE LOS TRAB. DE CONSTRUCCION LINEA MATRIZ Y REDES DE DISTRIB. COMUN. JUANA VICENTA, RANCHO ESPAÑOL, EL CUERNO Y CANTON DEL ACUEDUCTO MULTIPLE JUANA VICENTA , PROVINCIA SAMANA.</t>
  </si>
  <si>
    <t xml:space="preserve">EFT-2314 </t>
  </si>
  <si>
    <t xml:space="preserve">EFT-06339 </t>
  </si>
  <si>
    <t xml:space="preserve">061058 </t>
  </si>
  <si>
    <t xml:space="preserve">061059 </t>
  </si>
  <si>
    <t xml:space="preserve">061060 </t>
  </si>
  <si>
    <t xml:space="preserve">061061 </t>
  </si>
  <si>
    <t xml:space="preserve">061063 </t>
  </si>
  <si>
    <t>PAGO FACT. NO.B1500000024/01-07-2021, ORDEN DE SERVICIO NO. OS2021-0185,  DISTRIBUCION DE AGUA EN DIFERENTES SECTORES Y COMUNIDADES  DE LA PROV. SAN CRISTOBAL,  CORRESP.  A  30  DIAS DE  JUNIO/2021.</t>
  </si>
  <si>
    <t>PAGO INDEMN. Y VAC. (20 DIAS CORRESP. AL AÑO 2019 Y 20 DEL 2020), QUIEN DESEMPEÑO EL CARGO DE CAJERO (A) EN LA DIVISION DE TESORERIA.</t>
  </si>
  <si>
    <t>PAGO INDEMN. Y VAC. (20 DIAS CORRESP. AL AÑO 2019 Y 20 AL 2020), QUIEN DESEMPEÑO EL CARGO DE CAJERO (A) EN LA DIVISION DE TESORERIA.</t>
  </si>
  <si>
    <t>PAGO FACT. NOS. B0223529470/16-03, 3035025/17-03,3537950/06-04, 4219790/15-04, 4221237/19-04, 4222247/21-04, 4224212/26-04, 664354/30-04-2021, DESCONTADO DE LA INDEMN. Y VAC. QUIEN DESEMPEÑO EL CARGO DE CAJERO (A) EN LA DIVISION DE TESORERIA.</t>
  </si>
  <si>
    <t>REPOSICION FONDO CAJA CHICA DE LA PROVINCIA PERAVIA ZONA IV CORRESP. AL PERIODO DEL 25-05 AL 29-06-2021, RECIBOS DE DESEMBOLSO DEL  1494 AL 1556 SEGUN RELACION DE GASTOS.</t>
  </si>
  <si>
    <t>PAGO RETENCION TSS, SEGURO BASICO OPCIONAL, APORTE PLAN DE PENSIONES (2.87%), SEGURO FAMILIAR DE SALUD (3.04%) CORRESPONDIENTE A LAS NOMINAS NIVEL CENTRAL, ACUEDUCTOS, P/CONTRATADO E IGUALADO, P/ TRAMITES PENSION NC. Y AC. PROVINCIA SANTIAGO Y SAN CRISTOBAL, PERSONAL CONTRATADO SAN CRISTOBAL, ADICIONALES NIVEL CENTRAL Y ACUEDUCTOS JUNIO, CONTRATADO E IGUALADO ABRIL, JUNIO, JULIO, CONTRATADO SAN CRISTOBAL, JUNIO Y CANCELADOS NC Y AC, JULIO/2021.</t>
  </si>
  <si>
    <t xml:space="preserve">EFT-6340 </t>
  </si>
  <si>
    <t>EFT-6341</t>
  </si>
  <si>
    <t>EFT-6342</t>
  </si>
  <si>
    <t>EFT-6343</t>
  </si>
  <si>
    <t>EFT-6344</t>
  </si>
  <si>
    <t>EFT-6345</t>
  </si>
  <si>
    <t>EFT-6346</t>
  </si>
  <si>
    <t>EFT-6347</t>
  </si>
  <si>
    <t>EFT-6348</t>
  </si>
  <si>
    <t>EFT-6349</t>
  </si>
  <si>
    <t>EFT-6350</t>
  </si>
  <si>
    <t>EFT-6351</t>
  </si>
  <si>
    <t xml:space="preserve">061065 </t>
  </si>
  <si>
    <t xml:space="preserve">061066 </t>
  </si>
  <si>
    <t xml:space="preserve">061067 </t>
  </si>
  <si>
    <t xml:space="preserve">061068 </t>
  </si>
  <si>
    <t xml:space="preserve">061069 </t>
  </si>
  <si>
    <t xml:space="preserve">061070 </t>
  </si>
  <si>
    <t xml:space="preserve">061071 </t>
  </si>
  <si>
    <t xml:space="preserve">061072 </t>
  </si>
  <si>
    <t xml:space="preserve">061073 </t>
  </si>
  <si>
    <t xml:space="preserve">061074 </t>
  </si>
  <si>
    <t xml:space="preserve">061075 </t>
  </si>
  <si>
    <t xml:space="preserve">061076 </t>
  </si>
  <si>
    <t xml:space="preserve">061077 </t>
  </si>
  <si>
    <t xml:space="preserve">061078 </t>
  </si>
  <si>
    <t xml:space="preserve">061079 </t>
  </si>
  <si>
    <t xml:space="preserve">061080 </t>
  </si>
  <si>
    <t xml:space="preserve">061081 </t>
  </si>
  <si>
    <t xml:space="preserve">061082 </t>
  </si>
  <si>
    <t xml:space="preserve">061083 </t>
  </si>
  <si>
    <t xml:space="preserve">061084 </t>
  </si>
  <si>
    <t xml:space="preserve">061085 </t>
  </si>
  <si>
    <t xml:space="preserve">061086 </t>
  </si>
  <si>
    <t xml:space="preserve">061087 </t>
  </si>
  <si>
    <t xml:space="preserve">061088 </t>
  </si>
  <si>
    <t xml:space="preserve">061089 </t>
  </si>
  <si>
    <t xml:space="preserve">061090 </t>
  </si>
  <si>
    <t xml:space="preserve">061091 </t>
  </si>
  <si>
    <t xml:space="preserve">061092 </t>
  </si>
  <si>
    <t xml:space="preserve">061093 </t>
  </si>
  <si>
    <t xml:space="preserve">061095 </t>
  </si>
  <si>
    <t xml:space="preserve">061096 </t>
  </si>
  <si>
    <t xml:space="preserve">061097 </t>
  </si>
  <si>
    <t xml:space="preserve">061098 </t>
  </si>
  <si>
    <t xml:space="preserve">061099 </t>
  </si>
  <si>
    <t xml:space="preserve">061100 </t>
  </si>
  <si>
    <t xml:space="preserve">061101 </t>
  </si>
  <si>
    <t xml:space="preserve">061102 </t>
  </si>
  <si>
    <t xml:space="preserve">061103 </t>
  </si>
  <si>
    <t xml:space="preserve">061104 </t>
  </si>
  <si>
    <t xml:space="preserve">061105 </t>
  </si>
  <si>
    <t xml:space="preserve">061107 </t>
  </si>
  <si>
    <t xml:space="preserve">061108 </t>
  </si>
  <si>
    <t xml:space="preserve">061109 </t>
  </si>
  <si>
    <t xml:space="preserve">061110 </t>
  </si>
  <si>
    <t xml:space="preserve">061111 </t>
  </si>
  <si>
    <t xml:space="preserve">061112 </t>
  </si>
  <si>
    <t xml:space="preserve">061113 </t>
  </si>
  <si>
    <t xml:space="preserve">061114 </t>
  </si>
  <si>
    <t xml:space="preserve">061116 </t>
  </si>
  <si>
    <t xml:space="preserve">061117 </t>
  </si>
  <si>
    <t xml:space="preserve">061118 </t>
  </si>
  <si>
    <t>PAGO FACT. NOS. B1500000245/26-03,  253/13-04-2021 ORDEN DE COMPRA NOS. OC2021-0086, 0103 COMPRA DE TRITURADORA DE PAPEL, LA CUAL SERA UTILIZADA EN LA DIRECCION EJECUTIVA, Y MATERIALES DE OFICINA PARA LOS DIFERENTES DEPART. DE LA INSTITUCION INAPA.</t>
  </si>
  <si>
    <t>PAGO INDEMN. Y VAC. (25 DIAS CORRESP. AL AÑO 2019 Y 27 DEL 2020), QUIEN DESEMPEÑO EL CARGO DE MENSAJERO EXTERNO EN EL DEPARTAMENTO DE COMUNICACIÓN.</t>
  </si>
  <si>
    <t>PAGO INDEMN. Y VAC. (25 DIAS CORRESP. AL AÑO 2019 Y 27 AL 2020), QUIEN DESEMPEÑO EL CARGO DE MENSAJERO EXTERNO EN EL DEPARTAMENTO DE COMUNICACIÓN.</t>
  </si>
  <si>
    <t>PAGO FACT. NO. B1500000269/14-07-2021, ORDEN DE SERVICIO NO. OS2021-0457, SERVICIO DE MONTAJE TIPO BUFFET QUE SERAN SERVIDO EN LA REUNION TECNICA PARA LOS SUBDIRECTORES, DIRECTORES, SUPERVISORES Y ENCARGADOS DE NUESTRA INSTITUCION EL MIERCOLES 14 DE JULIO DEL AÑO EN CURSO.</t>
  </si>
  <si>
    <t>PAGO FACT. NOS. B1500000061, 60/05-06-2021, ORDEN DE SERVICIO NO. OS2021-0178, ABASTECIMIENTO DE AGUA EN DIFERENTES SECTORES Y COMUNIDADES,  DE LA PROV. LA ALTAGRACIA, CORRESP. A 21 DIAS  DE ABRIL Y  21 DIAS DE MAYO/2021.</t>
  </si>
  <si>
    <t>REPOSICION FONDO CAJA CHICA DE LA UNIDAD ADMINISTRATIVA DE BAYAGUANA ZONA IV CORRESP. AL PERIODO DEL 10-06 AL 16-07-2021, RECIBOS DE DESEMBOLSO DEL 0082 AL 0088.</t>
  </si>
  <si>
    <t>PAGO INDEMN. Y VAC. (15 DIAS CORRESP. AL AÑO 2019 Y 15 DEL 2020), QUIEN DESEMPEÑO EL CARGO DE CONSERJE EN LA SECCION DE MAYORDOMIA.</t>
  </si>
  <si>
    <t>PAGO INDEMN. Y VAC. (15 DIAS CORRESP. AL AÑO 2019 Y 15 AL 2020), QUIEN DESEMPEÑO EL CARGO DE CONSERJE EN LA SECCION DE MAYORDOMIA.</t>
  </si>
  <si>
    <t>PAGO INDEMN. Y VAC. (30 DIAS CORRESP. AL AÑO 2019 Y 30 DEL 2020), QUIEN DESEMPEÑO EL CARGO DE CONTADOR, DEPARTAMENTO DE REVISION Y CONTROL.</t>
  </si>
  <si>
    <t>PAGO INDEMN. Y VAC. (30 DIAS CORRESP. AL AÑO 2019 Y 30 AL 2020), QUIEN DESEMPEÑO EL CARGO DE CONTADOR, DEPARTAMENTO DE REVISION Y CONTROL.</t>
  </si>
  <si>
    <t>PAGO INDEMN. Y VAC. (30 DIAS CORRESP. AL AÑO 2019 Y 27 DEL 2020), QUIEN DESEMPEÑO EL CARGO DE SOPORTE COMERCIAL, DIVISION COMERCIAL SAN CRISTOBAL.</t>
  </si>
  <si>
    <t>PAGO INDEMN. Y VAC. (30 DIAS CORRESP. AL AÑO 2019 Y 27 AL 2020), QUIEN DESEMPEÑO EL CARGO DE SOPORTE COMERCIAL, DIVISION COMERCIAL SAN CRISTOBAL.</t>
  </si>
  <si>
    <t>PAGO INDEMN. Y VAC. (15 DIAS CORRESP. AL AÑO 2020), QUIEN DESEMPEÑO EL CARGO DE CHOFER I, DIVISION DE TRANSPORTACION.</t>
  </si>
  <si>
    <t>PAGO VAC. (20 DIAS CORRESP. AL AÑO 2019 Y 14 DEL 2020), QUIEN DESEMPEÑO EL CARGO DE INGENIERO RESIDENTE, SECCION DE TRATAMIENTO DE AGUA DE VALVERDE.</t>
  </si>
  <si>
    <t>PAGO VAC. (20 DIAS CORRESP. AL AÑO 2019 Y 14 AL 2020),  QUIEN DESEMPEÑO EL CARGO DE INGENIERO RESIDENTE, SECCION DE TRATAMIENTO DE AGUA DE VALVERDE.</t>
  </si>
  <si>
    <t>PAGO INDEMN. Y VAC. (20 DIAS CORRESP. AL AÑO 2019 Y 16 DEL 2020), QUIEN DESEMPEÑO EL CARGO DE MENSAJERO EXTERNO, SECCION ADMINISTRATIVA VALVERDE.</t>
  </si>
  <si>
    <t>PAGO INDEMN. Y VAC. (20 DIAS CORRESP. AL AÑO 2019 Y 16 AL 2020),QUIEN DESEMPEÑO EL CARGO DE MENSAJERO EXTERNO, SECCION ADMINISTRATIVA VALVERDE.</t>
  </si>
  <si>
    <t>PAGO INDEMN. Y VAC. (25 DIAS CORRESP. AL AÑO 2019 Y 30 DEL 2020), QUIEN DESEMPEÑO EL CARGO DE AYUDANTE DE FONTANERIA, DIVISION DE OPERACIONES PROV. SAN PEDRO DE MACORIS.</t>
  </si>
  <si>
    <t>PAGO INDEMN. Y VAC. (25 DIAS CORRESP. AL AÑO 2019 Y 30 AL 2020), QUIEN DESEMPEÑO EL CARGO DE AYUDANTE DE FONTANERIA, DIVISION DE OPERACIONES PROV. SAN PEDRO DE MACORIS.</t>
  </si>
  <si>
    <t>PAGO VAC. (15 DIAS CORRESP. AL AÑO 2019 Y 11 DEL 2020), QUIEN DESEMPEÑO EL CARGO DE AUXILIAR DE INGENIERIA, DIVISION PLANTA FISICA.</t>
  </si>
  <si>
    <t>PAGO VAC. (15 DIAS CORRESP. AL AÑO 2019 Y 11 AL 2020),QUIEN DESEMPEÑO EL CARGO DE AUXILIAR DE INGENIERIA, DIVISION PLANTA FISICA.</t>
  </si>
  <si>
    <t>PAGO INDEMN. Y VAC. (15 DIAS CORRESP. AL AÑO 2019 Y 13 DEL 2020), QUIEN DESEMPEÑO EL CARGO DE TECNICO EN REFRIGERACION, EN EL DEPARTAMENTO DE MANTENIMIENTO ELECTROMECANICO.</t>
  </si>
  <si>
    <t>PAGO INDEMN. Y VAC. (15 DIAS CORRESP. AL AÑO 2019 Y 15 DEL 2020), QUIEN DESEMPEÑO EL CARGO DE SECRETARIA EN LA DIVISION DE ALMACEN DE EQUIPOS.</t>
  </si>
  <si>
    <t>PAGO INDEMN. Y VAC. (15 DIAS CORRESP. AL AÑO 2019 Y 15 AL 2020), QUIEN DESEMPEÑO EL CARGO DE SECRETARIA EN LA DIVISION DE ALMACEN DE EQUIPOS.</t>
  </si>
  <si>
    <t>PAGO FACT. NOS.B0223359991,92/06-05-2021, DESCONTADO DE LA INDEMN. Y VAC. QUIEN DESEMPEÑO EL CARGO DE SECRETARIA EN LA DIVISION DE ALMACEN DE EQUIPOS.</t>
  </si>
  <si>
    <t>PAGO INDEMN. Y VAC. (15 DIAS CORRESP. AL AÑO 2019 Y 10 DEL 2020), QUIEN DESEMPEÑO EL CARGO DE AUXILIAR ADMINISTRATIVO EN EL DEPARTAMENTO DE RECLUTAMIENTO Y SELECCION DE PERSONAL.</t>
  </si>
  <si>
    <t>PAGO INDEMN. Y VAC. (15 DIAS CORRESP. AL AÑO 2019 Y 10 AL 2020), QUIEN DESEMPEÑO EL CARGO DE AUXILIAR ADMINISTRATIVO EN EL DEPARTAMENTO DE RECLUTAMIENTO Y SELECCION DE PERSONAL.</t>
  </si>
  <si>
    <t>REPOSICION FONDO CAJA CHICA DE LA ESTAFETA DE COBROS EN RIO SAN JUAN ZONA III CORRESP. AL PERIODO DEL 07-04 AL 12-06-2021, RECIBOS DE DESEMBOLSO DEL 0172 AL 0180 SEGUN RELACION DE GASTOS.</t>
  </si>
  <si>
    <t>PAGO INDEMN. Y VAC. (15 DIAS CORRESP. AL AÑO 2019 Y 15 DEL 2020), QUIEN DESEMPEÑO LA FUNCION DE AYUDANTE DE FONTANERIA, EN LA DIVISION DE OPERACIONES PROV. SAN PEDRO DE MACORIS.</t>
  </si>
  <si>
    <t>PAGO INDEMN. QUIEN DESEMPEÑO EL CARGO DE CONSERJE, EN LA DIVISION ADMINISTRATIVA FINANCIERA PROV. SAN CRISTOBAL.</t>
  </si>
  <si>
    <t>COMPLETIVO DE INDEMN. Y VAC. (25 DIAS CORRESP. AL AÑO 2019 Y 23 DEL 2020), QUIEN DESEMPEÑO EL CARGO DE GESTOR DE COBROS, EN LA DIVISION COMERCIAL PROVINCIA SAN PEDRO DE MACORIS.</t>
  </si>
  <si>
    <t>PAGO VAC. (20 DIAS CORRESP. AL AÑO 2019 Y 20 DEL 2020), QUIEN DESEMPEÑO EL CARGO DE PSICOLOGO (A) INDUSTRIAL EN LA DIVISION DE DISPENSARIO MEDICO.</t>
  </si>
  <si>
    <t>PAGO VAC. (20 DIAS CORRESP. AL AÑO 2019 Y 20 AL 2020), QUIEN DESEMPEÑO EL CARGO DE PSICOLOGO (A) INDUSTRIAL EN LA DIVISION DE DISPENSARIO MEDICO.</t>
  </si>
  <si>
    <t>PAGO FACT. NO. B0223539307/09-04-2021, DESCONTADO DE LAS VAC. QUIEN DESEMPEÑO EL CARGO DE PSICOLOGO (A) INDUSTRIAL EN LA DIVISION DE DISPENSARIO MEDICO.</t>
  </si>
  <si>
    <t>PAGO INDEMN. Y VAC. (30 DIAS CORRESP. AL AÑO 2019 Y 25 DEL 2020), QUIEN DESEMPEÑO EL CARGO DE CODIFICADOR, EN LA DIVISION  COMERCIAL PROVINCIA SAN JUAN DE LA MAGUANA.</t>
  </si>
  <si>
    <t>PAGO INDEMN. Y VAC. (30 DIAS CORRESP. AL AÑO 2019 Y 25 AL 2020), QUIEN DESEMPEÑO EL CARGO DE CODIFICADOR, EN LA DIVISION COMERCIAL PROVINCIA SAN JUAN DE LA MAGUANA.</t>
  </si>
  <si>
    <t>PAGO INDEMN. Y VAC. (20 DIAS CORRESP. AL AÑO 2019 Y 20 DEL 2020), QUIEN DESEMPEÑO LA FUNCION DE SECRETARIA EN EL DEPARTAMENTO JURIDICO.</t>
  </si>
  <si>
    <t>PAGO FACT. NO. B0222982061/14-01-2021, DESCONTADO DE LA INDEMN.Y VAC. QUIEN DESEMPEÑO LA FUNCION DE SECRETARIA EN EL DEPARTAMENTO JURIDICO.</t>
  </si>
  <si>
    <t>PAGO INDEMN. Y VAC. (15 DIAS CORRESP. AL AÑO 2019 Y 10 DEL 2020), QUIEN DESEMPEÑO EL CARGO DE CAJERO (A), EN LA SECCION ADMINISTRATIVA DE BARAHONA.</t>
  </si>
  <si>
    <t>PAGO INDEMN. Y VAC. (15 DIAS CORRESP. AL AÑO 2019 Y 10 AL 2020),QUIEN DESEMPEÑO EL CARGO DE CAJERO (A), EN LA SECCION ADMINISTRATIVA DE BARAHONA.</t>
  </si>
  <si>
    <t>1ER ABONO, INDEMN. Y VAC. CORRESP. A (30 DIAS DEL AÑO 2019 Y 28 DEL 2020), QUIEN DESEMPEÑO EL CARGO DE SECRETARIA, EN EL DEPARTAMENTO MANTENIMIENTO DE INFRAESTRUCTURA CIVIL.</t>
  </si>
  <si>
    <t>PAGO FACT. NOS. B0222418735/07-01, 3302403/10-02-2021, DESCONTADO DE LA INDEMN. Y VAC. QUIEN DESEMPEÑO EL CARGO DE SECRETARIA, EN EL DEPARTAMENTO MANTENIMIENTO DE INFRAESTRUCTURA CIVIL.</t>
  </si>
  <si>
    <t>PAGO VAC. (25 DIAS CORRESP. AL AÑO 2019 Y 25 AL 2020), QUIEN DESEMPEÑO EL CARGO DE AUXILIAR ADMINISTRATIVO, DIRECCION DE RECURSOS HUMANOS.</t>
  </si>
  <si>
    <t>PAGO FACT. NO.B1500000488/16-06-2021 ORDEN DE SERVICIO OS2021-0389, SERVICIO DE CATERING DE REFRIGERIOS PREEMPACADOS PARA 70 PERSONAS QUE PARTICIPARAN EN LA CHARLA "TEMPORADA CICLONICA 2021".</t>
  </si>
  <si>
    <t>PAGO FACT. NO. B1500000129/01-07-2021, ORDEN DE SERVICIO NO. OS2021-0249, COLOCACION DE PUBLICIDAD INSTITUCIONAL DURANTE 03 (TRES) MESES, DE 2 (DOS) CUÑAS GRABADAS A TRAVES DEL PROGRAMA DE TELEVISION  "ACCESO SIN LIMITES",  CORRESP. AL PERIODO DEL 24 DE FEBRERO AL 24 DE MAYO/2021.</t>
  </si>
  <si>
    <t>PAGO FACT. NO. B1500003030/16-06-2021 ORDEN DE SERVICIO NO. OS2021-0376, PUBLICACION EN UN MEDIO DE CIRCULACION NACIONAL DURANTE DOS DIAS CONSECUTIVOS LA CONVOCATORIA  A PARTICIPAR EN EL PROCESO DE EXCEPCION MEDIANTE URGENCIA, NO. INAPA -MAE-PEUR-2021-0002.</t>
  </si>
  <si>
    <t>PAGO FACT. NO.B1500000022/09-07-2021, ORDEN SERVICIO NO. OS2021-0461 HONORARIOS PROFESIONALES, SERVICIO DE NOTARIO PARA EL ACTO DE APERTURA DE LA COMPARACION DE PRECIOS NO.INAPA-CCC-CP-2021-0018, OFERTAS TECNICAS (SOBRE A) PARA LA ''ADQUISICION LICENCIA DE PRUEBAS PSICOMETRICAS PARA SER UTILIZADAS POR LA DIRECCION DE RECURSOS HUMANOS''.</t>
  </si>
  <si>
    <t>APORTES PATRONALES DE LA INSTITUCION AL SISTEMA DE SEGURIDAD SOCIAL, CORRESPONDIENTE AL MES DE JULIO/2021 Y RECARGOS E INTERESES POR  NOVEDADES ATRASADAS CORRESP. A LOS MESES DE ABRIL Y JUNIO/2021,  SEGUN FACTURA S/N  D/F 02-08-2021, REFERENCIAS NOS. 0720- 2120- 8731- 4733- 0720 -2120 -8731 -4833, 0620- 2120- 8733- 3355 0420- 2120- 8738- 7343.</t>
  </si>
  <si>
    <t>PAGO VIATICOS DEL DEPART. DE REVISION Y CONTROL, CORRESP. AL MES DE MAYO/2021 ELABORADA EN EL MES DE JULIO/2021.</t>
  </si>
  <si>
    <t>PAGO VIATICOS DIRECCION DE LA CALIDAD DE AGUA CORRESP. AL MES DE MAYO/2021, ELABORADA EN JULIO/2021.</t>
  </si>
  <si>
    <t>PAGO VIATICOS DE LA UNIDADES CONSULTIVAS O ASESORAS, MAYO/2021, ELABORADA EN JULIO/2021.</t>
  </si>
  <si>
    <t>PAGO VIATICOS DE LA DIRECCION DE SUPERVISION Y FISCALIZACION DE OBRAS, CORRESP. AL MES DE MAYO/2021, ELABORADA EN JULIO/2021.</t>
  </si>
  <si>
    <t>PAGO VIATICO DE LA DIRECCION DE OPERACIONES, CORRESP. AL MES DE MAYO/2021, ELABORADA EN JULIO/2021, SEGUN MEMO-DF-240/2021.</t>
  </si>
  <si>
    <t>PAGO VIATICOS DIRECCION DE PROGRAMAS Y PROYECTOS ESPECIALES, CORRESP. AL MES DE MAYO/2021, ELABORADA EN JULIO/2021.</t>
  </si>
  <si>
    <t>PAGO VIATICOS DE LA DIRECCION DE INGENIERIA CORRESP. AL MES DE MAYO/2021, ELABORADA EN EL MES DE JULIO/2021.</t>
  </si>
  <si>
    <t>PAGO VIATICOS DE LA DIRECCION DE TECNOLOGIA DE LA INFORMACION Y LA COMUNICACION,  CORRESP. AL MES DEMAYO/2021, ELABORADA EN JULIO/2021.</t>
  </si>
  <si>
    <t>PAGO FACT.  NOS.B1500000091/14-09, 93/06-10-2020, SEGUN ORDENES  DE SERVICIO NOS. OS2020-0751, OS2020-0768, DISTRIBUCION DE AGUA EN DIFERENTES SECTORES Y COMUNIDADES, DE LA PROVINCIA SAN CRISTOBAL, CORRESP. A 31 DIAS DE AGOSTO Y 30 DIAS DE SEPTIEMBRE/2020.</t>
  </si>
  <si>
    <t>PAGO FACT. NOS. B1500000001/04-05, 02/03-06-2021, ORDEN DE SERVICIO NO. OS2021-0421, DISTRIBUCION DE AGUA EN DIFERENTES SECTORES Y COMUNIDADES DE LA  PROV. MONTE PLATA, CORRESP. A 13  DIAS DE ABRIL Y 22 DIAS DE MAYO/2021.</t>
  </si>
  <si>
    <t xml:space="preserve">EFT-6352 </t>
  </si>
  <si>
    <t>EFT-6353</t>
  </si>
  <si>
    <t>EFT-6354</t>
  </si>
  <si>
    <t>EFT-6355</t>
  </si>
  <si>
    <t xml:space="preserve">061119 </t>
  </si>
  <si>
    <t xml:space="preserve">061120 </t>
  </si>
  <si>
    <t xml:space="preserve">061121 </t>
  </si>
  <si>
    <t xml:space="preserve">061122 </t>
  </si>
  <si>
    <t xml:space="preserve">061123 </t>
  </si>
  <si>
    <t>PAGO FACT. NOS.B1500000242, 243/01-06-2021, ORDEN DE SERVICIO NO. OS2021-0345,  COLOCACION DE PUBLICIDAD INSTITUCIONAL DURANTE 03 (TRES) MESES. EN LA PAGINA WEB: 'CACHICHA.COM', (CORRESP. AL PERIODO DEL 15 DE MARZO AL 15 DE MAYO DEL 2021).</t>
  </si>
  <si>
    <t>PAGO VIATICOS DIRECCION COMERCIAL CORRESP. AL MES DE MAYO/2021 ELABORADA EN JULIO/2021.</t>
  </si>
  <si>
    <t>2DO ABONO, INDEMN. Y VAC. CORRESP. A (30 DIAS DEL AÑO 2019 Y 30 DEL 2020), QUIEN DESEMPEÑO EL CARGO DE ENCARGADO EN EL DEPARTAMENTO DE HIDROLOGIA.</t>
  </si>
  <si>
    <t>PAGO FACT. NO. B1500000127/21-04-2021 ORDEN DE COMPRA OC2021-0094 ADQUISICION DE MATERIALES PROMOCIONALES CON EL LOGO DE INAPA, 500 SOMBRILLAS, 100 PINS, 500 LAPICEROS Y 2,000 TAPA COPAS CON MOTIVO DE SER  UTILIZADOS EN LA DIFERENTES REUNIONES Y ACTIVIDADES.</t>
  </si>
  <si>
    <t>PAGO VIATICOS DE LA DIRECCION ADMINISTRATIVA,  CORRESP. AL  MES DE MAYO/2021, ELABORADA EN JULIO/2021.</t>
  </si>
  <si>
    <t>PAGO FACT.NO. B1500000049/14-06-2021, ORDEN DE SERVICIO NO, OS2021-0323 SERVICIO DE DISTRIBUCION DE AGUA EN DIFERENTES SECTORES Y COMUNIDADES DE LA PROVINCIA PEDERNALES, CORRESP. A  29  DIAS DE MAYO/2021.</t>
  </si>
  <si>
    <t>PAGO FACT. NOS. B1500000028,29,30/07-07, 31/12-05, 32/07-06-2021,  ORDENES DE SERVICIO NOS. OS2020-0788, OS2021-0420, DISTRIBUCION DE AGUA EN DIFERENTES SECTORES Y COMUNIDADES DE LA PROVINCIA EL SEIBO, CORRESP. A 28 DIAS DE ENERO. 20 DIAS DE FEBRERO, 28 DIAS DE MARZO, 26 DIAS DE ABRIL Y 26 DIAS DE MAYO/2021.</t>
  </si>
  <si>
    <t>AUMENTO DEL  FONDO FIJO  DE CAJA CHICA DE LA DIRECCION ADMINISTRATIVA.</t>
  </si>
  <si>
    <t xml:space="preserve">EFT-6356 </t>
  </si>
  <si>
    <t>EFT-6357</t>
  </si>
  <si>
    <t>EFT-6358</t>
  </si>
  <si>
    <t xml:space="preserve">061124 </t>
  </si>
  <si>
    <t>PAGO VIATICOS DE LA DIRECCION DESARROLLO PROVINCIAL CORRESP. AL MES DE MAYO/2021 ELABORADA EN JULIO/2021.</t>
  </si>
  <si>
    <t>PAGO VIATICOS DE LA DIRECCION DE TRATAMIENTO DE AGUA, CORRESP. A MAYO/2021 ELABORADA EN JULIO/2021.</t>
  </si>
  <si>
    <t>PAGO  VIATICOS COMPLETIVO ABRIL/2021 ELABORADA EN JULIO/2021.</t>
  </si>
  <si>
    <r>
      <t>061128</t>
    </r>
    <r>
      <rPr>
        <sz val="9"/>
        <color indexed="8"/>
        <rFont val="Arial"/>
        <family val="2"/>
      </rPr>
      <t/>
    </r>
  </si>
  <si>
    <t xml:space="preserve">061125 </t>
  </si>
  <si>
    <t xml:space="preserve">061126 </t>
  </si>
  <si>
    <t xml:space="preserve">061127 </t>
  </si>
  <si>
    <t xml:space="preserve">061129 </t>
  </si>
  <si>
    <t xml:space="preserve">061130 </t>
  </si>
  <si>
    <t xml:space="preserve">061131 </t>
  </si>
  <si>
    <t xml:space="preserve">061132 </t>
  </si>
  <si>
    <t xml:space="preserve">061133 </t>
  </si>
  <si>
    <t xml:space="preserve">061134 </t>
  </si>
  <si>
    <t xml:space="preserve">061135 </t>
  </si>
  <si>
    <t xml:space="preserve">061136 </t>
  </si>
  <si>
    <t xml:space="preserve">061137 </t>
  </si>
  <si>
    <t xml:space="preserve">061138 </t>
  </si>
  <si>
    <t>SALDO DE INDEMN. Y VAC. CORRESP. A (30 DIAS DEL AÑO 2019 Y 30 DEL 2020), QUIEN DESEMPEÑO EL CARGO DE TECNICO ADMINISTRATIVO (A), EN LA DIRECCION DE LA CALIDAD DEL AGUA.</t>
  </si>
  <si>
    <t>SALDO DE INDEMN. Y VAC. CORRESP. A (25 DIAS DEL AÑO 2019 Y 30 DEL 2020), QUIEN DESEMPEÑO EL CARGO DE TECNICO DE OPERACIONES, DIVISION DE OPERACIONES SANCHEZ RAMIREZ.</t>
  </si>
  <si>
    <t>SALDO DE INDEMN. Y VAC. CORRESP. A (25 DIAS DEL AÑO 2019 Y 30 DEL 2020), QUIEN DESEMPEÑO EL CARGO DE ANALISTA DE CALIDAD DEL AGUA EN EL LABORATORIO CENTRAL.</t>
  </si>
  <si>
    <t>3ER ABONO, INDEMN. Y VAC. CORRESP. A (20 DIAS DEL AÑO 2019 Y 20 DEL 2020), QUIEN DESEMPEÑO EL CARGO DE ENCARGADO EN LA SECCION DE SEGURIDAD CIVIL.</t>
  </si>
  <si>
    <t>SALDO DE INDEMN. Y VAC. CORRESP. A (30 DIAS DEL AÑO 2019 Y 25 DEL 2020), QUIEN DESEMPEÑO EL CARGO DE ASISTENTE, EN LA DIRECCION EJECUTIVA.</t>
  </si>
  <si>
    <t>SALDO DE INDEMN. Y VAC. CORRESP. A (14 DIAS DEL AÑO 2019 Y 28 DEL 2020), QUIEN DESEMPEÑO EL CARGO DE ANALISTA FINANCIERO, EN LA DIRECCION DE DESARROLLO PROVINCIAL.</t>
  </si>
  <si>
    <t>1ER ABONO, INDEMN. Y VAC. CORRESP. A (30 DIAS DEL AÑO 2019 Y 30 DEL 2020), QUIEN DESEMPEÑO EL CARGO DE ENCARGADO (A), DEPARTAMENTO DE DESARROLLO RURAL EN APS.</t>
  </si>
  <si>
    <t>2DO ABONO, INDEMN. Y VAC. CORRESP. A (30 DIAS DEL AÑO 2019 Y 30 DEL 2020), QUIEN DESEMPEÑO EL CARGO DE ENCARGADO EN EL DEPARTAMENTO REGIONAL ALINO.</t>
  </si>
  <si>
    <t>SALDO DE INDEMN. Y VAC. CORRESP. A (30 DIAS DEL AÑO 2019 Y 30 DEL 2020), QUIEN DESEMPEÑO EL CARGO DE COORDINADOR DE ZONA, EN EL DEPARTAMENTO DE EVALUACION DEL DESEMPEÑO Y CAPACITACION.</t>
  </si>
  <si>
    <t>7MO ABONO DE LA INDEMN. Y VAC. CORRESP. A (30 DIAS DEL AÑO 2019 Y 25 DIAS DEL 2020), QUIEN DESEMPEÑO EL CARGO DE ENCARGADA EN EL DEPTO. DE MEDICION DE CONSUMO.</t>
  </si>
  <si>
    <t>SALDO DE INDEMN. Y VAC. CORRESP. A (30 DIAS DEL AÑO 2019 Y 29 DEL 2020), QUIEN DESEMPEÑO LA FUNCION DE ANALISTA DE DATOS ESTADISTICOS, EN LA DIRECCION DE LA CALIDAD DEL AGUA.</t>
  </si>
  <si>
    <t>7MO ABONO DE INDEMN. Y VAC. CORRESP. A (30 DIAS DEL AÑO 2019 Y 27 DIAS DEL 2020), QUIEN DESEMPEÑO EL CARGO DE ENCARGADO (A) INTERINO EN EL DEPARTAMENTO ADMINISTRATIVO.</t>
  </si>
  <si>
    <t>DONACION DE LA INSTITUCION PARA LA REALIZACION  DE UN CENSO POBLACIONAL Y VIVIENDA EN NUEVE (09) COMUNIDADES CON ALTA VULNERABILIDAD POR CONTAMINACION HIDRICA E INUNDACIONES DEL ARROYO GURABO, PROVINCIA SANTIAGO, ESTO CON EL OBJETIVO DE CONOCER LA SITUACION DE AGUA POTABLE Y SANEAMIENTO DE ESTAS COMUNIDADES, RECOLECCION DE INFORMACION CARTOGRAFICA  DE COLECTORES Y TUBERIAS QUE DESCARGAN AL ARROYO.</t>
  </si>
  <si>
    <t xml:space="preserve">EFT-6359 </t>
  </si>
  <si>
    <t>EFT-6360</t>
  </si>
  <si>
    <t>EFT-6361</t>
  </si>
  <si>
    <t>EFT-6362</t>
  </si>
  <si>
    <t>EFT-6363</t>
  </si>
  <si>
    <t>EFT-6364</t>
  </si>
  <si>
    <t>EFT-6365</t>
  </si>
  <si>
    <t>EFT-6366</t>
  </si>
  <si>
    <t>EFT-6367</t>
  </si>
  <si>
    <t>EFT-6368</t>
  </si>
  <si>
    <t>EFT-6369</t>
  </si>
  <si>
    <t>EFT-6370</t>
  </si>
  <si>
    <t xml:space="preserve">061139 </t>
  </si>
  <si>
    <t xml:space="preserve">061140 </t>
  </si>
  <si>
    <t xml:space="preserve">061141 </t>
  </si>
  <si>
    <t xml:space="preserve">061142 </t>
  </si>
  <si>
    <t xml:space="preserve">061143 </t>
  </si>
  <si>
    <t xml:space="preserve">061144 </t>
  </si>
  <si>
    <t xml:space="preserve">061145 </t>
  </si>
  <si>
    <t xml:space="preserve">061146 </t>
  </si>
  <si>
    <t xml:space="preserve">061147 </t>
  </si>
  <si>
    <t xml:space="preserve">061148 </t>
  </si>
  <si>
    <t xml:space="preserve">061149 </t>
  </si>
  <si>
    <t xml:space="preserve">061150 </t>
  </si>
  <si>
    <t xml:space="preserve">061151 </t>
  </si>
  <si>
    <t xml:space="preserve">061152 </t>
  </si>
  <si>
    <t xml:space="preserve">061153 </t>
  </si>
  <si>
    <t xml:space="preserve">061154 </t>
  </si>
  <si>
    <t xml:space="preserve">061155 </t>
  </si>
  <si>
    <t xml:space="preserve">061156 </t>
  </si>
  <si>
    <t xml:space="preserve">061157 </t>
  </si>
  <si>
    <t xml:space="preserve">061158 </t>
  </si>
  <si>
    <t xml:space="preserve">061159 </t>
  </si>
  <si>
    <t xml:space="preserve">061160 </t>
  </si>
  <si>
    <t xml:space="preserve">061161 </t>
  </si>
  <si>
    <t xml:space="preserve">061162 </t>
  </si>
  <si>
    <t xml:space="preserve">061163 </t>
  </si>
  <si>
    <t xml:space="preserve">061164 </t>
  </si>
  <si>
    <t xml:space="preserve">061165 </t>
  </si>
  <si>
    <t xml:space="preserve">061166 </t>
  </si>
  <si>
    <t>PAGO FACT. NO. B1100008891/19-07-2021,  ALQUILER LOCAL COMERCIAL, MUNICIPIO SAN JOSE DE OCOA, PROVINCIA  DE SAN JOSE DE OCOA, CORRESP. AL MES DE JULIO/2021.</t>
  </si>
  <si>
    <t>PAGO FACT. NO. B1100008883/19-07-2021, ALQUILER DE LOCAL COMERCIAL UBICADO EN EL DISTRITO MUNICIPAL PALMAR DE OCOA, MUNICIPIO AZUA, PROVINCIA AZUA, CORRESP. AL MES DE JULIO/2021.</t>
  </si>
  <si>
    <t>PAGO FACT. NO.B1100008882/19-07-2021,  ALQUILER LOCAL COMERCIAL  EN EL MUNICIPIO  LAGUNA SALADA, PROVINCIA VALVERDE, CORRESP. AL MES DE JULIO/2021.</t>
  </si>
  <si>
    <t>PAGO FACT. NO.B1100008889/19-07-2021, ALQUILER LOCAL COMERCIAL MUNICIPIO HIGUEY, PROVINCIA LA ALTAGRACIA, CORRESP. AL MES DE JULIO/2021.</t>
  </si>
  <si>
    <t>PAGO FACT. NO. B1100008900/19-07-2021, ALQUILER LOCAL COMERCIAL EN CAÑAFISTOL-BANI, PROVINCIA PERAVIA CORRESP. AL MES DE JULIO/2021.</t>
  </si>
  <si>
    <t>PAGO FACT. NO.B1100008879/19-07-2021 ALQUILER LOCAL COMERCIAL EN COTUI PROVINCIA  SANCHEZ RAMIREZ, CORRESP. AL MES DE JULIO/2021.</t>
  </si>
  <si>
    <t>PAGO FACT. NO.B1100008892/19-07-2021,  ALQUILER LOCAL COMERCIAL EN JICOME ARRIBA, MUNICIPIO ESPERANZA, PROVINCIA VALVERDE, CORRESP. AL MES DE JULIO/2021.</t>
  </si>
  <si>
    <t>PAGO FACT. NO.B1500000035/05-07-2021,  ALQUILER LOCAL COMERCIAL EN RIO SAN JUAN, PROVINCIA MARIA TRINIDAD SANCHEZ, CORRESP. AL MES JULIO/2021.</t>
  </si>
  <si>
    <t>PAGO FACT. NO.B1100008881/19-07-2021 ALQUILER LOCAL COMERCIAL EN PIMENTEL, PROVINCIA DUARTE, CORRESP. AL MES DE JULIO/2021.</t>
  </si>
  <si>
    <t>PAGO FACT. NO.B1100008934/30-07-2021,  ALQUILER LOCAL COMERCIAL  EN EL MUNICIPIO NIZAO, PROVINCIA PERAVIA, ADENDUM 01/2021, CORRESP. A 5 DIAS DEL MES DE JUNIO Y EL MES DE JULIO/2021.</t>
  </si>
  <si>
    <t>PAGO FACT. NO. B1100008935/30-07-2021,  ALQUILER LOCAL COMERCIAL EN EL MUNICIPIO MONCION, PROVINCIA SANTIAGO RODRIGUEZ, ADENDUM 01/2020, CORRESP.  A LOS 18 DIAS DEL MES DE JUNIO Y MES DE JULIO/2021.</t>
  </si>
  <si>
    <t>PAGO FACT. NO. B1500000320/16-06-2021, ORDEN DE SERVICIO NO. OS2021-0402,  HONORARIOS PROFESIONALES POR PARTICIPAR COMO NOTARIO PARA EL ACTO DE APERTURAR EL PROCESO DE COMPARACION DE PRECIOS, NO. INAPA-CCC-CP-2021-0015, ¨ OFERTAS TECNICAS  (SOBRE A) PARA LA ADQUISICION DE MEDIOS DE CULTIVOS, REACTIVOS, SOLUCIONES Y MATERIALES PARA USO DE LOS LABORATORIOS, DEL INAPA ¨..</t>
  </si>
  <si>
    <t>PAGO FACT. NO.B1500001146/17-05-2021 ORDEN DE COMPRA OC2021-0132, ADQUISICION DE MATERIALES DE HIGIENE, LOS CUALES SERAN UTILIZADOS EN EL NIVEL CENTRAL, ACUEDUCTOS RURALES, EDIF. MARCOS RODRIGUEZ, PROVINCIALES.</t>
  </si>
  <si>
    <t>PAGO FACT. NOS.B1500000129/02-06, 127/09-07-2021, ORDEN DE SERVICIO OS2021-0351, COLOCACION DE PUBLICIDAD INSTITUCIONAL DURANTE 03 (TRES) MESES EN EL PROGRAMA DE RADIO ¨ SOBERANIA POPULAR RADIO¨, TRANSMITIDO DE LUNES A VIERNES EN HORARIO DE 8:00 PM A 10:00 PM, POR STUDIO 88.5 FM.  CORRESP. AL PERIODO DEL 23 DE MARZO AL 23 DE JUNIO DEL 2021.</t>
  </si>
  <si>
    <t>PAGO FACT. NO. B1100008885/19-07-2021, ALQUILER LOCAL COMERCIAL EN EL MUNICIPIO RESTAURACION,  PROVINCIA DAJABON, CORRESP. AL MES DE JULIO/2021.</t>
  </si>
  <si>
    <t>6TO ABONO DE INDEMN. Y VAC. CORRESP. A (30 DIAS DEL AÑO 2019 Y 29 DEL 2020), QUIEN DESEMPEÑO EL CARGO DE ENCARGADO EN EL DEPARTAMENTO DE DESARROLLO RURAL EN APS.</t>
  </si>
  <si>
    <t>PAGO FACT. NO.B1100008887/19-07-2021,  ALQUILER LOCAL COMERCIAL EN EL MUNICIPIO LOMA DE CABRERA, PROVINCIA DAJABON, CORRESP. AL  MES DE JULIO/2021.</t>
  </si>
  <si>
    <t>PAGO FACT. NO.B1100008936/30-07-2021, ALQUILER DE LOCAL COMERCIAL EN EL DISTRITO MUNICIPAL HATILLO PALMA , MUNICIPIO GUAYUBIN, PROVINCIA  MONTE CRISTI, CORRESP. A LOS MESES NOVIEMBRE, DICIEMBRE/2020 Y ENERO, FEBRERO, MARZO, ABRIL, MAYO, JUNIO Y JULIO/2021.</t>
  </si>
  <si>
    <t>PAGO FACT. NO.B1100008884/19-07-2021, ALQUILER LOCAL COMERCIAL EN EL MUNICIPIO DE CABRERA, PROVINCIA MARIA TRINIDAD SANCHEZ, ADENDUM 02/2020, CORRESP. AL MES DE JULIO/2021.</t>
  </si>
  <si>
    <t>PAGO FACT. NO.B1100008932/30-07-2021, ALQUILER LOCAL COMERCIAL  EN BOCA CANASTA , MUNICIPIO BANI, PROVINCIA PERAVIA, CORRESP. A LOS MESES DE JUNIO Y JULIO/2021.</t>
  </si>
  <si>
    <t>PAGO FACT. NO. B1100008888/19-07-2021,  ALQUILER LOCAL COMERCIAL, MUNICIPIO SAN JUAN, PROVINCIA SAN JUAN, CORRESP. AL  MES DE JULIO/2021.</t>
  </si>
  <si>
    <t>REPOS. FONDO CAJA CHICA DE LA PROVINCIA ELIAS PIÑA ZONA II CORRESP. AL PERIODO DEL 18-06 AL 23-07-2021, RECIBOS DE DESEMBOLSO DEL 3642 AL 3661 .</t>
  </si>
  <si>
    <t>3ER ABONO, INDEMN. Y VAC. CORRESP. A (30 DIAS DEL AÑO 2019 Y 30 AL 2020), QUIEN DESEMPEÑO EL CARGO DE ENCARGADO (A), DEPARTAMENTO PROVINCIAL ELIAS PIÑA.</t>
  </si>
  <si>
    <t>REPOSICION FONDO CAJA CHICA DE LA PROVINCIA SAN JOSE DE OCOA ZONA IV CORRESP. AL PERIODO DEL 14-06 AL 26-07-2021, RECIBOS DE DESEMBOLSO DEL 0491 AL 0509 SEGUN RELACION DE GASTOS.</t>
  </si>
  <si>
    <t>REPOSICION FONDO CAJA CHICA DE LA PROVINCIA DUARTE (SAN FRANCISCO DE MACORIS), ZONA III CORRESP. AL PERIODO DEL 10-06 AL 14-07-2021, RECIBOS DE DESEMBOLSO DEL 0814 AL 0838 SEGUN RELACION DE GASTOS.</t>
  </si>
  <si>
    <t>REPOSICION FONDO CAJA CHICA DE LA PROVINCIA MONTECRISTI ZONA I CORRESP. AL PERIODO DEL 29-06 AL 13-07-2021, RECIBOS DE DESEMBOLSO DEL 0621 AL 0641 SEGUN RELACION DE GASTOS.</t>
  </si>
  <si>
    <t>REPOSICION FONDO CAJA CHICA DE LA UNIDAD ADMINISTRATIVA DE ESPERANZA ZONA I CORRESP. AL PERIODO DEL 24-03 AL 02-07-2021, RECIBOS DE DESEMBOLSO DEL 0142 AL 0152 SEGUN RELACION DE GASTOS.</t>
  </si>
  <si>
    <t>PAGO INDEMN. Y VAC. (20 DIAS CORRESP. AL AÑO 2019 Y 17 DIAS DEL AÑO 2020) A NOMBRE DE JILIANY JOSEFINA YNFANTE DE JESUS, QUIEN ES LA APODERADA DE LOS BENEFICIOS DEL FALLECIDO, EL SR. RAFAEL TOBIAS YNFANTE TORIBIO CED. NO. 051-0005604-2, QUIEN DESEMPEÑO EL CARGO DE OPERADOR DE SISTEMAS APS EN LA DIVISION DE OPERACIONES PROV. HERMANAS MIRABAL.</t>
  </si>
  <si>
    <t>PAGO FACT. NO.B1100008880/19-07-2021, ALQUILER LOCAL COMERCIAL EN SAN JUAN DE LA MAGUANA, PROVINCIA SAN JUAN, CORRESP. AL MES DE JULIO/2021.</t>
  </si>
  <si>
    <t>PAGO FACT. NO. B1500000003/14-07-2021, ORDEN  DE SERVICIO NO. OS2021-0357,  HONORARIOS PROFESIONALES POR PARTICIPAR COMO NOTARIO PARA  APERTURAR EL ACTO  DE LA LICITACION PUBLICA NACIONAL NO. INAPA-CCC-LPN-2021-0009, ¨OFERTAS ECONOMICAS (SOBRE B)   PARA  LA ADQUISICION DE TUBERIAS PARA SER UTILIZADAS EN LOS ACUEDUCTOS Y PLANTAS DE TRATAMIENTOS¨.</t>
  </si>
  <si>
    <t>PAGO FACT. NOS. B1500000080/09-07-2021 ORDEN DE SERVICIO OS2021-0306 COLOCACION DE PUBLICIDAD INSTITUCIONAL DURANTE 03 (TRES) MESES, EN EL PROGRAMA DE TELEVISION "DE PRIMERA Y ESKANDALO", ESTE ESPACIO SE TRANSMITE EN TODO EL CIBAO DE LUNES A VIERNES EN HORARIO DE 12:00 PM A 2:00 PM Y DE 10:00 PM A 11:00 PM POR LA GRAN CADENA VALLEVISION, CANALES 8 Y 18 DE TELECABLE CENTRAL, ASI COMO POR REDES SOCIALES FACEBOOK, INSTAGRAM Y YOUTUBE, CORRESP. AL PERIODO DEL 05 MAYO AL 05 DE JUNIO/2021.</t>
  </si>
  <si>
    <t>PAGO FACT. NO.B1100008886/19-07-2021,  ALQUILER LOCAL COMERCIAL EN LAS TARANAS VILLA RIVAS, PROVINCIA DUARTE, CORRESP. AL MES JULIO/2021.</t>
  </si>
  <si>
    <t>PAGO FACT. NO.B1100008890/19-07-2021  ALQUILER LOCAL COMERCIAL EN EL MUNICIPIO DE BAYAGUANA, PROVINCIA MONTE PLATA, CORRESP. AL MES DE JULIO/2021.</t>
  </si>
  <si>
    <t>PAGO FACT. NOS. A010010011500745120/30-11-2017, B1500109824/30-11-2019, 183060/30-11-2020, MONTOS PENDIENTES PERTENECIENTE A UNA ANTIGUA OFICINA COMERCIAL DE LA PROVINCIA SAN CRISTOBAL, CORRESP. AL NIC 6405574 PARA CANCELACION DE CONTRATO.</t>
  </si>
  <si>
    <t>PAGO FACT. NOS.B1500103436 (CUENTA NO.744281798), 34 (738889197), 35  (740684071), 38 (761266193), 39  (765558092), 42  (776535838), 43  (776767703)/28-07-2021, SERVICIO DE INTERNET BANDA (S) ANCHA DE LA DIRECCION EJECUTIVA (2); DIRECCION DE TRATAMIENTO (4), DIRECCION DE RECURSOS HUMANOS (1), DEPTO. COMUNICACIONES (9); TRANSPORTACION (1) ; SISMOPA (1); DIRECCION ADMINISTRATIVA (1), TOPOGRAFIA (2), UEPE (1), BANDA ANCHAS DE IPAD (16) Y DISPONIBLE (7), CORRESP. AL MES DE JULIO/2021.</t>
  </si>
  <si>
    <t>PAGO FACT. NO. B1500032298/05-08-2021, CUENTA NO.86082876, POR SERVICIO DE LAS FLOTAS DE INAPA, CORRESP. A LA FACTURACION DEL 01-07 AL 31-07-2021.</t>
  </si>
  <si>
    <t>PAGO FACT. NO. B1500032312/05-08-2021, CUENTA NO.86273266, POR SERVICIO DE USO INTERNET MOVIL TABLET,  ASIGNADO AL DEPTO. DE CATASTRO AL USUARIO DEL INAPA, CORRESP. A LA FACTURACION  DEL 01-07 AL 31-07-2021.</t>
  </si>
  <si>
    <t>PAGO FACT. NO. B1500032347/05-08-2021, CUENTA NO.86797963, CORRESP. AL  SERVICIO DE USO GPS  DEL INAPA   FACTURACION  DESDE  01-07  AL 31-07-2021.</t>
  </si>
  <si>
    <t>PAGO FACT. NO. B1500103437/28-07-2021 (754010781), SERVICIO DE INTERNET BANDA (S) ANCHA (S) DEL  ACUEDUCTO DE SAN PEDRO DE MACORIS, CORRESP. AL MES DE JULIO/2021.</t>
  </si>
  <si>
    <t>PAGO FACT. NO.B1500102720/28-07-2021 (721621338) SERVICIO DE LAS FLOTAS SISMOPA, CORRESP. AL MES DE JULIO/2021.</t>
  </si>
  <si>
    <t>PAGO INCENTIVOS POR  RENDIMIENTO INDIVIDUAL CORRESPONDIENTE AL AÑO 2020, SEGUN MEMO NO. DT.137/2021.</t>
  </si>
  <si>
    <t>PAGO INCENTIVOS POR RENDIMIENTO INDIVIDUAL CORRESPONDIENTE AL AÑO 2020, SEGUN MEMO NO.DT-137/2021.</t>
  </si>
  <si>
    <t>PAGO INCENTIVOS POR RENDIMIENTO INDIVIDUAL CORRESPONDIENTE AL AÑO 2020, SEGUN MEMO NO. DT-137/2021</t>
  </si>
  <si>
    <t>PAGO INCENTIVOS POR RENDIMIENTO INDIVIDUAL CORRESPONDIENTE AL AÑO 2020, MEMO NO. DT-137/2021.</t>
  </si>
  <si>
    <t>PAGO INCENTIVOS POR RENDIMIENTO INDIVIDUAL CORRESPONDIENTE AL AÑO 2020, SEGUN MEMO NO. DT-137/2021.</t>
  </si>
  <si>
    <t>PAGO INCENTIVOS POR RENDIMIENTO INDIVIDUAL CORRESPONDIENTE AL AÑO 2020, SEGUN MEMO NO.DT-137/2021</t>
  </si>
  <si>
    <t xml:space="preserve">103279 </t>
  </si>
  <si>
    <t xml:space="preserve">103280 </t>
  </si>
  <si>
    <t xml:space="preserve">103281 </t>
  </si>
  <si>
    <t xml:space="preserve">103282 </t>
  </si>
  <si>
    <t xml:space="preserve">103283 </t>
  </si>
  <si>
    <t xml:space="preserve">103284 </t>
  </si>
  <si>
    <t xml:space="preserve">103285 </t>
  </si>
  <si>
    <t xml:space="preserve">103286 </t>
  </si>
  <si>
    <t xml:space="preserve">103287 </t>
  </si>
  <si>
    <t xml:space="preserve">103288 </t>
  </si>
  <si>
    <t xml:space="preserve">103289 </t>
  </si>
  <si>
    <t xml:space="preserve">103290 </t>
  </si>
  <si>
    <t xml:space="preserve">EFT-6371 </t>
  </si>
  <si>
    <t>EFT-6372</t>
  </si>
  <si>
    <t>EFT-6373</t>
  </si>
  <si>
    <t>EFT-6374</t>
  </si>
  <si>
    <t>EFT-6375</t>
  </si>
  <si>
    <t>EFT-6376</t>
  </si>
  <si>
    <t>EFT-6377</t>
  </si>
  <si>
    <t>EFT-6378</t>
  </si>
  <si>
    <t>EFT-6379</t>
  </si>
  <si>
    <t>EFT-6380</t>
  </si>
  <si>
    <t>EFT-6381</t>
  </si>
  <si>
    <t>EFT-6382</t>
  </si>
  <si>
    <t>EFT-6383</t>
  </si>
  <si>
    <t>EFT-6384</t>
  </si>
  <si>
    <t xml:space="preserve">061167 </t>
  </si>
  <si>
    <t xml:space="preserve">061168 </t>
  </si>
  <si>
    <t xml:space="preserve">061169 </t>
  </si>
  <si>
    <t xml:space="preserve">061170 </t>
  </si>
  <si>
    <t xml:space="preserve">061171 </t>
  </si>
  <si>
    <t xml:space="preserve">061172 </t>
  </si>
  <si>
    <t xml:space="preserve">061173 </t>
  </si>
  <si>
    <t xml:space="preserve">061174 </t>
  </si>
  <si>
    <t xml:space="preserve">061175 </t>
  </si>
  <si>
    <t xml:space="preserve">061176 </t>
  </si>
  <si>
    <t xml:space="preserve">061177 </t>
  </si>
  <si>
    <t xml:space="preserve">061178 </t>
  </si>
  <si>
    <t xml:space="preserve">061179 </t>
  </si>
  <si>
    <t xml:space="preserve">061180 </t>
  </si>
  <si>
    <t xml:space="preserve">061181 </t>
  </si>
  <si>
    <t xml:space="preserve">061182 </t>
  </si>
  <si>
    <t xml:space="preserve">061183 </t>
  </si>
  <si>
    <t xml:space="preserve">061184 </t>
  </si>
  <si>
    <t xml:space="preserve">061186 </t>
  </si>
  <si>
    <t xml:space="preserve">061187 </t>
  </si>
  <si>
    <t xml:space="preserve">061188 </t>
  </si>
  <si>
    <t xml:space="preserve">061189 </t>
  </si>
  <si>
    <t xml:space="preserve">061190 </t>
  </si>
  <si>
    <t xml:space="preserve">061191 </t>
  </si>
  <si>
    <t xml:space="preserve">061192 </t>
  </si>
  <si>
    <t xml:space="preserve">061193 </t>
  </si>
  <si>
    <t xml:space="preserve">061194 </t>
  </si>
  <si>
    <t xml:space="preserve">061195 </t>
  </si>
  <si>
    <t xml:space="preserve">061196 </t>
  </si>
  <si>
    <t xml:space="preserve">061197 </t>
  </si>
  <si>
    <t xml:space="preserve">061198 </t>
  </si>
  <si>
    <t xml:space="preserve">061199 </t>
  </si>
  <si>
    <t xml:space="preserve">061200 </t>
  </si>
  <si>
    <t xml:space="preserve">061201 </t>
  </si>
  <si>
    <t xml:space="preserve">061202 </t>
  </si>
  <si>
    <t xml:space="preserve">061203 </t>
  </si>
  <si>
    <t xml:space="preserve">061204 </t>
  </si>
  <si>
    <t xml:space="preserve">061205 </t>
  </si>
  <si>
    <t xml:space="preserve">061206 </t>
  </si>
  <si>
    <t xml:space="preserve">061207 </t>
  </si>
  <si>
    <t xml:space="preserve">061208 </t>
  </si>
  <si>
    <t xml:space="preserve">061209 </t>
  </si>
  <si>
    <t xml:space="preserve">061210 </t>
  </si>
  <si>
    <t xml:space="preserve">061211 </t>
  </si>
  <si>
    <t xml:space="preserve">061212 </t>
  </si>
  <si>
    <t xml:space="preserve">061213 </t>
  </si>
  <si>
    <t xml:space="preserve">061214 </t>
  </si>
  <si>
    <t xml:space="preserve">061215 </t>
  </si>
  <si>
    <t xml:space="preserve">061216 </t>
  </si>
  <si>
    <t xml:space="preserve">061217 </t>
  </si>
  <si>
    <t xml:space="preserve">061218 </t>
  </si>
  <si>
    <t xml:space="preserve">061219 </t>
  </si>
  <si>
    <t xml:space="preserve">061220 </t>
  </si>
  <si>
    <t xml:space="preserve">061221 </t>
  </si>
  <si>
    <t xml:space="preserve">061222 </t>
  </si>
  <si>
    <t xml:space="preserve">061223 </t>
  </si>
  <si>
    <t xml:space="preserve">061224 </t>
  </si>
  <si>
    <t xml:space="preserve">061225 </t>
  </si>
  <si>
    <t>PAGO FACT. NO.B1100008897/19-07-2021 ALQUILER DE LOCAL COMERCIAL EN EL MUNICIPIO NAGUA, PROVINCIA MARIA TRINIDAD SANCHEZ, CORRESP. AL MES DE JULIO/2021.</t>
  </si>
  <si>
    <t>PAGO FACT. NO. B1100008904/19-07-2021,  ALQUILER LOCAL COMERCIAL EN EL MUNICIPIO JUAN DOLIO, PROVINCIA SAN PEDRO DE MACORIS, CORRESP. AL MES DE JULIO/2021.</t>
  </si>
  <si>
    <t>PAGO FACT. NO. B1100008906/19-07-2021, ALQUILER LOCAL COMERCIAL EN BOHECHIO, PROVINCIA SAN JUAN, CORRESP. AL MES DE JULIO/2021.</t>
  </si>
  <si>
    <t>PAGO FACT. NO.B1100008899/19-07-2021, ALQUILER LOCAL COMERCIAL, MUNICIPIO SABANA GRANDE DE BOYA, PROVINCIA MONTE PLATA, CORRESP. AL MES DE JULIO/2021.</t>
  </si>
  <si>
    <t>PAGO FACT. NO.B1100008902/19-07-2021,  ALQUILER LOCAL COMERCIAL EN SABANA IGLESIA, PROVINCIA SANTIAGO, CORRESP. AL MES DE JULIO/2021.</t>
  </si>
  <si>
    <t>PAGO FACT. NO.B1100008933/30-07-2021,  ALQUILER LOCAL COMERCIAL EN EL MUNICIPIO SAN RAFAEL DEL YUMA, PROVINCIA LA ALTAGRACIA, CORRESP. A LOS MESES DE MARZO, ABRIL, MAYO, JUNIO, JULIO/2021.</t>
  </si>
  <si>
    <t>PAGO FACT. NO. B1100008907/19-07-2021,  ALQUILER LOCAL COMERCIAL EN EL MUNICIPIO SABANA LARGA, PROVINCIA SAN JOSE DE OCOA, CORRESP. AL MES DE JULIO/2021.</t>
  </si>
  <si>
    <t>PAGO FACT. NO.B1100008901/19-07-2021,  ALQUILER LOCAL COMERCIAL EN LA PROVINCIA PEDERNALES,  ADENDUM 01/2020, CORRESP. AL MES DE JULIO/2021.</t>
  </si>
  <si>
    <t>PAGO FACT. NOS. B1500000041/05-04, 39/05-05, 40/08-06-2021, ORDEN DE SERVICIO NO. OS2021-0407, DISTRIBUCION DE AGUA EN DIFERENTES SECTORES Y COMUNIDADES DE LA PROVINCIA  BARAHONA,  SEGUN CONTRATO NO. 145/2018. ADENDA  01/2021, CORRESP. A 30 DIAS DE MARZO, 25 DIAS DE ABRIL Y 31  DIAS DE MAYO/2021.</t>
  </si>
  <si>
    <t>PAGO FACT. NO.B1100008903/19-07-2021,  ALQUILER LOCAL COMERCIAL EN EL FACTOR, MUNICIPIO DE NAGUA, PROV. MARIA TRINIDAD SANCHEZ, CORRESP. AL MES DE JULIO/2021.</t>
  </si>
  <si>
    <t>PAGO FACT. NO.B1100008896/19-07-2021, ALQUILER LOCAL COMERCIAL EN  LAS YAYAS, PROVINCIA  AZUA, CORRESP. AL MES DE JULIO/2021.</t>
  </si>
  <si>
    <t>PAGO FACT. NO. B1500000125/22-07-2021, ORDEN DE SERVICIO NO. OS2021-0426,  SERVICIO DE NOTARIO  PARA EL ACTO DE APERTURA  NO.INAPA-CCC-CP-2021-0022,  OFERTAS TECNICAS SOBRE A, PARA LA " ADQUISICION DE MATERIALES ELECTRICOS (ALAMBRES,  CONECTORES Y BREAKER), PARA SER UTILIZADOS EN TODOS LOS ACUEDUCTOS DEL INAPA.</t>
  </si>
  <si>
    <t>PAGO FACT. NO.B1500000003/07-07-2021, ORDEN DE SERVICIO NO.OS2021-0330, COLOCACION DE PUBLICIDAD INSTITUCIONAL DURANTE 03 (TRES) MESES  EN EL PROGRAMA DE TELEVISION  ¨LA VERDAD HABLADA ¨, QUE ES TRANSMITIDO POR VTV CANAL 32 CLARO Y ALTICE, CANAL TVO,  CANAL 58 EN ALTICE 68 EN CLARO, 114 WIND TELECOM Y 307 TELENORD, EN LAS REDES SOCIALES Y EMISORA DE RADIO LA 99.3 FM. CORRESP. AL PERIODO DEL 07 JUNIO AL 07 DE JULIO DEL AÑO 2021.</t>
  </si>
  <si>
    <t>PAGO FACT. NO.B1500000046/08-07-2021, ORDEN DE SERVICIO NO.OS2021-0492, PARA EL  SERVICIO DE NOTARIO PARA APERTURAR EL ACTO  DE LA COMPARACION DE PRECIOS NO.INAPA-CCC-CP-2021-0024, OFERTAS TECNICAS (SOBRE A), PARA LA ¨ADQUISICION DE ELECTROBOMBAS Y  MOTOR ELECTRICO SUMERGIBLES, PARA SER UTILIZADOS EN VARIAS PROVINCIAS DEL PAIS.</t>
  </si>
  <si>
    <t>PAGO FACT. NO.B1500000218/08-07-2021, ORDEN DE SERVICIO NO.OS2021-0467, COLOCACION DE PUBLICIDAD INSTITUCIONAL DURANTE 03 (TRES) MESES, EN EL PROGRAMA TELEVISIVO ¨TENDENCIA SEMANAL¨, TRANSMITIDO LOS DOMINGOS EN HORARIO DE 7:00  PM A 8:00 PM. POR VTV, CANAL 32. CORRESP. AL PERIODO DEL 07 DE ABRIL AL 07 DE JULIO DEL 2021.</t>
  </si>
  <si>
    <t>PAGO FACT. NO.B1500000176/27-07-2021, ORDEN DE SERVICIO NO.OS2021-0372, COLOCACION DE PUBLICIDAD INSTITUCIONAL DURANTE 03 (TRES) MESES, EN EL PROGRAMA DE TELEVISION ¨DE AQUI SOY¨,  ESTE ESPACIO QUE SE TRANSMITE LOS DOMINGOS EN HORARIO DE 3:00  PM A 4:00 PM. POR  PERAVIA VISION, CANAL  8,   Y POR LA PAGINA WEB WWW.PERAVIAVISION.TV. CORRESP.AL PERIODO DEL 30 DE MAYO AL 30 DE JUNIO DEL 2021.</t>
  </si>
  <si>
    <t>PAGO FACT. NO. B1500000067/28-06-2021 ORDEN DE SERVICIO OS2021-0373, COLOCACION DE PUBLICIDAD INSTITUCIONAL DURANTE 03 (TRES) MESES  EN EL PROGRAMA DE TELEVISION ¨LA RUTA DE ACTUALIDAD¨ ESTE ESPACIO  SE TRANSMITE DE LUNES A VIERNES EN HORARIO DE LAS 12:00 PM, POR TELERADIO AMERICA, CANALES 12 Y 45, CORRESP. AL PERIODO DEL 26 DE MARZO  AL 26 DE JUNIO DEL 2021.</t>
  </si>
  <si>
    <t>PAGO FACT. NO.B1500000136/20-07-2021, ORDEN DE SERVICIO OS2021-0463, COLOCACION DE PUBLICIDAD INSTITUCIONAL DURANTE 03 (TRES) MESES EN EL PROGRAMA RADIAL ¨ LA FUERZA DE LA MAÑANA¨, TRANSMITIDO DE LUNES A SABADO DE 7:30 AM A 9:00 AM, POR LA EMISORA  RADIO ANACAONA Y MAGUANA FM.  CORRESP. AL PERIODO DEL 19 DE ABRIL AL 19 DE JULIO DEL 2021.</t>
  </si>
  <si>
    <t>PAGO FACT. NO. B1500000347/13-07-2021 ORDEN DE SERVICIOS OS2021-0451, COLOCACION PUBLICIDAD INSTITUCIONAL DURANTE 03 (TRES) MESES, EN EL PERIODICO DIGITAL WWW.LAVEGANEWS.NET. CORRESP.AL PERIODO DEL 08 DE ABRIL  AL 08 DE JULIO/2021.</t>
  </si>
  <si>
    <t>PAGO FACT. NOS. B1500000042/02, 43/03-12-2020 ORDEN DE SERVICIO OS2021-0230, COLOCACION DE PUBLICIDAD INSTITUCIONAL DURANTE 02 (DOS) MESES, EN LOS PROGRAMAS TELEVISIVOS "A LA MISMA HORA" Y "VENTANA DE NOTICIAS", TRANSMITIDOS DE LUNES A VIERNES DE 5:00 AM A 6:00 AM POR TELECENTRO, CANAL 13, CORRESP. AL PERIODO DEL 14 DE OCTUBRE AL 14 DE DICIEMBRE/2020.</t>
  </si>
  <si>
    <t>PAGO INDEMN. Y VAC. (15 DIAS CORRESP. AL AÑO 2019 Y 15 DEL 2020), QUIEN DESEMPEÑO EL CARGO DE AUXILIAR ADMINISTRATIVO EN LA DIVISION ARCHIVO Y CORRESP.</t>
  </si>
  <si>
    <t>PAGO INDEMN. Y VAC. (15 DIAS CORRESP. AL AÑO 2019 Y 15 AL 2020), QUIEN DESEMPEÑO EL CARGO DE AUXILIAR ADMINISTRATIVO EN LA DIVISION ARCHIVO Y CORRESP.</t>
  </si>
  <si>
    <t>PAGO FACT. NO.B1100008908/19-07-2021  ALQUILER LOCAL COMERCIAL MUNICIPIO COMENDADOR, PROVINCIA ELIAS PIÑA, CORRESP.</t>
  </si>
  <si>
    <t>PAGO FACT. NOS. B0223539309/09-04, 7495,96,98/17-04, 503486/12-05, 507874/26-05-2021, DESCONTADO DE LA INDEMN. Y VAC. QUIEN DESEMPEÑO EL CARGO DE AUXILIAR ADMINISTRATIVO EN LA DIVISION ARCHIVO Y CORRESP.</t>
  </si>
  <si>
    <t>PAGO FACT. NO.B1500000023/27-04, 24/25-06-2021, ALQUILER LOCAL COMERCIAL PARA NUESTRA OFICINA EN EL MUNICIPIO Y PROVINCIA SANTIAGO RODRIGUEZ, CORRESP. A LOS MESES ABRIL, MAYO Y JUNIO/2021.</t>
  </si>
  <si>
    <t>PAGO FACT. NO.B1100008909/19-07-2021,  ALQUILER LOCAL COMERCIAL EN EL MUNICIPIO CEVICOS, PROVINCIA  SANCHEZ RAMIREZ , ADENDUM 01/2020, CORRESP. AL  MES DE JULIO/2021.</t>
  </si>
  <si>
    <t>PAGO FACT. NO.B1100008910/19-07-2021 ALQUILER LOCAL COMERCIAL EN EL MUNICIPIO CASTAÑUELA, PROVINCIA MONTECRISTI, CORRESP. AL MES DE JULIO/2021.</t>
  </si>
  <si>
    <t>PAGO INDEMN. Y VAC. (25 DIAS CORRESP. AL AÑO 2019 Y 25 DEL 2020), QUIEN DESEMPEÑO EL CARGO DE ELECTRICISTA, EN LA SECCION DE OPERACIONES DE BARAHONA.</t>
  </si>
  <si>
    <t>PAGO INDEMN. Y VAC. (25 DIAS CORRESP. AL AÑO 2019 Y 25 AL 2020),QUIEN DESEMPEÑO EL CARGO DE ELECTRICISTA, EN LA SECCION DE OPERACIONES DE BARAHONA.</t>
  </si>
  <si>
    <t>PAGO INDEMN. Y VAC. (25 DIAS CORRESP. AL AÑO 2019 Y 30 AL 2020), QUIEN DESEMPEÑO EL CARGO DE AYUDANTE DE FONTANERIA, DIVISION DE OPERACIONES PROVINCIA SAN JUAN DE LA MAGUANA.</t>
  </si>
  <si>
    <t>PAGO INDEMN. Y VAC. (20 DIAS CORRESP. AL AÑO 2019 Y 20 DEL 2020), QUIEN DESEMPEÑO EL CARGO DE OPERADOR DE SISTEMA APS, EN LA SECCION DE OPERACIONES DE BARAHONA.</t>
  </si>
  <si>
    <t>PAGO INDEMN. Y VAC. (11 DIAS CORRESP. AL AÑO 2020), QUIEN DESEMPEÑO EL CARGO DE AYUDANTE DE OPERACIONES Y MANTENIMIENTO EN LA DIVISION DE TRATAMIENTO DE AGUA DE SAN CRISTOBAL.</t>
  </si>
  <si>
    <t>PAGO INDEMN. Y VAC. (11 DIAS CORRESP. AL AÑO 2020), AL SR. RAMON GARCIA, CEDULA NO. 002-0148007-6, QUIEN DESEMPEÑO EL CARGO DE AYUDANTE DE OPERACIONES Y MANTENIMIENTO EN LA DIVISION DE TRATAMIENTO DE AGUA SAN CRISTOBAL.</t>
  </si>
  <si>
    <t>PAGO INDEMN. Y VAC. (30 DIAS CORRESP. AL AÑO 2019 Y 28 DEL 2020), QUIEN DESEMPEÑO EL CARGO DE GESTOR DE COBROS, EN EL DEPARTAMENTO DE GESTION DE COBROS.</t>
  </si>
  <si>
    <t>PAGO INDEMN. Y VAC. (30 DIAS CORRESP. AL AÑO 2019 Y 28 AL 2020), QUIEN DESEMPEÑO EL CARGO DE GESTOR DE COBROS, EN EL DEPARTAMENTO DE GESTION DE COBROS.</t>
  </si>
  <si>
    <t>PAGO INDEMN. Y VAC. (30 DIAS CORRESP. AL AÑO 2019 Y 27 DEL 2020), QUIEN DESEMPEÑO EL CARGO DE CONSERJE, EN LA DIVISION DE SERVICIOS GENERALES.</t>
  </si>
  <si>
    <t>PAGO INDEMN. Y VAC. (30 DIAS CORRESP. AL AÑO 2019 Y 27 AL 2020), QUIEN DESEMPEÑO EL CARGO DE CONSERJE, EN LA DIVISION DE SERVICIO GENERALES.</t>
  </si>
  <si>
    <t>PAGO INDEMN. Y VAC. (20 DIAS CORRESP. AL AÑO 2019 Y 20 DEL 2020), QUIEN DESEMPEÑO EL CARGO DE CHOFER I, EN LA DIVISION ADMINISTRATIVA PROVINCIA HERMANAS MIRABAL.</t>
  </si>
  <si>
    <t>PAGO INDEMN. Y VAC. (20 DIAS CORRESP. AL AÑO 2019 Y 20 AL 2020), QUIEN DESEMPEÑO EL CARGO DE CHOFER I, EN LA DIVISION ADMINISTRATIVA PROVINCIA HERMANAS MIRABAL.</t>
  </si>
  <si>
    <t>PAGO INDEMN. Y VAC. (25 DIAS CORRESP. AL AÑO 2019 Y 25 AL 2020),  QUIEN DESEMPEÑO EL CARGO DE AUXILIAR ADMINISTRATIVO EN LA SECCION DE MAYORDOMIA.</t>
  </si>
  <si>
    <t>PAGO INDEMN. Y VAC. (30 DIAS CORRESP. AL AÑO 2019 Y 30 DEL 2020), QUIEN DESEMPEÑO EL CARGO DE VIGILANTE, EN LA DIVISION ADMINISTRATIVA PROV. MONTE PLATA.</t>
  </si>
  <si>
    <t>PAGO INDEMN. Y VAC. (30 DIAS CORRESP. AL AÑO 2019 Y 30 AL 2020), QUIEN DESEMPEÑO EL CARGO DE VIGILANTE, EN LA DIVISION ADMINISTRATIVA PROV. MONTE PLATA.</t>
  </si>
  <si>
    <t>PAGO INDEMN. Y VAC. (30 DIAS CORRESP. AL AÑO 2019 Y 30 DEL 2020), QUIEN DESEMPEÑO EL CARGO DE AYUDANTE DE FONTANERIA EN LA DIVISION DE OPERACIONES DE MARIA TRINIDAD SANCHEZ.</t>
  </si>
  <si>
    <t>PAGO INDEMN. Y VAC. (30 DIAS CORRESP. AL AÑO 2019 Y 30 AL 2020), QUIEN DESEMPEÑO EL CARGO DE AYUDANTE DE FONTANERIA EN LA DIVISION DE OPERACIONES DE MARIA TRINIDAD SANCHEZ.</t>
  </si>
  <si>
    <t>PAGO INDEMN. Y VAC. (05 DIAS CORRESP. AL AÑO 2019 Y 30 DEL 2020), QUIEN DESEMPEÑO EL CARGO DE CONSERJE EN LA SECCION DE MAYORDOMIA.</t>
  </si>
  <si>
    <t>PAGO VAC. (20 DIAS CORRESP. AL AÑO 2019 Y 20 DEL 2020), QUIEN DESEMPEÑO EL CARGO DE ENCARGADO (A), EN LA SECCION ADMINISTRATIVA DE BARAHONA.</t>
  </si>
  <si>
    <t>PAGO VAC. (20 DIAS CORRESP. AL AÑO 2019 Y 20 AL 2020), QUIEN DESEMPEÑO EL CARGO DE ENCARGADO (A), EN LA SECCION ADMINISTRATIVA DE BARAHONA.</t>
  </si>
  <si>
    <t>PAGO INDEMN. Y VAC. (05 DIAS CORRESP. AL AÑO 2019 Y 30 AL 2020), QUIEN DESEMPEÑO EL CARGO DE CONSERJE EN LA SECCION DE MAYORDOMIA.</t>
  </si>
  <si>
    <t>PAGO FACT. NOS. B0222991623/04-02, 7721/17-02, 24891,93,97,109/29-03, 37442,52,54/05-04-2021, DESCONTADO DE LA INDEMN. Y VAC.QUIEN DESEMPEÑO EL CARGO DE CONSERJE EN LA SECCION DE MAYORDOMIA.</t>
  </si>
  <si>
    <t>1ER ABONO, INDEMN. Y VAC. CORRESP. A (25 DIAS DEL AÑO 2019 Y 27 DEL 2020), QUIEN DESEMPEÑO LA FUNCION DE ENCARGADO (A) EN LA DIVISION DE OPERACIONES DE PLANTAS DE AGUAS RESIDUALES.</t>
  </si>
  <si>
    <t>PAGO VAC. (11 DIAS CORRESP. AL AÑO 2020), QUIEN DESEMPEÑO EL CARGO DE PLOMERO, EN LA DIVISION COMERCIAL SAN CRISTOBAL.</t>
  </si>
  <si>
    <t>PAGO INDEMN. Y VAC. (20 DIAS CORRESP. AL AÑO 2019 Y 20 AL 2020), QUIEN DESEMPEÑO EL CARGO DE CAJERA EN LA DIVISION DE TESORERIA.</t>
  </si>
  <si>
    <t>SALDO DE INDEMN. Y VAC. CORRESP. A (23 DIAS DEL AÑO 2019 Y 30 DEL 2020), QUIEN DESEMPEÑO LA FUNCION DE ANALISTA DE PRESUPUESTO DE OBRAS, EN EL DEPARTAMENTO DE COSTOS Y PRESUPUESTOS.</t>
  </si>
  <si>
    <t>REPOSICION FONDO CAJA CHICA DE LA PROVINCIA VALVERDE ZONA I CORRESP. AL PERIODO DEL 27-05 AL 15-07-2021, RECIBOS DE DESEMBOLSO DEL 1503 AL 1582.</t>
  </si>
  <si>
    <t>PAGO FACT. NO. B1100008911/19-07-2021, ALQUILER DE LOCAL  COMERCIAL, MUNICIPIO MICHES, PROVINCIA EL SEIBO, CORRESP. AL MES DE JULIO/2021.</t>
  </si>
  <si>
    <t>PAGO FACT. NO. B1500000019/30-07-2021, ALQUILER LOCAL COMERCIAL EN VILLA ELISA, MUNICIPIO GUAYUBIN, PROVINCIA MONTECRISTI,  CORRESP. AL MES DE JULIO/2021.</t>
  </si>
  <si>
    <t>PAGO FACT. NO.B1100008898/19-07-2021,  ALQUILER DE LOCAL COMERCIAL EN EL MUNICIPIO DON GREGORIO, PROVINCIA PERAVIA, CORRESP. AL MES DE JULIO/2021.</t>
  </si>
  <si>
    <t>PAGO FACT. NO.B1100008895/19-07-2021, ALQUILER LOCAL COMERCIAL,  MUNICIPIO EL VALLE, PROVINCIA HATO MAYOR, CORRESP. AL MES DE JULIO/2021.</t>
  </si>
  <si>
    <t>PAGO FACT. NO. B1500000006/02-07-2021, ALQUILER LOCAL COMERCIAL EN EL MUNICIPIO SAN FRANCISCO DE MACORIS, PROVINCIA DUARTE, CORRESP. AL MES DE JULIO/2021.</t>
  </si>
  <si>
    <t>PAGO FACT. NO. B1100008905/19-07-21, ALQUILER DE DOS LOCALES COMERCIALES EN EL MUNICIPIO DAJABON,  PROVINCIA DAJABON CORRESP. AL MES DE JULIO/2021.</t>
  </si>
  <si>
    <t>PAGO FACT. NO.B1100008893/19-07-2021, ALQUILER LOCAL COMERCIAL EN VILLA LA MATA, PROVINCIA SANCHEZ RAMIREZ, CORRESP.</t>
  </si>
  <si>
    <t>PAGO FACT. NO. B1100008894/19-07-2021,  ALQUILER LOCAL  DE LA OFICINA COMERCIAL EN EL DISTRITO MUNICIPAL SABANA BUEY, MUNICIPIO BANI, PROVINCIA PERAVIA,  CORRESP. AL MES DE JULIO/2021.</t>
  </si>
  <si>
    <t>PAGO FACT. NOS. B1500001173, 1174, 1175, 1176, 1178/15-07-2021 CONTRATOS NOS. 6395, 6396, 6397, 6398, 6415,  CONSUMO ENERGETICO DE LAS LOCALIDADES ARROYO SULDIDO, LAS COLONIAS, RANCHO ESP, AGUA SABROSA,  LA BARBACOA,  LA COLONIA RANCHO ESPAÑOL,  PROVINCIA SAMANA, CORRESP. AL MES DE JULIO/2021.</t>
  </si>
  <si>
    <t>PAGO FACT. NO.B1500000081/12-07-2021, ORDEN DE SERVICIO NO.OS2021-0346, COLOCACION DE PUBLICIDAD INSTITUCIONAL DURANTE 03 (TRES) MESES, EN EL PROGRAMA DE TELEVISION ¨PROGRAMA EN LA MIRA¨, TRANSMITIDO DE LUNES A VIERNES, POR TVN, CANAL 36 DEL SISTEMA DE CABLE ASTER Y A TRAVES DE LAS REDES SOCIALES. CORRESP. AL PERIODO DEL 18  DE MARZO AL 18 DE JUNIO DEL 2021.</t>
  </si>
  <si>
    <t>PAGO FACT. NO.B1500000021/28-06-2021, ORDEN DE SERVICIO OS2021-0416, SERVICIO DE NOTARIO PARA EL ACTO DE APERTURA DE LA COMPARACION DE PRECIOS, NO. INAPA-CCC-CP-2021-0026, OFERTAS TECNICAS (SOBRE A)  PARA LA   ¨ADQUISICION DE DIFERENCIALES Y TURBIDIMETROS PARA SER UTILIZADOS EN EL INAPA¨.</t>
  </si>
  <si>
    <t>PAGO FACT. NO.B1500103440/28-07-2021 (771256670), SERVICIO DE LINEA TELEFONICA TIPO CELULAR FIJO, INSTALADA EN LA PLANTA DE TRATAMIENTO DE HIGUEY, CORRESP. AL MES DE JULIO/2021.</t>
  </si>
  <si>
    <t>PAGO FACT.NO.B1100008912/19-07-2021,  ALQUILER LOCAL COMERCIAL EN EL MUNICIPIO SANCHEZ, PROVINCIA SAMANA, CORRESP. AL MES DE JULIO/2021.</t>
  </si>
  <si>
    <t>PAGO FACT. NO. B1100008913/19-07-2021,  ALQUILER DE UNA CASA, EN EL MUNICIPIO BANI, PROVINCIA PERAVIA CORRESP. AL MES DE JULIO/2021.</t>
  </si>
  <si>
    <t>PAGO FACT. NO. B1100008914/19-07-2021, ALQUILER DE VIVIENDA FAMILIAR HABITADA POR EL PERSONAL DE SUPERVISION DEL ACUEDUCTO JUANA VICENTA, EL LIMON, PROVINCIA SAMANA, CORRESP. AL MES DE JULIO/2021.</t>
  </si>
  <si>
    <t xml:space="preserve">061227 </t>
  </si>
  <si>
    <t xml:space="preserve">061228 </t>
  </si>
  <si>
    <t xml:space="preserve">061229 </t>
  </si>
  <si>
    <t>PAGO FACT.NO.B1500000184/17-06-2021, ORDEN DE SERVICIO OS2021-0198, COLOCACION DE PUBLICIDAD INSTITUCIONAL DURANTE 03 (TRES) MESES, EN EL PROGRAMA DE TELEVISION ¨FANTASTICA NOCHE¨ TRANSMITIDO DE LUNES A VIERNES DE 9:00 PM A 10:00 PM, POR EL CANAL TV 3 Y 35 DE TELENORD. (CORRESP. AL PERIODO DEL 11 DE FEBRERO AL 11 DE MAYO DEL 2021).</t>
  </si>
  <si>
    <t>APORTE DE LA INSTITUCION,  PARA CUBRIR LOS GASTOS OPERACIONALES PARA LA REALIZACION DEL XVII TORNEO DE  BALONCESTO SUPERIOR DE MONTE PLATA 2021, A PARTIR DEL 24 DE JULIO HASTA 25 DE SEPTIEMBRE DEL AÑO EN CURSO.</t>
  </si>
  <si>
    <t>PAGO FACT. NOS. B1500000153/26-05-21 ORDEN DE SERVICIO OS2021-0268, COLOCACION DE PUBLICIDAD INSTITUCIONAL EN EL PROGRAMA TELEVISIVO " AHORA MISMO" TRANSMITIDO LOS SABADOS EN HORARIO DE 8:00 PM A 9:00 PM POR BAJO TECHO TV, CANAL 36, Y BAJOTECHOTV.COM.DO EN TIEMPO REAL, CORRESP. AL PERIODO DEL  26 DE ABRIL AL 26 DE MAYO/2021.</t>
  </si>
  <si>
    <t xml:space="preserve">EFT-6385 </t>
  </si>
  <si>
    <t>EFT-6386</t>
  </si>
  <si>
    <t>EFT-6387</t>
  </si>
  <si>
    <t>EFT-6388</t>
  </si>
  <si>
    <t>EFT-6389</t>
  </si>
  <si>
    <t xml:space="preserve">061230 </t>
  </si>
  <si>
    <t xml:space="preserve">061231 </t>
  </si>
  <si>
    <t xml:space="preserve">061232 </t>
  </si>
  <si>
    <t xml:space="preserve">061233 </t>
  </si>
  <si>
    <t xml:space="preserve">061234 </t>
  </si>
  <si>
    <t xml:space="preserve">061235 </t>
  </si>
  <si>
    <t xml:space="preserve">061236 </t>
  </si>
  <si>
    <t xml:space="preserve">061237 </t>
  </si>
  <si>
    <t xml:space="preserve">061238 </t>
  </si>
  <si>
    <t>PAGO FACT. NO. B1500000117/07-06-2021 ORDEN DE SERVICIO OS2021-0337, SERVICIO DE CATERING DE ALMUERZOS PREEMPACADOS Y REFRIGERIOS PREEMPACADOS QUE SERAN UTILIZADOS EN LAS CAPACITACIONES DE REDACCION Y DE INFORMES TECNICOS Y ORTOGRAFIA PARA 15 SERVIDORES.</t>
  </si>
  <si>
    <t>REPOSICION FONDO CAJA CHICA DE LA UNIDAD COMERCIAL DE CABRERA ZONA III CORRESP. AL PERIODO DEL 04-05 AL 15-06-2021, RECIBOS DE DESEMBOLSO DEL 0167 AL 0175 SEGUN RELACION DE GASTO.</t>
  </si>
  <si>
    <t>PAGO FACT. NO. B1500000137/16-07-2021 ORDEN DE SERVICIOS OS2021-0479, COLOCACION PUBLICIDAD INSTITUCIONAL DURANTE 03 (TRES) MESES, EN EL PROGRAMA TELEVISIVO ¨ RADAR DEPORTIVO¨ TRANSMITIDO LOS DOMINGOS DE 1:30 PM A 2:30 PM POR CANAL 4 RD. CORRESP. AL PERIODO DEL 12 DE MAYO  AL 12 DE JULIO/2021.</t>
  </si>
  <si>
    <t>PAGO FACT. NO. B1500000004/16-02-2021 ORDEN DE COMPRA OC2021-0024 ADQUISICION DE MATERIALES PARA SER UTILIZADOS EN LOS DIFERENTES SISTEMA DE AIRE ACONDICIONADO DEL EDIFICIO NIVEL CENTRAL.</t>
  </si>
  <si>
    <t>PAGO VAC. (20 DIAS CORRESPONDIENTE AL AÑO 2019 Y 20 DEL 2020), QUIEN DESEMPEÑO EL CARGO DE ENCARGADO EN EL DEPARTAMENTO DE OPERACIONES TIC.</t>
  </si>
  <si>
    <t>PAGO FACT. NO. B0200384151/28-10-2020, DESCONTADO DE LAS VAC., QUIEN DESEMPEÑO EL CARGO DE ENCARGADO EN EL DEPARTAMENTO DE OPERACIONES TIC.</t>
  </si>
  <si>
    <t>PAGO FACT. NOS. B1500000203/29-07, 209/27-08, 213/16-09, 216/20-10-2020, ORDEN DE SERVICIO NO. OS2020-0390, PUBLICIDAD INSTITUCIONAL DURANTE 06 (SEIS) MESES,  EN TRES PROGRAMAS DE TELEVISION: 01 (UNO) DE LUNES A VIERNES DE 7:00 A 8:00 PM, 01 (UNO)  DE LUNES A VIERNES DE 8:00 A 10:00 AM Y 01 (UNO) LOS DOMINGOS DE 9:00 A 10:00 PM, EN DIFERENTES CANALES DE TELEVISION DE SISTEMAS DE CABLE DEL PAIS.  CORRESP. AL PERIODO DEL 14 DE JULIO  AL 14 DE NOVIEMBRE/2020.</t>
  </si>
  <si>
    <t>APERTURA DE FONDO NO REPONIBLE A PRESENTACION DE FACTURAS, PARA MITIGAR LOS POSIBLES DAÑOS QUE PUEDA OCACIONAR EL PASO DE LA TORMENTA TROPICAL FRED POR EL TERRITORIO NACIONAL A PARTIR DEL 11 DE AGOSTO DE LOS CORRIENTES, Y LAS LLUVIAS QUE AFECTARAN LOS SISTEMAS DE ACUEDUCTOS Y ALCANTARILLADOS DE VARIAS PROVINCIAS DEL PAIS.</t>
  </si>
  <si>
    <t>PAGO DE FACT. NO.B1500000004/12-07-2021, ORDEN DE SERVICIO NO.OS2021-0427, SERVICIO DE NOTARIO PARA EL ACTO DE  APERTURA DE LA COMPARACION DE PRECIOS,  NO. INAPA-CCC-CP-2021-0025 OFERTAS TECNICAS (SOBRE A) PARA LA ¨ADQUISICION DE MATERIALES ELECTRICOS (LUCES LED) PARA SER UTILIZADOS EN TODOS LOS ACUEDUCTOS Y SISTEMAS DEL INAPA¨.</t>
  </si>
  <si>
    <t>PAGO FACT. NO.B1500000001/15-07-2021,  ALQUILER LOCAL COMERCIAL CALLE DUARTE, MUNICIPIO SANCHEZ, PROVINCIA SANTA BARBARA DE SAMANA, CORRESP. A 16 DIAS DEL MES DE MAYO Y LOS  MESES JUNIO Y JULIO/2021.</t>
  </si>
  <si>
    <t>PAGO FACT. NOS.B1500003101, 3102, 3103/13-07-2021, ORDENES DE SERVICIO NOS.OS2021-0436, OS2021-0429, OS2021-0393,  PUBLICACION EN UN (01) MEDIO DE CIRCULACION NACIONAL DURANTE DOS (02) DIAS CONSECUTIVOS LA CONVOCATORIA A PARTICIPAR EN EL PROCESO DE  LICITACION  PUBLICA NACIONAL, NO.INAPA-CCC-LPN-2021-0018 PARA LA  ´ADQUISICION DE VALVULAS DE COMPUERTA´. PROCESO DE  LICITACION  PUBLICA NACIONAL  NO.INAPA-CCC-LPN-2021-0016 Y NO.INAPA-CCC-LPN-2021-0013 ´ADQUISICION DE EQUIPOS (ELECTROBOMBAS ELEVADORAS, BOMBAS TURBINA VERTICAL Y ELECTROBOMBAS SUMERGIBLES) PARA SER UTILIZADAS EN DIFERENCTES ACUEDUCTOS DEL INAPA´ .</t>
  </si>
  <si>
    <t>PAGO FACT. NOS. B1500000173/05-04, 174/06-04, 175/14-05, 177/06-06-2021, ORDEN DE SERVICIO NO. OS2021-0388,  DISTRIBUCION DE AGUA EN DIFERENTES SECTORES Y COMUNIDADES DE LA PROVINCIA SANTIAGO RODRIGUEZ,  CORRESP. A 18 DIAS DEL MES DE FEBRERO, 28 DIAS DE MARZO, 28 DIAS DE ABRIL  Y 30  DIAS DE MAYO/2021.</t>
  </si>
  <si>
    <t>PAGO FACT. NO. B1500032302/05-08-2021, CUENTA NO.86115926, POR SERVICIO DE TELECABLE E INTERNET, CORRESP. A LA FACTURACION  DEL 01-07 AL 31-07-2021.</t>
  </si>
  <si>
    <t>PAGO FACT. NO.B1500103433/28-07-2021, CUENTA NO.709494508, SERVICIOS TELEFONICOS E INTERNET, CORRESP. AL MES DE JULIO/2021.</t>
  </si>
  <si>
    <t>061062</t>
  </si>
  <si>
    <t>061064</t>
  </si>
  <si>
    <t>061094</t>
  </si>
  <si>
    <t>061106</t>
  </si>
  <si>
    <t>061115</t>
  </si>
  <si>
    <t xml:space="preserve">EFT-6390 </t>
  </si>
  <si>
    <t>EFT-6391</t>
  </si>
  <si>
    <t xml:space="preserve">061239 </t>
  </si>
  <si>
    <t xml:space="preserve">061240 </t>
  </si>
  <si>
    <t xml:space="preserve">061241 </t>
  </si>
  <si>
    <t xml:space="preserve">061242 </t>
  </si>
  <si>
    <t xml:space="preserve">061243 </t>
  </si>
  <si>
    <t xml:space="preserve">061244 </t>
  </si>
  <si>
    <t xml:space="preserve">061245 </t>
  </si>
  <si>
    <t xml:space="preserve">061246 </t>
  </si>
  <si>
    <t xml:space="preserve">061247 </t>
  </si>
  <si>
    <t>REPOSICION FONDO CAJA CHICA DE LA DIRECCION DE OPERACIONES DESTINADO PARA CUBRIR GASTOS DE URGENCIA CORRESP. AL PERIODO DEL 01 AL 30-07-2021, RECIBOS DE DESEMBOLSO DEL 9547 AL 9620.</t>
  </si>
  <si>
    <t>3ER ABONO, INDEMN. Y VAC. CORRESP. A (30 DIAS DEL AÑO 2019 Y 30 DEL 2020), QUIEN DESEMPEÑO EL CARGO DE ENCARGADO EN EL DEPARTAMENTO DE HIDROLOGIA.</t>
  </si>
  <si>
    <t>SALDO, INDEMN. Y VAC. CORRESP. A (30 DIAS DEL AÑO 2019 Y 28 DEL 2020), QUIEN DESEMPEÑO EL CARGO DE SECRETARIA, EN EL DEPARTAMENTO MANTENIMIENTO DE INFRAESTRUCTURA CIVIL.</t>
  </si>
  <si>
    <t>PAGO FACTURA NO.B1500000222/04-08-2021, ORDEN DE SERVICIO OS2021-0443, COLOCACION DE PUBLICIDAD INSTITUCIONAL DURANTE 03 (TRES) MESES EN LOS PERIODICOS DIGITALES:  WWW. MEDIODIGITALRD.COM,  WWW. PINCELDIGITAL.ORG Y WWW.NAGUERO.COM,  CORRESP. AL PERIODO DEL 04 DE JULIO AL 04 DE AGOSTO DEL 2021.</t>
  </si>
  <si>
    <t>PAGO INDEMN. Y VAC. (30 DIAS CORRESP. AL AÑO 2019 Y 27 DEL 2020), QUIEN DESEMPEÑO EL CARGO DE CHOFER I, EN LA SECCION ADMINISTRATIVA DE MONTE CRISTI.</t>
  </si>
  <si>
    <t>PAGO INDEMN. Y VAC. (30 DIAS CORRESP. AL AÑO 2019 Y 27 AL 2020), QUIEN DESEMPEÑO EL CARGO DE CHOFER I, EN LA SECCION ADMINISTRATIVA DE MONTE CRISTI.</t>
  </si>
  <si>
    <t>PAGO INDEMN. Y VAC. (30 DIAS CORRESP. AL AÑO 2019 Y 30 DEL 2020), QUIEN DESEMPEÑO EL CARGO DE MENSAJERO INTERNO, EN LA DIRECCION DE INGENIERIA.</t>
  </si>
  <si>
    <t>PAGO INDEMN. Y VAC. (30 DIAS CORRESP. AL AÑO 2019 Y 30 AL 2020), QUIEN DESEMPEÑO EL CARGO DE MENSAJERO INTERNO, EN LA DIRECCION DE INGENIERIA.</t>
  </si>
  <si>
    <t>PAGO INDEMN.N Y VAC. (20 DIAS CORRESP. AL AÑO 2019 Y 20 DEL 2020), QUIEN DESEMPEÑO LA FUNCION DE AUXILIAR ADMINISTRATIVO, EN LA DIRECCION ADMINISTRATIVA.</t>
  </si>
  <si>
    <t>PAGO FACTURA NO.B1500000095/24-06-2021, ORDEN DE SERVICIO NO.OS2021-0381, COLOCACION DE PUBLICIDAD INSTITUCIONAL DURANTE 03 (TRES) MESES, EN EL PROGRAMA DE TELEVISION ¨LUZ  Y SOMBRA¨,  ESTE ESPACIO SE TRANSMITE LOS DOMINGOS EN HORARIO DE 8:00  PM A 9:00 PM. POR  SUPER CANAL 33 Y LAS SEÑALES INTERNACIONALES CUBRIENDO ESTADOS UNIDOS Y CENTROAMERICA, CORRESP. AL PERIODO DEL 22 DE MARZO AL 22 DE JUNIO DEL 2021.</t>
  </si>
  <si>
    <t>PAGO FACT. NO.B1500000213/25-06-2021, ORDEN DE SERVICIO NO.OS2021-0316, COLOCACION DE PUBLICIDAD INSTITUCIONAL DURANTE 03 (TRES) MESES EN LA PROGRAMACION REGULAR DE ¨TELEIMPACTO¨, PARA LA TRANSMISION DE CUÑAS A TRAVES DEL CANAL 52 Y DE LOS PRINCIPALES SISTEMAS DE CABLE DEL PAIS,  CLARO,ALTICE, WIND TELECOM, TELENOR, OLBIRT CABLE Y ALGUNOS SISTEMAS DE CABLE EN DISTINTOS PUEBLOS DEL PAIS, PAGINA WEB Y REDES SOCIALES.  CORRESP. AL PERIODO DEL 24 DE MAYO AL 24 DE JUNIO DEL AÑO 2021.</t>
  </si>
  <si>
    <t xml:space="preserve">Cuenta Bancaria: 960-390849-4 </t>
  </si>
  <si>
    <t>061185</t>
  </si>
  <si>
    <t xml:space="preserve">EFT-2315 </t>
  </si>
  <si>
    <t>PAGO FACT- NO.B1500000001/13-08-2021 ( CUB. NO.01) DE LOS TRAB. DE LINEA DE CONDUCCION 8¨ PVC TRAMO DESDE EST. 0+000= EST. 3+162 HASTA EST. 1+892.40, PROV. SANTO DOMINGO - MONTE PLATA.</t>
  </si>
  <si>
    <t>COMPRA DE SILLA SECRETARIAL PROGRESS 825CI-1 PARA SER USADO EN LA ESTAFETA DE VILLA CENTRAL</t>
  </si>
  <si>
    <t>PAGO VIATICO POR VIAJAR A STO DGO EL DIA 6/5/21  CON EL OBJETIVO DE LLEVAR DOCUMENTOS A LA DIRECCION DE OPERACIONES</t>
  </si>
  <si>
    <t>PAGO VIATICO POR VIAJAR  DTO. DGO. EL DIA 11/6/21 CON EL OBJETIVO DE LLEV AR MOTOR DEL AC. PEDERNALES PARA SER REPARADO Y TRAER MOTOR DEL AC FONDO NEGRO</t>
  </si>
  <si>
    <t>PAGO VIATICO POR VIAJAR A STO. DGO. EL DIA 11/6/21 CON EL OBJETIVO DE BUSCAR MATERIALES</t>
  </si>
  <si>
    <t>PAGO VIATICO POR VIAJAR A STO. DGO. EL DIA 16/6/21 CON EL OBJETIVO DE LLEVAR AL SR. YEURI A PARTICIPAR EN REUNION</t>
  </si>
  <si>
    <t xml:space="preserve">PAGO VIATICO POR VIAJAR A STO. DGO. EL DIA 25/6/21 CON EL OBJETIVO DE PARTICIPAR EN REUNION CON EL DIRECTOR DE TRATAMIENTO DE AGUA </t>
  </si>
  <si>
    <t xml:space="preserve">PAGO VIATICO POR VIAJAR A STO. DGO. EL DIA 25/6/21  CON EL OBJETIVO DE PARTICIPAR EN REUNION CON EL DIRECTOR DE OPERACIONES </t>
  </si>
  <si>
    <t xml:space="preserve">PAGO VIATICO POR VIAJAR A STO. DGO. EL DIA 25/6/21 CON EL OBJETIVO DE PARTICIPAR EN REUNION CON EL DIRECTOR DE OPERACIONES </t>
  </si>
  <si>
    <t xml:space="preserve">PAGO VIATICO POR VIAJAR A STO. DGO. LOS DIAS 30/6/21 Y EL 7/7/21 CON EL OBJETIVO DE PARTICIPAR EN REUNION CON EL DIRECTOR DE OPERACIONES Y RECURSOS HUMANOS </t>
  </si>
  <si>
    <t xml:space="preserve">PAGO VIATICO POR VIAJAR A STO. DGO. LOS DIAS 1 Y 6/7/21 CON EL OBJETIVO DE LLEVAR AL LIC. MARCIAL FLORIAN A LLEVAR DOCUMENTOS A LA DIRECCION DE COMERCIAL Y PARTICIPAR EN REUNIONES </t>
  </si>
  <si>
    <t xml:space="preserve">PAGI VIATICO POR VIAJAR A SO. DGO. LOS DIAS 1 Y 6/7/21 CON EL OBJETIVO DE PARTICIPAR EN REUNIONES, LLEVAR COMPUTADORES AL DPTO. DE TECNOLOGIA </t>
  </si>
  <si>
    <t xml:space="preserve">PAGO VIATICO POR VIAJAR A STO. DGO. EL DIA 6/7/21 CON EL OBJETIVO DE PARTICIPAR EN REUNION CON EL DIRECTOR EJECUTIVO Y COMERCIAL </t>
  </si>
  <si>
    <t xml:space="preserve">PAGO VIATICO POR VIAJAR A STO. DGO EL DIA 9/7/21 CON EL OBJETIVO DE PARTICIPAR EN CURSO TALLER DE SERVICIO AL CLIENTE Y REUNIRSE CON LA ENC. DE COMBUSTIBLE </t>
  </si>
  <si>
    <t xml:space="preserve">PAGO VIATICO POR VIAJAR A STO. DGO. LOS DIAS 13, 14,19 Y 20/7/21 CON EL OBJETIVO DE IR A TECNOLOGIA A REPORTAR PROBLEMAS CON LA RED, IR AL DPTO DE TRANSPORTACION A ENTREGAR DOCUMENTOS Y A BUSCAR MOTRO DE ARRANQUE </t>
  </si>
  <si>
    <t>EFT-01</t>
  </si>
  <si>
    <t xml:space="preserve">SER. LIMPIEZA, CORTE DE MALEZA Y RECOJIDA DE BASURA LA ESTACION DE BOMBEO DE NUEVA ESPERANZA </t>
  </si>
  <si>
    <t>PAGO ALQUILER LOCAL COMERCIAL DE PALENQUE INAPA PROV. SAN CRISTOBAL. MES DE JULIO 2021</t>
  </si>
  <si>
    <t>PAGO ALQUILER LOCAL COMERCIAL DE VILLA ALTAGRACIA INAPA PROV. SAN CRISTOBAL. MES DE JULIO 2021</t>
  </si>
  <si>
    <t>SERV. TRABAJOS REALIZADO CAMBIO DE ALAMBRE Y CHEQUEO DE CONXIONES DEL GENERADOR ELECTRICO DE EMERGENCIA LOS DIAS 12 Y 13/07/21 EN LA OFICINA ADM. INAPA SAN CRISTOBAL</t>
  </si>
  <si>
    <t>SERV. ALQUILER CAMIONETA DOBLE CABINA PARA SER USADAS EN LA OPERACIONES DIARIAS LLEVADAS A CABO POR EL AREA ADM. INAPA SAN CRISTOBAL</t>
  </si>
  <si>
    <t xml:space="preserve">COMPRA DE ESPEJO RETROVISAR DERECHO PARA LA CAMIONETA F-1051 DEL COORDINADOR DEL PROYECTO ATPR, INAPA SAN CRISTOBAL </t>
  </si>
  <si>
    <t>SERV. REPARACION CAMION F-830 DE OPERACIONES INAPA SAN CRISTOBAL</t>
  </si>
  <si>
    <t>COMPRA DE UN TEVISOR  DE 43" PULGADAS  PARA SER USADA EN LA RECEPCION DE LA OFICINA COMERCIAL DE INAPA SAN CRISTOBAL.</t>
  </si>
  <si>
    <t xml:space="preserve">COMPRA DE TUBOS  PVC Y JUNTAS DRESSER DE 6" PARA AVERIA URGENTE  DE HATO DAMAS  Y CONSERVAR  UN STOP EN ALMACEN EN INAPA SAN CRISTOBAL </t>
  </si>
  <si>
    <t>COMPRA DE GOMAS  PARA LA CAMIONETA KIA K2700  Y LOS CAMIONES (X530878 U X530879) QUE SON UTILIZADOS EN EL AREA ADM. Y OPERACIONES INAPA SAN CRISTOBAL.</t>
  </si>
  <si>
    <t>COMPRA DE 12 TAPE ELECTRICO DE GOMA PARA SER USADOS EN LOS DIFERENTES TRABAJOS DE ELCTROMECANICA , INAPA PROV. SAN CRISTOBAL</t>
  </si>
  <si>
    <t>PAGO ALQUILER LOCAL COMERCIAL DE YAGUATE INAPA PROV. SAN CRISTOBAL. MES DE JULIO 2021</t>
  </si>
  <si>
    <t>IMPORTADORA PERDOMO &amp; ASOCIADOS, SRL</t>
  </si>
  <si>
    <t>SERV. DE TRANSPORTE IDA Y VUELTA , 18 DIAS DEL ME DE JUNIO 2021 PARA EL PERSONAL DE OPERACIONES Y DEL AREA COMERCIAL DE INAPA SAN CRISTOBAL.</t>
  </si>
  <si>
    <t>SERV. DE TRANSPORTE PARA EL PERSONAL DE LA OFICINA ADMINISTRATIVA DE INAPA  SAN CRISTOAL.</t>
  </si>
  <si>
    <t>PAGO ALQUILER LOCAL COMERCIAL DE HATILLO INAPA PROV. SAN CRISTOBAL. MES DE JULIO 2021</t>
  </si>
  <si>
    <t>SERV. REBOBINADO  DE MOTOR  DE 20 HP PERTENECIENTE  AL BARRIO  LA ALTAGRACIA, LA MANIGUA  EQ. #1, NAJAYO ARRIBA, INAPA SAN CRISTOBAL.</t>
  </si>
  <si>
    <t>SERV. OPERACIONES DE EQUIPOS, VULVULAS Y DISTRIBUCION DE AGUA POTABLE EN EL AC. DE NUEVA ESPERANZA, CORRESP. A LOS MESES JUNIO 21 Y JULIO 21</t>
  </si>
  <si>
    <t>SERV. REPARACION DE LAS CAMIONETAS NISSAN F-796 Y F-839 UTILIZADAS EN LA DIVISION COMERCIAL DE INAPA SAN CRISTOAL</t>
  </si>
  <si>
    <t>COMPRA DE UNA BATERIA PARA EL GENERADR ELECT. DE PA PTAR   SAN CRISTOBAL</t>
  </si>
  <si>
    <t>COMPRA DE LETREROS PARA LA OFICINA COMERCIAL DE INAPA SAN CRISTOBAL.</t>
  </si>
  <si>
    <t>REPOSICION CAJA CHICA DE LA DIVISION ADM Y FINANCIERA DE INAPA SAN CRISTOBAL , PERIODO DEL 9/07/21 AL 4/08/21. RECIBOS 2016 AL 2112</t>
  </si>
  <si>
    <t>COMPRA DE UNA BATERIA PARA LA CAMIONETA  F-839 DE VILLA ALTAGRACIA, INAPA PROV. SAN CRISTOBAL.</t>
  </si>
  <si>
    <t>COMPRA DE  PEACHIMETROS (MEDIDOR DE PH) PORTATIL, PARA SER USADO PARA TRATAR LA CALIDAD DEL AGUA  EN LA PTSC  Y EL AC. LA TOMA, INAPA PROV. SAN CRISTOAL</t>
  </si>
  <si>
    <t>COMPRA DE DOS MOTO-BOMBAS PARA AGUA SUCIA, PARA SER UTILIZADOS EN LOS TRABAJOS DE REDES DE INAPA PROV. SAN CRISTOBAL.</t>
  </si>
  <si>
    <t>COMPRA DE MATEIALES DE PINTURA  PARA SER USADOS EN LA OFICINA  COMERCIAL DE INAPA  SAN CRISTOBAL.</t>
  </si>
  <si>
    <t>COMPRA DE LAMPARAS SOLARES RECARGABLES  LED, PARA ILUMINAR  LA PARTE EXTERIOR DE LA ESTACION DE BOMBEO DE PSPI, INAPA PROV. SAN CRISTOBAL</t>
  </si>
  <si>
    <t>COMPRA DE DOS VALVULAS PLATILLADAS DE 2" COMPLETA (NIPLES Y TORNILLOS), PARA SER USADAS EN EL KM 24 DE NIGUA, INAPA PROV. SAN CRISTOBAL.</t>
  </si>
  <si>
    <t xml:space="preserve">EFT-6392 </t>
  </si>
  <si>
    <t>EFT-6393</t>
  </si>
  <si>
    <t xml:space="preserve">061248 </t>
  </si>
  <si>
    <t xml:space="preserve">061249 </t>
  </si>
  <si>
    <t xml:space="preserve">061250 </t>
  </si>
  <si>
    <t xml:space="preserve">061251 </t>
  </si>
  <si>
    <t xml:space="preserve">061252 </t>
  </si>
  <si>
    <t xml:space="preserve">061253 </t>
  </si>
  <si>
    <t xml:space="preserve">061255 </t>
  </si>
  <si>
    <t xml:space="preserve">061256 </t>
  </si>
  <si>
    <t xml:space="preserve">061257 </t>
  </si>
  <si>
    <t xml:space="preserve">061258 </t>
  </si>
  <si>
    <t xml:space="preserve">061259 </t>
  </si>
  <si>
    <t>REPOSICION FONDO CAJA CHICA DE LA UNIDAD COMERCIAL DE SANCHEZ ZONA III CORRESP. AL PERIODO DEL 07 AL 30-07-2021, RECIBOS DE DESEMBOLSO DEL 0143 AL 0150.</t>
  </si>
  <si>
    <t>REPOSICION FONDO CAJA CHICA DE LA ESTAFETA DE COBROS DE LAS TERRENAS ZONA III CORRESP. AL PERIODO DEL 23-04 AL 24-06-2021, RECIBOS DE DESEMBOLSO DEL 0149 AL 0158.</t>
  </si>
  <si>
    <t>REPOSICION FONDO CAJA CHICA DE LA UNIDAD ADMINISTRATIVA DE SABANA GRANDE DE BOYA ZONA IV CORRESP. AL PERIODO DEL 27-05 AL 20-07-2021, RECIBOS DE DESEMBOLSO DEL 0144 AL 0155.</t>
  </si>
  <si>
    <t>COMPLETIVO DE INDEMN. Y VAC. (25 DIAS CORRESP. AL AÑO 2019 Y 30 DEL 2020), QUIEN DESEMPEÑO EL CARGO DE GESTOR DE COBROS, EN LA DIVISION COMERCIAL MARIA TRINIDAD SANCHEZ.</t>
  </si>
  <si>
    <t>PAGO VAC. (30 DIAS CORRESP. AL AÑO 2019 Y 24 DEL 2020), QUIEN DESEMPEÑO EL CARGO DE COORD. TECNICO DEL PROY. DE SANEAMIENTO 5 MUNICIPIO, (INDEMN. Y VAC. 5TA PARTE, CUENTA CERRADA).</t>
  </si>
  <si>
    <t>PAGO EQUIVALENTE A DEPOSITO DOS (2) MESES POR CONCEPTO DE ALQUILER DE LOCAL PARA LA INSTALACION DE LA OFICINA COMERCIAL, UBICADA EN LA CALLE 30 DE MARZO, PLAZA CASTAÑUELA, MUNICIPIO CASTAÑUELA, PROVINCIA MONTECRISTI.</t>
  </si>
  <si>
    <t>PAGO INDEMN. Y VAC. (30 DIAS CORRESP. AL AÑO 2019 Y 30 DEL 2020), QUIEN DESEMPEÑO EL CARGO DE AYUDANTE DE FONTANERIA, PROVINCIA SANTIAGO, (INDEMN. Y VAC. 5TA PARTE, CUENTA CERRADA).</t>
  </si>
  <si>
    <t>061254</t>
  </si>
  <si>
    <t>COMPLETIVO DE INDEMN. Y VAC. CORRESP. A (25 DIAS DEL AÑO 2019 Y 29 AL 2020), QUIEN DESEMPEÑO EL CARGO DE ENCARGADO (A), EN LA DIVISION DE TRATAMIENTO PROVINCIA MONTE PLATA.</t>
  </si>
  <si>
    <t>PAGO FACT. NO. B1500000033/23-07-2021 OS2021-0510, SERVICIO DE NOTARIO PARA EL ACTO DE APERTURA LA LICITACION PUBLICA NACIONAL NO. INAPA-CCC-LPN-2021, OFERTAS TECNICAS (SOBRE A), PARA LA "ADQUISICION DE EQUIPOS TECNOLOGICOS PARA SER UTILIZADOS EN DIFERENTES OFICINAS DE LA INSTITUCION.</t>
  </si>
  <si>
    <t>REPOSICION FONDO CAJA CHICA DESTINADO PARA LA LIMPIEZA, DESINFECCION,  CORRECCION DE   LOS  SISTEMAS DE ABASTECIMIENTO DE AGUAS POTABLE Y RESIDUALES DE LA DIRECCION DE TRATAMIENTO DE AGUA CORRESP. AL PERIODO DEL 15-06 AL 23-07-2021, RECIBOS DE DESEMBOLSO DEL 2661 AL 2753.</t>
  </si>
  <si>
    <t>PAGO AVANCE 20%  A LA OC2021-0211 CONTRATO NO.013/2021, ADQUISICION DE EQUIPOS ELECTRICOS PARA SER UTILIZADOS EN TODOS LOS ACUEDUCTOS A NIVEL NACIONAL (PLAN RESCATE).</t>
  </si>
  <si>
    <t>PAGO FACT. NO. B1500000172/05-05, 174/05-06-2021,  ORDEN DE SERVICIO NO. OS2021-0213,  DISTRIBUCION DE AGUA EN DIFERENTES SECTORES Y COMUNIDADES DE LA PROVINCIA PERAVIA CORRESP. 28 DIAS DE ABRIL, 30 DIAS DE MAYO/2021.</t>
  </si>
  <si>
    <t>PAGO FACT. NO. B1500000049/13-07-2021, ORDEN DE SERVICIO OS2021-0454, COLOCACION DE PUBLICIDAD INSTITUCIONAL DURANTE 03 ( TRES) MESES EN EL PROGRAMA RADIAL ¨AL DIA CON CESAR TORRES¨, QUE SE TRANSMITE DE LUNES A VIENES DE 9:00 AM A 10:00 AM POR SUR FM 91.9, PROVINCIA SAN CRISTOBAL, REPRESENTADO POR CESAR TORRES FIGUEREO,  EN UN PERIODO DESDE 12 DEL MES DE ABRIL HASTA EL 12 DEL MES DE JULIO/2021.</t>
  </si>
  <si>
    <t xml:space="preserve">EFT-6394 </t>
  </si>
  <si>
    <t>EFT-6395</t>
  </si>
  <si>
    <t>EFT-6396</t>
  </si>
  <si>
    <t>EFT-6397</t>
  </si>
  <si>
    <t>EFT-6398</t>
  </si>
  <si>
    <t>EFT-6399</t>
  </si>
  <si>
    <t xml:space="preserve">061260 </t>
  </si>
  <si>
    <t xml:space="preserve">061261 </t>
  </si>
  <si>
    <t xml:space="preserve">061262 </t>
  </si>
  <si>
    <t xml:space="preserve">061263 </t>
  </si>
  <si>
    <t xml:space="preserve">061264 </t>
  </si>
  <si>
    <t xml:space="preserve">061265 </t>
  </si>
  <si>
    <t xml:space="preserve">061267 </t>
  </si>
  <si>
    <t xml:space="preserve">061268 </t>
  </si>
  <si>
    <t>APORTE ECONOMICO A LA ASOCIACION DE ARBITRO Y ANOTADORES DE BALONCESTO DEL SIMON BOLIVAR (ASOCIBO) PARA LA COMPRA DE 24 CAMISETAS, CON LA FINALIDAD DE ASISTIR A UN TORNEO DE BALONCESTO DESDE EL 13 AL 16 DE AGOSTO DEL AÑO 2021.</t>
  </si>
  <si>
    <t>COMPLETIVO DE INDEMN. Y VAC. (25 DIAS CORRESP. AL AÑO 2019 Y 30 DEL 2020), QUIEN DESEMPEÑO EL CARGO DE AYUDANTE DE FONTANERIA, DIVISION DE OPERACIONES PROVINCIA SAN JUAN DE LA MAGUANA.</t>
  </si>
  <si>
    <t>COMPLETIVO DE INDEMN. Y VAC. CORRESP. A (25 DIAS DEL AÑO 2019 Y 30 DEL 2020), QUIEN DESEMPEÑO EL CARGO DE TECNICO ADMINISTRATIVO, SECCION DE SEGURIDAD CIVIL.</t>
  </si>
  <si>
    <t>PAGO INDEMN.Y VAC. (30 DIAS CORRESP. AL AÑO 2019 Y 30 DEL 2020), QUIEN DESEMPEÑO LA FUNCION DE MECANICO DE CLORADORES, EN LA SECCION DE TRATAMIENTO DE AGUA DE BAHORUCO, (TRANSFERIDO POR ERROR, INDEMN. Y VAC. 3RA PARTE)</t>
  </si>
  <si>
    <t>PAGO FACT. NOS. B1500000130,131,132/27-07-2021, ORDEN DE SERVICIO NO.OS2021-0477, COLOCACION DE PUBLICIDAD INSTITUCIONAL, DURANTE 03 (TRES)  MESES DE 08 (OCHO) PAUTAS EN EL PROGRAMA TELEVISIVO ¨DE FRENTE A LA VERDAD¨, TRANSMITIDO LOS DOMINGOS DE 11:00  A 12:00 DE LA NOCHE, POR EL CANAL DIGITAL BRECHEA TV Y  TELENORTE CANAL 359, CORRESP. AL PERIODO DEL 26 DE ABRIL AL 26 DE JULIO/2021.</t>
  </si>
  <si>
    <t>061266</t>
  </si>
  <si>
    <t>PAGO FACT. NO. B1500000109/12-07-2021, ORDEN DE SERVICIO OS2021-0367, COLOCACION DE PUBLICIDAD DURANTE 03 (TRES) MESES EN EL PROGRAMA TELEVISIVO "WISO DE NOCHE", SE TRANSMITE DE LUNES A VIERNES DE 10:00 PM A 12: AM POR TELECABLE BANILEJO ( TREBOL CABLE) CANAL 3, CORRESP. AL PERIODO DESDE EL 10 DEL MES DE MARZO AL 10 DEL MES DE JUNIO/2021.</t>
  </si>
  <si>
    <t>PAGO AVANCE DE 20% AL CONTRATO NO. 024/2021 ORDEN DE COMPRA OC2021-0217, ADQUISICION DE SUSTANCIAS QUIMICA ( CLORO EN PASTILLAS EN KGS, CLORO GAS ENVASADO EN CILINDRO DE 2,000 LBS HIPOCLORITO DE CALCIO EN KGS Y SULFATO DE ALUMINIO DE 50 KG PARA SER UTILIZADOS EN TODOS LOS ACUEDUCTOS DEL INAPA.</t>
  </si>
  <si>
    <t>PAGO FACT. NOS.B1500000093/01-04, 95/01-05, 98/01-06, 100/01-07, 102/02-08-2021,  ALQUILER LOCAL COMERCIAL Y MANTENIMIENTO EN EL MUNICIPIO LAS TERRENAS, PROVINCIA SAMANA,  CORRESP. A LOS MESES DE ABRIL, MAYO, JUNIO Y JULIO/2021.</t>
  </si>
  <si>
    <t>PAGO FACT. NO.B1500001385/21-07-2021, ORDEN DE SERVICIO NO.OS2021-0453,  COLOCACION DE PUBLICIDAD INSTITUCIONAL DURANTE 03 (TRES) MESES, EN  EL PROGRAMA DE TELEVISION, ¨ VERDADES AL AIRE¨ TRANSMITIDO LOS SABADOS A LAS 10:00 A.M. POR CDN,  CORRESP. AL PERIODO DEL 13 DE ABRIL AL 13 DE JULIO/2021.</t>
  </si>
  <si>
    <t>PAGO FACT. NOS. B1500015861/17-06, 15929/19-07-2021, SUMINISTRO MEDICAMENTOS  DE USO CONTINUO PRESCRITOS, QUIEN DESEMPEÑA EL CARGO DE AUXILIAR ADMINISTRATIVO EN EL DEPARTAMENTO ADMINISTRATIVO, CORRESP. A LOS MESES DE JUNIO Y JULIO/2021.</t>
  </si>
  <si>
    <t>PAGO FACT. NO. B1500000291/28-07-21 ORDEN DE SERVICIO OS2021-0470, COLOCACION DE PUBLICIDAD INSTITUCIONAL DURANTE 03 ( TRES) MESES EN EL PROGRAMA TELEVISION ¨HORAS EXTRAS¨,TRANSMITIDO LOS DOMINGOS DE 9:00 PM A 11:00 PM POR CARIVISION, CANAL 26, 22, 46,  LA VOZ DEL TROPICO 790 AM Y CANAL 54, REPRESENTADO POR RUTH ESTHER ELISABEL BREA DE LA ROSA, EN UN PERIODO DEL 27 ABRIL AL 27 DE JULIO/2021.</t>
  </si>
  <si>
    <t>PAGO FACT. NO. B1500000124/02-08-2021 ORDEN DE COMPRA OC2021-0206, ADQUISICION DE SUSTANCIA QUIMICAS (149,812.74  CLORO GAS DE 2, 000 LBS),  PARA SER UTILIZADOS  EN TODOS LOS ACUED. DEL INAPA,  1ER ABONO.</t>
  </si>
  <si>
    <t>PAGO FACT. NO. B1500000020/02-08-2021 ORDEN DE COMPRA NO.OC2021-0157, ADQUISICION DE PINTURAS Y ACCESORIOS PARA SER UTILIZADOS EN EL REMOZAMIENTO DE DIFERENTES SISTEMAS DE TRATAMIENTO.</t>
  </si>
  <si>
    <t>SERV. TRANSP. IDA Y VUELTA  PARA EL AREA COMERCIAL Y OPERACIONES DE INAPA SAN CRISTOBAL, MES DE JULIO 2021</t>
  </si>
  <si>
    <t>SERV. REPARACION  E INSTALACION DE LA BOMBA ELECT. DE 1 HP QUE PERTENECE  A LA OFICINA COMERCIAL , SAN CRISTOBAL.</t>
  </si>
  <si>
    <t>SERV. DE UN SUCCIONADOR QUE REALIZO TRABAJOS EN EL SECTOR SAN LAZARO, INAPA SAN CRISTOBAL.</t>
  </si>
  <si>
    <t>COMPRA DE 4 GOMAS PARA LA CAMIONETA F-843  DEL AREA COMERCIAL, INAPA SAN CRISTOBAL</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</si>
  <si>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</si>
  <si>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</si>
  <si>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</si>
  <si>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</si>
  <si>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</si>
  <si>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</si>
  <si>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</si>
  <si>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</si>
  <si>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</si>
  <si>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</si>
  <si>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</si>
  <si>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</si>
  <si>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</si>
  <si>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</si>
  <si>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</si>
  <si>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</si>
  <si>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</si>
  <si>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</si>
  <si>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</si>
  <si>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</si>
  <si>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</si>
  <si>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</si>
  <si>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</si>
  <si>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</si>
  <si>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</si>
  <si>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</si>
  <si>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</si>
  <si>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</si>
  <si>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</si>
  <si>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</si>
  <si>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</si>
  <si>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</si>
  <si>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</si>
  <si>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</si>
  <si>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</si>
  <si>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</si>
  <si>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</si>
  <si>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</si>
  <si>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</si>
  <si>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</si>
  <si>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COMPRA DE COMBUSTIBLE EN TICKETS DE $200 PESOS  PARA LA  SEGUNDA QUINCENA  DE AGOSTO 21 QUE SERA USADO EN LOS DIFTES. VEHICULOS DE INAPA PROV. SAN CRISTOBAL</t>
  </si>
  <si>
    <t xml:space="preserve">EFT-2316 </t>
  </si>
  <si>
    <t xml:space="preserve">EFT-2317 </t>
  </si>
  <si>
    <t xml:space="preserve">EFT-2318 </t>
  </si>
  <si>
    <t xml:space="preserve">EFT-2319 </t>
  </si>
  <si>
    <t xml:space="preserve">EFT-2320 </t>
  </si>
  <si>
    <t>PAGO FACT. NO.B1500000176/13-08-2021 (CUB.NO.02) DE LOS TRAB. RECONSTRUCCION SISTEMAS DE ABASTECIMIENTO DE LAS TABLAS-GALEON, PARTE LAS TABLAS, AC. PERAVIA, PROV. PERAVIA.</t>
  </si>
  <si>
    <t>PAGO FACT. NO.B1500000003/04-08-2021  ( CUB. NO.03) DE LOS TRAB. AMPLIACION REDES ACUEDUCTO MONTECRISTI AL SECTOR LA REFINERIA, PROV. MONTECRISTI.</t>
  </si>
  <si>
    <t>PAGO FACT. NO.B1500000019/17-08-2021 ( CUB. NO.01) DE LOS TRAB. LINEA MATRIZ Y REDES DE  DISTRIB. LAS TEJAS, PROV. BAHORUCO.</t>
  </si>
  <si>
    <t>PAGO FACT. B1500000007/06-08-2021, (CUB. NO.07) DE LOS TRAB. AMPLIACION DE AC. HIGUEY, EXTENSION VILLA HORTENSIA Y ANAMUYA, REDES DE DISTRIB. PROV. LA ALTAGRACIA.</t>
  </si>
  <si>
    <t>PAGO FACT. NO.B1500000204/05-08-2021 (CUB. NO.09) DE LOS TRAB. DE CONSTRUCCION LINEA DE IMPULSION DESDE E=2 +  359.03 HASTA DEPOSITO REGULADOR VITRIFICADO CAP. 935 M3  Y RED DE DISTRIB. EL COYOTE, MAJAGUALITO, AC. MULTIPLE JUANA VICENTA,  PROV.  SAMANA.</t>
  </si>
  <si>
    <t xml:space="preserve">EFT-1219 </t>
  </si>
  <si>
    <t>PAGO  DE BONO POR DESEMPEÑO/2020 AL PERSONAL DE CARRERA ADMINISTRATIVA.</t>
  </si>
  <si>
    <t>COMPRA DE  JUEGOS DE 3 SONDAS DE CONTROL  DE NIVEL DE AGUA Y  ROLLOS DE ALAMBRE DE VINIL,  FIBRAS  #14, PARA SER USADOS EN LOS POZOS, CON EL OBJETIVO DE PROTEJER LOS EQUIPOS  DE ELECTROMECANICA  DE INAPA PROV. SAN CRISTOBAL</t>
  </si>
  <si>
    <t>PAGO ALQ. LOCAL COMERCIAL DE HAINA INAPA PROV. SAN CRISTOBAL.  DE JULIO 2021</t>
  </si>
  <si>
    <t>RETENCIONES A PROVEEDORES DE BIENES Y SERVICIOS  CORRESP. A JULIO 2021</t>
  </si>
  <si>
    <t>PAGO RENTA MENSUAL SERVICIO DE FLOTAS AL PERSONAL DE INAPA,  DE JULIO 2021</t>
  </si>
  <si>
    <t>COMPRA DE TRAJES IMPERMEABLES  DESECHABLES PARA EL PERSONAL QUE TRABAJA EN LA DIFERENTES AVERIA DE LA PTAR Y ALCANT., INAPA PROV. SAN CISTOAL</t>
  </si>
  <si>
    <t xml:space="preserve">EFT-6400 </t>
  </si>
  <si>
    <t>EFT-6401</t>
  </si>
  <si>
    <t>EFT-6402</t>
  </si>
  <si>
    <t>EFT-6403</t>
  </si>
  <si>
    <t>EFT-6404</t>
  </si>
  <si>
    <t>EFT-6405</t>
  </si>
  <si>
    <t xml:space="preserve">061269 </t>
  </si>
  <si>
    <t xml:space="preserve">061270 </t>
  </si>
  <si>
    <t xml:space="preserve">061271 </t>
  </si>
  <si>
    <t xml:space="preserve">061272 </t>
  </si>
  <si>
    <t xml:space="preserve">061273 </t>
  </si>
  <si>
    <t xml:space="preserve">061274 </t>
  </si>
  <si>
    <t xml:space="preserve">061275 </t>
  </si>
  <si>
    <t xml:space="preserve">061276 </t>
  </si>
  <si>
    <t xml:space="preserve">061277 </t>
  </si>
  <si>
    <t xml:space="preserve">061278 </t>
  </si>
  <si>
    <t xml:space="preserve">061279 </t>
  </si>
  <si>
    <t xml:space="preserve">061280 </t>
  </si>
  <si>
    <t>COMPLETIVO DE INDEMN. Y VAC. (20 DIAS CORRESP. AL AÑO 2019 Y 19 DEL 2020), QUIEN DESEMPEÑO EL CARGO DE AYUDANTE DE OPERACIONES Y MANTENIMIENTO, EN LA DIVISION DE TRATAMIENTO DE AGUA LA ALTAGRACIA.</t>
  </si>
  <si>
    <t>APORTE ECONOMICO PARA LA GRAN GALA DE RECONOCIMIENTOS EN EL AUDITORIO EL PABELLON DE LA FAMA DEL DEPORTE DOMINICANO, EN EL EVENTO DEDICADO A LA FAMILIA MOLINARI SOLER.</t>
  </si>
  <si>
    <t>COMPLETIVO DE INDEMN. Y VAC. (25 DIAS CORRESP. AL AÑO 2019 Y 23 DEL 2020), QUIEN DESEMPEÑO EL CARGO DE GESTOR DE COBROS, EN LA DIVISION COMERCIAL EL SEIBO.</t>
  </si>
  <si>
    <t>COMPLETIVO DE INDEMN.Y VAC. (25 DIAS CORRESP. AL AÑO 2019 Y 25 DEL 2020), QUIEN DESEMPEÑO EL CARGO DE OPERADOR DE SISTEMA APS, SECCION DE OPERACIONES BARAHONA.</t>
  </si>
  <si>
    <t>REPOSICION FONDO CAJA CHICA DE LA UNIDAD ADMINISTRATIVA DE SABANA IGLESIA ZONA V CORRESP. AL PERIODO DEL 13-05 AL 01-07-2021, RECIBOS DE DESEMBOLSO DEL 0318 AL 0331.</t>
  </si>
  <si>
    <t>COMPLETIVO DE INDEMN. Y VAC. (25 DIAS CORRESP. AL AÑO 2019 Y 30 DEL 2020), QUIEN DESEMPEÑO EL CARGO DE AUXILIAR DE OPERADOR DE SISTEMA APS, EN LA SECCION DE OPERACIONES DAJABON.</t>
  </si>
  <si>
    <t>PAGO INDEMN. Y VAC. (30 DIAS CORRESP. AL AÑO 2019 Y 24 AL 2020), QUIEN DESEMPEÑO EL CARGO DE CHOFER, EN LA DIVISION DE TRANSPORTACION, (SALDO AL PRESTAMO POR CONSUMO EN FERIA DE MUEBLES Y ELECTRODOMESTICOS.</t>
  </si>
  <si>
    <t>COMPLETIVO DE INDEMN. Y VAC. (25 DIAS CORRESP. AL AÑO 2019 Y 25 DIAS DEL 2020) QUIEN DESEMPEÑO EL CARGO DE CHOFER 1, EN LA DIVISION ADMINISTRATIVA PROVINCIA SAN JUAN DE LA MAGUANA.</t>
  </si>
  <si>
    <t>COMPLETIVO DE INDEMN. Y VAC. (20 DIAS CORRESP. AL AÑO 2019 Y 17 AL 2020), QUIEN DESEMPEÑO EL CARGO DE CAJERO (A), EN LA DIVISION ADMINISTRATIVA PROVINCIA SAN PEDRO DE MACORIS.</t>
  </si>
  <si>
    <t>COMPLETIVO DE INDEMN. Y VAC. (30 DIAS CORRESP. AL AÑO 2019 Y 26 DEL 2020), QUIEN DESEMPEÑO EL CARGO DE OPERADOR DE SISTEMA APS, EN LA SECCION DE OPERACIONES DE BAHORUCO</t>
  </si>
  <si>
    <t>PAGO INDEMN. Y VAC. (15 DIAS CORRESP. AL AÑO 2019 Y 13 AL 2020), QUIEN DESEMPEÑO EL CARGO DE DIGITADOR EN EL DEPARTAMENTO DE CONTABILIDAD,  (SALDO AL PRESTAMO POR CONSUMO EN LA FERIA DE MUEBLES Y ELECTRODOMESTICOS).</t>
  </si>
  <si>
    <t>REPOSICION FONDO CAJA CHICA DE LA ZONA V SANTIAGO CORRESP. AL PERIODO DEL 24-06 AL 27-07-2021, RECIBOS DE DESEMBOLSO DEL 0404 AL 0454.</t>
  </si>
  <si>
    <t>PAGO FACT. NOS.B1500019648,909/01-08-2021, POLIZA NO. 30-95-214327, SERVICIOS MEDICOS A EMPLEADOS VIGENTES Y EN TRAMITES DE PENSION, CONJUNTAMENTE CON SUS DEPENDIENTES DIRECTOS, (CONYUGES, HIJOS E HIJASTROS), CORRESP. AL MES DE AGOSTO/2021.</t>
  </si>
  <si>
    <t>PAGO FACT. NO. B1500015864/29-06-2021 SUMINISTRO MEDICAMENTOS DE USO CONTINUO PRESCRITOS AL JOVEN EDDISON JAVIER PEREZ SANTOS, HIJO DE LA SEÑORA ESTHER SANTOS FIGUEROA, CEDULA DE IDENTIDAD Y ELECTORAL NO. 225-0027831-6, QUIEN DESEMPEÑA EL CARGO DE SECRETARIA EN LA SECCION DE MAYORDOMIA, DICHO CONSUMOS CORRESPONDE AL MES DE JUNIO/2021.</t>
  </si>
  <si>
    <t>PAGO FACT. NOS.B1500026740 (CODIGO DE SISTEMA NO.77100), 26809  (6091) 02-08-2021, SERVICIOS RECOGIDA DE BASURA EN EL NIVEL CENTRAL Y OFICINAS  ACUEDUCTOS RURALES, CORRESP. AL PERIODO DESDE EL 01 AL 31 DE AGOSTO/2021.</t>
  </si>
  <si>
    <t>`PAGO FACT. NO. B1500032438/15-08-2021, CUENTA NO.4236435, POR SERVICIO DE  INTERNET  PRINCIPAL 200 MBPS Y TELECABLE, CORRESP. AL PERIODO DEL 11-07  AL 10-08-2021.</t>
  </si>
  <si>
    <t>PAGO FACT. DE CONSUMO DE ENERGETICO EN LA ZONA ESTE DEL PAIS CORRESP. AL MES DE JULIO/2021, MEMO D.T.E. NO. 090/2021.</t>
  </si>
  <si>
    <t>PAGO FACT. NO B1500003104/13-07-2021 ORDEN DE SERVICIO OS2021-0405, PUBLICACION EN UN (01) MEDIO DE CIRCULACION NACIONAL  DURANTE DOS (02)  DIAS CONSECUTIVOS PARA LICITACION PUBLICA NACIONAL NO.INAPA-CCC-LPN-2021-0015, PARA LA ADQUISICION DE MATERIALES (COLUMNAS DE ACERO, BARRAS LISAS ACERO INOXIDABLE Y GUIAS DE BRONCE), PARA SER UTILIZADOS EN LOS DIFERENTES ACUEDUCTOS DEL INAPA. CORRESP. AL PERIODO DESDE EL 10-06 AL 11-06-2021.</t>
  </si>
  <si>
    <t xml:space="preserve">EFT-6406 </t>
  </si>
  <si>
    <t>EFT-6407</t>
  </si>
  <si>
    <t>EFT-6408</t>
  </si>
  <si>
    <t>EFT-6409</t>
  </si>
  <si>
    <t xml:space="preserve">061281 </t>
  </si>
  <si>
    <t xml:space="preserve">061282 </t>
  </si>
  <si>
    <t xml:space="preserve">061283 </t>
  </si>
  <si>
    <t xml:space="preserve">061284 </t>
  </si>
  <si>
    <t xml:space="preserve">061285 </t>
  </si>
  <si>
    <t xml:space="preserve">061286 </t>
  </si>
  <si>
    <t xml:space="preserve">061287 </t>
  </si>
  <si>
    <t xml:space="preserve">061288 </t>
  </si>
  <si>
    <t xml:space="preserve">061289 </t>
  </si>
  <si>
    <t>PAGO FACT. NO. B1500000026/26-05-2021 ORDEN DE COMPRA NO. OC2021-0027, COMPRA DE MATERIALES PARA LA ELABORACION DE CARNET PARA EMPLEADOS DE LA INSTITUCION.</t>
  </si>
  <si>
    <t>REPOSICION FONDO CAJA CHICA DE LA UNIDAD COMERCIAL  DE PEDERNALES ZONA VIII CORRESP. AL PERIODO DEL 06-04 AL 22-06-2021, RECIBOS DE DESEMBOLSO DEL 0090 AL 0099 SEGUN RELACION DE GASTOS.</t>
  </si>
  <si>
    <t>REPOSICION FONDO CAJA CHICA DE LA PROVINCIA SAN JUAN ZONA II CORRESP. AL PERIODO DEL 11-05 AL 29-06-2021, RECIBOS DE DESEMBOLSO DEL 5540 AL 5588 SEGUN RELACION DE GASTOS.</t>
  </si>
  <si>
    <t>COMPLETIVO DE VAC. (05 DIAS CORRESP. AL AÑO 2019 Y 15 DEL 2020), QUIEN DESEMPEÑO EL CARGO DE SOPORTE COMERCIAL, EN EL DEPARTAMENTO DE FACTURACION.</t>
  </si>
  <si>
    <t>PAGO VAC. (20 DIAS CORRESP. AL AÑO 2019 Y 16 DEL 2020), QUIEN DESEMPEÑO EL CARGO DE SOPORTE COMERCIAL EN EL DEPARTAMENTO DE GESTION DE COBROS.</t>
  </si>
  <si>
    <t>PAGO VAC. (20 DIAS CORRESPONDIENTE AL AÑO 2019 Y 16 AL 2020),QUIEN DESEMPEÑO EL CARGO DE SOPORTE COMERCIAL EN EL DEPARTAMENTO DE GESTION DE COBROS.</t>
  </si>
  <si>
    <t>PAGO FACT. NOS. B1100008938/9-08, 8163/29-04, 7826/31-03-2021,  ALQUILER VIVIENDA FAMILIAR HABITADA POR EL PERSONAL DE SUPERVISION DE OBRAS EN MONTECRISTI, SEGUN CONTRATO NO. 004/2019, CORRESP. A LOS MESES DE MARZO, ABRIL, MAYO, JUNIO Y JULIO/2021.</t>
  </si>
  <si>
    <t>PAGO FACT. NO. B1500000375/02-06-2021 ORDEN DE SERVICIO OS2021-0322, SERVICIO DE EVALUACION DEL SISTEMA DE VIDEO DE VIGILANCIA EN LAS OFICINAS DE LA DIRECCION EJECUTIVA.</t>
  </si>
  <si>
    <t>AVANCE INICIAL 20%  A LA ORDEN DE COMPRA  NO. OC2021-0208/29-07-2021, ADQUISICION DE MOBILIARIOS PARA SER UTILIZADOS EN LAS OFICINAS DEL INAPA.</t>
  </si>
  <si>
    <t>PAGO FACT. NOS. B1500000001, 02, 03, 04, 05, 06/05-07-2021,  ORDEN DE SERVICIO NO. OS2021-0390, SERVICIO DISTRIBUCION DE AGUA EN DIFERENTES SECTORES Y COMUNIDADES DE LA PROVINCIA DAJABON. CORRESP.  A   17   DIAS DE  ENERO, 23 DIAS DE FEBRERO, 28  DIAS DE MARZO, 21 DIAS  DE ABRIL,  24  DIAS DE MAYO  Y  28 DIAS DE JUNIO/2021.</t>
  </si>
  <si>
    <t>PAGO FACT. NOS. B0223537530/05-04, 16830,45/29-04, 1993/14-05, 9797/15-04, 63030/27-05-2021, DESCONTADO DE LAS VAC.QUIEN DESEMPEÑO EL CARGO DE SOPORTE COMERCIAL EN EL DEPARTAMENTO DE GESTION DE COBROS.</t>
  </si>
  <si>
    <t>PAGO FACT. NO. B1500000031/02-07-2021, ORDEN DE SERVICIO NO. OS2021-0204, ABASTECIMIENTO DE AGUA EN DIFERENTES SECTORES Y COMUNIDADES DE LA PROVINCIA MAO, VALVERDE, CORRESP. A 26 DIAS  DEL MES DE JUNIO/2021.</t>
  </si>
  <si>
    <t>PAGO FACT. NO. B1500000121/05-07-2021,  ORDEN DE SERVICIO NO. OS2021-0181, SERVICIO DISTRIBUCION DE AGUA EN DIFERENTES SECTORES Y COMUNIDADES DE LA PROVINCIA SAN CRISTOBAL. CORRESP. A 10  DIAS DE  JUNIO/2021.</t>
  </si>
  <si>
    <t>REPOSICION FONDO CAJA CHICA DE LA DIRECCION  ADMINISTRATIVA Y SUS DIVISIONES DESTINADO PARA  CUBRIR LAS NECESIDADES DE DIFERENTES AREAS DE LA INSTITUCION CORRESP. AL PERIODO DEL 14-06 AL 30-07-2021, RECIBOS DE DESEMBOLSO DEL 2589 AL 2718.</t>
  </si>
  <si>
    <t>RETENCION DEL (5%) DEL ISR DESCONTADO A CONTRATISTAS, SEGUN LEY 253/2012, CORRESP. AL MES DE JULIO/2021.</t>
  </si>
  <si>
    <t>PAGO RETENCION SEGUN LEY 6-86 (1%) DESCONTADO A LOS INGENIEROS CONTRATISTAS, CORRESP. AL MES DE JULIO/2021.</t>
  </si>
  <si>
    <t xml:space="preserve">061291 </t>
  </si>
  <si>
    <t xml:space="preserve">EFT-6410 </t>
  </si>
  <si>
    <t>EFT-6411</t>
  </si>
  <si>
    <t>EFT-6412</t>
  </si>
  <si>
    <t>EFT-6413</t>
  </si>
  <si>
    <t>EFT-6414</t>
  </si>
  <si>
    <t>EFT-6415</t>
  </si>
  <si>
    <t>EFT-6416</t>
  </si>
  <si>
    <t xml:space="preserve">061292 </t>
  </si>
  <si>
    <t xml:space="preserve">061293 </t>
  </si>
  <si>
    <t xml:space="preserve">061294 </t>
  </si>
  <si>
    <t xml:space="preserve">061295 </t>
  </si>
  <si>
    <t xml:space="preserve">061296 </t>
  </si>
  <si>
    <t>PAGO INDEMN. Y VAC. (30 DIAS CORRESP. AL AÑO 2020), QUIEN DESEMPEÑO EL CARGO DE TECNICO ADMINISTRATIVO EN LA SECCION ADMINISTRATIVA DE INDEPENDENCIA.</t>
  </si>
  <si>
    <t>RETENCION DEL (10%)  DEL IMPUESTO SOBRE LA RENTA, DESCONTADO A HONORARIOS PROFESIONALES, CORRESP. AL MES DE JULIO/2021.</t>
  </si>
  <si>
    <t>PAGO INDEMN. Y VAC. (20 DIAS CORRESPONDIENTE AL AÑO 2019 Y 20 AL 2020) QUIEN DESEMPEÑO EL CARGO DE OPERADOR DE SISTEMA APS EN LA DIVISION DE OPERACIONES PROVINCIA SAN PEDRO DE MACORIS.</t>
  </si>
  <si>
    <t>PAGO FACT. NOS. B1500000006, 07,08, 09, 10/04-06-2021,  ORDEN DE SERVICIO NO. OS2021-0517, SERVICIO DISTRIBUCION DE AGUA EN DIFERENTES SECTORES Y COMUNIDADES DE LA PROVINCIA INDEPENDENCIA. SEGUN CONTRATO NO. 026/2021  CORRESP. A 26  DIAS DE  NOVIEMBRE, 30 DIAS DE DICIEMBRE/2020, 27  DIAS DE ENERO, 25 DIAS DE FEBRERO   Y 31 DIAS DE MARZO/2021.</t>
  </si>
  <si>
    <t>PAGO FACT. NOS. B1500000533/08, 541/14-07-2021 ORDEN DE COMPRA NOS. OC2021-0158, 0184,  ADQUISICION DE MATERIALES QUE SERAN UTILIZADOS EN LA ELABORACION DE CARNET  PARA EMPLEADOS DE LA INSTITUCION, Y ADQUISICION DE EXTRACTOR #20 AUH 8" PLASTICO P/PARED 383, PARA SER UTILIZADOS EN LOS BAÑOS DE DAMAS Y CABALLEROS DE SEDE CENTRAL DEL INAPA.</t>
  </si>
  <si>
    <t>PAGO FACTURAS DE CONSUMO ENERGETICO EN LA ZONA SUR DEL PAIS CORRESP. AL MES DE JULIO/2021.</t>
  </si>
  <si>
    <t>PAGO FACT. NO. B1500000112/27-07-2021,  ORDEN DE SERVICIO NO. OS2021-0205, SERVICIO DISTRIBUCION DE AGUA EN DIFERENTES SECTORES Y COMUNIDADES DE LA PROVINCIA SAMANA. CORRESP. A 29  DIAS DE  JUNIO/2021.</t>
  </si>
  <si>
    <t>PAGO FACT. NO. B1500000058/02-08-2021, ORDEN DE SERVICIO NO. OS2021-0298 SERVICIO DE DISTRIBUCION DE AGUA CON CAMION CISTERNA EN DIFERENTES SECTORES Y COMUNIDADES DE LA PROVINCIA DUARTE, CORRESP. A 30  DIAS DEL MES DE JULIO/2021.</t>
  </si>
  <si>
    <t>PAGO FACT. NO. B1500000505/15-07/2021 ORDEN DE COMPRA OC2021-0458, SERVICIOS  DE REPARACION Y MANTENIMIENTO A QUINCE ( 15 ) IMPRESORAS, PARA EL NIVEL CENTRAL Y PROVINCIA.</t>
  </si>
  <si>
    <t>COMPLETIVO DEL PAGO DE FACTURAS DE CONSUMO ENERGETICO EN LA ZONA ESTE DEL PAIS CORRESP. AL MES DE JULIO/2021.</t>
  </si>
  <si>
    <t>PAGO FACT.NOS. B1500000058/06-07, 59/09-07-2021, ORDEN DE SERVICIO NO. OS2021-0211, SERVICIO DE DISTRIBUCION DE AGUA  CAMION CISTERNA EN DIFERENTES SECTORES Y COMUNIDADES DE LA PROVINCIA VALVERDE MAO, CORRESP. A 30 DIAS DEL MES DE JUNIO Y 6  DIAS DE JULIO/2021.</t>
  </si>
  <si>
    <t>AVISO DE DEBIDO (DEPOSITO DEV. 17/8/2021)</t>
  </si>
  <si>
    <t>PAGO FACT. NO.B1500000001/11-08-2021 (CUB. NO.01)  PARA LOS TRAB.  DE REHABILITACION PLANTA POTABILIZADORA  SAN PEDRO DE MACORIS,  PROV. SAN PEDRO DE MACORIS.</t>
  </si>
  <si>
    <t>AVC  REVERSO  DEL BCO. DE LA EFT-2319,D/F 20/08/2021</t>
  </si>
  <si>
    <t>AVC  REVERSO  DEL BCO. DE   COMISION  DE  LA EFT-2319,D/F 20/08/2021</t>
  </si>
  <si>
    <t xml:space="preserve">EFT-1220 </t>
  </si>
  <si>
    <t xml:space="preserve">EFT-1221 </t>
  </si>
  <si>
    <t xml:space="preserve">EFT-1222 </t>
  </si>
  <si>
    <t xml:space="preserve">EFT-1223 </t>
  </si>
  <si>
    <t xml:space="preserve">EFT-1224 </t>
  </si>
  <si>
    <t xml:space="preserve">EFT-1225 </t>
  </si>
  <si>
    <t xml:space="preserve">EFT-1226 </t>
  </si>
  <si>
    <t xml:space="preserve">EFT-1227 </t>
  </si>
  <si>
    <t xml:space="preserve">EFT-1228 </t>
  </si>
  <si>
    <t xml:space="preserve">EFT-1229 </t>
  </si>
  <si>
    <t xml:space="preserve">EFT-1230 </t>
  </si>
  <si>
    <t>PAGO NOMINA POR LOGROS DE METAS DIRECCION COMERCIAL FEBRERO-ABRIL ELAB. EN AGOSTO/2021.</t>
  </si>
  <si>
    <t>PAGO NOMINA ACUEDUCTOS, CORRESP. AL MES DE AGOSTO/2021.</t>
  </si>
  <si>
    <t>PAGO NOMINA PROV. SAN CRISTOBAL CORRESP. AL MES DE AGOSTO/2021.</t>
  </si>
  <si>
    <t>PAGO NOMINA PERSONAL EN TRAMITES DE PENSION NC Y AC, CORRESP. AL MES DE AGOSTO/2021.</t>
  </si>
  <si>
    <t>PAGO NOMINA ADICIONAL DEL PERSONAL CONTRATADO E IGUALADO, CORRESP. AL MES DE AGOSTO/2021.</t>
  </si>
  <si>
    <t>PAGO DE NOMINA ADICIONAL OCASIONAL SEGURIDAD MILITAR, CORRESP. AL MES DE AGOSTO/2021.</t>
  </si>
  <si>
    <t>PAGO NOMINA ADICIONAL NIVEL CENTRAL Y ACS. CORRESP. AL MES DE JULIO/2021, ELAB. EN AGOSTO/2021.</t>
  </si>
  <si>
    <t>PAGO NOMINA PROV. SANTIAGO, CORRESP. AL MES DE AGOSTO/2021.</t>
  </si>
  <si>
    <t>PAGO NOMINA NIVEL CENTRAL, CORRESP. AL MES DE AGOSTO/2021.</t>
  </si>
  <si>
    <t>PAGO NOMINA OCASIONAL SEGURIDAD MILITAR, CORRESP. AL MES DE AGOSTO/2021.</t>
  </si>
  <si>
    <t>PAGO DE NOMINA ADICIONAL DE ACS, CORRESP. AL MES DE JUNIO/2021 ELAB. EN AGOSTO DE 2021.</t>
  </si>
  <si>
    <t>103302-103305</t>
  </si>
  <si>
    <t>NOMINA PROVINCIA  SAN CRISTOBAL</t>
  </si>
  <si>
    <t>103295-103301</t>
  </si>
  <si>
    <t>NOMINA  DE ACUEDUCTOS</t>
  </si>
  <si>
    <t>103291-103294</t>
  </si>
  <si>
    <t>103306-103434</t>
  </si>
  <si>
    <t>NOMINA PERSONAL EN  TRAMITES DE PENSION NC Y AC.</t>
  </si>
  <si>
    <t>SERV, TRABAJOS MISCELANEOS DE EMERGENCIA MECANIZADO DE EQUIPOS Y PIEZAS )TORNO Y FRESADORA ) EN EL AC. PALENQUE POZO #1, INAPA PROV. SAN CRISTOBAL.</t>
  </si>
  <si>
    <t>SERV. DE 40 BOTES DE FANGO DE LAS LAGUNAS DE LA PLANTA DE TRATAMIENTO DE AGUA POTABLE DE SAN CRISTOBAL, EN CAMIONES DE 19 MTS. A TODO COSTO.</t>
  </si>
  <si>
    <t xml:space="preserve">SERV. SOPORTE TECNICO EN LOS DISTINTOS  ACUEDUCTOS  DE REDES, ELECTROMECANICA Y TRATAMIENTO EN LA PROV. SAN CRISTOBAL. </t>
  </si>
  <si>
    <t>SERV. DE CORTE Y REPARACION EN SOLDADURA A TODO COSTO EN LOS DIFERENTES ACUEDUCTOS DE LA PROV.  SAN  CRISTOBAL.</t>
  </si>
  <si>
    <t>COMPRA DE BOTAS DE SEGURIDAD  CON PUNTERA PROTECTORA, PARA SER UTILIZADAS EN LA SEGURIDAD DEL PERSONAL  QUE TRABAJA EN LAS DISTINTAS AREAS DE OPERACIONES  EN INAPA  PROV. SAN CISTOBAL.</t>
  </si>
  <si>
    <t xml:space="preserve"> COMPRA DE MATERIALES PARA CAMBIO DE TUBERIA EN EL AC. EL FONDO, POR LA BRIGADA  DE TRABAJOS ESPECIALES  DE INAPA  PROV. SAN CRISTOBAL.</t>
  </si>
  <si>
    <t>4057</t>
  </si>
  <si>
    <t>4058</t>
  </si>
  <si>
    <t>4059</t>
  </si>
  <si>
    <t>4060</t>
  </si>
  <si>
    <t>4061</t>
  </si>
  <si>
    <t>4062</t>
  </si>
  <si>
    <t>RETENCION DEL ITBIS  (30%)  DESCONTADO A SUPLIDORES DE SERVICIOS, SEGUN LEY 253/2012, CORRESPONDIENTE AL MES DE JULIO/2021, MEMO DC NO.256/2021.</t>
  </si>
  <si>
    <t>RETENCION DEL (2%) DEL IMPUESTO SOBRE LA RENTA DESCONTADO A COMPRA DE TERRENOS (TRANSFERENCIA DE TITULO) , SEGUN LEY 11/92, CORRESPONDIENTE AL MES DE JULIO/2021, MEMO DC NO.249/2021</t>
  </si>
  <si>
    <t>RETENCION DEL ITBIS (18% A PERSONA FISICA), SEGUN LEY 253/12, CORRESPONDIENTE AL MES DE JULIO/2021, SEGUN MEMO DC NO. 257-2021.</t>
  </si>
  <si>
    <t>PAGO POR RETENCION DEL 1 X 1,000 DESCONTADO A INGENIEROS-CONTRATISTAS, CORRESPONDIENTE AL MES DE JULIO/2021, SEGUN DECRETO NO. 319/98,  MEMO DC NO. 252-2021.</t>
  </si>
  <si>
    <t>PAGO FACTURA NO. B1500000101/16-08-2021 ( CUBICACION NO.01) DE LOS TRABAJOS DE AMPLIACION ALCANTARILLADO SANITARIO AZUA, EXTENSION SECTOR EL HOYO, PROVINCIA  AZUA , LOTE II,  SEGUN CONTRATO NO.021/2021. MENOS DESC. LEY 6-86 RD$58,260.49, SUPERVISION RD$291,302.46, CODIA RD$5,826.05, ITBIS RD$104,868.88, ISR RD$53,685.36.-</t>
  </si>
  <si>
    <t xml:space="preserve">EFT-1231 </t>
  </si>
  <si>
    <t xml:space="preserve">EFT-1232 </t>
  </si>
  <si>
    <t xml:space="preserve">EFT-1233 </t>
  </si>
  <si>
    <t xml:space="preserve">EFT-1234 </t>
  </si>
  <si>
    <t xml:space="preserve">EFT-1235 </t>
  </si>
  <si>
    <t xml:space="preserve">EFT-1236 </t>
  </si>
  <si>
    <t xml:space="preserve">EFT-1237 </t>
  </si>
  <si>
    <t xml:space="preserve">EFT-1238 </t>
  </si>
  <si>
    <t xml:space="preserve">EFT-1239 </t>
  </si>
  <si>
    <t xml:space="preserve">EFT-1240 </t>
  </si>
  <si>
    <t>PAGO NOMINA DE PERSONAL CONTRATADO E IGUALADO, CORRESP. AL MES DE MARZO/2021, ELAB. EN AGOSTO/2021.</t>
  </si>
  <si>
    <t>PAGO DE NOMINA DE CANCELADOS NC. Y AC. CORRESP. AL MES DE AGOSTO/2021.</t>
  </si>
  <si>
    <t>PAGO NOMINA DE PERSONAL CONTRATADO E IGUALADO, CORRESP. AL MES DE MAYO/2021, ELAB. EN AGOSTO/2021.</t>
  </si>
  <si>
    <t>PAGO DE NOMINA DE PERSONAL CONTRATADO E IGUALADO, CORRESP. AL MES DE JULIO/2021 ELAB. EN AGOSTO/2021.</t>
  </si>
  <si>
    <t>PAGO NOMINA DE PERSONAL CONTRATADO E IGUALADO PROV.  SAN CRISTOBAL CORRESP. AL MES DE AGOSTO/2021.</t>
  </si>
  <si>
    <t>PAGO NOMINA DE PERSONAL CONTRATADO SUPERVISORES DE PROYECTOS, CORRESP AL MES DE AGOSTO/2021.</t>
  </si>
  <si>
    <t>PAGO NOMINA DE PERSONAL CONTRATADO E IGUALADO, CORRESP. AL MES DE ABRIL/2021, ELAB. EN AGOSTO/2021.</t>
  </si>
  <si>
    <t>PAGO DE NOMINA DE PERSONAL CONTRATADO E IGUALADO, CORRESP. AL MES DE JUNIO/2021 ELAB. EN AGOSTO 2021.</t>
  </si>
  <si>
    <t>NOMINA DE PERSONAL CONTRATADO  E IGUALADO, CORRESP. AL MES DE AGOSTO/2021.</t>
  </si>
  <si>
    <t>PAGO DEL BONO POR DESEMPEÑO/2020,  2DA. PARTE AL PERSONAL DE CARRERA ADMINISTRATIVA.</t>
  </si>
  <si>
    <t xml:space="preserve">EFT-2321 </t>
  </si>
  <si>
    <t xml:space="preserve">EFT-6417 </t>
  </si>
  <si>
    <t>EFT-6418</t>
  </si>
  <si>
    <t>EFT-6419</t>
  </si>
  <si>
    <t>EFT-6420</t>
  </si>
  <si>
    <t xml:space="preserve">061297 </t>
  </si>
  <si>
    <t>AVANCE DEL 20%  AL CONVENIO/02-06-2021,  ANTICIPO PARA LA CONFECCION DE TRAJES, CAMISAS, CHALECOS Y OTROS TEXTILES.</t>
  </si>
  <si>
    <t>PAGO FACT. NO.B1500004833/02-08-2021, SERVICIOS A EMPLEADOS VIGENTES Y EN TRAMITE DE PENSION, CORRESP. AL MES DE AGOSTO/2021.</t>
  </si>
  <si>
    <t>PAGO FACT. NO. B1500000053/04-08-2021, ORDEN DE SERVICIO NO. OS2021-0359,  ABASTECIMIENTO DE AGUA EN DIFERENTES SECTORES Y COMUNIDADES DE LAS  PROVINCIAS BARAHONA , CORRESP. A 30 DIAS DE JUNIO/2021.</t>
  </si>
  <si>
    <t>PAGO FACT. DE CONSUMO ENERGETICO EN LA ZONA NORTE DEL PAIS CORRESP. AL MES DE JULIO/2021.</t>
  </si>
  <si>
    <t>PAGO FACT. NOS.B1500004002, 4003, 4004, 4005, 4006, 4008, 3990, 4024, 4025, 4026, 4027, 4028, 4029, 4030, 4031/31-07-2021, CONSUMO ENERGETICO CORRESP. AL MES DE JULIO/2021.</t>
  </si>
  <si>
    <t xml:space="preserve">EFT-6421 </t>
  </si>
  <si>
    <t>EFT-6422</t>
  </si>
  <si>
    <t>EFT-6423</t>
  </si>
  <si>
    <t>EFT-6424</t>
  </si>
  <si>
    <t>EFT-6425</t>
  </si>
  <si>
    <t>EFT-6426</t>
  </si>
  <si>
    <t>EFT-6427</t>
  </si>
  <si>
    <t>EFT-6428</t>
  </si>
  <si>
    <t>EFT-6429</t>
  </si>
  <si>
    <t xml:space="preserve">061298 </t>
  </si>
  <si>
    <t xml:space="preserve">061300 </t>
  </si>
  <si>
    <t xml:space="preserve">061301 </t>
  </si>
  <si>
    <t xml:space="preserve">061302 </t>
  </si>
  <si>
    <t>PAGO FACT. NOS. B1500000055, 56/31-03, 57/05-04, 58/05-05, 59/05-06-2021, ORDEN DE SERVICIO NO. OS2021-0056, DISTRIBUCION DE AGUA EN DIFERENTES SECTORES Y COMUNIDADES DE LA  PROVINCIA SAN CRISTOBAL, CORRESP. A 31  DIAS DE ENERO, 28 DIAS DE FEBRERO, 30 DIAS DE MARZO, 30 DIAS DE ABRIL, 31 DIAS DE MAYO/2021.</t>
  </si>
  <si>
    <t>REPOSICION FONDO CAJA CHICADE LA DIRECCION COMERCIAL CORRESP. AL PERIODO DEL 02-07 AL 06-08-2021, RECIBOS DE DESEMBOLSO DEL 48661 AL 48682 SEGUN RELACION DE GASTOS, OFICIO DC-631/2021.</t>
  </si>
  <si>
    <t>REPOSICION FONDO CAJA CHICA DE LA DIRECCION DE CALIDAD DE AGUA (LABORATORIO) CORRESP. AL PERIODO DEL 17-03 AL 15-06-2021, RECIBOS DE DESEMBOLSO DEL 0328 AL 0372 Y 0395, SEGUN RELACION DE GASTOS.</t>
  </si>
  <si>
    <t>REPOSICION FONDO CAJA CHICA DE LA PROVINCIA SAMANA ZONA III CORRESPONDIENTE AL PERIODO DEL 16-06 AL 03-08-2021, RECIBOS DE DESEMBOLSO DEL 0765 AL 0789.</t>
  </si>
  <si>
    <t>PAGO FACT. NO. B1500030352/30-07-2021,  COLECTIVO DE VIDA CORRESP. AL MES AGOSTO/2021, POLIZA NO.2-2-102-0064318.</t>
  </si>
  <si>
    <t>PAGO VIATICOS DE LA UNIDADES CONSULTIVAS O ASESORAS, JUNIO/2021, ELABORADA EN AGOSTO/2021.</t>
  </si>
  <si>
    <t>PAGO VIATICOS DE LA DIRECCION DE INGENIERIA CORRESP. AL MES DE JUNIO/2021 ELABORADA EN EL MES DE AGOSTO/2021.</t>
  </si>
  <si>
    <t>PAGO VIATICOS DIRECCION DE PROGRAMAS Y PROYECTOS ESPECIALES, CORRESP. AL MES DE JUNIO/2021, ELABORADA EN AGOSTO/2021.</t>
  </si>
  <si>
    <t>PAGO VIATICOS DIRECCION DE LA CALIDAD DE AGUA CORRESP. AL MES DE JUNIO/2021, ELABORADA EN AGOSTO/2021.</t>
  </si>
  <si>
    <t>PAGO VIATICOS DE LA DIRECCION DE TECNOLOGIA DE INFORMACION Y COMUNICACIONES DEL  MES DE JUNIO/2021, ELABORADA EN AGOSTO/2021.</t>
  </si>
  <si>
    <t>PAGO FACT. NO.B1500000159/02-07-2021, ORDEN DE SERVICIO NO. OS2021-0180, DISTRIBUCION DE AGUA EN DIFERENTES SECTORES Y COMUNIDADES DE LA PROVINCIA SAN CRISTOBAL, CORRESP. A 30 DIAS DEL MES DE JUNIO/2021.</t>
  </si>
  <si>
    <t>PAGO FACT. NO.B1500000008/02-08-2021, ORDEN DE SERVICIO NO. OS2021-0354, DISTRIBUCION DE AGUA EN DIFERENTES SECTORES Y COMUNIDADES DE LA PROVINCIA DUARTE, (ADENDA 01/2021)  CORRESP. A 30  DIAS DEL MES DE JULIO/ 2021.</t>
  </si>
  <si>
    <t>PAGO FACT.  NO. B1500000032/01-07-2021, ORDEN DE SERVICIO NO. OS2021-0097, DISTRIBUCION DE AGUA EN DIFERENTES SECTORES Y COMUNIDADES DE LA PROVINCIA EL SEIBO, CORRESP. A 30  DIAS DEL MES DE JUNIO/2021.</t>
  </si>
  <si>
    <t xml:space="preserve">061303 </t>
  </si>
  <si>
    <t xml:space="preserve">061304 </t>
  </si>
  <si>
    <t xml:space="preserve">061305 </t>
  </si>
  <si>
    <t xml:space="preserve">061306 </t>
  </si>
  <si>
    <t xml:space="preserve">061307 </t>
  </si>
  <si>
    <t xml:space="preserve">061308 </t>
  </si>
  <si>
    <t xml:space="preserve">061309 </t>
  </si>
  <si>
    <t xml:space="preserve">061310 </t>
  </si>
  <si>
    <t xml:space="preserve">061311 </t>
  </si>
  <si>
    <t xml:space="preserve">061312 </t>
  </si>
  <si>
    <t xml:space="preserve">061313 </t>
  </si>
  <si>
    <t xml:space="preserve">061314 </t>
  </si>
  <si>
    <t xml:space="preserve">061315 </t>
  </si>
  <si>
    <t xml:space="preserve">061316 </t>
  </si>
  <si>
    <t xml:space="preserve">061317 </t>
  </si>
  <si>
    <t xml:space="preserve">061318 </t>
  </si>
  <si>
    <t xml:space="preserve">061319 </t>
  </si>
  <si>
    <t xml:space="preserve">061320 </t>
  </si>
  <si>
    <t xml:space="preserve">061321 </t>
  </si>
  <si>
    <t xml:space="preserve">061322 </t>
  </si>
  <si>
    <t xml:space="preserve">061323 </t>
  </si>
  <si>
    <t xml:space="preserve">061324 </t>
  </si>
  <si>
    <t xml:space="preserve">061325 </t>
  </si>
  <si>
    <t xml:space="preserve">061326 </t>
  </si>
  <si>
    <t xml:space="preserve">061327 </t>
  </si>
  <si>
    <t xml:space="preserve">061328 </t>
  </si>
  <si>
    <t xml:space="preserve">061329 </t>
  </si>
  <si>
    <t xml:space="preserve">061330 </t>
  </si>
  <si>
    <t xml:space="preserve">061331 </t>
  </si>
  <si>
    <t xml:space="preserve">061332 </t>
  </si>
  <si>
    <t xml:space="preserve">061333 </t>
  </si>
  <si>
    <t xml:space="preserve">061334 </t>
  </si>
  <si>
    <t>AVANCE INICIAL 20% A LA ORDEN DE COMPRA OC2021-0202 CONTRATO NO.014/2021, ADQUISICION DE MEDIOS DE CULTIVO COLILERT, PSEUDALERT Y PARRILLAS (BANDEJAS), PARA USO DEL LABORATORIO DE INAPA.</t>
  </si>
  <si>
    <t>PAGO FACT. NO.B1500000117/27-07-2021, ORDEN DE SERVICIO NO. OS2021-0471, COLOCACION DE PUBLICIDAD INSTITUCIONAL DURANTE 03  (TRES)  MESES DE 03 (TRES) CUÑAS EN EL  PROGRAMA RADIAL ¨ÄQUI ESTA EL MERENGUE¨, TRANSMITIDO LOS  SABADOS DE 9:00 AM A 11:00 AM POR LA EMISORA RUMBA 98.5.  CORRESP. AL PERIODO DEL 12  DE ABRIL  AL 12 DE JULIO/2021.</t>
  </si>
  <si>
    <t>PAGO VAC. (30 DIAS CORRESP. AL AÑO 2019 Y 30 DEL 2020), QUIEN DESEMPEÑO EL CARGO DE INGENIERO CIVIL II, EN LA UNIDAD EJECUTORA PROYECTOS ESPECIALES-UEPE.</t>
  </si>
  <si>
    <t>PAGO VAC. (30 DIAS CORRESP. AL AÑO 2019 Y 30 AL 2020), QUIEN DESEMPEÑO EL CARGO DE INGENIERO CIVIL II, EN LA UNIDAD EJECUTORA PROYECTOS ESPECIALES-UEPE.</t>
  </si>
  <si>
    <t>PAGO INDEMN. Y VAC. (30 DIAS CORRESPONDIENTE AL AÑO 2019 Y 30 DEL 2020), QUIEN DESEMPEÑO EL CARGO DE AYUDANTE DE FONTANERIA EN LA SECCION DE OPERACIONES DE MONTE CRISTI.</t>
  </si>
  <si>
    <t>PAGO INDEMN. Y VAC. (30 DIAS CORRESP. AL AÑO 2018 Y 30 DEL 2019), QUIEN DESEMPEÑO EL CARGO DE OPERADOR DE SISTEMA APS, EN LA DIVISION DE OPERACIONES ELIAS PIÑA.</t>
  </si>
  <si>
    <t>PAGO INDEMN. Y VAC. (30 DIAS CORRESP. AL AÑO 2018 Y 30 AL 2019), QUIEN DESEMPEÑO EL CARGO DE OPERADOR DE SISTEMA APS, EN LA DIVISION DE OPERACIONES ELIAS PIÑA.</t>
  </si>
  <si>
    <t>PAGO INDEMN. Y VAC. (15 DIAS CORRESP. AL AÑO 2019 Y 14 DEL 2020), QUIEN DESEMPEÑO EL CARGO DE MENSAJERO EXTERNO, EN LA DIVISION DE TRANSPORTACION.</t>
  </si>
  <si>
    <t>PAGO INDEMN. Y VAC. (15 DIAS CORRESP. AL AÑO 2019 Y 14 AL 2020), QUIEN DESEMPEÑO EL CARGO DE MENSAJERO EXTERNO, EN LA DIVISION DE TRANSPORTACION.</t>
  </si>
  <si>
    <t>PAGO VAC. (30 DIAS CORRESP. AL AÑO 2019 Y 26 DEL 2020), QUIEN DESEMPEÑO EL CARGO DE DIRECTOR, PERSONAL EN TRAMITE DE PENSION.</t>
  </si>
  <si>
    <t>PAGO VAC. (30 DIAS CORRESP. AL AÑO 2019 Y 26 AL 2020), QUIEN DESEMPEÑO EL CARGO DE DIRECTOR, PERSONAL EN TRAMITE DE PENSION.</t>
  </si>
  <si>
    <t>PAGO INDEMN. Y VAC. (25 DIAS CORRESP. AL AÑO 2019 Y 20 DEL 2020), QUIEN DESEMPEÑO EL CARGO DE AYUDANTE DE OPERACIONES Y MANTENIMIENTO, EN LA DIVISION DE TRATAMIENTO DE AGUA, AZUA.</t>
  </si>
  <si>
    <t>PAGO INDEMN. Y VAC. (25 DIAS CORRESP. AL AÑO 2019 Y 20 AL 2020), QUIEN DESEMPEÑO EL CARGO DE AYUDANTE DE OPERACIONES Y MANTENIMIENTO, EN LA DIVISION DE TRATAMIENTO DE AGUA, AZUA.</t>
  </si>
  <si>
    <t>PAGO INDEMN. Y VAC. (30 DIAS CORRESP. AL AÑO 2019 Y 27 DEL 2020), QUIEN DESEMPEÑO EL CARGO DE CHOFER I, EN LA DIVISION ADM. FINANCIERA PROV. ELIAS PIÑA.</t>
  </si>
  <si>
    <t>PAGO INDEMN. Y VAC. (30 DIAS CORRESP. AL AÑO 2019 Y 27 AL 2020), QUIEN DESEMPEÑO EL CARGO DE CHOFER I, EN LA DIVISION ADM. FINANCIERA PROV. ELIAS PIÑA.</t>
  </si>
  <si>
    <t>PAGO INDEMN. Y VAC. (25 DIAS CORRESP. AL AÑO 2019 Y 27 DEL 2020), QUIEN DESEMPEÑO EL CARGO DE CODIFICADOR, EN LA DIVISION COMERCIAL PROVINCIA DUARTE.</t>
  </si>
  <si>
    <t>PAGO INDEMN. Y VAC. (25 DIAS CORRESP. AL AÑO 2019 Y 27 AL 2020), QUIEN DESEMPEÑO EL CARGO DE CODIFICADOR, EN LA DIVISION COMERCIAL PROVINCIA DUARTE.</t>
  </si>
  <si>
    <t>PAGO VAC. (20 DIAS CORRESP. AL AÑO 2019 Y 20 DEL 2020), QUIEN DESEMPEÑO EL CARGO DE TECNICO EN COMPRAS EN EL DEPARTAMENTO DE COMPRAS Y CONTRATACIONES.</t>
  </si>
  <si>
    <t>PAGO VAC. (20 DIAS CORRESP. AL AÑO 2019 Y 20 AL 2020), QUIEN DESEMPEÑO EL CARGO DE TECNICO EN COMPRAS EN EL DEPARTAMENTO DE COMPRAS Y CONTRATACIONES.</t>
  </si>
  <si>
    <t>PAGO EQUIVALENTES A DOS (2) MESES DE DEPOSITOS POR CONCEPTO DE ALQUILER DEL LOCAL PARA LA INSTALACION DE LA OFICINA COMERCIAL, UBICADO EN LA CALLE PRINCIPAL NO.28, DISTRITO MUNICIPAL LAS GALERAS,  PROVINCIA SANTA BARBARA DE SAMANA.</t>
  </si>
  <si>
    <t>PAGO FACT. NO. B1100008940/17-08-2021,  ALQUILER  LOCAL  DE LA OFICINA COMERCIAL EN EL MUNICIPIO DE VALLEJUELOS, PROVINCIA SAN JUAN, CORRESP. AL MES DE JULIO/2021.</t>
  </si>
  <si>
    <t>PAGO RETENCION 10%  DEL IMPUESTO SOBRE LA RENTA. DESCONTADO A ALQUILERES DE LOCALES COMERCIALES. SEGUN LEY NO. 253/12 CORRESP. AL MES DE JULIO/2021.</t>
  </si>
  <si>
    <t>RETENCION DEL (18%)  DEL ITBIS, DESCONTADO A PERSONA FISICA, SEGUN LEY 253/2012, CORRESP. AL MES DE JULIO/2021.</t>
  </si>
  <si>
    <t>RETENCION  DEL ITBIS  (30%) , DESCONTADO A SUPLIDORES DE SERVICIOS, SEGUN LEY 253/2012, CORRESP. AL MES DE JULIO-2021.</t>
  </si>
  <si>
    <t>PAGO FACT. NO. B1500000234/20-07-2021 ORDEN DE COMPRA OC2021-0189, COMPRA DE RECETARIO MEDICO.</t>
  </si>
  <si>
    <t xml:space="preserve"> PAGO FACT. NO.B1500000163/22-07-2021, ORDEN DE SERVICIO NO.OS2021-0380, COLOCACION DE PUBLICIDAD INSTITUCIONAL  DURANTE TRES (03) MESES, EN EL PROGRAMA DE RADIO ¨ LA PARADA DE LAS 5¨, ESTE ESPACIO SE TRANSMITE DE LUNES A VIERNES EN HORARIO DE 5:00 PM A 6:00 PM, POR LA EMISORA MAGIS 98.3 Y POR LAS REDES SOCIALES FACEBOOK LIVE E INSTAGRAM Y EN EL PERIODICO DIGITAL ESPACIODIGITALRD.COM. CORRESP. AL PERIODO DEL 12 DE JUNIO AL 12 DE JULIO DEL 2021.</t>
  </si>
  <si>
    <t>PAGO FACT. NOS. B1500000011, 12/21-07, 10/20-07, 13,14,15/26-07, 08/19-07-2021, ORDEN DE SERVICIO NO. OS2021-0423, DISTRIBUCION DE AGUA EN DIFERENTES SECTORES Y COMUNIDADES DE LA PROVINCIA BARAHONA, CORRESP. A  14  DIAS DE OCTUBRE, 30 DIAS DE NOVIEMBRE, 28 DIAS DE DICIEMBRE/2020,   29 DIAS DE ENERO, 28 DIAS DE FEBRERO, 30 DIAS DE MARZO, 17 ABRIL/2021.</t>
  </si>
  <si>
    <t>REPOSICION FONDO CAJA CHICA DE LA PROVINCIA SAN PEDRO DE MACORIS ZONA VI CORRESP. AL PERIODO DEL 09-06 AL 30-07-2021, RECIBOS DE DESEMBOLSO DEL 4163 AL 4251.</t>
  </si>
  <si>
    <t>PAGO FACT. NOS. B1500000346/27, 350/28-07-2021 ORDEN DE COMPRA NOS.OC2021-0178, 0191, COMPRA DE TARJETAS DE PRESENTACION INSTITUCIONAL CORRESP. A LOS ASESORES, SUBDIRECTORES, DIRECTORES Y ENCARGADOS, Y CONFECCION DE LAS TARJETAS DE IDENTIFICACION DE MUESTRAS DE AGUA, PARA SER USADA EN MUESTREOS REALIZADOS EN EL LABORATORIO NIVEL CENTRAL Y LABORATORIOS REGIONALES.</t>
  </si>
  <si>
    <t>PAGO FACT. NO.B1500000992/30-03-2021,  PAGO TOTAL DE LA MAESTRIA EN DERECHO LABORAL Y SEGURIDAD SOCIAL, EN LA CUAL ESTA PARTICIPANDO UNA (1) SERVIDORA.</t>
  </si>
  <si>
    <t>REPOSICION FONDO CAJA CHICA DE LA DIRECCION DE TECNOLOGIA DE LA INFORMACION Y COMUNICACION CORRESP.E AL PERIODO DEL 14-06 AL 15-07-2021, RECIBOS DE DESEMBOLSO DEL 001 AL 0023 SEGUN RELACION DE GASTOS.</t>
  </si>
  <si>
    <t xml:space="preserve">EFT-6430 </t>
  </si>
  <si>
    <t>EFT-6431</t>
  </si>
  <si>
    <t>EFT-6432</t>
  </si>
  <si>
    <t>EFT-6433</t>
  </si>
  <si>
    <t>EFT-6434</t>
  </si>
  <si>
    <t>EFT-6435</t>
  </si>
  <si>
    <t>EFT-6436</t>
  </si>
  <si>
    <t>EFT-6437</t>
  </si>
  <si>
    <t>EFT-6438</t>
  </si>
  <si>
    <t>EFT-6439</t>
  </si>
  <si>
    <t>EFT-6440</t>
  </si>
  <si>
    <t>EFT-6441</t>
  </si>
  <si>
    <t>EFT-6442</t>
  </si>
  <si>
    <t>PAGA FACT. NO. B15000000171/29-07-2021 ORDEN DE COMPRA OC2021-0199, ADQUISICION DE LAMPARAS LED DE 2X2 Y 2X4  PARA SER UTILIZADAS EN LA DIRECCION DE DESSARROLLO PROVINCIAL Y LA CENTRAL DEL INAPA.</t>
  </si>
  <si>
    <t>PAGO FACT. NOS. B1500000125/30-06, 28/30-07-2021, ORDENES DE SERVICIO NO. OS2021-0439, OS2021-0522, MANTENIMIENTO DEL ASCENSOR EN EL EDIFICIO  PRINCIPAL DEL INAPA, CORRESP. A LOS MESES DE JUNIO Y JULIO/2021.</t>
  </si>
  <si>
    <t>PAGO FACT. NO. B1500000027/13-07-2021 ORDEN DE COMPRA OC2021-0172 ADQUISICION DE CAFE, AZUCAR, CREMORA PARA SER DISTRIBUIDOS EN LOS DIFERENTES DEPARTAMENTOS DEL NIVEL CENTRAL DE INAPA.</t>
  </si>
  <si>
    <t>PAGO FACT. NO. B1500000033/01-07-2021, ORDEN DE SERVICIO NO. OS2021-0420, DISTRIBUCION DE AGUA EN DIFERENTES SECTORES Y COMUNIDADES DE LA PROVINCIA EL SEIBO, CORRESP. A 28  DIAS DE JUNIO/2021.</t>
  </si>
  <si>
    <t>PAGO FACT. NO. B1500000003/02-07-2021, ORDEN DE SERVICIO NO. OS2021-0421, DISTRIBUCION DE AGUA EN DIFERENTES SECTORES Y COMUNIDADES DE LA  PROVINCIA MONTE PLATA, CORRESP. A 23 DIAS DE JUNIO/2021.</t>
  </si>
  <si>
    <t>PAGO FACT. NO. B0224228090/05-05, 2918/17-05, 4842/26-05, 2914/09-06, 2269/21-06-2021, DESCONTADO DE LAS VAC. , QUIEN DESEMPEÑO EL CARGO DE TECNICO EN COMPRAS EN EL DEPARTAMENTO DE COMPRAS Y CONTRATACIONES.</t>
  </si>
  <si>
    <t>PAGO FACT. NO. B1500000019/02-08--2021, ORDEN DE SERVICIO NO. OS2021-0270 SERVICIO DE DISTRIBUCION DE AGUA CON CAMION CISTERNA EN DIFERENTES SECTORES Y COMUNIDADES DE LA PROVINCIA DUARTE, CORRESP. A   30 DIAS DEL MES DE JULIO/2021.</t>
  </si>
  <si>
    <t>PAGO FACT.  NO. B1500000016/05-07 17/05-08-2021 ORDEN DE SERVICIO NO. OS2021-0361, DISTRIBUCION DE AGUA EN DIFERENTES SECTORES Y COMUNIDADES DE LA PROVINCIA ELIAS PIÑA, CORRESP. A 30  DIAS  DE JUNIO Y 31  DIAS DE  JULIO/2021,  MENOS DESC. ISR RD$13,572.50</t>
  </si>
  <si>
    <t>PAGO FACT. NO.B1500000012/26-05-2021 ORDEN DE COMPRA NO.OC2021-0125, ADQUISICION DE BATERIAS PARA SER UTILIZADAS EN LOS VEHICULOS DE LA INSTITUCION (AMORTIZACION DE AVANCE RD$260,448.06 CONTRATO NO.004/2021).</t>
  </si>
  <si>
    <t>PAGO FACT. NO.B1100008937/30-07-2021,  ALQUILER LOCAL COMERCIAL  EN EL SECTOR PIZARRETE, MUNICIPIO BANI, PROVINCIA PERAVIA SEGUN ADENDA 01/2021, CORRESP. A LOS MESES DE JUNIO Y JULIO/2021.</t>
  </si>
  <si>
    <t>PAGO FACT. NOS.B1500000017/19-07,  19, 20/20-07,  16/06-07-2021, ORDEN DE SERVICIO NO. OS2021-0444, DISTRIBUCION DE AGUA EN DIFERENTES SECTORES Y COMUNIDADES  DE LA PROVINCIA BARAHONA, CORRESP. A 30 DIAS DE MARZO, 28  DIAS  DE ABRIL, 30  DIAS DE MAYO Y 30 DIAS DE JUNIO/2021.</t>
  </si>
  <si>
    <t>PAGO FACT. NOS. B1500000175, 176/05-07-2021,  ORDEN DE SERVICIO NO. OS2021-0213,  DISTRIBUCION DE AGUA EN DIFERENTES SECTORES Y COMUNIDADES DE LA PROVINCIA PERAVIA, CORRESP. 29 DIAS DE JUNIO Y  03 DIAS DE JULIO/2021.</t>
  </si>
  <si>
    <t>PAGO FACT. NO.B1500000005/17-08-2021 (CUB. NO.05)  DE LOS TRAB. CONSTRUCCION DEL ALCANT. SANITARIO SABANA YEGUA, PROV. AZUA, LOTE I .</t>
  </si>
  <si>
    <t>PAGO FACT. NO.B1500000042/26-08-2021 (CUB. NO.1) DE LOS TRABAJOS MEJORAMIENTO AC. PEDERNALES (REHABILITACION OBRA DE TOMA Y COLOCACION LINEA ADUCCION)  PROV. PEDERNALES,  LOTE I.</t>
  </si>
  <si>
    <t>PAGO FACT. NO.B1500000007/26-08-2021 (CUB. NO.07)  DE LOS TRABAJOS AMPLIACION RED DE DISTRIB. Y LINEA DE CONDUCCION ZONA NORTE, HATO MAYOR, PROV. HATO MAYOR, LOTE I.</t>
  </si>
  <si>
    <t xml:space="preserve">EFT-2322 </t>
  </si>
  <si>
    <t xml:space="preserve">EFT-2323 </t>
  </si>
  <si>
    <t xml:space="preserve">EFT-2324 </t>
  </si>
  <si>
    <t xml:space="preserve">EFT-1241 </t>
  </si>
  <si>
    <t>PAGO NOMINA HORAS EXTRAS CORRESP. COMPLETIVO MAYO-JULIO/2021, ELAB. EN AGOSTO/2021.</t>
  </si>
  <si>
    <t xml:space="preserve">EFT-6443 </t>
  </si>
  <si>
    <t>EFT-6444</t>
  </si>
  <si>
    <t>EFT-6445</t>
  </si>
  <si>
    <t>EFT-6446</t>
  </si>
  <si>
    <t>EFT-6447</t>
  </si>
  <si>
    <t>EFT-6448</t>
  </si>
  <si>
    <t>EFT-6449</t>
  </si>
  <si>
    <t>EFT-6450</t>
  </si>
  <si>
    <t>EFT-6451</t>
  </si>
  <si>
    <t>EFT-6452</t>
  </si>
  <si>
    <t>EFT-6453</t>
  </si>
  <si>
    <t xml:space="preserve">061335 </t>
  </si>
  <si>
    <t xml:space="preserve">061336 </t>
  </si>
  <si>
    <t xml:space="preserve">061337 </t>
  </si>
  <si>
    <t xml:space="preserve">061338 </t>
  </si>
  <si>
    <t xml:space="preserve">061339 </t>
  </si>
  <si>
    <t xml:space="preserve">061340 </t>
  </si>
  <si>
    <t xml:space="preserve">061341 </t>
  </si>
  <si>
    <t xml:space="preserve">061342 </t>
  </si>
  <si>
    <t xml:space="preserve">061343 </t>
  </si>
  <si>
    <t xml:space="preserve">061344 </t>
  </si>
  <si>
    <t xml:space="preserve">061345 </t>
  </si>
  <si>
    <t xml:space="preserve">061346 </t>
  </si>
  <si>
    <t xml:space="preserve">061347 </t>
  </si>
  <si>
    <t xml:space="preserve">061348 </t>
  </si>
  <si>
    <t xml:space="preserve">061349 </t>
  </si>
  <si>
    <t xml:space="preserve">061350 </t>
  </si>
  <si>
    <t>PAGO FACT. NO. B1500000042/04-08-2021, ORDEN DE SERVICIO NO. OS2021-0407, DISTRIBUCION DE AGUA EN DIFERENTES SECTORES Y COMUNIDADES DE LA PROVINCIA  BARAHONA, ADENDA  01/2021, CORRESPONDIENTE A 30 DIAS JUNIO/2021.</t>
  </si>
  <si>
    <t>APERTURA FONDO DE URGENCIA LIQUIDABLES PARA LA COMPRA DE TICKETS DE COMBUSTIBLES EQUIVALENTES A 3,500.00 GALONES DE GASOLINA, PARA SER UTIZADOS EN LA FLOTILLA DE VEHICULOS, MOTORES Y EQUIPOS DE LA INSTITUCION INAPA.</t>
  </si>
  <si>
    <t>APORTE ECONOMICO PARA EL EQUIPO SOLES DE SANTO DOMINGO ESTE, PARA LA CELEBRACION DE LA TEMPORADA 2021 DE LA LIGA NACIONAL DE BALONCESTO (LNB),  A CELEBRARSE EN EL POLIDEPORTIVO DE INVIVIENDA.</t>
  </si>
  <si>
    <t>REPOSICION FONDO CAJA CHICA DE LA UNIDAD COMERCIAL DE EL FACTOR ZONA III CORRESPONDIENTE AL PERIODO DEL 04-12-2020 AL 26-01-2021, RECIBOS DE DESEMBOLSO DEL 0001 AL 00016.</t>
  </si>
  <si>
    <t>REPOSICION FONDO CAJA CHICA DE LA PROVINCIA MONTE PLATA CORRESPONDIENTE AL PERIODO DEL 28-06 AL 04-08-2021, RECIBOS DE DESEMBOLSO DEL 1454 AL 1480 SEGUN RELACION DE GASTOS.</t>
  </si>
  <si>
    <t>AVANCE INICIAL 20% A LA ORDEN DE COMPRA OC2021-0216 CONTRATO NO. 012/2021, ADQUISICION DE EQUIPOS ELECTRICOS PARA SER  UTILIZADOS EN TODOS LOS ACUEDUCTOS A NIVEL NACIONAL (PLAN RESCATE).</t>
  </si>
  <si>
    <t>PAGO OPERATIVO AL PERSONAL QUE HARA EL LEVANTAMIENTO DE LA EVALUACION A SEIS (6) ACUEDUCTOS, EN LA ZON 1V, CON LA METODOLOGIA DE LA HERRAMIENTA INDICE SEGURIDAD DE ACUEDUCTOS (IAS), JUNTO CON OTRAS INSTITUCIONES PUBLICAS; TALES COMO SALUD PUBLICA, SERVICIOS GEOLOGICO NACIONAL, OFICINA NACIONAL DE EVALUACION SISTEMA Y VULNERAVILIDAD DE INFRAESTRUCTURA Y EDIFICACIONES ( ONESVIE) Y LA CORPORACION DE ACUEDUCTOS Y ALCANTARILLADOS DE SANTO DOMINGO (CAASD), QUE SE REALIZARA EL LUNES 6 AL VIERNES 10 SEPTIEMBRE DEL 2021.</t>
  </si>
  <si>
    <t>PAGO FACT. NO.B1500000334/04-08-2021, ORDEN DE SERVICIO NO.OS2021-0476, COLOCACION DE PUBLICIDAD INSTITUCIONAL DURANTE 03 (TRES) MESES EN PAGINA WEB ¨WWW.CUENTASCLARASDIGITAL.COM¨, .</t>
  </si>
  <si>
    <t>PAGO VACACIONES (15 DIAS CORRESP. AL AÑO 2019 Y 30 AL 2020), QUIEN DESEMPEÑO EL CARGO DE TECNICO ADMINISTRATIVO EN LA DIVISION DE ARCHIVO Y CORRESP., SEGUN HOJA DE CALCULO DEL MAP, MEMO-DOTC NO.3285/2021. (ABONO AL PRESTAMO POR CONSUMO EN LA FERIA DE MUEBLES Y ELECTRODOMESTICOS).</t>
  </si>
  <si>
    <t>PAGO VAC. (15 DIAS CORRESP. AL AÑO 2019 Y 30 AL 2020), QUIEN DESEMPEÑO EL CARGO DE TECNICO ADMINISTRATIVO EN LA DIVISION DE ARCHIVO Y CORRESP.</t>
  </si>
  <si>
    <t>PAGO FACT. NOS.B1500000288, 289/05-08, 282/23-07-2021, ORDEN DE SERVICIO NO. OS2021-0396, SERVICIO DE ALQUILER DE AUTOBUSES PARA TRANSPORTAR EMPLEADOS DEL INAPA, CORRESP. AL PERIODO  DEL 29 DE ABRIL  AL 28 DE JULIO/2021.</t>
  </si>
  <si>
    <t>PAGO INDEMN. Y VAC. (30 DIAS CORRESP. AL AÑO 2019 Y 29 DEL 2020), QUIEN DESEMPEÑO EL CARGO DE GESTOR DE COBROS, EN LA DIVISION COMERCIAL PROVINCIA SAN PEDRO DE MACORIS.</t>
  </si>
  <si>
    <t>PAGO INDEMN. Y VAC. (30 DIAS CORRESP. AL AÑO 2019 Y 29 AL 2020), QUIEN DESEMPEÑO EL CARGO DE GESTOR DE COBROS, EN LA DIVISION COMERCIAL PROVINCIA SAN PEDRO DE MACORIS.</t>
  </si>
  <si>
    <t>PAGO INDEMN. Y VAC. (30 DIAS CORRESP. AL AÑO 2019 Y 27 DEL 2020), QUIEN DESEMPEÑO EL CARGO DE MECANICO DE CLORADORES, EN LA DIVISION DE TRATAMIENTO SANCHEZ RAMIREZ.</t>
  </si>
  <si>
    <t>PAGO INDEMN. Y VAC. (30 DIAS CORRESP. AL AÑO 2019 Y 27 AL 2020)QUIEN DESEMPEÑO EL CARGO DE MECANICO DE CLORADORES, EN LA DIVISION DE TRATAMIENTO, SANCHEZ RAMIREZ.</t>
  </si>
  <si>
    <t>PAGO FACT. NOS.B11500001175, 1176,1177, 1178, 1179,/31-07-2021 CONTRATO NO. 1178,1179, 1180, 1181, 3066), COMPLETIVO DEL SERVICIO ENERGETICO A NUESTRAS INSTALACIONES EN BAYAHIBE, PROVINCIA LA ROMANA, CORRESP. AL MES DE JULIO/2021.</t>
  </si>
  <si>
    <t>PAGO FACT. NOS.B1500019627, 19629/01-08-2021 POLIZA NO.30-93-015147, SERVICIOS PLAN MASTER INTERNACIONAL AL SERVIDOR VIGENTE Y SUS DEPENDIENTES DIRECTOS (CONYUGE E HIJOS), CORRESP. AL MES DE AGOSTO/2021.</t>
  </si>
  <si>
    <t>PAGO FACT. NO.B1500000036/05-07-2021, ORDEN DE SERVICIO NO. OS2021-0141,  DISTRIBUCION DE AGUA EN DIFERENTES SECTORES Y COMUNIDADES  DE LA PROVINCIA SAMANA, CORRESP. A 30  DIAS DEL MES DE  JUNIO/2021.</t>
  </si>
  <si>
    <t>PAGO FACT. NO. B1500000159/02-07-2021, ORDEN DE SERVICIO NO. OS2021-0062,  DISTRIBUCION DE AGUA EN DIFERENTES SECTORES Y COMUNIDADES DE LA PROVINCIA SAN CRISTOBAL, CORRESP. A 3O DIAS DEL MES DE JUNIO/2021.</t>
  </si>
  <si>
    <t>PAGO FACT. NO. B1500000036/02-08-2021, ORDEN DE SERVICIO NO. OS2021-0333, SERVICIO DE DISTRIBUCION DE AGUA CON CAMION CISTERNA EN DIFERENTES SECTORES Y COMUNIDADES DE LA PROVINCIA SAN CRISTOBAL, CORRESP. A 30  DIAS DEL MES DE JULIO/2021.</t>
  </si>
  <si>
    <t>PAGO FACT. NOS.B1500000133/15, 135,136,137/19-07-2021 ORDEN DE SERVICIO NO. OS2021-0293, SERVICIO DE CALIBRACION Y VERIFICACION DE EQUIPOS PARA LA ACREDITACION A LA NORMA ISO/IEC 17025 DEL LABORATORIO NACIONAL DE REFERENCIA CALIDAD DE AGUA ING. MARCOS RODRIGUEZ.</t>
  </si>
  <si>
    <t>PAGO FACT. NOS B1500029636, 29633/15-06, 30073/08, 30133,30132/13-07, 30469, 30468/04, 30587/11-08-2021, INCLUSION DE 20 CAMIONETAS A LA POLIZA NO. 2-2-502-0000119 Y 4 MOTOCICLETAS A LA POLIZA NO. 2-2-503-0151785 DE LAS FLOTILLAS DE LA INSTITUCION INAPA.</t>
  </si>
  <si>
    <t>PAGO FACT. NOS B1500060733/05, 60659/16, 64760/19, 64774/21, 64802/27, 64807, 60789/28-07-2021 ORDEN DE COMPRA OC-2021-0207,  ADQUISICION DE COMBUSTIBLE Y TICKETS PARA SER UTILIZADOS EN LA FLOTILLA DE VEHICULOS Y EQUIPOS DEL INAPA.</t>
  </si>
  <si>
    <t>PAGO FACT. NO. B1500000045/31-07-2021, ORDEN DE SERVICIO NO. OS2021-0387, DISTRIBUCION DE AGUA CON CAMION CISTERNA EN DIFERENTES SECTORES Y COMUNIDADES DE LA PROVINCIA SAN CRISTOBAL CORRESP. A 31 DIAS DEL MES DE JULIO/2021.</t>
  </si>
  <si>
    <t>PAGO VIATICOS DEL DEPARTAMENTO DE REVISION Y CONTROL, CORRESP. AL MES DE JUNIO/2021, ELABORADA EN EL MES DE AG OSTO/2021.</t>
  </si>
  <si>
    <t>PAGO FACT.NO.B1500000009/07-06-2021, ORDEN DE SERVICIO NO. OS2021-0239, DISTRIBUCION DE AGUA EN DIFERENTES SECTORES Y COMUNIDADES DE LA PROVINCIA MONTE CRISTI,  CORRESP. A 26 DIAS DEL  MES DE MAYO/2021.</t>
  </si>
  <si>
    <t>PAGO FACT. NO.B1500000010/05-07-2021, ORDEN DE SERVICIO NO. OS2021-0239, DISTRIBUCION DE AGUA EN DIFERENTES SECTORES Y COMUNIDADES DE LA PROVINCIA MONTE CRISTI, CORRESP. A 26 DIAS DEL  MES DE JUNIO/2021.</t>
  </si>
  <si>
    <t>061299</t>
  </si>
  <si>
    <t>PAGO FACT. B1100008667 D/F 21/6/21 PAGO ALQUILER COMERCIAL CABRAL CORRESPONDIENTE AL MES DE Junio/21</t>
  </si>
  <si>
    <t>AVISO DE DEBITO  CORRESP. A  EFT-2319</t>
  </si>
  <si>
    <t>AVISO DE DEBITO  COMISION DE EFT-2319</t>
  </si>
  <si>
    <t>CARGO POR SUSPENSIÓN DE CHEQUES</t>
  </si>
  <si>
    <t>AVISO DE DEBIDO (CHEQUE MAL APLICADO 23/8/2021)</t>
  </si>
  <si>
    <t>AVISO DE DEBIDO (CHEQUE DEVUELTO NO. 67160 27/8/2021)</t>
  </si>
  <si>
    <t>AVISO DE DEBIDO (CHEQUE MAL APLICADO 5/8/2021)</t>
  </si>
  <si>
    <t xml:space="preserve"> Del 01 al  30  de SEPTIEMBRE  2021</t>
  </si>
  <si>
    <t xml:space="preserve">                                         </t>
  </si>
  <si>
    <t>AVISO DE DEBIDO</t>
  </si>
  <si>
    <t xml:space="preserve">EFT-2325 </t>
  </si>
  <si>
    <t xml:space="preserve">EFT-2326 </t>
  </si>
  <si>
    <t xml:space="preserve">EFT-2327 </t>
  </si>
  <si>
    <t xml:space="preserve">EFT-2328 </t>
  </si>
  <si>
    <t xml:space="preserve">EFT-2329 </t>
  </si>
  <si>
    <t>PAGO FACT. NO. B1500000002/27-08-2021 ( CUB. NO.01) DE LOS TRABAJOS, REDES  DISTRIBUCION  EL RODEO,  PROV. BAHORUCO.</t>
  </si>
  <si>
    <t>PAGO DE FACT. NO.B1500000001/26-08-2021 (CUB. NO. 01), DE  LOS TRABAJOS LINEA DE CONDUCCION 08´ PVC DESDE EST. 7+435.60 HASTA 9+435.60, PROV. SANTO DOMINGO-MONTE PLATA.</t>
  </si>
  <si>
    <t>PAGO CUB. NO.04 (FINAL) Y DEVOLUCION DE RETENIDO EN GARANTIA, DE LOS TRABAJOS CONSTRUCCION, PERFORACION Y AFORO DE POZOS EN DIFERENTES COMUNIDADES DE LAS  PROV. SAN CRISTOBAL Y PERAVIA.</t>
  </si>
  <si>
    <t>PAGO FACT. NO.B1500000132/20-08-2021 (CUB. NO.03 FINAL Y DEVOLUCION DE RETENIDO EN GARANTIA) DE LOS TRABAJOS DE CONSTRUCCION DEPOSITO REGULADOR E INSTALACION VALVULAS EN LINEA CONDUCCION DEL AC. CANOA COMO EXTENSION DEL AC. MULTIPLE ASURO, PROV. BARAHONA .</t>
  </si>
  <si>
    <t>PAGO COMPENSACION DE TERRENO A PERPETUIDAD, 1,190.00 METROS CUADRADOS, PARA EL PASO DE LAS TUBERIAS DE CONDUCCION DESDE LA PLANTA POTABILIZADORA HASTA EL DEPOSITO REGULADOR DE LAS CHARCAS, PROYECTO AC. MULTIPLE, PROV. AZUA.</t>
  </si>
  <si>
    <t>PAGO COMPENSACION DE TERRENO A PERPETUIDAD, 2,170.00 METROS CUADRADOS, PARA SER USADO EN EL PASO DE LAS TUBERIAS DE CONDUCCION, DESDE LA PLANTA POTABILIZADORA HASTA EL DEPOSITO REGULADOR DE LAS CHARCAS, PARA EL PROYECTO AC. MULTIPLE, ESTEBANIA LAS CHARCAS, PROV. AZUA.</t>
  </si>
  <si>
    <t>PAGO COMPENSACION DE TERRENO A PERPETUIDAD, 420.00 METROS CUADRADOS, PARA EL PASO DE TUBERIAS DE CONDUCCION DESDE LA PLANTA POTABILIZADORA HASTA DEPOSITO REGULADOR DE LAS CHARCAS, PARA EL PROYECTO AC. MULTIPLE, ESTEBANIA LAS CHARCAS, PROV.AZUA.</t>
  </si>
  <si>
    <t>PAGO FACT. NO.B1500000005/26-08-2021 (CUB. NO.05 ) DE LOS TRABAJOS HABILITACION DEPOSITO REGULADOR ACERO VITRIFICADO STAND PIPE 500 M3 EL PEZCOZON ( INSTALACION ENTRADA, REBOSE, DESAGUE, SALIDA Y By- PASS), PROV. DUARTE.</t>
  </si>
  <si>
    <t>PAGO  DE LA 2DA. PARTE DE INCENTIVO POR RENDIMIENTO INDIVIDUAL PERSONAL INACTIVO/2020, SEGUN MEMO-DF-281/2021.</t>
  </si>
  <si>
    <t>103435-103436</t>
  </si>
  <si>
    <t>103438-103444</t>
  </si>
  <si>
    <t>RETENCION AGOSTO/2021</t>
  </si>
  <si>
    <t xml:space="preserve">103446 </t>
  </si>
  <si>
    <t xml:space="preserve">EFT-1244 </t>
  </si>
  <si>
    <t xml:space="preserve">EFT-1245 </t>
  </si>
  <si>
    <t xml:space="preserve">EFT-1246 </t>
  </si>
  <si>
    <t xml:space="preserve">EFT-1243 </t>
  </si>
  <si>
    <t xml:space="preserve">EFT-1242 </t>
  </si>
  <si>
    <t xml:space="preserve">EFT-2330 </t>
  </si>
  <si>
    <t>RETIRO CTA. CTE. PAGO TC</t>
  </si>
  <si>
    <t>PAGO COMPENSACION DE TERRENO A PERPETUIDAD, 1,365.00 METROS CUADRADOS, PARA EL PASO DE LAS TUBERIAS DE CONDUCCION, DESDE LA PLANTA POTABILIZADORA HASTA EL DEPOSITO REGULADOR DE LAS CHARCAS, PARA EL PROYECTO AC. MULTIPLE, ESTEBANIA LAS CHARCAS, PROV. AZUA.</t>
  </si>
  <si>
    <t xml:space="preserve">PAGO FACT. NO.B1500000032/06-09-2021 ( CUB. NO.01 ) DE LOS TRAB.  PERFORACION, AFOROS Y LIMPIEZAS DE POZOS PARA MEJORAR EL FUNCIONAMIENTO DE AC. EN DIFERENTES PROVINCIAS DEL PAIS. </t>
  </si>
  <si>
    <t xml:space="preserve">EFT-2331 </t>
  </si>
  <si>
    <t>PAGO DE DESCUENTO COOP. INAPA (FIJO Y NO FIJO), CORRESPONDIENTE A LAS NOMINAS NIVEL CENTRAL, ACUEDUCTOS, PERSONAL TRAMITES DE PENSION NC Y AC. PROVINCIAS SANTIAGO Y SAN CRISTOBAL, PERSONAL CONTRATADO E IGUALADO AGOSTO/2021.</t>
  </si>
  <si>
    <t>PAGO DE CREDITO EDUCATIVO DE LAS RETENCIONES, CORREP. A NOMINA DEL NIVEL CENTRAL Y PERSONAL EN TRAMITES DE PENSION NC. Y AC.  DEL MES DE AGOSTO /2021.</t>
  </si>
  <si>
    <t xml:space="preserve">103447 </t>
  </si>
  <si>
    <t xml:space="preserve">103449 </t>
  </si>
  <si>
    <t xml:space="preserve">103450 </t>
  </si>
  <si>
    <t xml:space="preserve">103451 </t>
  </si>
  <si>
    <t>CHEQUES CERTIFICADOS</t>
  </si>
  <si>
    <t>PAGO CONFECCION DE  TUERCA, BARRENAR TUERCA GALLETA, CONFECCION DE CASQUILLO ROSCADO INTERIR Y EXTERIOR</t>
  </si>
  <si>
    <t>PAGO FACT. B1100008963 PAGO ALQUILER COMERCIAL NEYBA CORRESPONDIENTE AL MES DE AGOSTO/21</t>
  </si>
  <si>
    <t>PAGO FACT. B1100008965 PAGO ALQUILER COMERCIAL CABRAL, CORRESPONDIENTE AGOSTO/21</t>
  </si>
  <si>
    <t>PAGO FACT. B1100008961 PAGO ALQUILER COMERCIAL VICENTE NOBLE CORRESPONDIENTE DE AGOSTO/21</t>
  </si>
  <si>
    <t>PAGO FACT. B1100008970 PAGO ALQUILER COMERCIAL DUVERGE CORRESPONDIENTE AL MES DE AGOSTO/21</t>
  </si>
  <si>
    <t>PAGO FACT. B1100008971 PAGO ALQUILER COMERCIAL VILLA JARAGUA CORRESPONDIENTE AL MES DE AGOSTO/21</t>
  </si>
  <si>
    <t>PAGO FACT. B1100008962 PAGO ALQUILER COMERCIAL JIMANI , CORRESPONDIENTE AL MES DE AGOSO/21</t>
  </si>
  <si>
    <t>PAGO FACT. B1100008966 PAGO ALQUILER COMERCIAL PARAISO, CORRESPONDIENTE AL MES DE AGOSTO/21</t>
  </si>
  <si>
    <t xml:space="preserve">PAGO VIATICO POR VIAJAR A STO. DGO. EL DIA 30/7/21 CON EL OBJETIVO DE IR A LLEVAR AL ING. ELSON PENA A ENTREGAR DOCUMENTOS A LA DIRECCION DE OPERACIONES </t>
  </si>
  <si>
    <t>COMPRA DE TONER HP BLACK LASERJET PRO M275, PARA SER UTILIZADO EN LA OFICINA ADMINISTRATIVA EN BARAHONA</t>
  </si>
  <si>
    <t>PAGO DE DESCUENTO, CORRESPONDIENTE A  NOMINA DEL  NIVEL CENTRAL Y PERSONAS EN TRAMITES DE PENSION NC Y AC. CORRESPONDIENTE AL MES DE AGOSTO/2021.</t>
  </si>
  <si>
    <t>APORTE DE LA INSTITUCION CONFORME AL ACUERDO DE COLABORACION ENTRE EL INSTITUTO NACIONAL DE AGUAS POTABLES Y ALCANTARILLADOS (INAPA) Y LA FUNDACION FRANCINA HUNGRIA, EN FECHA DE 28 DE JUNIO DEL AÑO 2021, PARA LA EJECUCION Y DESARROLLO DE ACTIVIDADES CONJUNTAS Y RECIPROCAS EN PROCURA DE FORMAR A LOS COLABORADORES DEL INAPA, PROMOVIENDO ESPACIOS DE COMUNICACION DE LAS ACCIONES DE MANEJOS RESPONSABLE DE LOS RECURSOS DEL AGUA, SEGUN ACUERDO/ 28- DE JUNIO DEL  AÑO 2021.</t>
  </si>
  <si>
    <t xml:space="preserve">EFT-6454 </t>
  </si>
  <si>
    <t>EFT-6455</t>
  </si>
  <si>
    <t>EFT-6456</t>
  </si>
  <si>
    <t>EFT-6457</t>
  </si>
  <si>
    <t>EFT-6458</t>
  </si>
  <si>
    <t>EFT-6459</t>
  </si>
  <si>
    <t>EFT-6460</t>
  </si>
  <si>
    <t>EFT-6461</t>
  </si>
  <si>
    <t>EFT-6462</t>
  </si>
  <si>
    <t>EFT-6463</t>
  </si>
  <si>
    <t>EFT-6464</t>
  </si>
  <si>
    <t>EFT-6465</t>
  </si>
  <si>
    <t>EFT-6466</t>
  </si>
  <si>
    <t>EFT-6467</t>
  </si>
  <si>
    <t>EFT-6468</t>
  </si>
  <si>
    <t xml:space="preserve">061351 </t>
  </si>
  <si>
    <t xml:space="preserve">061352 </t>
  </si>
  <si>
    <t xml:space="preserve">061353 </t>
  </si>
  <si>
    <t xml:space="preserve">061354 </t>
  </si>
  <si>
    <t xml:space="preserve">061355 </t>
  </si>
  <si>
    <t xml:space="preserve">061356 </t>
  </si>
  <si>
    <t xml:space="preserve">061357 </t>
  </si>
  <si>
    <t xml:space="preserve">061358 </t>
  </si>
  <si>
    <t xml:space="preserve">061359 </t>
  </si>
  <si>
    <t xml:space="preserve">061360 </t>
  </si>
  <si>
    <t xml:space="preserve">061361 </t>
  </si>
  <si>
    <t xml:space="preserve">061362 </t>
  </si>
  <si>
    <t xml:space="preserve">061363 </t>
  </si>
  <si>
    <t xml:space="preserve">061364 </t>
  </si>
  <si>
    <t xml:space="preserve">061365 </t>
  </si>
  <si>
    <t xml:space="preserve">061366 </t>
  </si>
  <si>
    <t xml:space="preserve">061367 </t>
  </si>
  <si>
    <t xml:space="preserve">061368 </t>
  </si>
  <si>
    <t>PAGO INDEMN. Y VAC. (25 DIAS CORRESP. AL AÑO 2019 Y 24 DEL 2020), QUIEN DESEMPEÑO EL CARGO DE CONSERJE EN LA SECCION DE MAYORDOMIA.</t>
  </si>
  <si>
    <t>PAGO INDEMN. Y VAC. (25 DIAS CORRESP. AL AÑO 2019 Y 24 AL 2020), QUIEN DESEMPEÑO EL CARGO DE CONSERJE EN LA SECCION DE MAYORDOMIA.</t>
  </si>
  <si>
    <t>REPOS. FONDO CAJA CHICA DE LA PROVINCIA AZUA ZONA II CORRESPONDIENTE AL PERIODO DEL 14-06 AL 02-08-2021, RECIBOS DE DESEMBOLSO DEL 1226 AL 1271, SEGUN RELACION DE GASTOS.</t>
  </si>
  <si>
    <t>PAGO FACT. NO.B1500000409/26-07-2021 ORDEN DE COMPRA OC2021-0180, AQUISICION DE UTENSILIOS PARA LA DIVISION DE PROTOCOLO Y EVENTOS QUE SERAN UTILIZADOS DURANTE LAS DIFERENTES ACTIVIDADES DE NUESTRA INSTITUCION.</t>
  </si>
  <si>
    <t>PAGO INDEMN. Y VAC. (25 DIAS CORRESP. AL AÑO 2019 Y 19 DEL 2020), QUIEN DESEMPEÑO EL CARGO DE AYUDANTE DE FONTANERIA, EN LA DIVISION DE OPERACIONES SAN CRISTOBAL.</t>
  </si>
  <si>
    <t>PAGO INDEMN. Y VAC. (25 DIAS CORRESP. AL AÑO 2019 Y 19 AL 2020), QUIEN DESEMPEÑO EL CARGO DE AYUDANTE DE FONTANERIA, EN LA DIVISION DE OPERACIONES SAN CRISTOBAL.</t>
  </si>
  <si>
    <t>PAGO INDEMN. Y VAC. (30 DIAS CORRESP. AL AÑO 2018 Y 30 DEL 2019), QUIEN DESEMPEÑO EL CARGO DE OPERADOR DE SISTEMA APS, EN LA DIVISION DE OPERACIONES SAN JOSE DE OCOA.</t>
  </si>
  <si>
    <t>PAGO INDEMN. Y VAC. (30 DIAS CORRESP. AL AÑO 2018 Y 30 AL 2019), QUIEN DESEMPEÑO EL CARGO DE OPERADOR DE SISTEMA APS, EN LA DIVISION DE OPERACIONES SAN JOSE DE OCOA.</t>
  </si>
  <si>
    <t>PAGO FACT. NO. B1500000122/15-06-2021 ORDEN DE SERVICIO OS2021-0235, SERVICIO DE PULIDO, CRISTALIZADO Y LAVADO DE PISOS, PARA SER UTILIZADO EN LA SEDE CENTRAL DEL INAPA.</t>
  </si>
  <si>
    <t>PAGO FACT. NO. B1500000171/23-06-2021 ORDEN DE COMPRA OC2021-0164 ADQUISICION DE FILTROS Y ACEITE PARA VEHICULOS DE INSTITUCION.</t>
  </si>
  <si>
    <t>PAGO FACT. NOS. B1500000017/05-07, 20/06-07, 18/09-07, 29/19-07, 23/10-07, 24/12-07-2021,  ORDEN DE SERVICIO NO. OS2021-0440, SERVICIO DISTRIBUCION DE AGUA EN DIFERENTES SECTORES Y COMUNIDADES DE LA PROVINCIA BARAHONA.  CORRESP.  A   30 DIAS DE SÉPTIEMBRE,  31 DIAS DE OCTUBRE, 30 DIAS DE NOVIEMBRE, 28 DIAS DE DICIEMBRE/2020, 29 DIAS DE ENERO Y  25 DIAS DE FEBRERO/2021.</t>
  </si>
  <si>
    <t>RETENCION DEL ( 5%) DEL IMPUESTO SOBRE LA RENTA DESCONTADO A CONTRATISTAS Y PROVEEDORES DE BIENES Y SERVICIOS, SEGUN LEY 253/12,  CORRESP. AL  MES DE JULIO/2021.</t>
  </si>
  <si>
    <t>PAGO DE FACT. NO. B1500000004/06-07-2021 ORDEN DE COMPRA OC2021-0171, ADQUISICION DE CAFE, AZUCAR, CREMORA PARA SER DISTRIBUIDOS EN LOS DIFERENTES DEPARTAMENTOS DEL NIVEL CENTRAL DE INAPA.</t>
  </si>
  <si>
    <t>PAGO FACT. NOS. B0224293032/18-06, 4118/23-06-2021, DESCONTADO DE LA INDEMN. Y  VAC. QUIEN DESEMPEÑO EL CARGO DE CONSERJE EN LA SECCION DE MAYORDOMIA.</t>
  </si>
  <si>
    <t>PAGO FACT. NO. B1500000040/02-08-2021, ORDEN DE SERVICIO NO. OS2021-0238, DISTRIBUCION DE AGUA EN DIFERENTES SECTORES Y COMUNIDADES DE LA PROVINCIA AZUA,  CORRESP. A  20 DIAS DEL MES DE JULIO /2021.</t>
  </si>
  <si>
    <t>PAGO FACT. NOS. B0223928466/03-05, 3970/19-05, 1092,95/29-06-2021, DESCONTADO DE LA INDEMN. Y VAC. QUIEN DESEMPEÑO EL CARGO DE CONSERJE EN LA SECCION DE MAYORDOMIA.</t>
  </si>
  <si>
    <t>PAGO TRANSPORTE DEL DEPARTAMENTO DE REVISION Y CONTROL,  CORRESP. AL MES DE JULIO/2021, ELABORADA EN EL MES DE AGOSTO/2021.</t>
  </si>
  <si>
    <t>PAGO VIATICOS DE LA DIRECCION DE SUP. Y FISCALIZACION DE OBRAS, CORRESP. AL MES DE JUNIO/2021, ELABORADA EN AGOSTO/2021.</t>
  </si>
  <si>
    <t>PAGO NOMINA DE INDEMN. Y VAC. AL PERSONAL DESVINCULADO 6TA PARTE.</t>
  </si>
  <si>
    <t>PAGO FACT. NO. B1500000034/30-06-2021, ORDEN DE SERVICIO NO. OS2021-0240, DISTRIBUCION DE AGUA EN DIFERENTES SECTORES Y COMUNIDADES DE LA PROVINCIA SAMANA, CORRESP. A 30 DIAS DEL MES DE JUNIO/2021.</t>
  </si>
  <si>
    <t>PAGO FACT. NO. B1500000033/05-07-2021,  ORDEN DE SERVICIO NO. OS2021-0258,  DISTRIBUCION DE AGUA CON CAMION CISTERNA EN DIFERENTES SECTORES Y COMUNIDADES DE LA PROVINCIA SAMANA, CORRESP. A 21 DIAS DE JUNIO/2021.</t>
  </si>
  <si>
    <t>PAGO VIATICOS DE LA DIRECCION DE TRATAMIENTO DE AGUA, CORRESP. A  JUNIO/2021, ELABORADA EN AGOSTO/2021.</t>
  </si>
  <si>
    <t>PAGO NOMINA DE  VIATICOS DE LA DIRECCION DESARROLLO PROVINCIAL CORRESP. AL MES DE JUNIO/2021,  ELABORADA EN AGOSTO/2021.</t>
  </si>
  <si>
    <t>PAGO VIATICO DE LA DIRECCION DE OPERACIONES, CORRESP. AL MES DE JUNIO/2021, ELABORADA EN AGOSTO/2021.</t>
  </si>
  <si>
    <t>PAGO FACT. NO. B1500002633/01-08-2021, CUENTA NO. (50015799) SERVICIO C&amp;W INTERNET 155 MBPS IP ASIGNADO A NIVEL CENTRAL, CORRESP. A LA FACTURACION DE 01-08 AL 31-08/2021.</t>
  </si>
  <si>
    <t>PAGO VIATICOS DE LA DIRECCION ADMINISTRATIVA MES DE JUNIO/2021, ELABORADA EN AGOSTO/2021.</t>
  </si>
  <si>
    <t>PAGO FACT. NO. B1500000047/01-07-2021, ORDEN DE SERVICIO NO. OS2021-0362, DISTRIBUCION DE AGUA CON CAMION CISTERNA EN DIFERENTES SECTORES Y COMUNIDADES DE LA PROVINCIA EL SEIBO ADENDA 01/2021,  CORRESP  A  28 DIAS DE JUNIO/2021.</t>
  </si>
  <si>
    <t>PAGO RETENCION TSS, SEGURO BASICO OPCIONAL, APORTE PLAN DE PENSIONES (2.87%), SEGURO FAMILIAR DE SALUD (3.04%) CORRESP. A LAS NOMINAS NIVEL CENTRAL, ACUEDUCTOS, P/CONTRATADO E IGUALADO, P/ TRAMITES PENSION NC. Y AC. PROVINCIA SANTIAGO Y SAN CRISTOBAL, PERSONAL CONTRATADO SAN CRISTOBAL, ADICIONALES ACUEDUCTOS JUNIO , ADICIONALES NIVEL CENTRAL Y ACUEDUCTOS JULIO, CONTRATADO E IGUALADO MARZO-AGOSTO, CONTRATADO SUP.- PROYECTOS Y CACELADOS NC. Y AC., AGOSTO/2021.</t>
  </si>
  <si>
    <t xml:space="preserve">061369 </t>
  </si>
  <si>
    <t>REPOSICION FONDO CAJA CHCA DE LA PROVINCIA MONTECRISTI ZONA I CORRESP. AL PERIODO DEL 13-07 AL 13-08-2021, RECIBOS DE DESEMBOLSO DEL 0642 AL 0673 SEGUN RELACION DE GASTOS.</t>
  </si>
  <si>
    <t xml:space="preserve">EFT-6469 </t>
  </si>
  <si>
    <t>EFT-6470</t>
  </si>
  <si>
    <t>EFT-6471</t>
  </si>
  <si>
    <t>EFT-6472</t>
  </si>
  <si>
    <t xml:space="preserve">061370 </t>
  </si>
  <si>
    <t xml:space="preserve">061371 </t>
  </si>
  <si>
    <t xml:space="preserve">061372 </t>
  </si>
  <si>
    <t>REPOSICION FONDO CAJA CHICA DE LA PROVINCIA HERMANAS MIRABAL ZONA III CORRESP. AL PERIODO DEL 10-06 AL  28-07-2021, RECIBOS DE DESEMBOLSO DEL 0828 AL 0876 SEGUN RELACION DE GASTOS.</t>
  </si>
  <si>
    <t>REPOSICION FONDO CAJA CHICA DE LA PROVINCIA DAJABON ZONA I CORRESP. AL PERIODO DEL 14-06 AL 02-08-2021, RECIBOS DE DESEMBOLSO DEL 0900 AL 0932 SEGUN RELACION DE GASTOS.</t>
  </si>
  <si>
    <t>REPOSICION FONDO CAJA CHICA DE LA PROVINCIA EL SEIBO CORRESP. AL PERIODO DEL 04-06 AL 29-07-2021, RECIBOS DE DESEMBOLSO DEL 0759 AL 0821 SEGUN RELACION DE GASTOS.</t>
  </si>
  <si>
    <t>APORTES PATRONALES DE LA INSTITUCION AL SISTEMA DE SEGURIDAD SOCIAL, CORRESPONDIENTE AL MES DE AGOSTO/2021 Y RECARGOS E INTERESES POR  NOVEDADES ATRASADAS REPORTADAS EN EL PRESENTE MES, CORRESP. A LOS MESES DE MAYO- JULIO/2021, SEGUN FACTURA S/N  D/F 02-09-2021, REFERENCIA NOS. 0820-2120-9840-9441, 0820-2120-9840-9553, 0720-2120-9778-1980, 0520-2120-9803-3150, 0620-2120-9778-4711.</t>
  </si>
  <si>
    <t>PAGO VIATICOS COMPLETIVO, CORRESPONDIENTE A MAYO/2021 ELABORADA EN AGOSTO/2021.</t>
  </si>
  <si>
    <t>PAGO FACT. NOS.B1500000061/01-07, 63/04-03, 64/15-03, 65/04-06, 66/10-05, 67/14-06-2021,ORDENES  DE SERVICIO NOS.OS2021-0017  Y OS2021-0335, SERVICIO DE DISTRIBUCION DE AGUA CON CAMION CISTERNA EN DIFERENTES COMUNIDADES DE LA PROVINCIA PEDERNALES,  ADENDA NO.01/2020 Y NO. 011/2021,   CORRESP. A 30  DIAS  DE DICIEMBRE/2020,  31  DIAS  DE ENERO, 27 DIAS DE FEBRERO, 29 DIAS DE MARZO, 30 DIAS DE ABRIL, 29 DIAS DE  MAYO/2021.</t>
  </si>
  <si>
    <t>PAGO FACT. NOS.B1500064470/27-05, 64544/04, 64540/09, 64599/10, 64586/12,  64628, 64627,64624, 64629, 64626,/23, 64661,, 64633/25, 64639, 64642/28, 64666/29, 64653, 64663/30-06, 64675, 64676/01, 64702, 64717, 64691/02, 64669/03, 64721, 64719/06, 64727/07, 64738/08, 64742/10, 64724/11, 64770/20-07-2021 ORDEN DE COMPRA OC2020-0191 ADQUISICION DE GASOIL REGULAR  PARA SER UTILIZADO EN LA FLOTILLA  DE VEHICULOS, GENERADORES ELECTRICOS, Y EQUIPO DE BOMBEO DEL INAPA.</t>
  </si>
  <si>
    <t xml:space="preserve">EFT-6473 </t>
  </si>
  <si>
    <t>EFT-6474</t>
  </si>
  <si>
    <t>EFT-6475</t>
  </si>
  <si>
    <t xml:space="preserve">061373 </t>
  </si>
  <si>
    <t xml:space="preserve">061374 </t>
  </si>
  <si>
    <t xml:space="preserve">061375 </t>
  </si>
  <si>
    <t xml:space="preserve">061376 </t>
  </si>
  <si>
    <t xml:space="preserve">061377 </t>
  </si>
  <si>
    <t xml:space="preserve">061378 </t>
  </si>
  <si>
    <t xml:space="preserve">061379 </t>
  </si>
  <si>
    <t xml:space="preserve">061380 </t>
  </si>
  <si>
    <t xml:space="preserve">061381 </t>
  </si>
  <si>
    <t xml:space="preserve">061382 </t>
  </si>
  <si>
    <t xml:space="preserve">061383 </t>
  </si>
  <si>
    <t xml:space="preserve">061384 </t>
  </si>
  <si>
    <t xml:space="preserve">061385 </t>
  </si>
  <si>
    <t xml:space="preserve">061386 </t>
  </si>
  <si>
    <t xml:space="preserve">061387 </t>
  </si>
  <si>
    <t xml:space="preserve">061388 </t>
  </si>
  <si>
    <t xml:space="preserve">061389 </t>
  </si>
  <si>
    <t>REPOSICION FONDO GENERAL DESTINADO PARA CUBRIR GASTOS MENORES DEL NIVEL CENTRAL CORRESP. AL PERIODO DEL 06-05 AL 07-07-2021, RECIBOS DE DESEMBOLSO DEL 19766 AL 19952.</t>
  </si>
  <si>
    <t>REPOSICION FONDO CAJA CHICA DE LA PROVINCIA MARIA TRINIDAD SANCHEZ  ZONA III CORRESP. AL PERIODO DEL 15-06 AL 05-08-2021, RECIBOS DE DESEMBOLSO DEL 1008 AL 1051 SEGUN RELACION DE GASTOS.</t>
  </si>
  <si>
    <t>PAGO FACT. NO.B1500000279/05-08-2021, ORDEN DE SERVICIO NO.OS2021-0466,  COLOCACION DE PUBLICIDAD INSTITUCIONAL DURANTE 03 (TRES) MESES, EN PAGINA WEB WWW.REDDENOTICIAS.ONLINE,  CORRESP. AL PERIODO DEL 03 DE MAYO AL 03 DE AGOSTO DEL 2021.</t>
  </si>
  <si>
    <t>PAGO FACT. NO. B150000063/28-07-2021 ORDEN DE COMPRA OC-2021-0173 ADQUISICION DE CREMORA DE 11 ONZAS PARA SER DISTRIBUIDOS EN LOS DIFERENTE DEPARTEMENTOS DEL NIVEL CENTRAL DE INAPA.</t>
  </si>
  <si>
    <t>PAGO FACT. NO. B1500000144/25-08-2021, ORDEN DE SERVICIOS OS2021-0479, COLOCACION DE PUBLICIDAD INSTITUCIONAL DURANTE 03 (TRES) MESES, EN EL PROGRAMA TELEVISIVO ¨ RADAR DEPORTIVO¨ TRANSMITIDO LOS DOMINGOS DE 1:30 PM A 2:30 PM POR CANAL 4 RD. CORRESP. AL PERIODO DEL 12 DE JULIO  AL 12 DE AGOSTO/2021.</t>
  </si>
  <si>
    <t>PAGO FACT. NO.B1500000681/27-07-2021, ORDEN DE SERVICIO NO.OS2021-0449,  COLOCACION DE PUBLICIDAD INSTITUCIONAL DURANTE 03 (TRES) MESES, EN EL PROGRAMA DE TELEVISION ¨FORO 45¨ TRANSMITIDO LOS SABADOS DE 6:00 AM A 6:55 AM POR MULTIMEDIO TELERADIO AMERICA, CANAL 12  Y 45 EN TODOS LOS SISTEMAS DE CABLE DEL PAIS.   CORRESP. AL PERIODO DEL 26 DE ABRIL  AL 26 DE JULIO DEL 2021.</t>
  </si>
  <si>
    <t>PAGO DE FACT. NO B1500000231/29-06-2021 ORDEN DE SERVICIO OS2021-0383, SERVICIO DE 126 DESAYUNOS PREEMPACADOS, QUE SERAN SERVIDOS AL EQUIPO TECNICO DURANTE LOS VIAJES INSTITUCIONALES DE LA DIRECCION EJECUTIVA DEL INAPA.</t>
  </si>
  <si>
    <t>PAGO FACT. NO.B1500012126 ORDEN DE SERVICIO OS2021-0491, SERVICIO DE REPARACION PARA CAMIONETA TOYOTA HILUX, FICHA 1038.</t>
  </si>
  <si>
    <t>PAGO FACT. NOS.B1500000001, 02/19-07-2021, ORDEN DE SERVICIO NO.OS2021-0518 ,SERVICIO DE DISTRIBUCION DE AGUA CON CAMION CISTERNA EN DIFERENTES COMUNIDADES DE LA PROVINCIA MARIA TRINIDAD SANCHEZ,   CORRESP. A 15 DIAS DE MAYO  Y 26 DIAS DE JUNIO/2021.</t>
  </si>
  <si>
    <t>SALDO, INDEMN. Y VAC. CORRESP. A (20 DIAS DEL AÑO 2019 Y 20 DEL 2020), QUIEN DESEMPEÑO EL CARGO DE ENCARGADO EN LA SECCION DE SEGURIDAD CIVIL.</t>
  </si>
  <si>
    <t>PAGO FACT. NO.B1500003100/13-07-2021, ORDEN DE SERVICIO NO.OS2021-0438, PUBLICACION EN UN (01) MEDIO DE CIRCULACION NACIONAL DURANTE DOS (02) DIAS CONSECUTIVOS LA CONVOCATORIA A PARTICIPAR EN EL PROCESO DE LICITACION PUBLICA NACIONAL, NO.INAPA-CCC-LPN-2021-0020. EN UN PERIODO DESDE 05-07-2021 HASTA 06-07-2021.</t>
  </si>
  <si>
    <t>PAGO FACT. NO.B1500000003/18-08-2021,  ALQUILER LOCAL COMERCIAL EN CARRETERA SAMANA LAS GALERAS, MUNICIPIO LOS CACAOS, PROVINCIA SAMANA, ADENDA 01/2020, CORRESP. A LOS MESES DE JULIO Y AGOSTO/2021.</t>
  </si>
  <si>
    <t>3ER ABONO, INDEMN. Y VAC. CORRESP. A (30 DIAS DEL AÑO 2019 Y 30 DEL 2020), QUIEN DESEMPEÑO EL CARGO DE ENCARGADO EN EL DEPARTAMENTO REGIONAL ALINO.</t>
  </si>
  <si>
    <t>SALDO, INDEMN. Y VAC. CORRESP. A (30 DIAS DEL AÑO 2019 Y 30 AL 2020), QUIEN DESEMPEÑO EL CARGO DE ENCARGADO (A), DEPARTAMENTO PROVINCIAL ELIAS PIÑA.</t>
  </si>
  <si>
    <t>PAGO FACT. NO.B1500000082/09-08-2021, ORDEN DE SERVICIO NO.OS2021-0465, COLOCACION DE PUBLICIDAD INSTITUCIONAL DURANTE 03 (TRES) MESES EN EL PROGRAMA TELEVISIVO  ¨METRO POR METRO¨,  TRANSMITIDO DE LUNES A VIERNES DE 7:00 AM A 8:00 AM POR EL CANAL 06 Y 65 UHF CANAL DEL SOL Y TRANSMISION EN VIVO POR LAS REDES SOCIALES FACEBOOK: HECTOR METRO POR METRO, YOUTUBE: METROPORMETRO Y EN INSTAGRAM Y TWITTER: METRO POR METRO. DURANTE UN PERIODO DEL 06 DE MAYO AL 06 DE AGOSTO/2021.-</t>
  </si>
  <si>
    <t>PAGO FACT. NO.B1500000444/20-08-2021, ORDEN DE SERVICIO OS2021-0544, COLOCACION PUBLICIDAD INSTITUCIONAL DURANTE 03 (TRES) MESES, EN EL PROGRAMA RADIAL "AUDIENCIA PUBLICA", TRANSMITIDO LOS SABADOS  DE 9:00 AM A 9:30 AM POR HIJB, 8:30 AM, CORRESP. AL PERIODO DESDE EL 10 DE MAYO HASTA EL 10 DE AGOSTO/2021.</t>
  </si>
  <si>
    <t>2DO ABONO, INDEMN. Y VAC. CORRESP. A (30 DIAS DEL AÑO 2019 Y 30 DEL 2020), QUIEN DESEMPEÑO EL CARGO DE ENCARGADO (A), DEPARTAMENTO DE DESARROLLO RURAL EN APS.</t>
  </si>
  <si>
    <t>PAGO FACT. NO. B1500000008/30-06--2021, ORDEN DE SERVICIO NO. OS2021-0206, DISTRIBUCION DE AGUA EN DIFERENTES SECTORES Y COMUNIDADES DE LA PROVINCIA MONTECRISTI, CORRESP. A 26 DIAS  DE JUNIO/2021.</t>
  </si>
  <si>
    <t>PAGO FACTURA NO.B1500000101/01-08-2021,  ALQUILER LOCAL COMERCIAL Y MANTENIMIENTO EN EL MUNICIPIO LAS TERRENAS, PROVINCIA SAMANA, ADENDUM NO.03/2021, CORRESP. AL MES DE AGOSTO/2021.</t>
  </si>
  <si>
    <t>PAGO FACT. NO. B1500002635/01-08-2021, CUENTA NO. (50017176) SERVICIO C&amp;W INTERNET ASIGNADO A SAN CRISTOBAL, CORRESP. A LA FACTURACION DEL 01-08- AL 31-08/2021.</t>
  </si>
  <si>
    <t xml:space="preserve">EFT-6476 </t>
  </si>
  <si>
    <t>EFT-6477</t>
  </si>
  <si>
    <t>EFT-6478</t>
  </si>
  <si>
    <t xml:space="preserve">061391 </t>
  </si>
  <si>
    <t xml:space="preserve">061392 </t>
  </si>
  <si>
    <t xml:space="preserve">061393 </t>
  </si>
  <si>
    <t xml:space="preserve">061394 </t>
  </si>
  <si>
    <t xml:space="preserve">061395 </t>
  </si>
  <si>
    <t xml:space="preserve">061396 </t>
  </si>
  <si>
    <t xml:space="preserve">061397 </t>
  </si>
  <si>
    <t xml:space="preserve">061398 </t>
  </si>
  <si>
    <t xml:space="preserve">061399 </t>
  </si>
  <si>
    <t xml:space="preserve">061400 </t>
  </si>
  <si>
    <t>PAGO FACT. NO. B1500000096/25-08-2021, ORDEN DE SERVICIO OS2021-0540,   PUBLICIDAD INSTITUCIONAL DURANTE 03 (TRES) MESES DE COLOCACION MEDIANTE  1 BANNER FIJO DIMENSION 980 X 180,   EN  LAS REVISTAS "BUSINESS Y GALA" ,  DEL 24 DE MAYO HASTA 24 DE AGOSTO/2021.</t>
  </si>
  <si>
    <t>PAGO FACT. NO.B1500000003/13-08-2021, ORDEN DE SERVICIO NO.OS2021-0539, COLOCACION DE PUBLICIDAD INSTITUCIONAL DURANTE 03 (TRES) MESES EN EL PROGRAMA DE TELEVISION  ¨LA CARACOLA¨, QUE ES  TRANSMITIDO DE LUNES A VIERNES DE 7:00 PM A 8:00 PM, POR LA PLATAFORMA CACHICHA.COM Y POR EL PORTAL DIGITAL WWW.LACARACOLA.COM,  DICHO ESPACIO TAMBIEN SE COMPROMETE A COLOCARLO EN EL PORTAL DIGITAL LA TINTA CRIOLLA ¨TODA LA VERDAD ESCRITA ¨, WWW.TINTACRIOLLA.COM. DURANTE UN PERIODO DEL 02 DE MARZO  AL 02 DE JUNIO/2021.</t>
  </si>
  <si>
    <t>8VO ABONO DE LA INDEMN. Y VAC. CORRESP. A (30 DIAS DEL AÑO 2019 Y 25 DIAS DEL 2020), QUIEN DESEMPEÑO EL CARGO DE ENCARGADA EN EL DEPTO. DE MEDICION DE CONSUMO.</t>
  </si>
  <si>
    <t>PAGO VAC. (30 DIAS CORRESP. AL AÑO 2019 Y 27 AL 2020), QUIEN DESEMPEÑO EL CARGO DE AUXILIAR DE FACTURACION, EN TRAMITE DE PENSION.</t>
  </si>
  <si>
    <t>7MO ABONO DE INDEMN. Y VAC. CORRESP. A (30 DIAS DEL AÑO 2019 Y 29 DEL 2020), QUIEN DESEMPEÑO EL CARGO DE ENCARGADO EN EL DEPARTAMENTO DE DESARROLLO RURAL EN APS.</t>
  </si>
  <si>
    <t>SALDO, INDEMN. Y VAC. CORRESP. A (30 DIAS DEL AÑO 2019 Y 30 DEL 2020), QUIEN DESEMPEÑO EL CARGO DE ENCARGADO EN EL DEPARTAMENTO DE HIDROLOGIA.</t>
  </si>
  <si>
    <t>PAGO INDEMN. Y VAC. (15 DIAS CORRESP. AL AÑO 2019 Y 14 DEL 2020), QUIEN DESEMPEÑO EL CARGO DE MENSAJERO EXTERNO EN LA DIVISION DE TRANSPORTACION.</t>
  </si>
  <si>
    <t>PAGO INDEMN. Y VAC. (15 DIAS CORRESP. AL AÑO 2019 Y 14 AL 2020), QUIEN DESEMPEÑO EL CARGO DE MENSAJERO EXTERNO EN LA DIVISION DE TRANSPORTACION.</t>
  </si>
  <si>
    <t>PAGO FACT. NO. B1500000102/11-08-2021 ALQUILER LOCAL COMERCIAL EN EL MUNICIPIO NAGUA, PROVINCIA  MARIA TRINIDAD SANCHEZ, (ADENDA 001/2020), CORRESP. A LOS MESES FEBRERO, MARZO, ABRIL, MAYO, JUNIO Y JULIO/2021.</t>
  </si>
  <si>
    <t>PAGO FACT. NO.B1500000025/28-07-2021, ALQUILER LOCAL COMERCIAL PARA NUESTRA OFICINA EN EL MUNICIPIO Y PROVINCIA SANTIAGO RODRIGUEZ, CORRESP. AL MES JULIO/2021.</t>
  </si>
  <si>
    <t>PAGO FACT. NOS. B1500000030/01-02, 36/08-04, 37/05-08-2021, ORDENES  DE SERVICIO NOS. OS2021-0014, DISTRIBUCION DE AGUA EN DIFERENTES SECTORES Y COMUNIDADES DE LA PROVINCIA BARAHONA, ADENDA NO.01/2020. CORRESP. A 28  DIAS  DE DICIEMBRE/2020, 27 DIAS DE ENERO, 14 DIAS DE FEBRERO/2021.</t>
  </si>
  <si>
    <t>PAGO FACT. NO.B1500003119/27-07-2021, ORDEN DE SERVICIO NO.OS2021-0460, PUBLICACION EN UN (01) MEDIO DE CIRCULACION NACIONAL DURANTE DOS (02) DIAS CONSECUTIVOS LA CONVOCATORIA A PARTICIPAR EN EL PROCESO DE LICITACION PUBLICA NACIONAL, NO. INAPA-CCC-LPN-2021-0022.</t>
  </si>
  <si>
    <t>PAGO FACT. NO. B1500000007/02-08-2021, ALQUILER LOCAL COMERCIAL EN EL MUNICIPIO SAN FRANCISCO DE MACORIS, PROVINCIA DUARTE, CORRESP. AL MES DE AGOSTO/2021.</t>
  </si>
  <si>
    <t xml:space="preserve">061401 </t>
  </si>
  <si>
    <t>PAGO UNICO POR ACUERDO DE COLABORACION PARA EJECUTAR Y DESARROLLAR ACTIVIDADES CONJUNTAS Y RECIPROCAS, EN PROCURA DE CONCIENTIZAR A LA POBLACION DEL USO RACIONAL Y CUIDADO DE RECURSO AGUA, ASI COMO TAMBIEN EL PAGO DEL PRECIADO LIQUIDO.</t>
  </si>
  <si>
    <t xml:space="preserve">EFT-6479 </t>
  </si>
  <si>
    <t>EFT-6480</t>
  </si>
  <si>
    <t>PAGO FACT. NOS. B1500000040, 41/02-08-2021, ORDEN DE SERVICIO NO. OS2021-0536,  DISTRIBUCION DE AGUA CON CAMION CISTERNA EN DIFERENTES SECTORES Y COMUNIDADES DE LA PROVINCIA SAN CRISTOBAL, CORRESP. A 22 DIAS  DE JUNIO , 31 DIAS DE JULIO/2021.</t>
  </si>
  <si>
    <t>PAGO FACT. NOS. B1500000039, 40,41,42/02-08-2021,  ORDEN DE SERVICIO NO. OS2021-0537  DISTRIBUCION  DE AGUA EN DIFERENTES SECTORES Y COMUNIDADES DE LA PROVINCIA SAN CRISTOBAL,  CORRESP. A 22 DIAS DE ABRIL, 30 DIAS DE MAYO, 30 DIAS DE JUNIO, 31 DIAS DE JULIO/2021.</t>
  </si>
  <si>
    <t xml:space="preserve">EFT-6481 </t>
  </si>
  <si>
    <t>EFT-6482</t>
  </si>
  <si>
    <t>EFT-6483</t>
  </si>
  <si>
    <t>EFT-6484</t>
  </si>
  <si>
    <t>EFT-6485</t>
  </si>
  <si>
    <t>EFT-6486</t>
  </si>
  <si>
    <t>EFT-6487</t>
  </si>
  <si>
    <t>EFT-6488</t>
  </si>
  <si>
    <t>EFT-6489</t>
  </si>
  <si>
    <t>EFT-6490</t>
  </si>
  <si>
    <t>EFT-6491</t>
  </si>
  <si>
    <t>EFT-6492</t>
  </si>
  <si>
    <t>EFT-6493</t>
  </si>
  <si>
    <t>EFT-6494</t>
  </si>
  <si>
    <t>EFT-6495</t>
  </si>
  <si>
    <t>EFT-6496</t>
  </si>
  <si>
    <t>EFT-6497</t>
  </si>
  <si>
    <t>EFT-6498</t>
  </si>
  <si>
    <t>EFT-6499</t>
  </si>
  <si>
    <t>EFT-6500</t>
  </si>
  <si>
    <t>EFT-6501</t>
  </si>
  <si>
    <t>EFT-6502</t>
  </si>
  <si>
    <t xml:space="preserve">061402 </t>
  </si>
  <si>
    <t xml:space="preserve">061403 </t>
  </si>
  <si>
    <t xml:space="preserve">061404 </t>
  </si>
  <si>
    <t xml:space="preserve">061405 </t>
  </si>
  <si>
    <t xml:space="preserve">061406 </t>
  </si>
  <si>
    <t xml:space="preserve">061407 </t>
  </si>
  <si>
    <t xml:space="preserve">061408 </t>
  </si>
  <si>
    <t xml:space="preserve">061409 </t>
  </si>
  <si>
    <t xml:space="preserve">061410 </t>
  </si>
  <si>
    <t xml:space="preserve">061411 </t>
  </si>
  <si>
    <t xml:space="preserve">061412 </t>
  </si>
  <si>
    <t xml:space="preserve">061413 </t>
  </si>
  <si>
    <t xml:space="preserve">061414 </t>
  </si>
  <si>
    <t xml:space="preserve">061415 </t>
  </si>
  <si>
    <t xml:space="preserve">061416 </t>
  </si>
  <si>
    <t xml:space="preserve">061417 </t>
  </si>
  <si>
    <t xml:space="preserve">061418 </t>
  </si>
  <si>
    <t>COMPLETIVO, INDEMN. Y VAC. (20 DIAS CORRESP. AL AÑO 2019 Y 20 DEL 2020), QUIEN DESEMPEÑO EL CARGO DE OPERADOR DE SISTEMA APS, EN LA SECCION DE OPERACIONES DE BARAHONA.</t>
  </si>
  <si>
    <t>REPOSICION FONDO CAJA CHICA DE LA OFICINA EN BOTONCILLO ZONA I CORRESP. AL PERIODO DEL 13-05 AL 23-07-2021, RECIBOS DE DESEMBOLSO DEL 0130 AL 0139 SEGUN RELACION DE GASTOS.</t>
  </si>
  <si>
    <t>REPOSICION FONDO CAJA CHICA DE LA UNIDAD ADMINISTRATIVA DE NAVARRETE ZONA V CORRESP. AL PERIODO DEL 17-06 AL 12-08-2021, RECIBOS DE DESEMBOLSO DEL 0035 AL 0051.</t>
  </si>
  <si>
    <t>PAGO FACT. NO. B1500000015/07-07-21 ORDEN  DE COMPRA OC2021-0166,COMPRA DE MATERIALES  SANITARIOS PARA SER UTILIZADO EN MONTECRISTI, ESPERANZA, MICHES, NAVARRETE, SAMANA, EL SEIBO, COTUI, VILLA LA MATA, SAN PEDRO DE MACORIS Y AZUA DE LAS ZONAS DEL INAPA.</t>
  </si>
  <si>
    <t>PAGO FACT. NO. B1100009000/25-08-2021, ALQUILER LOCAL COMERCIAL EN EL MUNICIPIO QUISQUEYA, PROVINCIA SAN PEDRO DE MACORIS, CORRESP. A LOS MESES DE JUNIO, JULIO, AGOSTO/2021.</t>
  </si>
  <si>
    <t>PAGO FACT. NO.B1100008943/23-08-2021 ALQUILER LOCAL COMERCIAL EN COTUI PROVINCIA  SANCHEZ RAMIREZ, CORRESP. AL MES DE AGOSTO/2021.</t>
  </si>
  <si>
    <t>PAGO FACT. NO.B1100008973/24-08-2021 ALQUILER DE LOCAL COMERCIAL EN EL MUNICIPIO NAGUA, PROVINCIA MARIA TRINIDAD SANCHEZ, CORRESP. AL MES DE AGOSTO/2021.</t>
  </si>
  <si>
    <t>PAGO FACT. NO.B1100008946/23-08-2021,  ALQUILER LOCAL COMERCIAL  EN EL MUNICIPIO  LAGUNA SALADA, PROVINCIA VALVERDE, CORRESP. AL MES DE AGOSTO/2021.</t>
  </si>
  <si>
    <t>PAGO FACT. NO.B1100008945/23-08-2021 ALQUILER LOCAL COMERCIAL EN PIMENTEL, PROVINCIA DUARTE, CORRESP. AL MES DE AGOSTO/2021.</t>
  </si>
  <si>
    <t>PAGO FACT. NO. B1100008947/23-08-2021, ALQUILER DE LOCAL COMERCIAL UBICADO EN EL DISTRITO MUNICIPAL PALMAR DE OCOA, MUNICIPIO AZUA, PROVINCIA AZUA,  CORRESP. AL MES DE AGOSTO/2021.</t>
  </si>
  <si>
    <t>PAGO FACT. NO. B1500000123/19-08-2021 ORDEN DE SERVICIO OS2021-0464, COLOCACION DE PUBLICIDAD INSTITUCIONAL DURANTE 03 (TRES) MESES DE 02 (DOS) CUÑAS DIARIAS EN EL PROGRAMA  TELEVISIVO " A LAS 7:00 AM", TRANSMITIDO DE LUNES A VIERNES DE 7:00 AM A 8:00 AM POR METROVISION,  CANAL 62 DE ASTER Y CLARO, ASI COMO LA PLATAFORMA DIGITAL WWW.METROVISION.COM.DO, CORRESP. AL PERIODO DEL 27 DE ABRIL  AL 27 JULIO/2021.</t>
  </si>
  <si>
    <t>REPOSICION FONDO CAJA CHICA DE LA PROVINCIA LA ALTAGRACIA ZONA VI CORRESP. AL PERIODO DEL 06-07 AL 19-08-2021, RECIBOS DE DESEMBOLSO DEL 1127 AL 1207 SEGUN RELACION DE GASTOS.</t>
  </si>
  <si>
    <t>PAGO FACT. NO.B1100008979/24-08-2021, ALQUILER LOCAL COMERCIAL, MUNICIPIO SABANA GRANDE DE BOYA, PROVINCIA MONTE PLATA, CORRESP. AL MES DE AGOSTO/2021.</t>
  </si>
  <si>
    <t>PAGO FACT. NO.B1100008976/24-08-2021, ALQUILER LOCAL COMERCIAL EN  LAS YAYAS, PROVINCIA  AZUA, CORRESP. AL MES DE AGOSTO/2021.</t>
  </si>
  <si>
    <t>PAGO FACT. NO.B1500000036/07-08-2021,  ALQUILER LOCAL COMERCIAL EN RIO SAN JUAN, PROVINCIA MARIA TRINIDAD SANCHEZ, ADENDA NO.01/2020, CORRESP. AL MES AGOSTO/2021.</t>
  </si>
  <si>
    <t>PAGO FACT. NO.B1100008955/23-08-2021,  ALQUILER LOCAL COMERCIAL EN JICOME ARRIBA, MUNICIPIO ESPERANZA, PROVINCIA VALVERDE, CORRESP. AL MES DE AGOSTO/2021.</t>
  </si>
  <si>
    <t>PAGO FACT. NO.B1500000055/07-09-2021  ALQUILER LOCAL COMERCIAL EN EL MUNICIPIO Y PROVINCIA EL SEIBO, (ADENDA 01/2020) CORRESP. A LOS MESES DE JULIO Y AGOSTO/2021.</t>
  </si>
  <si>
    <t>PAGO FACT. NO. B1500000032/03-08-2021, ORDEN DE SERVICIO NO. OS2021-0204,  ABASTECIMIENTO DE AGUA EN DIFERENTES SECTORES Y COMUNIDADES DE LA PROVINCIA MAO, VALVERDE, CORRESP. A 29 DIAS  DEL MES DE JULIO/2021.</t>
  </si>
  <si>
    <t>PAGO FACT. NOS. B1500000124/01-07, 129/02-08-2021, ORDEN DE SERVICIO NO. OS2021-0566, DISTRIBUCION DE AGUA EN DIFERENTES SECTORES Y COMUNIDADES DE LA PROVINCIA DUARTE CORRESP. A 30 DIAS DEL MES DE JUNIO Y 30 DIAS DEL MES DE JULIO/2021.</t>
  </si>
  <si>
    <t>PAGO FACT. NOS.B1500004123, 4124, 4125 4126, 4127, 4129, 4111, 4145, 4146 4147, 4148, 4149, 4150, 4151, 4152/31-08-2021, CONSUMO ENERGETICO CORRESP. AL MES DE AGOSTO/2021.</t>
  </si>
  <si>
    <t>PAGO FACT. NO.B1500003118/27-07-2021, ORDEN DE SERVICIO NO.OS2021-0437, PUBLICACION EN UN (01) MEDIO DE CIRCULACION NACIONAL DURANTE DOS (02) DIAS CONSECUTIVOS LA CONVOCATORIA A PARTICIPAR EN EL PROCESO DE LICITACION PUBLICA NACIONAL, NO. INAPA-CCC-LPN-2021-0018.</t>
  </si>
  <si>
    <t>APORTES PATRONALES DE LA INSTITUCION AL SISTEMA DE SEGURIDAD SOCIAL, COMPLETIVO DEL MES  DE AGOSTO/2021  DE NOVEDADES ATRASADAS CORRESP. A LOS MESES DE MARZO Y ABRIL/2021 REPORTADAS EN EL MES DE AGOSTO Y RECARGOS E INTERESES GENERADOS SEGUN FACTURA S/N  D/F 06-09-2021, REFERENCIA NOS. 0420-2120-9964-3393, 0320-2120-9964-3379.</t>
  </si>
  <si>
    <t>PAGO FACT. NOS B1500000057/01-07, 58/02-08-2021, ORDEN DE SERVICIO NO. OS2021-0527, DISTRIBUCION DE AGUA EN DIFERENTES SECTORES Y COMUNIDADES DE LA PROVINCIA DUARTE, CORRESP. 30  DIAS DE JUNIO Y 30 DIAS DE JULIO/2021.</t>
  </si>
  <si>
    <t>PAGO FACT. NOS. B1500000034/01-06, 35/05-07,  36/03-08-2021, ORDEN DE SERVICIO NO. OS2021-0533,  DISTRIBUCION DE AGUA EN DIFERENTES SECTORES Y COMUNIDADES DE LA PROVINCIA SAN JUAN DE LA MAGUANA, CORRESP. A 31  DIAS  DE MAYO, 29 DIAS DE JUNIO,  Y 31   DIAS DE JULIO /2021.</t>
  </si>
  <si>
    <t>PAGO FACT. NO.B1100008944/23-08-2021, ALQUILER LOCAL COMERCIAL EN SAN JUAN DE LA MAGUANA, PROVINCIA SAN JUAN, CORRESP. AL MES DE AGOSTO/2021.</t>
  </si>
  <si>
    <t>PAGO FACT. NO. B1100008996/25-08-2021, ALQUILER DE VIVIENDA FAMILIAR HABITADA POR EL PERSONAL DE SUPERVISION DEL ACUEDUCTO JUANA VICENTA, EL LIMON, PROVINCIA SAMANA CORRESP. AL MES DE AGOSTO/2021.</t>
  </si>
  <si>
    <t>PAGO FACT. NO. B1100008995/25-08-2021,  ALQUILER DE UNA CASA, EN EL MUNICIPIO BANI, PROVINCIA PERAVIA CORRESP. AL MES DE AGOSTO/2021.</t>
  </si>
  <si>
    <t>PAGO FACT. NO. B1100008999/25-8-2021,  ALQUILER VIVIENDA FAMILIAR HABITADA POR EL PERSONAL DE SUPERVISION DE OBRAS EN MONTECRISTI, CORRESP. AL MES DE AGOSTO/2021.</t>
  </si>
  <si>
    <t>PAGO FACT. NOS.B1100008939/10-08, 8134/29-4, 7834/31-03, 7358/23-2-2021,  ALQUILER LOCAL COMERCIAL EN EL MUNICIPIO COTUI, PROVINCIA SANCHEZ RAMIREZ, CORRESP. A LOS MESES DE FEBRERO, MARZO, ABRIL, MAYO. JUNIO, JULIO, AGOSTO/2021.</t>
  </si>
  <si>
    <t>PAGO VIATICOS DE LA DIRECCION COMERCIAL, CORRESP. A JUNIO/2021, ELABORADA EN AGOSTO/2021.</t>
  </si>
  <si>
    <t>PAGO FACT. NO. B1500105993 (CUENTA NO.744281798), SERVICIO DE INTERNET BANDA (S) ANCHA DE LA DIRECCION EJECUTIVA,  DIRECCION DE TRATAMIENTO, DIRECCION DE RECURSOS HUMANOS, DEPTO. COMUNICACIONES, TRANSPORTACION, SISMOPA,  DIRECCION ADMINISTRATIVA,  TOPOGRAFIA, UEPE, BANDA ANCHA DE IPAD Y BANDA ANCHA PROVINCIA SAN PEDRO DE MACORIS, CORRESP. AL MES DE AGOSTO/2021.</t>
  </si>
  <si>
    <t>PAGO FACT. NO.B1500105990/28-08-2021, CUENTA NO.709494508, SERVICIOS TELEFONICOS E INTERNET, CORRESP. AL MES DE AGOSTO/2021.</t>
  </si>
  <si>
    <t>PAGO FACT. NOS. B1500000073, 74, 75, 76/02-08-2021, ORDEN DE SERVICIO NO. OS2021-0538, DISTRIBUCION DE AGUA EN DIFERENTES SECTORES Y COMUNIDADES DE LA PROVINCIA SAN CRISTOBAL, SEGUN CONTRATO NO. 030/2021, CORRESP. A 30 DIAS DE ABRIL, 31  DIAS DE MAYO,  30  DIAS DE JUNIO, 31 DIAS DE JULIO/2021.</t>
  </si>
  <si>
    <t>PAGO FACT. NO.B1500105278/28-08-2021 (721621338) SERVICIO DE LAS FLOTAS SISMOPA, CORRESP. AL MES DE AGOSTO DEL 2021.</t>
  </si>
  <si>
    <t>PAGO FACTURA NO.B1100008978/24-08-2021, ALQUILER DE LOCAL COMERCIAL EN EL DISTRITO MUNICIPAL HATILLO PALMA , MUNICIPIO GUAYUBIN, PROVINCIA  MONTE CRISTI, CORRESP. AL MES AGOSTO/2021.-</t>
  </si>
  <si>
    <t>PAGO FACT. NO. B1500000017/05-03-2021, ORDEN DE SERVICIO NO. OS2021-0245, DISTRIBUCION DE AGUA CON CAMION CISTERNA EN DIFERENTES SECTORES  Y COMUNIDADES DE LA PROVINCIA BARAHONA, ADENDA 01/2020, CORRESP. A 11 DIAS DE NOVIEMBRE/2020.</t>
  </si>
  <si>
    <t>PAGO FACT. NO.B1100008974/24-08-2021, ALQUILER LOCAL COMERCIAL,  MUNICIPIO EL VALLE, PROVINCIA HATO MAYOR, CORRESP. AL MES DE AGOSTO/2021.</t>
  </si>
  <si>
    <t>PAGO FACT. NO.B1100008977/24-08-2021,  ALQUILER DE LOCAL COMERCIAL EN EL MUNICIPIO DON GREGORIO, PROVINCIA PERAVIA, CORRESP. AL MES DE AGOSTO/2021.</t>
  </si>
  <si>
    <r>
      <t>061428</t>
    </r>
    <r>
      <rPr>
        <sz val="9"/>
        <color indexed="8"/>
        <rFont val="Arial"/>
        <family val="2"/>
      </rPr>
      <t/>
    </r>
  </si>
  <si>
    <t xml:space="preserve">EFT-6503 </t>
  </si>
  <si>
    <t>EFT-6504</t>
  </si>
  <si>
    <t>EFT-6505</t>
  </si>
  <si>
    <t>EFT-6506</t>
  </si>
  <si>
    <t>EFT-6507</t>
  </si>
  <si>
    <t>EFT-6508</t>
  </si>
  <si>
    <t>EFT-6509</t>
  </si>
  <si>
    <t>EFT-6510</t>
  </si>
  <si>
    <t>EFT-6511</t>
  </si>
  <si>
    <t>EFT-6512</t>
  </si>
  <si>
    <t>EFT-6513</t>
  </si>
  <si>
    <t>EFT-6514</t>
  </si>
  <si>
    <t xml:space="preserve">061419 </t>
  </si>
  <si>
    <t xml:space="preserve">061420 </t>
  </si>
  <si>
    <t xml:space="preserve">061421 </t>
  </si>
  <si>
    <t xml:space="preserve">061422 </t>
  </si>
  <si>
    <t xml:space="preserve">061423 </t>
  </si>
  <si>
    <t xml:space="preserve">061424 </t>
  </si>
  <si>
    <t xml:space="preserve">061425 </t>
  </si>
  <si>
    <t xml:space="preserve">061426 </t>
  </si>
  <si>
    <t xml:space="preserve">061427 </t>
  </si>
  <si>
    <t xml:space="preserve">061429 </t>
  </si>
  <si>
    <t xml:space="preserve">061430 </t>
  </si>
  <si>
    <t xml:space="preserve">061431 </t>
  </si>
  <si>
    <t xml:space="preserve">061432 </t>
  </si>
  <si>
    <t xml:space="preserve">061433 </t>
  </si>
  <si>
    <t xml:space="preserve">061434 </t>
  </si>
  <si>
    <t xml:space="preserve">061435 </t>
  </si>
  <si>
    <t xml:space="preserve">061436 </t>
  </si>
  <si>
    <t xml:space="preserve">061437 </t>
  </si>
  <si>
    <t xml:space="preserve">061438 </t>
  </si>
  <si>
    <t>REPOSICION FONDO CAJA CHICA DE LA DIRECCION DE TRATAMIENTO DE AGUA DESTINADO PARA LA LIMPIEZA, DESINFECCION,CORRECCION DE LOS SISTEMAS DE ABASTECIMIENTO DE AGUAS POTABLES Y RESIDUALES CORRESP. AL PERIODO DEL  19-07 AL 25-08-2021, RECIBOS DE DESEMBOLSO DEL 2754 AL 2813 SEGUN RELACION DE GASTOS.</t>
  </si>
  <si>
    <t>REPOSICION FONDO CAJA CHICA DE LA PROVINCIA PERAVIA ZONA IV CORRESP. AL PERIODO DEL 29-06 AL 04-08-2021, RECIBOS DE DESEMBOLSO DEL 1557 AL 1625 SEGUN RELACION DE GASTOS.</t>
  </si>
  <si>
    <t>PAGO FACT. NO.B1100008989/25-08-2021  ALQUILER LOCAL COMERCIAL MUNICIPIO COMENDADOR, PROVINCIA ELIAS PIÑA, CORRESP. AL MES DE AGOSTO/2021.</t>
  </si>
  <si>
    <t>PAGO FACT. NO. B1100008949/23-08-2021, ALQUILER LOCAL COMERCIAL EN EL MUNICIPIO RESTAURACION,  PROVINCIA DAJABON CORRESP. AL MES DE AGOSTO/2021.</t>
  </si>
  <si>
    <t>PAGO FACT. NO. B1100008952/23-08-2021,  ALQUILER LOCAL COMERCIAL, MUNICIPIO SAN JUAN, PROVINCIA SAN JUAN, CORRESP. AL  MES DE AGOSTO/2021.</t>
  </si>
  <si>
    <t>PAGO FACT. NO.B1100008951/23-08-2021,  ALQUILER LOCAL COMERCIAL EN EL MUNICIPIO LOMA DE CABRERA, PROVINCIA DAJABON, CORRESP. AL  MES DE AGOSTO/2021.</t>
  </si>
  <si>
    <t>PAGO FACT. NOS. B1500000016/31-08, 15/03-08-2021, ALQUILER LOCAL COMERCIAL EN EL MUNICIPIO JUAN HERRERA, PROVINCIA SAN JUAN, CORRESP. A LOS MESES DE MAYO, JUNIO, JULIO, AGOSTO/2021.</t>
  </si>
  <si>
    <t>PAGO FACT. NO. B1500000006/21-08-2021,  ALQUILER LOCAL OFICINA COMERCIAL EN EL MUNICIPIO VILLA LOS ALMACIGOS, PROVINCIA SANTIAGO RODRIGUEZ, CORRESP. A LOS MESES DESDE FEBRERO/2020 HASTA DICIEMBRE/2020 Y DESDE ENERO/2021 HASTA AGOSTO/2021.</t>
  </si>
  <si>
    <t>PAGO FACT. NO. B1100008988/25-08-2021,  ALQUILER LOCAL COMERCIAL EN EL MUNICIPIO SABANA LARGA, PROVINCIA SAN JOSE DE OCOA, CORRESP. AL MES DE AGOSTO/2021.</t>
  </si>
  <si>
    <t>PAGO FACT. NO. B1100008987/25-08-2021, ALQUILER LOCAL COMERCIAL EN BOHECHIO, PROVINCIA SAN JUAN, CORRESP. AL MES DE AGOSTO/2021.</t>
  </si>
  <si>
    <t>PAGO FACT. NO.B1100008948/23-08-2021, ALQUILER LOCAL COMERCIAL EN EL MUNICIPIO DE CABRERA, PROVINCIA MARIA TRINIDAD SANCHEZ, ADENDUM 02/2020, CORRES. AL MES DE AGOSTO/2021.</t>
  </si>
  <si>
    <t>PAGO FACT. NO.B1100008975/24-08-2021, ALQUILER LOCAL COMERCIAL  EN BOCA CANASTA , MUNICIPIO BANI, PROVINCIA PERAVIA, CORRESP. AL MES DE AGOSTO/2021.</t>
  </si>
  <si>
    <t>PAGO FACT. NO.B1100008990/25-08-2021,  ALQUILER LOCAL COMERCIAL EN EL MUNICIPIO CEVICOS, PROVINCIA  SANCHEZ RAMIREZ, ADENDUM 01/2020, CORRESP. AL  MES DE AGOSTO/2021.</t>
  </si>
  <si>
    <t>PAGO FACT. NO.B1100008983/24-08-2021,  ALQUILER LOCAL COMERCIAL EN EL FACTOR, MUNICIPIO DE NAGUA, PROV. MARIA TRINIDAD SANCHEZ, CORRESP. A 15 DIAS DEL MES DE AGOSTO/2021.</t>
  </si>
  <si>
    <t>PAGO FACT. NO.B1100008982/24-08-2021,  ALQUILER LOCAL COMERCIAL EN SABANA IGLESIA, PROVINCIA SANTIAGO, CORRESP. AL MES DE AGOSTO/2021.</t>
  </si>
  <si>
    <t>PAGO FACT. NO. B1100008981/24-08-2021, ALQUILER LOCAL COMERCIAL EN CAÑAFISTOL-BANI, PROVINCIA PERAVIA  CORRESP. AL MES DE AGOSTO/2021.</t>
  </si>
  <si>
    <t>SALDO, INDEMN. Y VAC. CORRESP. A (30 DIAS DEL AÑO 2019 Y 27 DIAS DEL 2020), QUIEN DESEMPEÑO EL CARGO DE ENCARGADO (A) INTERINO EN EL DEPARTAMENTO ADMINISTRATIVO.</t>
  </si>
  <si>
    <t>PAGO FACT. NO. B1500000238/26-08-2021 ORDEN DE COMPRA OC2021-0235, ADQUISICION DE PAPEL TIMBRADO.</t>
  </si>
  <si>
    <t>PAGO FACT. NO.B1500105997/28-08-2021 (771256670), SERVICIO DE LINEA TELEFONICA TIPO CELULAR FIJO, INSTALADA EN LA PLANTA DE TRATAMIENTO DE HIGUEY, CORRESP. AL MES DE AGOSTO/2021.</t>
  </si>
  <si>
    <t>PAGO FACT. NOS. B1500000064/01-07, 63/04-08-2021, ORDEN DE SERVICIO NO.OS2021-0530, DISTRIBUCION DE AGUA EN DIFERENTES SECTORES Y COMUNIDADES DE LA PROVINCIA  SAN CRISTOBAL, CORRESP. A 05 DIAS DEL MES DE JUNIO Y 31 DIAS DE JULIO/2021.</t>
  </si>
  <si>
    <t>PAGO FACT. NO. B1500000034/31-07-2021, ORDEN DE SERVICIO NO. OS2021-0420, DISTRIBUCION DE AGUA EN DIFERENTES SECTORES Y COMUNIDADES DE LA PROVINCIA EL SEIBO, SEGUN CONTRATO NO. 056/2019,  CORRESP. A 30  DIAS DE JULIO/2021.</t>
  </si>
  <si>
    <t>PAGO FACT. NO. B1500000005/05-08-2021,  ORDEN DE SERVICIO NO. OS2021-0360, SERVICIO DISTRIBUCION DE AGUA EN DIFERENTES SECTORES Y COMUNIDADES DE LA PROVINCIA ELIAS PIÑA. CORRESP. A   31 DIAS DE JULIO/2021.</t>
  </si>
  <si>
    <t>PAGO FACT. NOS. B1500001211, 1212, 1213,  1214, 1216/17-08-2021 CONTRATOS NOS. 6395, 6396, 6397, 6398, 6415,  CONSUMO ENERGETICO DE LAS LOCALIDADES ARROYO SULDIDO, LAS COLONIAS, RANCHO ESP, AGUA SABROSA,  LA BARBACOA,  LA COLONIA RANCHO ESPAÑOL,  PROVINCIA SAMANA, CORRESP. AL MES DE AGOSTO/2021.</t>
  </si>
  <si>
    <t>PAGO FACT. NO. B1500000020/30-08-2021, ALQUILER LOCAL COMERCIAL EN VILLA ELISA, MUNICIPIO GUAYUBIN, PROVINCIA MONTECRISTI, CORRESP. AL MES DE AGOSTO/2021.</t>
  </si>
  <si>
    <t>PAGO FACT. NO.B1100008956/23-08-2021, ALQUILER LOCAL COMERCIAL EN VILLA LA MATA, PROVINCIA SANCHEZ RAMIREZ, CORRESP. AL MES DE AGOSTO/2021.</t>
  </si>
  <si>
    <t>PAGO FACT. NO. B1500000013/12-08-2021, ORDEN DE SERVICIO NO. OS2021-0013, DISTRIBUCION DE AGUA EN DIFERENTES SECTORES Y COMUNIDADES DE LA PROVINCIA BARAHONA,ADENDA 01/2020, CORRESP. A 30 DIAS DE DICIEMBRE /2020.</t>
  </si>
  <si>
    <t>PAGO FACT. NO.B1100008984/24-08-2021,  ALQUILER LOCAL COMERCIAL  EN EL MUNICIPIO NIZAO, PROVINCIA PERAVIA ADENDUM 01/2021, CORRESP. AL MES DE AGOSTO/2021.</t>
  </si>
  <si>
    <t>PAGO FACT. NO. B1100008986/25-08-21, ALQUILER DE DOS LOCALES COMERCIALES EN EL MUNICIPIO DAJABON,  PROVINCIA DAJABON CORRESP. AL MES DE AGOSTO/2021.</t>
  </si>
  <si>
    <t>PAGO FACT. NO.B1500000035/08-08-2021, ORDEN DE SERVICIO NO. OS2021-0240, DISTRIBUCION DE AGUA EN DIFERENTES SECTORES Y COMUNIDADES DE LA PROVINCIA SAMANA,  CORRESP. A 30 DIAS DEL MES DE JULIO/2021.</t>
  </si>
  <si>
    <t>PAGO VIATICOS DEL DEPARTAMENTO DE COMUNICACIONES, CORRESP. A SEPTIEMBRE/2021, ELABORADA EN SEPTIEMBRE/2021.</t>
  </si>
  <si>
    <t xml:space="preserve">EFT-2332 </t>
  </si>
  <si>
    <t xml:space="preserve">EFT-2333 </t>
  </si>
  <si>
    <t xml:space="preserve">EFT-2334 </t>
  </si>
  <si>
    <t xml:space="preserve">103452 </t>
  </si>
  <si>
    <t xml:space="preserve">103453 </t>
  </si>
  <si>
    <t>SERV. APLICACION DE 146 M2  DE HORMIGON ASFALTICO CALIENTE, USADO EN BACHEO EN LAS CALLES DONDE SE ROMPIO PARA CORREGIR AVERIAS DE INAPA, PROV. SAN CRISTOBAL</t>
  </si>
  <si>
    <t>PAGO ALQUILER LOCAL COMERCIAL  DE HAINA, INAPA PROV. SAN CRISTOBAL, CORRESPONDIENTE  AL MES DE JUNIO 2021</t>
  </si>
  <si>
    <t xml:space="preserve">REPOSICION FALTANTE CAJA  CHICA POR ROBO COMETIDO EN  LA  OFICINA ADMINISTRATIVA Y FINANCIERA EN FECHA 14/05/2021, INAPA  PROV.  SAN CRISTOBAL </t>
  </si>
  <si>
    <t xml:space="preserve">COMPRA DE DOS AIRES ACONDICIONADOS  PARA HAINA Y HATILLO, INAPA PROV. SAN CRISTOBAL </t>
  </si>
  <si>
    <t>RETENCIONES A PROVEEDORES DE BIENES Y SERVICIOS, DEL 5%, 10%  ISR  Y 18%, 30%  ITBIS, CORRESPONDIENTE AL MES DE AGOSTO 2021</t>
  </si>
  <si>
    <t>4063</t>
  </si>
  <si>
    <t>4064</t>
  </si>
  <si>
    <t>4065</t>
  </si>
  <si>
    <t>4066</t>
  </si>
  <si>
    <t>4067</t>
  </si>
  <si>
    <t>PAGO FACTURA NO. B1500000001/07-09-2021 ( CUBICACION NO.01)DE LOS TRABAJOS AMPLIACION REDES DISTRIBUCION ACUEDUCTO HIGUEY A LOS SECTORES PRADOS I Y II, PROVINCIA LA ALTAGRACIA,  LOTE VIII.</t>
  </si>
  <si>
    <t>PAGO FACTURA NO. B1500000001/07-09-2021 ( CUB. NO.01) DE LOS TRABAJOS AMPLIACION ACUEDUCTO SAN JUAN, EXTENSION SECTOR EL CORBANO NORTE (BARRIO LOS MILITARES)  PROV. SAN JUAN,   LOTE III.</t>
  </si>
  <si>
    <t>PAGO FACTU. NO. B1500000078/05-08-2021 ( CUB. NO.01) PARA LOS TRABAJOS DE CAMPO DE POZOS, LINEA DE IMPULSION, REDES Y DEPOSITO REGULADOR, AMPLIACION ACUEDUCTO LAS YAYAS, EXTENSION SECTOR VIETNAM, ALTO LAS FLORES Y LAS FLORES,  PROV. AZUA.</t>
  </si>
  <si>
    <t>PAGO FACTURA NO.B1500000023/23-08-2021 (CUBICACION NO.05 ) DE LOS TRABAJOS CONSTRUCCION LINEAS  DE CONDUCCION DE 010¨  EN LA COLONIA Y DE 08¨ DESDE OVIEDO HASTA LOS TRES CHARCOS, ACUEDUCTO MULTIPLE LOS PATOS- ENRIQUILLO-OVIEDO, PROVINCIA BARAHONA- PEDERNALES.</t>
  </si>
  <si>
    <t>PAGO FACT- B1500000189/03-09-2021, (CUB. NO.02) DE LOS TRAB. CONSTRUCCION ALCANTARILLADO SANITARIO DE MONTE CRISTI (ESTACION DE BOMBEO, ELECTRIFICACION Y LINEA DE IMPULSION)  PROV. MONTE CRISTI.</t>
  </si>
  <si>
    <t xml:space="preserve">EFT-6515 </t>
  </si>
  <si>
    <t>EFT-6516</t>
  </si>
  <si>
    <t xml:space="preserve">061439 </t>
  </si>
  <si>
    <t xml:space="preserve">061440 </t>
  </si>
  <si>
    <t xml:space="preserve">061441 </t>
  </si>
  <si>
    <t xml:space="preserve">061442 </t>
  </si>
  <si>
    <t>PAGO FACT. NO.B1500000004/25-08-2021, ORDEN DE SERVICIO NO.OS2021-0551, COLOCACION DE PUBLICIDAD INSTITUCIONAL DURANTE EL PERIODO DEL 24 DE MAYO DEL 2021 AL 24 DE AGOSTO DEL 2021, DE 50 (CINCUENTA) CUÑAS MENSUAL MAS 04 (CUATRO) MENCIONES DIARIAS EN EL PROGRAMA RADIAL "ENFOQUE 4", TRANSMITIDO DE LUNES A VIERNES EN HORARIO DE 4:00 A 5:00 DE LA TARDE POR LA EMISORA PALOMA 103.9 FM Y POR LA PAGINA WEB WWW.PALOMAFM1039.COM,.</t>
  </si>
  <si>
    <t>PAGO INDEMN. Y VAC. (30 DIAS CORRESP. AL AÑO 2019 Y 24 DEL 2020), QUIEN DESEMPEÑO EL CARGO DE OPERADOR DE SISTEMA APS, EN LA SECCION DE OPERACIONES DE BARAHONA,.</t>
  </si>
  <si>
    <t>PAGO FACT. NOS. B1500000364, 363/05-07-2021 ORDEN DE COMPRA NOS. OC2021-0174, 0165, ADQUISICION DE JUNTAS PARA SER UTILIZADAS EN LOS ACUEDUCTOS DE LAS PROVINCIAS: HERMANAS MIRABAL, VALVERDE, BARAHONA, SAMANA Y MARIA TRINIDAD SANCHEZ,  Y COMPRA DE MATERIALES PARA SER UTILIZADOS EN LOS ACUEDUCTOS DE LAS PROVINCIAS HERMANAS MIRABAL, VALVERDE Y BARAHONA.</t>
  </si>
  <si>
    <t>PAGO FACT. NO.B1500003129/26-07-2021, ORDEN DE SERVICIO NO.OS2021-0459, PUBLICACION EN UN (01) MEDIO DE CIRCULACION NACIONAL DURANTE DOS (02) DIAS CONSECUTIVOS LA CONVOCATORIA A PARTICIPAR EN EL PROCESO DE LICITACION PUBLICA NACIONAL, NO.INAPA-CCC-LPN-2021-0022, RESOLUCION ADMINISTRATIVA.</t>
  </si>
  <si>
    <t>PAGO FACT. NO.B1500000120/19-08-2021, COLOCACION DE PUBLICIDAD INSTITUCIONAL DURANTE EL PERIODO DEL 18 DE MAYO DEL 2021 AL 18 DE AGOSTO2021, DE 02 (DOS) CUÑAS DIARIAS EN EL PROGRAMA RADIAL ¨SUPER JAIME INFORMA¨, TRANSMITIDO DE LUNES A VIERNES DE 4:00 PM A 5:00 PM POR RAMBO 98.7 FM, EN ESPIGA TV, CANAL 10 DE 10:00 AM A 11:00 AM Y RETRANSMITIDO DE 8:00 PM A 9:00 PM POR EL MISMO CANAL Y LOS SABADOS DE 11:00 AM A 12:00 AM POR EL CANAL 14 (TIERRA VISION CASTAÑUELA).</t>
  </si>
  <si>
    <t xml:space="preserve">EFT-6517 </t>
  </si>
  <si>
    <t>EFT-6518</t>
  </si>
  <si>
    <t>EFT-6519</t>
  </si>
  <si>
    <t>EFT-6520</t>
  </si>
  <si>
    <t>EFT-6521</t>
  </si>
  <si>
    <t>EFT-6522</t>
  </si>
  <si>
    <t xml:space="preserve">061443 </t>
  </si>
  <si>
    <t xml:space="preserve">061444 </t>
  </si>
  <si>
    <t xml:space="preserve">061445 </t>
  </si>
  <si>
    <t xml:space="preserve">061446 </t>
  </si>
  <si>
    <t xml:space="preserve">061447 </t>
  </si>
  <si>
    <t>PAGO FACT. NO. B1500000060/05-06-2021, ORDEN DE SERVICIO NO. OS2021-0056, DISTRIBUCION DE AGUA EN DIFERENTES SECTORES Y COMUNIDADES DE LA  PROVINCIA SAN CRISTOBAL, CORRESP. A 30 DIAS DE  JUNIO/2021.</t>
  </si>
  <si>
    <t>REPOSICION FONDO CAJA CHICA DE LA PROVINCIA DUARTE ZONA III CORRESP. AL PERIODO DEL 14-07 AL 18-08-2021, RECIBOS DE DESEMBOLSO DEL 0839 AL 0864.</t>
  </si>
  <si>
    <t>REPOSICION FONDO CAJA CHICA DE LA UNIDAD COMERCIAL DEL ACUEDUCTO DE SANCHEZ ZONA III CORRESP. AL PERIODO DEL 02 AL 24-08-2021, RECIBOS DE DESEMBOLSO DEL 0151 AL 0156 SEGUN RELACION DE GASTOS.</t>
  </si>
  <si>
    <t>PAGO FACT. NO. B1500003436/30-08-2021, ORDEN DE COMPRA NO. OC2021-0229,  COMPRA DE RECARGA ELECTRONICA DEL SISTEMA DE PAGO DE PEAJES (PASO RAPIDO)Y DISPOSITIVO DE PASE RAPIDO, PARA USO DE LOS VEHICULOS DE LA INSTITUCION.</t>
  </si>
  <si>
    <t>PAGO FACT. NO. B1100008985/24-08-2021,  ALQUILER LOCAL COMERCIAL EN EL MUNICIPIO JUAN DOLIO, PROVINCIA SAN PEDRO DE MACORIS, CORRESP. AL MES DE AGOSTO/2021.</t>
  </si>
  <si>
    <t>PAGO FACT. NOS. B1500000125/06, 127, 128/17-08-2021 ORDEN DE COMPRA OC2021-0206, ADQUISICION DE SUSTANCIA QUIMICAS (97,157.60 CLORO GAS DE 2, 000 LBS),  PARA SER UTILIZADOS  EN TODOS LOS ACUEDUCTOS DEL INAPA,  2DO ABONO.</t>
  </si>
  <si>
    <t>PAGO FACT. NO. B1500033168/05-09-2021, CUENTA NO.86797963, CORRESP. AL  SERVICIO DE USO GPS  DEL INAPA   FACTURACION  DESDE  01-08  AL 31-08-2021.</t>
  </si>
  <si>
    <t>PAGO FACT. NO. B1500033125/05-09-2021, CUENTA NO.86115926, POR SERVICIO DE TELECABLE E INTERNET, CORRESP. A LA FACTURACION  DESDE EL 01 DE AGOSTO AL 31 DE AGOSTO/2021.</t>
  </si>
  <si>
    <t>PAGO FACT. NO. B1500033122/05-09-2021, CUENTA NO.86082876, POR SERVICIO DE LAS FLOTAS DE INAPA, CORRESP. A LA FACTURACION DEL 01-08 AL 31-08-2021.</t>
  </si>
  <si>
    <t>PAGO FACT. NOS.B1500027444 (CODIGO DE SISTEMA NO.77100), 30261  (6091) 01-09-2021, SERVICIOS RECOGIDA DE BASURA EN EL NIVEL CENTRAL Y OFICINAS  ACUEDUCTOS RURALES, CORRESP. AL PERIODO DESDE EL 01 AL 30 DE SEPTIEMBRE/2021.</t>
  </si>
  <si>
    <t>PAGO FACT. NO.B1100008950/23-08-2021,  ALQUILER LOCAL COMERCIAL EN LAS TARANAS VILLA RIVAS, PROVINCIA DUARTE, CORRESP. AL MES AGOSTO/2021.</t>
  </si>
  <si>
    <t>PAGO FACT. NO.B1500000190/09-09-2021 (CUB. NO.02) DE LOS TRABAJOS AMPLIACION ALCANT. SANITARIO DE MONTECRISTI, PROV. MONTECRISTI.</t>
  </si>
  <si>
    <t>PAGO FACT.NO.B1500000003/07-09-2021, (CUB. NO.03) DE LOS TRABAJOS MEJORAMIENTO AC. JIMANI, PROV. INDEPENDENCIA.</t>
  </si>
  <si>
    <t>PAGO FACT.NO.B1500000001/13-09-2021, ( CUB. NO. 01) DE LOS TRABAJOS LINEA DE CONDUCCION TRAMO DESDE EST. 1+340.80 HASTA EST.2+356.60, PROVINCIAS SANTO DOMINGO - MONTE PLATA,  LOTE VII.</t>
  </si>
  <si>
    <t xml:space="preserve">EFT-2335 </t>
  </si>
  <si>
    <t xml:space="preserve">EFT-2336 </t>
  </si>
  <si>
    <t xml:space="preserve">EFT-2337 </t>
  </si>
  <si>
    <t xml:space="preserve">EFT-6523 </t>
  </si>
  <si>
    <t>EFT-6524</t>
  </si>
  <si>
    <t>EFT-6525</t>
  </si>
  <si>
    <t>EFT-6526</t>
  </si>
  <si>
    <t>EFT-6527</t>
  </si>
  <si>
    <t>EFT-6528</t>
  </si>
  <si>
    <t>EFT-6529</t>
  </si>
  <si>
    <t>EFT-6530</t>
  </si>
  <si>
    <t>EFT-6531</t>
  </si>
  <si>
    <t>EFT-6532</t>
  </si>
  <si>
    <t>EFT-6533</t>
  </si>
  <si>
    <t>EFT-6534</t>
  </si>
  <si>
    <t>EFT-6535</t>
  </si>
  <si>
    <t xml:space="preserve">061448 </t>
  </si>
  <si>
    <t xml:space="preserve">061449 </t>
  </si>
  <si>
    <t xml:space="preserve">061450 </t>
  </si>
  <si>
    <t xml:space="preserve">061451 </t>
  </si>
  <si>
    <t xml:space="preserve">061452 </t>
  </si>
  <si>
    <t xml:space="preserve">061453 </t>
  </si>
  <si>
    <t xml:space="preserve">061454 </t>
  </si>
  <si>
    <t xml:space="preserve">061455 </t>
  </si>
  <si>
    <t xml:space="preserve">061456 </t>
  </si>
  <si>
    <t xml:space="preserve">061457 </t>
  </si>
  <si>
    <t xml:space="preserve">061458 </t>
  </si>
  <si>
    <t xml:space="preserve">061459 </t>
  </si>
  <si>
    <t xml:space="preserve">061460 </t>
  </si>
  <si>
    <t xml:space="preserve">061461 </t>
  </si>
  <si>
    <t xml:space="preserve">061462 </t>
  </si>
  <si>
    <t>PAGO FACT. NO.B1500000016/24-06-2021, ORDEN DE SERVICIO NO.OS2021-0552, PUBLICACION INSTITUCIONAL DURANTE EL PERIODO DEL 24 DE MAYO DEL 2021 AL 24 DE AGOSTO DEL 2021, EN EL PROGRAMA TELEVISIVO "CONCLUSIONES NEWS", TRANSMITIDO DE LUNES A VIERNES EN HORARIO DE 10:00 PM A 11:00 PM POR LOS CANALES BAHIA VISION Y TELENORD.</t>
  </si>
  <si>
    <t>PAGO FACT. NO. B1100009002/10-09-2021,  ALQUILER  LOCAL  DE LA OFICINA COMERCIAL EN EL MUNICIPIO DE VALLEJUELOS, PROVINCIA SAN JUAN, CORRESP. AL MES DE AGOSTO/2021.</t>
  </si>
  <si>
    <t>PAGO FACT. NO.B1100008980/24-08-2021,  ALQUILER LOCAL COMERCIAL EN LA PROVINCIA PEDERNALES, ADENDUM 01/2020, CORRESP. AL MES DE AGOSTO/2021.</t>
  </si>
  <si>
    <t>PAGO FACT. NO. B1100008954/23-08-2021,  ALQUILER LOCAL COMERCIAL, MUNICIPIO SAN JOSE DE OCOA, PROVINCIA  DE SAN JOSE DE OCOA, CORRESP. AL MES DE AGOSTO/2021.</t>
  </si>
  <si>
    <t>PAGO FACT. NO. B1100008993/25-08-2021, ALQUILER DE LOCAL  COMERCIAL, MUNICIPIO MICHES, PROVINCIA EL SEIBO, CORRESP. AL MES DE AGOSTO/2021.</t>
  </si>
  <si>
    <t>PAGO FACT. NO. B1500000004/12-08-2021 OS2021-0397, SERVICIO DE NOTARIO PARA EL ACTO DE APERTURA DE LA LICITACION PUBLICA NACIONAL NO. INAPA-CCC-LPN-2021-0011, OFERTAS TECNICAS (SOBRE A), PARA LA "ADQUISICION DE CLORADORES.</t>
  </si>
  <si>
    <t>PAGO FACT. NO.B1500000136/25-08-2021, ORDEN DE SERVICIO NO.OS2021-0480, COLOCACION DE PUBLICIDAD INSTITUCIONAL DURANTE EL PERIODO DEL 24 DE MAYO AL 24 DE AGOSTO DEL 2021, 02 (DOS) CUÑAS DIARIAS EN EL PROGRAMA TELEVISIVO "LA VOZ DE SAMANA TV", TRANSMITIDO DE LUNES A VIERNES DE 6:00 PM A 7:00 PM POR BAHIA VISION, CANAL 3 Y 35 DE TELENORD Y LOS PERIODICOS DIGITALES WWW.LAVOZDESAMANA.COM Y WWW.NOTASRD.COM.</t>
  </si>
  <si>
    <t>PAGO FACT. NO. B1100008991/25-08-2021,  ALQUILER LOCAL COMERCIAL EN EL MUNICIPIO MONCION, PROVINCIA SANTIAGO RODRIGUEZ, CORRESP.  AL MES DE AGOSTO/2021.</t>
  </si>
  <si>
    <t>PAGO EQUIVALENTES A DOS (2) MESES DE DEPOSITOS POR CONCEPTO DE ALQUILER DEL LOCAL PARA LA INSTALACION DE LA OFICINA COMERCIAL, UBICADO EN LA CALLE DUARTE NO.09,  MUNICIPIO RANCHO ARRIBA,  PROVINCIA SAN JOSE DE OCOA.</t>
  </si>
  <si>
    <t>PAGO FACT. NO.B1100008997/25-08-2021,  ALQUILER LOCAL COMERCIAL EN EL MUNICIPIO SAN RAFAEL DEL YUMA, PROVINCIA LA ALTAGRACIA, CORRESP. AL MES DE AGOSTO/2021.</t>
  </si>
  <si>
    <t>PAGO FACT. NO.B1100008992/25-08-2021 ALQUILER LOCAL COMERCIAL EN EL MUNICIPIO CASTAÑUELA, PROVINCIA MONTECRISTI, CORRESP. AL MES DE AGOSTO/2021.</t>
  </si>
  <si>
    <t>2DO ABONO, INDEMN. Y VAC. CORRESP. A (25 DIAS DEL AÑO 2019 Y 27 DEL 2020), QUIEN DESEMPEÑO LA FUNCION DE ENCARGADO (A) EN LA DIVISION DE OPERACIONES DE PLANTAS DE AGUAS RESIDUALES.</t>
  </si>
  <si>
    <t>PAGO FACT. NOS. B1500000151,152/28-01-2021, ORDEN DE SERVICIO NO. OS2020-0538, DISTRIBUCION DE AGUA EN DIFERENTES SECTORES Y COMUNIDADES DE LA PROVINCIA MONTE CRISTI, CORREP. A  13 DIAS DE SEPTIEMBRE Y 9 DIAS DE OCTUBRE/2020.</t>
  </si>
  <si>
    <t>PAGO FACT. NO. B1500000032/23-07-2021, OS2021-0562, SERVICIO DE NOTARIO PARA EL ACTO DE APERTURA DE  LA COMPARACION  DE PRECIOS NO. INAPA-CCC-CP-2021-0027, OFERTAS TECNICAS (SOBRE A), PARA LA "ADQUISICION DE TUBERIAS EN HG Y HN PARA SER UTILIZADOS EN TODOS LOS ACUEDUCTOS Y SISTEMAS DEL INAPA.</t>
  </si>
  <si>
    <t>PAGO EQUIVALENTES A DOS (2) MESES DE DEPOSITOS POR CONCEPTO DE ALQUILER DE APARTAMENTO PARA SER UTILIZADO COMO VIVIENDA FAMILIAR, UBICADO EN LA AVENIDA CORREA Y CIDRON, IVETTE A, APARTAMENTO 4A,  DISTRITO NACIONAL, SANTO DOMINGO.</t>
  </si>
  <si>
    <t>PAGO FACT. NO. B1500000050/01-07-2021, ORDEN DE SERVICIO NO, OS2021-0323 SERVICIO DE DISTRIBUCION DE AGUA EN DIFERENTES SECTORES Y COMUNIDADES DE LA PROVINCIA PEDERNALES, CORRESP. A  30  DIAS DE JUNIO/2021.</t>
  </si>
  <si>
    <t>PAGO FACT. NO.B1500000007/13-08-2021, ORDEN DE SERVICIO NO.OS2021-0569, SERVICIO DE NOTARIO PARA EL ACTO DE APERTURA DE COMPARACION DE PRECIOS NO.INAPA-CCC-CP-2021-0037 OFERTAS TECNICAS (SOBRE A) PARA LA ¨CONSTRUCCION DE DEPOSITO REGULADOR 2,000 M3, H.A. SUPERFICIAL, CIRCULAR ACUEDUCTO PEDERNALES, PROVINCIA PEDERNALES¨.</t>
  </si>
  <si>
    <t>PAGO FACT. NO.B1500000009/20-08-2021, ORDEN DE SERVICIO NO.OS2021-0576, SERVICIO DE NOTARIO PARA EL ACTO DE APERTURA DE LA LICITACION PUBLICA NACIONAL NO.INAPA-CCC-LPN-2021-0016, OFERTAS TECNICAS (SOBRE A) PARA LA ¨ADQUISICION DE TUBOS Y TUBERIAS DE ACERO Y PVC PARA SER UTILIZADOS EN TODOS LOS ACUEDUCTOS DEL INAPA¨.</t>
  </si>
  <si>
    <t>PAGO FACT. NOS.B1500000001/30-04, 02/31-05, 03/30-06-2021,ORDEN DE SERVICIO NO.OS2021-0531 ,SERVICIO DE DISTRIBUCION DE AGUA CON CAMION CISTERNA EN DIFERENTES COMUNIDADES DE LA PROVINCIA BAHORUCO,  CORRESP. A 30 DIAS DEL MES DE ABRIL, 31 DIAS DEL MES DE MAYO Y  30 DIAS DEL MES DE JUNIO/2021.</t>
  </si>
  <si>
    <t>PAGO FACT. NOS B1500057932/26-03, 90208/05, 90210/14, 90212/20, 90214/27-04, 90220/10, 90224/24, 90227/31-05, 90229/07, 90232/14, 90233/22, 90236/28-06-, 90241/12-07-2021 ORDEN DE COMPRA OC2021-0075 COMPRA DE 1,625 UNIDADES BOTELLONES DE AGUA, LOS CUALES SERAN UTILIZADOS EN EL NIVEL CENTRAL, ACUEDUCTO RURALES, EDIFICIO MARCOS RODRIGUEZ Y EL ALMACEN DEL KM.18.</t>
  </si>
  <si>
    <t>PAGO FACT. NO.B1100008953/23-08-2021  ALQUILER LOCAL COMERCIAL EN EL MUNICIPIO DE BAYAGUANA, PROVINCIA MONTE PLATA, CORRESP. AL MES DE AGOSTO/2021.-</t>
  </si>
  <si>
    <t>PAGO FACT. NO.B1100008998/25-08-2021,  ALQUILER LOCAL COMERCIAL  EN EL SECTOR PIZARRETE, MUNICIPIO BANI, PROVINCIA PERAVIA SEGUN ADENDA 01/2021,  CORRESP. AL MES DE AGOSTO/2021.</t>
  </si>
  <si>
    <t>PAGO FACT. NO.B1100008994/25-08-2021,  ALQUILER LOCAL COMERCIAL EN EL MUNICIPIO SANCHEZ, PROVINCIA SAMANA, CORRESP. AL MES DE AGOSTO/2021.</t>
  </si>
  <si>
    <t>PAGO FACT. NO.B1500000022/03-08-2021, ORDEN DE SERVICIO OS2021-0561, SERVICIO DE NOTARIO PARA EL ACTO DE APERTURA EL PROCESO DE LA COMPARACION DE PRECIOS, NO. INAPA-CCC-CP-2021-0026, OFERTAS ECONOMINCAS (SOBRE B), PARA LA  ¨ADQUISICION DE DIFERENCIALES Y TURBIDIMETROS PARA SER UTILIZADOS EN EL INAPA¨.</t>
  </si>
  <si>
    <t>PAGO FACT. NOS. B1500000059/06-08, 57/14-07, 35/06-08, 34/6-08-2021,  ALQUILER LOCAL COMERCIAL EN GUAYUBIN, PROVINCIA MONTECRISTI, CORRESP. A LOS MESES DE MARZO, ABRIL, MAYO, JUNIO, JULIO, AGOSTO/2021.</t>
  </si>
  <si>
    <t>PAGO FACT. NO.B1500003084/13-07-2021, ORDEN DE SERVICIO NO.OS2021-0430, PUBLICACION EN UN (01) MEDIO DE CIRCULACION NACIONAL DURANTE DOS (02) DIAS CONSECUTIVOS LA CONVOCATORIA A PARTICIPAR EN EL PROCESO DE LICITACION PUBLICA NACIONAL, NO.INAPA-CCC-LPN-2021-0016, RESOLUCION ADMINISTRATIVA NO.35/2021.</t>
  </si>
  <si>
    <t>PAGO FACT. NO. B1500000034/05-07-2021  ORDENES DE SERVICIO NOS. OS2021-0334,   OS2021-0532, DISTRIBUCION DE AGUA EN DIFERENTES SECTORES Y COMUNIDADES DE LA PROVINCIA MONTE PLATA, CORRESP. A  22 DIAS DE JUNIO/ 2021.</t>
  </si>
  <si>
    <t>PAGO FACT. NOS.B1500230751,44,43,46,38,33/27-07, 762/28-07-2021, POR IRREGULARIDADES EN LAS MEDIDAS DE CONSUMOS ELECTRICOS.</t>
  </si>
  <si>
    <t xml:space="preserve">EFT-6536 </t>
  </si>
  <si>
    <t>EFT-6537</t>
  </si>
  <si>
    <t xml:space="preserve">061463 </t>
  </si>
  <si>
    <t xml:space="preserve">061464 </t>
  </si>
  <si>
    <t xml:space="preserve">061465 </t>
  </si>
  <si>
    <t xml:space="preserve">061466 </t>
  </si>
  <si>
    <t xml:space="preserve">061467 </t>
  </si>
  <si>
    <t xml:space="preserve">061468 </t>
  </si>
  <si>
    <t xml:space="preserve">061469 </t>
  </si>
  <si>
    <t>PLAN DE LEVANTAMIENTO DE CONTRATOS EN LAS PROVINCIAS DE: BARAHONA, PERAVIA (BANI), EL SEIBO, HATO MAYOR, SAN PEDRO DE MACORIS, SAN FRANCISCO DE MACORIS, MARIA TRINIDAD SANCHEZ Y HERMANAS MIRABAL, EN FECHA DEL 20 AL 24 DE SEPTIEMBRE/2021, LIQUIDABLE A PRESENTACION DE RECIBO Y NOMINA FIRMADAS POR LOS JORNALEROS.</t>
  </si>
  <si>
    <t>PAGO FACT. NO. B1500000336/13-09-2021, ORDEN DE SERVICIO NO.OS2021-0607, X1X CONGRESO REGIONAL DE AUDITORIA INTERNA, CONTROL DE GESTION, RIESGO Y FINANZAS "GENERANDO VALOR EN UN ENTORNO RESILIENTE.</t>
  </si>
  <si>
    <t>APORTE DE LA INSTITUCION CONFORME AL ACUERDO DE COLABORACION ENTRE EL INSTITUTO NACIONAL DE AGUAS POTABLES Y ALCANTARILLADOS (INAPA) Y LA FUNDACION FRANCINA HUNGRIA, EN FECHA DE 28 DE JUNIO DEL AÑO 2021, PARA LA EJECUCION Y DESARROLLO DE ACTIVIDADES CONJUNTAS Y RECIPROCAS EN PROCURA DE FORMAR A LOS COLABORADORES DEL INAPA, PROMOVIENDO ESPACIOS DE COMUNICACION DE LAS ACCIONES DE MANEJOS RESPONSABLE DE LOS RECURSOS DEL AGUA, CORRESP. A LOS MESES JULIO, AGOSTO Y SEPTIEMBRE/2021. SEGUN ACUERDO DE FECHA 28 DE JUNIO DEL  AÑO 2021.</t>
  </si>
  <si>
    <t>PAGO FACT. NO.B1500000048/10-08-2021, ORDEN  DE SERVICIO NO.OS2021-0573,  SERVICIO DE NOTARIO PARA EL ACTO  DE APERTURA DE LA COMPARACION DE PRECIOS NO.INAPA-CCC-CP-2021-0024, OFERTAS ECONOMICAS  (SOBRE B), PARA LA ¨ADQUISICION DE ELECTROBOMBAS Y  MOTOR ELECTRICO SUMERGIBLES, PARA SER UTILIZADOS EN DIFERENTES PROVINCIAS Y ACUEDUCTOS DEL PAIS..</t>
  </si>
  <si>
    <t>PAGO FACT. NO.B1500000050/20-08-2021, ORDEN  DE SERVICIO NO.OS2021-0580,  SERVICIO DE NOTARIO PARA EL ACTO  DE APERTURA DE LA  LICITACION PUBLICA NACIONAL NO.INAPA-CCC-LPN-2021-0013, OFERTAS TECNICAS   (SOBRE A), PARA LA ¨ADQUISICION DE  EQUIPOS (ELECTROBOMBAS ELEVADORAS, BOMBAS TURBINA VERTICAL Y  ELECTROBOMBAS  SUMERGIBLES), PARA SER UTILIZADOS EN DIFERENTES ACUEDUCTOS DEL INAPA.</t>
  </si>
  <si>
    <t>PAGO FACT. NO. B1500000015/09-04-2021, ORDEN DE SERVICIO OS2021-0143. CONTRATACION  SERVICIO DE CAPACITACION CURSO VERIFICACION DE MATERIAL VOLUMETRICO.</t>
  </si>
  <si>
    <t>PAGO FACT. NOS. B1500000298/10, 304/17-06-2021 ORDEN DE COMPRA OC2021-0112, ADQUISICION DE MEDICAMENTOS PARA SER UTILIZADOS EN EL DISPENSARIO MEDICO, NIVEL CENTRAL.</t>
  </si>
  <si>
    <t>PAGO FACT. NOS. B1500001157/14, 1158/18-05-2021 ORDEN DE COMPRA NOS.OC2021-0076, 0081, COMPRA DE MATERIALES DE REFERENCIA CERTIFICADOS (CESPAS), Y REACTIVOS  PARA SER UTILIZADOS EN EL LABORATORIO ING. MARCOS RODRIGUEZ, SEDE CENTRAL DEL INAPA.</t>
  </si>
  <si>
    <t>PAGO FACT. NOS. B1500000706/07-06, 733/27-07-2021 ORDENES DE COMPRA NOS. OC2021-0187, 0148, ADQUISICION DE MATERIALES, PARA SER UTILIZADOS EN LOS CAMIONES SUCCIONADORES DEL INAPA, Y ADQUISICION DE CINCO (5) PULIDORA PARA SER UTILIZADO EN LOS ACUEDUCTOS A NIVEL NACIONAL DEL INAPA.</t>
  </si>
  <si>
    <t>SERV. REALIZADO COMO AUX. DE TERRENO, PARA REALIZAR TRABAJOS DE NORMALIZACION Y GESTION DE COBROS EN SAN CRISTOBAL Y SUS  MUNICIPIOS, INAPA.</t>
  </si>
  <si>
    <t>SERV. REALIZADO COMO DISTRIBUIDRA DE FACTURAS DE INAPA SAN CRISTOBAL</t>
  </si>
  <si>
    <t>4100</t>
  </si>
  <si>
    <t>4101</t>
  </si>
  <si>
    <t>4102</t>
  </si>
  <si>
    <t>4103</t>
  </si>
  <si>
    <t>4104</t>
  </si>
  <si>
    <t>PAGO SERV. DE FLOTAS, MES DE AGOSTO 2021</t>
  </si>
  <si>
    <t>SERV. MANTENIMIENTO BOMBA POZO 1 DE INAPA PROV. SAN CRISTOBAL</t>
  </si>
  <si>
    <t>SERV. DE RETROEXCAVADORA UTILIZADA EN DIFERENTES PUNTOS DE INAPA PROV. SAN CRISTOBAL.</t>
  </si>
  <si>
    <t>SERV. DE 146 M2 DE HORMIGON ASFALTICO CALIENTE PARA SER USADO EN BACHEO DE LAS CALLES DONDE SE ROMPIO PARA CORREGIR AVERIAS DE INAPA PROV. SAN CRISTOBAL.</t>
  </si>
  <si>
    <t>SERV. DE 38 HORA DE GRUA USADA EN TRABAJOS EN DIVERSOS EQUIPOS  BOMBEO DE INAPA PROV. SAN CRISTOBAL.</t>
  </si>
  <si>
    <t>PAGO ALQUILER LOCAL COMERCIAL  DE HATILLO, INAPA PROV. SAN CRISTOBAL, CORRESPONDIENTE  AL MES DE AGOSTO 2021</t>
  </si>
  <si>
    <t>PAGO ALQUILER LOCAL COMERCIAL  DE PALENQUE, INAPA PROV. SAN CRISTOBAL, CORRESPONDIENTE  AL MES DE AGOSTO 2021</t>
  </si>
  <si>
    <t>PAGO ALQUILER LOCAL COMERCIAL  DE YAGUATE, INAPA PROV. SAN CRISTOBAL, CORRESPONDIENTE  AL MES DE AGOSTO 2021</t>
  </si>
  <si>
    <t>PAGO ALQUILER LOCAL COMERCIAL  DE HAINA, INAPA PROV. SAN CRISTOBAL, CORRESPONDIENTE  AL MES DE AGOSTO 2021</t>
  </si>
  <si>
    <t>PAGO ALQUILER LOCAL COMERCIAL  DE VILLA, INAPA PROV. SAN CRISTOBAL, CORRESPONDIENTE  AL MES DE AGOSTO 2021</t>
  </si>
  <si>
    <t>PAGO ALQUILER LOCAL COMERCIAL  DE EL PUERTO, INAPA PROV. SAN CRISTOBAL, CORRESPONDIENTE  AL MES DE  JULIO 2021</t>
  </si>
  <si>
    <t>SERV. DE RETRO CON RODAJE DE ESTERA Y MARTILLO, PARA USO EN CANALIZACION DE LA CAÑADA Y LIMPIEZA DE LA LAGUNA DE LODOS #1 DE LA PTAPSC</t>
  </si>
  <si>
    <t>SERV. DE RETRO , PARA USO EN  LIMPIEZA DE LA LAGUNA DE LODOS #2 DE LA PTAPSC</t>
  </si>
  <si>
    <t>SERV. DE REPARACION DEL MINITRUCK F-2163 DE VILLA ALTAGRACIA, INAPA PROV. SAN CISTOBAL</t>
  </si>
  <si>
    <t>COMPRA DE CONSUMIBLES PARA IMPRESORAS DE LA OFICINA COMERCIAL DE INAPA SAN CRISTOBAL.</t>
  </si>
  <si>
    <t>COMPRA DE MATERIALES PARA SER USADOS EN LA OFICINA COMERCIAL DE INAPA SAN CRISTOBAL.</t>
  </si>
  <si>
    <t>COMPRA DE MATERIALES DE CORTE Y RECONEXION PARA SER USADOS EN LA OFICINA COMERCIAL DE INAPA SAN CRISTOBAL.</t>
  </si>
  <si>
    <t>COMPRA DE 8 CONOS PLASTICOS Y UNA LIB. DE SOGA PARA SER USADA EN EL AREA  DEL PARQUEO DE LA OFICINA COMERCIAL DE INAPA SAN CRISTOBAL.</t>
  </si>
  <si>
    <t>COMPRA DE 4 GOMAS PARA LA CAMIONETA F-1047 DE LA OFICINA COMERCIAL DE INAPA SAN CRISTOBAL</t>
  </si>
  <si>
    <t>SERV. COLOCACION DE UNA PUERTA DE CRISTAL DE PAÑO FIJO PARA LA ENTRADA, UNA PUERTA EN EL BAÑO Y LEVANTAR  UNA PARED EN SHEETROCK, PARA LA ESTAFETA COMERCIAL DE HAINA, INAPA PROV. SAN CRISTOBAL.</t>
  </si>
  <si>
    <t>COMPRA DE MATERIALES PARA REHABILITAR LAS TAPAS EN LA GALERIA DE LOS FILTROS EN LA PTSC.</t>
  </si>
  <si>
    <t>COMPRA DE CATUCHOS PARA LA IMPRESORA MULTIFUNCIONAL  DE LOS ING. Y ENCARGADOS DE TRATAIENTO, OPERACIONES DE REDES Y ELECTROMECANICA  DE INAPA SAN CRISTOBAL.</t>
  </si>
  <si>
    <t>SERV. ALQUILER DE GRUA PARA USO EN DIFERENTES TABAJOS DE ELECTROMECANICA EN LOS DISTINTOS AC. DE LA PRV. SAN CRISTOBAL</t>
  </si>
  <si>
    <t>COMPRA D MATERIALES PARA CORRECION DE AVERAIS POR LA BRIGADA DE TRABAJOS ESPECIALES DE INAPA PRV. SAN CRISTOBAL.</t>
  </si>
  <si>
    <t>SERV. REALIZADO COMO TECNICO EN EL AREA DE LABORATORIO ,CONTROL DE CALIDAD DE AGUA EN INAPA PROV. SAN CRISTOBAL.</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</si>
  <si>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</si>
  <si>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</si>
  <si>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</si>
  <si>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</si>
  <si>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</si>
  <si>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</si>
  <si>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</si>
  <si>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</si>
  <si>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</si>
  <si>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</si>
  <si>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</si>
  <si>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</si>
  <si>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</si>
  <si>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</si>
  <si>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</si>
  <si>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</si>
  <si>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</si>
  <si>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</si>
  <si>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</si>
  <si>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</si>
  <si>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</si>
  <si>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</si>
  <si>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</si>
  <si>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</si>
  <si>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</si>
  <si>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</si>
  <si>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</si>
  <si>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</si>
  <si>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</si>
  <si>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</si>
  <si>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</si>
  <si>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</si>
  <si>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 xml:space="preserve">EFT-6538 </t>
  </si>
  <si>
    <t>EFT-6539</t>
  </si>
  <si>
    <t>EFT-6540</t>
  </si>
  <si>
    <t>EFT-6541</t>
  </si>
  <si>
    <t>EFT-6542</t>
  </si>
  <si>
    <t>EFT-6543</t>
  </si>
  <si>
    <t>EFT-6544</t>
  </si>
  <si>
    <t xml:space="preserve">061470 </t>
  </si>
  <si>
    <t xml:space="preserve">061471 </t>
  </si>
  <si>
    <t xml:space="preserve">061472 </t>
  </si>
  <si>
    <t xml:space="preserve">061473 </t>
  </si>
  <si>
    <t xml:space="preserve">061474 </t>
  </si>
  <si>
    <t xml:space="preserve">061475 </t>
  </si>
  <si>
    <t xml:space="preserve">061476 </t>
  </si>
  <si>
    <t xml:space="preserve">061477 </t>
  </si>
  <si>
    <t xml:space="preserve">061478 </t>
  </si>
  <si>
    <t xml:space="preserve">061479 </t>
  </si>
  <si>
    <t xml:space="preserve">061480 </t>
  </si>
  <si>
    <t xml:space="preserve">061481 </t>
  </si>
  <si>
    <t>PAGO FACT. NO.B1500000034/02-07-2021, ORDEN DE SERVICIO NO. OS2021-0428, SERVICIO DE NOTARIO, PARA EL ACTO DE APERTURAR EL   PROCESO DE  EXCEPCION DE URGENCIA  DE REFERENCIA  NO. INAPA-MAE-PEUR -2021-0002, OFERTAS TECNICAS ECONOMICAS  (SOBRE A Y B), PARA LA ADQUISICION DE SUSTANCIAS QUIMICAS,  PARA SER UTILIZADOS EN TODOS LOS ACUEDUCTOS DEL INAPA.</t>
  </si>
  <si>
    <t>REPOSICION FONDO CAJA CHICA DE LA DIVISION DE TRANSPORTACION DESTINADO PARA CUBRIR GASTOS DE REPARACIONES, COMPRAS DE REPUESTOS Y PAGO DE PEAJES DE LA FLOTILLA DE VEHICULOS DE LA INSTITUCION. CORRESP. AL PERIODO DEL 03-02 AL 03-08-2021, RECIBOS DE DESEMBOLSO DEL 12382 AL 12562.</t>
  </si>
  <si>
    <t>PAGO FACT. NO. B1500000335/18-08-2021, ORDEN DE SERVICIO NO. OS2021-0577,  HONORARIOS PROFESIONALES POR PARTICIPAR COMO NOTARIO PARA EL ACTO DE APERTURA  DE LA  COMPARACION DE PRECIOS, NO. INAPA-CCC-CP-2021-0036, OFERTAS TECNICAS (SOBRE A) PARA LA  ¨CONSTRUCCION ACUEDUCTO CAÑADA CIMARRONA, PROVINCIA AZUA ¨.</t>
  </si>
  <si>
    <t>REPOSICION FONDO CAJA CHICA DE LA PROVINCIA MONTE PLATA ZONA IV CORRESP.E AL PERIODO DEL 04-08 AL 07-09-2021,  RECIBOS DE DESEMBOLSO DEL 1481 AL 1502 SEGUN RELACION DE GASTOS.</t>
  </si>
  <si>
    <t>PAGO FACT. NO.B1500000139/31-03-2021, ORDEN DE SERVICIO NO.OS2021-0156, SUMINISTRO E INSTALACION PUERTA DOBLE EN PERFILARIA P40 COLOR BLANCO Y FACHADA EN CRISTAL COLOR BLANCO CRUDO 3/8 PARA SER UTILIZADO EN EL LAB. DEL EDIF. MARCO RODRIGUEZ SEDE CENTRAL DEL INAPA.</t>
  </si>
  <si>
    <t>PAGO FACT. NO. B1500000039/30-07-2021 ORDEN DE SERVICIO  OS2021-0434, CONTRATACION DE SERVICIOS PARA TAPIZADO DE 2  MUEBLES.</t>
  </si>
  <si>
    <t>REPOSICION FONDO CAJA CHICA DE LA PROVINCIA SAN JOSE DE OCOA ZONA IV CORRESP. AL PERIODO DEL 26-07 AL 03-09-2021, RECIBOS DE DESEMBOLSO DEL 0510 AL 0542 SEGUN RELACION DE GASTOS.</t>
  </si>
  <si>
    <t>PAGO INDEMN. Y VAC. (25 DIAS CORRESP. AL AÑO 2019 Y 23 DEL 2020), QUIEN DESEMPEÑO LA FUNCION DE AYUDANTE DE OPERACIONES Y MANTENIMIENTO EN LA DIVISION DE TRATAMIENTO SAN JUAN.</t>
  </si>
  <si>
    <t>AVANCE 20% AL CONTRATO NO. 038/2021 ORDEN DE SERVICIO OS2021-0509, SERVICIO DE CATERING DE ALMUERZO PRE EMPACADOS O MONTAJE TIPO BUFFET Y REFRIGERIOS PRE EMPACADOS QUE SERAN UTILIZADOS EN LAS ACTIVIDADES PROGRAMADAS, TALLERES Y CAPACITACIONES DE NUESTRA INSTITUCION, DURANTE EL AÑO EN CURSO.</t>
  </si>
  <si>
    <t>PAGO VAC. (30 DIAS CORRESPONDIENTE AL AÑO 2019 Y 28 DEL 2020), QUIEN DESEMPEÑO LA FUNCION DE ANALISTA DE COSTO, EN EL DEPTO. DE DESARROLLO RURAL EN APS.</t>
  </si>
  <si>
    <t>PAGO VAC. (30 DIAS CORRESPONDIENTE AL AÑO 2019 Y 30 DEL 2020), QUIEN DESEMPEÑO LA FUNCION DE SUPERVISOR DE OBRAS, EN LA DIRECCION DE FISCALIZACION.</t>
  </si>
  <si>
    <t>PAGO FACT. NO.B1500000003/25-08-2021, ORDEN DE SERVICIO NO.OS2021-0550, COLOCACION DE PUBLICIDAD INSTITUCIONAL DURANTE EL PERIODO DEL 24 DE MAYO DEL 2021 AL 24 DE AGOSTO DEL 2021, MEDIANTE LA COLOCACION DE 01 (UN) BANNER TAMAÑO 300 X 300, EN LAS PLATAFORMAS DIGITALES, PAGINA WEB ¨REDESDELNORDESTE.COM¨, Y LA FANPAGE WWW.FACEBOOK.COM/REDESDELNORDESTE, VINCULADA A INSTAGRAM, TWITTER, YOUTUBE Y EN PLAY STORE.</t>
  </si>
  <si>
    <t>PAGO FACT. NOS.B1100007342/23-02, 7832/31-03, 8117/29-4, 8972/24-8-2021,  ALQUILER LOCAL COMERCIAL EN MANZANILLO, MUNICIPIO PEPILLO SALCEDO, PROVINCIA MONTECRISTI, SEGUN CONTRATO NO.011/2017, CORRESP. A LOS MESES DE FEBRERO, MARZO, ABRIL, MAYO, JUNIO, JULIO, AGOSTO/2021.</t>
  </si>
  <si>
    <t>PAGO FACT. NOS. B1500000008/05-07, 09/02-08-2021, ORDEN DE SERVICIO NO. OS2021-0524,  ABASTECIMIENTO DE AGUA EN DIFERENTES SECTORES Y COMUNIDADES DE LA PROVINCIA SAN JUAN DE LA MAGUANA, CORRESP. A 30  DIAS DEL MES DE JUNIO, 29 DIAS DEL MES  JULIO/2021.</t>
  </si>
  <si>
    <t>PAGO FACT. NO. B1500033135/05-09-2021, CUENTA NO.86273266, POR SERVICIO DE USO INTERNET MOVIL TABLET,  ASIGNADO AL DEPTO. DE CATASTRO AL USUARIO DEL INAPA, CORRESP. A LA FACTURACION  DESDE EL 01 DE AGOSTO AL 31  DE AGOSTO/2021.</t>
  </si>
  <si>
    <t>PAGO FACT. NO. B1500000054/06-08-2021, ORDEN DE SERVICIO NO. OS2021-0359,  ABASTECIMIENTO DE AGUA EN DIFERENTES SECTORES Y COMUNIDADES DE LA  PROVINCIA BARAHONA , CORRESP. A 31 DIAS DE JULIO/2021.</t>
  </si>
  <si>
    <t>PAGO FACT. NO.B1500000015/09-08-2021, ORDEN DE SERVICIO NO.OS2021-0482, COLOCACION DE PUBLICIDAD INSTITUCIONAL EN EL PROGRAMA TELEVISIVO ¨JAQUE AL REY ¨, TRANSMITIDO POR TELEVISION DEL ESTE, CANAL 49, 65 BLOOM TELECOM, 86 DE VIVA LIVE TV Y 133 DE WIND TVO, PAG. WEB WWW.TELEVISIONDELESTE.COM,  DURANTE EL PERIODO DEL 12 DE ABRIL DEL 2021 AL 12 DE JULIO DEL 2021.</t>
  </si>
  <si>
    <t>PAGO FACT. NO. B1500002713/01-09-2021, CUENTA NO. (50017176) SERVICIO C&amp;W INTERNET ASIGNADO A SAN CRISTOBAL, CORRESP. A LA FACTURACION DEL 01-09  AL 30-09/2021.</t>
  </si>
  <si>
    <t>PAGO FACT. NO. B1500002706/01-09-2021, CUENTA NO. (50015799) SERVICIO C&amp;W INTERNET 155 MBPS IP ASIGNADO A NIVEL CENTRAL, CORRESP. A LA FACTURACION DE 01-09 AL 30-09/2021.</t>
  </si>
  <si>
    <t>17//09/2021</t>
  </si>
  <si>
    <t>PAGO FACT. NO.B1500000006/13-09-2021 ( CUB. NO. 06)  DE LOS TRABAJOS CONSTRUCCION Y EQUIPAMIENTO, CAMPO DE POZO AZUA, LINEA ELECTRICA  PRIMARIA 12.5 Kv Y LINEA DE IMPULSION, PROV. AZUA, LOTE  II.</t>
  </si>
  <si>
    <t>PAGO FACT.NO.B1500000051/13-09-2021 (CUB. NO.04 FINAL) DE LOS TRABAJOS REHABILITACION ACUEDUCTO MULTIPLE POLO -LOS ARROYOS, PROV. BARAHONA .</t>
  </si>
  <si>
    <t xml:space="preserve">EFT-2338 </t>
  </si>
  <si>
    <t xml:space="preserve">EFT-2339 </t>
  </si>
  <si>
    <t xml:space="preserve">EFT-1247 </t>
  </si>
  <si>
    <t xml:space="preserve">EFT-6545 </t>
  </si>
  <si>
    <t>EFT-6546</t>
  </si>
  <si>
    <t>EFT-6547</t>
  </si>
  <si>
    <t>EFT-6548</t>
  </si>
  <si>
    <t>EFT-6549</t>
  </si>
  <si>
    <t>EFT-6550</t>
  </si>
  <si>
    <t xml:space="preserve">061482 </t>
  </si>
  <si>
    <t xml:space="preserve">061483 </t>
  </si>
  <si>
    <t xml:space="preserve">061484 </t>
  </si>
  <si>
    <t>REPOSICION FONDO CAJA CHICA DE LA UNIDAD ADMINISTRATIVA DE SABANA GRANDE DE BOYA ZONA IV CORRESP. AL PERIODO DEL 20-07 AL 07-09-2021, RECIBOS DE DESEMBOLSO DEL 0156 AL 0161.</t>
  </si>
  <si>
    <t>PAGO INDEMN. Y VAC. (25 DIAS CORRESP. AL AÑO 2019 Y 21 DEL 2020), QUIEN DESEMPEÑO LA FUNCION DE OPERADOR DE SISTEMA APS, EN LA DIVISION DE OPERACIONES SANCHEZ RAMIREZ.</t>
  </si>
  <si>
    <t>REPOSICION FONDO CAJA CHICA DE LA DIRECCION COMERCIAL CORRESP. AL PERIODO DEL 02-08 AL 06-09-2021, RECIBOS DE DESEMBOLSO DEL 48683 AL 48705 SEGUN RELACION DE GASTOS.</t>
  </si>
  <si>
    <t>PAGO FACT. DE CONSUMO ENERGETICO EN LA ZONA SUR DEL PAIS CORRESP. AL MES DE AGOSTO/2021.</t>
  </si>
  <si>
    <t>PAGO FACT. NO. B1500000004/03-08-2021, ORDEN DE SERVICIO NO. OS2021-0421, DISTRIBUCION DE AGUA EN DIFERENTES SECTORES Y COMUNIDADES DE LA  PROVINCIA MONTE PLATA, CORRESP. A 24 DIAS DE JULIO/2021.</t>
  </si>
  <si>
    <t>PAGO FACT. DE CONSUMO DE ENERGETICO EN LA ZONA ESTE DEL PAIS CORRESP. AL MES DE AGOSTO/2021.</t>
  </si>
  <si>
    <t>PAGO FACT. NO.B1500000021/03-08-2021, ORDEN DE SERVICIO NO. OS2021-0444, DISTRIBUCION DE AGUA EN DIFERENTES SECTORES Y COMUNIDADES  DE LA PROVINCIA BARAHONA , CORRESP.  A 30 DIAS DE JULIO/2021.</t>
  </si>
  <si>
    <t>PAGO FACT. NO.B1500211047/08-04-2021, CAMBIO DE POTENCIA REALIZADO AL PROYECTO "ESTACION DE BOMBEO SABANA LARGA".</t>
  </si>
  <si>
    <t>PAGO FACT. NO.B1500230142/20-07-2021, COMPLETIVO DEL MES DE MAYO/2021.</t>
  </si>
  <si>
    <t xml:space="preserve">CODIA                                                            </t>
  </si>
  <si>
    <t xml:space="preserve">COLECTOR DE IMPUESTOS INTERNOS                                   </t>
  </si>
  <si>
    <t xml:space="preserve">FONDO PENS. DE TRABAJ.D/LA CONST.Y AFINES                        </t>
  </si>
  <si>
    <t xml:space="preserve">EFT-1248 </t>
  </si>
  <si>
    <t xml:space="preserve">EFT-1249 </t>
  </si>
  <si>
    <t xml:space="preserve">EFT-1251 </t>
  </si>
  <si>
    <t xml:space="preserve">EFT-1252 </t>
  </si>
  <si>
    <t xml:space="preserve">EFT-1253 </t>
  </si>
  <si>
    <t xml:space="preserve">EFT-1254 </t>
  </si>
  <si>
    <t xml:space="preserve">EFT-1255 </t>
  </si>
  <si>
    <t xml:space="preserve">EFT-1256 </t>
  </si>
  <si>
    <t>EFT-1250</t>
  </si>
  <si>
    <t>NOMINA ADICIONAL DEL PERSONAL CONTRATADO E IGUALADO, CORRESP. AL MES DE AGOSTO/2021, ELAB. EN SEPTIEMBRE/2021.</t>
  </si>
  <si>
    <t xml:space="preserve">EFT-1257 </t>
  </si>
  <si>
    <t xml:space="preserve">EFT-1258 </t>
  </si>
  <si>
    <t xml:space="preserve">EFT-1259 </t>
  </si>
  <si>
    <t xml:space="preserve">EFT-1260 </t>
  </si>
  <si>
    <t xml:space="preserve">EFT-1261 </t>
  </si>
  <si>
    <t xml:space="preserve">EFT-1262 </t>
  </si>
  <si>
    <t xml:space="preserve">EFT-1263 </t>
  </si>
  <si>
    <t xml:space="preserve">EFT-1264 </t>
  </si>
  <si>
    <t xml:space="preserve">EFT-1265 </t>
  </si>
  <si>
    <t xml:space="preserve">EFT-1266 </t>
  </si>
  <si>
    <t xml:space="preserve">EFT-1267 </t>
  </si>
  <si>
    <t xml:space="preserve"> NOMINA ACUEDUCTOS, CORRESP.  AGOSTO 2021.</t>
  </si>
  <si>
    <t xml:space="preserve"> NOMINA PERSONAL EN TRAMITES DE PENSION NC Y AC, CORRESPONDIENTE AL MES DE JULIO/2021.</t>
  </si>
  <si>
    <t xml:space="preserve">PAGO DEVOLUCION DE CUOTA QUE POSEIA CON EL BANRESERVAS POR CONCEPTO DE CONSUMOS EN LA FERIA DE MUEBLES Y ELECTRODOMESTICOS, FUE SALDADO EN ESTATUS NORMAL EN FECHA 28-05-2021. DICHO SALDO NO FUE REPORTADO DE MANERA OPORTUNA, EL DESCUENTO NO FUE ELIMINADO EN EL MES SIGUIENTE. </t>
  </si>
  <si>
    <t xml:space="preserve"> NOMINA ACUEDUCTOS, CORRESP.AL MES DE SEPTIEMBRE/2021.</t>
  </si>
  <si>
    <t xml:space="preserve"> NOMINA PERSONAL EN TRAMITES DE PENSION NC Y AC, CORRESP. AL MES DE SEPTIEMBRE/2021.</t>
  </si>
  <si>
    <t xml:space="preserve"> NOMINA OCASIONAL SEGURIDAD MILITAR, CORRESPONDIENTE AL MES DE SEPTIEMBRE/2021.</t>
  </si>
  <si>
    <t xml:space="preserve"> NOMINA DE CANCELADOS NC. Y AC. CORRESPONDIENTE AL MES DE SEPTIEMBE/2021.</t>
  </si>
  <si>
    <t>NOMINA ADICIONAL OCASIONAL SEGURIDAD MILITAR, CORRESP. A JULIO/2021, ELAB. EN SEPTIEMBRE/2021.</t>
  </si>
  <si>
    <t>NOMINA ADICIONAL OCASIONAL SEGURIDAD MILITAR, CORRESP. AL MES DE AGOSTO/2021, ELAB. EN SEPTIEMBRE/2021.</t>
  </si>
  <si>
    <t>NOMINA BONO POR DESEMPEÑO/2020, 3RA. PARTE PERSONAL DE CARRERA ADMTIVA, ELAB.EN SEPTIEMBRE/2021.</t>
  </si>
  <si>
    <t>NOMINA ADICIONAL CANCELADOS DEL PERSONAL CONTRATADO E IGUALADO, CORRESP. A SEPTIEMBRE/2021 .</t>
  </si>
  <si>
    <t>NOMINA ADICIONAL NIVEL CENTRAL Y ACS, CORRESP.  AGOSTO/2021, ELAB.EN SEPTIEMBRE/2021.</t>
  </si>
  <si>
    <t>NOMINA PROVINCIA SANTIAGO CORRESP. A SEPTIEMBRE/2021</t>
  </si>
  <si>
    <t>NOMINA DEL PERSONAL CONTRATADO E IGUALADO, CORRESP. A  SEPTIEMBRE/2021.</t>
  </si>
  <si>
    <t>ADICIONAL DEL PERSONAL  CONTRATADO E IGUALADO, CORRESP. A MAYO/2021, ELAB. EN SEPTIEMBRE/2021</t>
  </si>
  <si>
    <t>INCENTIVOS POR RENDIMIENTO INDIVIDUAL PERSONAL INACTIVO/2020 ELAB.EN SEPTIEMBRE/2021.</t>
  </si>
  <si>
    <t>NOMINA PERSONAL CONTRATADO SUPERVISORES DE PROYECTOS, CORRESPONDIENTE AL MES DE SEPTIEMBRE/2021.</t>
  </si>
  <si>
    <t>NOMINA PERSONAL CONTRATADO E IGUALADO PROV. SAN CRISTOBAL CORRESP. AL MES DE SEPTIEMBRE/2021.</t>
  </si>
  <si>
    <t>NOMINA ADICIONAL DEL PERSONAL CONTRATADO E IGUALADO, CORRESP. AL MES DE JUNIO/2021, ELAB. EN SEPTIEMBRE/2021.</t>
  </si>
  <si>
    <t>NOMINA ADICIONAL DEL PERSONAL CONTRATADO E IGUALADO, CORRESP. AL MES DE JULIO/2021, ELAB. EN SEPTIEMBRE/2021.</t>
  </si>
  <si>
    <t>NOMINA PERSONAL EN TRAMITES DE PENSION NC Y AC, CORRESPONDIENTE AL MES DE JULIO/2021.</t>
  </si>
  <si>
    <t>NOMINA PERSONAL EN TRAMITE DE PENSION NC Y AC, CORRESP.  AGOSTO 2021.</t>
  </si>
  <si>
    <t>NOMINA PROV. SAN CRISTOBAL, CORRESP.  AGOSTO 2021.</t>
  </si>
  <si>
    <t>NOMINA PERSONAL EN TRAMITE DE PENSION NC Y AC, CORRESP.  AGOSTO 2021</t>
  </si>
  <si>
    <t>103457 -103459</t>
  </si>
  <si>
    <t>103461 -103466</t>
  </si>
  <si>
    <t xml:space="preserve">EFT-6551 </t>
  </si>
  <si>
    <t>EFT-6552</t>
  </si>
  <si>
    <t>EFT-6553</t>
  </si>
  <si>
    <t>EFT-6554</t>
  </si>
  <si>
    <t>EFT-6555</t>
  </si>
  <si>
    <t>EFT-6556</t>
  </si>
  <si>
    <t>EFT-6557</t>
  </si>
  <si>
    <t>EFT-6558</t>
  </si>
  <si>
    <t>EFT-6559</t>
  </si>
  <si>
    <t>EFT-6560</t>
  </si>
  <si>
    <t>EFT-6561</t>
  </si>
  <si>
    <t>EFT-6562</t>
  </si>
  <si>
    <t>EFT-6563</t>
  </si>
  <si>
    <t>EFT-6564</t>
  </si>
  <si>
    <t>EFT-6565</t>
  </si>
  <si>
    <t>EFT-6566</t>
  </si>
  <si>
    <t xml:space="preserve">061485 </t>
  </si>
  <si>
    <t xml:space="preserve">061486 </t>
  </si>
  <si>
    <t xml:space="preserve">061487 </t>
  </si>
  <si>
    <t xml:space="preserve">061488 </t>
  </si>
  <si>
    <t xml:space="preserve">061489 </t>
  </si>
  <si>
    <t xml:space="preserve">061490 </t>
  </si>
  <si>
    <t xml:space="preserve">061492 </t>
  </si>
  <si>
    <t xml:space="preserve">061493 </t>
  </si>
  <si>
    <t xml:space="preserve">061494 </t>
  </si>
  <si>
    <t xml:space="preserve">061495 </t>
  </si>
  <si>
    <t xml:space="preserve">061496 </t>
  </si>
  <si>
    <t xml:space="preserve">061497 </t>
  </si>
  <si>
    <t xml:space="preserve">061498 </t>
  </si>
  <si>
    <t xml:space="preserve">061499 </t>
  </si>
  <si>
    <t xml:space="preserve">061500 </t>
  </si>
  <si>
    <t xml:space="preserve">061501 </t>
  </si>
  <si>
    <t xml:space="preserve">061502 </t>
  </si>
  <si>
    <t xml:space="preserve">061503 </t>
  </si>
  <si>
    <t xml:space="preserve">061504 </t>
  </si>
  <si>
    <t xml:space="preserve">061505 </t>
  </si>
  <si>
    <t xml:space="preserve">061506 </t>
  </si>
  <si>
    <t xml:space="preserve">061507 </t>
  </si>
  <si>
    <t xml:space="preserve">061508 </t>
  </si>
  <si>
    <t>REPOSICION FONDO CAJA CHICA DE LA PROVINCIA ELIAS PIÑA ZONA II CORRESP. AL PERIODO DEL 24-07 AL 30-08-2021, RECIBOS DE DESEMBOLSO DEL 3662 AL 3683 SEGUN RELACION DE GASTOS,.</t>
  </si>
  <si>
    <t>REPOSICION FONDO CAJA CHICA DE LA DIRECCION EJECUTIVA CORRESP. AL PERIODO DEL 07-07 AL 09-09-2021, RECIBOS DE DESEMBOLSO DEL 10287 AL 10373 SEGUN RELACION DE GASTOS.</t>
  </si>
  <si>
    <t>PAGO FACT. NOS.B1500001210, 1211, 1212, 1213, 1214,/31-08-2021 CONTRATO NO. 1178,1179, 1180, 1181, 3066),  SERVICIO ENERGETICO A NUESTRAS INSTALACIONES EN BAYAHIBE, PROVINCIA LA ROMANA, CORRESP. AL MES DE AGOSTO/2021.</t>
  </si>
  <si>
    <t>PAGO INDEMN. Y VAC. (30 DIAS CORRESP. AL AÑO 2019 Y 30 DEL 2020), QUIEN DESEMPEÑO EL CARGO DE AYUDANTE DE FONTANERIA, EN LA DIVISION DE OPERACIONES PROV. SAN JUAN DE LA MAGUANA.</t>
  </si>
  <si>
    <t>PAGO VAC. (30 DIAS CORRESP. AL AÑO 2019 Y 28 DEL 2020), QUIEN DESEMPEÑO EL CARGO DE SUPERVISOR DE OBRAS EN EL DEPARTAMENTO SUPERVISION DE OBRAS CIVILES.</t>
  </si>
  <si>
    <t>PAGO INDEMN. Y VAC. (25 DIAS CORRESP. AL AÑO 2018 Y 25 DEL 2019), QUIEN DESEMPEÑO LA FUNCION DE CHOFER I, EN LA DIVISION ADMINISTRATIVA PROV. SAN JUAN DE LA MAGUANA.</t>
  </si>
  <si>
    <t>PAGO RETENCION 10%  DEL IMPUESTO SOBRE LA RENTA. DESCONTADO A ALQUILERES DE LOCALES COMERCIALES. SEGUN LEY NO. 253/12 CORRESP. AL MES DE AGOSTO/2021.</t>
  </si>
  <si>
    <t>RETENCION DEL (10%)  DEL IMPUESTO SOBRE LA RENTA, DESCONTADO A HONORARIOS PROFESIONALES, CORRESP. AL MES DE AGOSTO/2021.</t>
  </si>
  <si>
    <t>APORTE ECONOMICO PARA LA CONSTRUCCION DE SALONES Y BAÑOS LOS CUALES SERAN UTILIZADOS PARA LAS ACTIVIDADES EDUCATIVAS DE LOS CUALES SERAN UTILIZADAS CON LA MISION DE LA IGLESIA CATOLICA.</t>
  </si>
  <si>
    <t>PAGO AVANCE 20% AL CONTRATO NO.019/2021 ORDEN DE COMPRA OC2021-0240, ADQUISICION DE TUBERIAS PARA SER UTILIZADAS EN LOS ACUEDUCTOS Y PLANTAS DE TRATAMIENTOS.</t>
  </si>
  <si>
    <t>PAGO FACT. NO.B1500000234/06-08-2021, COLOCACION PUBLICIDAD INSTITUCIONAL DURANTE 03 (TRES) MESES EN EL PROGRAMA RADIAL ¨KONTROL DE LA MAÑANA¨ DE LA COMPAÑIA AZUCAR FM SRL, TRANSMITIDO DE LUNES A VIERNES DE 7:00 AM A 9:00 AM, PROGRAMACION REGULAR,  DE LUNES A SABADOS DE 9:00 AM A 11:00 PM, EN LA EMISORA LA 89.1 FM, REPRESENTADO POR CARMEN XIOMARA MARTINEZ,  DURANTE EL PERIODO DEL 05 DE MAYO AL 05 DE AGOSTO/2021.</t>
  </si>
  <si>
    <t>PAGO INDEMN. Y VAC. (25 DIAS CORRESP. AL AÑO 2019 Y 25 DEL 2020), QUIEN DESEMPEÑO EL CARGO DE CONSERJE EN LA DIVISION ADMINISTRATIVA PROVINCIA DUARTE.</t>
  </si>
  <si>
    <t>RETENCION DEL ITBIS (18% A PERSONA FISICA), SEGUN LEY 253/12, CORRESP. AL MES DE AGOSTO/2021.</t>
  </si>
  <si>
    <t>RETENCION DEL ( 5%) DEL IMPUESTO SOBRE LA RENTA DESCONTADO A CONTRATISTAS Y PROVEEDORES DE BIENES Y SERVICIOS, SEGUN LEY 253/12, CORRESP. AL MES DE AGOSTO-2021.</t>
  </si>
  <si>
    <t>PAGO INDEMN. Y VAC. (25 DIAS CORRESP. AL AÑO 2019 Y 30 DEL 2020), QUIEN DESEMPEÑO EL CARGO DE OPERADOR DE SISTEMA APS, EN LA SECCION DE OPERACIONES  DE BARAHONA.</t>
  </si>
  <si>
    <t>PAGO INDEMN. Y VAC. (25 DIAS CORRESP. AL AÑO 2019 Y 30 AL 2020), QUIEN DESEMPEÑO EL CARGO DE OPERADOR DE SISTEMA APS, DE BARAHONA.</t>
  </si>
  <si>
    <t>PAGO VAC. (30 DIAS CORRESP. AL AÑO 2019 Y 30 DIAS DEL AÑO 2020) A NOMBRE DE SANTO LENY DIAZ POLANCO, QUIEN ES EL APODERADO DE LOS BENEFICIOS DEL FALLECIDO, QUIEN DESEMPEÑO EL CARGO DE VIGILANTE EN AC. NAVARRETE.</t>
  </si>
  <si>
    <t>PAGO INDEMN. POR CAUSA DEL DESBORDAMIENTO DEL ACUEDUCTO DE JAQUIMEYES, D.M. JINOVA PROVINCIA SAN JUAN, DONDE LE ARRASTRO 16 M3 DE ARENA LUGAR DONDE ESTABA CONSTRUYENDO SU HOGAR.</t>
  </si>
  <si>
    <t>PAGO FACT. NO.B1500000417/26-08-2021, ORDEN DE SERVICIO OS2021-0542, COLOCACION DE PUBLICIDAD INSTITUCIONAL DURANTE 03 (TRES) MESES, EN EL PROGRAMA DE TELEVISION " ENTERO CREDITO", QUE ES  TRANSMITIDO  DE LUNES A VIERNES A LAS 11:00 PM, POR RED NACIONAL DE NOTICIAS RNN, CANAL 27, CON REPETICION DE MARTES A SABADOS DE 5:00 AM A 6:00 AM Y EN EL CANAL DE YOUTUBE (PASO POR PASO, CANAL DE NOTICIAS)  A LAS 9:00 PM, CORRESP. AL PERIODO DEL 25 DE MAYO HASTA EL 25 DE AGOSTO/2021.</t>
  </si>
  <si>
    <t>PAGO FACT. NOS.B1100009005/13-09-, 8135/29-04, 7805/31-03-2021,  ALQUILER LOCAL COMERCIAL EN EL MUNICIPIO JAIBON, PROVINCIA VALVERDE  CORRESP. A  LOS  MESES DE MARZO, ABRIL, MAYO, JUNIO, JULIO, AGOSTO/2021.</t>
  </si>
  <si>
    <t>PAGO FACT. NO.B1500000209/20-07-2021, ORDEN DE SERVICIO NO. OS2021-0487, COLOCACION DE PUBLICIDAD INSTITUCIONAL DURANTE 03 (TRES) MESES EN EL  PROGRAMA TELEVISIVO ¨ENCUENTRO MATINAL¨ TRANSMITIDO DE LUNES A VIERNES 8:00 AM A 9:00 AM, CORRESP. AL PERIODO DEL 06 DE ABRIL AL 06 DE JULIO/2021.</t>
  </si>
  <si>
    <t>PAGO FACT. NO.B1500000003/25-08-2021, ORDEN DE SERVICIO NO.OS2021-0518 ,SERVICIO DE DISTRIBUCION DE AGUA CON CAMION CISTERNA EN DIFERENTES COMUNIDADES DE LA PROVINCIA MARIA TRINIDAD SANCHEZ, CORRESP.  27 DIAS DE JULIO/2021.</t>
  </si>
  <si>
    <t>RETENCION  DEL ITBIS  (30%) , DESCONTADO A SUPLIDORES DE SERVICIOS, SEGUN LEY 253/2012, CORRESP. AL MES DE AGOSTO/2021.</t>
  </si>
  <si>
    <t>PAGO FACT. NO. B1500000128/24-08-2021 ORDEN SERVICIO NO. OS2021-0555 COLOCACION DE PUBLICIDAD INSTITUCIONAL DURANTE 03 (TRES) MESES DE 04 (CUATRO) CUÑAS DIARIAS PARA CREAR CONCIENCIA SOBRE EL USO DE LOS RECURSOS NATURALES Y LA IMPORTANCIA DE LOS MISMOS EN EL PROGRAMA RADIAL´´RITMO 96´ TRANSMITIDO DE LUNES A VIERNES, CORRESP. AL PERIODO DEL 14 DE ABRIL  AL 14 DE JULIO/2021.</t>
  </si>
  <si>
    <t>PAGO VIATICOS REVISION Y CONTROL, CORRESP. A JULIO/2021, ELABORADA EN SEPTIEMBRE/2021.</t>
  </si>
  <si>
    <t>PAGO VIATICOS DE LA DIRECCION DE RECURSOS HUMANOS, CORRESP. A JULIO/2021, ELABORADA EN SEPTIEMBRE/2021..</t>
  </si>
  <si>
    <t>PAGO VIATICOS DE LA DIRECCION DE LA CALIDAD DEL AGUA, CORRESP. AL MES DE JULIO/2021, ELABORADA EN SEPTIEMBRE/2021.</t>
  </si>
  <si>
    <t>PAGO VIATICOS DIRECCION DE TECNOLOGIA DE LA INF. Y COM, CORRESP. A JULIO/2021, ELABORADA EN SEPTIEMBRE/2021.</t>
  </si>
  <si>
    <t>PAGO FACT. NO.B1500004992/25-08-2021, SERVICIOS A EMPLEADOS VIGENTES Y EN TRAMITE DE PENSION, CORRESP. AL MES DE SEPTIEMBRE/2021.</t>
  </si>
  <si>
    <t>PAGO FACT. PENDIENTES NOS. B1500192758,59/16-01, 7208,7529/31-01, 2448/06-01, 217037/03-05-2021.</t>
  </si>
  <si>
    <t>PAGO FACT. NOS. B1500000740/24-06,769/20-07-2021 ORDEN DE COMPRA  OC2021- 0170, 0161 ADQUISICION DE JUNTAS REDUCTORAS, MATERIALES PARA SER UTILIZADOS EN CORRECCION DE AVERIAS EN LAS PROVINCIAS SAN PEDRO DE MACORIS Y SAN CRISTOBAL, Y HATO MAYOR.</t>
  </si>
  <si>
    <t>PAGO FACT. NO. B1500000008/01-07-2021,  ORDEN DE SERVICIO NO. OS2021-0278,  DISTRIBUCION DE AGUA CON CAMION CISTERNA EN DIFERENTES SECTORES Y COMUNIDADES DE LAS  PROVINCIAS SAN JUAN DE LA MAGUANA, CORRESP. A 30  DIAS DE JUNIO/2021.</t>
  </si>
  <si>
    <t>PAGO FACT. NO.B1500000005/06-08-2021, ORDEN DE SERVICIO NO.OS2021-0559, SERVICIO DE NOTARIO PARA EL ACTO DE APERTURA DE LA COMPARACION DE PRECIOS NO.INAPA-CCC-CP-2021-0025 OFERTAS ECONOMICAS  (SOBRE B) PARA LA ¨ADQUISICION DE MATERIALES ELECTRICOS ( LUCES LED) PARA SER UTILIZADOS EN TODOS LOS ACUEDUCTOS Y SISTEMAS DEL INAPA¨.</t>
  </si>
  <si>
    <t>PAGO DE FACT. NO.B1500000010/27-08-2021, ORDEN DE SERVICIO NO. OS2021-0581, SERVICIO DE NOTARIO PARA EL ACTO DE APERTURA DE LICITACION PUBLICA NACIONAL, NO. INAPA-CCC-LPN-2021-0014 OFERTAS ECONOMICAS (SOBRE B) PARA LA ¨ADQUISICION DE JUNTAS TIPO DRESSER PARA SER UTILIZADAS EN LOS ACUEDUCTOS DE TODAS LAS PROVINCIAS¨,.</t>
  </si>
  <si>
    <t>PAGO FACT. NO. B1500000036/27-08-2021, OS2021-0583, SERVICIO DE NOTARIO PARA EL ACTO DE APERTURA DE  LA COMPARACION  DE PRECIOS NO. INAPA-CCC-CP-2021-0049, OFERTAS TECNICAS (SOBRE A), PARA LA "ADQUISICION DE TUBERIAS EN HG Y HN PARA SER UTILIZADOS EN TODOS LOS ACUEDUCTOS Y SISTEMAS DEL INAPA.</t>
  </si>
  <si>
    <t>PAGO FACT. NOS. B1500000008/04-06, 09/05-07, 10/04-08-2021, ORDEN DE SERVICIO NO.OS2021-0525, SERVICIO DISTRIBUCION DE AGUA, EN DIFERENTES BARRIOS Y COMUNIDADES DE LA PROVINCIA DE MONTECRISTI, CORRESP. A 26 DIAS  DE MAYO, 26 DIAS DE JUNIO, 27 DIAS DE JULIO/2021.</t>
  </si>
  <si>
    <t>PAGO FACT. NO. B1500000035/27-08-2021, OS2021-0582, SERVICIO DE NOTARIO PARA EL ACTO DE APERTURA DE  LA COMPARACION  DE PRECIOS NO. INAPA-CCC-CP-2021-0023, OFERTAS ECONOMICAS (SOBRE B), PARA LA "ADQUISICION DE AIRES ACONDICIONADOS PARA SER UTILIZADOS EN EL SEGUNDO NIVEL DE LA CAFETERIA DEL NIVEL CENTRAL Y EN LOS DIFERENTES ACUEDUCTOS DEL INAPA.</t>
  </si>
  <si>
    <t>PAGO FACT. NO. B1500000034/13-08-2021, OS2021-0575, SERVICIO DE NOTARIO PARA EL ACTO DE APERTURA DE  LA COMPARACION  DE PRECIOS NO. INAPA-CCC-CP-2021-0034, OFERTAS TECNICAS (SOBRE A), PARA EL "MEJORAMIENTO ACUEDUCTO PEDERNALES ( EQUIPAMIENTO Y ELECTRIFICACION DE POZOS), PROVINCIA PEDERNALES.</t>
  </si>
  <si>
    <t>PAGO FACT. NO.B1500000049/10-08-2021, ORDEN DE SERVICIO NO.OS2021-0574, PARA LOS SERVICIOS DE NOTARIO PARA EL ACTO DE APERTURA DE LA LICITACION PUBLICA NACIONAL  NO.INAPA-CCC-LPN-2021-0015, OFERTAS TECNICAS (SOBRE A), PARA LA ¨ADQUISICION DE MATERIALES ( COLUMNAS DE ACERO, BARRAS LISAS ACERO INOXIDABLE Y GUIAS DE BRONCE), PARA SER UTILIZADOS EN LOS DIFERENTES ACUEDUCTOS DEL INAPA¨.</t>
  </si>
  <si>
    <t>PAGO TRANSPORTE DEPTO. REVISION Y CONTROL, CORRESP. A AGOSTO/2021, ELABORADA EN SEPTIEMBRE/2021.</t>
  </si>
  <si>
    <t>061491</t>
  </si>
  <si>
    <t xml:space="preserve">EFT-6567 </t>
  </si>
  <si>
    <t>EFT-6568</t>
  </si>
  <si>
    <t>EFT-6569</t>
  </si>
  <si>
    <t>EFT-6570</t>
  </si>
  <si>
    <t>PAGO VIATICOS DIRECCION ADMINISTRATIVA, CORRESP. AL MES DE JULIO/2021, ELABORADA EN SEPTIEMBRE/2021.</t>
  </si>
  <si>
    <t>PAGO VIATICOS DE LA DIRECCION DESARROLLO PROVINCIAL, CORRESP. A JULIO/2021, ELABORADA EN SEPTIEMBRE/2021.</t>
  </si>
  <si>
    <t>PAGO VIATICOS DIRECCION DE PROGRAMAS Y PROYECTOS ESPECIALES, CORRESP. AL MES DE JULIO/2021, ELABORADA EN SEPTIEMBRE/2021.</t>
  </si>
  <si>
    <t>PAGO FACT. NO. B1500030896/02-09-2021,  COLECTIVO DE VIDA CORRESP. AL MES DE SEPTIEMBRE/2021, POLIZA NO.2-2-102-0064318.</t>
  </si>
  <si>
    <t xml:space="preserve">061509 </t>
  </si>
  <si>
    <t xml:space="preserve">061510 </t>
  </si>
  <si>
    <t>REPOSICION FONDO CAJA CHICA DEL DEPARTAMENTO JURIDICO CORRESP. AL PERIODO DEL 21-05 AL 13-08-2021, RECIBOS DE DESEMBOLSO DEL 33 AL 47 SEGUN RELACION DE GASTOS.</t>
  </si>
  <si>
    <t>PAGO FACT. NO. B1500000001/13-08-2021, ALQUILER LOCAL COMERCIAL EN LA CALLE LIBERTAD ESQUINA ANACAONA, MUNICIPIO EUGENIO MARIA DE HOSTOS, PROVINCIA DUARTE, CORRESP. A 18 DIAS DE DICIEMBRE/2020 Y  LOS MESES ENERO, FEBRERO, MARZO, ABRIL, MAYO, JUNIO, JULIO Y AGOSTO/2021.</t>
  </si>
  <si>
    <t xml:space="preserve">EFT-6571 </t>
  </si>
  <si>
    <t>EFT-6572</t>
  </si>
  <si>
    <t>EFT-6573</t>
  </si>
  <si>
    <t>EFT-6574</t>
  </si>
  <si>
    <t>EFT-6575</t>
  </si>
  <si>
    <t>EFT-6576</t>
  </si>
  <si>
    <t>EFT-6577</t>
  </si>
  <si>
    <t>EFT-6578</t>
  </si>
  <si>
    <t>EFT-6579</t>
  </si>
  <si>
    <t>EFT-6580</t>
  </si>
  <si>
    <t>PAGO FACT. NO.B1500020322/01-09-2021, POLIZA NO. 30-95-214327, (MENOS NOTA DE CREDITO B0400242389), SERVICIOS MEDICOS A EMPLEADOS VIGENTES Y EN TRAMITES DE PENSION, CONJUNTAMENTE CON SUS DEPENDIENTES DIRECTOS, (CONYUGES, HIJOS E HIJASTROS), CORRESP. AL MES DE SEPTIEMBRE/2021.</t>
  </si>
  <si>
    <t>PAGO FACT. NO. B1500033258/15-09-2021, CUENTA NO.4236435, POR SERVICIO DE  INTERNET  PRINCIPAL 200 MBPS Y TELECABLE, CORRESP. AL PERIODO DEL 11-08  AL 10-09-2021.</t>
  </si>
  <si>
    <t>PAGO FACT. NO. B1500039064/18-08-2021, SUMINISTRO TRATAMIENTOS DE USO CONTINUO PRESCRITOS, QUIEN DESEMPEÑA EL CARGO DE AUXILIAR ADMINISTRATIVO EN EL DEPART. ADMINISTRATIVO, CORRESP. AL  MES DE AGOSTO/2021.</t>
  </si>
  <si>
    <t>PAGO FACT. NOS.B1500015931/29-07-, 16487/31-08-2021 SUMINISTRO MEDICAMENTOS DE USO CONTINUO PRESCRITOS AL JOVEN EDDISON JAVIER PEREZ SANTOS, QUIEN DESEMPEÑA EL CARGO DE SECRETARIA EN LA SECCION DE MAYORDOMIA, DICHO CONSUMOS CORRESPONDE A LOS MESES DE JULIO Y AGOSTO/2021.</t>
  </si>
  <si>
    <t>PAGO FACT. NOS. B1500000122/03-08, 123/01-09-2021,  ORDEN DE SERVICIO NO. OS2021-0602, SERVICIO DISTRIBUCION DE AGUA EN DIFERENTES SECTORES Y COMUNIDADES DE LA PROVINCIA SAN CRISTOBAL.  CORRESP. A 27  DIAS DE  JULIO Y 31 DIAS DE AGOSTO/2021.</t>
  </si>
  <si>
    <t>PAGO FACT. NO. B1500000130/01-09-2021, ORDEN DE SERVICIO NO. OS2021-0566, DISTRIBUCION DE AGUA EN DIFERENTES SECTORES Y COMUNIDADES DE LA PROVINCIA DUARTE  CORRESP. A 30 DIAS DEL MES DE AGOSTO/2021.</t>
  </si>
  <si>
    <t>PAGO FACT. NO. B1500000043/01-09-2021,  ORDEN DE SERVICIO NO. OS2021-0537  DISTRIBUCION  DE AGUA EN DIFERENTES SECTORES Y COMUNIDADES DE LA PROVINCIA SAN CRISTOBAL  CORRESP. A  31 DIAS DE AGOSTO/2021.</t>
  </si>
  <si>
    <t>PAGO FACTU. NOS.B1500000045, 46/25-08, 47/09-09-2021, ORDEN DE SERVICIO NO.OS2021-0594, DISTRIBUCION DE AGUA EN DIFERENTES COMUNIDADES DE LA PROVINCIA SAN CRISTOBAL, SEGUN CONTRATO NO.040/2021, CORRESP. A 20 DIAS  DE  JUNIO, 31 DIAS DE JULIO Y 31 DIAS DE AGOSTO/2021.</t>
  </si>
  <si>
    <t>PAGO FACT. NO. B1500000042/01-09-2021, ORDEN DE SERVICIO NO. OS2021-0536,  DISTRIBUCION DE AGUA CON CAMION CISTERNA EN DIFERENTES SECTORES Y COMUNIDADES DE LA PROVINCIA SAN CRISTOBAL, CORRESP.E A  31 DIAS DE AGOSTO/2021.</t>
  </si>
  <si>
    <t>PAGO FACT. NO. B1500000006/03-09-2021,  ORDEN DE SERVICIO NO. OS2021-0360, SERVICIO DISTRIBUCION DE AGUA EN DIFERENTES SECTORES Y COMUNIDADES DE LA PROVINCIA ELIAS PIÑA. CORRESP. A   31 DIAS DE AGOSTO/2021.</t>
  </si>
  <si>
    <t xml:space="preserve">EFT-06581 </t>
  </si>
  <si>
    <t>EFT-06582</t>
  </si>
  <si>
    <t>EFT-06583</t>
  </si>
  <si>
    <t>EFT-06584</t>
  </si>
  <si>
    <t>EFT-06585</t>
  </si>
  <si>
    <t>EFT-06586</t>
  </si>
  <si>
    <t>EFT-06587</t>
  </si>
  <si>
    <t xml:space="preserve">061511 </t>
  </si>
  <si>
    <t xml:space="preserve">061512 </t>
  </si>
  <si>
    <t xml:space="preserve">061513 </t>
  </si>
  <si>
    <t>REPOSICION FONDO CAJA CHICA DEL ACUEDUCTO DE CASTILLO ZONA III CORRESP. AL PERIODO DEL 08-07 AL 27-08-2021, RECIBOS DE DESEMBOLSO DEL 0121 AL 0127 SEGUN RELACION DE GASTOS.</t>
  </si>
  <si>
    <t>REPOSICION FONDO CAJA CHICA DE LA UNIDAD ADMINISTRATIVA DE SABANA IGLESIA ZONA V CORRESP. AL PERIODO DEL 01-07 AL 17-08-2021, RECIBOS DE DESEMBOLSO DEL 0332  AL 0354.</t>
  </si>
  <si>
    <t>REPOSICION FONDO CAJA CHICA DE LA DIRECCION DE TECNOLOGIA DE LA INFORMACION Y COMUNICACION CORRESP. AL PERIODO DEL 19-07 AL 10-09-2021, RECIBOS DE DESEMBOLSO DEL 0024 AL 0063 SEGUN RELACION DE GASTOS.</t>
  </si>
  <si>
    <t>PAGO FACT. NO B1500000059/01-09-2021, ORDEN DE SERVICIO NO. OS2021-0527, DISTRIBUCION DE AGUA EN DIFERENTES SECTORES Y COMUNIDADES DE LA PROVINCIA DUARTE,CORRESP. 30  DIAS DE AGOSTO/2021.</t>
  </si>
  <si>
    <t>PAGO FACT. NO. B1500000059/01-09-2021, ORDEN DE SERVICIO NO. OS2021-0298 SERVICIO DE DISTRIBUCION DE AGUA CON CAMION CISTERNA EN DIFERENTES SECTORES Y COMUNIDADES DE LA PROVINCIA DUARTE,  CORRESP. A 30  DIAS DEL MES DE AGOSTO/2021.</t>
  </si>
  <si>
    <t>PAGO FACT. NOS. B1500000110, 111, 112, 113, 114, 115, 116/17-08-2021, ORDEN DE SERVICIO NO. OS2021-0592,  ABASTECIMIENTO DE AGUA EN DIFERENTES SECTORES Y COMUNIDADES DE LAS PROVINCIAS BAHORUCO Y  SAN PEDRO DE MACORIS, CORRESP. A 22  DIAS  DE DICIEMBRE/2020, 20 DIAS DE ENERO, 23 DE FEBRERO, 27 DIAS DE MARZO, 25 DIAS DE ABRIL, 26 DIAS DE MAYO,  25 DIAS DE JUNIO/2021.</t>
  </si>
  <si>
    <t>PAGO FACT. NOS.B1500020041, 20031/01-09-2021 POLIZA NO.30-93-015147, SERVICIOS PLAN MASTER INTERNACIONAL AL SERVIDOR VIGENTE Y SUS DEPENDIENTES DIRECTOS (CONYUGE E HIJOS), CORRESP. AL MES DE SEPTIEMBRE/2021.</t>
  </si>
  <si>
    <t>PAGO FACT. NO. B1500000736/09-08-2021 ORDEN DE COMPRA OC2021-0193 ADQUISICION MATERIALES DE OFICINA, QUE SERAN UTILIZADOS EN NUESTRA INSTITUCION POR LA DIRECCION EJECUTIVA Y LA DIVISION DE PROTOCOLO Y EVENTOS.</t>
  </si>
  <si>
    <t>PAGO FACT. DE CONSUMO ENERGETICO EN LA ZONA NORTE DEL PAIS CORRESP. AL MES DE AGOSTO/2021.</t>
  </si>
  <si>
    <t>PAGO FACT. NO. B1500000033/31-07-2021, ORDENES DE SERVICIO NOS. OS2021-0097, OS2021-0596, DISTRIBUCION DE AGUA EN DIFERENTES SECTORES Y COMUNIDADES DE LA PROVINCIA EL SEIBO, CORRESP. A 31  DIAS DEL MES DE JULIO/2021.</t>
  </si>
  <si>
    <t xml:space="preserve"> INCENTIVO POR RENDIMIENTO INDIVIDUAL PERSONAL ACTIVO 2020 2DA. PARTE.</t>
  </si>
  <si>
    <t xml:space="preserve">EFT-2340 </t>
  </si>
  <si>
    <t>PAGO FACT. NO.B1500000060/20-09-2021 (CUB. NO.08) DE LOS TRABAJOS DE RECONSTRUCCION CAFETERIA DEL NIVEL CENTRAL DE INAPA, DISTRITO NACIONAL.</t>
  </si>
  <si>
    <t>COMPRA DE MATERIALES DESECHABLES DE COCINA  PARA SER USADOS EN LA PTAP, LA OFICINA COMERCIAL Y PTAR, INAPA PROV. SAN CRISTOBAL.</t>
  </si>
  <si>
    <t>SERV. DE RETROEXCAVADORA PARA SER UTILIZADA EN DIFERENTES PUNTOS DE LA PROV. SAN CRISTOBAL.</t>
  </si>
  <si>
    <t>COMPRA URGENTE DE TUBERIA DE 6¨ PARA ATENDER EMERGENCIA EN VILLA ALTAGRACIA Y DEJAR UN STOP PARA LOS REQUERIMIENTOS DE LAS  BRIGADAS DE INAPA PROV. SAN CRISTOBAL</t>
  </si>
  <si>
    <t>COMPRA DE MATERIALES PARA LA COLOCACION DE MURALES INFORMATIVOS EN LA PTAPSC</t>
  </si>
  <si>
    <t>COMPRA DE MATERIALES DE PINTURA PARA SER USADOS EN LAS TUBERIAS, PAREDES, TANQUES, ESTRUCTURAS  METALICAS  Y MOTORES DE LOS SOPLADORES  DE LA PTAPSC.</t>
  </si>
  <si>
    <t>COMPRA DE MOBILIARIOS DE OFICINA, PARA SER USADOS EN LAS ESTAFETAS  DE HATILLO Y VILLA ALTAGRACIA, INAPA PROV. SAN CRISTOBAL.</t>
  </si>
  <si>
    <t>COMPRA DE 50 RESMA DE PAPEL  PARA SER USADAS POR EL DEPARTAMENTO  DE INAPA  PROV. SAN CRISTOBAL.</t>
  </si>
  <si>
    <t>COMPRA DE MATERIALES  PARA SER USADOS EN DIFERENTES TRABAJOS ESPECIALES  PENDIENTES EN DISTINTAS LOCALIDADES DE LA PROV. SAN CRISTOBAL.</t>
  </si>
  <si>
    <t>TRANSPORTE ADMINISTRACION, AGOSTO 21</t>
  </si>
  <si>
    <t>TRANSPORTE COMERCIAL Y OPERACIONES, AGOSTO  21</t>
  </si>
  <si>
    <t>SERV. 41 HORAS DE GRUA PARA TRABAJOS EN DIVERSOS EQUIPOS DE BOMBEOS DE INAPA PROV. SAN CRISTOBAL.</t>
  </si>
  <si>
    <t>SERV. DE PINTURA  A LAS PAREDES, TANQUES, TUBERIAS, ESTRUCTURAS  Y MOTORES  EN EL AREA DE SOPLADORES  DE LA PTAP INAPA SAN CRISTOBAL.</t>
  </si>
  <si>
    <t>SERV. DE RETROPALA   PARA TRABAJOS EN LA PROV. SAN CISTOBAL. FACT. #23</t>
  </si>
  <si>
    <t>PAGO ALQUILER LOCAL COMERCIAL DE EL PUESTO, CORRESP. AL MES DE AGOSTO 2021</t>
  </si>
  <si>
    <t>4105</t>
  </si>
  <si>
    <t>4106</t>
  </si>
  <si>
    <t>4107</t>
  </si>
  <si>
    <t>4108</t>
  </si>
  <si>
    <t>4109</t>
  </si>
  <si>
    <t>4110</t>
  </si>
  <si>
    <t>4111</t>
  </si>
  <si>
    <t>4112</t>
  </si>
  <si>
    <t>4113</t>
  </si>
  <si>
    <t>4114</t>
  </si>
  <si>
    <t>4115</t>
  </si>
  <si>
    <t>4116</t>
  </si>
  <si>
    <t>4117</t>
  </si>
  <si>
    <t>4118</t>
  </si>
  <si>
    <t>4119</t>
  </si>
  <si>
    <t>REPOSICION FONDO CAJA CHICA DE LA DIVISION  ADM. Y FINANCIERA DE INAPA SAN CRISTOBAL,  CORRESPONDIENTE  AL PERIODO  4/08/2021  AL  9/08/2021</t>
  </si>
  <si>
    <t>103454 -103456</t>
  </si>
  <si>
    <t>103467-103468</t>
  </si>
  <si>
    <t>NOMINA SAN CRISTOBAL</t>
  </si>
  <si>
    <t xml:space="preserve">103469-103506 </t>
  </si>
  <si>
    <t>NOMINA PERSONAL EN TRAMITES DE PENSION NC Y AC SEPT/2021</t>
  </si>
  <si>
    <t xml:space="preserve">EFT-6588 </t>
  </si>
  <si>
    <t>EFT-6589</t>
  </si>
  <si>
    <t>EFT-6590</t>
  </si>
  <si>
    <t>EFT-6591</t>
  </si>
  <si>
    <t>EFT-6592</t>
  </si>
  <si>
    <t>EFT-6593</t>
  </si>
  <si>
    <t>EFT-6594</t>
  </si>
  <si>
    <t>EFT-6595</t>
  </si>
  <si>
    <t>EFT-6596</t>
  </si>
  <si>
    <t>EFT-6597</t>
  </si>
  <si>
    <t>EFT-6598</t>
  </si>
  <si>
    <t>EFT-6599</t>
  </si>
  <si>
    <t>EFT-6600</t>
  </si>
  <si>
    <t xml:space="preserve">061514 </t>
  </si>
  <si>
    <t xml:space="preserve">061515 </t>
  </si>
  <si>
    <t xml:space="preserve">061516 </t>
  </si>
  <si>
    <t xml:space="preserve">061517 </t>
  </si>
  <si>
    <t>PAGO FACT. NO.B1500000151/13-09-2021.  ALQUILER LOCAL COMERCIAL EN EL MUNICIPIO BANI, PROVINCIA PERAVIA CORRESP. A LOS MESES DE FEBRERO, MARZO, ABRIL, MAYO, JUNIO, JULIO, AGOSTO/2021.</t>
  </si>
  <si>
    <t>PAGO FACT. NOS. B1500000173, 174, 175/07-09-2021, ORDEN DE SERVICIO OS2021-0305, COLOCACION DE PUBLICIDAD INSTITUCIONAL DURANTE 03 (TRES) MESES EN EL  PROGRAMA DE RADIO  " COLUMNA RADIAL", TRANSMITIDO LOS SABADOS DE 2:00 PM A 3:00 PM POR LA EMISORA HIJB. CORRESP. AL PERIODO DEL 04 DE MARZO  AL 04 DE JUNIO/2021.</t>
  </si>
  <si>
    <t>PAGO FACT. NO.B1500000211/09-08-2021, ORDEN DE COMPRA NO.OC2021-0202, ADQUISICION DE MEDIOS DE CULTIVO COLILERT, PSEUDALERT Y PARRILLAS (BANDEJAS), PARA USO DEL LABORATORIO DE INAPA.</t>
  </si>
  <si>
    <t>PAGO FACT. NO. B1500000361/07-06-2021, PRIMER  MODULO DE LA CAPACITACION CISCO CERTIFIED NETWORK ASSOCIATE CCNA 1, EN LA CUAL ESTAN PARTICIPANDO (5) SERVIDORES,  ESTA CAPACITACION INICIA EL 08 DE MAYO  Y FINALIZA EL 10  DE JULIO DEL 2021.</t>
  </si>
  <si>
    <t>PAGO FACT. B1500000017/06-07-2021 ORDEN DE COMPRA OC2021-0175 ADQUISICION DE ELECTROBOMBAS SUMERGIBLES, PARA SER UTILIZADAS EN LOS ACUEDUCTOS DAJABON, PALO BLANCO PROVINCIA DAJABON Y AC. COTUI, ALTO DE CASIANO PLATANAL PROV. SANCHEZ RAMIREZ.</t>
  </si>
  <si>
    <t>PAGO FACT. NO. B1500000117/17-08-2021, ORDEN DE SERVICIO NO. OS2021-0593, ABASTECIMIENTO DE AGUA EN DIFERENTES SECTORES Y COMUNIDADES DE LA PROVINCIA SAN PEDRO DE MACORIS, CORRESP.   A 27 DIAS DEL MES DE JULIO/2021.</t>
  </si>
  <si>
    <t>PAGO FACT. NO. B1500000009/02-08-2021,  ORDEN DE SERVICIO NO. OS2021-0589,  DISTRIBUCION DE AGUA CON CAMION CISTERNA EN DIFERENTES SECTORES Y COMUNIDADES DE LAS  PROVINCIAS SAN JUAN DE LA MAGUANA, CORRESP. A 31  DIAS DE JULIO/2021.</t>
  </si>
  <si>
    <t>PAGO FACT. NO.B1500000004/03-09-2021 ALQUILER LOCAL COMERCIAL, UBICADO EN LA AVENIDA DUARTE NO.220, PLAZA DURAN, MUNICIPIO VILLA BISONO ( NAVARRETE) PROVINCIA SANTIAGO, CORRESP. AL MES DE AGOSTO/21.</t>
  </si>
  <si>
    <t>PAGO FACT. NOS. B1500000009/03-08, 10/01-09-2021,ORDENES  DE SERVICIO NO.  OS2021-0408 DISTRIBUCION DE AGUA EN DIFERENTES SECTORES Y COMUNIDADES DEL MUNICIPIO VILLA ALTAGRACIA,   PROVINCIA SAN CRISTOBAL CORRESP. A 31 DIAS  DE JULIO, 31 DIAS  DE AGOSTO/2021.</t>
  </si>
  <si>
    <t>PAGO FACT. NOS. B1500000309, 310/02-08-2021 ORDENES DE COMPRA OC2021-0155, 0182  ADQUISICION DE MATERIALES (LECTREROS, STICKERS, TALONARIOS PARA DESEMBOLSO DE CAJA CHICA) QUE SERAN UTILIZADOS NIVEL CENTRAL, EN LAS PROVINCIAS, MONTE PLATA, EL FACTOR, ( MARIA TRINIDAD SANCHEZ),  MONTE CRISTI Y LOS VEHICULOS DE LA INSTITUCION.</t>
  </si>
  <si>
    <t>PAGO FACT. NO.B1500001183/16-06-2021, ORDEN DE COMPRA NO.OC2021-0092, COMPRA DE REACTIVOS Y MATERIALES PARA USO EN EL LABORATORIO NIVEL CENTRAL.</t>
  </si>
  <si>
    <t>PAGO FACT. NO.B1500002546/31-08-2021, ORDEN DE COMPRA NO.OC2021-0159, ADQUISICION DE TONER Y CARTUCHOS PARA EQUIPOS DE INAPA.</t>
  </si>
  <si>
    <t>PAGO FACT. NO. B1500000020/01-09-2021, ORDEN DE SERVICIO NO. OS2021-0270 SERVICIO DE DISTRIBUCION DE AGUA CON CAMION CISTERNA EN DIFERENTES SECTORES Y COMUNIDADES DE LA PROVINCIA DUARTE, CORRESP. A   30 DIAS DEL MES DE AGOSTO/2021.</t>
  </si>
  <si>
    <t>PAGO FACT. NO. B1500000065/01-09-2021, ORDEN DE SERVICIO NO.OS2021-0530, DISTRIBUCION DE AGUA EN DIFERENTES SECTORES Y COMUNIDADES DE LA PROVINCIA  SAN CRISTOBAL, CORRESP. A  30 DIAS DE AGOSTO/2021.</t>
  </si>
  <si>
    <t>PAGO FACT. NOS. B1500000014, 15, 16, 17, 18, 19, 20/26-08-2021, ORDEN DE SERVICIO NO. OS2021-0598, DISTRIBUCION DE AGUA EN DIFERENTES SECTORES Y COMUNIDADES DE LA PROVINCIA BARAHONA, CORRESP. A 30 DIAS ENERO, 28 DIAS DE FEBRERO, 30 DIAS DE MARZO, 29 DIAS DE ABRIL, 30 DIAS DE MAYO, 30 DIAS DE JUNIO, 30 DIAS DE JULIO /2021.</t>
  </si>
  <si>
    <t>PAGO DE FACT. NO.B1500000008/13-08-2021, ORDEN DE SERVICIO NO. OS2021-0591, SERVICIO DE NOTARIO PARA EL ACTO DE APERTURA DE LICITACION PUBLICA NACIONAL, NO. INAPA-CCC-LPN-2021-0012 OFERTAS ECONOMICAS (SOBRE B) PARA LA ¨ADQUISICION DE EQUIPOS TECNOLOGICOS PARA SER UTILIZADOS EN DIFERENTES OFICINAS DE LA .</t>
  </si>
  <si>
    <t>PAGO FACT. NO.B1500000002/14-08-2021,  ALQUILER LOCAL COMERCIAL CALLE DUARTE, MUNICIPIO SANCHEZ, PROVINCIA SANTA BARBARA DE SAMANA, CORRESP. AL MES DE AGOSTO/2021.</t>
  </si>
  <si>
    <t xml:space="preserve">EFT-2341 </t>
  </si>
  <si>
    <t xml:space="preserve">EFT-2342 </t>
  </si>
  <si>
    <t xml:space="preserve">EFT-2343 </t>
  </si>
  <si>
    <t xml:space="preserve">EFT-2344 </t>
  </si>
  <si>
    <t>PAGO FACT. NO.B1500000192/22-09-2021 (CUB. NO.05) DE LOS TRABAJOS CONSTRUCCION  ALCANTARILLADO SANITARIO  VILLA VASQUEZ , PROV. MONTECRISTI.</t>
  </si>
  <si>
    <t>PAGO FACT. NO.B1500000007/22-09-2021 (CUB. NO.07) DE LOS TRABAJOS REHABILITACION DEPOSITO REGULADOR ZONA ALTA Y AMPLIACION DE LA RED DISTRIB. A LAS COLINAS, AC. SAN FRANCISCO DE MACORIS, ZONA III, LOTE XI,  PROV.  DUARTE.</t>
  </si>
  <si>
    <t>PAGO FACT. NO.B1500000049/14-09-2021 (CUB.NO.05 FINAL  Y DEVOLUCION DE RETENIDO EN GARANTIA) DE LOS TRABAJOS DE CONSTRUCCION CASETAS PARA GENERADORES, SOPORTES PARA DEPOSITOS DE COMBUST.DE LAS ESTACIONES DE BOMBEO NO.1 Y NO.2, ELECTRIFICACION  ESTACION NO.2 Y TRAMO LINEA DE IMPULSION, AC. MULTIPLE LOMA DE GUAYACANES,  PROV.  VALVERDE.</t>
  </si>
  <si>
    <t>PAGO FACT. NO.B1500000028/02-09-2021 (CUB.NO.04) DE LOS TRABAJOS EQUIPAMIENTO PLANTA DE TRATAMIENTO DE AGUAS RESIDUALES Y CONSTRUCCION NUEVO COLECTOR ALCANT. SAN CRISTOBAL, PROV. SAN CRISTOBAL .</t>
  </si>
  <si>
    <t>PAGO COMPENSACION DE TERRENO A PERPETUIDAD, 700 METROS CUADRADOS, PARA EL PASO DE LAS TUBERIAS DE CONDUCCION DESDE LA PLANTA POTABILIZADORA HASTA EL DEPOSITO REGULADOR DE LAS CHARCAS, PARA EL PROYECTO ACUEDUCTO MULTIPLE, ESTEBANIA LAS CHARCAS, PROVINCIA AZUA.</t>
  </si>
  <si>
    <t xml:space="preserve">EFT-1269 </t>
  </si>
  <si>
    <t xml:space="preserve">EFT-1270 </t>
  </si>
  <si>
    <t>PAGO INCENTIVOS POR RENDIMIENTO INDIVIDUAL PERSONAL INACTIVO/2020 4TA PARTE, ELABORADA EN SEPTIEMBRE/2021.</t>
  </si>
  <si>
    <t>PAGO INCENTIVOS POR RENDIMIENTO INDIVIDUAL PERSONAL ACTIVO/2020, 3RA. PARTE, ELABORADA EN SEPTIEMBRE/2021.</t>
  </si>
  <si>
    <t xml:space="preserve">EFT-6601 </t>
  </si>
  <si>
    <t>EFT-6602</t>
  </si>
  <si>
    <t>EFT-6603</t>
  </si>
  <si>
    <t>EFT-6604</t>
  </si>
  <si>
    <t>EFT-6605</t>
  </si>
  <si>
    <t>EFT-6606</t>
  </si>
  <si>
    <t>EFT-6607</t>
  </si>
  <si>
    <t>EFT-6608</t>
  </si>
  <si>
    <t>EFT-6609</t>
  </si>
  <si>
    <t>EFT-6610</t>
  </si>
  <si>
    <t>EFT-6611</t>
  </si>
  <si>
    <t xml:space="preserve">061518 </t>
  </si>
  <si>
    <t xml:space="preserve">061519 </t>
  </si>
  <si>
    <t xml:space="preserve">061520 </t>
  </si>
  <si>
    <t xml:space="preserve">061521 </t>
  </si>
  <si>
    <t>REPOSICION FONDO CAJA CHICA DE LA PROVINCIA VALVERDE ZONA I CORRESP. AL PERIODO DEL 15-07 AL 03-09-2021, RECIBOS DE DESEMBOLSO DEL  1583 AL 1657.</t>
  </si>
  <si>
    <t>PAGO FACT. NO. B1500000123/08-09-2021, ORDEN DE SERVICIO OS2021-0553, COLOCACION DE PUBLICIDAD INSTITUCIONAL DURANTE 03 (TRES) MESES DE 18 (DIECIOCHO) CUÑAS EN LA  PROGRAMACION  REGULAR DE LA EMISORA " SUR 91.9 FM", Y A TRAVES DE A PAGINA WEB Y REDES SOCIALES COMO FACEBOOK, TWITTER, INSTAGRAM Y YOUTUBE, CORRESP. AL PERIODO DEL 21 DE JUNIO  AL 21 DE AGOSTO/2021.</t>
  </si>
  <si>
    <t>PAGO FACT. NO. B1500000169/06-09-2021, ORDEN SERVICIO NO. OS2021-0545 COLOCACION DE PUBLICIDAD INSTITUCIONAL  DURANTE 03 (TRES) MESES DE 05 (CINCO) CUÑAS EN EL PROGRAMA RADIAL " ABRIENDO EL JUEGO", QUE SE TRANSMITE DE LUNES A VIERNES EN HORARIO DE 7:00 AM A 9:00 AM POR LAS EMISORAS KISS 94.9, EN SANTO DOMINGO, ZONA METROPOLITANA Y EL ESTE, PARA  LA ZONA NORTE POR TREMENDA 97.5 Y ECLIPSE 96.9 EN EL SUR POR ULTRA 106.7. CORRESP. AL PERIODO DESDE EL 02 DE JUNIO  HASTA EL 02 DE SEPTIEMBRE/2021.</t>
  </si>
  <si>
    <t>PAGO FACT. NO.B1500000161/20-07-2021, ORDEN DE SERVICIO NO.OS2021-0484, COLOCACION DE PUBLICIDAD INSTITUCIONAL EN EL PERIODO DEL 20 DE ABRIL  DEL 2021 AL 20 DE JULIO DEL 2021, EN EL PERIODICO DIGITAL ¨ELJACAGUERO.COM¨.</t>
  </si>
  <si>
    <t>PAGO FACT. NOS. B1500000109/16, 110/24-06, 111/01-07-2021 ORDEN DE COMPRA NO. OC2021-0031 '' ADQUISICION DE (7,280.00 FUNDAS) DE SULFATO DE ALUMINIO GRADO A (50 KGS) CADA UNA O SU EQUIVALENTE EN FUNDAS, PARA SER UTILIZADAS EN TODOS LOS ACUEDUCTOS DEL INAPA.</t>
  </si>
  <si>
    <t>PAGO FACT. NO.B1500000036/07-09-2021, ORDEN DE SERVICIO NO. OS2021-0240, DISTRIBUCION DE AGUA EN DIFERENTES SECTORES Y COMUNIDADES DE LA PROVINCIA SAMANA, CORRESP. A 30 DIAS DEL MES DE AGOSTO/2021.</t>
  </si>
  <si>
    <t>PAGO FACT. NO. B1500000077/01-09-2021, ORDEN DE SERVICIO NO. OS2021-0538, DISTRIBUCION DE AGUA EN DIFERENTES SECTORES Y COMUNIDADES DE LA PROVINCIA SAN CRISTOBAL, CORRESP. A  31 DIAS DE AGOSTO/2021.</t>
  </si>
  <si>
    <t>PAGO FACT. NO. B1500000051/03-08-2021, ORDEN DE SERVICIO NO, OS2021-0323 SERVICIO DE DISTRIBUCION DE AGUA EN DIFERENTES SECTORES Y COMUNIDADES DE LA PROVINCIA PEDERNALES, CORRESP. A  30  DIAS DE JULIO/2021.</t>
  </si>
  <si>
    <t>PAGO FACT. NO. B1500000003/10-08-2021 ALQUILER LOCAL COMERCIAL, UBICADO EN LA AVENIDA DUARTE NO.220, PLAZA DURAN, MUNICIPIO VILLA BISONO ( NAVARRETE) PROVINCIA SANTIAGO, CORRESP. AL MES DE JULIO/21.</t>
  </si>
  <si>
    <t>PAGO FACT. NO.B1500000062/01-07-2021,ORDEN DE SERVICIO NO.OS2021-0335 ,SERVICIO DE DISTRIBUCION DE AGUA CON CAMION CISTERNA EN DIFERENTES COMUNIDADES DE LA PROVINCIA PEDERNALES, CORRESP. A   30 DIAS DEL MES DE JUNIO/2021.</t>
  </si>
  <si>
    <t>PAGO FACT. NO. B1500000029/02-08-2021, ORDEN DE SERVICIO NO. OS2021-0055,  ABASTECIMIENTO DE AGUA EN DIFERENTES SECTORES Y COMUNIDADES DE LA PROVINCIA AZUA,  CORRESP. A 15 DIAS DEL MES DE JULIO/2021.</t>
  </si>
  <si>
    <t>PAGO FACT. NOS. B1500001249,1250,1251,1252,1257/15-09-2021 CONTRATOS NOS. 6395, 6396, 6397, 6398, 6415,  CONSUMO ENERGETICO DE LAS LOCALIDADES ARROYO SULDIDO, LAS COLONIAS, RANCHO ESP, AGUA SABROSA,  LA BARBACOA,  LA COLONIA RANCHO ESPAÑOL,  PROVINCIA SAMANA, CORRESP. AL MES DE SEPTIEMBRE/2021.</t>
  </si>
  <si>
    <t>PAGO FACT. NO. B1500000046/31-08-2021, ORDEN DE SERVICIO NO. OS2021-0387, DISTRIBUCION DE AGUA CON CAMION CISTERNA EN DIFERENTES SECTORES Y COMUNIDADES DE LA PROVINCIA SAN CRISTOBAL CORRESP. A 31 DIAS DEL MES DE AGOSTO/2021.</t>
  </si>
  <si>
    <t>PAGO FACT. NO. B1500011693/02-06-2021 ORDEN DE COMPRA OC2020-0304, AQUISICION DE UN (01) SERVIDOR PARA SOLUCION DE INFRAESTRUCTURA.</t>
  </si>
  <si>
    <t>PAGO FACT. NO.B1500000030/08-08-2021 , ORDEN SERVICIO NO. OS2021-0560 HONORARIOS PROFESIONALES, SERVICIO DE NOTARIO PARA EL ACTO DE APERTURA DE LA COMPARACION DE PRECIOS NO.INAPA-CCC-CP-2021-0018, OFERTAS ECONOMICAS (SOBRE B) PARA LA ''ADQUISICION LICENCIA DE PRUEBAS PSICOMETRICAS PARA SER UTILIZADAS POR LA DIRECCION DE RECURSOS HUMANOS.</t>
  </si>
  <si>
    <t xml:space="preserve">EFT-2345 </t>
  </si>
  <si>
    <t xml:space="preserve">EFT-2346 </t>
  </si>
  <si>
    <t>PAGO FACT. B1500000001/17-09-2021, (CUB. NO.01) DE LOS TRABAJOS LINEA DE CONDUCCION 8¨ PVC TRAMO DESDE EST. 0+892 HASTA EST. 3.785,  PROVINCIAS SANTO DOMINGO- MONTE PLATA, LOTE X .</t>
  </si>
  <si>
    <t>PAGO FACT. B1500000106/16-09-2021, (CUB. NO.01) DE LOS TRABAJOS LINEA DE CONDUCCION 12¨ PVC DESDE EST. 2+359 HASTA EST. 3+162, PROVINCIAS SANTO DOMINGO - MONTE PLATA,  LOTE VI.</t>
  </si>
  <si>
    <t xml:space="preserve">EFT-1268 </t>
  </si>
  <si>
    <t xml:space="preserve"> NOMINA PROVINCIA SAN CRISTOBAL CORRESPONDIENTE AL MES DE SEPTIEMBRE/2021, MEMO-DF-310/2021.</t>
  </si>
  <si>
    <t>4120</t>
  </si>
  <si>
    <t>4121</t>
  </si>
  <si>
    <t>SERV. DE TRABAJOS REALIZADOS EL MOTOR  DE ARRANQUE  Y MANTENIMIENTO EN EL GENERADOR UTILIZADO EN LA  ESTACION DE BOMBEO PSPI, PROXIMO A LA CARRETERA  6 DE NOVIEMBRE, INAPA  PROV. SAN CRISTOBAL.</t>
  </si>
  <si>
    <t>SERV. DE TRABAJOS REALIZADO COMO SOPORTE TECNICO EN LOS DISTINTOS ACUEDUCTOS, REDES, ELECTROMECANICA Y TRATAMIENTO, INAPA PROV. SAN CRISTOBAL</t>
  </si>
  <si>
    <t>4122</t>
  </si>
  <si>
    <t>COMPRA DE COMBUSTIBLE EN TICKETS  DENOMINACION DE 200 PESOS  PARA LA PRIMERA QUINCENA DE OCTUBRE 2021 PARA SER UTILIZADOS EN LOS DIFERENTES VEHICULOS DE INAPA PROV. SAN CRISTOBAL.</t>
  </si>
  <si>
    <t>AVD  EMPLEADOS PAGO DE MAS DESDE EL BCO. SEPT/2021</t>
  </si>
  <si>
    <t>AVISO DE DEBITO (CHEQUE DEVUELTO 3/9/2021)</t>
  </si>
  <si>
    <t>AVISO DE DEBITO (CHEQUE DEVUELTO 29/9/2021)</t>
  </si>
  <si>
    <t>COMISION CHEQUE DEVUELTO</t>
  </si>
  <si>
    <t xml:space="preserve">EFT-6612 </t>
  </si>
  <si>
    <t>PAGO FACT. NO. B15000311075/14-09-2021, SERVICIOS ODONTOLOGICOS AL SERVIDOR VIGENTE Y SUS DEPENDIENTES DIRECTOS ( CONYUGE E HIJOS) AFILIADOS A SENASA CORRESP. AL MES DE SEPTIEMBRE 2021.</t>
  </si>
  <si>
    <t xml:space="preserve">PAGO VARIAS FACTURAS ALQUILER COMERCIAL MUNICIPIO DE GALVAN, CORRESPONDIENTE A LOS MESES ABRIL HASTA AGOSTO 2021 </t>
  </si>
  <si>
    <t xml:space="preserve"> Del 01 al  31  de OCTUBRE  2021</t>
  </si>
  <si>
    <t xml:space="preserve">EFT-2347 </t>
  </si>
  <si>
    <t xml:space="preserve">EFT-2348 </t>
  </si>
  <si>
    <t xml:space="preserve">EFT-2349 </t>
  </si>
  <si>
    <t xml:space="preserve">EFT-2350 </t>
  </si>
  <si>
    <t xml:space="preserve">EFT-2351 </t>
  </si>
  <si>
    <t xml:space="preserve">EFT-2352 </t>
  </si>
  <si>
    <t>PAGO FACT. NO.B1500000240/23-09-2021 (CUB NO.02 ) DE LOS TRABAJOS CONSTRUCCION LINEA DE CONDUCCION POR GRAVEDAD, AC. MULTIPLE CEVICO (TERMINACION), PROV. SANCHEZ RAMIREZ.</t>
  </si>
  <si>
    <t>PAGO FACT. NO.B1500000006/23-09-2021 (CUB. NO.09)  DE LOS TRABAJOS ACUEDUCTO DE CAMBITA PUEBLECITO, PROV. SAN CRISTOBAL.</t>
  </si>
  <si>
    <t>PAGO FACT.NO.B1500000001/28-09-2021 ( CUB. NO.01) DE LOS TRABAJOS REDES VILLA GUERRERO COMPRENDIDA ENTRE LOS NUDOS 12, 20, 40 Y 75, PROV. EL SEIBO, LOTE II.</t>
  </si>
  <si>
    <t>PAGO FACT. NO.B1500000210/17-09-2021 (CUB. NO.10) DE LOS TRABAJOS DE CONSTRUCCION LINEA DE IMPULSION DESDE E=2 +  359.03 HASTA DEPOSITO REGULADOR VITRIFICADO CAP. 935 M3  Y RED DE DISTRIBUCION EL COYOTE, MAJAGUALITO, AC. MULTIPLE JUANA VICENTA,  PROV.  SAMANA.</t>
  </si>
  <si>
    <t>PAGO RETENCION SEGUN LEY 6-86 (1%) DESCONTADO A LOS INGENIEROS CONTRATISTAS, CORRESP. AL MES DE JUNIO/2021.</t>
  </si>
  <si>
    <t>PAGO FACT. NO. B1500000003/23-09-2021 ( CUB. NO.02) DE LOS TRABAJOS, REDES  DISTRIBUCION  EL RODEO,  PROV. BAHORUCO,  LOTE VI.</t>
  </si>
  <si>
    <t>PAGO FACT. NO.B1500000008/29-09-2021 ( CUB.NO.08 ) DE LOS TRABAJOS NORMALIZACION CRUCE LINEA DE CONDUCCION PSPI SOBRE PÚENTE RIO NIGUA,  PROV. SAN CRISTOBAL.</t>
  </si>
  <si>
    <t>COMISION POR  CONFECCION DE CHEQUES</t>
  </si>
  <si>
    <t xml:space="preserve">EFT-2353 </t>
  </si>
  <si>
    <t xml:space="preserve">EFT-2354 </t>
  </si>
  <si>
    <t xml:space="preserve">EFT-2355 </t>
  </si>
  <si>
    <t xml:space="preserve">EFT-2356 </t>
  </si>
  <si>
    <t xml:space="preserve">EFT-2357 </t>
  </si>
  <si>
    <t xml:space="preserve">EFT-2358 </t>
  </si>
  <si>
    <t>PAGO FACT. NO. B1500000178/06-10-2021 ( CUB. NO.10)  DE LOS TRABAJOS DE AMPLIACION Y MEJORAMIENTO REDES DE DISTRIBUCION MATANZA, PAYA, ARROYO HONDO, LOS TUMBAOS Y QUIJA QUIETA Y CARRETON  AC.MULTIPLE PERAVIA, PROV. PERAVIA .</t>
  </si>
  <si>
    <t>PAGO FACT. NO.B1500000028/29-09-2021 (CUB. NO.09) DE LOS TRABAJOS LINEA DE CONDUCCION REFORZAMIENTO DE ASURO DESDE LA TOMA DEL AC. POSTRER RIO, PROV. BARAHONA.</t>
  </si>
  <si>
    <t>PAGO FACT. NO.B1500000003/04-10-2021 (CUB. NO.03 FINAL Y DEVOLUCION DE RETENIDO EN GARANTIA)   DE LOS TRABAJOS AMPLIACION RED DE DISTRIBUCION AC. DE DAJABON, A LOS BARRIOS VILLA CODEPO, LAS FLORES, ALTO DE CRISTO, LA BOMBA MILITAR, LA CARIDAD Y PARTE DE SECTOR  AVIACION,  PROV. DAJABON.</t>
  </si>
  <si>
    <t>PAGO CUB. NO.16 (FINAL) Y DEVOLUCION DE RETENIDO EN GARANTIA DE LOS TRABAJOS AC. AZLOR-ESTANZUELA EXTENSION AC. SAN FRANCISCO DE MACORIS, PROV.DUARTE,.</t>
  </si>
  <si>
    <t>PAGO FACT. NO.B1500000004/22-09-2021, ( CUB. NO.04) DE LOS TRABAJOS AMPLIACION REDES AC.MONTECRISTI AL SECTOR LA REFINERIA, PROV. MONTECRISTI</t>
  </si>
  <si>
    <t>PAGO FACT. NO.B1500000006/05-10-2021 (CUB. NO.06) DE LOS TRABAJOS CONSTRUCCION ALCANTARILLADO SANITARIO DE LOS SECTORES PUEBLO ABAJO, SAVICA Y RESTAURADORES, PROV. AZUA.</t>
  </si>
  <si>
    <t>COMPRA MATERIALES GASTABLES DE OFICINA, CAFÉ AZUCAR, DETERGENTES, ENTRE OTROS</t>
  </si>
  <si>
    <t>PAGO POR REPARACION DE VARIAS PIEZAS</t>
  </si>
  <si>
    <t>COMPRA VARIOS MATERIALES PARA SER UTILIZADOS EN CORRECCION DE AVERIAS EN AC. CANOA</t>
  </si>
  <si>
    <t>PAGO RETENCIONES DEL 5,10 Y 18%,CORRESPONDIENTE A SEPTIEMBRE/2021</t>
  </si>
  <si>
    <t>PARA REPOSICION CAJA CHICA NEYBA, PROV. BAHORUCO D/F 04/8/21 AL 27/8/21  RECIBOS 310 AL 316</t>
  </si>
  <si>
    <t xml:space="preserve">PAGO VIATICO POR VIAJAR A STO. DGO. EL DIA 30/7/21 CON EL OBJETIVO DE IR A LLEVAR DOCUMENTOS A LA DIRECCION DE OPERACIONES </t>
  </si>
  <si>
    <t>PAGO ALQUILER LOCAL PARAISO SEPTIEMBRE/21</t>
  </si>
  <si>
    <t>PAGO ALQUILER LOCAL GALVAN SEPTIEMBRE/21</t>
  </si>
  <si>
    <t>PAGO ALQUILER LOCAL VICENTE NOBLE SEPTIEMBRE</t>
  </si>
  <si>
    <t>PAGO ALQUILER JIMANI SEPTIEMBRE/21</t>
  </si>
  <si>
    <t>PAGO LAQUILER NEYBA SEPTIEMBRE/21</t>
  </si>
  <si>
    <t>PAGO ALQUILER VILLA CENTRAL SEPTIEMBRE/21</t>
  </si>
  <si>
    <t>PAGO ALQUILER CABRAL SEPTIEMBRE/21</t>
  </si>
  <si>
    <t>PAGO FACT. B1100009077 D/F 22/9/21 PAGO ALQUILER LOCAL DUVERGE SEPTIEMBRE/21</t>
  </si>
  <si>
    <t xml:space="preserve">EFT-6613 </t>
  </si>
  <si>
    <t>EFT-6614</t>
  </si>
  <si>
    <t>EFT-6615</t>
  </si>
  <si>
    <t>EFT-6616</t>
  </si>
  <si>
    <t>EFT-6617</t>
  </si>
  <si>
    <t>EFT-6618</t>
  </si>
  <si>
    <t>EFT-6619</t>
  </si>
  <si>
    <t>EFT-6620</t>
  </si>
  <si>
    <t>EFT-6621</t>
  </si>
  <si>
    <t>EFT-6622</t>
  </si>
  <si>
    <t>EFT-6623</t>
  </si>
  <si>
    <t xml:space="preserve">061522 </t>
  </si>
  <si>
    <t xml:space="preserve">061523 </t>
  </si>
  <si>
    <t xml:space="preserve">061524 </t>
  </si>
  <si>
    <t xml:space="preserve">061525 </t>
  </si>
  <si>
    <t xml:space="preserve">061526 </t>
  </si>
  <si>
    <t xml:space="preserve">061527 </t>
  </si>
  <si>
    <t xml:space="preserve">061528 </t>
  </si>
  <si>
    <t xml:space="preserve">061529 </t>
  </si>
  <si>
    <t xml:space="preserve">061530 </t>
  </si>
  <si>
    <t xml:space="preserve">061531 </t>
  </si>
  <si>
    <t xml:space="preserve">061532 </t>
  </si>
  <si>
    <t xml:space="preserve">061533 </t>
  </si>
  <si>
    <t>REPOSICION FONDO CAJA CHICA DE LA ESTAFETA DE COBROS EN RIO SAN JUAN ZONA III CORRESP. AL PERIODO DEL 16-06  AL  01-09-2021, RECIBOS DE DESEMBOLSO DEL 0181  AL 0189.</t>
  </si>
  <si>
    <t>PAGO FACT. NO.B1500000514/25-08-2021 ORDEN DE COMPRA OC2021-0195,  COMPRA DE MATERIAL GASTABLE PARA SER UTILIZADOS EN LOS DIFERENTES DEPARTAMENTOS DEL NIVEL CENTRAL DE INAPA.</t>
  </si>
  <si>
    <t>PAGO INDEMN. Y VAC. (30 DIAS CORRESP. AL AÑO 2019 Y 30 DEL 2020), QUIEN DESEMPEÑO LA FUNCION DE TECNICO DE REGISTRO, CONTROL Y NOMINA, EN EL DEPARTAMENTO DE REGISTRO, CONTROL Y NOMINA.</t>
  </si>
  <si>
    <t>REPOSICION FONDO CAJA CHICA DE LA PROVINCIA SANCHEZ RAMIREZ ZONA III CORRESP. AL PERIODO DEL 10-06  AL 11-08-2021, RECIBOS DE DESEMBOLSO DEL 0994  AL 1031.</t>
  </si>
  <si>
    <t>REPOSICION FONDO CAJA CHICA DE LA OFICINA EN BOTONCILLO ZONA I CORRESP. AL PERIODO DEL 22-07  AL 01-09-2021, RECIBOS DE DESEMBOLSO DEL 0140  AL 0157.</t>
  </si>
  <si>
    <t>PAGO FACT. NO. B1500000024/25-08, 25/09-09-2021, ORDEN DE SERVICIO NO. OS2021-0597, SERVICIO DE DISTRIBUCION DE AGUA CON CAMION CISTERNA EN DIFERENTES SECTORES Y COMUNIDADES DE LA PROVINCIA BAHORUCO, CORRESP. A 30 DIAS DEL MES JULIO Y 30 DE AGOSTO/2021.</t>
  </si>
  <si>
    <t>PAGO FACT. NOS. B1500000003/07-06, 06/06-07, 17/04-08-2021, ORDEN DE SERVICIO NO. OS2021-0588, DISTRIBUCION DE AGUA EN DIFERENTES SECTORES Y COMUNIDADES DE LA PROVINCIA BARAHONA, CORRESP. A  31  DIAS DE MAYO, 30 DIAS DE JUNIO, 31 DIAS DE JULIO/2021.</t>
  </si>
  <si>
    <t>PAGO FACT. NO. B1500000062/05-09-2021, ORDEN DE SERVICIO NO. OS2021-0056, DISTRIBUCION DE AGUA EN DIFERENTES SECTORES Y COMUNIDADES DE LA  PROVINCIA SAN CRISTOBAL, CORRESP. A 12 DIAS DE  JULIO/2021.</t>
  </si>
  <si>
    <t>APORTE ECONOMICO PARA EL EVENTO "EL LEGADO DEL CABALLO", REALIZADO POR LA EMPRESA PURA SANGRE MUSIC SRL, A CELEBRARSE EL DIA 24 DEL MES DE SEPTIEMBRE DEL 2021.</t>
  </si>
  <si>
    <t>PAGO COMPENSACION DE TERRENO A PERPETUIDAD, NO.24/2021 POR (2,170 METROS CUADRADO DE TERRENO, QUE SERAN UTILIZADOS EN EL PASO DE LAS TUBERIAS DE CONDUCCION PARA LA OBRA ACUEDUCTO MULTIPLE ESTEBANIA, LAS CHARCA, PROVINCIA AZUA.</t>
  </si>
  <si>
    <t>PAGO FACT. NOS. B1500000040, 41/02-09-2021 ORDENES DE SERVICIOS NOS. OS2021-0606,0603, SERVICIO DE NOTARIO PARA LOS ACTOS DE APERTURA DE COMPARACION DE PRECIO NO.INAPA CCC- CP-2021-0033  Y LICITACION PUBLICA NACIONAL NO. INAPA-CCC-LPN-2021-0018 OFERTAS TECNICAS (SOBRE A) PARA LA "REHABILITACION PLANTA POTABILIZADORA ACUEDUCTO SABANA YEGUA PROVINCIA AZUA"  Y "ADQUISICION DE VALVULAS DE COMPUERTAS PARA SER UTILIZADAS EN LOS DIFERENTES ACUEDUCTOS DEL INAPA".</t>
  </si>
  <si>
    <t>EFT-6624</t>
  </si>
  <si>
    <t>PAGO RETENCION TSS, SEGURO BASICO OPCIONAL, APORTE PLAN DE PENSIONES (2.87%), SEGURO FAMILIAR DE SALUD (3.04%) CORRESPONDIENTE A LAS NOMINAS NIVEL CENTRAL, ACUEDUCTOS, P/CONTRATADO E IGUALADO, P/ TRAMITES PENSION NC. Y AC. PROVINCIA SANTIAGO Y SAN CRISTOBAL, PERSONAL CONTRATADO SAN CRISTOBAL, ADICIONALES NIVEL CENTRAL Y ACUEDUCTOS AGOSTO CONTRATADO E IGUALADO MAYO- SEPTIEMBRE,  CONTRATADO SUP.- PROYECTOS Y CANCELADOS NC. Y AC., SEPTIEMBRE/2021</t>
  </si>
  <si>
    <t>PAGO VIATICOS DE LA DIRECCION DE OPERACIONES, CORRESP A JULIO/2021, ELABORADA EN SEPTIEMBRE/2021</t>
  </si>
  <si>
    <t>PAGO VIATICOS DE LA DIRECCION DE INGENIERIA, CORRESP A JULIO/2021, ELABORADA EN SEPTIEMBRE/2021</t>
  </si>
  <si>
    <t>PAGO VIATICOS DE LA DIRECCION COMERCIAL, CORRESP A JULIO/2021 ELABORADA EN SEPTIEMBRE/2021</t>
  </si>
  <si>
    <t>PAGO VIATICOS DIRECCION DE TRATAMIENTO DE AGUA, CORRESP A JULIO/2021, ELABORADA EN SEPTIEMBRE/2021</t>
  </si>
  <si>
    <t>PAGO DE VIATICOS DIRECCION DE SUP. Y FISCALIZACION DE OBRAS, CORRESP A JULIO/2021 ELABORADA EN SEPTIEMBRE/2021</t>
  </si>
  <si>
    <t>PAGO DE VIATICOS UNIDADES CONSULTIVAS O ASESORAS, CORRESP A JULIO/2021 ELABORADA EN SEPTIEMBRE/2021</t>
  </si>
  <si>
    <t>PAGO FACT NOS.B1500000004/31-07, 05/31-08-2021,ORDEN DE SERVICIO NO.OS2021-0531 ,SERVICIO DE DISTRIBUCION DE AGUA CON CAMION CISTERNA EN DIFERENTES COMUNIDADES DE LA PROVINCIA BAHORUCO,  CORRESP. A 24 DIAS DEL MES DE JULIO Y 30 DIAS DEL MES DE AGOSTO/2021.</t>
  </si>
  <si>
    <t>PAGO FACT NOS.B1500005877, 5878/26-07-2021 ORDEN DE COMPRA OC2021-0198, ADQUISICION DE CAMIONETAS,  MOTOCICLETAS Y MINIBUS PARA USO DEL DEL INAPA.</t>
  </si>
  <si>
    <t>PAGO FACT. B1500090218/03, 90223/17-05, 90238/05-07-2021 ORDEN DE COMPRA OC2021-0075 COMPRA DE 375. UNIDADES BOTELLONES DE AGUA, LOS CUALES SERAN UTILIZADOS EN EL NIVEL CENTRAL, ACUEDUCTO RURALES, EDIFICIO MARCOS RODRIGUEZ Y EL ALMACEN DEL KM.18.</t>
  </si>
  <si>
    <t>PAGO FACT. NO. B1500000005/02-09-2021, ORDEN DE SERVICIO NO. OS2021-0421, DISTRIBUCION DE AGUA EN DIFERENTES SECTORES Y COMUNIDADES DE LA  PROVINCIA MONTE PLATA, CORRESP A 21 DIAS DE AGOSTO/2021.</t>
  </si>
  <si>
    <t xml:space="preserve">EFT-6626 </t>
  </si>
  <si>
    <t>EFT-6627</t>
  </si>
  <si>
    <t>EFT-6628</t>
  </si>
  <si>
    <t>EFT-6629</t>
  </si>
  <si>
    <t>EFT-6630</t>
  </si>
  <si>
    <t>EFT-6631</t>
  </si>
  <si>
    <t>EFT-6632</t>
  </si>
  <si>
    <t>EFT-6633</t>
  </si>
  <si>
    <t>EFT-6625</t>
  </si>
  <si>
    <t xml:space="preserve">061534 </t>
  </si>
  <si>
    <t xml:space="preserve">061535 </t>
  </si>
  <si>
    <t xml:space="preserve">061536 </t>
  </si>
  <si>
    <t xml:space="preserve">061537 </t>
  </si>
  <si>
    <t xml:space="preserve">061538 </t>
  </si>
  <si>
    <t xml:space="preserve">061539 </t>
  </si>
  <si>
    <t xml:space="preserve">061540 </t>
  </si>
  <si>
    <t>PAGO INDEMN. Y VAC. (30 DIAS CORRESP. AL AÑO 2019 Y 30 AL 2020), QUIEN DESEMPEÑO EL CARGO DE OPERADOR DE SISTEMA APS, EN LA DIVISION DE OPERACIONES PROVINCIA SAN PEDROS DE MACORIS.</t>
  </si>
  <si>
    <t>REPOSICION FONDO CAJA CHICA DE LA DIRECCION ADMINISTRATIVA Y SUS DIVISIONES DESTINADO  PARA CUBRIR LAS NECESIDADES DE DIFERENTES AREAS DE LA INSTITUCION CORRESP. AL PERIODO DEL 30-07 AL 02-09-2021, RECIBOS DE DESEMBOLSO DEL 2719 AL 2844.</t>
  </si>
  <si>
    <t>REPOSICION FONDO CAJA CHICA DE LA ESTAFETA DE COBROS DE JAIBON ZONA I CORRESP. AL PERIODO DEL 13 AL 30-08-2021, RECIBOS DE DESEMBOLSO DEL 0119 AL 0124.</t>
  </si>
  <si>
    <t>PAGO AVANCE 20%  AL CONTRATO 035/2021 ORDEN DE COMPRA OC2021-0244, ADQUISICION DE ELECTROBOMBAS Y MOTOR ELECTRICO SUMERGIBLES PARA SER UTILIZADOS EN LA PROVINCIA DUARTE, ACUEDUCTO MULTIPLE GENIMO LA ENEA, PROVINCIA MARIA TRINIDAD SANCHEZ,  ACUEDUCTO EL FACTOR (PTAP), LA PIONA Y LINEA 15 (PAYITA), PROVINCIA  INDEPENDENCIA, ACUEDUCTO CERRO DE JIMANI Y GUAYABAL.</t>
  </si>
  <si>
    <t>PAGO FACT.  NO.B1500005998/14-07-2021, ORDEN DE SERVICIO OS2021-0435, PUBLICACION EN UN (01) MEDIO DE CIRCULACION NACIONAL DURANTE DOS (02) DIAS CONSECUTIVOS PARA CONVOCATORIA  LICITACION PUBLICA NACIONAL, NO. INAPA-CCC-LPN-2021-0020,¨ ADQUISICION DE JUEGO DE PLATILLOS, VALVULAS, LLAVES DE PASO Y CHORRO, PARA SER UTILIZADOS EN LOS DIFERENTES ACUEDUCTOS DEL INAPA - PLAN DE RESCATE¨.</t>
  </si>
  <si>
    <t>PAGO AVANCE 20% AL CONTRATO NO.037/2021 ORDEN DE COMPRA OC2021-0245, ADQUISICION DE ARENA PARA FILTROS RAPIDOS EN MTS3 Y CAPA TORPEDO PARA SER UTILIZADOS EN TODOS LOS ACUEDUCTOS Y SISTEMAS DEL INAPA.</t>
  </si>
  <si>
    <t>APORTES PATRONALES DE LA INSTITUCION AL SISTEMA DE SEGURIDAD SOCIAL, CORRESPONDIENTE AL MES DE SEPTIEMBRE/2021 Y RECARGOS E INTERESES POR  NOVEDADES ATRASADAS REPORTADAS EN EL PRESENTE MES, CORRESP. AL PERIODO  MAYO- AGOSTO/2021, SEGUN FACTURA S/N  D/F 30-09-2021, REFERENCIA NOS. 0920- 2121- 0433- 8407, 0820- 2121- 0422- 8818, 0920- 2121- 0433- 8447, 0720- 2121- 0425- 6789, 0620- 2121-0426- 8805, 0520- 2121- 0474- 7820.</t>
  </si>
  <si>
    <t>PAGO COMPLETIVO DE VIATICOS CORRESP. A JUNIO/2021 ELABORADA EN SEPTIEMBRE/2021.</t>
  </si>
  <si>
    <t>PAGO COMPLETIVO DE VIATICOS CORRESP. A JULIO/2021 ELABORADA EN SEPTIEMBRE/2021.</t>
  </si>
  <si>
    <t>PAGO FACT. NO.B1500000069/01-08-2021,ORDEN DE SERVICIO NO.OS2021-0335 ,SERVICIO DE DISTRIBUCION DE AGUA CON CAMION CISTERNA EN DIFERENTES COMUNIDADES DE LA PROVINCIA PEDERNALES, CORRESP. A   30 DIAS DEL MES DE JULIO/2021.</t>
  </si>
  <si>
    <t>PAGO FACT. NOS B1500064786/20, 64818/28-07, 68380/01, 64846, 64851/04, 64895, 68309, 64896, 64897, 68310/10, 68317/11, 68329/12, 68333/17, 68357, 68367, 68369, 68356/20, 68371, 68362/21, 68396/23, 68389/24, 68400/25, 68412, 68413, 68414/26,  68419/27-08-2021 ORDEN DE COMPRA OC-2021-0207,  ADQUISICION DE COMBUSTIBLE  PARA SER UTILIZADOS EN LA FLOTILLA DE VEHICULOS Y EQUIPOS DEL INAPA.</t>
  </si>
  <si>
    <t>PAGO FACT. NOS. B1500000129/26-08, 130/01-09-2021 (NOTA DE CREDITO NO.B0400070657) ORDEN DE COMPRA OC2021-0206, ADQUISICION DE SUSTANCIA QUIMICAS (94,185.77 CLORO GAS DE 2, 000 LBS),  PARA SER UTILIZADOS  EN TODOS LOS ACUEDUCTOS DEL INAPA, 3ER ABONO AL CONTRATO 025/2021.</t>
  </si>
  <si>
    <t>PAGO FACT. NO. B1500000037/13-09-2021 ORDEN DE COMPRA OC2021-0634, SERVICIO DE NOTARIO DE EL ACTO DE APERTURA DE LA COMPARACION DE PRECIOS NO. INAPA-CCC-CP-2021-0034 OFERTA ECONOMICAS (SOBRE B) PARA EL " MEJORAMIENTO ACUEDUCTO PEDERNALES (EQUIPAMIENTO Y ELECTRIFICACION POZO), PROVINCIA PEDERNALES".</t>
  </si>
  <si>
    <t>PAGO FACT. NOS.B1500064759/09-07, 68379/01-08-2021 ORDEN DE COMPRA OC2020-0191 ADQUISICION DE GASOIL REGULAR  PARA SER UTILIZADO EN LA FLOTILLA  DE VEHICULOS, GENERADORES ELECTRICOS, Y EQUIPO DE BOMBEO DEL INAPA.</t>
  </si>
  <si>
    <t>REPOSICION FONDO CAJA CHICA DE LA ZONA V SANTIAGO CORRESP. AL PERIODO DEL 27-07 AL 27-08-2021, RECIBOS DE DESEMBOLSO DEL 0455 AL 0521.</t>
  </si>
  <si>
    <t xml:space="preserve">EFT-6634 </t>
  </si>
  <si>
    <t xml:space="preserve">061541 </t>
  </si>
  <si>
    <t xml:space="preserve">061542 </t>
  </si>
  <si>
    <t xml:space="preserve">061543 </t>
  </si>
  <si>
    <t>PAGO FACT. NO. B1500000279/23-08-2021 ORDEN DE SERVICIO OS2021-0572, SERVICIO DE ALMUERZO TIPO BUFFET PARA 90 PERSONAS, EN LA REUNION PARA LAS COORAS Y DIRECTORES PROVINCIALES EL PASADO VIERNES 20 DE AGOSTO DEL AÑO EN CURSO, DE NUESTRA INSTITUCION.</t>
  </si>
  <si>
    <t>REPOSICION FONDO CAJA CHICA DE LA UNIDAD ADMINISTRATIVA DE BAYAGUANA ZONA IV CORRESP. AL PERIODO DEL 19-07 AL 09-09-2021, RECIBOS DE DESEMBOLSO DEL 0089 AL 0095.</t>
  </si>
  <si>
    <t>AUMENTO DE FONDO DE CAJA CHICA DE BANI PROVINCIA PERAVIA, ACTUALMENTE DICHO FONDO CUENTA CON UN MONTO DE (RD$120,000.00) Y CON ESTA SUMA ASCIENDEN A (RD$300,000.00).</t>
  </si>
  <si>
    <t>PAGO FACT. NO. B1500000160/12-08-2021, ORDEN DE SERVICIO NO. OS2021-0062,  DISTRIBUCION DE AGUA EN DIFERENTES SECTORES Y COMUNIDADES DE LA PROVINCIA SAN CRISTOBAL, CORRESP. A 18 DIAS DEL MES DE JULIO/2021.</t>
  </si>
  <si>
    <t xml:space="preserve">061544 </t>
  </si>
  <si>
    <t>PAGO FACT. NO.B1100009019/20-09-2021 ALQUILER LOCAL COMERCIAL EN PIMENTEL, PROVINCIA DUARTE, CORRESP. AL MES DE SEPTIEMBRE/2021.</t>
  </si>
  <si>
    <t xml:space="preserve">061545 </t>
  </si>
  <si>
    <t>PAGO FACT. NO.B1100009026/20-09-2021,  ALQUILER LOCAL COMERCIAL EN EL MUNICIPIO LOMA DE CABRERA, PROVINCIA DAJABON, CORRESP. AL  MES DE SEPTIEMBRE/2021.</t>
  </si>
  <si>
    <t xml:space="preserve">061546 </t>
  </si>
  <si>
    <t>PAGO FACT. NO.B1100009020/20-09-2021,  ALQUILER LOCAL COMERCIAL  EN EL MUNICIPIO  LAGUNA SALADA, PROVINCIA VALVERDE, CORRESP. AL MES DE SEPTIEMBRE/2021.</t>
  </si>
  <si>
    <t xml:space="preserve">061547 </t>
  </si>
  <si>
    <t>PAGO FACT. NO.B1100009023/20-09-2021, ALQUILER LOCAL COMERCIAL EN EL MUNICIPIO DE CABRERA, PROVINCIA MARIA TRINIDAD SANCHEZ, ADENDUM 02/2020, CORRESP. AL MES DE SEPTIEMBRE/2021.</t>
  </si>
  <si>
    <t xml:space="preserve">061548 </t>
  </si>
  <si>
    <t>PAGO FACT. NO.B1100009017/20-09-2021 ALQUILER LOCAL COMERCIAL EN COTUI PROVINCIA  SANCHEZ RAMIREZ, CORRESP. AL MES DE SEPTIEMBRE/2021.</t>
  </si>
  <si>
    <t xml:space="preserve">061549 </t>
  </si>
  <si>
    <t>PAGO FACT. NO.B1500000004/06-09-2021, ORDEN DE SERVICIO NO.OS2021-0518 ,SERVICIO DE DISTRIBUCION DE AGUA CON CAMION CISTERNA EN DIFERENTES COMUNIDADES DE LA PROVINCIA MARIA TRINIDAD SANCHEZ,  CORRESP.  25 DIAS DE AGOSTO/2021.</t>
  </si>
  <si>
    <t xml:space="preserve">061550 </t>
  </si>
  <si>
    <t>PAGO FACT. NO.B1500000029/07-08-2020, ORDEN DE SERVICIO NO.OS2020-0245, SERVICIO DE ALQUILER DE EQUIPOS, PARA SER UTILIZADOS EN LA CORRECCION DE AVERIAS DEL MUNICIPIO DE GUAYUBIN, PROVINCIA MONTE CRISTI ZONA I.</t>
  </si>
  <si>
    <t xml:space="preserve">061551 </t>
  </si>
  <si>
    <t>PAGO FACT. NO.B1500000112/07-09-2021, ORDEN DE SERVICIO NO. OS2021-0468, COLOCACION DE PUBLICIDAD INSTITUCIONAL DURANTE 03  (TRES)  MESES EN PERIODICO DIGITAL WWW.CARIBBEANDIGITAL.NET, CORRESP. AL PERIODO DEL 08  DE ABRIL  AL 08 DE JULIO/2021.</t>
  </si>
  <si>
    <t xml:space="preserve">061552 </t>
  </si>
  <si>
    <t>PAGO FACT. NO. B1100009022/20-09-2021, ALQUILER DE LOCAL COMERCIAL UBICADO EN EL DISTRITO MUNICIPAL PALMAR DE OCOA, MUNICIPIO AZUA, PROVINCIA AZUA, CORRESP. AL MES DE SEPTIEMBRE/2021.</t>
  </si>
  <si>
    <t xml:space="preserve">061553 </t>
  </si>
  <si>
    <t>PAGO FACT. NO. B1100009027/20-09-2021,  ALQUILER LOCAL COMERCIAL, MUNICIPIO SAN JUAN, PROVINCIA SAN JUAN, CORRESP. AL  MES DE SEPTIEMBRE/2021.</t>
  </si>
  <si>
    <t xml:space="preserve">EFT-6635 </t>
  </si>
  <si>
    <t>PAGO FACT. NO. B1500000008/01-09-2021, ALQUILER LOCAL COMERCIAL EN EL MUNICIPIO SAN FRANCISCO DE MACORIS, PROVINCIA DUARTE, CORRESP. AL MES DE SEPTIEMBRE/2021.</t>
  </si>
  <si>
    <t>EFT-6636</t>
  </si>
  <si>
    <t>PAGO FACT. NO.B1100009018/20-09-2021, ALQUILER LOCAL COMERCIAL EN SAN JUAN DE LA MAGUANA, PROVINCIA SAN JUAN, CORRESP. AL MES DE SEPTIEMBRE/2021.</t>
  </si>
  <si>
    <t>EFT-6637</t>
  </si>
  <si>
    <t>PAGO FACT. NO. B1500000048/29-07-2021, ORDEN DE SERVICIO NO. OS2021-0362, DISTRIBUCION DE AGUA CON CAMION CISTERNA EN DIFERENTES SECTORES Y COMUNIDADES DE LA PROVINCIA EL SEIBO CORRESP. A  24 DIAS DE JULIO/2021.</t>
  </si>
  <si>
    <t>EFT-6638</t>
  </si>
  <si>
    <t>PAGO FACT. NOS. B1500000002/09-08, 03/10-08, 04/11-08, 05/12-08-2021, ORDEN DE SERVICIO NO. OS2021-0616, DISTRIBUCION DE AGUA EN DIFERENTES SECTORES Y COMUNIDADES DE LA PROVINCIA  AZUA, CORRESP. A  08  DIAS DE ABRIL, 29  DIAS DE MAYO, 30 DIAS DE JUNIO. 30 DIAS DE JULIO/2021.</t>
  </si>
  <si>
    <t>EFT-6639</t>
  </si>
  <si>
    <t>PAGO FACT. NO.B1500000037/04-08-2021, ORDENES DE SERVICIO NOS. OS2021-0141, OS2021-0600,   DISTRIBUCION DE AGUA EN DIFERENTES SECTORES Y COMUNIDADES  DE LA PROVINCIA SAMANA, CORRESPONDIENTE A 30  DIAS DEL MES DE  JULIO/2021.</t>
  </si>
  <si>
    <t xml:space="preserve">061554 </t>
  </si>
  <si>
    <t>REPOSICION FONDO CAJA CHICA DE LA PROVINCIA MONTECRISTI ZONA I CORRESP. AL PERIODO DEL 13 AL 30-08-2021, RECIBOS DE DESEMBOLSO DEL 0674 AL 0695.</t>
  </si>
  <si>
    <t xml:space="preserve">061555 </t>
  </si>
  <si>
    <t>PAGO FACT. NO. B1500000043/06-08-2021, ORDEN DE SERVICIO NO. OS2021-0407, DISTRIBUCION DE AGUA EN DIFERENTES SECTORES Y COMUNIDADES DE LA PROVINCIA  BARAHONA, ADENDA  01/2021, CORRESP. A 31 DIAS DE JULIO/2021.</t>
  </si>
  <si>
    <t xml:space="preserve">061556 </t>
  </si>
  <si>
    <t>REPOSICION FONDO CAJA CHICA DE LA DIRECCION DE OPERACIONES DESTINADO PARA CUBRIR GASTOS DE URGENCIA, CORRESP. AL PERIODO DEL 31-07 AL 14-09-2021, RECIBOS DE DESEMBOLSO DEL 9621 AL 9703.</t>
  </si>
  <si>
    <t xml:space="preserve">061557 </t>
  </si>
  <si>
    <t>REPOSICION FONDO CAJA CHICA DE LA PROVINCIA PERAVIA ZONA IV CORRESP. AL PERIODO DEL 04-08 AL 01-09-2021, RECIBOS DE DESEMBOLSO DEL 1626 AL 1673 SEGUN RELACION DE GASTOS.</t>
  </si>
  <si>
    <t xml:space="preserve">EFT-6640 </t>
  </si>
  <si>
    <t>EFT-6641</t>
  </si>
  <si>
    <t>EFT-6642</t>
  </si>
  <si>
    <t>EFT-6643</t>
  </si>
  <si>
    <t>EFT-6644</t>
  </si>
  <si>
    <t>EFT-6645</t>
  </si>
  <si>
    <t>EFT-6646</t>
  </si>
  <si>
    <t>EFT-6647</t>
  </si>
  <si>
    <t>EFT-6648</t>
  </si>
  <si>
    <t>EFT-6649</t>
  </si>
  <si>
    <t>EFT-6650</t>
  </si>
  <si>
    <t>EFT-6651</t>
  </si>
  <si>
    <t xml:space="preserve">061558 </t>
  </si>
  <si>
    <t xml:space="preserve">061559 </t>
  </si>
  <si>
    <t xml:space="preserve">061560 </t>
  </si>
  <si>
    <t xml:space="preserve">061561 </t>
  </si>
  <si>
    <t xml:space="preserve">061562 </t>
  </si>
  <si>
    <t xml:space="preserve">061563 </t>
  </si>
  <si>
    <t xml:space="preserve">061564 </t>
  </si>
  <si>
    <t xml:space="preserve">061565 </t>
  </si>
  <si>
    <t xml:space="preserve">061566 </t>
  </si>
  <si>
    <t xml:space="preserve">061567 </t>
  </si>
  <si>
    <t xml:space="preserve">061568 </t>
  </si>
  <si>
    <t xml:space="preserve">061569 </t>
  </si>
  <si>
    <t xml:space="preserve">061570 </t>
  </si>
  <si>
    <t xml:space="preserve">061571 </t>
  </si>
  <si>
    <t xml:space="preserve">061572 </t>
  </si>
  <si>
    <t xml:space="preserve">061573 </t>
  </si>
  <si>
    <t xml:space="preserve">061574 </t>
  </si>
  <si>
    <t xml:space="preserve">061575 </t>
  </si>
  <si>
    <t xml:space="preserve">061576 </t>
  </si>
  <si>
    <t xml:space="preserve">061577 </t>
  </si>
  <si>
    <t xml:space="preserve">061578 </t>
  </si>
  <si>
    <t xml:space="preserve">061579 </t>
  </si>
  <si>
    <t xml:space="preserve">061580 </t>
  </si>
  <si>
    <t xml:space="preserve">061581 </t>
  </si>
  <si>
    <t xml:space="preserve">061582 </t>
  </si>
  <si>
    <t xml:space="preserve">061583 </t>
  </si>
  <si>
    <t xml:space="preserve">061584 </t>
  </si>
  <si>
    <t xml:space="preserve">061585 </t>
  </si>
  <si>
    <t xml:space="preserve">061586 </t>
  </si>
  <si>
    <t xml:space="preserve">061587 </t>
  </si>
  <si>
    <t xml:space="preserve">061588 </t>
  </si>
  <si>
    <t xml:space="preserve">061589 </t>
  </si>
  <si>
    <t xml:space="preserve">061590 </t>
  </si>
  <si>
    <t xml:space="preserve">061591 </t>
  </si>
  <si>
    <t xml:space="preserve">061592 </t>
  </si>
  <si>
    <t>REPOSICION FONDO CAJA CHICA DE LA DIRECCION EJECUTIVA CORRESP. AL PERIODO DEL 09 AL 28-09-2021, RECIBOS DE DESEMBOLSO DEL 10374 AL 10409, SEGUN RELACION DE GASTOS.</t>
  </si>
  <si>
    <t>AVANCE INICIAL 20%  A LA ORDEN DE COMPRA  NO. OC2021-0214/02-08-2021, ADQUISICION DE DISPOSITIVOS PARA LOCALIZACION AUTOMATICA DE VEHICULOS (AVL), PARA USOS DEL INAPA.</t>
  </si>
  <si>
    <t>PAGO INDEMN. Y VAC. (20 DIAS CORRESP. AL AÑO 2019 Y 20 DEL 2020), QUIEN DESEMPEÑO EL CARGO DE AYUDANTE DE OPERACIONES Y MANTENIMIENTO, EN LA DIVISION DE TRATAMIENTO DE AGUA LA ALTAGRACIA.</t>
  </si>
  <si>
    <t>PAGO INDEMN. Y VAC. (20 DIAS CORRESP. AL AÑO 2019 Y 20 AL 2020), QUIEN DESEMPEÑO EL CARGO DE AYUDANTE DE OPERACIONES Y MANTENIMIENTO, EN LA DIVISION DE TRATAMIENTO DE AGUA LA ALTAGRACIA.</t>
  </si>
  <si>
    <t>PAGO INDEMN. Y VAC. (25 DIAS CORRESP. AL AÑO 2019 Y 21 DEL 2020), QUIEN DESEMPEÑO EL CARGO DE LABORATORISTA DE CALIDAD DEL AGUA, EN EL DEPARTAMENTO PROVINCIAL SAN CRISTOBAL.</t>
  </si>
  <si>
    <t>PAGO INDEMN. Y VAC. (25 DIAS CORRESP. AL AÑO 2019 Y 21 AL 2020), QUIEN DESEMPEÑO EL CARGO DE LABORATORISTA DE CALIDAD DEL AGUA, EN EL DEPARTAMENTO PROVINCIAL SAN CRISTOBAL.</t>
  </si>
  <si>
    <t>PAGO INDEMN. Y VAC. (25 DIAS CORRESP. AL AÑO 2019 Y 25 AL 2020), QUIEN DESEMPEÑO EL CARGO DE OPERADOR DE SISTEMA APS, EN LA DIVISION DE OPERACIONES SAN CRISTOBAL.</t>
  </si>
  <si>
    <t>PAGO INDEMN. Y VAC. (30 DIAS CORRESP. AL AÑO 2019 Y 29 DEL 2020), QUIEN DESEMPEÑO EL CARGO DE TECNICO ADMINISTRATIVO EN LA DIVISION DE ARCHIVO Y CORRESP.</t>
  </si>
  <si>
    <t>PAGO INDEMN. Y VAC. (30 DIAS CORRESP. AL AÑO 2019 Y 29 AL 2020), QUIEN DESEMPEÑO EL CARGO DE TECNICO ADMINISTRATIVO EN LA DIVISION DE ARCHIVO Y CORRESP.</t>
  </si>
  <si>
    <t>PAGO FACT. NOS.B1100009041/20-09-2021,  ALQUILER LOCAL COMERCIAL EN EL MUNICIPIO JAIBON, PROVINCIA VALVERDE,  ADENDA 01/2021,  CORRESP. AL MES DE SEPTIEMBRE/2021.</t>
  </si>
  <si>
    <t>AVANCE INICIAL 20%,  ORDEN DE COMPRA NO.OC2021-0243, ADQUISICION DE AIRES ACONDICIONADOS PARA SER UTILIZADOS EN EL SEGUNDO NIVEL DE LA CAFETERIA DEL NIVEL CENTRAL Y EN LOS DIFERENTES ACUEDUCTOS DEL INAPA.</t>
  </si>
  <si>
    <t>PAGO VAC. (20 DIAS CORRESP. AL AÑO 2019 Y 20 DEL 2020), QUIEN DESEMPEÑO EL CARGO DE SOPORTE ELECTROMECANICO, EN EL DEPARTAMENTO DE MANTENIMIENTO ELECTROMECANICO.</t>
  </si>
  <si>
    <t>PAGO VAC.S (20 DIAS CORRESP. AL AÑO 2019 Y 20 AL 2020), QUIEN DESEMPEÑO EL CARGO DE SOPORTE ELECTROMECANICO, EN EL DEPARTAMENTO DE MANTENIMIENTO ELECTROMECANICO.</t>
  </si>
  <si>
    <t>PAGO FACT. NO.B1100009024/20-09-2021, ALQUILER LOCAL COMERCIAL EN EL MUNICIPIO RESTAURACION,  PROVINCIA DAJABON, CORRESP. AL MES DE SEPTIEMBRE/2021.</t>
  </si>
  <si>
    <t>PAGO FACT. NO.B1100009043/20-09-2021,  ALQUILER LOCAL COMERCIAL EN SABANA IGLESIA, PROVINCIA SANTIAGO, CORRESP. AL MES DE SEPTIEMBRE/2021.</t>
  </si>
  <si>
    <t>PAGO FACT. NO. B1100009042/20-09-2021, ALQUILER LOCAL COMERCIAL EN CAÑAFISTOL-BANI, PROVINCIA PERAVIA CORRESP. AL MES DE SEPTIEMBRE/2021.</t>
  </si>
  <si>
    <t>PAGO FACT. NO. B1100009045/20-09-2021,  ALQUILER LOCAL COMERCIAL EN EL MUNICIPIO JUAN DOLIO, PROVINCIA SAN PEDRO DE MACORIS, CORRESP. AL MES DE SEPTIEMBRE/2021.</t>
  </si>
  <si>
    <t>PAGO FACT. NO. B1100009047/20-09-2021, ALQUILER LOCAL COMERCIAL EN BOHECHIO, PROVINCIA SAN JUAN, CORRESP. AL MES DE SEPTIEMBRE/2021.</t>
  </si>
  <si>
    <t>PAGO FACT. NO.B1100009051/20-09-2021,  ALQUILER LOCAL COMERCIAL EN EL MUNICIPIO CEVICOS, PROVINCIA  SANCHEZ RAMIREZ ,  ADENDUM 01/2020, CORRESP. AL  MES DE SEPTIEMBRE/2021.</t>
  </si>
  <si>
    <t>PAGO FACT. NO.B1500000142/10-09-2021, ORDEN DE SERVICIO OS2021-0469, COLOCACION DE PUBLICIDAD INSTITUCIONAL DURANTE 03 (TRES) MESES, EN EL PROGRAMA TELEVISIVO "A LA MISMA HORA", ESPACIO QUE SE DIFUNDE DE LUNES A VIERNES, DE 5:00 AM A 6:00 AM POR TELECENTRO CANAL 13, CORRESP. AL PERIODO DEL 23 DE ABRIL AL 23  DE JULIO/2021.</t>
  </si>
  <si>
    <t>PAGO FACT. NO. B1100009050/20-09-2021, ALQUILER DEL LOCAL  DE LA OFICINA COMERCIAL, UBICADO EN LA CALLE DUARTE NO.09,  MUNICIPIO RANCHO ARRIBA,  PROVINCIA SAN JOSE DE OCOA,  CORRESP. A 21 DIAS DEL MES DE AGOSTO Y EL MES DE SEPTIEMBRE/2021.</t>
  </si>
  <si>
    <t>PAGO FACT. NO.B1100009049/20-09-2021  ALQUILER LOCAL COMERCIAL MUNICIPIO COMENDADOR, PROVINCIA ELIAS PIÑA, CORRESP. AL MES DE SEPTIEMBRE/2021.</t>
  </si>
  <si>
    <t>PAGO FACT. NO.B1100009029/20-09-2021,  ALQUILER LOCAL COMERCIAL, MUNICIPIO SAN JOSE DE OCOA, PROVINCIA  DE SAN JOSE DE OCOA, CORRESP. AL MES DE SEPTIEMBRE/2021.</t>
  </si>
  <si>
    <t>PAGO FACT. NO.B1100009053/20-09-2021 ALQUILER LOCAL COMERCIAL EN EL MUNICIPIO CASTAÑUELA, PROVINCIA MONTECRISTI, CORRESP. AL MES DE SEPTIEMBRE/2021.</t>
  </si>
  <si>
    <t>PAGO FACT. NO. B1100009048/20-09-2021,  ALQUILER LOCAL COMERCIAL EN EL MUNICIPIO SABANA LARGA, PROVINCIA SAN JOSE DE OCOA, CORRESP. AL MES DE SEPTIEMBRE/2021.</t>
  </si>
  <si>
    <t>PAGO FACT. NO. B1100009054/20-09-2021, ALQUILER DE LOCAL  COMERCIAL, MUNICIPIO MICHES, PROVINCIA EL SEIBO, CORRESP. AL MES DE SEPTIEMBRE/2021.</t>
  </si>
  <si>
    <t>PAGO FACT. NO. B1100009057/20-09-2021,  ALQUILER  LOCAL  DE LA OFICINA COMERCIAL EN EL MUNICIPIO DE VALLEJUELOS, PROVINCIA SAN JUAN, CORRESP. AL MES DE SEPTIEMBRE/2021.</t>
  </si>
  <si>
    <t>PAGO FACT. NO.B1100009083/05-09-2021,  ALQUILER LOCAL COMERCIAL EN LAS MATAS DE FARFAN,  PROVINCIA SAN JUAN,CORRESPONDIENTE A LOS MESES DE JUNIO, JULIO, AGOSTO, SEPTIEMBRE/2021.</t>
  </si>
  <si>
    <t>PAGO FACT. NO. B1100009052/20-09-2021,  ALQUILER LOCAL COMERCIAL EN EL MUNICIPIO MONCION, PROVINCIA SANTIAGO RODRIGUEZ, CORRESP.  AL MES DE SEPTIEMBRE/2021.</t>
  </si>
  <si>
    <t>PAGO INDEMN. Y VAC. (15 DIAS CORRESP. AL AÑO 2020), QUIEN DESEMPEÑO EL CARGO DE AUXILIAR  ADMINISTRATIVO, EN LA SECCION DE INGRESOS Y RECAUDACIONES.</t>
  </si>
  <si>
    <t>PAGO INDEMN. Y VAC. (30 DIAS CORRESP. AL AÑO 2019 Y 30 DEL 2020), QUIEN DESEMPEÑO EL CARGO DE AUXILIAR ADMINISTRATIVO, EN LA DIVISION DE ARCHIVO Y CORRESP.</t>
  </si>
  <si>
    <t>PAGO INDEMN. Y VAC. (30 DIAS CORRESPONDIENTE AL AÑO 2019 Y 30 AL 2020) QUIEN DESEMPEÑO EL CARGO DE AUXILIAR ADMINISTRATIVO, EN LA DIVISION DE ARCHIVO Y CORRESP.</t>
  </si>
  <si>
    <t>PAGO INDEMN. Y VAC. (30 DIAS CORRESP. AL AÑO 2019 Y 27 DEL 2020), QUIEN DESEMPEÑO EL CARGO DE SECRETARIA, EN LA DIVISION DE SERVICIOS GENERALES.</t>
  </si>
  <si>
    <t>PAGO INDEMN. Y VAC. (30 DIAS CORRESP. AL AÑO 2019 Y 27 AL 2020), QUIEN DESEMPEÑO EL CARGO DE SECRETARIA, EN LA DIVISION DE SERVICIOS GENERALES.</t>
  </si>
  <si>
    <t>PAGO FACT. NO. B0225878450/16-07, 3838/29-07-2021, DESCONTADO DE LAS INDEMN. Y VAC. , QUIEN DESEMPEÑO EL CARGO DE TECNICO ADMINISTRATIVO EN LA DIVISION DE ARCHIVO Y CORRESP..</t>
  </si>
  <si>
    <t>PAGO FACT. NO.B1100009044/20-09-2021,  ALQUILER LOCAL COMERCIAL  EN EL MUNICIPIO NIZAO, PROVINCIA PERAVIA ADENDUM 01/2021, CORRESP. AL MES DE SEPTIEMBRE/2021.</t>
  </si>
  <si>
    <t>PAGO FACT. NO.B1100009056/20-09-2021,  ALQUILER LOCAL COMERCIAL EN EL MUNICIPIO SANCHEZ, PROVINCIA SAMANA, CORRESP. AL MES DE SEPTIEMBRE/2021.</t>
  </si>
  <si>
    <t>PAGO FACT. NO. B1100009046/20-09-21, ALQUILER DE DOS LOCALES COMERCIALES EN EL MUNICIPIO DAJABON,  PROVINCIA DAJABON  CORRESP. AL MES DE SEPTIEMBRE/2021.</t>
  </si>
  <si>
    <t>PAGO FACT. NO.B1100009040/20-09-2021, ALQUILER DE LOCAL COMERCIAL EN EL DISTRITO MUNICIPAL HATILLO PALMA , MUNICIPIO GUAYUBIN, PROVINCIA  MONTE CRISTI, CORRESP. AL MES SEPTIEMBRE/2021.-</t>
  </si>
  <si>
    <t>PAGO FACT. NO.B1100009025/20-09-2021,  ALQUILER LOCAL COMERCIAL EN LAS TARANAS VILLA RIVAS, PROVINCIA DUARTE, CORRESP. AL MES SEPTIEMBRE/2021.</t>
  </si>
  <si>
    <t>PAGO FACT. NO. B1100009058/20-9-2021,  ALQUILER VIVIENDA FAMILIAR HABITADA POR EL PERSONAL DE SUPERVISION DE OBRAS EN MONTECRISTI CORRESP. AL MES DE SEPTIEMBRE/2021.</t>
  </si>
  <si>
    <t>PAGO FACT. NO. B1100009059/20-09-2021, ALQUILER DE VIVIENDA FAMILIAR HABITADA POR EL PERSONAL DE SUPERVISION DEL ACUEDUCTO JUANA VICENTA, EL LIMON, PROVINCIA SAMANA,  CORRESP. AL MES DE SEPTIEMBRE/2021.</t>
  </si>
  <si>
    <t>PAGO FACT. NO.B1500000103/01-09-2021,  ALQUILER LOCAL COMERCIAL Y MANTENIMIENTO EN EL MUNICIPIO LAS TERRENAS, PROVINCIA SAMANA,  ADENDUM NO.03/2021, CORRESP. AL MES DE SEPTIEMBRE/2021.</t>
  </si>
  <si>
    <t>PAGO FACT. NO. B1100009060/20-09-2021,  ALQUILER DE UNA CASA, EN EL MUNICIPIO BANI, PROVINCIA PERAVIA CORRESP. AL MES DE SEPTIEMBRE/2021.</t>
  </si>
  <si>
    <t>PAGO FACT. NO.B1100009028/20-09-2021  ALQUILER LOCAL COMERCIAL EN EL MUNICIPIO DE BAYAGUANA, PROVINCIA MONTE PLATA, CORRESP. AL MES DE SEPTIEMBRE/2021.</t>
  </si>
  <si>
    <t>PAGO FACT. NOS. B0224992538/02-07, 80918/04-06-2021, DESCONTADO DE LAS INDEMN. Y VAC. QUIEN DESEMPEÑO EL CARGO DE AUXILIAR ADMINISTRATIVO, EN LA SECCION DE INGRESOS Y RECAUDACIONES.</t>
  </si>
  <si>
    <t xml:space="preserve">EFT-6652 </t>
  </si>
  <si>
    <t>EFT-6653</t>
  </si>
  <si>
    <t>EFT-6654</t>
  </si>
  <si>
    <t>EFT-6655</t>
  </si>
  <si>
    <t>EFT-6656</t>
  </si>
  <si>
    <t>EFT-6657</t>
  </si>
  <si>
    <t>EFT-6658</t>
  </si>
  <si>
    <t>EFT-6659</t>
  </si>
  <si>
    <t>EFT-6660</t>
  </si>
  <si>
    <t>EFT-6661</t>
  </si>
  <si>
    <t>EFT-6662</t>
  </si>
  <si>
    <t>EFT-6663</t>
  </si>
  <si>
    <t>EFT-6664</t>
  </si>
  <si>
    <t>EFT-6665</t>
  </si>
  <si>
    <t>EFT-6666</t>
  </si>
  <si>
    <t>EFT-6667</t>
  </si>
  <si>
    <t>EFT-6668</t>
  </si>
  <si>
    <t>EFT-6669</t>
  </si>
  <si>
    <t>EFT-6670</t>
  </si>
  <si>
    <t xml:space="preserve">061593 </t>
  </si>
  <si>
    <t xml:space="preserve">061594 </t>
  </si>
  <si>
    <t xml:space="preserve">061595 </t>
  </si>
  <si>
    <t xml:space="preserve">061596 </t>
  </si>
  <si>
    <t xml:space="preserve">061597 </t>
  </si>
  <si>
    <t xml:space="preserve">061598 </t>
  </si>
  <si>
    <t xml:space="preserve">061599 </t>
  </si>
  <si>
    <t xml:space="preserve">061600 </t>
  </si>
  <si>
    <t xml:space="preserve">061601 </t>
  </si>
  <si>
    <t xml:space="preserve">061602 </t>
  </si>
  <si>
    <t xml:space="preserve">061603 </t>
  </si>
  <si>
    <t xml:space="preserve">061606 </t>
  </si>
  <si>
    <t>PAGO FACT. NO. B1100009035/20-09-2021, ALQUILER LOCAL COMERCIAL EN EL MUNICIPIO QUISQUEYA, PROVINCIA SAN PEDRO DE MACORIS, CORRESP. AL MES DE SEPTIEMBRE/2021.</t>
  </si>
  <si>
    <t>PAGO FACT. NO.B1100009030/20-09-2021,  ALQUILER LOCAL COMERCIAL EN JICOME ARRIBA, MUNICIPIO ESPERANZA, PROVINCIA VALVERDE, CORRESP. AL MES DE SEPTIEMBRE/2021.</t>
  </si>
  <si>
    <t>PAGO FACT. NO.B1100009034/20-09-2021, ALQUILER LOCAL COMERCIAL  EN BOCA CANASTA , MUNICIPIO BANI, PROVINCIA PERAVIA CORRESP. AL MES DE SEPTIEMBRE/2021.</t>
  </si>
  <si>
    <t>REPOSICION FONDO CAJA CHICA DE LA PROVINCIA EL SEIBO ZONA VI CORRESP. AL PERIODO DEL 30-07 AL 07-09-2021, RECIBOS DE DESEMBOLSO DEL 0822 AL 0870.</t>
  </si>
  <si>
    <t>REPOSICION FONDO CAJA CHICA DE LA PLANTA DE TRATAMIENTO DE CABUYA , PROV. HERMANAS MIRABAL,  ZONA III CORRESP. AL PERIODO DEL 04-05 AL 10-07-2021, RECIBOS DE DESEMBOLSO DEL 0190 AL 0251.</t>
  </si>
  <si>
    <t>PAGO FACT. NO.B1100009038/20-09-2021 ALQUILER DE LOCAL COMERCIAL EN EL MUNICIPIO NAGUA, PROVINCIA MARIA TRINIDAD SANCHEZ, CORRESP. AL MES DE SEPTIEMBRE/2021.</t>
  </si>
  <si>
    <t>PAGO FACT. NO.B1100009036/20-09-2021, ALQUILER LOCAL COMERCIAL EN  LAS YAYAS, PROVINCIA  AZUA, CORRESP. AL MES DE SEPTIEMBRE/2021.</t>
  </si>
  <si>
    <t>PAGO FACT. NOS. B1500000007/31-05,  08/30-06, 09/31-07, 10/31-08-2021, ORDENES DE SERVICIO NOS. OS2021-0384, OS2021-0648,  ABASTECIMIENTO DE AGUA EN DIFERENTES SECTORES Y COMUNIDADES DE LA  PROVINCIA SANTIAGO, CORRESP. A 25   DIAS DE MAYO, 25 DIAS DE JUNIO, 27 DIAS DE JULIO,  27 DIAS DE AGOSTO/2021.</t>
  </si>
  <si>
    <t>AUMENTO FONDO DE CAJA CHICA DEL AC. RIO SAN JUAN PROVINCIA MARIA TRINIDAD SANCHEZ,  ACTUALMENTE DICHO FONDO CUENTA CON UN MONTO DE RD$6,000.00  Y CON ESTA SUMA EL FONDO ASCIENDE A RD$15,000.00.</t>
  </si>
  <si>
    <t>REPOSICION FONDO CAJA CHICA DE LA PROVINCIA AZUA ZONA II CORRESP. AL PERIODO DEL 03 AL 31-08-2021, RECIBOS DE DESEMBOLSO DEL 1272 AL 1300 SEGUN RELACION DE GASTOS, OFICIO-ZII NO.268-2021.</t>
  </si>
  <si>
    <t>PAGO FACT. NOS. B1500000002/30-04, 03/31-05, 04/30-06, 05/31-07, -06/31-08-2021, ORDEN DE SERVICIO NO. OS2021-0587,  ABASTECIMIENTO DE AGUA EN DIFERENTES SECTORES Y COMUNIDADES DE LA PROVINCIA SANTIAGO, CORRES. A 26  DIAS  DE ABRIL,  26 DIAS DE MAYO, 26 DE JUNIO, 27 DIAS DE JULIO, 26 DIAS DE AGOSTO/2021.</t>
  </si>
  <si>
    <t>PAGO FACT. NO.B1500000012/07-09-2021 ORDEN DE SERVICIO OS2021-0624, SERVICIO DE NOTARIO PARA EL ACTO DE APERTURA LA COMPARACION DE PRECIOS NO.INAPA-CCC-CP-2021-0041 OFERTA TECNICA (SOBRE A) PARA LA "ADQUISICION DE DISPENSADORES DE COMBUSTIBLE PARA SER INSTALADOS EN LAS DIFERENTES ESTACIONES DE COMBUSTIBLE A NIVEL NACIONAL DEL INAPA.</t>
  </si>
  <si>
    <t>PAGO DE FACT. NO.B1500000013/21-09-2021, ORDEN DE SERVICIO NO. OS2021-0658, SERVICIO DE NOTARIO PARA EL ACTO DE APERTURA DE LICITACION PUBLICA NACIONAL, NO. INAPA-CCC-LPN-2021-0016 OFERTAS ECONOMICAS (SOBRE B) PARA LA ¨ADQUISICION DE TUBOS Y TUBERIAS  DE ACERO Y PVC PARA SER UTILIZADOS EN TODOS LOS ACUEDUCTOS DEL INAPA.</t>
  </si>
  <si>
    <t>PAGO FACT. NOS. B1500000001/12-08, 02/02-09-2021, ORDEN DE SERVICIO NO. OS2021-0618, DISTRIBUCION DE AGUA EN DIFERENTES SECTORES Y COMUNIDADES DE LA PROVINCIA AZUA, CORRESP. A   25 DIAS DE JULIO, 30 DIAS DE AGOSTO/2021.</t>
  </si>
  <si>
    <t>PAGO FACT. NO.B1100009055/20-09-2021,  ALQUILER LOCAL COMERCIAL  EN EL SECTOR PIZARRETE, MUNICIPIO BANI, PROVINCIA PERAVIA CORRESP. AL MES DE SEPTIEMBRE/2021.</t>
  </si>
  <si>
    <t>PAGO FACT. NOS.B1100009021/20-09-2021,  ALQUILER LOCAL COMERCIAL EN MANZANILLO, MUNICIPIO PEPILLO SALCEDO, PROVINCIA MONTECRISTI, CORRESP. AL MES DE SEPTIEMBRE/2021.</t>
  </si>
  <si>
    <t>PAGO FACT. NO.B1100009032/20-09-2021, ALQUILER LOCAL COMERCIAL,  MUNICIPIO EL VALLE, PROVINCIA HATO MAYOR , CORRESP. AL MES DE SEPTIEMBRE/2021.</t>
  </si>
  <si>
    <t>PAGO FACT. NO.B1100009031/20-09-2021, ALQUILER LOCAL COMERCIAL EN VILLA LA MATA, PROVINCIA SANCHEZ RAMIREZ, CORRESPONDIENTE AL MES DE SEPTIEMBRE/2021.</t>
  </si>
  <si>
    <t>PAGO FACT. NO.B1100009039/20-09-2021,  ALQUILER DE LOCAL COMERCIAL EN EL MUNICIPIO DON GREGORIO, PROVINCIA PERAVIA, CORRESP. AL MES DE SEPTIEMBRE/2021.</t>
  </si>
  <si>
    <t>PAGO FACT. NO.B1500000023/08-09-2021, ORDEN DE SERVICIO OS2021-0625, SERVICIO DE NOTARIO PARA EL ACTO DE APERTURA LA LICITACION PUBLICA NACIONAL NO. INAPA-CCC-LPN-2021-0021, OFERTAS TECNICAS (SOBRE A), PARA LA  ¨ADQUISICION DE COMBUSTIBLE Y TICKETS PARA SER UTILIZADO EN LA FLOTILLA  DE VEHICULO Y EQUIPOS DEL  INAPA¨.</t>
  </si>
  <si>
    <t>PAGO FACT. NO. B1500000054/27-08-2021 ORDEN DE SERVICIO OS2021-0595, SERVICIO DE NOTARIO PARA EL ACTO DE APERTURA DE LA LICITACION PUBLICA NACIONAL NO. INAPA-CCC-LPN-2021-0015 OFERTAS ECONOMICAS (SOBRE B) PARA LA "ADQUISICION DE MATERIALES (COLUMNAS DE ACERO, BARRAS LISAS ACERO INOXIDABLE Y GUIAS DE BRONCE) PARA SER UTILIZADOS EN LOS DIFERENTES ACUEDUCTOS DEL INAPA".</t>
  </si>
  <si>
    <t>PAGO FACT. NO.B1500108477/28-09-2021 (771256670), SERVICIO DE LINEA TELEFONICA TIPO CELULAR FIJO, INSTALADA EN LA PLANTA DE TRATAMIENTO DE HIGUEY, CORRESP. AL MES DE SEPTIEMBRE/2021.</t>
  </si>
  <si>
    <t>PAGO FACT. NO. B150003411/05-10-2021, CUENTA NO.86082876, POR SERVICIO DE LAS FLOTAS DE INAPA, CORRESP. A LA FACTURACION DEL 01-09 AL 30-09-2021.</t>
  </si>
  <si>
    <t>PAGO FACT. NO. B1500108473/28-09-2021 (CUENTA NO.744281798), SERVICIO DE INTERNET BANDA (S) ANCHA DE LA DIRECCION EJECUTIVA,  DIRECCION DE TRATAMIENTO, DIRECCION DE RECURSOS HUMANOS, DEPTO. COMUNICACIONES, TRANSPORTACION, SISMOPA, DIRECCION ADMINISTRATIVA, TOPOGRAFIA, UEPE, BANDA ANCHA DE IPAD Y BANDA ANCHA PROVINCIA SAN PEDRO DE MACORIS, CORRESP. AL MES DE SEPTIEMBRE/2021.</t>
  </si>
  <si>
    <t>PAGO FACT. NO.B1500107766/28-09-2021 (721621338) SERVICIO DE LAS FLOTAS SISMOPA, CORRESP. AL MES DE SEPTIEMBRE DEL 2021.</t>
  </si>
  <si>
    <t>PAGO FACT. NO. B1500034022/05-10-2021, CUENTA NO.86273266, POR SERVICIO DE USO INTERNET MOVIL TABLET,  ASIGNADO AL DEPTO. DE CATASTRO AL USUARIO DEL INAPA, CORRESP. A LA FACTURACION  DESDE EL 01 DE SEPTIEMBRE AL 30 DE SEPTIEMBRE/2021.</t>
  </si>
  <si>
    <t>PAGO FACT. NO. B1500034054/05-10-2021, CUENTA NO.86797963, CORRESP. AL SERVICIO DE USO GPS DEL INAPA  FACTURACION  DESDE  01-09  AL 30-09-2021.</t>
  </si>
  <si>
    <t>PAGO FACT. NO. B1500034013/05-10-2021, CUENTA NO.86115926, POR SERVICIO DE TELECABLE E INTERNET, CORRESP. A LA FACTURACION  DESDE EL 01 DE SEPTIEMBRE AL 30 DE SEPTIEMBRE/2021.</t>
  </si>
  <si>
    <t>PAGO FACT. NO.B1100009037/20-09-2021,  ALQUILER LOCAL COMERCIAL EN EL MUNICIPIO COTUI, PROVINCIA SANCHEZ RAMIREZ, CORRESP. AL  MES DE SEPTIEMBRE/2021.</t>
  </si>
  <si>
    <t>PAGO FACT. NOS. B1500000042/16-07, 43/11-08-2021, ORDEN DE SERVICIO NO.OS2021-0409, SERVICIO DISTRIBUCION DE AGUA, EN DIFERENTES BARRIOS Y COMUNIDADES DE LA PROVINCIA PEDERNALES, ADENDA 01/2021, CORRESP. 29 DIAS DE JUNIO, 30 DIAS DE JULIO/2021.</t>
  </si>
  <si>
    <t xml:space="preserve"> FACT.NO. B1500000001/08-10-2021 ( CUBICACION NO.01) DE LOS TRABAJOS LINEA DE CONDUCCION Y REDES VILLA GUERRERO COMPRENDIDA ENTRE LOS NUDOS 22, 101, 80, 8 Y 4, PROV.  EL SEYBO. LOTE IV.</t>
  </si>
  <si>
    <t xml:space="preserve">EFT-2359 </t>
  </si>
  <si>
    <r>
      <t>103546</t>
    </r>
    <r>
      <rPr>
        <sz val="9"/>
        <color indexed="8"/>
        <rFont val="Arial"/>
        <family val="2"/>
      </rPr>
      <t/>
    </r>
  </si>
  <si>
    <r>
      <t>103536</t>
    </r>
    <r>
      <rPr>
        <sz val="9"/>
        <color indexed="8"/>
        <rFont val="Arial"/>
        <family val="2"/>
      </rPr>
      <t/>
    </r>
  </si>
  <si>
    <t>103507 -103515</t>
  </si>
  <si>
    <t>RETENCION  NOMINA OCASIONAL SEGURIDAD MILITAR SEPT/2021.</t>
  </si>
  <si>
    <t>NOMINA INCENTIVO POR RENDIMIENTO INDIVIDUAL 2020 PERSONAL INACTIVO OCTUBRE/2021</t>
  </si>
  <si>
    <t>103544 -103545</t>
  </si>
  <si>
    <t>.</t>
  </si>
  <si>
    <t xml:space="preserve">EFT-1275 </t>
  </si>
  <si>
    <t xml:space="preserve">EFT-1274 </t>
  </si>
  <si>
    <t xml:space="preserve">EFT-1273 </t>
  </si>
  <si>
    <t xml:space="preserve">EFT-1272 </t>
  </si>
  <si>
    <t xml:space="preserve">EFT-1271 </t>
  </si>
  <si>
    <t xml:space="preserve">103516 </t>
  </si>
  <si>
    <t xml:space="preserve">103517 </t>
  </si>
  <si>
    <t xml:space="preserve">103522 </t>
  </si>
  <si>
    <t>NOMINA PROVINCIA SAN CRISTOBAL CORRESPONDIENTE AL MES DE SEPTIEMBRE/2021.</t>
  </si>
  <si>
    <t>PAGO DESCUENTO CREDITO EDUCATIVO, CORREPONDIENTE A LAS NOMINAS DE NIVEL CENTRAL SEPTIEMBRE/2021.</t>
  </si>
  <si>
    <t>PAGO DE DESCUENTO, CORRESPO.A  NOMINA DEL  NIVEL CENTRAL Y PERSONAS EN TRAMITES DE PENSION NC Y AC. CORRESP. A SEPTIEMBRE/2021.</t>
  </si>
  <si>
    <t>PAGO DE DESCUENTO COOP. INAPA (FIJO Y NO FIJO), CORRESP. A LAS NOMINAS NIVEL CENTRAL, ACS, PERSONAL TRAMITES DE PENSION NC Y AC. PROVINCIAS SANTIAGO Y SAN CRISTOBAL, PERSONAL CONTRATADO E IGUALADO SEPTIEMBRE/2021.</t>
  </si>
  <si>
    <t>PAGO INCENTIVO POR RENDIMIENTO INDIVIDUAL PERSONAL INACTIVO 2020, 4TA PARTE.</t>
  </si>
  <si>
    <t>PAGO INCENTIVO POR RENDIMIENTO INDIVIDUAL PERSONAL INACTIVO 2020.</t>
  </si>
  <si>
    <t>PAGO INCENTIVO POR RENDIMIENTO PERSONAL INACTIVO 2DA PARTE.</t>
  </si>
  <si>
    <t>NOMINA ADICIONAL CANCELADOS COMPLETIVO, CORRESP.  AGOSTO/2021, ELAB. EN OCTUBRE/2021.</t>
  </si>
  <si>
    <t>NOMINA DE HORAS EXTRAS CORRESP. A COMPLETIVO DE JULIO Y AGOSTO/2021 ELAB. EN OCTUBRE/2021.</t>
  </si>
  <si>
    <t>103547-103716</t>
  </si>
  <si>
    <t>PAGO FACT. NO.B1500000173/06-10-2021 (CUB. NO.04) DE LOS TRABAJOS  MEJORAMIENTO ACUEDUCTO LA SIEMBRA, PADRE LAS CASAS , PROVINCIA AZUA.</t>
  </si>
  <si>
    <t>PAGO FACT. NO.B1500000029/29-09-2021 (CUB.NO. 04) DE LOS TRABAJOS DE CONSTRUCCION LINEA MATRIZ,  CONDUCCION Y RED DE  DISTRIB. LA GUAZUMA, BATEY AMINA - LOS CHICHIGUA, TIERRA FRIA AFUERA, LA SABANA Y CAÑADA DE BORUCO, AC. MULTIPLE  GUATAPANAL -JINAMAGAO- AMINA, PROV. VALVERDE.</t>
  </si>
  <si>
    <t>EFT-2360</t>
  </si>
  <si>
    <t>EFT-2361</t>
  </si>
  <si>
    <r>
      <t>061608</t>
    </r>
    <r>
      <rPr>
        <sz val="9"/>
        <color indexed="8"/>
        <rFont val="Arial"/>
        <family val="2"/>
      </rPr>
      <t/>
    </r>
  </si>
  <si>
    <t xml:space="preserve">EFT-6671 </t>
  </si>
  <si>
    <t xml:space="preserve">EFT-6673 </t>
  </si>
  <si>
    <t>EFT-6674</t>
  </si>
  <si>
    <t>EFT-6675</t>
  </si>
  <si>
    <t>EFT-6676</t>
  </si>
  <si>
    <t>EFT-6677</t>
  </si>
  <si>
    <t>EFT-6672</t>
  </si>
  <si>
    <t xml:space="preserve">061607 </t>
  </si>
  <si>
    <t xml:space="preserve">061609 </t>
  </si>
  <si>
    <t xml:space="preserve">061610 </t>
  </si>
  <si>
    <t xml:space="preserve">061611 </t>
  </si>
  <si>
    <t xml:space="preserve">061612 </t>
  </si>
  <si>
    <t xml:space="preserve">061613 </t>
  </si>
  <si>
    <t xml:space="preserve">061614 </t>
  </si>
  <si>
    <t xml:space="preserve">061615 </t>
  </si>
  <si>
    <t xml:space="preserve">061616 </t>
  </si>
  <si>
    <t xml:space="preserve">061617 </t>
  </si>
  <si>
    <t xml:space="preserve">061618 </t>
  </si>
  <si>
    <t xml:space="preserve">061619 </t>
  </si>
  <si>
    <t xml:space="preserve">061620 </t>
  </si>
  <si>
    <t>AUMENTO FONDO DE CAJA CHICA DE LA PROVINCIA MONTE PLATA, ACTUALMENTE DICHO FONDO CUENTA CON UN MONTO DE RD$170,000.00 Y CON ESTA SUMA EL FONDO ASCIENDE A RD$400,000.00.</t>
  </si>
  <si>
    <t>PAGO FACT. NO.B1500000037/11-09-2021,  ALQUILER LOCAL COMERCIAL EN RIO SAN JUAN, PROVINCIA MARIA TRINIDAD SANCHEZ, CORRESP. AL MES SEPTIEMBRE/2021.</t>
  </si>
  <si>
    <t>3ER ABONO, INDEMN. Y VAC. CORRESP. A (30 DIAS DEL AÑO 2019 Y 30 DEL 2020), QUIEN DESEMPEÑO EL CARGO DE ENCARGADO (A), DEPARTAMENTO DE DESARROLLO RURAL EN APS.</t>
  </si>
  <si>
    <t>PAGO INDEMN. Y VAC. (15 DIAS CORRESP. AL AÑO 2020 Y 09 AL 2021), QUIEN DESEMPEÑO EL CARGO DE MENSAJERO INTERNO, EN LA DIRECCION DE OPERACIONES.</t>
  </si>
  <si>
    <t>PAGO INDEMN. Y VAC. (15 DIAS CORRESP. AL AÑO 2020 Y 09 AL 2021,  QUIEN DESEMPEÑO EL CARGO DE MENSAJERO INTERNO, EN LA DIRECCION DE OPERACIONES.</t>
  </si>
  <si>
    <t>PAGO INDEMN. Y VAC. (20 DIAS CORRESP. AL AÑO 2019 Y 18 DEL 2020), QUIEN DESEMPEÑO EL CARGO DE AUXILIAR ADMINISTRATIVO, EN DIRECCION DE OPERACIONES.</t>
  </si>
  <si>
    <t>PAGO INDEMN. Y VAC. (20 DIAS CORRESP. AL AÑO 2019 Y 18 AL 2020), QUIEN DESEMPEÑO EL CARGO DE AUXILIAR ADMINISTRATIVO, EN DIRECCION DE OPERACIONES.</t>
  </si>
  <si>
    <t>PAGO INDEMN. Y VAC. (30 DIAS CORRESP. AL AÑO 2019 Y 29 DEL 2020), QUIEN DESEMPEÑO EL CARGO DE SECRETARIA, EN LA DIVISION DE PLANTA FISICA.</t>
  </si>
  <si>
    <t>PAGO INDEMN. Y VAC. (30 DIAS CORRESP. AL AÑO 2019 Y 29 AL 2020), QUIEN DESEMPEÑO EL CARGO DE SECRETARIA, EN LA DIVISION DE PLANTA FISICA.</t>
  </si>
  <si>
    <t>PAGO INDEMN. Y VAC. (30 DIAS CORRESP. AL AÑO 2019 Y 27 DIAS DEL 2020), QUIEN DESEMPEÑO EL CARGO DE SECRETARIA, EN EL DEPARTAMENTO DE REVISION Y CONTROL.</t>
  </si>
  <si>
    <t>PAGO INDEMN. Y VAC. (30 DIAS CORRESP.E AL AÑO 2019 Y 27 AL 2020), QUIEN DESEMPEÑO EL CARGO DE SECRETARIA, EN EL DEPARTAMENTO DE REVISION Y CONTROL.</t>
  </si>
  <si>
    <t>PAGO FACT. NOS. B1500000001/10-09, 02/05-10-2021, ALQUILER DE APARTAMENTO PARA SER UTILIZADO COMO VIVIENDA FAMILIAR, UBICADO EN LA AVENIDA CORREA Y CIDRON, IVETTE A, APARTAMENTO 4A,  DISTRITO NACIONAL, SANTO DOMINGO, CORRESP. A LOS MESES DE JULIO, AGOSTO, SEPTIEMBRE/2021.</t>
  </si>
  <si>
    <t>PAGO FACT. NO.B1500000009/15-09-2021, ORDEN DE SERVICIO NO. OS2021-0604, COLOCACION DE PUBLICIDAD INSTITUCIONAL DURANTE 03  (TRES)  MESES DE 01 (UNA) CUÑA DIARIA  EN EL  PROGRAMA TELEVISIVO  ¨NOSOTROS A LAS 8¨, TRANSMITIDO DE LUNES A VIERNES EN HORARIO DE 8:00 PM A 9:00 PM POR LOS CANALES 12 Y 45 DE TELERADIO AMERICA A NIVEL NACIONAL E INTERNACIONAL.  CORRESP. AL PERIODO DEL 07  DE JUNIO  AL 07 DE SEPTIEMBRE/2021.</t>
  </si>
  <si>
    <t>PAGO FACT. NO.B1500095612/30-08-2021 ORDEN DE COMPRA OC2021-0203, ADQUISICION (200 PAQUETE)  DE FARDOS DE AGUA, PARA SER UTILIZADAS EN LAS DIFERENTES ACTIVIDADES DE LA DIRECCION EJECUTIVA Y EL SALON DE EVENTOS TITO CAIRO.</t>
  </si>
  <si>
    <t>PAGO FACT. NO.B1500000118/17-09-2021, ORDEN DE SERVICIO NO. OS2021-0593, ABASTECIMIENTO DE AGUA EN DIFERENTES SECTORES Y COMUNIDADES DE LA PROVINCIA SAN PEDRO DE MACORIS, CORRESP. A 25 DIAS DEL MES DE AGOSTO/2021.</t>
  </si>
  <si>
    <t>PAGO FACT. NO. B1500000035/05-08-2021  ORDEN DE SERVICIO NO.  OS2021-0532, DISTRIBUCION DE AGUA EN DIFERENTES SECTORES Y COMUNIDADES DE LA PROVINCIA MONTE PLATA, CORRESP. A  21 DIAS DE JULIO/ 2021.</t>
  </si>
  <si>
    <t>PAGO FACT. NOS.B1500028099 (CODIGO DE SISTEMA NO.77100), 28169  (6091) 01-10-2021, SERVICIOS RECOGIDA DE BASURA EN EL NIVEL CENTRAL Y OFICINAS  ACUEDUCTOS RURALES, CORRESP. AL PERIODO DESDE EL 01 AL 31 DE OCTUBRE/2021.</t>
  </si>
  <si>
    <t>PAGO FACT. NO. B1500000052/20-08-2021 ORDEN DE SERVICIO OS2021-0636, SERVICIO DE NOTARIO PARA EL ACTO DE APERTURA DE LA COMPARACION DE PRECIO NO. INAPA-CCC-CP-2021-0032 OFERTAS TECNICAS (SOBRE A) PARA LA "REHABILITACION ALCANTARILLADO SANITARIO DE FANTINO, PROVINCIA SANCHEZ RAMIREZ".</t>
  </si>
  <si>
    <t>PAGO FACT. NO.B1500000010/31-07-2021, ORDEN DE SERVICIO NO.OS2021-0321,  DISTRIBUCION DE AGUA EN DIFERENTES SECTORES Y COMUNIDADES  DE LA PROVINCIA DAJABON, CORRESP. A 27  DIAS DEL JULIO /2021.</t>
  </si>
  <si>
    <t xml:space="preserve">EFT-6678 </t>
  </si>
  <si>
    <t>EFT-6679</t>
  </si>
  <si>
    <t>EFT-6680</t>
  </si>
  <si>
    <t>EFT-6681</t>
  </si>
  <si>
    <t>EFT-6682</t>
  </si>
  <si>
    <t>EFT-6683</t>
  </si>
  <si>
    <t>EFT-6684</t>
  </si>
  <si>
    <t xml:space="preserve">061621 </t>
  </si>
  <si>
    <t xml:space="preserve">061622 </t>
  </si>
  <si>
    <t xml:space="preserve">061623 </t>
  </si>
  <si>
    <t xml:space="preserve">061624 </t>
  </si>
  <si>
    <t xml:space="preserve">061625 </t>
  </si>
  <si>
    <t xml:space="preserve">061626 </t>
  </si>
  <si>
    <t xml:space="preserve">061627 </t>
  </si>
  <si>
    <t xml:space="preserve">061628 </t>
  </si>
  <si>
    <t>PAGO INDEMN. Y VAC. (30 DIAS CORRESP. AL AÑO 2019 Y 26 DEL 2020), QUIEN DESEMPEÑO EL CARGO DE AUXILIAR EN TRANSPORTACION, EN LA DIVISION DE TRANSPORTACION.</t>
  </si>
  <si>
    <t>PAGO INDEMN. Y VAC. (30 DIAS CORRESP. AL AÑO 2019 Y 26 AL 2020),  QUIEN DESEMPEÑO EL CARGO DE AUXILIAR EN TRANSPORTACION, EN LA DIVISION DE TRANSPORTACION.</t>
  </si>
  <si>
    <t>PAGO INDEMN. Y VAC. (30 DIAS CORRESP. AL AÑO 2019 Y 28 DEL 2020), QUIEN DESEMPEÑO EL CARGO DE AUXILIAR ADMINISTRATIVO, EN EL DEPARTAMENTO TECNICO.</t>
  </si>
  <si>
    <t>PAGO INDEMN. Y VAC. (30 DIAS CORRESP. AL AÑO 2019 Y 28 AL 2020), QUIEN DESEMPEÑO EL CARGO DE AUXILIAR ADMINISTRATIVO, EN EL DEPARTAMENTO TECNICO.</t>
  </si>
  <si>
    <t>SALDO, INDEMN. Y VAC. CORRESP. A (30 DIAS DEL AÑO 2019 Y 29 DEL 2020), QUIEN DESEMPEÑO EL CARGO DE ENCARGADO EN EL DEPARTAMENTO DE DESARROLLO RURAL EN APS.</t>
  </si>
  <si>
    <t>SALDO, INDEMN. Y VAC. CORRESP. A (30 DIAS DEL AÑO 2019 Y 30 DEL 2020), QUIEN DESEMPEÑO EL CARGO DE ENCARGADO EN EL DEPARTAMENTO REGIONAL ALINO.</t>
  </si>
  <si>
    <t>SALDO, INDEMN. Y VAC. CORRESP. A (25 DIAS DEL AÑO 2019 Y 27 DEL 2020), QUIEN DESEMPEÑO LA FUNCION DE ENCARGADO (A) EN LA DIVISION DE OPERACIONES DE PLANTAS DE AGUAS RESIDUALES.</t>
  </si>
  <si>
    <t>PAGO FACT. NO. B1500000004/21-06-2021, ORDEN DE SERVICIO OS2021-0370,COLOCACION DE PUBLICIDAD INSTITUCIONAL DURANTE 03 (TRES) MESES, EN EL PROGRAMA DE RADIO  " HABLA PAIS" ESTE ESPACIO  SE TRANSMITE DE LUNES A VIERNES EN HORARIO DE 7:00 AM A 9: AM, POR LA EMISORA DIGITAL LARADIO247F.M.COM Y EL CANAL DIGITAL DE TELEVISION LATIN MUSIC TELEVISION, CORRESP. AL PERIODO DEL 12 DE ABRIL  AL 12 DE JUNIO/2021.</t>
  </si>
  <si>
    <t>PAGO FACT. NO. B1500000010/01-09-2021, ORDEN DE SERVICIO NO. OS2021-0524,  ABASTECIMIENTO DE AGUA EN DIFERENTES SECTORES Y COMUNIDADES DE LA PROVINCIA SAN JUAN DE LA MAGUANA, CORRESP. A 30  DIAS DEL MES DE AGOSTO/2021.</t>
  </si>
  <si>
    <t>PAGO FACT. NO. B15000000019/15-09-2021, ORDEN DE SERVICIO NO. OS2021-0588, DISTRIBUCION DE AGUA EN DIFERENTES SECTORES Y COMUNIDADES DE LA PROVINCIA BARAHONA,  CORRESP. A   31 DIAS DE AGOSTO/2021.</t>
  </si>
  <si>
    <t>PAGO FACT.  NOS. B1500000008/21-09, 09,/21-09, 10/21-09, 11/21-09-2021 ORDEN DE SERVICIO NO. OS2021-0663, DISTRIBUCION DE AGUA EN DIFERENTES SECTORES Y COMUNIDADES DE LA PROVINCIA SAN JUAN DE LA MAGUANA   CORRESP. A 30 DIAS  DE MAYO, 30 DIAS DE JUNIO,  31 DIAS DE JULIO, 30 DIAS DE AGOSTO/2021.</t>
  </si>
  <si>
    <t>PAGO FACT.  NO. B1500000037/07-09-2021, ORDEN DE SERVICIO NO. OS2021-0533,  DISTRIBUCION DE AGUA EN DIFERENTES SECTORES Y COMUNIDADES DE LA PROVINCIA SAN JUAN DE LA MAGUANA,  CORRESP. A  30  DIAS DE AGOSTO/2021.</t>
  </si>
  <si>
    <t>PAGO FACT. NOS. B1500000113/08-08, 114/07-09-2021,  ORDEN DE SERVICIO NO. OS2021-0590, SERVICIO DISTRIBUCION DE AGUA EN DIFERENTES SECTORES Y COMUNIDADES DE LA PROVINCIA SAMANA CORRESP. A 29  DIAS DE  JULIO Y  30 DIAS DE AGOSTO/2021.</t>
  </si>
  <si>
    <t>PAGO FACT. NOS.B1500015987 (CODIGO DE SISTEMA NO.77100), 16054  (6091) 01-04-2020, SERVICIOS RECOGIDA DE BASURA EN EL NIVEL CENTRAL Y OFICINAS  ACUEDUCTOS RURALES, CORRESP. AL PERIODO DESDE EL 01 AL 30 DE ABRIL/2020.</t>
  </si>
  <si>
    <t>PAGO FACT. NO. B1500000330/09-08-2021 OREDEN DE SERVICIO OS2021-0570, SERVICIO DE NOTARIO PARA EL ACTO DE APERTURA DE LA LICITACION PUBLICA NACIONAL NO. INAPA-CCC-LPN-2021-0014 OFERTAS TECNICAS (SOBRE A) PARA LA "ADQUISICION DE JUNTAS TIPO DRESSER PARA SER UTILIZADAS EN LOS ACUEDUCTOS DE TODAS LAS PROVINCIAS".</t>
  </si>
  <si>
    <t xml:space="preserve">EFT-6685 </t>
  </si>
  <si>
    <t>EFT-6686</t>
  </si>
  <si>
    <t xml:space="preserve">061629 </t>
  </si>
  <si>
    <t xml:space="preserve">061630 </t>
  </si>
  <si>
    <t xml:space="preserve">061631 </t>
  </si>
  <si>
    <t xml:space="preserve">061632 </t>
  </si>
  <si>
    <t xml:space="preserve">061633 </t>
  </si>
  <si>
    <t xml:space="preserve">061634 </t>
  </si>
  <si>
    <t>DEVOLUCION AL CLIENTE COSTA ESMERALDA POR PAGO DE FACTURA A TRAVES DE TRANSFERENCIA  NO. 12 D/F 30/07/2021, DEL EXCEDENTE DE LA TRANSFERENCIA YA QUE EL MONTO A TRANSFERIR ERA RD$4,600,000.00 Y SE TRANSFIRIO RD$4,677,967.62.</t>
  </si>
  <si>
    <t>PAGO FACT. NOS. B1500000020, 21/09-09-2021,  ORDEN DE SERVICIO NO. OS2021-0651, DISTRIBUCION DE AGUA EN DIFERENTES SECTORES Y COMUNIDADES DE LA PROVINCIA SAN CRISTOBAL. CORRESP. A 25 DIAS DE JULIO Y 31 DE AGOSTO/2021.</t>
  </si>
  <si>
    <t>PAGO FACT. NOS.B1500000113, 114/21-09-2021, ORDEN DE SERVICIO NO. OS2021-0660, SERVICIO DISTRIBUCION DE AGUA CON CAMION CISTERNA EN DIFERENTES COMUNIDADES DE LA PROVINCIA SAN CRISTOBAL, CORRESP. A 20 DIAS DEL MES DE JULIO, 31 DIAS DE AGOSTO/2021.</t>
  </si>
  <si>
    <t>REPOSICION FONDO CAJA CHICA DE LA PROVINCIA SANTIAGO RODRIGUEZ ZONA I CORRESP. AL PERIODO DEL 15-07 AL 30-08-2021, RECIBOS DE DESEMBOLSO DEL 0704 AL 0774.</t>
  </si>
  <si>
    <t>REPOSICION FONDO CAJA CHICA DE LA PROVINCIA SAN JUAN ZONA II CORRESP. AL PERIODO DEL  29-06 AL 09-09-2021, RECIBOS DE DESEMBOLSO DEL 5589 AL 5629.</t>
  </si>
  <si>
    <t xml:space="preserve"> PAGO FACT. NOS.B1500000006, 07,  08, 09,10/25-08-2021, ORDEN DE SERVICIO NO. OS2021-0601, DISTRIBUCION DE AGUA EN DIFERENTES SECTORES Y COMUNIDADES DE LA PROVINCIA PERAVIA, CORRESP. A 18  DIAS  DE MARZO,  30  DIAS DE ABRIL,  31 DIAS DE MAYO,  30 DIAS DE JUNIO Y 31 DIAS DE JULIO/ 2021.</t>
  </si>
  <si>
    <t>PAGO FACT. NO.B1500108470/28-09-2021, CUENTA NO.709494508, SERVICIOS TELEFONICOS E INTERNET, CORRESPONDIENTE AL MES DE SEPTIEMBRE/2021.</t>
  </si>
  <si>
    <t>PAGO FACT. NO.B1500000009/01-09--2021, ORDEN DE SERVICIO NO. OS2021-0649, DISTRIBUCION DE AGUA EN DIFERENTES SECTORES Y COMUNIDADES DE LA PROVINCIA DUARTE, CORRESP. A 30  DIAS DEL MES DE AGOSTO/ 2021.</t>
  </si>
  <si>
    <t xml:space="preserve">EFT-6687 </t>
  </si>
  <si>
    <t>EFT-6688</t>
  </si>
  <si>
    <t>EFT-6689</t>
  </si>
  <si>
    <t>EFT-6690</t>
  </si>
  <si>
    <t>EFT-6691</t>
  </si>
  <si>
    <t>EFT-6692</t>
  </si>
  <si>
    <t xml:space="preserve">061635 </t>
  </si>
  <si>
    <t xml:space="preserve">061636 </t>
  </si>
  <si>
    <t xml:space="preserve">061637 </t>
  </si>
  <si>
    <t xml:space="preserve">061638 </t>
  </si>
  <si>
    <t xml:space="preserve">061639 </t>
  </si>
  <si>
    <t xml:space="preserve">061640 </t>
  </si>
  <si>
    <t xml:space="preserve">061641 </t>
  </si>
  <si>
    <t xml:space="preserve">061642 </t>
  </si>
  <si>
    <t xml:space="preserve">061643 </t>
  </si>
  <si>
    <t xml:space="preserve">061644 </t>
  </si>
  <si>
    <t xml:space="preserve">061645 </t>
  </si>
  <si>
    <t xml:space="preserve">061646 </t>
  </si>
  <si>
    <t xml:space="preserve">061647 </t>
  </si>
  <si>
    <t xml:space="preserve">061648 </t>
  </si>
  <si>
    <t xml:space="preserve">061649 </t>
  </si>
  <si>
    <t xml:space="preserve">061650 </t>
  </si>
  <si>
    <t xml:space="preserve">061651 </t>
  </si>
  <si>
    <t>AVANCE DEL 20%  A LA ORDEN DE COMPRA OC2021-0254, ADQUISICION DE JUNTAS TIPO DRESSER PARA SER UTILIZDAS EN LOS ACUEDUCTOS DE TODAS LAS PROVINCIA.</t>
  </si>
  <si>
    <t>PAGO FACT. NOS.B1500001245,1246,1247,1248,1249,/30-09-2021 CONTRATO NO. 1178,1179, 1180, 1181, 3066),  SERVICIO ENERGETICO A NUESTRAS INSTALACIONES EN BAYAHIBE, PROVINCIA LA ROMANA, CORRESP. AL MES DE SEPTIEMBRE/2021.</t>
  </si>
  <si>
    <t>PAGO FACT. NO. B1500000029/26-08-2021 ORDEN DE COMPRA OC2021-0233, COMPRA DE MATERIALES DE HIGIENE LOS CUALES SERAN UTILIZADOS EN EL NIVEL CENTRAL, ALMACEN KM.18 Y OFICINA  ZONALES.</t>
  </si>
  <si>
    <t>PAGO FACT. NO. B1500000904/10-09-2021 ORDEN DE COMPRA OC2021-0241, ADQUISICION DE CORONA FLORAL Y ARREGLOS FLORALES PARA CELEBRACION DEL 59 ANIVERSARIO DE LA INSTITUCION EL PASADO 10 DE SEPTIEMBRE/2021.</t>
  </si>
  <si>
    <t>PAGO FACT. NO.B1500000329/16-09-2021, ORDEN DE SERVICIO. OS2021-0495  COLOCACION DE PUBLICIDAD INSTITUCIONAL DURANTE 06 (SEIS) MESES, A TRAVES DEL  PROGRAMA  TELEVISIVO ¨HOY MISMO¨ TRANSMITIDO POR EL CANAL 9 DE COLOR VISION  DE LUNES A VIERNES EN HORARIO DE 5:00 AM A 8:00 AM, CORRESP. AL PERIODO DEL 10 DE AGOSTO AL 10 DE SEPTIEMBRE/2021.</t>
  </si>
  <si>
    <t>PAGO FACT. NO. B1500000905/10-09-2021 ORDEN DE SERVICIO OS2021-0620, SERVICIO ALQUILER DE SONIDO PROFESIONAL PARA EXTERIOR QUE SERA UTILIZADO CON MOTIVO DE LA CELEBRACION  DEL 59 ANIVERSARIO DE INAPA, EL PASADO VIERNES 10 DE SEPTIEMBRE DEL AÑO EN CURSO.</t>
  </si>
  <si>
    <t>PAGO FACT. NOS.B1500000026/28-08, 28/28-09-2021, ALQUILER LOCAL COMERCIAL PARA NUESTRA OFICINA EN EL MUNICIPIO Y PROVINCIA SANTIAGO RODRIGUEZ, CORRESP. A LOS  MESES AGOSTO, SEPTIEMBRE/2021.</t>
  </si>
  <si>
    <t>REPOSICION FONDO CAJA CHICA DE LA PROVINCIA HATO MAYOR ZONA VI CORRESP. AL PERIODO DEL 09-06 AL 03-08-2021, RECIBOS DE DESEMBOLSO DEL 0727 AL 0778 SEGUN RELACION DE GASTOS.</t>
  </si>
  <si>
    <t>REPOSICION FONDO CAJA CHICA DE LA PROVINCIA DUARTE ZONA III CORRESP. AL PERIODO DEL 18-08 AL 27-09-2021, RECIBOS DE DESEMBOLSO DEL 0865 AL 0900 SEGUN RELACION DE GASTOS, OFICIO-458-R-III-21.</t>
  </si>
  <si>
    <t>PAGO FACT. NO. B1500000039/30-08-2021 ORDEN DE COMPRA OC2021-0237, ADQUISICION DE COMPUTADORAS PARA LA DIRECCION DE INGENIERIA DEL INAPA.</t>
  </si>
  <si>
    <t>PAGO FACT. NO. B1500000108/27-08-2021 ORDEN DE COMPRA OC2021-0230, COMPRA DE MATERIALES DE HIGIENE LOS CUALES SERAN UTILIZADOS EN EL NIVEL CENTRAL ALMACEN KM.18 Y OFICINAS ZONALES.</t>
  </si>
  <si>
    <t>REPOSICION FONDO CAJA CHICA DE LA PROVINCIA LA ALTAGRACIA ZONA VI CORRESP. AL PERIODO DEL 19-08 AL 21-09-2021, RECIBOS DE DESEMBOLSO DEL 1208 AL 1282 SEGUN RELACION DE GASTOS.</t>
  </si>
  <si>
    <t>RETENCION DEL 10% DEL IMPUESTO SOBRE LA RENTA, DESCONTADO A HONORARIOS PROFESIONALES, CORRESP. AL MES DE SEPTIEMBRE/2021.</t>
  </si>
  <si>
    <t>AUMENTO DE FONDO DE CAJA CHICA DE LA PROVINCIA HERMANAS MIRABAL, ACTUALMENTE DICHO FONDO CUENTA CON UN MONTO DE RD$150,000.00 Y CON ESTA SUMA EL FONDO ASCIENDE A RD$350,000.00.</t>
  </si>
  <si>
    <t>PAGO FACT. NO. B1500000912/20-09-2021 ORDEN DE SERVICIO OS2021-0643, SERVICIO DE ALQUILER MOBILIARIO Y MANTELERIAS QUE SERAN UTILIZADOS EN EL TALLER DE PLANIFICACION COMO HERRAMIENTAS PARA EL LOGRO DE METAS DEL INAPA.</t>
  </si>
  <si>
    <t>PAGO FACT. NO.B1500000003/20-09-2021 ORDEN DE COMPRA OC2021-0239, ADQUISICION DE LETREROS PARA SEÑALIZACION PARQUEO SEDE CENTRAL INAPA.</t>
  </si>
  <si>
    <t>PAGO FACT. NO. B1500000001/13-09-2021 ORDEN DE SERVICIO OS2021-0628, CONTRATACION SERVICIO DE UNA CEREMONIA PARA LA ACTIVIDAD DE INAGURACION DE LA PLANTA POTABILIZADORA Y DEPOSITO REGULADOR DEL ACUEDUCTO DE PARTIDO EN LA PROVINCIA DE DAJABON.</t>
  </si>
  <si>
    <t>PAGO FACT. NO. B1500000001/16-09-2021, ORDEN DE SERVICIO NO. OS2021-0661,  DISTRIBUCION DE AGUA EN DIFERENTES SECTORES Y COMUNIDADES DE LA PROVINCIA LA ALTAGRACIA, CORRESP. A 31 DIAS  DE AGOSTO/2021.</t>
  </si>
  <si>
    <t>PAGO FACT. NO.B1500000002/13-09-2021, ORDEN DE SERVICIO OS2021-0311, COLOCACION DE PUBLICIDAD INSTITUCIONAL DURANTE 03 (TRES) MESES , EN LA PAGINA WEB WWW.VIPHATOMAYOR.COM, MEDIO INFORMATIVO EN LA PROVINCIA HATO MAYOR, (CORRESP. AL PERIODO DEL 10 DE MAYO  AL 10 DE JUNIO DEL 2021).</t>
  </si>
  <si>
    <t>PAGO FACT. NO.B1500000011/04-08-2021, ORDEN DE SERVICIO NO. OS2021-0653, DISTRIBUCION DE AGUA EN DIFERENTES SECTORES Y COMUNIDADES DE LA PROVINCIA MONTE CRISTI, CORRESP. A 27 DIAS DEL  MES DE JULIO/2021.</t>
  </si>
  <si>
    <t>PAGO FACT. NOS.B1500004246, 4247, 4248, 4249, 4250, 4252, 4234, 4268, 4269,  4270, 4271, 4272, 4273, 4274, 4275/30-09-2021, CONSUMO ENERGETICO CORRESP. AL MES DE SEPTIEMBRE/2021.</t>
  </si>
  <si>
    <t>PAGO FACT. DE CONSUMO DE ENERGETICO EN LA ZONA ESTE DEL PAIS CORRESP. AL MES DE SEPTIEMBRE/2021.</t>
  </si>
  <si>
    <t>COMISION DEPOSITOS ERRONEO</t>
  </si>
  <si>
    <t>103518-103521</t>
  </si>
  <si>
    <t>103523 -103535</t>
  </si>
  <si>
    <t>103537- 103543</t>
  </si>
  <si>
    <t>PAGO VIATICO POR VIAJAR A STO DOGO. LOS DIAS 02,03 Y 25/8/21</t>
  </si>
  <si>
    <t>PAGO VIATICO POR VIAJR A STO. DGO. LOS DIAS 04,05 Y 11/8/21</t>
  </si>
  <si>
    <t>PAGO VIATICO POR VIJAR A STO. DGO. EL DIA 10/8/21</t>
  </si>
  <si>
    <t>PAGO VIATICO POR VIAJAR EL DIA 19/8/21</t>
  </si>
  <si>
    <t>PAGO VIATICO POR VIJAR A STO. DGO. LOS DIAS 19 Y 27/8/21</t>
  </si>
  <si>
    <t>PAGO VIATICO POR VIJAR EL DIA 27/8/21</t>
  </si>
  <si>
    <t>PAGO VIATICO POR VIJAR A STO DGO. EL DIA 31/8/2</t>
  </si>
  <si>
    <t>PAGO VIATICO POR VIAJAR EL DIA 27/8/21</t>
  </si>
  <si>
    <t>PAGO VIATICO POR VIJAR A STO. DGO. EL DIA 27/8/21</t>
  </si>
  <si>
    <t>PAGO VIATICO POR VIJAR A STO. DGO. EL DIA 2/9/21</t>
  </si>
  <si>
    <t>PAGO VIATICO POR VIAJAR EL DIA 3/9/21</t>
  </si>
  <si>
    <t>PAGO VIATICO POR VIJAR EL DIA 2/9/21</t>
  </si>
  <si>
    <t>PAGO VIATICO POR VIAJAR A STO. DGO EL DIA 13/9/21</t>
  </si>
  <si>
    <t>PAGO AUMENTO DE FONDO CAJA CHICA DE NEYBA, PROV. BAHORUCO</t>
  </si>
  <si>
    <t>AVISO DE DEBITO (CHEQUE DEVUELTO 12/10/2021)</t>
  </si>
  <si>
    <t xml:space="preserve">EFT-6693 </t>
  </si>
  <si>
    <t>EFT-6694</t>
  </si>
  <si>
    <t>EFT-6695</t>
  </si>
  <si>
    <t>EFT-6696</t>
  </si>
  <si>
    <t>EFT-6697</t>
  </si>
  <si>
    <t>EFT-6698</t>
  </si>
  <si>
    <t>EFT-6699</t>
  </si>
  <si>
    <t>EFT-6700</t>
  </si>
  <si>
    <t>EFT-6701</t>
  </si>
  <si>
    <t xml:space="preserve">061652 </t>
  </si>
  <si>
    <t xml:space="preserve">061653 </t>
  </si>
  <si>
    <t>PAGO FACT. NOS. B1500000052/01-07, 54/04-08, 51/01-09-2021, ORDEN DE SERVICIO NO. OS2021-0529,  DISTRIBUCION DE AGUA CON CAMION CISTERNA EN DIFERENTES SECTORES Y COMUNIDADES DE LA PROVINCIA SAN CRISTOBAL, CORRESP. A 5 DIAS DE JUNIO, 31 DIAS DE JULIO Y 30 DIAS DE AGOSTO/2021.</t>
  </si>
  <si>
    <t>PAGO SEGUN ORDEN DE COMPRA NO. OC2021-0257, COTIZACION D/F 16-09-2021, ADQUISICION DE DISPOSITIVOS ELECTRONICOS (PASO RAPIDO), PARA USO DE LOS VEHICULOS DE LA INSTITUCION.</t>
  </si>
  <si>
    <t>PAGO DE FACT. NO.B1500000011/07-09-2021, ORDEN DE SERVICIO NO. OS2021-0623, SERVICIO DE NOTARIO PARA EL ACTO DE APERTURA DE LA COMPARACION  DE PRECIOS, NO. INAPA-CCC-CP-2021-0037 OFERTAS ECONOMICAS (SOBRE B) PARA LA ¨ CONSTRUCCION DEPOSITO REGULADOR 2,000 M3, H.A. SUPERFICIAL, CIRCULAR ACUEDUCTO PEDERNALES¨, PROVINCIA PEDERNALES.</t>
  </si>
  <si>
    <t>PAGO FACT. NO B1500000621/04-02-2021 ORDEN DE COMPRA OC2020-0300, COMPRA DE VÁLVULAS TIPO MARIPOSA, PARA SER UTILIZADO EN LOS ACUEDUCTOS ASURO, PROVINCIA BARAHONA, SABANETA, PROVINCIA SANTIAGO RODRIGUEZ Y ALINO, PROV.VALVERDE.</t>
  </si>
  <si>
    <t>PAGO FACT. NO. B1500000058/04-08-2021 , ORDEN DE SERVICIO NO.OS2021-0662, DISTRIBUCION DE AGUA EN DIFERENTES SECTORES Y COMUNIDADES DE LA PROVINCIA SAN PEDRO DE MACORIS, CORRESP. A 14 DIAS DEL MES DE JULIO/2021.</t>
  </si>
  <si>
    <t>PAGO FACT.  NO. B1500000020/03-09-2021 ORDENES DE SERVICIO NOS. OS2021-0361, 2021-0637, DISTRIBUCION DE AGUA EN DIFERENTES SECTORES Y COMUNIDADES DE LA PROVINCIA ELIAS PIÑA, CORRESP. A 31  DIAS  DE AGOSTO/2021.</t>
  </si>
  <si>
    <t>PAGO FACT. DE CONSUMO ENERGETICO EN LA ZONA SUR DEL PAIS CORRESP. AL MES DE SEPTIEMBRE/2021.</t>
  </si>
  <si>
    <t>PAGO FACT. NO.B1500000022/15-09-2021, ORDEN DE SERVICIO NO. OS2021-0444, DISTRIBUCION DE AGUA EN DIFERENTES SECTORES Y COMUNIDADES  DE LA PROVINCIA BARAHONA , CORRESP.  A 30 DIAS DE AGOSTO/2021.</t>
  </si>
  <si>
    <t>PAGO FACT. NO. B1500000755/21-09-2021 ORDEN DE COMPRA OC2021-0250, COMPRA DE TERMOS DE ALUMINIO PARA EL TALLER PLANIFICACION, COMO HERRAMIENTA PARA EL LOGRO DE LAS METAS DEL INAPA.</t>
  </si>
  <si>
    <t>PAGO FACT. NOS B1500059464, 59465, 59463/20-09-2021 ORDEN DE COMPRA OC2021-0188, ADQUISICION DE (288 UNIDADES) DE BOTELLONES DE AGUA, PARA SER UTILIZADOS EN LOS DIFERENTES DEPARTAMENTOS DE LA INSTITUCION.</t>
  </si>
  <si>
    <t>PAGO FACT. NOS.B1500000292/28-08, 304/29-09-2021, ORDEN DE SERVICIO NO. OS2021-0396, SERVICIO DE ALQUILER DE AUTOBUSES PARA TRANSPORTAR EMPLEADOS DEL INAPA, CORRESP. A LOS PERIODOS DEL 29 DE JULIO AL 28 DE AGOSTO, Y DEL 28 DE AGOSTO AL 29 DE SEPTIEBRE/2021.</t>
  </si>
  <si>
    <t xml:space="preserve">EFT-2362 </t>
  </si>
  <si>
    <t xml:space="preserve">PAGO FACT. NO.B1500000002/22-09-2021 (CUB. NO.05), TRABAJOS DE CONSTRUCCION PLANTA DEPURADORA (1RA. ETAPA) Y NUEVO COLECTOR PRINCIPAL ALCANT. SANITARIO BANI, PROV. PERAVIA.  </t>
  </si>
  <si>
    <t>PAGO FACT. NO.B1500000151/11-10-2021 ( CUB. NO.01)  DE LOS TRABAJOS DE MEJORAMIENTO AC. JANICO, PROV.  SANTIAGO.</t>
  </si>
  <si>
    <t xml:space="preserve">EFT-2363 </t>
  </si>
  <si>
    <t xml:space="preserve">EFT-2364 </t>
  </si>
  <si>
    <t>RETENCION DEL ITBIS (30%) DESCONTADO A INGENIEROS-CONTRATISTAS, SEGUN LEY 253/12, CORRESPONDIENTE AL MES DE SEPTIEMBRE/2021.</t>
  </si>
  <si>
    <t>PAGO RETENCION DEL 1 X 1,000 DESCONTADO A INGENIEROS-CONTRATISTAS SEGUN DECRETO 319/98, CORRESPONDIENTE AL MES DE SEPTIEMBRE/2021.</t>
  </si>
  <si>
    <t>PAGO FACT. NO. B1500000016/09-10-2021 ( CUB. NO.01) DE LOS TRABAJOS LINEA DE CONDUCCION Y REDES VILLA GUERRERO COMPRENDIDA ENTRE LOS NUDOS I, 21 Y 135, PROV. EL SEIBO.  LOTE I-.</t>
  </si>
  <si>
    <t>PAGO FACT. NO.B1500000024/13-10-2021 ( CUB. NO.02) DE LOS TRABAJOS LINEA MATRIZ Y REDES DE  DISTRIBUCION LAS TEJAS, PROV. BAHORUCO,  LOTE IV.</t>
  </si>
  <si>
    <t xml:space="preserve">EFT-2365 </t>
  </si>
  <si>
    <t xml:space="preserve">EFT-2366 </t>
  </si>
  <si>
    <t>PAGO FACT. NO.B1500000002/14-10-2021 ( CUB. NO.02) DE LOS TRABAJOS DE LINEA DE CONDUCCION 8¨ PVC TRAMO DESDE EST. 0+000= EST. 3+162 HASTA EST. 1+892.40, PROVINCIAS SANTO DOMINGO - MONTE PLATA,  LOTE VIII.</t>
  </si>
  <si>
    <t>PAGO FACT. NO.B1500000003/12-10-2021 ( CUB. NO.03) DE LOS TRABAJOS REHABILITACION PLANTA DE AGUAS RESIDUALES DE BARAHONA, PROV. BARAHONA.</t>
  </si>
  <si>
    <t>DEV. DE TARJETA DE COMBUSTIBLE ANULADA</t>
  </si>
  <si>
    <t>CHEQUE DEVUELTO</t>
  </si>
  <si>
    <t>4123</t>
  </si>
  <si>
    <t>4124</t>
  </si>
  <si>
    <t>4125</t>
  </si>
  <si>
    <t>4126</t>
  </si>
  <si>
    <t>4127</t>
  </si>
  <si>
    <t>4128</t>
  </si>
  <si>
    <t>4129</t>
  </si>
  <si>
    <t>PAGO ALQUILER LOCAL COMERCIAL DE CAMBITA, INAPA PROV. SAN CRISTOBAL.  A LOS MESES  DE MAYO 2021 HASTA AGOSTO 2021.</t>
  </si>
  <si>
    <t>SERV. DE MANTENIMIENTO PREVENTIVO A LOS VEHICULOS DE INAPA PROV. SAN CRISTOBAL</t>
  </si>
  <si>
    <t>SERV. DE SUCCIONADOR  EN VARIOS POZOS SPTICOS DE INAPA PROV. SAN CRISTOBAL</t>
  </si>
  <si>
    <t>SER. DE LIMPIEZA, RECOJIDA DE BASURA Y MANTENIMIENTO AL AREA VERDE DE LA PTAPSC.</t>
  </si>
  <si>
    <t>SERV. DE LIMPIEZA Y CORTE DE MALEZA EN LA PARTE FRONTAL DE LA PTSC.</t>
  </si>
  <si>
    <t>COMPRA DE 10 GALONES DE ACEITE HIDRAULICO PARA LAS BOMBAS DE LOS SOPLADORES DE LA PTAPSC.</t>
  </si>
  <si>
    <t>COMPRA DE UN MONTACARGA MANUAL PARA LA PLANTA DE TRATAMIENTO DE INAPA SAN CRISTOBAL.</t>
  </si>
  <si>
    <t>COMPRA DE COMBUSTIBLE EN DENOMINACION DE TICKETS DE $200 PARA  LA SEGUNDA QUINCENA DE OCTUBRE 2021.</t>
  </si>
  <si>
    <t>SERV. DE CORTES Y REPARACION EN SOLDADURA A TODO COSTO EN LOS DIFERNETES AC. DE INAPA PROV. SAN CRISTOBAL.</t>
  </si>
  <si>
    <t xml:space="preserve">EFT-6702 </t>
  </si>
  <si>
    <t>EFT-6703</t>
  </si>
  <si>
    <t>EFT-6704</t>
  </si>
  <si>
    <t>EFT-6705</t>
  </si>
  <si>
    <t>EFT-6706</t>
  </si>
  <si>
    <t>EFT-6707</t>
  </si>
  <si>
    <t xml:space="preserve">061654 </t>
  </si>
  <si>
    <t>PAGO FACT. NO. B1500000200/29-07-2021, ORDEN DE COMPRA OC2021-0200, ADQUISICION DE LAMPARAS LED DE 2X2 Y 2X4 PARA SER UTILIZADAS EN LA DIRECCION DE DESARROLLO PROVINCIAL Y LA SEDE CENTRAL DEL INAPA.</t>
  </si>
  <si>
    <t>PAGO FACT. NO. B1500000017/01-10-2021, ALQUILER LOCAL COMERCIAL EN EL MUNICIPIO JUAN HERRERA, PROVINCIA SAN JUAN, CORRESP. AL MES DE SEPTIEMBRE/2021.</t>
  </si>
  <si>
    <t>PAGO FACT. NOS.B1500000263/15-01, 358/17-02, 381/13-04-2021, ORDENES DE COMPRA NOS. OC2021-0005, OC2021-0029, OC-2021-0013, ADQUISICION DE EQUIPO Y ACCESORIOS CON EL FIN DE RESTABLECER EL SERVICIO DE AGUA POTABLE DE LA COMUNIDAD LOS TRES CHARCOS, EQUIPO UNICO, PROV. PEDERNALES Z-VIII. COMPRA DE DOS (2)  TANQUES DE AGUA DE EURO NEUMATICOS  DE 120 GALONES CADA UNO, ASI COMO TRES ( 3) LLAVES DE PASO DE 1 1/2 DE BOLA Y CUATRO (4) REDUCCIONES DE BUSHING GALVANIZADAS DE 1 1/2 A 1 1/4, ADQUISICION DE EQUIPO, PARA SER UTILIZADOS EN EL AC. PALITO ALETREADO, EQUIPO UNICO PROV. MARIA TRINIDAD SANCHEZ  Z-III.</t>
  </si>
  <si>
    <t>PAGO VIATICOS DEL DEPARTAMENTO DE REVISION Y CONTROL, CORRESP. AL MES DE AGOSTO/2021, ELABORADA EN OCTUBRE/2021</t>
  </si>
  <si>
    <t xml:space="preserve"> PAGO VIATICOS DIRECCION DE RECURSOS HUMANOS, CORRESP. AL MES DE AGOSTO/2021 ELABORADA EN OCTUBRE/2021.</t>
  </si>
  <si>
    <t>PAGO VIATICOS DIRECCION COMERCIAL, CORRESP. AL MES DE AGOSTO/2021, ELABORADA EN OCTUBRE/2021.</t>
  </si>
  <si>
    <t>PAGO VIATICOS DE LA DIRECCION DE TRATAMIENTO DE AGUA, CORRESP. AL MES DE AGOSTO/2021, ELABORADA EN OCTUBRE/2021.</t>
  </si>
  <si>
    <t xml:space="preserve">EFT-6708 </t>
  </si>
  <si>
    <t>EFT-6709</t>
  </si>
  <si>
    <t>EFT-6710</t>
  </si>
  <si>
    <t>EFT-6711</t>
  </si>
  <si>
    <t>EFT-6712</t>
  </si>
  <si>
    <t>EFT-6713</t>
  </si>
  <si>
    <t>EFT-6714</t>
  </si>
  <si>
    <t xml:space="preserve">061655 </t>
  </si>
  <si>
    <t xml:space="preserve">061656 </t>
  </si>
  <si>
    <t xml:space="preserve">061657 </t>
  </si>
  <si>
    <t xml:space="preserve">061658 </t>
  </si>
  <si>
    <t xml:space="preserve">061659 </t>
  </si>
  <si>
    <t xml:space="preserve">061660 </t>
  </si>
  <si>
    <t xml:space="preserve">061661 </t>
  </si>
  <si>
    <t xml:space="preserve">061662 </t>
  </si>
  <si>
    <t xml:space="preserve">061663 </t>
  </si>
  <si>
    <t xml:space="preserve">061664 </t>
  </si>
  <si>
    <t xml:space="preserve">061665 </t>
  </si>
  <si>
    <t xml:space="preserve">061666 </t>
  </si>
  <si>
    <t xml:space="preserve">061667 </t>
  </si>
  <si>
    <t xml:space="preserve">061668 </t>
  </si>
  <si>
    <t>RETENCION DEL ITBIS (30%) , DESCONTADO A SUPLIDORES DE SERVICIOS, SEGUN LEY 253/2012, CORRESP. AL MES DE SEPTIEMBRE/2021.</t>
  </si>
  <si>
    <t>PAGO FACT. NOS. B1500000295/05-04, 317/25-06, 331/13-08-2021 ORDEN DE COMPRA OC2021-0091, COMPRA DE REACTIVOS Y MATERIALES PARA USO EN EL LABORATORIO NIVEL CENTRAL.</t>
  </si>
  <si>
    <t>SALDO, INDEMN. Y VAC. CORRESP. A (30 DIAS DEL AÑO 2019 Y 25 DIAS DEL 2020), QUIEN DESEMPEÑO EL CARGO DE ENCARGADA EN EL DEPTO. DE MEDICION DE CONSUMO.</t>
  </si>
  <si>
    <t>PAGO VAC. (12 DIAS CORRESP. AL AÑO 2020), QUIEN DESEMPEÑO EL CARGO DE INSPECTOR DE COBROS EN LA DIVISION COMERCIAL DE SAN CRISTOBAL.</t>
  </si>
  <si>
    <t>PAGO FACT. NO. B1500000001/26-08-2021 ORDEN DE COMPRA OC2021-0226 ADQUISICION DE CABLEADO ESTRUCTURADO Y HERRAMIENTAS DE TRABAJOS, PARA LA READECUACION Y/O AUTOMATIZACION DE LAS SUCURSALES DEL INAPA.</t>
  </si>
  <si>
    <t>PAGO FACT. NO. B1500000001/13-08-2021, ALQUILER LOCAL COMERCIAL EN LA CALLE LIBERTAD ESQUINA ANACAONA, MUNICIPIO EUGENIO MARIA DE HOSTOS, PROVINCIA DUARTE,  CORRESP. A 18 DIAS DE DICIEMBRE/2020 Y  LOS MESES ENERO, FEBRERO, MARZO, ABRIL, MAYO, JUNIO, JULIO Y AGOSTO/2021.</t>
  </si>
  <si>
    <t>PAGO INDEMN. Y VAC. (15 DIAS CORRESP. AL AÑO 2019 Y 12 DEL 2020), QUIEN DESEMPEÑO EL CARGO DE AUXILIAR ADMINISTRATIVO EN EL DEPARTAMENTO MANTENIMIENTO DE INFRAESTRUCTURA CIVIL.</t>
  </si>
  <si>
    <t>PAGO FACT. NO. B1500000470/20-08-2021 ORDEN DE COMPRA NO. OC2021-0179, ADQUISICION DE BEBEDEROS QUE SERAN UTILIZADOS EN EL  NIVEL CENTRAL, COMO TAMBIEN EN LAS OFICINAS COMERCIALES PROVINCIALES.</t>
  </si>
  <si>
    <t>AUMENTO  DE FONDO DE CAJA CHICA DE SABANA IGLESIA PROVINCIA SANTIAGO, ACTUALMENTE DICHO FONDO CUENTA CON UN MONTO DE RD$5,000.00 Y CON ESTA SUMA EL FONDO ASCIENDE A RD$20,000.00.</t>
  </si>
  <si>
    <t>AUMENTO FONDO DE CAJA CHICA DE CASTILLO PROVINCIA DUARTE, ACTUALMENTE DICHO FONDO CUENTA CON UN MONTO DE RD$4,000.00 Y CON ESTE SUMA EL FONDO ASCIENDE A RD$20,000.00.</t>
  </si>
  <si>
    <t>AUMENTO FONDO DE CAJA CHICA DE NAVARRETE PROVINCIA SANTIAGO, ACTUALMENTE DICHO FONDO CUENTA CON UN MONTO DE RD$5,000.00 Y CON ESTA SUMA EL FONDO ASCIENDE A RD$20,000.00.</t>
  </si>
  <si>
    <t>PAGO FACT. NOS. B1500012517, 12515/06-09-2021 ORDEN DE SERVICIO OS2021-0586, SERVICIO DE MANTENIMIENTO DE FICHA 1078 Y  FICHA 1069.</t>
  </si>
  <si>
    <t>PAGO FACT. NO.B1500000009/20-09-2021, ORDEN DE SERVICIO OS2021-0547, COLOCACION DE PUBLICIDAD INSTITUCIONAL DURANTE 03 (TRES) MESES DE UN PATROCINIO EN EL PROGRAMA DE TELEVISION EN PERSPECTIVA CON ANIBAL DIAZ DE LA COMPAÑIA RAMOK INVESTMENTS, SRL, (CORRESP. AL PERIODO DEL 19 DE JUNIO AL 19 DE SEPTIEMBRE 2021).</t>
  </si>
  <si>
    <t>PAGO FACT. NO.B1500000017/22-09-2021, ORDEN DE SERVICIO OS2021-0502, COLOCACION DE PUBLICIDAD INSTITUCIONAL DURANTE 06 (SEIS) MESES, EN  PAGINA WEB, EN LA PROVINCIA BARAHONA, CORRESP. AL PERIODO DEL 02 DE AGOSTO  AL 02 DE SEPTIEMBRE/2021.</t>
  </si>
  <si>
    <t>PAGO FACT. NOS. B1500000115/05-10-2021 ORDEN DE COMPRA NO. OC2021-0031 '' ADQUISICION DE (1040.00 FUNDAS) DE SULFATO DE ALUMINIO GRADO A (50 KGS) CADA UNA O SU EQUIVALENTE EN FUNDAS, PARA SER UTILIZADAS EN TODOS LOS ACUEDUCTOS DEL INAPA.</t>
  </si>
  <si>
    <t>PAGO FACT.A NO.B1500000038/01-09-2021, ORDEN DE SERVICIO NO. OS2021-0600,   DISTRIBUCION DE AGUA EN DIFERENTES SECTORES Y COMUNIDADES  DE LA PROVINCIA SAMANA , CORRESP. A 30  DIAS DEL MES DE  AGOSTO/2021.</t>
  </si>
  <si>
    <t>PAGO FACT. NOS. B1500000007, 10/16-09, 11/07-10, 12,13/11-10-2021 ORDEN DE SERVICIO NO. OS2021-0655, DISTRIBUCION DE AGUA EN DIFERENTES SECTORES Y COMUNIDADES DE LA PROVINCIA ELIAS PIÑA, CORRESP. A 31  DIAS  DE MAYO, 30 DIAS DE  JUNIO,  31 DIAS DE  JULIO, 31 DIAS DE  AGOSTO,   30 DIAS DE SEPTIEMBRE/2021.</t>
  </si>
  <si>
    <t>PAGO VIATICOS DE LA DIRECCION DE TECNOLOGIA DE LA INF. Y COM., CORRESP. AL MES DE AGOSTO/2021, ELABORADA EN OCTUBRE/2021.</t>
  </si>
  <si>
    <t>PAGO FACT. NOS. B0224647943/16-06, 557/25-06, 887/29-06, 777/07-07, 2411/26-07-2021, DESCONTADO DE LA INDEMN. Y  VAC. QUIEN DESEMPEÑO EL CARGO DE AUXILIAR ADMINISTRATIVO EN EL DEPARTAMENTO MANTENIMIENTO DE INFRAESTRUCTURA CIVIL.</t>
  </si>
  <si>
    <t>PAGO FACT. NO. B1500000159/02-08-2021, ORDEN DE SERVICIO NO. OS2021-0578,  HONORARIOS PROFESIONALES ¨POR CONCEPTO DE TREINTA (30) NOTIFICACIONES DE ACTOS DE ALGUACIL¨.</t>
  </si>
  <si>
    <t>PAGO FACT. NO. B1500034171/15-10-2021, CUENTA NO.4236435, POR SERVICIO DE  INTERNET  PRINCIPAL 200 MBPS Y TELECABLE, CORRESP. AL PERIODO DEL 11-09  AL 10-10-2021.</t>
  </si>
  <si>
    <t>061604</t>
  </si>
  <si>
    <t>061605</t>
  </si>
  <si>
    <t>4130</t>
  </si>
  <si>
    <t>4131</t>
  </si>
  <si>
    <t>4132</t>
  </si>
  <si>
    <t>4133</t>
  </si>
  <si>
    <t>4134</t>
  </si>
  <si>
    <t>4135</t>
  </si>
  <si>
    <t>4136</t>
  </si>
  <si>
    <t>4137</t>
  </si>
  <si>
    <t>4138</t>
  </si>
  <si>
    <t>RETENCION DEL 5% DEL ISR DESCONTADO A CONTRATISTAS, SEGUN LEY 253/12, CORRESP. A  SEPTIEMBRE/2021.</t>
  </si>
  <si>
    <t>AVD  EMPLEADOS PAGO DE MENOS DESDE EL BCO. SEPT/2021</t>
  </si>
  <si>
    <t>SERV. TRABAJOS EN EL AC.NUEVA ESPERANZA EN OPERACIONES DE EQUIPOS, VALVULAS Y DISTRIBUCION DE AGUA, INAPA SAN CRISTOBAL</t>
  </si>
  <si>
    <t>SERV. DE RETROEXCAVADORA USADA EN DIFERENTES PUNTOS DE LA PROV. SAN CRISTOBAL.</t>
  </si>
  <si>
    <t>PAGO ALQUILER LOCAL COMERCIAL DE HATILLO, INAPA PROV. SAN CRISTOBAL.  MES DE SEPTIEMBRE 2021</t>
  </si>
  <si>
    <t>COMPRA DE GOMA 3M  Y TAPE DE VINIL  PARA SER USADOS POR LA BRIGADA TECNICA  EN TRABAJOS DE ELCTROMECANICA, INAPA PROV. SAN CRISTOBAL.</t>
  </si>
  <si>
    <t>SERV. REPARACION DE TURBIDIMETRO DE LA PTSC.</t>
  </si>
  <si>
    <t>SERV. DE PITURA A LAS TUBERIAS , VALVULAS Y ESCALERAS DE LAS GALERIAS DE LOS ACTUALIZADORES DE LOS FILTROS DE PA PTSC.</t>
  </si>
  <si>
    <t>4139</t>
  </si>
  <si>
    <t>4140</t>
  </si>
  <si>
    <t>4141</t>
  </si>
  <si>
    <t>4142</t>
  </si>
  <si>
    <t>4143</t>
  </si>
  <si>
    <t>4144</t>
  </si>
  <si>
    <t>4145</t>
  </si>
  <si>
    <t>4146</t>
  </si>
  <si>
    <t>4147</t>
  </si>
  <si>
    <t>SERV. COMO AUX. COMERCIAL DE TERRENO EN ACTIVIDADES DE NORMALIZACION Y GESTION DE COBROS EN LOS MUNICIPIOS DE YAGUATE, CAMBITA,PALENQUE Y SAN CRISTOBAL.</t>
  </si>
  <si>
    <t>4148</t>
  </si>
  <si>
    <t>4149</t>
  </si>
  <si>
    <t>4150</t>
  </si>
  <si>
    <t>4151</t>
  </si>
  <si>
    <t>SERV. DE IMPRESIÓN DE 10 MIL PLANTILLAS Y 4 SEPARACION DE COLORES, PARA SER UTILIZADA EN LA FACTURACION REALIZADA POR LA OFICINA COMERCIAL DE INAPA PROV. SAN CRISTOBAL</t>
  </si>
  <si>
    <t>SERV. DE TRABAJOS MISCELANEOS DE EMERGENCIA  EN YAGUATE 2 Y EL CERRO, INAPA PROV. SAN CRISTOBAL.</t>
  </si>
  <si>
    <t>COMPRA DE 120 LIB. DE GOMAS PARA JUNTAS, PARA TRABAJOS DE REPARACIONES DE AVERIAS EN INAPA PROV. SAN CRISTOBAL</t>
  </si>
  <si>
    <t>SERV. REBOBINADO A MOTOR ELECT.  DE 350 HP DE DOÑA ANA, INAPA PROV. SAN CRISTOBAL.</t>
  </si>
  <si>
    <t>COMPRA DE JUNTAS DRESSER DE 2,3,4"  Y NIPLES DE 3" PARA TRABAJOS DE CAÑADA HONDA, LOS CANTINES Y HAINA, INAPA PROV. SAN CRISTOBAL.</t>
  </si>
  <si>
    <t>SERV. DE GRUA  USADA EN DIFERENTES TRABAJOS DE INAPA PROV. SAN CRISTOBAL</t>
  </si>
  <si>
    <t>COMPRA DE LLAVES DE CADENA DE DIFERENTES DIAMETROS PARA OPERACIONES DE INAPA PROV. SAN CRISTOBAL</t>
  </si>
  <si>
    <t xml:space="preserve">COMPRA DE 2 DISCOS DIAMANTADOS DE 450 M X 2504 M PARA SER USADOS </t>
  </si>
  <si>
    <t>SERV. DE CHEQUEO Y REP.  A L;A CAMIONETA F-796 DE LA COMERCIAL , INAPA SAN CRISTOBAL.</t>
  </si>
  <si>
    <t>COMPRA DE MAT. PARA EL SISTEMA DE CLORACION EN EL AC. DE LECHERIA EN VILLA ALTAGRACIA, INAPA PROV. SAN CRISTOBAL</t>
  </si>
  <si>
    <t>COMPRA DE CONSUMIBLE DE IMPRESORAS (TONER) PARA LAS OFICINAS DE INAPA PROV. SAN CRISTOBAL.</t>
  </si>
  <si>
    <t xml:space="preserve">COMPRA DE MATERIALES PARA LA INSTALACION DE CAMARAS DE SEGURIDAD EN LA OFICINA ADM.  DE INAPA PROV. SAN CRISTOBAL </t>
  </si>
  <si>
    <t>SERV. DE TRANSPORTE PARA EL PERSONAL ADM. MES DE SEPTIEMBRE 2021</t>
  </si>
  <si>
    <t>SERV. DE TRANSPORTE PARA EL PERSONAL  COMERCIAL Y DE OPERACIONES,  MES DE SEPTIEMBRE 2021</t>
  </si>
  <si>
    <t>PAGO ALQUILER LOCAL COMERCIAL DE VILLA, INAPA PROV. SAN CRISTOBAL.  MES DE SEPTIEMBRE 2021</t>
  </si>
  <si>
    <t>PAGO ALQUILER LOCAL COMERCIAL DE HAINA, INAPA PROV. SAN CRISTOBAL.  MES DE SEPTIEMBRE 2021</t>
  </si>
  <si>
    <t>PAGO ALQUILER LOCAL COMERCIAL DE YAGUATE, INAPA PROV. SAN CRISTOBAL.  MES DE SEPTIEMBRE 2021</t>
  </si>
  <si>
    <t>PAGO ALQUILER LOCAL COMERCIAL DE PALENQUE, INAPA PROV. SAN CRISTOBAL.  MES DE SEPTIEMBRE 2021</t>
  </si>
  <si>
    <t>RETENCIONES DE 5%,10%  DE ISR  Y 18%, 30% DE ITBIS A PROVEEDORES DE BIENES Y SERV.  MES DE SEPTIEMBRE 2021</t>
  </si>
  <si>
    <t>COMPRA DE COMBUSTIBLE EN DENOMINACION DE TICKETS DE $200  COMPLETIVO DE LA  SEGUNDA QUINCENA DE OCTUBRE 2021.</t>
  </si>
  <si>
    <t>PAGO RENTA MENSUAL SERV. DE FLOTAS PARA EL PERSONAL DE INAPA PROV. SAN CRISTOBAL.</t>
  </si>
  <si>
    <t>SER. DE GRUA 39 HORAS, PARA TRABAJOS DE ELCTROMECANICA EN DIFERENTES AC. DE INAPA PROV. SAN CRISTOBAL.</t>
  </si>
  <si>
    <t>SERV. REP. CAMIONETA F-703 DE OPERACIONES, INAPA PROV. SAN CRISTOBAL</t>
  </si>
  <si>
    <t>SERV. DE TRABAJOS MISCELANEOS DE EMERGENCIA  EN VILLA A. POZO 1, INAPA PROV. SAN CRISTOBAL.</t>
  </si>
  <si>
    <t>SERV. MANTENIMIENTO A BOMBA T. VERT. DE 6" QUE PERTENECE A PALENQUE #4, INAPA PROV. SAN CRISTOBAL</t>
  </si>
  <si>
    <t>SERV. DESABOLLADURA Y PINTURA AL MINI-TRUCK F-2163 DE VILLA ALTAGRACIA, INAPA PROV. SAN CRISTOBAL.</t>
  </si>
  <si>
    <t>SERV. DE COLOCACION DE 2 PUERTAS Y 3 VENTANAS , REEPLAZO DE LAS QUE ESTAN E LA CASETA DE LA ESTACION DE BOMBEO DE LA TOMA, INAPA PROV. SAN CRISTOBAL</t>
  </si>
  <si>
    <t>COMPRA DE MATERIALES PA LA PLANTA DE T. DE CAMBITA, LA COLONIA Y LOS CACAOS</t>
  </si>
  <si>
    <t>COMPRA DE BOTAS DE SEGURIDAD CON PUNTAS PROTECTORAS Y GUANTES DE CUERO Y NITRILO REFORZADO PARA EL PERSONAL DE OPERACIONES DE LA PTSC.</t>
  </si>
  <si>
    <t xml:space="preserve">COMPRA DE UN TURBIDIMETRO PARA SER USADO EN EL LABORATORIO DE LA PTSC. Y EL AC. LA TOMA DE INAPA PROV. SAN CRISTOBAL </t>
  </si>
  <si>
    <t>COMPRA DE MOBLIARIOS Y ENSERES PARA SER USADOS EN LAS ESTACIONES DE BOMBEO PSPI  Y  LA TOMA DE INAPA PROV. SAN CRISTOBAL</t>
  </si>
  <si>
    <t xml:space="preserve">COMPRA DE MATERIALES PARA EL AREA COMERCIAL D INAPA PROV. SAN CRISTOBAL </t>
  </si>
  <si>
    <t>SERV. DE INSTALACION DE INVERSOR EN LA ESTAFETA DE HAINA, INAPA PROV. SAN CRISTOBAL</t>
  </si>
  <si>
    <t>COMPRA DE NEUMATICOS PARA EL REEMPLAZO DE LA CAMIONETA DEL ENC. DE OPERACIONES DE INAPA PROV. SAN CRISTOBAL.</t>
  </si>
  <si>
    <t>SERV. PRESTADO DE SOPORTE TECNICO EN LOS DISTINTOS ACUEDUCTOS, REDES ELECTROMECANICA Y TRATAMIENTO  EN LA PROV. SAN CRISTOBAL</t>
  </si>
  <si>
    <t>COMPRA DE 24 CAPAS IMPERMEABLES PARA SER USADAS POR EL PERSONAL  DE OPERACIONES DE INAPA PROV. SAN CRISTOBAL.</t>
  </si>
  <si>
    <t>RETENCION DEL ITBIS 18% PERSONA FISICA, SEGUN LEY 253/12, CORRESPONDIENTE  AL MES DE SEPTIEMBRE/2021.</t>
  </si>
  <si>
    <t>PAGO RETENCION SEGUN LEY 6-86 (1%) DESCONTADO A LOS INGENIEROS CONTRATISTAS, CORRESPONDIENTE AL MES DE SEPTIEMBRE/2021.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</si>
  <si>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</si>
  <si>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</si>
  <si>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</si>
  <si>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</si>
  <si>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</si>
  <si>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</si>
  <si>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</si>
  <si>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</si>
  <si>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</si>
  <si>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</si>
  <si>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</si>
  <si>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</si>
  <si>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</si>
  <si>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</si>
  <si>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</si>
  <si>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</si>
  <si>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</si>
  <si>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</si>
  <si>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</si>
  <si>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</si>
  <si>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</si>
  <si>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</si>
  <si>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</si>
  <si>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</si>
  <si>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</si>
  <si>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</si>
  <si>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</si>
  <si>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</si>
  <si>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</si>
  <si>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</si>
  <si>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</si>
  <si>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</si>
  <si>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</si>
  <si>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</si>
  <si>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</si>
  <si>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REPOSICION CAJA CHICA DE LA DIVISION ADM. Y FINANC. DE INAPA SAN CRISTOBAL.</t>
  </si>
  <si>
    <t xml:space="preserve">EFT-6715 </t>
  </si>
  <si>
    <t>EFT-6716</t>
  </si>
  <si>
    <t>EFT-6717</t>
  </si>
  <si>
    <t>EFT-6718</t>
  </si>
  <si>
    <t>EFT-6719</t>
  </si>
  <si>
    <t>EFT-6720</t>
  </si>
  <si>
    <t>EFT-6721</t>
  </si>
  <si>
    <t>EFT-6722</t>
  </si>
  <si>
    <t>EFT-6723</t>
  </si>
  <si>
    <t>EFT-6724</t>
  </si>
  <si>
    <t>EFT-6725</t>
  </si>
  <si>
    <t>EFT-6726</t>
  </si>
  <si>
    <t xml:space="preserve">061669 </t>
  </si>
  <si>
    <t xml:space="preserve">061670 </t>
  </si>
  <si>
    <t xml:space="preserve">061671 </t>
  </si>
  <si>
    <t xml:space="preserve">061672 </t>
  </si>
  <si>
    <t xml:space="preserve">061673 </t>
  </si>
  <si>
    <t xml:space="preserve">061674 </t>
  </si>
  <si>
    <t xml:space="preserve">061675 </t>
  </si>
  <si>
    <t xml:space="preserve">061676 </t>
  </si>
  <si>
    <t xml:space="preserve">061677 </t>
  </si>
  <si>
    <t xml:space="preserve">061678 </t>
  </si>
  <si>
    <t xml:space="preserve">061679 </t>
  </si>
  <si>
    <t xml:space="preserve">061680 </t>
  </si>
  <si>
    <t xml:space="preserve">061681 </t>
  </si>
  <si>
    <t xml:space="preserve">061682 </t>
  </si>
  <si>
    <t xml:space="preserve">061683 </t>
  </si>
  <si>
    <t>PAGO FACT. NO.B1500000006/01-10-2021 ORDEN DE SERVICIO OS2021-0675, SERVICIO DE LA PRODUCCIÓN DE DOCUMENTAL SOBRE EL PROYECTO DE SANEAMIENTO DE ARROYO GURABO PROVINCIA SANTIAGO.</t>
  </si>
  <si>
    <t>PAGO FACT. NO. B1500000233/15-09-2021, ORDEN DE COMPRA OC2021-0222, ADQUISICION DE EQUIPOS QUE SERAN UTILIZADO EN EL AREA DE AUDIOVISUAL DEL DEPART. DE COMUNICACIONES DEL INAPA.</t>
  </si>
  <si>
    <t>REPOSICION FONDO CAJA CHICA DE LA DIRECCION DE CALIDAD DE AGUA (LABORATORIO), CORRESP. AL PERIODO DEL 15-06 AL 06-09-2021, RECIBOS DE DESEMBOLSO DEL 0373 AL 0423 SEGUN RELACION DE GASTOS.</t>
  </si>
  <si>
    <t>PAGO RETENCION 10%  DEL IMPUESTO SOBRE LA RENTA. DESCONTADO A ALQUILERES DE LOCALES COMERCIALES. SEGUN LEY NO. 253/12 CORRESP. AL MES DE SEPTIEMBRE/2021.</t>
  </si>
  <si>
    <t>PAGO INDEMN. Y VAC. (30 DIAS CORRESP. AL AÑO 2019 Y 26 DEL 2020), QUIEN DESEMPEÑO EL CARGO DE AUXILIAR ADMINISTRATIVO, EN LA SECCION DE ALMACEN Y SUMINISTRO.</t>
  </si>
  <si>
    <t>PAGO INDEMN. Y VAC. (30 DIAS CORRESP. AL AÑO 2019 Y 26 AL 2020), QUIEN DESEMPEÑO EL CARGO DE AUXILIAR ADMINISTRATIVO, EN LA SECCION DE ALMACEN Y SUMINISTRO.</t>
  </si>
  <si>
    <t>PAGO FACT. NO.B1500000434/23-08-2021, ORDEN DE COMPRA NO.OC2021-0228, ADQUISICION DE TRIPTICOS CON ESTRUCTURA ACOLCHADA REVESTIDOS DE BANNER CON LOGO DE INAPA, PARA SER UTILIZADOS EN DIFERENTES ACTIVIDADES DE LA INSTITUCION.</t>
  </si>
  <si>
    <t>PAGO FACT. NO.B1500005139/20-09-2021, SERVICIOS A EMPLEADOS VIGENTES Y EN TRAMITE DE PENSION, CORRESP. AL MES DE OCTUBRE/2021.</t>
  </si>
  <si>
    <t>PAGO AVANCE 20%, AL CONTRATO NO.047/2021, ORDEN DE COMPRA NO.OC2021-0261, ADQUISICION DE MATERIALES (COLUMNAS DE ACERO, BARRAS LISAS ACERO INOXIDABLE Y GUIAS DE BRONCE), PARA SER UTILIZADOS EN LOS DIFERENTES ACUEDUCTOS DEL INAPA.</t>
  </si>
  <si>
    <t>RETENCION DEL ITBIS (18% A PERSONA FISICA), SEGUN LEY 253/12, CORRESP. AL MES DE SEPTIEMBRE/2021.</t>
  </si>
  <si>
    <t>RETENCION DEL ( 5%) DEL IMPUESTO SOBRE LA RENTA DESCONTADO A CONTRATISTAS Y PROVEEDORES DE BIENES Y SERVICIOS, SEGUN LEY 253/12, CORRESP. AL MES DE SEPTIEMBRE-2021.</t>
  </si>
  <si>
    <t>PAGO APORTE ECONOMICO PARA EL EVENTO "PREMIOS DE ORO" REALIZADO POR LA ASOCIACION DE GESTORES CULTURALES DE BARAHONA (ASOGECULBA), A CELEBRARSE EL DIA 15 DEL MES DE OCTUBRE DEL 2021.</t>
  </si>
  <si>
    <t>PAGO FACT. NO.B1500000155/06-10-2021, ORDEN DE SERVICIO. OS2021-0567 COLOCACION DE PUBLICIDAD INSTITUCIONAL DURANTE 06 (SEIS) MESES, EN UNA REVISTA DIGITAL E IMPRESA, CORRESP. AL PERIODO DEL 25 DE AGOSTO AL 25 DE SEPTIEMBRE/2021.</t>
  </si>
  <si>
    <t>PAGO VAC. (12 DIAS CORRESPONDIENTE AL AÑO 2020), QUIEN DESEMPEÑO EL CARGO DE INSPECTOR DE COBROS EN LA DIVISION COMERCIAL DE SAN CRISTOBAL.</t>
  </si>
  <si>
    <t>PAGO VIATICOS DE LA DIRECCION DE SUPERVISION Y FISCALIZACION DE OBRAS CORRESP. AL MES DE AGOSTO/2021 ELABORADA EN OCTUBRE/2021.</t>
  </si>
  <si>
    <t>PAGO VIATICOS DE LA DIRECCION PROGRAMAS Y PROYECTOS ESPECIALES CORRESP. AL MES DE AGOSTO/2021 ELABORADA EN OCTUBRE/2021.</t>
  </si>
  <si>
    <t>PAGO FACT. NO. B1500000069/17-08-2021, ORDEN DE COMPRA NO. OC2021-0216,  ADQUISICION DE EQUIPOS ELECTRICOS PARA SER  UTILIZADOS EN TODOS LOS ACUEDUCTOS A NIVEL NACIONAL (PLAN RESCATE).</t>
  </si>
  <si>
    <t>PAGO FACT. NOS. B1500000006/05-07, 07/05-08-2021, ORDEN DE SERVICIO NO. OS2021-0242 , DISTRIBUCION DE AGUA EN DIFERENTES SECTORES Y COMUNIDADES DE LA PROVINCIA SANTIAGO RODRIGUEZ, CORRESSP. A 28 DIAS DEL MES DE JUNIO,  30 DIAS DEL MES DE JULIO/2021.</t>
  </si>
  <si>
    <t>PAGO FACT. NOS.B1500000006/05-07, 07/05-08-2021, ORDEN DE SERVICIO NO. OS2021-0419, SERVICIO DISTRIBUCION DE AGUA CON CAMION CISTERNA EN DIFERENTES COMUNIDADES DE LA PROVINCIA SANTIAGO RODRIGUEZ, CORRESP. A 29  DIAS  DE JUNIO   Y 31 DIAS DE JULIO/2021.</t>
  </si>
  <si>
    <t>PAGO FACT. DE CONSUMO ENERGETICO EN LA ZONA NORTE DEL PAIS CORRESP. AL MES DE SEPTIEMBRE/2021, MEMO D.E.T.E. NO.130/2021.</t>
  </si>
  <si>
    <t>PAGO FACT. NOS. B0224985838, 51/16-06, 9076/24-06, 1078, 80/29-06, 2542, 44/02-07, 7030/13-07, 6753/05-08, 8815/10-08-2021, DESCONTADO DE LA INDEMN. Y VAC.QUIEN DESEMPEÑO EL CARGO DE AUXILIAR ADMINISTRATIVO, EN LA SECCION DE ALMACEN Y SUMINISTRO.</t>
  </si>
  <si>
    <t>PAGO FACT. NOS. B1500000153/08, 154/23, 155/29-09-2021 ORDEN DE COMPRA OC2021-0206, ADQUISICION DE SUSTANCIAS QUIMICAS (143,249.59 CLORO GAS DE 2, 000 LBS),  PARA SER UTILIZADOS  EN TODOS LOS ACUEDUCTOS DEL INAPA, 4TO ABONO AL CONTRATO 025/2021.</t>
  </si>
  <si>
    <t>PAGO FACT. NO.B1500020658/01-10-2021, POLIZA NO. 30-95-214327, SERVICIOS MEDICOS A EMPLEADOS VIGENTES Y EN TRAMITES DE PENSION, CONJUNTAMENTE CON SUS DEPENDIENTES DIRECTOS, (CONYUGES, HIJOS E HIJASTROS), CORRESP. AL MES DE SEPTIEMBRE/2021.</t>
  </si>
  <si>
    <t>PAGO FACT. NO. B1500000813/30-08-2021 ORDEN DE COMPRA OC2021-0231, COMPRA DE MATERIALES DE HIGIENE LOS CUALES SERAN UTILIZADOS EN EL NIVEL CENTRAL, ALMACEN KM. 18 Y OFICINAS ZONALES.</t>
  </si>
  <si>
    <t>PAGO FACT. NOS.A010010011500650837/30-11-2017, B1500030496/31-10-2018, B1500099642/10-11-2019, B1500169688/10-11-2020, B1500189161/10-02, 1290/10-01-2021, CORRESPONDIENTE A BAJA DE CONTRATO DEL ACUEDUCTO YAIBA DEL MUNICIPIO DE CASTILLO ABAJO EN LA PROVINCIA DE SAN FRANCISCO DE MACORIS.</t>
  </si>
  <si>
    <t>PAGO FACT. NO. B1500000058/16-09-2021 ORDEN DE SERVICIO OS2021-0645, SERVICIO DE NOTARIO PARA EL ACTO DE APERTURA DE LA COMPARACION DE PRECIOS NO. INAPA-CCC-CP-2021-0032 OFERTAS TECNICAS (SOBRE B) PARA LA "REHABILITACION ALCANTARILLADO SANITARIO DE FANTINO, PROVINCIA SANCHEZ RAMIREZ".</t>
  </si>
  <si>
    <t xml:space="preserve">EFT-6727 </t>
  </si>
  <si>
    <t>EFT-6728</t>
  </si>
  <si>
    <t>EFT-6729</t>
  </si>
  <si>
    <t xml:space="preserve">061684 </t>
  </si>
  <si>
    <t xml:space="preserve">061685 </t>
  </si>
  <si>
    <t>PAGO FACT. NO. B1500000407/02-07-2021 ORDEN DE COMPRA OC2021-0138, COMPRA DE EQUIPOS DE PROTECCION PERSONAL, PARA LA DIRECCION DE PROYECTOS Y PROGRAMAS ESPECIALES.</t>
  </si>
  <si>
    <t>REPOSICION FONDO CAJA CHICA DE LA PROVINCIA MONTE PLATA ZONA IV CORRESP. AL PERIODO DEL 08-09 AL 05-10-2021, RECIBOS DE DESEMBOLSO DEL 1503 AL 1522 SEGUN RELACION DE GASTOS.</t>
  </si>
  <si>
    <t>PAGO FACT. NOS.B1500064839/30-07, 64861/02, 64874/03-08, 68480/01, 68545, 68472, 68478/01-09-2021 ORDEN DE COMPRA OC2020-0191 ADQUISICION DE GASOIL REGULAR  PARA SER UTILIZADO EN LA FLOTILLA  DE VEHICULOS, GENERADORES ELECTRICOS, Y EQUIPO DE BOMBEO DEL INAPA.</t>
  </si>
  <si>
    <t>PAGO FACT. NO. B1500031450/07-10-2021 SERVICIOS ODONTOLOGICOS AL SERVIDOR VIGENTE Y SUS DEPENDIENTES DIRECTOS ( CONYUGE E HIJOS) AFILIADOS A SENASA CORRESP. AL MES DE OCTUBRE 2021.</t>
  </si>
  <si>
    <t>PAGO FACT. NO. B1500031369/01-10-2021,  COLECTIVO DE VIDA CORRESP. AL MES OCTUBRE/2021, POLIZA NO.2-2-102-0064318.</t>
  </si>
  <si>
    <t xml:space="preserve">EFT-2367 </t>
  </si>
  <si>
    <t>PAGO FACT. NO.B1500000126/04-10-2021 (CUB.NO.08 ) DE LOS TRABAJOS DE CONSTRUCCION LINEA DE CONDUCCION (DESDE PUNTO DE EMPALME TUBERIA DE 20"  EXISTENTE HASTA NUEVA ESTACION DE BOMBEO) ESTACION DE BOMBEO Y LINEA DE IMPULSION  HASTA E=2 + 359.03 AC. MULTIPLE JUANA VICENTA, PROV. SAMANA.</t>
  </si>
  <si>
    <t>103721 -103722</t>
  </si>
  <si>
    <t>NOMINA PERSONAL EN TRAMITE DE PENSION NC  Y AC .</t>
  </si>
  <si>
    <t>PROVINCIA SAN CRISTOBAL CORRESP. A OCTUBRE/2021.</t>
  </si>
  <si>
    <t xml:space="preserve">EFT-1276 </t>
  </si>
  <si>
    <t xml:space="preserve">EFT-1277 </t>
  </si>
  <si>
    <t xml:space="preserve">EFT-1278 </t>
  </si>
  <si>
    <t xml:space="preserve">EFT-1279 </t>
  </si>
  <si>
    <t xml:space="preserve">EFT-1280 </t>
  </si>
  <si>
    <t xml:space="preserve">EFT-1281 </t>
  </si>
  <si>
    <t xml:space="preserve">EFT-1282 </t>
  </si>
  <si>
    <t xml:space="preserve">EFT-1283 </t>
  </si>
  <si>
    <t xml:space="preserve">EFT-1284 </t>
  </si>
  <si>
    <t xml:space="preserve">EFT-1285 </t>
  </si>
  <si>
    <t>NOMINA OCASIONAL SEGURIDAD MILITAR, CORRESPONDIENTE AL MES DE OCTUBRE/2021.</t>
  </si>
  <si>
    <t>NOMINA DE PERSONAL CONTRATADO E IGUALADO PROV. SAN CRISTOBAL, CORRESP. A OCTUBRE/2021.</t>
  </si>
  <si>
    <t>NOMINA DE PERSONAL CONTRATADO SUPERVISORES DE PROYECTOS, CORRESPONDIENTE A OCTUBRE/2021.</t>
  </si>
  <si>
    <t>NOMINA DE LA  PROVINCIA SANTIAGO, CORRESP A OCTUBRE/2021.</t>
  </si>
  <si>
    <t>NOMINA DE CANCELADO NC. Y AC. CORRESPONDIENTE A  OCTUBRE/2021.</t>
  </si>
  <si>
    <t>NOMINA NIVEL CENTRAL, CORRESPONDIENTE AL MES DE OCTUBRE/2021.</t>
  </si>
  <si>
    <t>NOMINA ADICIONAL NIVEL CENTRAL Y ACS, CORRESPONDIENTE A  SEPTIEMBRE/2021. ELAB. EN OCTUBRE/2021.</t>
  </si>
  <si>
    <t>NOMINA PERSONAL EN TRAMITES DE PENSION NC. Y AC. CORRESPONDIENTES A OCTUBRE/2021.</t>
  </si>
  <si>
    <t>NOMINA ACUEDUCTOS, CORRESPONDIENTE A  DE OCTUBRE/2021.</t>
  </si>
  <si>
    <t>DEPOSITO PAGO SUPERFICIE</t>
  </si>
  <si>
    <t>COMPRA DE MATERIALES DE FONTANERIA Y ELECTRICOS, PARA SER UTILIZADOS EN LA OFICINA ADMINISTRATIVA, VILLA ALTAGRACIA, ESTACIONES DE BOMBEO PSPI Y LA TOMA DE INAPA PROV. SAN CRISTOBAL</t>
  </si>
  <si>
    <t>COMPRA DE MATERIALES, PARA SER UTILIZADOS EN LA CONSTRUCCION DE UNA ESCALERA EN EL TANQUE DE HAINA, INAPA PROV. SAN CRISTOBAL.</t>
  </si>
  <si>
    <t>COMPRA DE MATERIALES, PARA SER UTILIZADOS EN LA COCINA/COMEDOR DE LA OFICINA ADMINISTRATIVA DE INAPA PROV.  SAN CRISTOBAL.</t>
  </si>
  <si>
    <t>SERV. REALIZADOS CON RETRO-PALA EN INAPA PROV. SAN CRISTOBAL</t>
  </si>
  <si>
    <t>SERVICIO DE 95.85 M2 DE HORMIGON ASFALTICO CALIENTE, UTILIZADO EN EL BACHEO DE LAS CALLES EN DONDE SE ROMPIO PARA CORREGIR AVERIAS DE INAPA PROV. SAN CRISTOBAL</t>
  </si>
  <si>
    <t>SERVICIO DE 12 M2 DE HORMIGON ASFALTICO CALIENTE, UTILIZADO EN EL BACHEO DE LAS CALLES EN DONDE SE ROMPIO PARA CORREGIR AVERIAS DE INAPA PROV. SAN CRISTOBAL</t>
  </si>
  <si>
    <t>4187</t>
  </si>
  <si>
    <t>4188</t>
  </si>
  <si>
    <t>4189</t>
  </si>
  <si>
    <t>4190</t>
  </si>
  <si>
    <t>4191</t>
  </si>
  <si>
    <t xml:space="preserve">EFT-2369 </t>
  </si>
  <si>
    <t xml:space="preserve">PAGO FACT. NO. B1500000028/21-10-2021 ( CUB. NO.03) DE LOS TRABAJOS CONSTRUCCION AC. LOMA ATRAVESADA, LAS GALERAS, PROV. SAMANA. </t>
  </si>
  <si>
    <t xml:space="preserve">EFT-2368 </t>
  </si>
  <si>
    <t xml:space="preserve">PAGO FACT. NO. B1500000002/18-10-2021 ( CUB. NO.02) DE LOS TRABAJOS CONSTRUCCION ESTACION DE BOMBEO Y LINEA DE IMPULSION, ALCANTARILLADO SANITARIO LA PIEDRA, VILLA FARO,  PROV. SAN PEDRO DE MACORIS. </t>
  </si>
  <si>
    <t>PAGO FACT. GOMAS USADAS 11R22.5 PARA USO CAMION CISTERNA FICHA 1086</t>
  </si>
  <si>
    <t>SERV. DE LLENADO DE BOTELLONES DE AGUA Y HIELO PARA EL DEPARTAMENTO PROVINCIAL DE INAPA PROV. SAN CRISTOBAL</t>
  </si>
  <si>
    <t>4192</t>
  </si>
  <si>
    <t>4193</t>
  </si>
  <si>
    <t xml:space="preserve">EFT-2370 </t>
  </si>
  <si>
    <t xml:space="preserve">EFT-2371 </t>
  </si>
  <si>
    <t>PAGO FACT. NO. B1500000102/21-10-2021 ( CUB. NO.02) DE LOS TRABAJOS DE AMPLIACION ALCANTARILLADO SANITARIO AZUA, EXTENSION SECTOR EL HOYO, PROV.  AZUA , LOTE II.</t>
  </si>
  <si>
    <t>PAGO FACT. NO.B1500000001/22-10-2021 (CUB. NO.01)  DE LOS TRABAJOS REDES LOMA DEL CHIVO (SECTOR COLINAS DON GUILLERMO) COMPRENDIDA ENTRE LOS NUDOS 21, 23, 5, 1, 6 Y 13, PROV. EL SEIBO.</t>
  </si>
  <si>
    <t xml:space="preserve">EFT-1286 </t>
  </si>
  <si>
    <t xml:space="preserve">EFT-1287 </t>
  </si>
  <si>
    <t>NOMINA DE PERSONAL CONTRATADO E IGUALADO, CORRESP. A OCTUBRE/2021.</t>
  </si>
  <si>
    <t>NOMINA ADICIONAL DEL PERSONAL TEMPORAL, CORRESP.  AGOSTO/2021 ELAB. EN OCTUBRE/2021.</t>
  </si>
  <si>
    <t xml:space="preserve">EFT-2372 </t>
  </si>
  <si>
    <t>PAGO FACT. NO.B1500000007/21-10-2021 (CUB. NO.10)  DE LOS TRABAJOS AC. DE CAMBITA PUEBLECITO, PROV. SAN CRISTOBAL.</t>
  </si>
  <si>
    <t xml:space="preserve">EFT-1288 </t>
  </si>
  <si>
    <t xml:space="preserve">EFT-1289 </t>
  </si>
  <si>
    <t>NOMINA ADICIONAL PERSONAL TEMPORAL, CORRESP. A SEPTIEMBRE/2021 ELAB. EN OCTUBRE/2021.</t>
  </si>
  <si>
    <t>NOMINA ADICIONAL PERSONAL TEMPORAL, CORRESP. A OCTUBRE 2021.</t>
  </si>
  <si>
    <t xml:space="preserve">EFT-2373 </t>
  </si>
  <si>
    <t xml:space="preserve">EFT-2374 </t>
  </si>
  <si>
    <t>PAGO FACT. NO. B1500000179/22-10-2021, (CUB. NO.10)     PARA LOS TRABAJOS CONSTRUCCION MACRO RED DE BANI Y RED DE DISTRIBUCION EL FUNDO, AC. PERAVIA, PROV. PERAVIA.</t>
  </si>
  <si>
    <t>PAGO FACT. NO. B1500000006/15-10-2021 (CUB. NO.06 ) DE LOS TRABAJOS DE CONSTRUCCION DEPOSITO REGULADOR H.A. PARA EL AC. LOS RIOS Y LAS CLAVELINAS,  PROV. BAHORUCO.</t>
  </si>
  <si>
    <t xml:space="preserve">EFT-6730 </t>
  </si>
  <si>
    <t>EFT-6731</t>
  </si>
  <si>
    <t>EFT-6732</t>
  </si>
  <si>
    <t xml:space="preserve">061687 </t>
  </si>
  <si>
    <t xml:space="preserve">061688 </t>
  </si>
  <si>
    <t xml:space="preserve">061689 </t>
  </si>
  <si>
    <t xml:space="preserve">061690 </t>
  </si>
  <si>
    <t xml:space="preserve">061691 </t>
  </si>
  <si>
    <t xml:space="preserve">061692 </t>
  </si>
  <si>
    <t xml:space="preserve">061693 </t>
  </si>
  <si>
    <t xml:space="preserve">061694 </t>
  </si>
  <si>
    <t xml:space="preserve">061695 </t>
  </si>
  <si>
    <t>REPOSICION FONDO CAJA CHICA DE LA PROVINCIA MARIA TRINIDAD SANCHEZ ZONA III CORRESP. AL PERIODO DEL 05-08 AL 27-09-2021, RECIBOS DE DESEMBOLSO DEL 1052 AL 1103.</t>
  </si>
  <si>
    <t>AUMENTO DE FONDO DE CAJA CHICA PIMENTEL PROVINCIA DUARTE, ACTUALMENTE DICHO FONDO CUENTA CON UN MONTO RD$2,000.00 Y CON ESTA SUMA EL FONDO ASCIENDE A RD$15,000.00.</t>
  </si>
  <si>
    <t>REPOSICION FONDO CAJA CHICA DE LA PROVINCIA MONTECRISTI ZONA I CORRESP. AL PERIODO DEL 30-08 AL 15-09-2021, RECIBOS DE DESEMBOLSO DEL 0696 AL 0723 SEGUN RELACIONDE GASTOS.</t>
  </si>
  <si>
    <t>PAGO FACT. NO. B1500000265/13-09-2021, ORDEN DE SERVICIO NO. OS2021-0564, SERVICIO DE PRODUCCION Y DE INSTRUMENTARIA, MONTAJE Y DESMONTAJE  PARA LA ACTIVIDAD DE INAUGURACION DE LA PLANTA POTABILIZADORA Y DEPOSITO REGULADOR DEL ACUEDUCTO DE PARTIDO EN LA PROVINCIA DE DAJABON.</t>
  </si>
  <si>
    <t>PAGO FACT. NO. B1500000266/20-09-2021, ORDEN DE SERVICIO NO. OS2021-0641, SERVICIO DE PRODUCCION Y MONTAJE PARA EL TALLER DE PLANIFICACION COMO HERRAMIENTA PARA EL LOGRO DE METAS DEL INAPA.</t>
  </si>
  <si>
    <t>REPOSICION FONDO CAJA CHICA DE LA PROVINCIA DAJABON ZONA I CORRESP. AL PERIODO DEL 02-08 AL 04-10-2021, RECIBOS DE DESEMBOLSO DEL 0933 AL 0970 SEGUN RELACION DE GASTOS.</t>
  </si>
  <si>
    <t>PAGO FACT. NO. B15000000654/21-09-2021 ORDEN DE COMPRA OC2021-0204, ADQUISICION DE MATERIALES DE OFICINA PARA SER UTILIZADOS EN RECURSOS HUMANOS Y DIFERENTES DEPARTAMENTOS DEL NIVEL CENTRAL DE INAPA.</t>
  </si>
  <si>
    <t>PAGO  FACT. NO. B1500000376/07-06-2021 ORDEN DE COMPRA OC2021-0141, ADQUISICION DE MATERIALES PARA LA INSTALACION DE REDES, PARA SER UTILIZADOS EN LA OFICINA DE SAN JOSE DE OCOA DEL INAPA.</t>
  </si>
  <si>
    <t>PAGO FACT. NOS. B1500000493/03, 497/07-09, 513/01-10-2021 A LA ORDEN DE COMPRA  NO. OC2021-0208/29-07-2021, ADQUISICION DE MOBILIARIOS PARA SER UTILIZADOS EN LAS OFICINAS DEL INAPA.</t>
  </si>
  <si>
    <t>PAGO FACT. NO. B1500000460/30-09-2021 ORDEN DE SERVICIO OS2021-0509 SERVICIO DE CATERING DE ALMUERZOS PRE EMPACADOS O MONTAJE TIPO BUFFET Y REFRIGERIOS PRE EMPACADOS QUE SERAN UTILIZADOS EN LAS ACTIVIDADES PROGRAMADAS, TALLERES Y CAPACITACIONES DE NUESTRA INSTITUCION DURANTE EL  AÑO EN CURSO, CORRESP. .</t>
  </si>
  <si>
    <t>PAGO FACT. NOS.B1500020417/01-10-2021 POLIZA NO.30-93-015147, SERVICIOS PLAN MASTER INTERNACIONAL AL SERVIDOR VIGENTE Y SUS DEPENDIENTES DIRECTOS (CONYUGE E HIJOS), CORRESP. AL MES DE OCTUBRE/2021.</t>
  </si>
  <si>
    <t xml:space="preserve">EFT-6733 </t>
  </si>
  <si>
    <t>EFT-6734</t>
  </si>
  <si>
    <t>EFT-6735</t>
  </si>
  <si>
    <t>EFT-6736</t>
  </si>
  <si>
    <t>EFT-6737</t>
  </si>
  <si>
    <t>EFT-6738</t>
  </si>
  <si>
    <t>EFT-6739</t>
  </si>
  <si>
    <t>EFT-6740</t>
  </si>
  <si>
    <t>EFT-6741</t>
  </si>
  <si>
    <t>EFT-6742</t>
  </si>
  <si>
    <t>EFT-6743</t>
  </si>
  <si>
    <t xml:space="preserve">061696 </t>
  </si>
  <si>
    <t xml:space="preserve">061697 </t>
  </si>
  <si>
    <t xml:space="preserve">061698 </t>
  </si>
  <si>
    <t xml:space="preserve">061699 </t>
  </si>
  <si>
    <t xml:space="preserve">061700 </t>
  </si>
  <si>
    <t xml:space="preserve">061701 </t>
  </si>
  <si>
    <t xml:space="preserve">061702 </t>
  </si>
  <si>
    <t xml:space="preserve">061703 </t>
  </si>
  <si>
    <t>APORTE ECONOMICO PARA EL  " XX TORNEO DE BALONCESTO SUPERIOR CON REFUERZOS DE LA  PROVINCIA  SANTIAGO RODRIGUEZ", REALIZADO POR LA ASOCIACION DE BALONCESTO DE SANTIAGO RODRIGUEZ (ABASARO),  A CELEBRARSE EN EL POLIDEPORTIVO JOSE CHACHITO CARRASCO.</t>
  </si>
  <si>
    <t>PAGO FACT. NO. B1500000125/13-10-2021, ORDEN DE SERVICIO OS2021-0553, COLOCACION DE PUBLICIDAD INSTITUCIONAL DURANTE 03 (TRES) MESES DE 18 (DIECIOCHO) CUÑAS EN LA  PROGRAMACION  REGULAR DE LA EMISORA " SUR 91.9 FM", Y A TRAVES DE LA PAGINA WEB Y REDES SOCIALES COMO FACEBOOK, TWITTER, INSTAGRAM Y YOUTUBE, CORRESP. AL PERIODO DEL 21 DE AGOSTO  AL 21 DE SEPTIEMBRE/2021.</t>
  </si>
  <si>
    <t>PAGO FACT. NO. B1500000112/22-06-2021 ORDEN DE COMPRA OC2021-0104, COMPRA DE MATERIALES DE OFICINA PARA LOS DIFERENTES DEPARTAMENTOS DE LA INSTITUCION INAPA.</t>
  </si>
  <si>
    <t>PAGO FACT. NO. B1500000087/08-09-2021, ORDEN DE SERVICIO OS2021-0486, COLOCACION DE PUBLICIDAD INSTITUCIONAL DURANTE 03 (TRES) MESES EN EL PROGRAMA RADIAL " POLITICA ECONOMICA", TRANSMITIDO LOS SABADOS A LA 3:00 PM POR LA EMISORA HIJB 830 FM. CORRESP. AL PERIODO DEL 20 DE ABRIL   AL 20 DE JULIO/2021.</t>
  </si>
  <si>
    <t>PAGO FACT. NO. B1500000001/01-09-2021, ORDEN DE SERVICIO OS2021-0521, COLOCACION DE PUBLICIDAD INSTITUCIONAL DURANTE 03 (TRES) MESES EN EL PROGRAMA TELEVISIVO Y PLATAFORMA DE CACHICHA.COM, TRANSMITIDO DE LUNES A VIERNES DE 11:00 A  12:00 PM POR CINEVISION,  CANAL 19, CORRESP. AL PERIODO DEL 04 DE MAYO  AL 04 DE AGOSTO/2021.</t>
  </si>
  <si>
    <t>PAGO FACT. NO.B1500000251/08-09-2021 ORDEN DE COMPRA OC2021-0221, COMPRA DE LONAS PARA SER UTILIZADAS EN EL KM18 Y EN LOS VIAJES DEL INAPA.</t>
  </si>
  <si>
    <t>REPOSICION FONDO CAJA CHICA DE LA DIRECCION COMERCIAL CORRESP. AL PERIODO DEL 30-08 AL 06-10-2021, RECIBOS DE DESEMBOLSO DEL 48706 AL 48724 SEGUN RELACION DE GASTOS.</t>
  </si>
  <si>
    <t>PAGO FACT. NO.B1500000034/30-08-2021, ORDEN DE SERVICIO NO.OS2021-0599, SERVICIO DE NOTARIO PARA EL ACTO DE APERTURA DE LA LICITACION PUBLICA NACIONAL NO.INAPA-CCC-LPN-2021-0020 OFERTAS TECNICAS SOBRE A, PARA LA "ADQUISICION DE JUEGO DE PLATILLOS, VALVULAS, LLAVES DE PASO Y CHORRO, PARA SER UTILIZADOS EN LOS DIFERENTES ACUEDUCTOS DEL INAPA-PLAN RESCATE".</t>
  </si>
  <si>
    <t>PAGO FACT. NO.B1500000032/23-08-2021 , ORDEN SERVICIO NO. OS2021-0579 HONORARIOS PROFESIONALES, SERVICIO DE NOTARIO PARA EL ACTO DE APERTURA DE LA COMPARACION DE PRECIOS NO.INAPA-CCC-CP-2021-0042, OFERTAS TECNICAS (SOBRE A) PARA LA ''ADQUISICION MEDIOS DE CULTIVOS, REACTIVOS, SOLUCIONES Y MATERIALES PARA USO DE LOS LABORATORIOS DEL INAPA''.</t>
  </si>
  <si>
    <t>PAGO FACT. NO. B1500000280/17-09-2021 ORDEN DE COMPRA NO.OC2021-0243, ADQUISICION DE AIRES ACONDICIONADOS PARA SER UTILIZADOS EN EL SEGUNDO NIVEL DE LA CAFETERIA DEL NIVEL CENTRAL Y EN LOS DIFERENTES ACUEDUCTOS DEL INAPA.</t>
  </si>
  <si>
    <t>PAGO FACT. NO. B1500000150/08-09-2021 ORDEN DE COMPRA OC2021-0240, ADQUISICION DE TUBERIAS PARA SER UTILIZADAS EN LOS ACUEDUCTOS Y PLANTAS DE TRATAMIENTOS.</t>
  </si>
  <si>
    <t>PAGO FACT. NO. B1500000010/01-09-2021,  ORDEN DE SERVICIO NO. OS2021-0589,  DISTRIBUCION DE AGUA CON CAMION CISTERNA EN DIFERENTES SECTORES Y COMUNIDADES DE LA  PROVINCIA SAN JUAN DE LA MAGUANA, CORRESP. A 31  DIAS DE AGOSTO/2021.</t>
  </si>
  <si>
    <t>PAGO DE NOMINA DE TRANSPORTE DEPARTAMENTO REVISION Y CONTROL, CORRESP. A SEPTIEMBRE/2021 ELABORADA EN OCTUBRE/2021.</t>
  </si>
  <si>
    <t>PAGO DE NOMINA DE VIATICO DE LA DIRECCION DE INGENIERIA CORRESP. AL MES DE AGOSTO/2021 ELABORADA EN OCTUBRE/2021.</t>
  </si>
  <si>
    <t>PAGO DE NOMINA DE VIATICOS DE LA DIRECCION DE LA CALIDAD DEL AGUA CORRESP. AL MES DE AGOSTO/2021 ELABORADA EN OCTUBRE/2021.</t>
  </si>
  <si>
    <t>PAGO FACT. NO.B1500000270/01-10-2021, ORDEN DE SERVICIO NO. OS2021-0345,  COLOCACION DE PUBLICIDAD INSTITUCIONAL DURANTE 03  (TRES) MESES (CORRESPONDIENTE AL PERIODO DEL 15 DE MAYO  AL 15 DE JUNIO DEL 2021). EN LA PAGINA WEB: 'CACHICHA.COM' DE TECNOLOGIAS AVANZADAS RD, S.R.L.</t>
  </si>
  <si>
    <t>PAGO FACT. NO. B1500000338/08-09-2021, ORDEN DE SERVICIO NO. OS2021-0626,  HONORARIOS PROFESIONALES POR PARTICIPAR COMO NOTARIO PARA EL ACTO DE APERTURA  DE LA  COMPARACION DE PRECIOS, NO. INAPA-CCC-CP-2021-0036, OFERTAS ECONOMICAS  (SOBRE B) PARA LA  ¨CONSTRUCCION ACUEDUCTO CAÑADA CIMARRONA, PROVINCIA AZUA ¨.</t>
  </si>
  <si>
    <t>PAGO FACT. NO. B1500000329/09-08-2021 ORDEN DE SERVICIO NO. OS2021-0571, SERVICIO DE NOTARIO PARA EL ACTO DE APERTURA DE LA COMPARACION DE PRECIOS NO. INAPA-CCC-CP-2021-0035, OFERTAS TECNICAS (SOBRE A) PARA LA "REHABILITACION DEPOSITO REGULADOR METALICO ACUEDUCTO EL SEIBO, PROVINCIA EL SEIBO.</t>
  </si>
  <si>
    <t>PAGO DE NOMINA DE VIATICOS UNIDADES CONSULTIVAS O ASESORAS CORRESP. AL MES DE AGOSTO/2021 ELABORADA EN OCTUBRE/2021.</t>
  </si>
  <si>
    <t xml:space="preserve">EFT-6744 </t>
  </si>
  <si>
    <t>EFT-6745</t>
  </si>
  <si>
    <t>EFT-6746</t>
  </si>
  <si>
    <t>EFT-6747</t>
  </si>
  <si>
    <t>EFT-6748</t>
  </si>
  <si>
    <t>EFT-6749</t>
  </si>
  <si>
    <t xml:space="preserve">061704 </t>
  </si>
  <si>
    <t xml:space="preserve">061705 </t>
  </si>
  <si>
    <t xml:space="preserve">061706 </t>
  </si>
  <si>
    <t xml:space="preserve">061707 </t>
  </si>
  <si>
    <t xml:space="preserve">061708 </t>
  </si>
  <si>
    <t xml:space="preserve">061709 </t>
  </si>
  <si>
    <t xml:space="preserve">061710 </t>
  </si>
  <si>
    <t>PAGO DEVOLUCION DE CUOTA POR CONSUMO EN LA FERIA DE MUEBLES Y ELECTRODOMESTICOS.</t>
  </si>
  <si>
    <t>PAGO FACT. NOS. B1500000011, 12/11-10-2021,  ORDEN DE SERVICIO NO. OS2021-0630, SERVICIO DISTRIBUCION DE AGUA EN DIFERENTES SECTORES Y COMUNIDADES DE LA PROVINCIA INDEPENDENCIA. CORRESP. A 15  DIAS DE  JUNIO, 22 DIAS DE JULIO/2021.</t>
  </si>
  <si>
    <t>APORTE ECONOMICO PARA EL "XII TORNEO SUPERIOR DE BALONCESTO MASCULINO DEL CLUB DEPORTIVO Y CULTURAL EL HOYO DE HERRERA" REALIZADO POR LA FUNDACION CLUB DEPORTIVO Y CULTURAL EL HOYO DE HERRERA, INC. (FUNDACLUHH), CELEBRADO EL PASADO DIA 15 DEL MES DE OCTUBRE DEL 2021.</t>
  </si>
  <si>
    <t>PAGO FACT. NOS. B1500015488/30-07, 15529, 15531, 15532/20-08, 15560/13-09, 15565, 15567/14-09-2021 ORDEN DE COMPRA OC2021-0162, ADQUISICION DE HERRAMIENTAS Y ACCESORIOS PARA LA INSTALACION DE DIPOSITIVOS AVL (AUTOMATIC VEHICLE LOCATOR) A VEHICULOS DEL INAPA.</t>
  </si>
  <si>
    <t>PAGO FACT. NO. B1500000017/01-10-2021 ORDEN DE SERVICIO NO.OS2021-0677, CONTRATACION DE SERVICIOS DE GRABACION DE VIDEO DE PERSONAS EN CHROMA EN DISTINTAS ACTIVIDADES PARA INTEGRACION EN SIMULACION SOBRE EL PROYECTO DE SANEAMIENTO DE ARROYO GURABO PROVINCIA SANTIAGO.</t>
  </si>
  <si>
    <t>PAGO FACT. NO. B1500000001/03-08-2021 ORDEN DE SERVICIO OS2021-0472, COLOCACION DE PUBLICIDAD INSTITUCIONAL DURANTE 03 (TRES) MESES DE 14 (CATORCE) PAUTAS DE ANUNCIOS EN EL PROGRAMA TELEVISIVO POR LA PLATAFORMA DE METROVISION, CLARO, ASTER, REDES SOCIALES Y DEMAS PLATAFORMA, CORRESP. AL PERIODO DESDE EL 22 ABRIL AL 22 JULIO/2021.</t>
  </si>
  <si>
    <t>PAGO DE NOMINA DE VIATICOS DE LA DIRECCION DE OPERACIONES CORRESP. AL MES DE AGOSTO/2021 ELABORADA EN OCTUBRE/2021.</t>
  </si>
  <si>
    <t>PAGO NOMINA DE INDEMN. Y VAC. AL PERSONAL DESVINCULADO, 7MA. PARTE.</t>
  </si>
  <si>
    <t>PAGO VIATICOS DE LA DIRECCION ADMINISTRATIVA, CORRESP. AL MES DE AGOSTO/2021, ELABORADA EN OCTUBRE/2021.</t>
  </si>
  <si>
    <t>PAGO FACT. NOS. B1500018377, 18376/31-08-2021 ORDEN DE COMPRA OC2021-0205, ADQUISICION DE CAMIONETAS MOTOCICLETAS Y MINIBUS PARA USO DEL INAPA.</t>
  </si>
  <si>
    <t>PAGO FACT. NO. B1500000007/01-10-2021 ORDEN DE SERVICIO OS2021-0673, SERVICIO DE LA EDICION DE AUDIOVISUAL SOBRE EL PROYECTO DE SANEAMIENTO DE ARROYO GURABO PROVINCIA SANTIAGO.</t>
  </si>
  <si>
    <t xml:space="preserve">EFT0-6750 </t>
  </si>
  <si>
    <t>EFT0-6751</t>
  </si>
  <si>
    <t>EFT0-6752</t>
  </si>
  <si>
    <t xml:space="preserve">061711 </t>
  </si>
  <si>
    <t xml:space="preserve">061712 </t>
  </si>
  <si>
    <t xml:space="preserve">061713 </t>
  </si>
  <si>
    <t>PAGO INDEMN. Y VAC. (30 DIAS CORRESP. AL AÑO 2019 Y 30 DEL 2020), QUIEN DESEMPEÑO EL CARGO DE CONSERJE, EN LA DIVISION DE SERVICIOS GENERALES.</t>
  </si>
  <si>
    <t>PAGO INDEMN. Y VAC. (30 DIAS CORRESP. AL AÑO 2019 Y 30 AL 2020), QUIEN DESEMPEÑO EL CARGO DE CONSERJE, EN LA DIVISION DE SERVICIOS GENERALES.</t>
  </si>
  <si>
    <t>PAGO FACT. NO. B1500000001/03-07-2021 ORDEN DE SERVICIO OS2021-0283, SERVICIO DE FUMIGACION PARA LA SEDE CENTRAL QUE INCLUYE: EDIFICIO MARCO RODRIGUEZ ( DIRECCION COMERCIAL), EDIFICIO MARTIN VERAS, LABORATORIO, DIRECCION DE DESARROLLO PROVINCIAL Y ALMACEN KM.18 POR UN PERIODO DE UN 1 MES.</t>
  </si>
  <si>
    <t>PAGO FACT. NOS. B1500018375, 18378/31-08-2021 ORDEN DE COMPRA OC2021-0215 ADQUISICION DE CAMIONETAS, MOTOCLICLETAS Y MINIBUS PARA USO DEL INAPA.</t>
  </si>
  <si>
    <t>PAGO DE FACT. NO.B1500000014/29-09-2021, ORDEN DE SERVICIO NO. OS2021-0702, SERVICIO DE NOTARIO PARA EL ACTO DE APERTURA DE LA COMPARACION  DE PRECIOS NO. INAPA-CCC-CP-2021-0052, OFERTAS TECNICAS (SOBRE A)  ¨ADQUISICION DE DIFERENCIALES PARA SER UTILIZADOS EN LAS PLANTAS DE TRATAMIENTO DEL INAPA¨.</t>
  </si>
  <si>
    <t>PAGO FACT. NO. B1500000235/05-07-2021 ORDEN DE COMPRA OC2021-0163.ADQUISICION DE HERRAMIENTAS Y ACCESORIOS PARA LA INSTALACION DE DISPOSITIVOS AVL (AUTOMATIC VEHICLE LOCATOR) A VEHICULOS DEL INAPA.</t>
  </si>
  <si>
    <t xml:space="preserve">EFT-6753 </t>
  </si>
  <si>
    <t xml:space="preserve">061715 </t>
  </si>
  <si>
    <t>PAGO VIATICOS DE LA DIRECCION DESARROLLO PROVINCIAL, CORRESP. AL MES DE AGOSTO/2021, ELABORADA EN OCTUBRE/2021.</t>
  </si>
  <si>
    <t>PAGO VAC. (25 DIAS CORRESP. AL AÑO 2019 Y 23 DIAS DEL AÑO 2020) A NOMBRE DE ZULANGELA MERCEDES BIDO VALERA, QUIEN ES LA APODERADA DE LOS BENEFICIOS DEL FALLECIDO, QUIEN DESEMPEÑO EL CARGO DE AUXILIAR COMERCIAL EN LA DIVISION COMERCIAL SAN CRISTOBAL.</t>
  </si>
  <si>
    <t>EFT-1290</t>
  </si>
  <si>
    <t xml:space="preserve"> NOMINA DE HORAS EXTRAS CORRESP. AL COMPLETIVO DE JULIO, AGOSTO Y SEPTIEMBRE/2021</t>
  </si>
  <si>
    <t>COMPRA DE REPUESTO PARA ARREGLO DEL MOTOR DEL MINIBUS F768 HYUNDAI</t>
  </si>
  <si>
    <t xml:space="preserve"> Del 01 al  30  de NOVIEMBRE  2021</t>
  </si>
  <si>
    <t xml:space="preserve">EFT-6754 </t>
  </si>
  <si>
    <t xml:space="preserve">061716 </t>
  </si>
  <si>
    <t xml:space="preserve">061717 </t>
  </si>
  <si>
    <t xml:space="preserve">061718 </t>
  </si>
  <si>
    <t xml:space="preserve">061719 </t>
  </si>
  <si>
    <t xml:space="preserve">061720 </t>
  </si>
  <si>
    <t xml:space="preserve">061721 </t>
  </si>
  <si>
    <t xml:space="preserve">061722 </t>
  </si>
  <si>
    <t xml:space="preserve">061723 </t>
  </si>
  <si>
    <t xml:space="preserve">061724 </t>
  </si>
  <si>
    <t xml:space="preserve">061725 </t>
  </si>
  <si>
    <t>REPOSICION FONDO CAJA CHICA DE LA DIVISION DE TESORERIA CORRESP. AL PERIODO DEL 17-05 AL 13-09-2021, RECIBOS DE DESEMBOLSO DEL 19953 AL 20059 SEGUN RELACION DE GASTOS.</t>
  </si>
  <si>
    <t>REPOSICION FONDO CAJA CHICA DE LA UNIDAD ADMINISTRATIVA DE SABANA IGLESIA ZONA V CORRESP. AL PERIODO DEL 26-08 AL 05-10-2021, RECIBOS DE DESEMBOLSO DEL 0355 AL 0367  SEGUN RELACION DE GASTOS.</t>
  </si>
  <si>
    <t>REPOSICION FONDO CAJA CHICA DE LA PROVINCIA ELIAS PIÑA ZONA II CORRESP. AL PERIODO DEL 30-08 AL 30-09-2021, RECIBOS DE DESEMBOLSO DEL 3684 AL 3696 SEGUN RELACION DE GASTOS.</t>
  </si>
  <si>
    <t>PAGO VAC. (30 DIAS CORRESP. AL AÑO 2019 Y 25 DIAS DEL AÑO 2020) A NOMBRE DE JOSE DAVID COLON PICHARDO, QUIEN ES EL APODERADO DE LOS BENEFICIOS DEL FALLECIDO, QUIEN DESEMPEÑO EL CARGO DE AYUDANTE DE FONTANERIA EN PERSONAL EN TRAMITE DE PENSION.</t>
  </si>
  <si>
    <t>APORTE ECONOMICO PARA EL "XXVII TORNEO DE BALONCESTO SUPERIOR 2021, REALIZADO POR LA ASOCIACION DE BALONCESTO DE LA VEGA (ASOBAVE), A CELEBRARSE DESDE EL DIA 29 DEL MES DE OCTUBRE DEL 2021 HASTA EL 17 DE DICIEMBRE DEL 2021.</t>
  </si>
  <si>
    <t>PAGO FACT. NO. B1500000052/11-10-2021 ORDEN DE SERVICIO OS2021-0703, SERVICIO DE NOTARIO PARA EL ACTO DE APERTURA DE LA COMPARACION DE PRECIOS NO. INAPA-CCC-CP-2021-0046 OFERTA ECONOMICA (SOBRE B) "CONSTRUCCION NUEVA OBRA DE TOMA DEL ACUEDUCTO LAS TERRENAS, PROVINCIA SAMANA, ZONA III".</t>
  </si>
  <si>
    <t>PAGO FACT. NO. B1500000044/22-09-2021 ORDEN DE SERVICIO OS2021-0696,SERVICIO  DE NOTARIO PARA EL ACTO DE LA COMPARACION DE PRECIOS NO. INAPA-CCC-CP-2021-0046, OFERTAS TECNICAS (SOBRE A) PARA LA "CONSTRUCCION NUEVA OBRA DE TOMA DEL ACUEDUCTO LAS TERRENAS, PROVINCIA SAMANA, ZONA III".</t>
  </si>
  <si>
    <t>REPOSICION FONDO CAJA CHICA DE LA PROVINCIA SAN JOSE DE OCOA ZONA IV CORRESP. AL PERIODO DEL 03-09 AL 11-10-2021, RECIBOS DE DESEMBOLSO DEL 0543 AL 0580, SEGUN RELACION DE GASTOS.</t>
  </si>
  <si>
    <t>REPOSICION FONDO CAJA CHICA DE LA OFICINA COMERCIAL DE SANCHEZ ZONA III CORRESP. AL PERIODO DEL  01 AL 21-09-2021, RECIBOS DE DESEMBOLSO DEL 0157 AL 0163 SEGUN RELACION DE GASTOS.</t>
  </si>
  <si>
    <t>REPOSICION FONDO CAJA CHICA DE LA PROVINCIA HERMANAS MIRABAL ZONA III CORRESP. AL PERIODO DEL 28-07 AL 22-09-2021, RECIBOS DE DESEMBOLSO DEL 0877 AL 0964 SEGUN RELACION DE GASTOS.</t>
  </si>
  <si>
    <t>PAGO FACT. NOS. B1500094428/15-09, 95212/06-10-2021 ORDEN DE COMPRA OC2021-0203, ADQUISICION (400 PAQUETES)  DE FARDOS DE AGUA, PARA SER UTILIZADAS EN LAS DIFERENTES ACTIVIDADES DE LA DIRECCION EJECUTIVA Y EL SALON DE EVENTOS TITO CAIRO.</t>
  </si>
  <si>
    <t xml:space="preserve">EFT-2375 </t>
  </si>
  <si>
    <t>PAGO ADQUISICION DE 85 MTS2 DE TERRENO PARA SER UTILIZADO EN LA CONSTRUCCION DE UN POZO DE AGUA 3MX3.5M Y UNA CASETA PARA SUS OPERACIONES COMO PARTE DEL PROYECTO MEJORAMIENTO DE ACUED.DE NEYBA, PROVINCIA BAHORUCO.</t>
  </si>
  <si>
    <t>AVISO DE DEBITO (29/10/2021)</t>
  </si>
  <si>
    <t>103719-103720</t>
  </si>
  <si>
    <t>NOMINA OCASIONAL SEGURIDAD MILITAR OCTUBRE 2021</t>
  </si>
  <si>
    <t>103724-103733</t>
  </si>
  <si>
    <t xml:space="preserve">EFT-1292 </t>
  </si>
  <si>
    <t>EFT-1293</t>
  </si>
  <si>
    <t>NOMINAS DE NIVEL CENTRAL OCTUBRE/2021</t>
  </si>
  <si>
    <t xml:space="preserve">103723 </t>
  </si>
  <si>
    <t>NOMINA DEL  NIVEL CENTRAL Y PERSONAS EN TRAMITES DE PENSION NC Y AC, CORRESP. AL MES DE OCTUBRE/2021</t>
  </si>
  <si>
    <t xml:space="preserve">EFT-6761 </t>
  </si>
  <si>
    <t>EFT-6762</t>
  </si>
  <si>
    <t>EFT-6763</t>
  </si>
  <si>
    <t>EFT-6764</t>
  </si>
  <si>
    <t>EFT-6765</t>
  </si>
  <si>
    <t>EFT-6766</t>
  </si>
  <si>
    <t>EFT-6767</t>
  </si>
  <si>
    <t>EFT-6768</t>
  </si>
  <si>
    <t>EFT-6769</t>
  </si>
  <si>
    <t>EFT-6770</t>
  </si>
  <si>
    <t>EFT-6771</t>
  </si>
  <si>
    <t>EFT-6772</t>
  </si>
  <si>
    <t>EFT-6773</t>
  </si>
  <si>
    <t>EFT-6774</t>
  </si>
  <si>
    <t>EFT-6775</t>
  </si>
  <si>
    <t xml:space="preserve">061726 </t>
  </si>
  <si>
    <t xml:space="preserve">061727 </t>
  </si>
  <si>
    <t xml:space="preserve">061728 </t>
  </si>
  <si>
    <t xml:space="preserve">061729 </t>
  </si>
  <si>
    <t xml:space="preserve">061730 </t>
  </si>
  <si>
    <t xml:space="preserve">061731 </t>
  </si>
  <si>
    <t xml:space="preserve">061732 </t>
  </si>
  <si>
    <t xml:space="preserve">061733 </t>
  </si>
  <si>
    <t xml:space="preserve">061734 </t>
  </si>
  <si>
    <t xml:space="preserve">061735 </t>
  </si>
  <si>
    <t xml:space="preserve">061736 </t>
  </si>
  <si>
    <t xml:space="preserve">061737 </t>
  </si>
  <si>
    <t xml:space="preserve">061738 </t>
  </si>
  <si>
    <t xml:space="preserve">061739 </t>
  </si>
  <si>
    <t xml:space="preserve">061740 </t>
  </si>
  <si>
    <t xml:space="preserve">061741 </t>
  </si>
  <si>
    <t>REPOSICION FONDO CAJA CHICA DE LA OFICINA DE BOTONCILLO ZONA I CORRESP. AL PERIODO DEL 01 AL 22-09-2021, RECIBOS DE DESEMBOLSO DEL 0158 AL 0170 SEGUN RELACION DE GASTOS.</t>
  </si>
  <si>
    <t>PAGO FACT. NO. B1500000152/01-09-2021 ORDEN DE SERVICIO OS2021-0505, SERVICIO DE REPARACION DE TRANSMISION COMPLETA, DE UN CAMION GRUA INTERNATIONAL FICHA 875, AÑO 2009, CHASIS 1HTWYSBT39J179649.</t>
  </si>
  <si>
    <t>PAGO FACT. NO.B1500000019/04-09-2021, ORDEN DE SERVICIO OS2021-0502, COLOCACION DE PUBLICIDAD INSTITUCIONAL DURANTE 06 (SEIS) MESES, EN  PAGINA WEB, EN LA PROVINCIA BARAHONA, CORRESP. AL PERIODO DEL 02 DE SEPTIEMBRE AL 02 DE OCTUBRE/2021.</t>
  </si>
  <si>
    <t>APORTE ECONOMICO PARA EL " TORNEO OFICIAL DE KICKBOXING OLIMPICO DE LA PROVINCIA SANTIAGO DE LOS CABALLERO", REALIZADO POR LA ASOCIACION DE KICKBOXING DE SANTIAGO ASOKISA, INC., A CELEBRARSE EL DIA 14 DEL MES DE NOVIEMBRE DEL 2021.</t>
  </si>
  <si>
    <t>PAGO FACT. NOS.B1500000025, 26 27/05-10-2021, ORDEN DE SERVICIO NO. OS2021-0691,  DISTRIBUCION DE AGUA EN DIFERENTES SECTORES Y COMUNIDADES  DE LA PROVINCIA SAN CRISTOBAL, CORRESP.  A  28   DIAS DE  JULIO, 31 DIAS DE AGOSTO, 30 DIAS DE SEPTIEMBRE/2021.</t>
  </si>
  <si>
    <t>PAGO FACT. NO.B1500000115/04-10-2021, ORDEN DE SERVICIO NO. OS2021-0660, SERVICIO DISTRIBUCION DE AGUA CON CAMION CISTERNA EN DIFERENTES COMUNIDADES DE LA PROVINCIA SAN CRISTOBAL, CORRESP. A 30 DIAS DE  SEPTIEMBRE/2021.</t>
  </si>
  <si>
    <t>PAGO FACT. NO.B1500000029/28-10-2021, ALQUILER LOCAL COMERCIAL PARA NUESTRA OFICINA EN EL MUNICIPIO Y PROVINCIA SANTIAGO RODRIGUEZ,  CORRESP. A AL MES OCTUBRE/2021.</t>
  </si>
  <si>
    <t>PAGO FACT. NO. B1500000013/14-10-2021,  ORDEN DE SERVICIO NO. OS2021-0630, SERVICIO DISTRIBUCION DE AGUA EN DIFERENTES SECTORES Y COMUNIDADES DE LA PROVINCIA INDEPENDENCIA. CORRESP. A 29  DIAS DE  AGOSTO/2021.</t>
  </si>
  <si>
    <t>PAGO FACT. NO.B1100009116/20-10-2021,  ALQUILER LOCAL COMERCIAL EN EL MUNICIPIO LOMA DE CABRERA, PROVINCIA DAJABON,  CORRESP. AL  MES DE OCTUBRE/2021.</t>
  </si>
  <si>
    <t>PAGO FACT. NO.B1500000038/05-10-2021,  ALQUILER LOCAL COMERCIAL EN RIO SAN JUAN, PROVINCIA MARIA TRINIDAD SANCHEZ, ADENDA NO.01/2020, CORRESP. AL  MES DE OCTUBRE/2021.</t>
  </si>
  <si>
    <t>PAGO FACT. NO. B1100009117/20-10-2021,  ALQUILER LOCAL COMERCIAL, MUNICIPIO SAN JUAN, PROVINCIA SAN JUAN, CORRESPONDIENTE AL  MES DE OCTUBRE/2021.</t>
  </si>
  <si>
    <t>PAGO FACT. NO. B1500000045/22-09-2021 ORDEN DE SERVICIO OS2021-0670, SERVICIO DE NOTARIO PARA EL ACTO DE APERTURAR LA LICITACION PUBLICA NACIONAL NO. INAPA-CCC-LPN-2021-0022 OFERTAS TECNICAS (SOBRE A) PARA LA AMPLIACION CAMPO DE POZO LA MATILLA ACUEDUCTO DE HIGUEY, HABILITACION LABORATORIO REGIONAL DEL ESTE, ACUEDUCTO DE HIGUEY Y MEJORAMIENTO DEL  ACUEDUCTO LA OTRA BANDA-EL MACAO, PROVINCIA LA ALTAGRACIA".</t>
  </si>
  <si>
    <t>PAGO FACT. NO. B1500000106/10-09-2021,  ORDEN DE SERVICIO NO. OS2021-0627, SERVICIO DE NOTARIO PARA EL ACTO DE APERTURA DE  LA COMPARACION DE PRECIOS NO. INAPA-CCC-CP-2021-0031 OFERTAS TECNICAS ( SOBRE A )  PARA LA ´´REHABILITACION  DEPOSITO METALICO, ACUEDUCTO MULTIPLE DUVERGE- LA COLONIA VENGAN A VER, PROVINCIA INDEPENDENCIA, ZONA VIII´´.</t>
  </si>
  <si>
    <t>REPOSICION FONDO CAJA CHICA DE LA DIRECCION EJECUTIVA CORRESP. AL PERIODO DEL 28-09 AL 27-10-2021, RECIBOS DE DESEMBOLSO DEL 10410 AL 10456 SEGUN RELACION DE GASTOS.</t>
  </si>
  <si>
    <t>REPOSICION FONDO CAJA CHICA DE LA PROVINCIA EL SEIBO ZONA VI CORRESP. AL PERIODO DEL 07-09 AL 14-10-2021, RECIBOS DE DESEMBOLSO DEL 0871 AL 0914, SEGUN RELACION DE GASTOS.</t>
  </si>
  <si>
    <t>PAGO FACT. NOS. B1500000058/01-07, 59/31-07-2021, ORDEN DE SERVICIO NO. OS2021-0534,  DISTRIBUCION DE AGUA CON CAMION CISTERNA EN DIFERENTES SECTORES Y COMUNIDADES DE LA PROVINCIA EL SEIBO, CORRESP.  A 30 DIAS  DE JUNIO Y 31 DIAS DE JULIO/2021.</t>
  </si>
  <si>
    <t>PAGO FACT. NO. B1500000059/01-09-2021 , ORDEN DE SERVICIO NO.OS2021-0662, DISTRIBUCION DE AGUA EN DIFERENTES SECTORES Y COMUNIDADES DE LA PROVINCIA SAN PEDRO DE MACORIS, CORRESP. A 25 DIAS DEL MES DE AGOSTO/2021.</t>
  </si>
  <si>
    <t>PAGO FACT. NOS.B1500000011/20-09, 12/04-10-2021, ORDEN DE SERVICIO NO.OS2021-0684,  DISTRIBUCION DE AGUA EN DIFERENTES SECTORES Y COMUNIDADES  DE LA PROVINCIA MAO, VALVERDE, CORRESPONDIENTE A 27  DIAS DEL AGOSTO Y  28 DIAS DE SEPTIEMBRE /2021.</t>
  </si>
  <si>
    <t>PAGO FACT. NO. B1500000115/19-10-2021,  ORDEN DE SERVICIO NO. OS2021-0590, SERVICIO DISTRIBUCION DE AGUA EN DIFERENTES SECTORES Y COMUNIDADES DE LA PROVINCIA SAMANA. CORRESP. A  30 DIAS DE SEPTIEMBRE/2021.</t>
  </si>
  <si>
    <t>PAGO FACT. NO.B1500000048/12-10-2021, ORDEN DE SERVICIO NO.OS2021-0594, DISTRIBUCION DE AGUA EN DIFERENTES COMUNIDADES DE LA PROVINCIA PERAVIA, CORRESP. A 30 DIAS  DE  SEPTIEMBRE/2021.</t>
  </si>
  <si>
    <t>PAGO FACT. NO B1500000060/04-10-2021, ORDEN DE SERVICIO NO. OS2021-0527, DISTRIBUCION DE AGUA EN DIFERENTES SECTORES Y COMUNIDADES DE LA PROVINCIA DUARTE, CORRESP. 30  DIAS DE SEPTIEMBRE/2021.</t>
  </si>
  <si>
    <t>PAGO FACT. NOS. B1500000001, 02, 03, 04, 05/14-09, 06/13-09, 12/01-10-2021,  ORDEN DE SERVICIO NO. OS2021-0687, SERVICIO DISTRIBUCION DE AGUA EN DIFERENTES SECTORES Y COMUNIDADES DE LA PROVINCIA PERAVIA. CORRESP. A 18  DIAS DE  MARZO, 30 DIAS DE ABRIL, 31 DIAS DE MAYO, 30 DIAS DE JUNIO, 31 DIAS DE JULIO, 31 DIAS DE AGOSTO Y 30 DIAS DE SEPTIEMBRE/2021.</t>
  </si>
  <si>
    <t>PAGO DE FACT.NO.B1500000017/19-10-2021, ORDEN DE SERVICIO NO. OS2021-0720, SERVICIO DE NOTARIO PARA EL ACTO DE APERTURA DE LA COMPARACION  DE PRECIOS NO. INAPA-CCC-CP-2021-0054, OFERTAS TECNICAS (SOBRE A) PARA LA   "ADQUISICION DE MATERIALES ELECTRICOS (LUCES LED) PARA SER UTILIZADOS EN TODOS LOS ACUEDUCTOS Y SISTEMAS DEL INAPA".</t>
  </si>
  <si>
    <t>PAGO DE FACT. NO.B1500000016/19-10-2021, ORDEN DE SERVICIO NO. OS2021-0716, SERVICIO DE NOTARIO PARA EL ACTO DE APERTURA DE LA COMPARACION  DE PRECIOS NO. INAPA-CCC-CP-2021-0052, OFERTAS ECONOMICAS (SOBRE B)  PARA LA ¨ADQUISICION DE DIFERENCIALES PARA SER UTILIZADOS EN LAS PLANTAS DE TRATAMIENTO DEL INAPA¨.</t>
  </si>
  <si>
    <t>PAGO FACT. NO. B1500002783/01-10-2021,NOTA DE CREDITO NO.B0400000671/01-10-2021, CUENTA NO. (50015799) SERVICIO C&amp;W INTERNET 155 MBPS IP ASIGNADO A NIVEL CENTRAL, CORRESP. A LA FACTURACION DE 01-10 AL 31-10/2021.</t>
  </si>
  <si>
    <t>PAGO FACT. NOS.B1500000001/27-09, 02/27-09-2021, ORDEN DE SERVICIO NO. OS2021-0672, DISTRIBUCION DE AGUA EN DIFERENTES SECTORES Y COMUNIDADES DE LA PROVINCIA SAN CRISTOBAL, SEGUN CONTRATO NO. 034/2021 CORRESP. A 31 DIAS DEL  MES DE JULIO Y 31 DIAS DEL MES DE AGOSTO/2021.</t>
  </si>
  <si>
    <t>PAGO FACT. NO.B1100009118/20-10-2021  ALQUILER LOCAL COMERCIAL EN EL MUNICIPIO DE BAYAGUANA, PROVINCIA MONTE PLATA, CORRESP. AL MES DE OCTUBRE/2021.</t>
  </si>
  <si>
    <t>PAGO FACT. NO.B1100009115/20-10-2021,  ALQUILER LOCAL COMERCIAL EN LAS TARANAS VILLA RIVAS, PROVINCIA DUARTE, CORRESP. AL MES OCTUBRE/2021.</t>
  </si>
  <si>
    <t>PAGO FACT. NOS.B1500000001/01-09, 02/01-10-2021, ORDEN DE SERVICIO NO. OS2021-0692, DISTRIBUCION DE AGUA EN DIFERENTES SECTORES Y COMUNIDADES DE LA PROVINCIA DE AZUA, CORRESP. A 12 DIAS DEL  MES DE AGOSTO Y 29 DIAS DEL MES DE SEPTIEMBRE/2021.</t>
  </si>
  <si>
    <t>PAGO FACT. NO.B1500000001/29-10-2021, ALQUILER LOCAL COMERCIAL MUNICIPIO HIGUEY, PROVINCIA LA ALTAGRACIA, CORRESPONDIENTE A LOS MESES DE AGOSTO, SEPTIEMBRE, OCTUBRE/2021.</t>
  </si>
  <si>
    <t xml:space="preserve">EFT-2376 </t>
  </si>
  <si>
    <t>EFT-2377</t>
  </si>
  <si>
    <t>EFT-2378</t>
  </si>
  <si>
    <t>PAGO FACT. NO. B1500000001/28-10-2021 (CUB. NO.01) DE LOS TRABAJOS LINEA DE CONDUCCION TRAMO DESDE EST.2+356.60 HASTA EST. 3+372.40, PROV.  SANTO DOMINGO - MONTE PLATA, ZONA IV,  LOTE IX.</t>
  </si>
  <si>
    <t>PAGO FACT. NO.B1500000178/01-11-2021 (CUB. NO.03) DE LOS TRABAJOS RECONSTRUCCION SISTEMAS DE ABASTECIMIENTO DE LAS TABLAS-GALEON, PARTE LAS TABLAS, ACUED. PERAVIA, PROVINCIA PERAVIA.</t>
  </si>
  <si>
    <t>PAGO FACT. NO.B1500000196/01-11-2021 (CUB. NO.03) DE LOS TRABAJOS AMPLIACION ALCANTARILLADO SANITARIO DE MONTECRISTI, PROV.MONTECRISTI.</t>
  </si>
  <si>
    <t>PAGO FACT. B1500000197/01-11-2021, (CUB. NO.03) DE LOS TRABAJOS CONSTRUCCION ALCANTARILLADO SANITARIO DE MONTE CRISTI (ESTACION DE BOMBEO, ELECTRIFICACION Y LINEA DE IMPULSION)  PROV. MONTE CRISTI.</t>
  </si>
  <si>
    <t>PAGO FACT. B1100009100 D/F 19/10/21 ALQUILER LOCAL NEYBA CORRESP. AL MES DE OCTUBRE/21</t>
  </si>
  <si>
    <t>PAGO FACT. B1100009101 D/F 19/10/21 ALQUILER COMERCIAL CABRAL CORRESP. AL MES DE OCTUBRE /21</t>
  </si>
  <si>
    <t xml:space="preserve">PAGO FACT. B1100009102 D/F 19/10/21 ALQUILER COMERCIAL TAMAYO CORRESP. AL MES DE OCTUBRE/21 </t>
  </si>
  <si>
    <t>PAGO VIATICO POR VIAJAR A STO DGO LOS DIAS 02 Y 30/9/21 CON EL OBJETIVO DE ENTREGAR Y RETIRAR DOCUMENTOS.</t>
  </si>
  <si>
    <t>PAGO VIATICO POR VIJAR A STO DGO EL DIA 31/8/21 CON EL OBJETIVO DE LLEVAR AL ING. ELSON PE;A A ENTREGAR DOCUMENTOS A LA DIRECCION DE OPERACIONES.</t>
  </si>
  <si>
    <t>COMPRA VARIOS MATERIALES PARA SER UTILIZADOS EN CORRECCION DE AVERIAS EN AC REGIONAL ASURO.</t>
  </si>
  <si>
    <t>PAGO VIATICO  POR VIAJAR A STO DGO LOS DIAS 3, 5 Y 25/8/21 CON EL OBJETIVO DE LLEVAR A YEURI A PARTICIPAR EN REUNIONES Y LLEVAR DOCUMENTOS.</t>
  </si>
  <si>
    <t>PAGO VIATICO POR VIAJAR A STO. DGO LOS DIAS 3, 5 Y 25/8/21 CON EL OBJETIVO DE PARTICIPAR EN REUNION Y ENTREGAR DOCUMENTOS.</t>
  </si>
  <si>
    <t>PAGO VIATICO POR VIAJAR A STO. DGO. EL DIA 02 Y 03/8/21 CON EL OBJETIVO DE LLEVAR A MOQUETE A LA DIRECCION DE OPERACIONES.</t>
  </si>
  <si>
    <t>PAGO FACT. B1100009106 D/F 19/10/21 ALQUILER LOCAL DUVERGE CORRESP. AL MES DE OCTUBRE/21.</t>
  </si>
  <si>
    <t>PAGO FACT. B1100009105 D/F 19/10/21 ALQUILER LOCAL VILLA CENTRAL CORRESP. AL MES DE OCTUBRE/21.</t>
  </si>
  <si>
    <t>PAGO RETENCIONES 5,10 Y 18% CORRESP. AL MES DE OCTUBRE /21.</t>
  </si>
  <si>
    <t>PAGO FACT. B1100009104 D/F 149/10/21 ALQUILER LOCAL GALVAN CORRESP. AL MES DE OCTUBRE/21.</t>
  </si>
  <si>
    <t>PAGO FACT. B1100009103 D/F 19/10/21.</t>
  </si>
  <si>
    <t>PAGO FACT. B1100009098 D/F 19/10/21 ALQUILER LOCAL COMERCIAL VICENTE NOBLE , CORRESP. AL MES DE OCTUBRE/21.</t>
  </si>
  <si>
    <t>PAGO FACT. B1100009099 D/F 19/10/21 ALQUILER LOCAL JIMANI, CORRESP. AL MES DE OCTUBRE/21.</t>
  </si>
  <si>
    <t>PAGO JUNTAS DRESSER DE DIFERENTES MEDIDAS PARA SER USADAS EN LOS AC. DE LAS PROVINCIAS BARAHONA, BAHORUCO , INDEPENDENCIA Y PEDERNALES.</t>
  </si>
  <si>
    <t>AVD (REVERSO ERROR EN MONTO)</t>
  </si>
  <si>
    <t xml:space="preserve">EFT-6776 </t>
  </si>
  <si>
    <t>EFT-6777</t>
  </si>
  <si>
    <t>EFT-6778</t>
  </si>
  <si>
    <t>EFT-6779</t>
  </si>
  <si>
    <t>EFT-6780</t>
  </si>
  <si>
    <t>EFT-6781</t>
  </si>
  <si>
    <t>EFT-6782</t>
  </si>
  <si>
    <t>EFT-6783</t>
  </si>
  <si>
    <t>EFT-6784</t>
  </si>
  <si>
    <t>EFT-6785</t>
  </si>
  <si>
    <t>EFT-6786</t>
  </si>
  <si>
    <t>EFT-6787</t>
  </si>
  <si>
    <t>EFT-6788</t>
  </si>
  <si>
    <t>EFT-6789</t>
  </si>
  <si>
    <t xml:space="preserve">061742 </t>
  </si>
  <si>
    <t xml:space="preserve">061743 </t>
  </si>
  <si>
    <t xml:space="preserve">061744 </t>
  </si>
  <si>
    <t xml:space="preserve">061745 </t>
  </si>
  <si>
    <t xml:space="preserve">061746 </t>
  </si>
  <si>
    <t xml:space="preserve">061747 </t>
  </si>
  <si>
    <t xml:space="preserve">061748 </t>
  </si>
  <si>
    <t>PAGO FACT. NO.B1500000004/09-09-2021, ORDEN DE SERVICIO NO.OS2021-0557, COLOCACION DE PUBLICIDAD INSTITUCIONAL DURANTE EL PERIODO DEL 25 DE MAYO AL 25 DE AGOSTO DEL 2021 EN EL PROGRAMA RADIAL "EL DEBATE MAÑANERO", TRANSMITIDO DE LUNES A VIERNES EN HORARIO DE 7:00 AM A 9:30 AM POR LA EMISORA TERNURA 89.1 FM Y POR LA PAGINA WEB WWW,TERNURA89.COM.</t>
  </si>
  <si>
    <t>REPOSICION FONDO CAJA CHICA DE LA PROVINCIA MONTECRISTI ZONA I CORRESP. AL PERIODO DEL 15-09 AL 05-10-2021, RECIBOS DE DESEMBOLSO DEL 0724 AL 0737 SEGUN RELACION DE GASTOS.</t>
  </si>
  <si>
    <t>PAGO FACT. NO. B1500000044/24-09-2021, ORDEN DE SERVICIO NO. OS2021-0407, DISTRIBUCION DE AGUA EN DIFERENTES SECTORES Y COMUNIDADES DE LA PROVINCIA  BARAHONA, ADENDA  01/2021, CORRESP. A 31 DIAS DE AGOSTO/2021.</t>
  </si>
  <si>
    <t>PAGO FACT. NO.B1100009109/20-10-2021, ALQUILER LOCAL COMERCIAL EN PIMENTEL, PROVINCIA DUARTE, CORRESP. AL MES DE OCTUBRE/2021.</t>
  </si>
  <si>
    <t>PAGO FACT. NO.B1500000076/22-10-2021  ALQUILER LOCAL COMERCIAL EN EL MUNICIPIO Y PROVINCIA EL SEIBO, (ADENDA 01/2020) CORRESP. A LOS MESES DE SEPTIEMBRE,  OCTUBRE/2021.</t>
  </si>
  <si>
    <t>PAGO FACT. NO. B1100009112/20-10-2021, ALQUILER DE LOCAL COMERCIAL UBICADO EN EL DISTRITO MUNICIPAL PALMAR DE OCOA, MUNICIPIO AZUA, PROVINCIA AZUA, CORRESP. AL MES DE OCTUBRE/2021.</t>
  </si>
  <si>
    <t>PAGO FACT. NO.B1100009113/20-10-2021, ALQUILER LOCAL COMERCIAL EN EL MUNICIPIO DE CABRERA, PROVINCIA MARIA TRINIDAD SANCHEZ, CORRESP. AL MES DE OCTUBRE/2021.</t>
  </si>
  <si>
    <t>PAGO FACT. NOS. B1500068370/21, 60864/24, 68428, 68427/30,68434/31-08, 68462/02, 68464/03, 68454, 68488, 68490, 68502, 68491/09, 68507, 68506/10, 68518, 68519, 68520, 68521/13, 68525, 68526/14, 68565, 68564/20, 68568/21-09-2021,ORDEN DE COMPRA OC-2021-0207, ADQUISICION DE COMBUSTIBLE Y TICKETS PARA SER UTILIZADOS EN LA FLOTILLA DE VEHICULOS Y EQUIPOS DEL INAPA.</t>
  </si>
  <si>
    <t>PAGO FACT. NOS. B1500000178/05-07, 186/09-08, 189/09-09-2021, ORDEN DE SERVICIO NO. OS2021-0388,  DISTRIBUCION DE AGUA EN DIFERENTES SECTORES Y COMUNIDADES DE LA PROVINCIA SANTIAGO RODRIGUEZ, CORRESP. A 30 DIAS  DE JUNIO, 29 DIAS DE JULIO, 30 DIAS DE AGOSTO/2021.</t>
  </si>
  <si>
    <t>PAGO FACT. NO. B1500000009/01-10-2021, ALQUILER LOCAL COMERCIAL EN EL MUNICIPIO SAN FRANCISCO DE MACORIS, PROVINCIA DUARTE, CORRESP. AL MES DE OCTUBRE/2021.</t>
  </si>
  <si>
    <t>PAGO FACT. NOS. B1500000033/20-09, 34/04-10-2021, ORDEN DE SERVICIO NO. OS2021-0685,  ABASTECIMIENTO DE AGUA EN DIFERENTES SECTORES Y COMUNIDADES DE LA PROVINCIA MAO, VALVERDE, CORRESP. A 28 DIAS  DE AGOSTO Y 29 DIAS DE SEPTIEMBRE/2021.</t>
  </si>
  <si>
    <t>PAGO FACT. NO. B1500000047/30-09-2021, ORDEN DE SERVICIO NO. OS2021-0387, DISTRIBUCION DE AGUA CON CAMION CISTERNA EN DIFERENTES SECTORES Y COMUNIDADES DE LA PROVINCIA SAN CRISTOBAL CORRESP. A 30 DIAS DEL MES DE SEPTIEMBRE/2021.</t>
  </si>
  <si>
    <t>PAGO FACT. NO. B1500000044/04-10-2021,  ORDEN DE SERVICIO NO. OS2021-0537  DISTRIBUCION  DE AGUA EN DIFERENTES SECTORES Y COMUNIDADES DE LA PROVINCIA SAN CRISTOBAL CORRESP. A  30 DIAS DE SEPTIEMBRE/2021.</t>
  </si>
  <si>
    <t>PAGO FACT. NO.B1500000119/19-10-2021, ORDEN DE SERVICIO NO. OS2021-0593, ABASTECIMIENTO DE AGUA EN DIFERENTES SECTORES Y COMUNIDADES DE LA PROVINCIA SAN PEDRO DE MACORIS, CORRESP. A 26 DIAS DEL MES DE SEPTIEMBRE/2021.</t>
  </si>
  <si>
    <t>PAGO FACT. NO.B1100009111/20-10-2021,  ALQUILER LOCAL COMERCIAL EN MANZANILLO, MUNICIPIO PEPILLO SALCEDO, PROVINCIA MONTECRISTI, CORRESP. AL MES DE OCTUBRE/2021.</t>
  </si>
  <si>
    <t>PAGO FACT. NO.B1100009108/20-10-2021, ALQUILER LOCAL COMERCIAL EN SAN JUAN DE LA MAGUANA, PROVINCIA SAN JUAN,  CORRESP. AL MES DE OCTUBRE/2021.</t>
  </si>
  <si>
    <t>PAGO FACT. NOS. B1500000005/14-09, 06/14-10-2021 ALQUILER LOCAL COMERCIAL, UBICADO EN LA AVENIDA DUARTE NO.220, PLAZA DURAN, MUNICIPIO VILLA BISONO ( NAVARRETE) PROVINCIA SANTIAGO, CORRESP. A LOS MESES DE SEPTIEMBRE Y OCTUBRE/21.</t>
  </si>
  <si>
    <t>PAGO FACT. NOS. B1500000010/26-09, 08/01-09, 09/01-10-2021,  ORDEN DE SERVICIO NO. OS2021-0671, SERVICIO DISTRIBUCION DE AGUA EN DIFERENTES SECTORES Y COMUNIDADES DE LA PROVINCIA DAJABON. CORRESP.  A   27   DIAS DE  JULIO,  28  DIAS DE AGOSTO Y 26 DIAS DE SEPTIEMBRE/2021.</t>
  </si>
  <si>
    <t>PAGO FACT. NO. B1500000011/01-10-2021,  ORDEN DE SERVICIO NO. OS2021-0589,  DISTRIBUCION DE AGUA CON CAMION CISTERNA EN DIFERENTES SECTORES Y COMUNIDADES DE LA  PROVINCIA SAN JUAN DE LA MAGUANA, CORRESP. A 30  DIAS DE SEPTIEMBRE/2021.</t>
  </si>
  <si>
    <t>PAGO FACT. NO. B1100009149/20-10-2021,  ALQUILER VIVIENDA FAMILIAR HABITADA POR EL PERSONAL DE SUPERVISION DE OBRAS EN MONTECRISTI, CORRESP. AL MES DE OCTUBRE/2021.</t>
  </si>
  <si>
    <t>PAGO FACT. NO.B1500000010/04-10-2021, ORDEN DE SERVICIO NO. OS2021-0649, DISTRIBUCION DE AGUA EN DIFERENTES SECTORES Y COMUNIDADES DE LA PROVINCIA DUARTE, CORRESP. A 30  DIAS DEL MES DE SEPTIEMBRE/ 2021.</t>
  </si>
  <si>
    <t xml:space="preserve">EFT-2379 </t>
  </si>
  <si>
    <t>EFT-2380</t>
  </si>
  <si>
    <t>PAGO FACT. NO. B1500000014/02-11-2021 ( CUB. NO.09 ) DE LOS TRABAJOS CONSTRUCCION  ACUED. DEL SECTOR SANTA ROSA, COMO EXTENSION DEL ACUEDUCTO DE COTUI,  PROVINCIA SANCHEZ RAMIREZ,  ZONA III, LOTE VI.</t>
  </si>
  <si>
    <t>PAGO FACT. NO.B1500000019/02-11-2021 (CUBICACION NO.06) DE LOS TRABAJOS DE EQUIPAMIENTO DE POZOS DE LOS ACUEDUCTOS DE ANGELINA- LAS GUARANAS Y LA MATA, PROV. SANCHEZ RAMIREZ.</t>
  </si>
  <si>
    <t>COMISION POR CONFECCION DE CHEQUERA</t>
  </si>
  <si>
    <t xml:space="preserve">EFT-6790 </t>
  </si>
  <si>
    <t>EFT-6791</t>
  </si>
  <si>
    <t>EFT-6792</t>
  </si>
  <si>
    <t>EFT-6793</t>
  </si>
  <si>
    <t>EFT-6794</t>
  </si>
  <si>
    <t>EFT-6795</t>
  </si>
  <si>
    <t>EFT-6796</t>
  </si>
  <si>
    <t>EFT-6797</t>
  </si>
  <si>
    <t>EFT-6798</t>
  </si>
  <si>
    <t>EFT-6799</t>
  </si>
  <si>
    <t>EFT-6800</t>
  </si>
  <si>
    <t>EFT-6801</t>
  </si>
  <si>
    <t>EFT-6802</t>
  </si>
  <si>
    <t>EFT-6803</t>
  </si>
  <si>
    <t>EFT-6804</t>
  </si>
  <si>
    <t>EFT-6805</t>
  </si>
  <si>
    <t>EFT-6806</t>
  </si>
  <si>
    <t>EFT-6807</t>
  </si>
  <si>
    <t>EFT-6808</t>
  </si>
  <si>
    <t>EFT-6809</t>
  </si>
  <si>
    <t>EFT-6810</t>
  </si>
  <si>
    <t xml:space="preserve">061749 </t>
  </si>
  <si>
    <t xml:space="preserve">061750 </t>
  </si>
  <si>
    <t xml:space="preserve">061751 </t>
  </si>
  <si>
    <t xml:space="preserve">061752 </t>
  </si>
  <si>
    <t xml:space="preserve">061753 </t>
  </si>
  <si>
    <t xml:space="preserve">061754 </t>
  </si>
  <si>
    <t xml:space="preserve">061755 </t>
  </si>
  <si>
    <t xml:space="preserve">061756 </t>
  </si>
  <si>
    <t xml:space="preserve">061757 </t>
  </si>
  <si>
    <t xml:space="preserve">061758 </t>
  </si>
  <si>
    <t xml:space="preserve">061759 </t>
  </si>
  <si>
    <t xml:space="preserve">061760 </t>
  </si>
  <si>
    <t xml:space="preserve">061761 </t>
  </si>
  <si>
    <t xml:space="preserve">061762 </t>
  </si>
  <si>
    <t xml:space="preserve">061763 </t>
  </si>
  <si>
    <t xml:space="preserve">061764 </t>
  </si>
  <si>
    <t xml:space="preserve">061765 </t>
  </si>
  <si>
    <t xml:space="preserve">061766 </t>
  </si>
  <si>
    <t xml:space="preserve">061767 </t>
  </si>
  <si>
    <t xml:space="preserve">061768 </t>
  </si>
  <si>
    <t>REPOSICION FONDO CAJA CHICA DE LA ZONA V SANTIAGO CORRESP. AL PERIODO DEL 27-08 AL 06-10-2021, RECIBOS DE DESEMBOLSO DEL 0522 AL 0569 SEGUN RELACION DE GASTOS.</t>
  </si>
  <si>
    <t>PAGO ARBITRO DEL AYUNTAMIENTO DE LAS MATAS DE FARFAN CORRESP. A LOS MESES DESDE FEBRERO HASTA AGOSTO 2021.</t>
  </si>
  <si>
    <t>PAGO FACT. NO. B1500000026/13-10-2021, ORDEN DE SERVICIO NO. OS2021-0597, SERVICIO DE DISTRIBUCION DE AGUA CON CAMION CISTERNA EN DIFERENTES SECTORES Y COMUNIDADES DE LA PROVINCIA BAHORUCO, CORRESP. A 30 DIAS DEL MES SEPTIEMBRE/2021.</t>
  </si>
  <si>
    <t>PAGO INDEMN. Y VAC. (30 DIAS CORRESP. AL AÑO 2019 Y 25 DEL 2020), QUIEN DESEMPEÑO EL CARGO DE CONSERJE, EN LA DIVISION ADMINISTRATIVA DE LA PROVINCIA SAN JUAN DE LA MAGUANA.</t>
  </si>
  <si>
    <t>PAGO FACT. NO.B1100009114/20-10-2021, ALQUILER LOCAL COMERCIAL EN EL MUNICIPIO RESTAURACION,  PROVINCIA DAJABON CORRESP. AL MES DE OCTUBRE/2021.</t>
  </si>
  <si>
    <t>PAGO FACT. NO.B1100009120/20-10-2021,  ALQUILER LOCAL COMERCIAL EN JICOME ARRIBA, MUNICIPIO ESPERANZA, PROVINCIA VALVERDE, CORRESP. AL MES DE OCTUBRE/2021.</t>
  </si>
  <si>
    <t>PAGO FACT. NO. B1500000011/30-09-2021, ORDEN DE SERVICIO NO. OS2021-0648,  ABASTECIMIENTO DE AGUA EN DIFERENTES SECTORES Y COMUNIDADES DE LA  PROVINCIA SANTIAGO, CORRESP. A 25  DIAS DE SEPTIEMBRE/2021.</t>
  </si>
  <si>
    <t>PAGO FACT. NO.B1100009119/20-10-2021,  ALQUILER LOCAL COMERCIAL, MUNICIPIO SAN JOSE DE OCOA, PROVINCIA  DE SAN JOSE DE OCOA, CORRESP. AL MES DE OCTUBRE/2021.</t>
  </si>
  <si>
    <t>PAGO FACT. NO.B1100009110/20-10-2021,  ALQUILER LOCAL COMERCIAL  EN EL MUNICIPIO  LAGUNA SALADA, PROVINCIA VALVERDE, CORRESP. AL MES DE OCTUBRE/2021.</t>
  </si>
  <si>
    <t>PAGO FACT. NO.B1100009107/20-10-2021 ALQUILER LOCAL COMERCIAL EN COTUI PROVINCIA  SANCHEZ RAMIREZ, CORRESP. AL MES DE OCTUBRE/2021.</t>
  </si>
  <si>
    <t>REPOSICION FONDO CAJA CHICA DE LA DIRECCION DE OPERACIONES DESTINADO PARA CUBRIR GASTOS DE URGENCIA CORRESP. AL PERIODO DEL 14-09 AL 25-10-2021, RECIBOS DE DESEMBOLSO DEL 9704 AL 9819, SEGUN RELACION DE GASTOS.</t>
  </si>
  <si>
    <t>PAGO FACT. NO.B1100009124/20-10-2021, ALQUILER LOCAL COMERCIAL  EN BOCA CANASTA , MUNICIPIO BANI, PROVINCIA PERAVIA CORRESP. AL MES DE OCTUBRE/2021.</t>
  </si>
  <si>
    <t>PAGO FACT. NO. B1100009125/20-10-2021, ALQUILER LOCAL COMERCIAL EN EL MUNICIPIO QUISQUEYA, PROVINCIA SAN PEDRO DE MACORIS, CORRESPONDIENTE AL MES DE OCTUBRE/2021.</t>
  </si>
  <si>
    <t>PAGO FACT. NO.B1100009126/20-10-2021, ALQUILER LOCAL COMERCIAL EN  LAS YAYAS, PROVINCIA  AZUA, CORRESP. AL MES DE OCTUBRE/2021.</t>
  </si>
  <si>
    <t>PAGO FACT. NO.B1100009128/20-10-2021 ALQUILER DE LOCAL COMERCIAL EN EL MUNICIPIO NAGUA, PROVINCIA MARIA TRINIDAD SANCHEZ, CORRESP. AL MES DE OCTUBRE/2021.</t>
  </si>
  <si>
    <t>AUMENTO DE FONDO DE CAJA CHICA DE LA PROVINCIA DUARTE, ACTUALMENTE DICHO FONDO CUENTA CON UN MONTO DE RD$200,000.00 Y CON ESTA SUMA EL FONDO ASCIENDE A RD$400,000.00.</t>
  </si>
  <si>
    <t>PAGO FACT. NO.B1100009132/20-10-2021,  ALQUILER LOCAL COMERCIAL EN SABANA IGLESIA, PROVINCIA SANTIAGO CORRESP. AL MES DE OCTUBRE/2021.</t>
  </si>
  <si>
    <t>PAGO FACT. NO. B1100009131/20-10-2021, ALQUILER LOCAL COMERCIAL EN CAÑAFISTOL-BANI, PROVINCIA PERAVIA CORRESP. AL MES DE OCTUBRE/2021.</t>
  </si>
  <si>
    <t>PAGO FACT. NO. B1500000046/22-09-2021 ORDEN DE SERVICIO OS2021-0697, SERVICIO DE NOTARIO PARA EL ACTO DE APERTURA DE LA COMPARACION DE PRECIOS NO. INAPA-CCC-CP-2021-0033 OFERTAS ECONOMICAS (SOBRE B) PARA LA "REHABILITACION PLANTA POTABILIZADORA ACUEDUCTO SABANA YEGUA PROVINCIA AZUA".</t>
  </si>
  <si>
    <t>PAGO FACT. NO.B1100009134/20-10-2021,  ALQUILER LOCAL COMERCIAL EN LAS MATAS DE FARFAN,  PROVINCIA SAN JUAN, CORRESP. AL MES DE OCTUBRE/2021.</t>
  </si>
  <si>
    <t>PAGO FACT. NO. B1500000043/04-10-2021, ORDEN DE SERVICIO NO. OS2021-0536,  DISTRIBUCION DE AGUA CON CAMION CISTERNA EN DIFERENTES SECTORES Y COMUNIDADES DE LA PROVINCIA SAN CRISTOBAL, CORRESP. A  30 DIAS DE SEPTIEMBRE/2021.</t>
  </si>
  <si>
    <t>PAGO FACT. NO. B1500000053/01-10-2021, ORDEN DE SERVICIO NO. OS2021-0529,  DISTRIBUCION DE AGUA CON CAMION CISTERNA EN DIFERENTES SECTORES Y COMUNIDADES DE LA PROVINCIA SAN CRISTOBAL, CORRESP. A 30  DIAS DE  SEPTIEMBRE/2021.</t>
  </si>
  <si>
    <t>PAGO FACT. NO. B1100009148/20-10-2021,  ALQUILER DE UNA CASA, EN EL MUNICIPIO BANI, PROVINCIA PERAVIA CORRESP. AL MES DE OCTUBRE/2021.</t>
  </si>
  <si>
    <t>PAGO FACT. NO.B1500000060/27-09-2021, ORDEN DE SERVICIO NO.OS2021-0733, SERVICIO DE NOTARIO PARA EL ACTO DE APERTURA DE LA COMPARACION DE PRECIOS NO.INAPA-CCC-CP-2021-0047 OFERTAS TECNICAS (SOBRE A) PARA LA "REHABILITACION OBRA DE TOMA Y ESTACION DE BOMBEO, ACUEDUCTO EL SEIBO, PROVINCIA EL SEIBO, ZONA VI".</t>
  </si>
  <si>
    <t>PAGO FACT. NO.B1500000061/27-09-2021, ORDEN DE SERVICIO NO.OS2021-0734, SERVICIO DE NOTARIO PARA EL ACTO DE APERTURA DE LA COMPARACION DE PRECIOS NO.INAPA-CCC-CP-2021-0051 OFERTAS TECNICAS (SOBRE A), PARA LA " CONSTRUCCION OBRA DE TOMA Y ESTACION DE BOMBEO ACUEDUCTO GUANUMA LOS BOTADOS, PROVINCIA MONTE PLATA-SANTO DOMINGO".</t>
  </si>
  <si>
    <t>PAGO FACT. NO.B1500000066/13-10-2021, ORDEN DE SERVICIO NO.OS2021-0732, SERVICIO DE NOTARIO PARA EL ACTO DE APERTURA DE LA LICITACION PUBLICA NACIONAL NO.INAPA-CCC-LPN-2021-0024 OFERTAS TECNICAS (SOBRE A) PARA LA "AMPLIACION ACUEDUCTO MULTIPLE DE YABONICO Y REHABILITACION ACUEDUCTO EL CARBONO, PROVINCIA SAN JUAN, ZONA II".</t>
  </si>
  <si>
    <t>PAGO FACT. NO.B1100009129/20-10-2021,  ALQUILER DE LOCAL COMERCIAL EN EL MUNICIPIO DON GREGORIO, PROVINCIA PERAVIA, CORRESP. AL MES DE OCTUBRE/2021.</t>
  </si>
  <si>
    <t>PAGO FACT. NO. B1500000002/08-10-2021, ORDEN DE SERVICIO NO. OS2021-0661,  DISTRIBUCION DE AGUA EN DIFERENTES SECTORES Y COMUNIDADES DE LA PROVINCIA LA ALTAGRACIA, CORRESP. A 24 DIAS  DE SEPTIEMBRE/2021.</t>
  </si>
  <si>
    <t>PAGO FACT. NOS. B1500000008/04-09, 10/04-10-2021 ORDEN DE SERVICIO NO.OS2021-0683, SERVICIO DE DISTRIBUCION DE AGUA EN CAMION CISTERNA, EN LOS DIFERENTES SECTORES Y COMUNIDADES DE LA PROVINCIA DE SANTIAGO RODRIGUEZ, CORRESP. A 28 DIAS DE AGOSTO Y 27 DIAS DE SEPTIEMBRE/2021.</t>
  </si>
  <si>
    <t>PAGO FACT.  NO. B1500000021/04-10-2021 ORDEN DE SERVICIO NO. OS2021-0637, DISTRIBUCION DE AGUA EN DIFERENTES SECTORES Y COMUNIDADES DE LA PROVINCIA ELIAS PIÑA,  SEGUN CONTRATO NO.014/2021  CORRESP. A 30  DIAS  DE SEPTIEMBRE/2021.</t>
  </si>
  <si>
    <t>PAGO FACT. NO. B1500000046/19-10-2021, ORDEN DE SERVICIO NO.OS2021-0409, SERVICIO DISTRIBUCION DE AGUA, EN DIFERENTES BARRIOS Y COMUNIDADES DE LA PROVINCIA PEDERNALES, CORRESP. 29 DIAS DE AGOSTO/2021.</t>
  </si>
  <si>
    <t>PAGO FACT. NO. B1500000011/20-10-2021, ORDEN DE SERVICIO NO. OS2021-0408, DISTRIBUCION DE AGUA CON CAMION CISTERNA EN DIFERENTES SECTORES Y COMUNIDADES DE LA PROVINCIA SAN CRISTOBAL CORRESP. A 30 DIAS DEL MES DE SEPTIEMBRE/2021.</t>
  </si>
  <si>
    <t>PAGO FACT. NO.B1100009127/20-10-2021,  ALQUILER LOCAL COMERCIAL EN EL MUNICIPIO COTUI, PROVINCIA SANCHEZ RAMIREZ, CORRESP. AL  MES DE OCTUBRE/2021.</t>
  </si>
  <si>
    <t>PAGO FACT. NO.B1500000037/19-10-2021, ORDEN DE SERVICIO NO. OS2021-0722, DISTRIBUCION DE AGUA EN DIFERENTES SECTORES Y COMUNIDADES DE LA PROVINCIA SAMANA, CORRESP. A 30 DIAS DEL MES SEPTIEMBRE2021.</t>
  </si>
  <si>
    <t>PAGO FACT. NO. B1500000067/01-10-2021, ORDEN DE SERVICIO NO.OS2021-0530, DISTRIBUCION DE AGUA EN DIFERENTES SECTORES Y COMUNIDADES DE LA PROVINCIA  SAN CRISTOBAL, CORRESP. A  30 DIAS DE SEPTIEMBRE/2021.</t>
  </si>
  <si>
    <t>PAGO FACT. NO.B1500000039/08-10-2021, ORDEN DE SERVICIO NO. OS2021-0600,   DISTRIBUCION DE AGUA EN DIFERENTES SECTORES Y COMUNIDADES  DE LA PROVINCIA SAMANA, CORRESP. A 30  DIAS DEL MES DE  SEPTIEMBRE/2021.</t>
  </si>
  <si>
    <t>PAGO FACT. NO.B1100009121/20-10-2021, ALQUILER LOCAL COMERCIAL EN VILLA LA MATA, PROVINCIA SANCHEZ RAMIREZ, CORRESP. AL MES DE OCTUBRE/2021.</t>
  </si>
  <si>
    <t>PAGO FACT. NO.B1500000105/01-10-2021,  ALQUILER LOCAL COMERCIAL Y MANTENIMIENTO EN EL MUNICIPIO LAS TERRENAS, PROVINCIA SAMANA, CORRESP. AL MES DE OCTUBRE/2021.</t>
  </si>
  <si>
    <t>PAGO FACT. NO.B1100009133/20-10-2021,  ALQUILER LOCAL COMERCIAL  EN EL MUNICIPIO NIZAO, PROVINCIA PERAVIA CORRESP. AL MES DE OCTUBRE/2021.</t>
  </si>
  <si>
    <t>PAGO FACT. NO.B1100009130/20-10-2021, ALQUILER DE LOCAL COMERCIAL EN EL DISTRITO MUNICIPAL HATILLO PALMA , MUNICIPIO GUAYUBIN, PROVINCIA  MONTE CRISTI, CORRESP. AL MES OCTUBRE/2021.</t>
  </si>
  <si>
    <t>PAGO FACT. NO.B1100007015/22-01-2021,   ALQUILER LOCAL COMERCIAL  EN LA PROVINCIA SAN JOSE DE OCOA, CORRESP. AL MES DE ENERO/2021.</t>
  </si>
  <si>
    <t xml:space="preserve">EFT-2381 </t>
  </si>
  <si>
    <t>PAGO FACT. NO.B1500000010/06-09-2021, TRABAJO LEVANTAMIENTO TOPOGRAFICO DE LAS COMUNIDADES RURALES DE ALINO, PARA ABASTECER DE AGUA POTABLE, LINEA NOROESTE..</t>
  </si>
  <si>
    <t>PAGO FACT. NO.B1500000002/03-11-2021. ( CUOTA NO.05 FINAL ), DE LOS TRABAJOS SUPERVISION DE LOS PROYECTOS (10) OBRAS EN CONSTRUCCION EN LA REGION SUR.</t>
  </si>
  <si>
    <t>103734-103735</t>
  </si>
  <si>
    <t>NOMINA PERSONAL EN TRAMITES DE PENSION NC. Y AC. CORRESP. AL MES DE OCTUBRE/2021</t>
  </si>
  <si>
    <t xml:space="preserve">PAGO VIATICO A STO. DGO. EL DIA 3/9/21 CON EL OBJETIVO DE LLEVAR A PEDRO SANCHEZ A ENTREGAR CONTRATOS DE VARIAS PROVINCIAS E IR A DPTO. DE TECNOLOGIA. </t>
  </si>
  <si>
    <t>PAGO VIATICO POR VIAJAR A STO. DGO. EL DIA 8/9/21 CON EL OBJETIVO DE PARTICIPAR EN REUNION CON EL DIRECTOR DE TRATAMIENTO DE AGUA.</t>
  </si>
  <si>
    <t>PAGO VIATICO POR VIAJAR A STO. DGO. LOS DIAS 02/30/09/21 CON EL OBJETIVO DE LLEVAR A YEURI SALVADOR A ENTREGAR DOCUMENTOS.</t>
  </si>
  <si>
    <t xml:space="preserve">EFT-6755 </t>
  </si>
  <si>
    <t>EFT-6756</t>
  </si>
  <si>
    <t>EFT-6757</t>
  </si>
  <si>
    <t>EFT-6758</t>
  </si>
  <si>
    <t>EFT-6759</t>
  </si>
  <si>
    <t>EFT-6760</t>
  </si>
  <si>
    <t>APORTES PATRONALES DE LA INSTITUCION AL SISTEMA DE SEGURIDAD SOCIAL, CORRESP. AL MES DE OCTUBRE/2021 Y RECARGOS E INTERESES POR  NOVEDADES ATRASADAS REPORTADAS EN EL PRESENTE MES, CORRESP. AL PERIODO  AGOSTO- SEPTIEMBRE/2021, SEGUN FACTURA S/N  D/F 01-11-2021, REFERENCIA NOS.1020-2121-1264-1530, 1020-2121-1264-1582, 0920-2121-1224-0351, 0820-2121-1224-3846.</t>
  </si>
  <si>
    <t>PAGO FACT. NOS.B1500000006/14-10-2021,ORDEN DE SERVICIO NO.OS2021-0531 ,SERVICIO DE DISTRIBUCION DE AGUA EN CAMION CISTERNA EN DIFERENTES COMUNIDADES DE LA PROVINCIA BAHORUCO, CORRESP. A 30 DIAS DEL MES DE SEPTIEMBRE/2021.</t>
  </si>
  <si>
    <t>PAGO FACT.  NO. B1500000012/05-10-2021, ORDEN DE SERVICIO NO. OS2021-0663, DISTRIBUCION DE AGUA EN DIFERENTES SECTORES Y COMUNIDADES DE LA PROVINCIA SAN JUAN CORRESP. A 30 DIAS  DE SEPTIEMBRE/2021.</t>
  </si>
  <si>
    <t>PAGO FACT. NO. B1500002785/01-10-2021, CUENTA NO. (50017176) SERVICIO C&amp;W INTERNET ASIGNADO A SAN CRISTOBAL, CORRESP. A LA FACTURACION DEL 01-10  AL 31-10/2021.</t>
  </si>
  <si>
    <t>PAGO FACT. NO. B1500000131/04-10-2021, ORDEN DE SERVICIO NO. OS2021-0566, DISTRIBUCION DE AGUA EN DIFERENTES SECTORES Y COMUNIDADES DE LA PROVINCIA DUARTE, CORRESP. A  30 DIAS DEL MES DE SEPTIEMBRE/2021.</t>
  </si>
  <si>
    <t>PAGO RETENCION TSS, SEGURO BASICO OPCIONAL, APORTE PLAN DE PENSIONES (2.87%), SEGURO FAMILIAR DE SALUD (3.04%) CORRESPONDIENTE A LAS NOMINAS NIVEL CENTRAL, ACUEDUCTOS, P/CONTRATADO E IGUALADO, P/ TRAMITES PENSION NC. Y AC. PROVINCIA SANTIAGO Y SAN CRISTOBAL, PERSONAL CONTRATADO SAN CRISTOBAL, ADICIONALES NIVEL CENTRAL Y ACUEDUCTO SEPTIEMBRE, PERSONAL TEMPORAL AGOSTO-SEPTIEMBRE, CANCELADO AGOSTO, CONTRATADO SUPERVISION  PROYECTOS Y CANCELADOS NC Y AC, OCTUBRE/2021.</t>
  </si>
  <si>
    <t>EFT-1291</t>
  </si>
  <si>
    <t>DESC. COOP. INAPA (FIJO Y NO FIJO), CORRESP. A LAS NOMINAS NIVEL CENTRAL, ACUEDUCTOS, PERSONAL TRAMITES DE PENSION NC Y AC. PROVINCIAS SANTIAGO Y SAN CRISTOBAL, PERSONAL CONTRATADO E IGUALADO OCTUBRE/2021</t>
  </si>
  <si>
    <t xml:space="preserve">EFT-6811 </t>
  </si>
  <si>
    <t>EFT-6812</t>
  </si>
  <si>
    <t>EFT-6813</t>
  </si>
  <si>
    <t>EFT-6814</t>
  </si>
  <si>
    <t>EFT-6815</t>
  </si>
  <si>
    <t>EFT-6816</t>
  </si>
  <si>
    <t>EFT-6817</t>
  </si>
  <si>
    <t>EFT-6818</t>
  </si>
  <si>
    <t>EFT-6819</t>
  </si>
  <si>
    <t>EFT-6820</t>
  </si>
  <si>
    <t xml:space="preserve">061769 </t>
  </si>
  <si>
    <t xml:space="preserve">061770 </t>
  </si>
  <si>
    <t xml:space="preserve">061771 </t>
  </si>
  <si>
    <t>PAGO FACT. NO. B1500000022/05-10-2021,  ORDEN DE SERVICIO NO. OS2021-0651, DISTRIBUCION DE AGUA EN DIFERENTES SECTORES Y COMUNIDADES DE LA PROVINCIA SAN CRISTOBAL. CORRESP. A 30  DE SEPTIEMBRE/2021.</t>
  </si>
  <si>
    <t xml:space="preserve"> PAGO FACT. NOS.B1500000011/01-09, 12/01-10-2021, ORDEN DE SERVICIO NO. OS2021-0601, DISTRIBUCION DE AGUA EN DIFERENTES SECTORES Y COMUNIDADES DE LA PROVINCIA PERAVIA, CORRESP. A 31 DIAS  DE AGOSTO  Y 30 DIAS DE  SEPTIEMBRE/ 2021.</t>
  </si>
  <si>
    <t>REPOSICION FONDO CAJA CHICA DE LA DIRECCION DE TRATAMIENTO DE AGUA DESTINADO PARA LIMPIEZA, DESINFECCION,CORRECCION DE LOS SISTEMAS DE ABASTECIMIENTO DE AGUAS POTABLES Y RESIDUALES CORRESP. AL PERIODO DEL 26-08 AL 15-10-2021, RECIBOS DE DESEMBOLSO DEL 2814 AL 2905.</t>
  </si>
  <si>
    <t>PAGO FACT. NO. B1500000078/04-10-2021, ORDEN DE SERVICIO NO. OS2021-0538, DISTRIBUCION DE AGUA EN DIFERENTES SECTORES Y COMUNIDADES DE LA PROVINCIA SAN CRISTOBAL, CORRESP. A  30 DIAS DE SEPTIEMBRE/2021.</t>
  </si>
  <si>
    <t>PAGO FACT. NO.B1500000070/01-09-2021,ORDEN DE SERVICIO NO.OS2021-0335 ,SERVICIO DE DISTRIBUCION DE AGUA CON CAMION CISTERNA EN DIFERENTES COMUNIDADES DE LA PROVINCIA PEDERNALES, CORRESP. A  29  DIAS DEL MES DE AGOSTO/2021.</t>
  </si>
  <si>
    <t>PAGO FACT. NO.B1100009123/20-10-2021, ALQUILER LOCAL COMERCIAL,  MUNICIPIO EL VALLE, PROVINCIA HATO MAYOR, CORRESP. AL MES DE OCTUBRE/2021.</t>
  </si>
  <si>
    <t>PAGO FACT. NO. B1500000001/29-10-2021 ALQUILER DEL LOCAL COMERCIAL, UBICADO EN LA CALLE PRINCIPAL NO.28, DISTRITO MUNICIPAL LAS GALERAS,  PROVINCIA SANTA BARBARA DE SAMANA, CORRESP. A 22 DIAS DEL MES DE JULIO Y LOS MESES AGOSTO, SEPTIEMBRE, OCTUBRE/2021.</t>
  </si>
  <si>
    <t>PAGO FACT. NO. B1500000011/01-10-2021, ORDEN DE SERVICIO NO. OS2021-0524,  ABASTECIMIENTO DE AGUA EN DIFERENTES SECTORES Y COMUNIDADES DE LA PROVINCIA SAN JUAN DE LA MAGUANA, CORRESP. A 29  DIAS DEL MES DE SEPTIEMBRE/2021.</t>
  </si>
  <si>
    <t>PAGO FACT. NO.B1500003302/08-10-2021, ORDEN DE SERVICIO NO.OS2021-0639, PUBLICACION EN UN MEDIO (1) DE CIRCULACION NACIONAL, DOS DIAS CONSECUTIVOS: MARTES 31 DE AGOSTO Y MIERCOLES 01 DE SEPTIEMBRE DEL AÑO 2021, SORTEO DE OBRAS INAPA-CCC-SO-2021-0001 "CONSTRUCCION Y AMPLIACION REDES DE DISTRIBUCION ACUEDUCTOS MULTIPLES, PROVINCIAS MONSEÑOR NOUEL, MARIA TRINIDAD SANCHEZ Y SANCHEZ RAMIREZ.</t>
  </si>
  <si>
    <t>PAGO FACT. NO.B1500000024/08-09-2021, ORDEN DE SERVICIO NO.OS2021-0731, SERVICIO DE NOTARIO PARA EL ACTO DE APERTURA DE LA LICITACION PUBLICA NACIONAL NO.INAPA-CCC-LPN-2021-0021 OFERTAS ECONOMICAS (SOBRE B), PARA LA "ADQUISICION DE COMBUSTIBLE Y TICKETS PARA SER UTILIZADO EN LA FLOTILLA DE VEHICULOS Y EQUIPOS DEL INAPA".</t>
  </si>
  <si>
    <t>PAGO FACT. NO.B1500003248/20-09-2021, ORDEN DE SERVICIO NO.OS2021-0635, PUBLICACION EN UN (1) MEDIO DE CIRCULACION NACIONAL, DURANTE (02) DIAS CONSECUTIVOS, LA CONVOCATORIA A PARTICIPAR EN EL PROCESO LICITACION PUBLICA NACIONAL INAPA-CCC-LPN-2021-0029 "ADQUISICION DE RODAMIENTOS, CONTACTOR MAGNETICO Y CONTROL DE NIVEL PARA SER UTLIZADOS EN MANTENIMIENTOS DE LOS DIFERENTES EQUIPOS DEL INAPA".</t>
  </si>
  <si>
    <t>PAGO FACT. NO.B1500000012/02-09, 13/07-10-2021, ORDEN DE SERVICIO NO. OS2021-0653, DISTRIBUCION DE AGUA EN DIFERENTES SECTORES Y COMUNIDADES DE LA PROVINCIA MONTE CRISTI, CORRESP. A 26 DIAS DEL  MES DE AGOSTO Y 27 DIAS DEL MES DE SEPTIEMBRE/2021.</t>
  </si>
  <si>
    <t xml:space="preserve">EFT-6821 </t>
  </si>
  <si>
    <t>EFT-6822</t>
  </si>
  <si>
    <t>EFT-6823</t>
  </si>
  <si>
    <t>EFT-6824</t>
  </si>
  <si>
    <t>EFT-6825</t>
  </si>
  <si>
    <t>EFT-6826</t>
  </si>
  <si>
    <t>EFT-6827</t>
  </si>
  <si>
    <t>EFT-6828</t>
  </si>
  <si>
    <t xml:space="preserve">061772 </t>
  </si>
  <si>
    <t xml:space="preserve">061773 </t>
  </si>
  <si>
    <t xml:space="preserve">061774 </t>
  </si>
  <si>
    <t xml:space="preserve">061775 </t>
  </si>
  <si>
    <t xml:space="preserve">061776 </t>
  </si>
  <si>
    <t xml:space="preserve">061778 </t>
  </si>
  <si>
    <t xml:space="preserve">061779 </t>
  </si>
  <si>
    <t xml:space="preserve">061780 </t>
  </si>
  <si>
    <t xml:space="preserve">061781 </t>
  </si>
  <si>
    <t xml:space="preserve">061782 </t>
  </si>
  <si>
    <t xml:space="preserve">061783 </t>
  </si>
  <si>
    <t xml:space="preserve">061784 </t>
  </si>
  <si>
    <t xml:space="preserve">061785 </t>
  </si>
  <si>
    <t>APORTE ECONOMICO PARA EL "CONCURSO DECORA TU SECTOR", A CELEBRARSE EL DIA 10 DEL MES DE DICIEMBRE DEL 2021, EN LA PROVINCIA SAN JOSE DE OCOA.</t>
  </si>
  <si>
    <t>PAGO FACT. NO.B1500000331/11-10-2021, ORDEN DE SERVICIO. OS2021-0495  COLOCACION DE PUBLICIDAD INSTITUCIONAL DURANTE 06 (SEIS) MESES, A TRAVES DEL  PROGRAMA  TELEVISIVO ¨HOY MISMO¨ TRANSMITIDO POR EL CANAL 9 DE COLOR VISION DE LUNES A VIERNES EN HORARIO DE 5:00 AM A 8:00 AM, CORRESP. AL PERIODO DEL 10 DE SEPTIEMBRE AL 10 DE OCTUBRE/2021.</t>
  </si>
  <si>
    <t>REPOSICION FONDO CAJA CHICA DE LA PROVINCIA AZUA ZONA II CORRESP. AL PERIODO DEL 31-08 AL 23-09-2021, RECIBOS DE DESEMBOLSO DEL 1301 AL 1327.</t>
  </si>
  <si>
    <t>PAGO FACT. NO.B1100009143/20-10-2021 ALQUILER LOCAL COMERCIAL EN EL MUNICIPIO CASTAÑUELA, PROVINCIA MONTECRISTI, CORRESP. AL MES DE OCTUBRE/2021.</t>
  </si>
  <si>
    <t>PAGO FACT. NO. B1100009137/20-10-2021, ALQUILER LOCAL COMERCIAL EN BOHECHIO, PROVINCIA SAN JUAN, SEGUN CONTRATO NO.046/2010, CORRESP. AL MES DE OCTUBRE/2021.</t>
  </si>
  <si>
    <t>PAGO FACT. NO. B1100009135/20-10-2021,  ALQUILER LOCAL COMERCIAL EN EL MUNICIPIO JUAN DOLIO, PROVINCIA SAN PEDRO DE MACORIS, CORRESP. AL MES DE OCTUBRE/2021.</t>
  </si>
  <si>
    <t>PAGO FACT. NO.B1100009139/20-10-2021  ALQUILER LOCAL COMERCIAL MUNICIPIO COMENDADOR, PROVINCIA ELIAS PIÑA, CORRESP. AL MES DE OCTUBRE/2021.</t>
  </si>
  <si>
    <t>PAGO FACT. NO. B1100009138/20-10-2021,  ALQUILER LOCAL COMERCIAL EN EL MUNICIPIO SABANA LARGA, PROVINCIA SAN JOSE DE OCOA, CORRESP. AL MES DE OCTUBRE/2021.</t>
  </si>
  <si>
    <t>PAGO FACT. NO. B1100009144/20-10-2021, ALQUILER DE LOCAL  COMERCIAL, MUNICIPIO MICHES, PROVINCIA EL SEIBO, CORRESP. AL MES DE OCTUBRE/2021.</t>
  </si>
  <si>
    <t>PAGO FACT.NO. B1100009142/20-10-2021,  ALQUILER LOCAL COMERCIAL EN EL MUNICIPIO MONCION, PROVINCIA SANTIAGO RODRIGUEZ, CORRESP.  AL MES DE OCTUBRE/2021.</t>
  </si>
  <si>
    <t>PAGO FACT. NO.B1100009141/20-10-2021,  ALQUILER LOCAL COMERCIAL EN EL MUNICIPIO CEVICOS, PROVINCIA  SANCHEZ RAMIREZ, CORRESP. AL  MES DE OCTUBRE/2021.</t>
  </si>
  <si>
    <t>PAGO EQUIVALENTES A DOS (2) MESES DE DEPOSITOS POR CONCEPTO DE ALQUILER DE LOCAL,  PARA LA INSTALACION DE LA OFICINA COMERCIAL, UBICADO EN LA CALLE SANTOME NO.38, MUNICIPIO EL CERCADO,  PROVINCIA SAN JUAN.</t>
  </si>
  <si>
    <t>PAGO FACT. NOS. B1500000001, 02, 03, 04, 05, 06,  07/01-10-2021 ORDEN DE SERVICIO NO. OS2021-0694, DISTRIBUCION DE AGUA EN DIFERENTES SECTORES Y COMUNIDADES DE LA PROVINCIA PERAVIA CORRESP. A 18 DIAS  DE MARZO, 30 DIAS DE ABRIL,  31 DIAS DE MAYO, 30 DIAS DE JUNIO, 31 DE JULIO,  31 DIAS DE AGOSTO Y 30 DIAS DE SEPTIEMBRE /2021.</t>
  </si>
  <si>
    <t>PAGO FACT. NOS. B1500000036/05-09, 37/05-10-2021  ORDEN DE SERVICIO NO.  OS2021-0532, DISTRIBUCION DE AGUA EN DIFERENTES SECTORES Y COMUNIDADES DE LA PROVINCIA MONTE PLATA, CORRESP. A  19  DIAS DE AGOSTO, 21 DIAS DE SEPTIEMBRE/ 2021.</t>
  </si>
  <si>
    <t>PAGO FACT. NO. B1500000055/24-09-2021, ORDEN DE SERVICIO NO. OS2021-0359,  ABASTECIMIENTO DE AGUA EN DIFERENTES SECTORES Y COMUNIDADES DE LA  PROVINCIA BARAHONA , CORRESP. A 31 DIAS DE AGOSTO/2021.</t>
  </si>
  <si>
    <t>PAGO FACT. NO. B1500110947/28-10-2021 (CUENTA NO.744281798), SERVICIO DE INTERNET BANDA ANCHA DEL NIVEL CENTRAL, CORRESP. AL MES DE OCTUBRE/2021.</t>
  </si>
  <si>
    <t>PAGO FACT. NO. B1500000006/01-10-2021, ORDEN DE SERVICIO NO. OS2021-0421, DISTRIBUCION DE AGUA EN DIFERENTES SECTORES Y COMUNIDADES DE LA  PROVINCIA MONTE PLATA,  CORRESP. A 22 DIAS DE SEPTIEMBRE/2021.</t>
  </si>
  <si>
    <t>PAGO FACT.  NO. B1500000039/06-10-2021, ORDEN DE SERVICIO NO. OS2021-0533,  DISTRIBUCION DE AGUA EN DIFERENTES SECTORES Y COMUNIDADES DE LA PROVINCIA SAN JUAN DE LA MAGUANA, CORRESP. A  30  DIAS DE SEPTIEMBRE/2021.</t>
  </si>
  <si>
    <t>PAGO FACT. NO.B1500110944/28-10-2021, CUENTA NO.709494508, SERVICIOS TELEFONICOS E INTERNET, CORRESP. AL MES DE OCTUBRE/2021.</t>
  </si>
  <si>
    <t>PAGO FACT. NO.B1100009145/20-10-2021,  ALQUILER LOCAL COMERCIAL  EN EL SECTOR PIZARRETE, MUNICIPIO BANI, PROVINCIA PERAVIA CORRESP. AL MES DE OCTUBRE/2021.</t>
  </si>
  <si>
    <t>PAGO FACT.NOS. B1500000064/08-09, 66/05-10-2021,  ALQUILER LOCAL COMERCIAL EN GUAYUBIN, PROVINCIA MONTECRISTI, CORRESP. A LOS MESES DE SEPTIEMBRE, OCTUBRE/2021.</t>
  </si>
  <si>
    <t>EFT-1294-1295</t>
  </si>
  <si>
    <t>PAGO NOMINA ADICIONAL NIVEL CENTRAL Y ACUEDUCTOS, CORRESP. AL MES DE SEPTIEMBRE/2021 ELABORADA EN NOVIEMBRE/2021</t>
  </si>
  <si>
    <t xml:space="preserve">EFT-6829 </t>
  </si>
  <si>
    <t>EFT-6830</t>
  </si>
  <si>
    <t>EFT-6831</t>
  </si>
  <si>
    <t>EFT-6832</t>
  </si>
  <si>
    <t>EFT-6833</t>
  </si>
  <si>
    <t>EFT-6834</t>
  </si>
  <si>
    <t>EFT-6835</t>
  </si>
  <si>
    <t xml:space="preserve">061786 </t>
  </si>
  <si>
    <t xml:space="preserve">061787 </t>
  </si>
  <si>
    <t xml:space="preserve">061788 </t>
  </si>
  <si>
    <t xml:space="preserve">061789 </t>
  </si>
  <si>
    <t xml:space="preserve">061790 </t>
  </si>
  <si>
    <t xml:space="preserve">061791 </t>
  </si>
  <si>
    <t xml:space="preserve">061792 </t>
  </si>
  <si>
    <t>PAGO INDEMN. Y VAC. (25 DIAS CORRESP. AL AÑO 2019 Y 26 DEL 2020), QUIEN DESEMPEÑO LA FUNCION DE OPERADOR DE SISTEMA APS, EN LA DIVISION DE OPERACIONES MARIA TRINIDAD SANCHEZ.</t>
  </si>
  <si>
    <t>PAGO INDEMN. Y VAC. (20 DIAS CORRESP. AL AÑO 2019 Y 18 DEL 2020), QUIEN DESEMPEÑO EL CARGO DE CONSERJE, EN LA DIVISION DE SERVICIOS GENERALES.</t>
  </si>
  <si>
    <t>PAGO INDEMN. Y VAC. (20 DIAS CORRESP. AL AÑO 2019 Y 18 AL 2020), QUIEN DESEMPEÑO EL CARGO DE CONSERJE, EN LA DIVISION DE SERVICIOS GENERALES.</t>
  </si>
  <si>
    <t>PAGO FACT. NOS.B1500000031,33,34/10-09, 35,36,37/05-10-2021, ORDENES DE SERVICIO NOS.OS2021-0404, OS2021-0719, OS2021-0718, OS2021-0728, OS2021-0730, OS2021-0729, POR SERVICIO DE NOTARIO PARA LOS ACTOS DE APERTURA DE COMPARACION DE PRECIOS NOS.INAPA-CCC-CP-2021-0014, 0029, 0021, 0048, 0040,0030.</t>
  </si>
  <si>
    <t>PAGO FACT. NOS. B1500000133/21-09, 136/25-10-2021, ORDENES DE SERVICIO NOS. OS2021-0743, OS2021-0744,  SERVICIO DE NOTARIO  PARA EL ACTO DE APERTURA  NO.INAPA-CCC-CP-2021-0045,  OFERTAS TECNICAS SOBRE A, PARA EL MEJORAMIENTO OBRA DE TOMA,  AC. PADRE LAS CASAS, PROVINCIA AZUA, ZONA II, Y COMPARACION DE PRECIOS NO. INAPA-CCC-CP-2021-0059,   PARA LA " ADQUISICION DE MATERIALES ELECTRICOS (ALAMBRES,  CONECTORES Y BREAKER), PARA SER UTILIZADOS EN TODOS LOS ACUEDUCTOS DEL INAPA.</t>
  </si>
  <si>
    <t>PAGO FACT. NO. B1100009147/20-10-2021,  ALQUILER  LOCAL  DE LA OFICINA COMERCIAL EN EL MUNICIPIO DE VALLEJUELOS, PROVINCIA SAN JUAN, CORRESP. AL MES OCTUBRE/2021.</t>
  </si>
  <si>
    <t>PAGO VAC. (13 DIAS CORRESP. AL AÑO 2020), QUIEN DESEMPEÑO EL CARGO DE AUXILIAR ADMINISTRATIVO, EN LA DIVISION ADMINISTRATIVA FINANCIERA PROV. HATO MAYOR.</t>
  </si>
  <si>
    <t>PAGO FACT. NOS. B1500001287, 1288, 1289,1290, 1292/15-10-2021 CONTRATOS NOS. 6395, 6396, 6397, 6398, 6415,  CONSUMO ENERGETICO DE LAS LOCALIDADES ARROYO SULDIDO, LAS COLONIAS, RANCHO ESP, AGUA SABROSA,  LA BARBACOA,  LA COLONIA RANCHO ESPAÑOL,  PROVINCIA SAMANA, CORRESP. AL MES DE OCTUBRE/2021.</t>
  </si>
  <si>
    <t>PAGO FACT. NOS.B0225891205, 207, 208/17-08-2021, DESCONTADO DE LA INDEMN. Y  VAC. DE LA SRA. EPIFANIA QUEZADA ABREU, QUIEN DESEMPEÑO EL CARGO DE CONSERJE, EN LA DIVISION DE SERVICIOS GENERALES.</t>
  </si>
  <si>
    <t>PAGO FACT. NO. B1500000020/11-10-2021, ORDEN DE SERVICIO NO. OS2021-0588, DISTRIBUCION DE AGUA EN DIFERENTES SECTORES Y COMUNIDADES DE LA PROVINCIA BARAHONA, CORRESP. A   30 DIAS DE SEPTIEMBRE/2021.</t>
  </si>
  <si>
    <t>PAGO FACT. NO.B1100009146/20-10-2021,  ALQUILER LOCAL COMERCIAL EN EL MUNICIPIO SANCHEZ, PROVINCIA SAMANA, CORRESP. AL MES DE OCTUBRE/2021.</t>
  </si>
  <si>
    <t>PAGO FACT. NO. B1100009136/20-10-21, ALQUILER DE DOS LOCALES COMERCIALES EN EL MUNICIPIO DAJABON,  PROVINCIA DAJABON CORRESP. AL MES DE OCTUBRE/2021.</t>
  </si>
  <si>
    <t>PAGO FACT. NO.B1500110238/28-10-2021 (721621338) SERVICIO DE LAS FLOTAS SISMOPA, CORRESP. AL MES DE OCTUBRE DEL 2021.</t>
  </si>
  <si>
    <t>PAGO DE FACT. NO.B1500000015/18-10-2021, ORDEN DE SERVICIO NO. OS2021-0713, SERVICIO DE NOTARIO PARA EL ACTO DE APERTURA DE LA COMPARACION  DE PRECIOS NO. INAPA-CCC-CP-2021-0058, OFERTAS TECNICAS (SOBRE A)  PARA LA ¨CONTRATACION DE CASA CERTIFICADORA EN LAS NORMAS ISO 9001-2015 SOBRE SISTEMAS DE GESTION  DE CALIDAD E ISO 37001-2016  PARA SISTEMAS DE GESTION ANTI-SOBORNO¨.</t>
  </si>
  <si>
    <t>SERV. ALQUILER DE COPIADORA DE ALTA RESOLUCION, PARA SER UTILIZADA EN LA  FACTURACION REALIZADA POR LA OFICINA COMERCIAL.  AGOSTO 21</t>
  </si>
  <si>
    <t>SERV. ALQUILER DE COPIADORA DE ALTA RESOLUCION, PARA SER UTILIZADA EN LA  FACTURACION REALIZADA POR LA OFICINA COMERCIAL.  SEPTIEMBRE 21</t>
  </si>
  <si>
    <t xml:space="preserve">SERV. DE IMPRESIÓN DE TRES MIL PLANTILLAS, PARA SER UTILIZADA EN LA IMPRESIÓN DE LA FACTURACION DE LA OFICINA COMERCIAL, INAPA PROV.  SAN CRISTOBAL </t>
  </si>
  <si>
    <t xml:space="preserve">EFT-6836 </t>
  </si>
  <si>
    <t>EFT-6837</t>
  </si>
  <si>
    <t>EFT-6838</t>
  </si>
  <si>
    <t>EFT-6839</t>
  </si>
  <si>
    <t>EFT-6840</t>
  </si>
  <si>
    <t>EFT-6841</t>
  </si>
  <si>
    <t xml:space="preserve">061793 </t>
  </si>
  <si>
    <t xml:space="preserve">061794 </t>
  </si>
  <si>
    <t xml:space="preserve">061795 </t>
  </si>
  <si>
    <t xml:space="preserve">061796 </t>
  </si>
  <si>
    <t xml:space="preserve">061797 </t>
  </si>
  <si>
    <t xml:space="preserve">061798 </t>
  </si>
  <si>
    <t xml:space="preserve">061799 </t>
  </si>
  <si>
    <t xml:space="preserve">061801 </t>
  </si>
  <si>
    <t xml:space="preserve">061802 </t>
  </si>
  <si>
    <t xml:space="preserve">061803 </t>
  </si>
  <si>
    <t>REPOSICION FONDO CAJA CHICA DE LA PROVINCIA SAMANA ZONA III CORRESP. AL PERIODO DEL 04-08 AL 15-09-2021, RECIBOS DE DESEMBOLSO DEL 0790 AL 0818.</t>
  </si>
  <si>
    <t>PAGO INDEMN. Y VAC. (15 DIAS CORRESP. AL AÑO 2020 Y 14 DEL 2021), QUIEN DESEMPEÑO EL CARGO DE AUXILIAR ADMINISTRATIVO, EN LA DIVISION DE SERVICIOS GENERALES.</t>
  </si>
  <si>
    <t>PAGO INDEMN. Y VAC. (15 DIAS CORRESP. AL AÑO 2020 Y 14 AL 2021), QUIEN DESEMPEÑO EL CARGO DE AUXILIAR ADMINISTRATIVO, EN LA DIVISION DE SERVICIOS GENERALES.</t>
  </si>
  <si>
    <t>PAGO VAC. (20 DIAS CORRESP. AL AÑO 2019 Y 19 DEL 2020), QUIEN DESEMPEÑO EL CARGO DE TECNICO ADMINISTRATIVO, EN LA DIVISION DE SERVICIOS GENERALES.</t>
  </si>
  <si>
    <t>PAGO VAC. (20 DIAS CORRESP. AL AÑO 2019 Y 19 AL 2020), QUIEN DESEMPEÑO EL CARGO DE TECNICO ADMINISTRATIVO, EN LA DIVISION DE SERVICIOS GENERALES.</t>
  </si>
  <si>
    <t>PAGO INDEMN. Y VAC. (25 DIAS CORRESP. AL AÑO 2020 Y 21 DEL 2021), QUIEN DESEMPEÑO EL CARGO DE PLOMERO, EN LA DIVISION DE OPERACIONES SAN CRISTOBAL.</t>
  </si>
  <si>
    <t>PAGO INDEMN. Y VAC. (25 DIAS CORRESP. AL AÑO 2020 Y 21 AL 2021), QUIEN DESEMPEÑO EL CARGO DE PLOMERO, EN LA DIVISION DE OPERACIONES SAN CRISTOBAL.</t>
  </si>
  <si>
    <t>061800</t>
  </si>
  <si>
    <t>4TO ABONO, INDEMN. Y VAC. CORRESP. A (30 DIAS DEL AÑO 2019 Y 30 DEL 2020), QUIEN DESEMPEÑO EL CARGO DE ENCARGADO (A), DEPARTAMENTO DE DESARROLLO RURAL EN APS.</t>
  </si>
  <si>
    <t>REPOSICION FONDO CAJA CHICA DE LA UNIDAD ADMINISTRATIVA DE BAYAGUANA ZONA IV CORRESP. AL PERIODO DEL 13-09 AL 11-10-2021, RECIBOS DE DESEMBOLSO DEL 0096 AL 0103.</t>
  </si>
  <si>
    <t>REPOSICION FONDO CAJA CHICA DE LA PROVINCIA PERAVIA ZONA IV CORRESP. AL PERIODO DEL 02-09 AL 21-10-2021, RECIBOS DE DESEMBOLSO DEL 1674 AL 1799.</t>
  </si>
  <si>
    <t>PAGO FACT. NO.B1500110951/28-10-2021 (771256670), SERVICIO DE LINEA TELEFONICA TIPO CELULAR FIJO, INSTALADA EN LA PLANTA DE TRATAMIENTO DE HIGUEY, CORRESP. AL MES DE OCTUBRE/2021.</t>
  </si>
  <si>
    <t>PAGO FACT. NO. B0226038355/30-07-2021, DESCONTADO DE LA INDEMNIZACION Y VAC. , QUIEN DESEMPEÑO EL CARGO DE AUXILIAR ADMINISTRATIVO, EN LA DIVISION DE SERVICIOS GENERALES.</t>
  </si>
  <si>
    <t>PAGO FACT. NO.B1500000560/18-10-2021 ORDEN DE SERVICIO OS2021-0700, SERVICIO DE MANTENIMIENTO Y REPARACION IMPRESORAS EN DIFERENTES AREAS DEL NIVEL CENTRAL Y PROVINCIAS.</t>
  </si>
  <si>
    <t>PAGO FACT. NOS. B1500003247, 3249/20-09-2021 ORDENES DE SERVICIO NOS. OS2021-0613, 0622, PUBLICACION EN UN (1) MEDIO DE CIRCULACION NACIONAL DURANTE (2) DOS DIAS CONSECUTIVOS LAS CONVOCATORIAS A PARTICIPAR EN LOS PROCESOS DE LICITACION PUBLICA NACIONAL, NOS. INAPA-CCC-LPN-2021-0027, 0031, PARA LA REHABILITACION PLANTA POTABILIZADORA DE 130 LPS E INTERCONEXION AL DEPOSITO REGULADOR DE H.A. CAP. 1,000,000 AC. MONTE PLATA ZONA IV, CONSTRUCCION SISTEMA ABASTECIMIENTO LOS BARRIOS GUANDULES LA RAQUETA COMO EXTENSION DEL ACUEDUCTO BARAHONA,  PROV. BARAHONA ZANA VIII.</t>
  </si>
  <si>
    <t>PAGO FACT. NO. B1500000039/25-10-2021 ORDEN DE SERVICIO OS2021-0742, SERVICIO DE NOTARIO,  ACTO DE APERTURA DE LA LICITACION PUBLICA NACIONAL  NO. INAPA-CCC-LPN-2021-0023  OFERTAS TECNICAS  (SOBRE A)  PARA LA  " AMPLIACION ACUEDUCTO AZUA, NUEVO CAMPO DE POZOS,  PROVINCIA AZUA  ZONA II".</t>
  </si>
  <si>
    <t>PAGO FACT. NOS. B1500000048/04-10, 51/11-10-2021 ORDENES DE SERVICIOS OS2021-0705, OS2021-0706, SERVICIO DE NOTARIO PARA EL ACTO DE APERTURA DE LA LICITACION PUBLICA NACIONAL NOS. INAPA-CCC-LPN-2021-0018, 0022,  OFERTAS ECONOMICAS (SOBRE B) PARA LA "ADQUISICION DE VALVULAS DE COMPUERTA PARA SER UTILIZADAS EN LOS DIFERENTES ACUEDUCTOS DEL INAPA, '' AMPLIACION CAMPO DE POZO LA MATILLA ACUEDUCTO DE HIGUEY, HABILITACION LABORATORIO REGIONAL DEL ESTE, ACUEDUCTO DE HIGUEY Y MEJORAMIENTO DEL ACUEDUCTO LA OTRA BANDA- EL MACAO, PROVINCIA LA ALTAGRACIA ".</t>
  </si>
  <si>
    <t>PAGO FACT. NO.B1500000021/27-08-2021, PAGO TRABAJO  LEVANTAMIENTO TOPOGRAFICO PARA SANEAMIENTO ARROYO GURABO, PROVINCIA SANTIAGO</t>
  </si>
  <si>
    <t>PAGO POR REPARACION DE MOTOR 800 HP AC. ASURO</t>
  </si>
  <si>
    <t>COMPRA DE ARBOL NAVIDEÑO PARA LA COMERCIAL INAPA BARAHONA</t>
  </si>
  <si>
    <t>AVISO DE CREDITO (FALTANTE TRANF. NO. 2376)</t>
  </si>
  <si>
    <t>061777</t>
  </si>
  <si>
    <r>
      <t>061806</t>
    </r>
    <r>
      <rPr>
        <sz val="9"/>
        <color indexed="8"/>
        <rFont val="Arial"/>
        <family val="2"/>
      </rPr>
      <t/>
    </r>
  </si>
  <si>
    <t xml:space="preserve">EFT-6842 </t>
  </si>
  <si>
    <t>EFT-6843</t>
  </si>
  <si>
    <t>EFT-6844</t>
  </si>
  <si>
    <t>EFT-6845</t>
  </si>
  <si>
    <t>EFT-6846</t>
  </si>
  <si>
    <t>EFT-6847</t>
  </si>
  <si>
    <t xml:space="preserve">061804 </t>
  </si>
  <si>
    <t xml:space="preserve">061805 </t>
  </si>
  <si>
    <t xml:space="preserve">061807 </t>
  </si>
  <si>
    <t xml:space="preserve">061808 </t>
  </si>
  <si>
    <t xml:space="preserve">061809 </t>
  </si>
  <si>
    <t xml:space="preserve">061810 </t>
  </si>
  <si>
    <t xml:space="preserve">061811 </t>
  </si>
  <si>
    <t xml:space="preserve">061812 </t>
  </si>
  <si>
    <t xml:space="preserve">061813 </t>
  </si>
  <si>
    <t xml:space="preserve">061814 </t>
  </si>
  <si>
    <t xml:space="preserve">061815 </t>
  </si>
  <si>
    <t xml:space="preserve">061816 </t>
  </si>
  <si>
    <t>PAGO FACT. NO. B1500000062/27-08-2021 ORDEN DE SERVICIO OS2021-0489, SERVICIO DE SUMINISTRO Y COLOCACIÓN DE BARANDA EN ACERO INOXIDABLE, PARA SER UTILIZADO EN EL PASILLO FRONTAL DE LA  SEDE CENTRAL DEL INAPA.</t>
  </si>
  <si>
    <t>PAGO FACTU. NO. B1500000060/08-07-2021 ORDEN DE COMPRA OC2021-0152, ADQUISICION DE 225 POLO SHIRTS, A SER UTILIZADOS EN OPERATIVO QUE SE REALIZARA EN OFICINAS COMERCIALES PROVINCIALES A NIVEL NACIONAL.</t>
  </si>
  <si>
    <t>PAGO FACT. B1500000164/18-05-2021 ORDEN DE SERVICIO OS2021-0282, SERVICIO DE TRANSPORTE PARA 36 PERSONAS, CON EL OBJETIVO DE TRASLADAR PERSONAL DE LA DIRECCION COMERCIAL AL MUNICIPIO DE GALVAN PROVINCIA BAHORUCO.</t>
  </si>
  <si>
    <t>PAGO VAC. (15 DIAS CORRESP. AL AÑO 2019 Y 15 AL 2020),QUIEN DESEMPEÑO EL CARGO DE AUXILIAR DE INGENIERIA, EN EL DEPARTAMENTO DE TRATAMIENTO DE AGUAS RESIDUALES.</t>
  </si>
  <si>
    <t>PAGO INDEMNI. Y VAC. (25 DIAS CORRESP. AL AÑO 2021), QUIEN DESEMPEÑO EL CARGO DE AUXILIAR DE SECRETARIA, EN EL DEPARTAMENTO DE COMPRAS Y CONTRATACIONES.</t>
  </si>
  <si>
    <t>PAGO FACT. NO.B1500000005/30-09-2021, ORDEN DE SERVICIO NO.OS2021-0518 ,SERVICIO DE DISTRIBUCION DE AGUA CON CAMION CISTERNA EN DIFERENTES COMUNIDADES DE LA PROVINCIA MARIA TRINIDAD SANCHEZ,  CORRESP.  21 DIAS DE SEPTIEMBRE/2021.</t>
  </si>
  <si>
    <t>PAGO VAC. (10 DIAS CORRESP. AL AÑO 2021), QUIEN DESEMPEÑO EL CARGO DE AUXILIAR COMERCIAL.</t>
  </si>
  <si>
    <t>PAGO FACT. NO. B1500000003/05-11-2021, ALQUILER DE APARTAMENTO PARA SER UTILIZADO COMO VIVIENDA FAMILIAR, UBICADO EN LA AVENIDA CORREA Y CIDRON, IVETTE A, APARTAMENTO 4A,  DISTRITO NACIONAL, SANTO DOMINGO CORRESP. AL MES DE OCTUBRE/2021.</t>
  </si>
  <si>
    <t>RETENCION DEL 10% DEL IMPUESTO SOBRE LA RENTA, DESCONTADO A HONORARIOS PROFESIONALES, CORRESP. AL MES DE OCTUBRE/2021.</t>
  </si>
  <si>
    <t>REPOSICION CAJA CHICA DE LA DIRECCION DE INGENIERIA CORRESP. AL PERIODO DEL 30-06 AL 06-09-2021, RECIBOS DE DESEMBOLSO DEL 894 AL 912 SEGUN RELACION DE GASTOS.</t>
  </si>
  <si>
    <t>PAGO RETENCION 10%  DEL IMPUESTO SOBRE LA RENTA DESCONTADO A ALQUILERES DE LOCALES COMERCIALES. CORRESP. AL MES DE OCTUBRE/2021.</t>
  </si>
  <si>
    <t>PAGO FACT. NO.B1500000001/17-09-2021 ORDEN DE COMPRA OC2021-0246, ADQUISICIÓN DE LÁMPARA GLOBO BLANCO LED PARA SER UTILIZADA EN EL LOBBY DE LA SEDE CENTRAL DEL INAPA.</t>
  </si>
  <si>
    <t>PAGO FACT. NOS.B0225576035,38/13-08-2021, DESCONTADO DE LAS VAC. QUIEN DESEMPEÑO EL CARGO DE AUXILIAR DE INGENIERIA, EN EL DEPARTAMENTO DE TRATAMIENTO DE AGUAS RESIDUALES.</t>
  </si>
  <si>
    <t>PAGO FACT. NO. B0225890061/13-08-2021, DESCONTADO DE LA INDEMN. Y VAC. QUIEN DESEMPEÑO EL CARGO DE SECRETARIA, EN EL DEPARTAMENTO DE COMPRAS Y CONTRATACIONES.</t>
  </si>
  <si>
    <t>PAGO FACT. NO. B1500000003/01-10-2021, ORDEN DE SERVICIO NO. OS2021-0618, DISTRIBUCION DE AGUA EN DIFERENTES SECTORES Y COMUNIDADES DE LA PROVINCIA AZUA, CORRESP.E A   29  DIAS DE SEPTIEMBRE/2021.</t>
  </si>
  <si>
    <t>PAGO FACT. NOS.B1500000008/06-09, 09/07-09,10/08-09-2021, ORDEN DE SERVICIO NO. OS2021-0681, DISTRIBUCION DE AGUA EN DIFERENTES SECTORES Y COMUNIDADES DE LA PROVINCIA VALVERDE-MAO, CORRESP. A 26 DIAS  DE JUNIO, 30 DIAS DE JULIO, 29 DIAS DE AGOSTO/2021.</t>
  </si>
  <si>
    <t>PAGO FACT. NOS.B1500000036/20-09, 37/22-09-2021 , ORDENES SERVICIOS NOS. OS2021-0698, OS2021-0714,  HONORARIOS PROFESIONALES, SERVICIO DE NOTARIO PARA EL ACTO DE APERTURA DE LA COMPARACION DE PRECIOS NOS.INAPA-CCC-CP-2021-0035, 0042, OFERTAS ECONOMICAS (SOBRE B) PARA LA '' REHABILITACION DEPOSITO REGULADOR METALICO ACUEDUCTO EL SEIBO,  LA ¨ADQUISICION MEDIOS DE CULTIVOS, REACTIVOS, SOLUCIONES Y MATERIALES PARA USO DE LOS LABORATORIOS DEL INAPA''.</t>
  </si>
  <si>
    <t>PAGO FACT. NO. B1500000290/03-09-2021 ORDEN DE COMPRA NO. OC2021-0211,  ADQUISICION DE EQUIPOS ELECTRICOS PARA SER UTILIZADOS EN TODOS LOS ACUEDUCTOS A NIVEL NACIONAL (PLAN RESCATE).</t>
  </si>
  <si>
    <t>PAGO RETENCION DEL 1 X 1,000 DESCONTADO A INGENIEROS-CONTRATISTAS, CORRESP. AL MES DE OCTUBRE/2021.</t>
  </si>
  <si>
    <t>RETENCION DEL ITBIS 18% PERSONA FISICA, CORRESP.  AL MES DE OCTUBRE/2021.</t>
  </si>
  <si>
    <t>RETENCION DEL 5% DEL IMPUESTO SOBRE LA RENTA DESCONTADO A CONTRATISTAS, CORRESP. AL  MES DE OCTUBRE/202.</t>
  </si>
  <si>
    <t>SERV. ALQUILER DE RETROPALA PARA TRABAJOS EN DIFERENTES EQUIPOS DE BOMBEOS  DE INAPA PROV. SAN CRISTOBAL. DEL 28/7/21  AL 4/8/21</t>
  </si>
  <si>
    <t>SERV. ALQUILER DE RETROPALA PARA TRABAJOS EN DIFERENTES EQUIPOS DE BOMBEOS  DE INAPA PROV. SAN CRISTOBAL. DEL 8/7/21  AL 15/7/21</t>
  </si>
  <si>
    <t>SERV. DE REPARACION  AL  CAMION  HYUNDAI  HD 65 F-830  UTILIZADA POR  EL AREA DE OPERACIONES, INAPA  SAN CRISTOBAL.</t>
  </si>
  <si>
    <t>SERV. PARA CAMBIO DE RODAMIENTOS Y SELLOS MECANICOS DE UNA BOMBA TIPO CARACOL, QUE BOMBEA HACIA CALLE BONITA, LACRUZ MANDINGA Y TRAB. EN LA ESTACION DE BOMBEO, INAPA PROV. SAN CRISTOBAL</t>
  </si>
  <si>
    <t xml:space="preserve">COMPRA DE MATERIALES PARA LA PUERTA DE LA ESTACION DE BOMBEO DE NAJAYO ARRIBA, INAPA PROV. SAN CRISTOBAL </t>
  </si>
  <si>
    <t xml:space="preserve">COMRA DE FILTROS DE ACEITE, FILTROS DE GASOIL Y ACEITE SAE 15 W-40, PARA DAR MANTENIMIENTO PRENTIVO A LAS CAMIONETAS MITSUBISHI L200  UTILIZADAS EN EL DEPARTAMENTO PROVINCIAL  INAPA PROV. SAN CRISTOBAL </t>
  </si>
  <si>
    <t>ADQUISICION DE MATERIALES ELECTRICOS PARA SER UTILIZADOS EN LOS DIFERENTES TRABAJOS DE ELECTROMECANICA DE LA PROV. INAPA SAN CRISTOBAL.</t>
  </si>
  <si>
    <t>RETENCIONES DEL 5%, 10% DE ISR  Y 18%, 30%  DE  ITBIS,  A PROVEEDORES DE BIENES Y SERVICIOS , CORRESPONDIENTE AL MES DE OCTUBRE 2021.</t>
  </si>
  <si>
    <t>COMPRA DE DIEZ GALONES  DE ACEITE  HIDRAULICO, PARA SER USADOS EN LAS BOMBAS DE LOS SOPLADORES DE LA PTAP, INAPA SAN CRISTOBAL.</t>
  </si>
  <si>
    <t>SERV. DE REBOBINADO A MOTOR ELET. DE 30 HP, QUE PERTENECE AL CAOBAL DE VILLA ALTAGRACIA, EQUIPO #1, INAPA ROV. SAN CRISTOBAL.</t>
  </si>
  <si>
    <t>SERV. DE REBOBINADO A MOTOR ELET. DE 75 HP, QUE PERTENECE AL FONDO #1, INAPA ROV. SAN CRISTOBAL.</t>
  </si>
  <si>
    <t>SERV. DE TRANSPORTE  DE SIETE (7) VIAJES DE CALICHE EN CAMIONES DE 19 METROS, A LA  PLANTA DE TRATAMIENTO DE AGUA POTABLE S.C. Y LA ENTRADA DE EL FONDO, INAPA PROV. SAN CRISTOBAL.</t>
  </si>
  <si>
    <t>SERV.  DE REPARACION DE MOTOCICLETAS, No.044  14/6/21, F- 992  28/6/21, CHASIS 9680  29/6/21, ASIGNADAS AL AREA COMERCIAL Y DE OPERACIONES D INAPA SAN CRISTOBAL</t>
  </si>
  <si>
    <t>PAGO RENTA MENSUAL SERV. DE FLOTAS AL PERSONAL DE INAPA SAN CRISTOBAL. MES DE OCTUBRE  2021.</t>
  </si>
  <si>
    <t>COMPRA DE VALVULAS  PARA REPARAR AVRIAS EN DIFERENTES PUNTOS DE INAPA, PROV. SAN CRISTOBAL.</t>
  </si>
  <si>
    <t>SERV. DE TAPIZADO A LOS ASIENTOS Y AL PISO DE LA COMIONETAF-796 DEL AREA COMERCIAL, INAPA SAN CRISTOBAL</t>
  </si>
  <si>
    <t>SERV. ALQUILER DE RETROPALA PARA TRABAJOS EN DIFERENTES EQUIPOS DE BOMBEOS  DE INAPA PROV. SAN CRISTOBAL. DEL 28/6/21  AL 7/7/21</t>
  </si>
  <si>
    <t>SERV. ALQUILER DE RETROPALA PARA TRABAJOS EN DIFERENTES EQUIPOS DE BOMBEOS  DE INAPA PROV. SAN CRISTOBAL. DEL 20/9/21  AL 28/9/21</t>
  </si>
  <si>
    <t>SERV. ALQUILER DE RETROPALA PARA TRABAJOS EN DIFERENTES EQUIPOS DE BOMBEOS  DE INAPA PROV. SAN CRISTOBAL. DEL 29/9/21  AL 6/10/21</t>
  </si>
  <si>
    <t>SERV. DE DOS VIAJES DE GRAVILLA PARA TAPAR AGUJERO PROFUNDO EN VILLA ALTAGRACIA.</t>
  </si>
  <si>
    <t xml:space="preserve">SERV. DE IMPRESIÓN DE DIEZ MIL PLANTILLAS, PARA SER UTILIZADA EN LA IMPRESIÓN DE LA FACTURACION DE LA OFICINA COMERCIAL, INAPA PROV.  SAN CRISTOBAL </t>
  </si>
  <si>
    <t>SERV. DE CONFECCION DE UNIFORMES SEGUN  ESPECIFICACION TECNICA , PARA SER UTILIZADOS EN EL AREA ADM. DE INAPA SAN CRISTOBAL.</t>
  </si>
  <si>
    <t xml:space="preserve">SERV. DE LAVADO SENCILLO, MANTENIMIENTO COMPLETO Y MANT. PREVENTIVO, CAMBIO DE ACEITE , ETC.  A LAS CAMIONETAS DE LA PROV. SAN CRISTOBAL </t>
  </si>
  <si>
    <t>PAGO ALQUILER LOCAL COMERCIAL DE  VILLA ALTAGRACIA, INAPA PROV. SAN CRISTOBAL,  MES DE OCTUBRE  2021.</t>
  </si>
  <si>
    <t>PAGO ALQUILER LOCAL COMERCIAL DE HAINA, INAPA PROV. SAN CRISTOBAL,  MES DE OCTUBRE  2021.</t>
  </si>
  <si>
    <t>PAGO ALQUILER LOCAL COMERCIAL DE YAGUATE, INAPA PROV. SAN CRISTOBAL,  MES DE OCTUBRE  2021.</t>
  </si>
  <si>
    <t>PAGO ALQUILER LOCAL COMERCIAL DE PALENQUE, INAPA PROV. SAN CRISTOBAL,  MES DE OCTUBRE  2021.</t>
  </si>
  <si>
    <t>PAGO ALQUILER LOCAL COMERCIAL DE HATILLO, INAPA PROV. SAN CRISTOBAL,  MES DE OCTUBRE  2021.</t>
  </si>
  <si>
    <t>PAGO ALQUILER LOCAL COMERCIAL DE EL PUERTO DE   VILLA ALTAGRACIA, INAPA PROV. SAN CRISTOBAL,  MES DE SEPTIEMBRE  2021.</t>
  </si>
  <si>
    <t xml:space="preserve">REPOSICION CAJA CHICA DE LA DIVISION  ADM. Y FINANCIERA DE INAPA PROV. SAN  CRISTOBAL </t>
  </si>
  <si>
    <t>COMPRA DE 8 NEUMATICOS  PARA SER USADOS EN LOS VEHICULOS F-842 Y F-796 ASIGNADOS A LA OFICINA COMERCIAL DE INAPA PROV. SAN CRISTOBAL.</t>
  </si>
  <si>
    <t>COMPRA DE (500) QUINIENTAS  ARANDELAS  DE PLOMO CON CARACTER DE URGENCIA PARA SER USADOS EN LOS DIFERENTES AC. DE  INAPA  PROV. SAN  CRISTOBAL</t>
  </si>
  <si>
    <t>COMPRA DE MAT. DE CORTE Y RECINEXION PARA SER UTILIZADOS EN LA OFIC. COMERCIAL  DE INAPA SAN CRISTOBAL.</t>
  </si>
  <si>
    <t>COMPRA DE MATERIALES ELECTRICOS PARA SER UTILIZADOS EN LA OFICINA ADM. COMO PROVISIONAL POR EL PROBLEMA ELECT. DEL TRANSFORMADOR  REDUCTOR DE UN PANEL ELECT.  EN LA PTARSC.</t>
  </si>
  <si>
    <t>PAGO ADQUISICION DE 455.40 METROS CUADRADOS DE TERRENO, PARA LA CONSTRUCCION DE UNA ESTACION DE BOMBEO, PARA LA OBRA DE AMPLIACION ALCANTARILLADO SANITARIO DE VILLA VASQUEZ, PROVINCIA MONTE CRISTI.</t>
  </si>
  <si>
    <t xml:space="preserve">PAGO A FAVOR DEL COLECTOR DE IMPUESTOS INTERNOS </t>
  </si>
  <si>
    <t>SERV. DE REPARACION  AL  CAMION  HYUNDAI  HD 65 F-845  UTILIZADA POR  EL AREA DE OPERACIONES, INAPA  SAN CRISTOBAL.</t>
  </si>
  <si>
    <t>SERV. DE TRANSPORTE PARA SER UTILIZADO POR LA OFICINA ADMINISTRATIVA, INAPA SAN CRISTOBAL.  MES DE OCTUBRE 2021</t>
  </si>
  <si>
    <t>SERV. DE TRANSPORTE PARA SER UTILIZADO POR LA OFICINA COMERCIAL Y DE OPERACIONES, INAPA PROV.  SAN CRISTOBAL.  MES DE OCTUBRE 2021</t>
  </si>
  <si>
    <t xml:space="preserve">EFT-6848 </t>
  </si>
  <si>
    <t>EFT-6849</t>
  </si>
  <si>
    <t>EFT-6850</t>
  </si>
  <si>
    <t>EFT-6851</t>
  </si>
  <si>
    <t>EFT-6852</t>
  </si>
  <si>
    <r>
      <t>061826</t>
    </r>
    <r>
      <rPr>
        <sz val="9"/>
        <color indexed="8"/>
        <rFont val="Arial"/>
        <family val="2"/>
      </rPr>
      <t/>
    </r>
  </si>
  <si>
    <r>
      <t>061829</t>
    </r>
    <r>
      <rPr>
        <sz val="9"/>
        <color indexed="8"/>
        <rFont val="Arial"/>
        <family val="2"/>
      </rPr>
      <t/>
    </r>
  </si>
  <si>
    <t xml:space="preserve">061817 </t>
  </si>
  <si>
    <t xml:space="preserve">061818 </t>
  </si>
  <si>
    <t xml:space="preserve">061819 </t>
  </si>
  <si>
    <t xml:space="preserve">061820 </t>
  </si>
  <si>
    <t xml:space="preserve">061821 </t>
  </si>
  <si>
    <t xml:space="preserve">061822 </t>
  </si>
  <si>
    <t xml:space="preserve">061823 </t>
  </si>
  <si>
    <t xml:space="preserve">061824 </t>
  </si>
  <si>
    <t xml:space="preserve">061825 </t>
  </si>
  <si>
    <t xml:space="preserve">061827 </t>
  </si>
  <si>
    <t xml:space="preserve">061828 </t>
  </si>
  <si>
    <t xml:space="preserve">061830 </t>
  </si>
  <si>
    <t xml:space="preserve">061831 </t>
  </si>
  <si>
    <t>RETENCION DEL ( 5%) DEL IMPUESTO SOBRE LA RENTA DESCONTADO A CONTRATISTAS Y PROVEEDORES DE BIENES Y SERVICIOS, SEGUN LEY 253/12, CORRESP. AL MES DE OCTUBRE-2021.</t>
  </si>
  <si>
    <t>PAGO FACT. NO.B1500004924/08-10-2021, ORDEN DE SERVICIO NO.OS2021-0652, PUBLICACION EN UN MEDIO (1) DE CIRCULACION NACIONAL, DOS DIAS CONSECUTIVOS: MIERCOLES 01 Y JUEVES 02 DE SEPTIEMBRE DEL AÑO 2021, SORTEO DE OBRAS INAPA-CCC-SO-2021-0001 "CONSTRUCCION Y AMPLIACION REDES DE DISTRIBUCION ACUEDUCTOS MULTIPLES, PROVINCIAS MONSEÑOR NOUEL, MARIA TRINIDAD SANCHEZ Y SANCHEZ RAMIREZ".</t>
  </si>
  <si>
    <t>RETENCION DEL ITBIS (30%) , DESCONTADO A SUPLIDORES DE SERVICIOS, SEGUN LEY 253/2012, CORRESP. AL MES DE OCTUBRE/2021.</t>
  </si>
  <si>
    <t>PAGO FACT. NO. B1500000034/06-09-2021 ORDEN DE COMPRA OC2021-0192, COMPRA DE GUANTES PARA SER UTILIZADOS EN EL LABORATORIO NIVEL CENTRAL Y LOS LABORATORIOS REGIONALES.</t>
  </si>
  <si>
    <t>PAGO FACT. NO.B1500000001/12-10-2021, ORDEN DE SERVICIO NO.OS2021-0473, COLOCACION DE PUBLICIDAD INSTITUCIONAL DURANTE EL PERIODO DEL 20 DE ABRIL AL 20 DE JULIO DEL 2021 EN EL PROGRAMA TELEVISIVO "AL DESCUBIERTO RD", TRANSMITIDO LOS DOMINGOS A LAS 12:00 DEL MEDIODIA POR RNN, CANAL 27 CON REPETICION LOS LUNES.</t>
  </si>
  <si>
    <t>PAGO FACT. NO. B1100009140/20-10-2021, ALQUILER DEL LOCAL  DE LA OFICINA COMERCIAL, UBICADO EN LA CALLE DUARTE NO.09,  MUNICIPIO RANCHO ARRIBA,  PROVINCIA SAN JOSE DE OCOA, CORRESP. AL MES DE OCTUBRE/2021.</t>
  </si>
  <si>
    <t>PAGO FACT. NOS.B1500000199, 200/08-10-2021, ORDEN DE SERVICIO NO.OS2021-0511, COLOCACION DE PUBLICIDAD INSTITUCIONAL DURANTE 06 (SEIS) MESES, EN EL PROGRAMA DE TELEVISION FUERA DE RECORD, TRANSMITIDO LOS DOMINGOS A LAS 11:00P.M.¨,  CORRESP. DEL PERIODO 30 DE JULIO AL 30 DE SEPTIEMBRE, DEL 2021.</t>
  </si>
  <si>
    <t>APORTE ECONOMICO PARA EL "CUADRAGESIMO SEXTO TORNEO DE BALONCESTO SUPERIOR DE LA ALTAGRACIA", A CELEBRARSE EL DIA 29 DEL MES DE OCTUBRE DEL 2021.</t>
  </si>
  <si>
    <t>PAGO INDEMN. Y VAC. (15 DIAS CORRESP. AL AÑO 2019 Y 15 DEL 2020), QUIEN DESEMPEÑO LA FUNCION DE AYUDANTE DE FONTANERIA, EN LA SECCION COMERCIAL DE VALVERDE.</t>
  </si>
  <si>
    <t>REPOSICION FONDO CAJA CHICA DE LA PROVINCIA VALVERDE ZONA I CORRESP. AL PERIODO DEL 03-09 AL 20-10-2021, RECIBOS DE DESEMBOLSO DEL 1658 AL 1753 SEGUN RELACION DE GASTOS.</t>
  </si>
  <si>
    <t>PAGO FACT. NO.B1500000160/01-11-2021, ORDEN DE SERVICIO. OS2021-0567 COLOCACION DE PUBLICIDAD INSTITUCIONAL DURANTE 06 (SEIS) MESES, EN UNA REVISTA DIGITAL E IMPRESA "HUELLAS", CORRESP. AL PERIODO DEL 25 DE SEPTIEMBRE AL 25 DE OCTUBRE/2021.</t>
  </si>
  <si>
    <t>REPOSICION FONDO CAJA CHICA DE LA UNIDAD COMERCIAL DE CABRERA ZONA III CORRESP. AL PERIODO DEL 16-06 AL 19-08-2021, RECIBOS DE DESEMBOLSO DEL 0176 AL 0204, SEGUN RELACION DE GASTOS.</t>
  </si>
  <si>
    <t>REPOSICION FONDO CAJA CHICA DE LA PROVINCIA SAN PEDRO DE MACORIS ZONA VI CORRESP. AL PERIODO DEL 02-08 AL 17-09-2021, RECIBOS DE DESEMBOLSO DEL 4552 AL 4361 SEGUN RELACION DE GASTOS.</t>
  </si>
  <si>
    <t>PAGO FACT. NOS. B1500000008/02-09, 09/04-10-2021, ORDEN DE SERVICIO NO. OS2021-0708 , DISTRIBUCION DE AGUA EN DIFERENTES SECTORES Y COMUNIDADES DE LA PROVINCIA SANTIAGO RODRIGUEZ,  CORRESSP. A 27 DIAS  DE AGOSTO Y  27  DIAS  DE SEPTIEMBRE/2021.</t>
  </si>
  <si>
    <t>PAGO FACT. NOS. B1500000026/30-05, 27/30-06, 28/30-07, 29/30-08, 30/30-09, 31/30-10-2021,   ALQUILER LOCAL COMERCIAL EN EL MUNICIPIO TENARES, PROVINCIA HERMANAS MIRABAL, SEGUN CONTRATO NO.138/2013  (ADENDA 01/2020), CORRESP. A LOS MESES DE MAYO, JUNIO, JULIO, AGOSTO, SEPTIEMBRE, OCTUBRE/2021.</t>
  </si>
  <si>
    <t>PAGO FACT. NOS.B1500004367, 4368, 4369, 4370, 4371, 4373, 4355, 4389, 4390, 4391, 4392, 4393, 4394, 4395, 4396/31-10-2021, CONSUMO ENERGETICO CORRESP. AL MES DE OCTUBRE/2021.</t>
  </si>
  <si>
    <t>.PAGO FACT. NOS.B1500000174, 176/13-10-2021, ORDEN DE SERVICIO NO.OS2021-0515, COLOCACION DE PUBLICIDAD INSTITUCIONAL DURANTE 06 (SEIS) MESES, EN PAGINA WEB,  " HTTPS://WWW.NOTICIASBAULDENADIE.NET",  DE LA PROVINCIA BARAHONA, CORRESPONDIENTE AL PERIODO 02 DE AGOSTO AL 02 OCTUBRE DEL 2021.</t>
  </si>
  <si>
    <t>PAGO FACT. NO. B1500000007/04-10-2021,  ORDEN DE SERVICIO NO. OS2021-0360, SERVICIO DISTRIBUCION DE AGUA EN DIFERENTES SECTORES Y COMUNIDADES DE LA PROVINCIA ELIAS PIÑA, CORRESP. A  30 DIAS DE SEPTIEMBRE/2021.</t>
  </si>
  <si>
    <t>RETENCION DEL ITBIS (30%) DESCONTADO A INGENIEROS-CONTRATISTAS, SEGUN LEY 253/12, CORRESPONDIENTE AL MES DE OCTUBRE/2021, MEMO DC NO.378/2021</t>
  </si>
  <si>
    <t xml:space="preserve">EFT-2382 </t>
  </si>
  <si>
    <t>PAGO RETENCION SEGUN LEY 6-86 (1%) DESCONTADO A LOS INGENIEROS CONTRATISTAS, CORRESP. AL MES DE OCTUBRE/2021.</t>
  </si>
  <si>
    <t xml:space="preserve">061832 </t>
  </si>
  <si>
    <t xml:space="preserve">061833 </t>
  </si>
  <si>
    <t xml:space="preserve">061834 </t>
  </si>
  <si>
    <t xml:space="preserve">EFT-6853 </t>
  </si>
  <si>
    <t>EFT-6854</t>
  </si>
  <si>
    <t>EFT-6855</t>
  </si>
  <si>
    <t>PAGO FACT. NOS.B1500001280,1281,1282,1283,1284/31-10-2021 CONTRATO NO. 1178,1179, 1180, 1181, 3066,  SERVICIO ENERGETICO A NUESTRAS INSTALACIONES EN BAYAHIBE, PROVINCIA LA ROMANA, CORRESP. AL MES DE OCTUBRE/2021.</t>
  </si>
  <si>
    <t>APORTE ECONOMICO PARA EL EVENTO CLASIFICATORIO OLIMPICO INTERNACIONAL DE ATLETISMO FELIX SANCHEZ.</t>
  </si>
  <si>
    <t>PAGO INDEMN. Y VAC. (20 DIAS CORRESP. AL AÑO 2019 Y 20 DEL 2020), QUIEN DESEMPEÑO LA FUNCION DE OPERADOR DE SISTEMA APS, EN ACUEDUCTO NAVARRETE.</t>
  </si>
  <si>
    <t>PAGO FACT. NOS.B1500003267/17-09, 3315/08, 3332/14-10-2021 ORDENES DE SERVICIO NOS. OS2021- 0621, 0688, 0669, PUBLICACION EN UN MEDIO (1) DE CIRCULACION NACIONAL, DURANTE DOS (2) DIAS CONSECUTIVOS, LAS CONVOCATORIAS A PARTICIPAR EN PROCESO LICITACION PUBLICA NACIONAL INAPA-CCC-LPN-2021-0031, 0039, 0034, CONSTRUCCION SISTEMA ABASTECIMIENTO LOS BARRIOS GUANDULES- LA RAQUETA COMO EXTENSION DEL AC. BARAHONA, ADQUISICION DE TRANSFORMADORES PARA SER UTILIZADOS EN TODOS LOS ACUEDUCTOS A NIVEL NACIONAL, AMPLIACION RED DISTRIBUCION AC. CONSUELO PROV. S.P.M. ZONA VI.</t>
  </si>
  <si>
    <t>PAGO FACT. NO. B1500000016/01-10-2021 ORDEN DE SERVICIO OS2021-0676, CONTRATACION DE SERVICIO DE LA RECREACION EN 3D ESTRUCTURA Y ESPACIOS SOBRE EL PROYECTO SANEAMIENTO DE ARROYO GURABO PROVINCIA SANTIAGO.</t>
  </si>
  <si>
    <t>PAGO FACT. NO.B1500000012/22-10-2021, ORDEN DE SERVICIO NO.OS2021-0546, COLOCACION DE PUBLICIDAD INSTITUCIONAL DURANTE EL PERIODO DEL 09 DE SEPTIEMBRE AL 09 DE OCTUBRE DEL 2021, EN EL PROGRAMA RADIAL "SIN BARRERA", TRANSMITIDO DE LUNES A VIERNES A LAS 9:00 AM POR RADIO IDEAL 99.5 FM, PROVINCIA ESPAILLAT.</t>
  </si>
  <si>
    <r>
      <t>061836</t>
    </r>
    <r>
      <rPr>
        <sz val="9"/>
        <color indexed="8"/>
        <rFont val="Arial"/>
        <family val="2"/>
      </rPr>
      <t/>
    </r>
  </si>
  <si>
    <r>
      <t>061837</t>
    </r>
    <r>
      <rPr>
        <sz val="9"/>
        <color indexed="8"/>
        <rFont val="Arial"/>
        <family val="2"/>
      </rPr>
      <t/>
    </r>
  </si>
  <si>
    <t xml:space="preserve">EFT-6856 </t>
  </si>
  <si>
    <t>EFT-6857</t>
  </si>
  <si>
    <t>EFT-6858</t>
  </si>
  <si>
    <t>EFT-6859</t>
  </si>
  <si>
    <t xml:space="preserve">061835 </t>
  </si>
  <si>
    <t xml:space="preserve">061838 </t>
  </si>
  <si>
    <t xml:space="preserve">061839 </t>
  </si>
  <si>
    <t xml:space="preserve">061840 </t>
  </si>
  <si>
    <t xml:space="preserve">061841 </t>
  </si>
  <si>
    <t xml:space="preserve">061842 </t>
  </si>
  <si>
    <t xml:space="preserve">061843 </t>
  </si>
  <si>
    <t>APORTE ECONOMICO PARA EL "X TORNEO SUPERIOR DE BALONCESTO CON REFUERZO", EFECTUADO EL PASADO DIA 25 DEL MES DE AGOSTO DEL 2021, EN LOS ALCARRIZO.</t>
  </si>
  <si>
    <t>PAGO INDEMN. Y VAC. (20 DIAS CORRESP. AL AÑO 2019 Y 20 DEL 2020), QUIEN DESEMPEÑO EL CARGO DE AUXILIAR ADMINISTRATIVO, EN LA DIVISION DE TESORERIA.</t>
  </si>
  <si>
    <t>PAGO INDEMN. Y VAC. (20 DIAS CORRESP. AL AÑO 2019 Y 20 AL 2020), QUIEN DESEMPEÑO EL CARGO DE AUXILIAR ADMINISTRATIVO, EN LA DIVISION DE TESORERIA.</t>
  </si>
  <si>
    <t>RETENCION DEL ITBIS (18% A PERSONA FISICA), SEGUN LEY 253/12, CORRESP. AL MES DE OCTUBRE/2021.</t>
  </si>
  <si>
    <t>AVANCE INICIAL 20%, AL CONTRATO NO. 011/2021 ORDEN DE COMPRA  OC2021-0220/12-08-2021, ADQUISICION DE EQUIPOS ELECTRICOS PARA SER UTILIZADOS EN TODOS LOS ACUEDUCTOS A NIVEL NACIONAL (PLAN DE RESCATE).</t>
  </si>
  <si>
    <t>APERTURA DE FONDO LIQUIDABLE A PRESENTACION DE FACTURAS POR CONCEPTO DE COMPRA DE ADORNOS NAVIDEÑOS QUE SERAN UTILIZADOS EN MUESTRA INSTITUCION.</t>
  </si>
  <si>
    <t>REPOSICION FONDO CAJA CHICA DEL DEPARTAMENTO DE COMUNICACIONES CORRESP. AL PERIODO DEL 29-04 AL 04-11-2021, RECIBOS DE DESEMBOLSO DEL 0204 AL 0225.</t>
  </si>
  <si>
    <t>PAGO NOMINA DE VIÁTICOS DE LA DIRECCIÓN COMERCIAL CORRESP. AL MES DE SEPTIEMBRE/2021 ELABORADA EN NOVIEMBRE/2021.</t>
  </si>
  <si>
    <t>PAGO NOMINA DE VIATICOS COMPLETIVO CORRESP. AL MES DE AGOSTO/2021 ELABORADA EN NOVIEMBRE/2021.</t>
  </si>
  <si>
    <t>PAGO NOMINA DE VIATICOS DEL DEPARTAMENTO REVISION Y CONTROL CORRESP. AL MES DE SEPTIEMBRE/2021 ELABORADA EN NOVIEMBRE/2021.</t>
  </si>
  <si>
    <t>PAGO NOMINA DE VIATICOS DE LA DIRECCION DE PROGRAMAS Y PROYECTOS ESPECIALES CORRESP. AL MES DE SEPTIEMBRE/2021 ELABORADA EN NOVIEMBRE/2021.</t>
  </si>
  <si>
    <t>SERV. ALQUILER DE 40 HORAS DE GRUA PARA TRABAJOS EN DIVERSOS ACUEDUCTOS DE INAPA PROV. SAN CRISTOBAL.</t>
  </si>
  <si>
    <t>COMPRA DE MATERIALES PARA COMPLETAR EL CAMBIO DE TUBERIA DEL AC. EL FONDO, POR LA BRIGADA DE TRABAJOS ESPECIALES, INAPA PROV. SAN CRISTOBAL.</t>
  </si>
  <si>
    <t xml:space="preserve">SERV. ALQUILER DE RETROEXCAVADORA, PARA TRABAJOS EN DIFERENTES PUNTOS  DE INAPA PROV. SAN CRISTOBAL. </t>
  </si>
  <si>
    <t>SERV.DE LIMPIEZA DE AREA VERDE EN LA EN LA ESTACION DE BOMBEO Y EL TANQUE DE SABANA TORO,PROV.SAN CRISTOB.</t>
  </si>
  <si>
    <t>POR IMPOSIBILIDAD TECNICA ,SE HACE DEVOLUCION DEL PAGO TOTAL RECIBIDO POR LA SOLICITANTE PARA LA CONEXIÓN DE ACOMETIDA PARA AGUAS RESIDUALES ,INAPA PROV.SAN CRSITOBAL.</t>
  </si>
  <si>
    <t>SERV.ALQUILER LE CILINDRO , LLENADO, LIMPIEZA Y DESINFECCION , PARA USO DE EQUIPO NUEVO DE CORTE UTILIZADO EN LA PLANTA DE TRATAMIENTO DE INAPA SC.</t>
  </si>
  <si>
    <t>EFT-2383</t>
  </si>
  <si>
    <t xml:space="preserve">EFT-2384 </t>
  </si>
  <si>
    <t>EFT-2385</t>
  </si>
  <si>
    <t>PAGO FACT. NO. B1500000001/02-07-2021, TRABAJOS DE LEVANTAMIENTOS TOPOGRAFICOS PARA DISEÑO DEL ALCANTARILLADO SANITARIO DEL MUNICIPIO JARABACOA, PROVINCIA LA VEGA, (1/2), CORRESP. AL MES DE JULIO DEL 2021.</t>
  </si>
  <si>
    <t>PAGO FACT. NO. B1500000139/28-10-2021 (CUB. NO. 07) DE LOS TRABAJOS DE REFORZAMIENTO ACUEDUCTO VILLA JARAGUA, PROVINCIA BAHORUCO.</t>
  </si>
  <si>
    <t>PAGO FACT.NO. B1500000002/08-11-2021 ( CUB. NO.02) DE LOS TRABAJOS LINEA DE CONDUCCION Y REDES VILLA GUERRERO COMPRENDIDA ENTRE LOS NUDOS 22, 101, 80, 8 Y 4, PROVINCIA  EL SEIBO. LOTE IV.</t>
  </si>
  <si>
    <t>PAGO FACT. NO.B1500000002/10-11-2021 ( CUB.N NO.02) DE LOS TRABAJOS REDES VILLA GUERRERO COMPRENDIDA ENTRE LOS NUDOS 12, 20, 40 Y 75, PROVINCIA EL SEIBO, LOTE II.</t>
  </si>
  <si>
    <t xml:space="preserve">EFT-6860 </t>
  </si>
  <si>
    <t>EFT-6861</t>
  </si>
  <si>
    <t>EFT-6862</t>
  </si>
  <si>
    <t>EFT-6863</t>
  </si>
  <si>
    <t>EFT-6864</t>
  </si>
  <si>
    <t xml:space="preserve">061844 </t>
  </si>
  <si>
    <t xml:space="preserve">061845 </t>
  </si>
  <si>
    <t xml:space="preserve">061846 </t>
  </si>
  <si>
    <t xml:space="preserve">061847 </t>
  </si>
  <si>
    <t>REPOSICION FONDO CAJA CHICA DE LA UNIDAD ADMINISTRATIVA DE SABANA GRANDE DE BOYA ZONA IV CORRESPONDIENTE AL PERIODO DEL 08-09 AL 08-10-2021, RECIBOS DE DESEMBOLSO DEL 0162 AL 0175.</t>
  </si>
  <si>
    <t>REPOSICION FONDO CAJA CHICA DEL DEPARTAMENTO ADMINISTRATIVO Y SUS DIVISIONES DESTINADOS PARA CUBRIR GASTOS DE LAS DIFERENTES AREAS DE LA INSTITUCION CORRESP. AL PERIODO DEL 03-09 AL 14-10-2021, RECIBOS DE DESEMBOLSO DEL 2845 AL 3079.</t>
  </si>
  <si>
    <t>REPOSICION FONDO CAJA CHICA DE LA ESTAFETA DE COBROS DE LAS TERRENAS ZONA III CORRESP. AL PERIODO DEL 28-06 AL 06-10-2021, RECIBOS DE DESEMBOLSO DEL 0159 AL 0169.</t>
  </si>
  <si>
    <t>PAGO FACT. NO. B1500034821/05-11-2021, CUENTA NO.86082876, POR SERVICIO DE LAS FLOTAS DE INAPA, CORRESPONDIENTE A LA FACTURACION DEL 01-10 AL 31-10-2021.</t>
  </si>
  <si>
    <t>PAGO FACT. NO. B1500034984/15-11-2021, CUENTA NO.4236435, POR SERVICIO DE  INTERNET  PRINCIPAL 200 MBPS Y TELECABLE, CORRESP. AL PERIODO DEL 11-10-2021  AL 10-11-2021.</t>
  </si>
  <si>
    <t>PAGO TRANSPORTE DEL DEPARTAMENTO DE REVISION Y CONTROL, CORRESP. A OCTUBRE/2021, ELABORADA EN NOVIEMBRE/2021.</t>
  </si>
  <si>
    <t>PAGO FACT. NO. B1500000001/15-11-2021,  ALQUILER LOCAL  DE LA OFICINA COMERCIAL EN EL DISTRITO MUNICIPAL SABANA BUEY, MUNICIPIO BANI, PROVINCIA PERAVIA. CORRESP. A LOS MESES DE AGOSTO, SEPTIEMBRE, OCTUBRE/2021.</t>
  </si>
  <si>
    <t>PAGO FACT. NO.B1500000040/29-10-2021 , ORDEN SERVICIO NO. OS2021-0783, SERVICIO DE NOTARIO PARA EL ACTO DE APERTURA DE LA COMPARACION DE PRECIO NO.INAPA-CCC-CP-2021-0050, OFERTAS TECNICAS  (SOBRE A) PARA LA '' REUBICACION COLECTORA ALCANTARILLADO SANITARIO  EL SEIBO.</t>
  </si>
  <si>
    <t xml:space="preserve">EFT-6865 </t>
  </si>
  <si>
    <t>EFT-6866</t>
  </si>
  <si>
    <t>EFT-6867</t>
  </si>
  <si>
    <t>EFT-6868</t>
  </si>
  <si>
    <t>EFT-6869</t>
  </si>
  <si>
    <t>EFT-6870</t>
  </si>
  <si>
    <t>EFT-6871</t>
  </si>
  <si>
    <t>EFT-6872</t>
  </si>
  <si>
    <t>EFT-6873</t>
  </si>
  <si>
    <t>EFT-6874</t>
  </si>
  <si>
    <t>EFT-6875</t>
  </si>
  <si>
    <t>EFT-6876</t>
  </si>
  <si>
    <t>EFT-6877</t>
  </si>
  <si>
    <t>EFT-6878</t>
  </si>
  <si>
    <t>EFT-6879</t>
  </si>
  <si>
    <t xml:space="preserve">061848 </t>
  </si>
  <si>
    <t xml:space="preserve">061849 </t>
  </si>
  <si>
    <t xml:space="preserve">061850 </t>
  </si>
  <si>
    <t xml:space="preserve">061851 </t>
  </si>
  <si>
    <t xml:space="preserve">061852 </t>
  </si>
  <si>
    <t xml:space="preserve">061853 </t>
  </si>
  <si>
    <t xml:space="preserve">061854 </t>
  </si>
  <si>
    <t xml:space="preserve">061855 </t>
  </si>
  <si>
    <t xml:space="preserve">061856 </t>
  </si>
  <si>
    <t xml:space="preserve">061857 </t>
  </si>
  <si>
    <t xml:space="preserve">061858 </t>
  </si>
  <si>
    <t xml:space="preserve">061859 </t>
  </si>
  <si>
    <t xml:space="preserve">061860 </t>
  </si>
  <si>
    <t>PAGO DEL ITBIS FACTURADO CORRESP. AL MES DE OCTUBRE/2021.</t>
  </si>
  <si>
    <t>APORTE ECONOMICO PARA CUBRIR GASTOS DE PERSONAL DE TRABAJO Y CUERPO TÉCNICO, PARA EL EVENTO "TORNEO SUPERIOR NAVIDEÑO 2021, A CELEBRARSE EL 20 DE NOVIEMBRE DEL 2021, EN LAS INSTALACIONES DEL CLUB SAN CARLOS, DEL SECTOR SAN CARLOS, DISTRITO NACIONAL.</t>
  </si>
  <si>
    <t>REPOSICION FONDO CAJA CHICA DE LA PROVINCIA MONTECRISTI ZONA I CORRESP. AL PERIODO DEL 05 AL 25-10-2021, RECIBOS DE DESEMBOLSO DEL 0738 AL 0759 SEGUN RELACION DE GASTOS.</t>
  </si>
  <si>
    <t>REPOSICION FONDO CAJA CHICA DE LA PROVINCIA HIGUEY ZONA VI CORRESP. AL PERIODO DEL 23-09 AL 28-10-2021, RECIBOS DE DESEMBOLSO DEL 1283 AL 1330.</t>
  </si>
  <si>
    <t>REPOSICION FONDO CAJA CHICA DE LA PROVINCIA SANTIAGO RODRIGUEZ ZONA I CORRESP. AL PERIODO DEL 30-08 AL 16-10-2021, RECIBOS DE DESEMBOLSO DEL 0775 AL 0810.</t>
  </si>
  <si>
    <t>PAGO FACT. NO. B1500000003/18-10-2021, SERVICIO DE ALGUACIL SEGUN ORDEN DE SERVICIO NO. OS2021-0750, POR CONCEPTO DE CUARENTA Y UNO (41) NOTIFICACIONES DE ALGUACIL.</t>
  </si>
  <si>
    <t>PAGO FACT. NO.B1500000203/27-10-2021, ORDEN DE SERVICIO NO.OS2021-0511, COLOCACION DE PUBLICIDAD INSTITUCIONAL DURANTE 06 (SEIS) MESES, EN EL PROGRAMA DE TELEVISION FUERA DE RECORD, TRANSMITIDO LOS DOMINGOS A LAS 11:00P.M.¨,  CORRESP. DEL PERIODO 30 DE SEPTIEMBRE AL 30 DE OCTUBRE, DEL 2021.</t>
  </si>
  <si>
    <t>PAGO FACT. NO. B1500000511/29-09-2021, OS2021-0665, SERVICIO DE CAPACITACION "OFFICE 365 ADMINISTRATOR" QUE SERA IMPARTIDO A DOS COLABORADORES, CON EL OBJETIVO DE ACTUALIZAR Y FORTALECER EL  DESARROLLO INSTITUCIONAL DEL INAPA.</t>
  </si>
  <si>
    <t>APORTE ECONOMICO PARA EL "TORNEO COPA DE BALONCESTO SUPERIOR BANILEJO 2021 DE LA PROVINCIA PERAVIA", REALIZADO POR LA ASOCIACION DOMINICANA DE BALONCESTO DE LA PROVINCIA PERAVIA, ABAPPE, A CELEBRARSE EN EL POLIDEPORTIVO DE BANI, PROVINCIA PERAVIA, DESDE EL 13 DE NOVIEMBRE, HASTA EL 30 DE DICIEMBRE DEL 2021.</t>
  </si>
  <si>
    <t>APORTE ECONOMICO COMO PATROCINIO DEL "FESTIVAL INTERNACIONAL DE CORTOMETRAJE MINUTO DEL AGUA 2021" REALIZADO POR LA FUNDACION MUNICIPIO AL DIA, A CELEBRARSE EL 24 DE NOVIEMBRE DEL 2021, EN EL CENTRO INDOTEL, CON DIFUSION DIFERIDA EN EL CANAL 4 PARA TODO EL PAIS.</t>
  </si>
  <si>
    <t>PAGO FACT. NO. B1500002870/01-11-2021, CUENTA NO. (50015799) SERVICIO C&amp;W INTERNET 155 MBPS IP ASIGNADO A NIVEL CENTRAL, CORRESP. A LA FACTURACION DE 01-11 AL 30-11/2021.</t>
  </si>
  <si>
    <t>PAGO FACT. NOS.B1500000003/14-09, 04/14-10-2021,  ALQUILER LOCAL COMERCIAL CALLE DUARTE, MUNICIPIO SANCHEZ, PROVINCIA SANTA BARBARA DE SAMANA, CORRESP. A LOS  MESES DE SEPTIEMBRE, OCTUBRE/2021.</t>
  </si>
  <si>
    <t>PAGO FACT. NO. B1500002872/01-11-2021, CUENTA NO. (50017176) SERVICIO C&amp;W INTERNET   ASIGNADO A SAN CRISTOBAL, CORRESP. A LA FACTURACION DE 01-11 AL 30-11-2021.</t>
  </si>
  <si>
    <t>PAGO FACT. NOS. B0224792949,51/22-07, 4542/29-07, 5815,53/03-08, 5892817/20-08, 96880/30-08-2021, DESCONTADO DE LA INDEMN. Y VAC. QUIEN DESEMPEÑO EL CARGO DE CONSERJE, EN LA SECCION DE MAYORDOMIA.</t>
  </si>
  <si>
    <t>PAGO VIATICOS DIRECCION DE INGENIERIA, CORRESP. AL MES DE SEPTIEMBRE/2021, ELABORADA EN NOVIEMBRE/2021.</t>
  </si>
  <si>
    <t>PAGO VIATICOS DE LA UNIDADES CONSULTIVAS O ASESORAS, CORRESP. AL MES DE SEPTIEMBRE/2021, ELABORADA EN NOVIEMBRE/2021.</t>
  </si>
  <si>
    <t>PAGO FACT. NOS.B1500003263/17-09, 3316/08-10-2021 ORDENES DE SERVICIO NOS. OS2021- 0514, OS2021-0646, PUBLICACION EN UN MEDIO (1) DE CIRCULACION NACIONAL, DURANTE DOS (2) DIAS CONSECUTIVOS, LAS CONVOCATORIAS A PARTICIPAR EN PROCESO LICITACION PUBLICA NACIONAL INAPA-CCC-LPN-2021-0021, 0028, CORRESP. AL PERIODO 15-07-2021 HASTA 16-07-2021, Y 04-08-2021 HASTA 05-08-2021.</t>
  </si>
  <si>
    <t>PAGO FACT. NOS. B1500003323/13-10, 3364/25-10-2021, ORDENES DE SERVICIOS NOS. OS2021-0686, OS2021-0701, PUBLICACION EN UN( 1)  MEDIO DE CIRCULACION NACIONAL, DURANTE DOS DIAS CONSECUTIVOS, CONVOCATORIA A PARTICIPAR PROCESO DE LICITACION PUBLICA NACIONAL. NOS. INAPA-CCC-LPN-2021-0039, "ADQUISICION DE TRANSFORMADORES PARA SER UTILIZADOS EN TODOS LOS ACUEDUCTOS A NIVEL NACIONAL",   INAPA-CCC-LPN-2021-0030,  "ADQUISICION DE UN (1) SOFTWARE PARA LA GESTION DE LOS SERVICIOS DE LA DIRECCION DE PLANIFICACION Y DESARROLLO DEL INAPA.</t>
  </si>
  <si>
    <t>PAGO FACT. NOS. B1500000049/04-10, 53/25-10-2021 ORDENES DE SERVICIOS NOS  OS2021-0704, OS2021-0754,  SERVICIO DE NOTARIO PARA EL ACTO DE APERTURA DE LA LICITACION PUBLICA NACIONAL NOS. INAPA-CCC-CP-2021-0056, INAPA-CCC-LPN-2021-0025,   OFERTAS TECNICAS  (SOBRE A) PARA LA "REHABILITACION DEPOSITO METALICO Y MEJORAMIENTO COLECTORA ALCANTARILLADO Y PLANTA DE TRATAMIENTO PROVINCIAS HATO MAYOR ZONA VI, SAMANA ZONA III Y PROVINCIA DUARTE ZONA III,  CONSTRUCCION AC. MULTIPLE GUANUMA-LOS BOTADOS, PLANTA POTABILIZADORA DE 100 LPS, PROVINCIA SANTO DOMINGO-MONTE PLATA, ZONA IV ".</t>
  </si>
  <si>
    <t>PAGO FACT. NO. B1500000019/03-11-2021, ALQUILER LOCAL COMERCIAL EN EL MUNICIPIO JUAN HERRERA, PROVINCIA SAN JUAN, CORRESP. AL MES DE OCTUBRE/2021.</t>
  </si>
  <si>
    <t>PAGO FACT. NO. B1500000292/30-03-2021 ORDEN DE COMPRA OC2021-0087 COMPRA DE MATERIALES VOLUMETRICOS CLASE A.</t>
  </si>
  <si>
    <t>PAGO DE FACT. NOS.B1500000019, 20/04-11-2021, ORDENES DE SERVICIOS NOS. OS2021-0780,  OS2021-0781, SERVICIO DE NOTARIO PARA EL ACTO DE APERTURA DE LA COMPARACION  DE PRECIOS NO. INAPA-CCC-CP-2021-0045 , OFERTAS ECONOMICAS  (SOBRE B)  PARA LA ¨MEJORAMIENTO OBRA DE TOMA ACUEDUCTO PADRE LAS CASAS, PROVINCIA AZUA ZONA II. Y LICITACION PUBLICA NACIONAL NO. INAPA-CCC-LPN-2021-0036, OFERTAS TECNICAS (SOBRE A) PARA LA REHABILITACION PLANTA POTABILIZADORA ACUEDUCTO HATO DEL YAQUE, PROVINCIA SANTIAGO, ZONA V.</t>
  </si>
  <si>
    <t>PAGO FACT. NOS. B1500000158/11, 159/19, 160/26-10, 162/01, 163/02, 164/03, 165/03-11-2021 ORDEN DE COMPRA OC2021-0206, ADQUISICION DE SUSTANCIAS QUIMICAS (176,318.89 CLORO GAS DE 2, 000 LBS),  PARA SER UTILIZADOS  EN TODOS LOS ACUEDUCTOS DEL INAPA, 5TO ABONO.</t>
  </si>
  <si>
    <t>PAGO FACT. NOS. B1500000494/06-09-2021 A LA ORDEN DE COMPRA  NO. OC2021-0208/29-07-2021, ADQUISICION DE MOBILIARIOS PARA SER UTILIZADOS EN LAS OFICINAS DEL INAPA.</t>
  </si>
  <si>
    <t>PAGO FACT. NOS. B1500000057,  58/01-11-2021,  ORDENES DE SERVICIOS NOS  OS2021-0760, OS2021-0759,  SERVICIO DE NOTARIO PARA EL ACTO DE APERTURA DE LA COMPARACION DE PRECIOS  NOS. INAPA-CCC-CP-2021-0055, INAPA-CCC-LPN-2021-0031,   OFERTAS TECNICAS  (SOBRE A) PARA LA  ADQUISICION DE MATERIALES GASTABLES PARA USO DEL INAPA, Y CONSTRUCCION SISTEMA ABASTECIMIENTO LOS BARRIOS GUANDULES-LA RAQUETA COMO EXTENCION DEL ACUEDUCTO BARAHONA, PROVINCIA BARAHONA  ZONA VIII.</t>
  </si>
  <si>
    <t xml:space="preserve">EFT-2386 </t>
  </si>
  <si>
    <t>PAGO COMPENSACION DE TERRENO A PERPETUIDAD EN LA PARCELA NO. 58 -REF, DEL D.C. NO.04 CON UNA SUPERFICIE DE 25,751.82 MTS2 UBICADO EN EL MUNICIPIO DE NIGUA, PROVINCIA SAN CRISTOBAL.</t>
  </si>
  <si>
    <t>PAGO DE INDEMN. Y DESISTIMIENTO, DESDE AHORA Y PARA SIEMPRE SOBRE CUALQUIER DERECHO Y DEJAR SIN EFECTO O SIN VALOR JURIDICO ALGUNO LA SIGUENTE SENTENCIA: (1) SENTENCIA NO. 0030-03-2020-SSEN- 00048, EXPEDIENTE NO. 0030-2018- ETSA-00591, DEL CATORCE (14) DE FEBRERO DEL 2020, DICTADA POR LA SEGUNDA SALA DEL TRIBUNAL SUPERIOR ADMINISTRATIVO, DE JURISDICCIÓN NACIONAL.</t>
  </si>
  <si>
    <t>PAGO FACT. NO.B1500000004/17-11-2021 ( CUB. NO.04) DE LOS TRABAJOS REHABILITACION PLANTA DE AGUAS RESIDUALES DE BARAHONA, PROVINCIA BARAHONA.</t>
  </si>
  <si>
    <t>PAGO DE FACT. No. B1500000118 POR UN VALOR RD, $47,950.00 MENOS  DESC 5% ITBIS RD $2,031.78MEMO No. 11-2021, COMPRA DE MATERIALES PARA LA REPARACION Y MANTENIMIENTO DE MEZCLADOR DE SULFATO DE LA PLANTA DE TRATAMIENTO DE JUAN HERRERA .</t>
  </si>
  <si>
    <t xml:space="preserve">PAGO DE FACT. No.  B1500000119 POR UN VALOR RD, $ 45,245.00 MENOS DESC 5% ITBIS RD$ 1,917.16 MEMO No. 18-2021, COMPRA DE MATERIALES QUE SERAN UTILIZADOS EN EL ARREGLO DE VALVULAS DE DESAGUE DE LA PLANTA NUEVA. </t>
  </si>
  <si>
    <t>PAGO DE FACT.A No. B1500000120 POR UN VALOR RD$ 14,200.00 MENOS DESC 5% ITBIS RD$ 601.70 MEMO No. 20-2021, COMPRA DE MATERIALES QUE SERAN UTILIZADOS PARA EL SISTEMA DE CLORACION DE LA PLANATA DE TRATAMIENTO DE CARRERAS DE YEGUA .</t>
  </si>
  <si>
    <t xml:space="preserve">PAGO DE FACT. No. B1500000116 POR UN VALOR RD$ 43,010.00 MENOS DESC RD$ 1,822.46 MEMO No. 214-2021 COMPRA DE MATERIALES PARA CORRECCION DE AVERIA EN JUAN SANTIAGO, MESOPOTAMIA, LINEA DE IMPULSION DE 16 DEL CORBANO Y REPARACION DE LINEA DE IMPULSION DE 8 ARROYO CANO. </t>
  </si>
  <si>
    <t xml:space="preserve">PAGO DE FACT.A No. B1500000117 POR UN VALOR RD$ 31,975.00 MENOS DESC  5% ITBIS RD$ 1,354.87 MEMO No. 215-2021 COMPRA DE MATRIALES PARA INSTALACION DE BOMBA EN EL HATICO. </t>
  </si>
  <si>
    <t xml:space="preserve">PAGO DE FACT. No. B150000744 POR UN VALOR DE RD$ 30,680.00 MENOS DESC 5% RD$ 1,300.00 MEMO No. 227-2021, COMPRA DE VALVULAS PARA ACUEDUCTO LAS CHARCAS DE MARIA NOVA. </t>
  </si>
  <si>
    <t>PAGO DE FACT. No. B1500000745 POR UN VALOR DE RD$ 5,900.00 MENOS DESC 5%  RD$ 250.00 MEMO 229-2021 COMPRA DE JUNTAS DRESSER DE 2 PARA ACUEDUCTO DE LAS CHARCAS DE MARIA NOVA .</t>
  </si>
  <si>
    <t xml:space="preserve">EFT-6880 </t>
  </si>
  <si>
    <t>EFT-6881</t>
  </si>
  <si>
    <t>EFT-6882</t>
  </si>
  <si>
    <t>PAGO FACT.S NO. B1500000913, 914/08-11-2021 ORDEN DE COMPRA OC2021-0258, ADQUISICION DE MATERIALES GASTABLE PARA USO DEL INAPA.</t>
  </si>
  <si>
    <t>PAGO VIATICOS DIRECCION ADMINISTRATIVA, CORRESP.E AL MES DE SEPTIEMBRE/2021, ELABORADA EN NOVIEMBRE/2021.</t>
  </si>
  <si>
    <t>PAGO VIATICOS DE LA DIRECCION DESARROLLO PROVINCIAL, CORRESP.E A SEPTIEMBRE/2021 ELABORADA EN NOVIEMBRE/2021.</t>
  </si>
  <si>
    <t xml:space="preserve">EFT-1296 </t>
  </si>
  <si>
    <t>EFT-1297</t>
  </si>
  <si>
    <t>EFT-1298</t>
  </si>
  <si>
    <t>EFT-1299</t>
  </si>
  <si>
    <t>NOMINA PROVINCIA SAN CRISTOBAL CORRESP. AL MES DE NOVIEMBRE/2021</t>
  </si>
  <si>
    <t>NOMINA OCASIONAL SEGURIDAD MILITAR, CORRESP. AL MES DE NOVIEMBRE/2021</t>
  </si>
  <si>
    <t>PAGO DE NOMINA DEL PERSONAL CONTRATADO E IGUALADO, CORRESP. AL MES DE NOVIEMBRE/2021</t>
  </si>
  <si>
    <t>NOMINA PROVINCIA SANTIAGO CORRESP. AL MES DE NOVIEMBRE/2021</t>
  </si>
  <si>
    <t xml:space="preserve">SERV. LAVADO SENCILLO Y MANTENIMIENTO COMPLETO A LOS DIFERENTES VEHICULOS DEL DEPARTAMENTO PROVINCIAL DE INAPA PROV. SAN CRISTOBAL </t>
  </si>
  <si>
    <t>SERV. CORTE Y REPARACION EN SOLDADURA, EN LOS DIFERENTES ACUEDUCTOS DE INAPA  PROV. SAN CRISTOBAL. PERIODO  14,15,20,21,29 DE OCTUBRE 21 Y 3,4, DE NOVIEMBRE 21.</t>
  </si>
  <si>
    <t>SERV. CORTE Y REPARACION EN SOLDADURA, EN LOS DIFERENTES ACUEDUCTOS DE INAPA  PROV. SAN CRISTOBAL. PERIODO  13,15,21 SEPTIEMBRE 21  Y  5, 7, DE OCTUBRE 21.</t>
  </si>
  <si>
    <t xml:space="preserve">EFT-6883 </t>
  </si>
  <si>
    <t>EFT-6884</t>
  </si>
  <si>
    <t>EFT-6885</t>
  </si>
  <si>
    <t>EFT-6886</t>
  </si>
  <si>
    <t>EFT-6887</t>
  </si>
  <si>
    <t>EFT-6888</t>
  </si>
  <si>
    <t>EFT-6889</t>
  </si>
  <si>
    <t>EFT-6890</t>
  </si>
  <si>
    <t>EFT-6891</t>
  </si>
  <si>
    <t>EFT-6892</t>
  </si>
  <si>
    <t>EFT-6893</t>
  </si>
  <si>
    <t xml:space="preserve">061861 </t>
  </si>
  <si>
    <t xml:space="preserve">061862 </t>
  </si>
  <si>
    <t xml:space="preserve">061863 </t>
  </si>
  <si>
    <t xml:space="preserve">061864 </t>
  </si>
  <si>
    <t xml:space="preserve">061865 </t>
  </si>
  <si>
    <t xml:space="preserve">061866 </t>
  </si>
  <si>
    <t xml:space="preserve">061867 </t>
  </si>
  <si>
    <t xml:space="preserve">061868 </t>
  </si>
  <si>
    <t>PAGO FACT. NO.B1500000028/02-11-2021, ORDEN DE SERVICIO NO. OS2021-0691,  DISTRIBUCION DE AGUA EN DIFERENTES SECTORES Y COMUNIDADES  DE LA PROVINCIA SAN CRISTOBAL.</t>
  </si>
  <si>
    <t>PAGO FACT. NO. B1500000003/09-11-2021 ORDEN DE SERVICIO OS2021-0283, SERVICIO DE FUMIGACION PARA LA SEDE CENTRAL QUE INCLUYE: EDIFICIO MARCO RODRIGUEZ ( DIRECCION COMERCIAL), EDIFICIO MARTIN VERAS, LABORATORIO, DIRECCION DE DESARROLLO PROVINCIAL Y ALMACEN KM.18 POR UN PERIODO DE 1 MES.</t>
  </si>
  <si>
    <t>PAGO FACT. NO.B1500000024/02-11-2021, ORDEN DE SERVICIO OS2021-0502, COLOCACION DE PUBLICIDAD INSTITUCIONAL DURANTE 06 (SEIS) MESES, EN  PAGINA WEB, "ELDEFENSORBARAHONERO.BLOGSPOT.COM,  EN LA PROVINCIA BARAHONA, CORRESP. AL PERIODO DEL 02 DE OCTUBRE AL 02 DE NOVIEMBRE/2021.</t>
  </si>
  <si>
    <t>PAGO FACT. NO. B1500000929/28-10-2021 ORDEN DE COMPRA OC2021-0263 ADQUISICION DE BANDERAS DEL INAPA, LA REPUBLICA DOMINICANA Y ASTAS PARA SER UTILIZADAS EN EL DESPACHO DE LA DIRECCION EJECUTIVA Y LAS ACTIVIDADES PROTOCOLARES DE NUESTRA INSTITUCION.</t>
  </si>
  <si>
    <t>PAGO FACT. NO.B1500000116/02-11-2021, ORDEN DE SERVICIO NO. OS2021-0660, SERVICIO DISTRIBUCION DE AGUA CON CAMION CISTERNA EN DIFERENTES COMUNIDADES DE LA PROVINCIA SAN CRISTOBAL, CORRESP. A 31 DIAS DE  OCTUBRE/2021.</t>
  </si>
  <si>
    <t>PAGO FACT. NO. B1500000023/02-11-2021,  ORDEN DE SERVICIO NO. OS2021-0651, DISTRIBUCION DE AGUA EN DIFERENTES SECTORES Y COMUNIDADES DE LA PROVINCIA SAN CRISTOBAL. CORRESP. A 31  DE OCTUBRE/2021.</t>
  </si>
  <si>
    <t>REPOSICION FONDO CAJA CHICA DE LA PROVINCIA SAN JUAN ZONA II CORRESP. AL PERIODO DEL 10-09 AL 04-11-2021, RECIBOS DE DESEMBOLSO DEL 5630 AL 5662.</t>
  </si>
  <si>
    <t xml:space="preserve">PAGO FACT. NO. B1500000470/29-10-20211 ORDEN DE SERVICIO OS2021-0509 SERVICIO DE CATERING DE ALMUERZOS PRE EMPACADOS O MONTAJE TIPO BUFFET Y REFRIGERIOS PRE EMPACADOS QUE SERAN UTILIZADOS EN LAS ACTIVIDADES PROGRAMADAS, TALLERES Y CAPACITACIONES DE NUESTRA INSTITUCION DURANTE EL  AÑO EN CURSO, CORRESP. </t>
  </si>
  <si>
    <t>PAGO FACT. NOS. B1500000006/04-11, 07/01-10, 08/03-11-2021, ORDEN DE SERVICIO NO. OS2021-0616, DISTRIBUCION DE AGUA EN DIFERENTES SECTORES Y COMUNIDADES DE LA PROVINCIA  AZUA, CORRESP. A  30  DIAS DE AGOSTO, 29  DIAS DE SEPTIEMBRE, 30 DIAS DE OCTUBRE/2021.</t>
  </si>
  <si>
    <t>PAGO FACT. NO. B1500000332/25-08-2021 ORDEN DE SERVICIO OS2021-0415, SERVICIO DE EVALUACION Y REPARACION DE EQUIPOS DEL LABORATORIO NIVEL CENTRAL.</t>
  </si>
  <si>
    <t>PAGO FACT. NOS B1500003246/20-09, 3303/08-10-2021, ORDENES DE SERVICIOS NOS.  OS2021-0612, 2021-0642,  PUBLICACION EN DOS (2)  PERIODICOS  DE CIRCULACION NACIONAL, DOS DIAS CONSECUTIVOS, PROCESO DE LICITACION PUBLICA NACIONAL NO.   INAPA-CCC-LPN-2021-0024,  SORTEO DE OBRAS INAPA-CCC-SO-2021-0002,  "AMPLIACION REDES DE ACUEDUCTOS PROVINCIAS HATO MAYOR Y LA ALTAGRACIA.</t>
  </si>
  <si>
    <t>PAGO FACT. NO. B1500000135/02-11-2021, ORDEN DE SERVICIO NO. OS2021-0566, DISTRIBUCION DE AGUA EN DIFERENTES SECTORES Y COMUNIDADES DE LA PROVINCIA DUARTE, CORRESP. A  30 DIAS DEL MES DE OCTUBRE/2021.</t>
  </si>
  <si>
    <t>PAGO FACT. NO. B1500000044/02-11-2021, ORDEN DE SERVICIO NO. OS2021-0536,  DISTRIBUCION DE AGUA CON CAMION CISTERNA EN DIFERENTES SECTORES Y COMUNIDADES DE LA PROVINCIA SAN CRISTOBAL, CORRESP. A  31 DIAS DE OCTUBRE/2021.</t>
  </si>
  <si>
    <t>PAGO FACT. DE CONSUMO DE ENERGETICO EN LA ZONA ESTE DEL PAIS CORRESP. AL MES DE OCTUBRE/2021.</t>
  </si>
  <si>
    <t>PAGO FACT. NO.B1500000211/02-08-2021, ORDEN DE COMPRA OC2021-0219,  COMPRA DE TALONARIOS FORMULARIOS DC-5, PARA SER UTILIZADOS EN EL PAGO DE SERVICIO DE AGUA DE LAS DIFERENTES UNIDADES ADMINISTRATIVAS EN EL PAIS.</t>
  </si>
  <si>
    <t>PAGO FACT. NOS.B1500028813 (CODIGO DE SISTEMA NO.6091), 28744  (77100) 01-11-2021, SERVICIOS RECOGIDA DE BASURA EN EL NIVEL CENTRAL Y OFICINAS  ACUEDUCTOS RURALES, CORRESP. AL PERIODO DESDE EL 01 AL 30 DE NOVIEMBRE/2021.</t>
  </si>
  <si>
    <t>PAGO FACT. NO. B1500000261/25-10-2021 ORDEN DE COMPRA OC2021-0244, ADQUISICION DE ELECTROBOMBAS Y MOTOR ELECTRICO SUMERGIBLES PARA SER UTILIZADOS EN LA PROVINCIA DUARTE, ACUEDUCTO MULTIPLE GENIMO LA ENEA, PROVINCIA MARIA TRINIDAD SANCHEZ,  ACUEDUCTO EL FACTOR (PTAP), LA PIONA Y LINEA 15 (PAYITA), PROVINCIA  INDEPENDENCIA, ACUEDUCTO CERRO DE JIMANI Y GUAYABAL (AMORTIZACION AVANCE 20% 250,472.70).</t>
  </si>
  <si>
    <t>PAGO FACT. NO. B1500002600/01-10-2021 ORDEN DE COMPRA OC2021-0236, ADQUISICION DE TONERS, CARTUCHOS Y TINTAS PARA SER UTILIZADOS EN LAS DIFERENTES DIRECCIONES Y DEPARTAMENTOS DE LA INSTITUCION INAPA.</t>
  </si>
  <si>
    <t xml:space="preserve">EFT-1300 </t>
  </si>
  <si>
    <t>EFT-1301</t>
  </si>
  <si>
    <t>EFT-1302</t>
  </si>
  <si>
    <t>EFT-1303</t>
  </si>
  <si>
    <t>EFT-1304</t>
  </si>
  <si>
    <t>EFT-1305</t>
  </si>
  <si>
    <t>EFT-1306</t>
  </si>
  <si>
    <t>EFT-1307</t>
  </si>
  <si>
    <t>EFT-1311</t>
  </si>
  <si>
    <t>EFT-1312</t>
  </si>
  <si>
    <t>EFT-1313</t>
  </si>
  <si>
    <t>EFT-1314</t>
  </si>
  <si>
    <t>EFT-1315</t>
  </si>
  <si>
    <t>EFT-1316</t>
  </si>
  <si>
    <t>NOMINA PERSONAL CONTRATADO E IGUALADO PROVINCIA SAN CRISTOBAL CORRESP. AL MES DE NOVIEMBRE/2021</t>
  </si>
  <si>
    <t>NOMINA ADICIONAL NIVEL CENTRAL Y ACUEDUCTOS, CORRESP. AL MES DE SEPTIEMBRE/2021 ELABORADA EN NOVIEMBRE/2021</t>
  </si>
  <si>
    <t xml:space="preserve"> NOMINA DE CANCELADOS NC Y AC. CORRESP. AL MES DE NOVIEMBRE/2021</t>
  </si>
  <si>
    <t>NOMINA ADICIONAL PERSONAL TEMPORAL, CORRESP. AL MES DE OCTUBRE/2021, ELABORADA EN NOVIEMBRE/2021</t>
  </si>
  <si>
    <t>NOMINA ADICIONAL NIVEL CENTRAL Y ACUEDUCTOS, CORRESP. AL MES DE OCTUBRE/2021 A LABORADA EN NOVIEMBRE/2021</t>
  </si>
  <si>
    <t xml:space="preserve"> NOMINA ADICIONAL PERSONAL TEMPORAL, CORRESP. AL MES DE SEPTIEMBRE/2021 ELABORADA EN NOVIEMBRE/2021</t>
  </si>
  <si>
    <t>NOMINA ADICIONAL NIVEL CENTRAL Y ACUEDUCTOS, CORRESP. AL MES DE AGOSTO/2021 ELABORADA EN NOVIEMBRE/2021</t>
  </si>
  <si>
    <t xml:space="preserve"> NOMINA ADICIONAL OCASIONAL SEGURIDAD MILITAR, CORRESP. AL MES DE OCTUBRE/2021, ELABORADA EN NOVIEMBRE/2021</t>
  </si>
  <si>
    <t xml:space="preserve"> NOMINA ADICIONAL NIVEL CENTRAL Y ACUEDUCTOS, CORRESP. AL MES DE JULIO/2021, ELABORADA EN NOVIEMBRE/2021</t>
  </si>
  <si>
    <t>NOMINA ADICIONAL PERSONAL TEMPORAL, CORRESP. AL MES DE AGOSTO/2021 ELABORADA EN NOVIEMBRE/2021</t>
  </si>
  <si>
    <t>NOMINA NIVEL CENTRAL CORRESP. AL MES DE NOVIEMBRE/2021</t>
  </si>
  <si>
    <t>NOMINA PERSONAL TEMPORAL, CORRESP. AL MES DE NOVIEMBRE/2021</t>
  </si>
  <si>
    <t xml:space="preserve"> NOMINA PERSONAL EN TRAMITES DE PENSION NC Y AC, CORRESP. AL MES DE NOVIEMBRE/2021</t>
  </si>
  <si>
    <t>NOMINA ACUEDUCTOS, CORRESP. AL MES DE NOVIEMBRE/2021</t>
  </si>
  <si>
    <t>NOMINA PERSONAL CONTRATADO SUPERVISORES DE PROYECTOS  CORRESP. AL MES DE NOVIEMBRE/2021</t>
  </si>
  <si>
    <t>EFT-1308-1310</t>
  </si>
  <si>
    <t xml:space="preserve">EFT-6894 </t>
  </si>
  <si>
    <t>EFT-6895</t>
  </si>
  <si>
    <t>EFT-6896</t>
  </si>
  <si>
    <t>EFT-6897</t>
  </si>
  <si>
    <t>EFT-6898</t>
  </si>
  <si>
    <t>EFT-6899</t>
  </si>
  <si>
    <t>EFT-6900</t>
  </si>
  <si>
    <t xml:space="preserve">061869 </t>
  </si>
  <si>
    <t>PAGO FACT. NO. B1500000027/09-11-2021, ORDEN DE SERVICIO NO. OS2021-0597, SERVICIO DE DISTRIBUCION DE AGUA CON CAMION CISTERNA EN DIFERENTES SECTORES Y COMUNIDADES DE LA PROVINCIA BAHORUCO, CORRESP. A 30 DIAS DEL MES OCTUBRE/2021.</t>
  </si>
  <si>
    <t>PAGO FACT. NO. B1500000056/03-11-2021, ORDEN DE SERVICIO NO. OS2021-0785,  ABASTECIMIENTO DE AGUA EN DIFERENTES SECTORES Y COMUNIDADES DE LA  PROVINCIA BARAHONA , CORRESP. A 11 DIAS DE SEPTIEMBRE/2021.</t>
  </si>
  <si>
    <t>PAGO FACT. NO. B1500000116/09-11-2021,  ORDEN DE SERVICIO NO. OS2021-0590, SERVICIO DISTRIBUCION DE AGUA EN DIFERENTES SECTORES Y COMUNIDADES DE LA PROVINCIA SAMANA. CORRESP. A  30 DIAS DE OCTUBRE/2021.</t>
  </si>
  <si>
    <t>PAGO FACT. NO. B1500000034, 35/26-10-2021, ORDEN DE SERVICIO NO.OS2021-0596, DISTRIBUCION DE AGUA EN DIFERENTES SECTORES Y COMUNIDADES DE LA PROVINCIA EL SEIBO, CORRESP. A 30  DIAS DE AGOSTO, 29 DIAS DE SEPTIEMBRE/2021.</t>
  </si>
  <si>
    <t>PAGO FACT. NOS.B1500000001/30-10-2021, ORDEN DE SERVICIO NO.OS2021-0501, COLOCACION DE PUBLICIDAD INSTITUCIONAL DURANTE 06 (SEIS) MESES, EN EL PROGRAMA DE TELEVISION TRANSMITIDO EN PLATAFORMA DIGITAL¨, " EL MUNDO HOY", CORRESP. AL PERIODO DEL 10 DE AGOSTO HASTA   EL 10 DE SEPTIEMBRE/2021.</t>
  </si>
  <si>
    <t>PAGO FACT. NO. B1500000060/22-10-2021 , ORDEN DE SERVICIO NO.OS2021-0662, DISTRIBUCION DE AGUA EN DIFERENTES SECTORES Y COMUNIDADES DE LA PROVINCIA SAN PEDRO DE MACORIS, CORRESP. A 26 DIAS DEL MES DE SEPTIEMBRE/2021.</t>
  </si>
  <si>
    <t>PAGO FACT. NOS. B1500000061, 62/26-10-2021, ORDEN DE SERVICIO NO. OS2021-0534,  DISTRIBUCION DE AGUA CON CAMION CISTERNA EN DIFERENTES SECTORES Y COMUNIDADES DE LA PROVINCIA EL SEIBO, CORRESP.  A 30 DIAS  DE AGOSTO Y 29 DIAS DE SEPTIEMBRE/2021.</t>
  </si>
  <si>
    <t>PAGO FACT. NO. B1500000045/02-11-2021,  ORDEN DE SERVICIO NO. OS2021-0537  DISTRIBUCION  DE AGUA EN DIFERENTES SECTORES Y COMUNIDADES DE LA PROVINCIA SAN CRISTOBAL, CORRESP. A  31 DIAS DE OCTUBRE/2021.</t>
  </si>
  <si>
    <t>103737-103748</t>
  </si>
  <si>
    <t>NOMINA PERSONAL EN TRAMITES DE PENSION NC. Y AC. CORRESP. AL MES DE NOVIEMBRE/2021</t>
  </si>
  <si>
    <t>103750-103833</t>
  </si>
  <si>
    <t xml:space="preserve">EFT-6901 </t>
  </si>
  <si>
    <t>EFT-6902</t>
  </si>
  <si>
    <t>EFT-6903</t>
  </si>
  <si>
    <t>EFT-6904</t>
  </si>
  <si>
    <t>EFT-6905</t>
  </si>
  <si>
    <t>EFT-6906</t>
  </si>
  <si>
    <t>EFT-6907</t>
  </si>
  <si>
    <t>EFT-6908</t>
  </si>
  <si>
    <t>EFT-6909</t>
  </si>
  <si>
    <t>EFT-6910</t>
  </si>
  <si>
    <t>EFT-6911</t>
  </si>
  <si>
    <t>EFT-6912</t>
  </si>
  <si>
    <t>EFT-6913</t>
  </si>
  <si>
    <t>EFT-6914</t>
  </si>
  <si>
    <t>EFT-6915</t>
  </si>
  <si>
    <t>EFT-6916</t>
  </si>
  <si>
    <t>EFT-6917</t>
  </si>
  <si>
    <t>EFT-6918</t>
  </si>
  <si>
    <t>EFT-6919</t>
  </si>
  <si>
    <t>EFT-6920</t>
  </si>
  <si>
    <t>EFT-6921</t>
  </si>
  <si>
    <t>EFT-6922</t>
  </si>
  <si>
    <t>EFT-6923</t>
  </si>
  <si>
    <t xml:space="preserve">061870 </t>
  </si>
  <si>
    <t xml:space="preserve">061871 </t>
  </si>
  <si>
    <t xml:space="preserve">061872 </t>
  </si>
  <si>
    <t xml:space="preserve">061873 </t>
  </si>
  <si>
    <t>PAGO FACT. NO. B1500000008/14-10-2021, ORDEN DE SERVICIO NO. OS2021-0694,  DISTRIBUCION DE AGUA EN DIFERENTES SECTORES Y COMUNIDADES DE LA PROVINCIA DE PERAVIA CORRESP. A 13 DIAS  DE OCTUBRE/2021.</t>
  </si>
  <si>
    <t>PAGO FACT. NO. B1500015574/18-09-2021 ORDEN DE COMPRA OC2021-0167 COMPRA DE MATERIALES SANITARIOS PARA SER UTILIZADOS EN MONTECRISTI, ESPERANZA, MICHES, NAVARRETE, SAMANA, EL SEIBO, COTUI, VILLA LA MATA, SAN PEDRO DE MACORIS Y AZUA DE LAS ZONAS DEL INAPA.</t>
  </si>
  <si>
    <t>PAGO FACT. NO.B1500001712/08-10-2021, ORDEN DE SERVICIO NO. OS2021-0563, SERVICIO DE MANTENIMIENTO Y REPARACION POR UN AÑO (1) PARA EL ASCENSOR DE LA INSTITUCION SEDE CENTRAL.</t>
  </si>
  <si>
    <t>PAGO  NOMINA DE VIATICOS DE LA DIRECCION FINANCIERA CORRESP. AL MES DE SEPTIEMBRE/2021, ELABORADA EN NOVIEMBRE/2021.</t>
  </si>
  <si>
    <t>PAGO NOMINA DE VIATICOS DE LA DIRECCION DE LA CALIDAD DEL AGUA CORRESP.  AL MES  DE SEPTIEMBRE/2021, ELABORADA EN NOVIEMBRE/2021.</t>
  </si>
  <si>
    <t>PAGO NOMINA DE  VIATICOS DE LA DIRECCION DE SUP. Y FISCALIZACION DE OBRAS, CORRESP. AL MES DE  SEPTIEMBRE/2021, ELABORADA EN NOVIEMBRE/2021.</t>
  </si>
  <si>
    <t>PAGO NOMINA DE VIATICOS DE LA DIRECCION DE TECNOLOGIAS DE LA INF. Y COM., CORRESP. AL MES DE  SEPTIEMBRE/2021,  ELABORADA EN NOVIEMBRE/2021.</t>
  </si>
  <si>
    <t>PAGO NOMINA DE VIATICOS DE LA DIRECCION DE OPERACIONES, CORRESP. AL MES DE  SEPTIEMBRE/2021 ELABORADA EN NOVIEMBRE/2021.</t>
  </si>
  <si>
    <t>PAGO NOMINA DE VIATICOS DE LA DIRECCION DE TRATAMIENTO DE AGUA , CORRESP. AL MES DE  SEPTIEMBRE/2021,  ELABORADA EN NOVIEMBRE/2021.</t>
  </si>
  <si>
    <t>PAGO FACT. NO.B1500000011/02-11-2021, ORDEN DE SERVICIO NO. OS2021-0649, DISTRIBUCION DE AGUA EN DIFERENTES SECTORES Y COMUNIDADES DE LA PROVINCIA DUARTE, CORRESP. A 30  DIAS DEL MES DE OCTUBRE/ 2021.</t>
  </si>
  <si>
    <t>PAGO FACT. NO B1500000061/02-11-2021, ORDEN DE SERVICIO NO. OS2021-0527, DISTRIBUCION DE AGUA EN DIFERENTES SECTORES Y COMUNIDADES DE LA PROVINCIA DUARTE, CORRESP. 30  DIAS DE OCTUBRE/2021.</t>
  </si>
  <si>
    <t>PAGO FACT. NOS. B1500068577/23, 68614, 68613/28, 68604/29, 68616, 68617/30-09, 68637, 68638, 68639/01, 68655, 68654, 68658, 68656/05, 68663/06, 68684, 68686, 68687, 68688, 68683/07, 68691, 68692/08, 68702/12, 68707, 68668/13, 68714/15, 68719/16, 68739, 68740/20-10-2021, ORDEN DE COMPRA OC-2021-0207, ADQUISICION DE COMBUSTIBLE Y TICKETS PARA SER UTILIZADOS EN LA FLOTILLA DE VEHICULOS Y EQUIPOS DEL INAPA.</t>
  </si>
  <si>
    <t>PAGO FACT. NOS. B1500000052/22-10, 53/01-10-2021, ORDENES DE SERVICIOS NOS, OS2021-0323, OS2021-0709,  SERVICIO DE DISTRIBUCION DE AGUA EN DIFERENTES SECTORES Y COMUNIDADES DE LA PROVINCIA PEDERNALES, CORRESP. A  29   DIAS DE AGOSTO Y  29 DIAS DE SEPTIEMBRE/2021.</t>
  </si>
  <si>
    <t>PAGO FACT. NO.B1500000071/01-10-2021,ORDEN DE SERVICIO NO.OS2021-0715 ,SERVICIO DE DISTRIBUCION DE AGUA CON CAMION CISTERNA EN DIFERENTES COMUNIDADES DE LA PROVINCIA PEDERNALES,  CORRESP. A  29  DIAS DEL MES DE SEPTIEMBRE/2021.</t>
  </si>
  <si>
    <t>PAGO FACT. NO. B1500000003/05-11-2021, ORDEN DE SERVICIO NO. OS2021-0661,  DISTRIBUCION DE AGUA EN DIFERENTES SECTORES Y COMUNIDADES DE LA PROVINCIA LA ALTAGRACIA, CORRESP. A 23 DIAS  DE OCTUBRE/2021.</t>
  </si>
  <si>
    <t>PAGO FACT. NOS. B1500000116/21, 117/29-10, Y 118/02-11-2021 ORDEN DE COMPRA NO. OC2021-0031 '' ADQUISICION DE (9,360.00 FUNDAS) DE SULFATO DE ALUMINIO GRADO A (50 KGS) CADA UNA O SU EQUIVALENTE EN FUNDAS, PARA SER UTILIZADAS EN TODOS LOS ACUEDUCTOS DEL INAPA.</t>
  </si>
  <si>
    <t>PAGO FACT. NO.B1500000732/26-07-2021, ORDEN DE COMPRA NO.OC2021-0197, COMPRA DE VINIL FROSTED, PARA SER UTILIZADO EN LAS OFICINAS DE LA DIRECCION DE PROYECTOS ESPECIALES, DEPTO. DE ELECTROMECANICA Y DIRECCION DE INGENIERIA DEL INAPA.</t>
  </si>
  <si>
    <t>PAGO FACT. NO.B1500005299/28-10-2021, SERVICIOS A EMPLEADOS VIGENTES Y EN TRAMITE DE PENSION, CORRESP. AL MES DE NOVIEMBRE/2021.</t>
  </si>
  <si>
    <t>PAGO FACT. NO.B1500000003/01-11-2021, ORDEN DE SERVICIO NO. OS2021-0692, DISTRIBUCION DE AGUA EN DIFERENTES SECTORES Y COMUNIDADES DE LA PROVINCIA DE AZUA, CORRESP. A  30  DIAS   DE OCTUBRE/2021.</t>
  </si>
  <si>
    <t>PAGO FACT. NO. B1500031929/08-11-2021 SERVICIOS ODONTOLOGICOS AL SERVIDOR VIGENTE Y SUS DEPENDIENTES DIRECTOS ( CONYUGE E HIJOS) AFILIADOS A SENASA CORRESP. AL MES DE NOVIEMBRE 2021.</t>
  </si>
  <si>
    <t>PAGO FACT. NOS.B1500020823/01, 20825/05-11-2021 POLIZA NO.30-93-015147, SERVICIOS PLAN MASTER INTERNACIONAL AL SERVIDOR VIGENTE Y SUS DEPENDIENTES DIRECTOS (CONYUGE E HIJOS), CORRESP. AL MES DE NOVIEMBRE/2021.</t>
  </si>
  <si>
    <t>PAGO FACT. DE CONSUMO ENERGETICO EN LA ZONA NORTE DEL PAIS CORRESP. AL MES DE OCTUBRE/2021.</t>
  </si>
  <si>
    <t>AGO FACT. NO.B1500021125/01-11-2021, POLIZA NO. 30-95-214327 NOTA DE CREDITO NO.B1500020658/13-10-2021,  SERVICIOS MEDICOS A EMPLEADOS VIGENTES Y EN TRAMITES DE PENSION, CONJUNTAMENTE CON SUS DEPENDIENTES DIRECTOS, (CONYUGES, HIJOS E HIJASTROS), CORRESP. AL MES DE NOVIEMBRE/2021.</t>
  </si>
  <si>
    <t>PAGO FACT. NO. B1500031701/27-10-2021 NOTA DE CREDITO NO. B0400172645/09-11-2021,  COLECTIVO DE VIDA CORRESP. AL MES NOVIEMBRE/2021, POLIZA NO.2-2-102-0064318.</t>
  </si>
  <si>
    <t>PAGO FACT.NO.B1500000040/01-11-2021, ORDEN DE SERVICIO NO. OS2021-0600,   DISTRIBUCION DE AGUA EN DIFERENTES SECTORES Y COMUNIDADES  DE LA PROVINCIA SAMANA, CORRESP. A 30  DIAS DEL MES DE  OCTUBRE/2021.</t>
  </si>
  <si>
    <t>APORTE ECONOMICO PARA COMPRA DE UNIFORMES DEL EQUIPO QUE PARTICIPARÁ EN EL "TORNEO DE BALONCESTO SUPERIOR DE LA PROVINCIA ESPAILLAT" REALIZADO POR EL CLUB SAN SEBASTIAN, A CELEBRARSE EN EL POLIDEPORTIVO DE MOCA, PROVINCIA ESPAILLAT, CON UNA DURACION APROXIMADA DE DOS MESES DESDE EL 15 DE OCTUBRE DEL 2021.</t>
  </si>
  <si>
    <t>PAGO FACT. NO.B1500000005/18-11-2021,  ALQUILER LOCAL COMERCIAL EN LA PROVINCIA PEDERNALES, SEGUN CONTRATO NO.003/2018, ADENDUM 01/2020, CORRESP. A LOS MESES SEPTIEMBRE Y OCTUBRE/2021.</t>
  </si>
  <si>
    <t xml:space="preserve">EFT-1317 </t>
  </si>
  <si>
    <t>PAGO NOMINA DE HORAS EXTRAS COMPLETIVO CORRESP. AL MES DE AGOSTO, SEPTIEMBRE Y OCTUBRE/2021 ELABORADA EN NOVIEMBRE/2021.</t>
  </si>
  <si>
    <t>PAGO REPARACION DE BOMBA PEDERNALES</t>
  </si>
  <si>
    <t>PAGO REPOSICION DE CJA CHICA NEYBA</t>
  </si>
  <si>
    <t>PAGO REPOSICION CAJA CHICA BARAHONA</t>
  </si>
  <si>
    <t xml:space="preserve">PAGO VIATICO POR VIAJAR A STO. DGO. EL DIA 9/9/21 CON EL OBJETIVO DE BUSCAR MATERIALES PARA B AHORUCO Y PEDERNALES. </t>
  </si>
  <si>
    <t xml:space="preserve">PAGO VIATICO POR VIAJAR A STO. DGO. LOS DIAS 09,, 21 Y 30/09/21 CON EL OBJETIVO DE BUSCAR MATERIALES Y LLEVAR MOTOR. </t>
  </si>
  <si>
    <t xml:space="preserve">PAGO VIATICO POR VIAJAR A STO DGO. EL DIA 13/09/21 CON EL OBJETIVO DE LLEVAR AL ING. SALOMON PEREZ A PARTICIPAR EN REUNION. </t>
  </si>
  <si>
    <t xml:space="preserve">PAGO VIATICO POR VIAJAR A STO DGO. EL DIA 22/9/21 CON EL OBJETIVO DE VISITAR LOS DEPARTAMENTO DE OPERACIONES. </t>
  </si>
  <si>
    <t xml:space="preserve">PAGO VIATICO POR VIAJAR A STO. DGO. LOS DIAS 05 Y 15 CON EL OBJETIVO DE BUSCAR FACTURAS DE LA ZONA VIII Y LLEVAR DOCUMENTOS A LA DIRECCION DE COMERCIAL. </t>
  </si>
  <si>
    <t xml:space="preserve">PAGO VIATICO POR VIAJAR A STO. DGO. LOS DIAS 05 Y 15 CON EL OBJETIVO DE LLEVAR AL SR. MARCIAL FLORIAN A BUSCAR FACTURAS DE LA ZONA VIII Y LLEVAR DOCUMENTOS A LA DIRECCION DE COMERCIAL. </t>
  </si>
  <si>
    <t>PAGO VIATICO POR VIJAR A STO. DGO. EL DIA 5/10/21 CON EL OBJETIVO DE IR A LA DIRECCION DE OPERACIONES.</t>
  </si>
  <si>
    <r>
      <t>061876</t>
    </r>
    <r>
      <rPr>
        <sz val="9"/>
        <color indexed="8"/>
        <rFont val="Arial"/>
        <family val="2"/>
      </rPr>
      <t/>
    </r>
  </si>
  <si>
    <t xml:space="preserve">EFT-6924 </t>
  </si>
  <si>
    <t>EFT-6925</t>
  </si>
  <si>
    <t>EFT-6926</t>
  </si>
  <si>
    <t>EFT-6927</t>
  </si>
  <si>
    <t>EFT-6928</t>
  </si>
  <si>
    <t>EFT-6929</t>
  </si>
  <si>
    <t>EFT-6930</t>
  </si>
  <si>
    <t>EFT-6931</t>
  </si>
  <si>
    <t>EFT-6932</t>
  </si>
  <si>
    <t xml:space="preserve">061875 </t>
  </si>
  <si>
    <t xml:space="preserve">061877 </t>
  </si>
  <si>
    <t xml:space="preserve">061878 </t>
  </si>
  <si>
    <t xml:space="preserve">061879 </t>
  </si>
  <si>
    <t xml:space="preserve">061880 </t>
  </si>
  <si>
    <t xml:space="preserve">061881 </t>
  </si>
  <si>
    <t xml:space="preserve">061882 </t>
  </si>
  <si>
    <t xml:space="preserve">061883 </t>
  </si>
  <si>
    <t xml:space="preserve">061884 </t>
  </si>
  <si>
    <t>PAGO FACT. NO. B1500000045/03-11-2021, ORDEN DE SERVICIO NO. OS2021-0407, DISTRIBUCION DE AGUA EN DIFERENTES SECTORES Y COMUNIDADES DE LA PROVINCIA  BARAHONA, CORRESP. A 28 DIAS SEPTIEMBRE/2021.</t>
  </si>
  <si>
    <t>PAGO FACT. NO. B15000000101, 102/13-10-2021 ORDEN DE SERVICIO NO.OS2021-0617, DISTRIBUCION DE AGUA EN DIFERENTES SECTORES Y COMUNIDADES DE LA  PROVINCIA BAHORUCO, CORRESP. A 31 DIAS DE OCTUBRE Y 10 DIAS DE NOVIEMBRE /2020.</t>
  </si>
  <si>
    <t>PAGO FACT. NO. B1500000182/01-10-2021 ORDEN DE COMPRA OC2021-0253, ADQUISICION DE ACEITE, GRASA PESADA Y FILTROS QUE SERAN UTILIZADOS EN LOS VEHICULOS DEL INAPA.</t>
  </si>
  <si>
    <t>PAGO FACT. NO. B1500000396/04-10-2021 ORDEN DE COMPRA OC2021-0223, ADQUISICION DE CABLEADO ESTRUCTURADO Y HERRAMIENTAS DE TRABAJO, PARA LA READECUACION Y/O AUTOMATIZACION DE LAS SUCURSALES DEL INAPA.</t>
  </si>
  <si>
    <t>REPOSICION FONDO CAJA CHICA DE LA OFICINA DE BOTONCILLO ZONA I CORRESP. AL PERIODO DEL 22-09 AL 10-11-2021, RECIBOS DE DESEMBOLSO DEL 0171 AL 0178.</t>
  </si>
  <si>
    <t>REPOSICION FONDO CAJA CHICA  DE LA PROVINCIA DAJABON ZONA I CORRESP. AL PERIODO DEL 04-10 AL 09-11-2021, RECIBOS DE DESEMBOLSO DEL 0971 AL 0991.</t>
  </si>
  <si>
    <t>PAGO FACT. NO.B1500000007/02-11-2021, ORDEN DE SERVICIO NO.OS2021-0518 ,SERVICIO DE DISTRIBUCION DE AGUA CON CAMION CISTERNA EN DIFERENTES COMUNIDADES DE LA PROVINCIA MARIA TRINIDAD SANCHEZ, CORRESP.  26 DIAS DE OCTUBRE/2021.</t>
  </si>
  <si>
    <t>PAGO FACT. NOS. B1500012944/15, 12993/22-10-2021, ORDENES  DE SERVICIO NOS.OS2021-0707 Y OS2021-0723,  SERVICIO DE MANTENIMIENTO DE FICHA 1076 Y  FICHA 1044.</t>
  </si>
  <si>
    <t>APORTE ECONOMICO PARA EL "CERTAMEN DE FUTBOL INFANTIL/JUVENIL", REALIZADO POR LA ESCUELA DE FUTBOL JORGE ROLANDO BAUGER, INC., A CELEBRARSE DESDE EL DIA 27 DE NOVIEMBRE DEL 2021, DURANTE TRES FINES DE SEMANA HASTA EL 12 DE DICIEMBRE DEL 2021.</t>
  </si>
  <si>
    <t>PAGO FACT. NO. B1500000079/02-11-2021, ORDEN DE SERVICIO NO. OS2021-0538, DISTRIBUCION DE AGUA EN DIFERENTES SECTORES Y COMUNIDADES DE LA PROVINCIA SAN CRISTOBAL, CORRESP. A 25 DIAS  DE OCTUBRE/2021.</t>
  </si>
  <si>
    <t>PAGO FACT. NO. B1500000021/04-10-2021, ORDEN DE SERVICIO NO. OS2021-0270 SERVICIO DE DISTRIBUCION DE AGUA CON CAMION CISTERNA EN DIFERENTES SECTORES Y COMUNIDADES DE LA PROVINCIA DUARTE, CORRESP. A   30 DIAS DEL MES DE SEPTIEMBRE/2021.</t>
  </si>
  <si>
    <t>PAGO FACT. NOS. B1500000124/01-10-2021,  ORDEN DE SERVICIO NO. OS2021-0602, SERVICIO DISTRIBUCION DE AGUA EN DIFERENTES SECTORES Y COMUNIDADES DE LA PROVINCIA SAN CRISTOBAL. CORRESP. A 30  DIAS DE  SEPTIEMBRE/2021.</t>
  </si>
  <si>
    <t>PAGO FACT. NOS. B1500000011/04-09, 12/03-11, 13/04-11-2021, ORDEN DE SERVICIO NO.OS2021-0525, SERVICIO DISTRIBUCION DE AGUA, EN DIFERENTES BARRIOS Y COMUNIDADES DE LA PROVINCIA DE MONTECRISTI, CORRESP. A 26 DIAS  DE AGOSTO, 27 DIAS DE SEPTIEMBRE, 26 DIAS DE OCTUBRE/2021.</t>
  </si>
  <si>
    <t>PAGO FACT. NO.B1500000311/28-10-2021, ORDEN DE SERVICIO NO. OS2021-0396, SERVICIO DE ALQUILER DE AUTOBUSES PARA TRANSPORTAR EMPLEADOS DEL INAPA, CORRESP. AL PERIODO DEL 29 DE SEPTIEMBRE AL 28 DE OCTUBRE/2021.</t>
  </si>
  <si>
    <t>PAGO FACT. NO.B1500000038/09-11-2021, ORDEN DE SERVICIO NO. OS2021-0722, DISTRIBUCION DE AGUA EN DIFERENTES SECTORES Y COMUNIDADES DE LA PROVINCIA SAMANA, CORRESP. A 30 DIAS DEL MES OCTUBRE/2021.</t>
  </si>
  <si>
    <t>PAGO FACT. NOS.B1500000160, 161, 162/26-10, 163/09-11-2021, ORDENES  DE SERVICIOS NOS. OS2021-0180, OS2021-0739,  DISTRIBUCION DE AGUA EN DIFERENTES SECTORES Y COMUNIDADES DE LA PROVINCIA SAN CRISTOBAL, CORRESP. A 31 DIAS  DE JULIO, 31 DIAS DE  AGOSTO,  30 DIAS DE SEPTIEMBRE, 31 DIAS DE OCTUBRE/2021.</t>
  </si>
  <si>
    <t>PAGO FACT. NOS B1500059515/11, 59516/18, 90283/25, 90285/28-10, 90287/01, 90290/04-11-2021 ORDEN DE COMPRA OC2021-0188, ADQUISICION DE (595.00 UNIDADES) DE BOTELLONES DE AGUA, PARA SER UTILIZADOS EN LOS DIFERENTES DEPARTAMENTOS DE LA INSTITUCION .</t>
  </si>
  <si>
    <t>PAGO FACT. NO. B1500000012/01-11-2021, ORDEN DE SERVICIO NO. OS2021-0408, DISTRIBUCION DE AGUA CON CAMION CISTERNA EN DIFERENTES SECTORES Y COMUNIDADES DE LA PROVINCIA SAN CRISTOBAL CORRESP. A 31 DIAS DEL MES DE OCTUBRE/2021.</t>
  </si>
  <si>
    <t xml:space="preserve">EFT-02387 </t>
  </si>
  <si>
    <t>EFT-02388</t>
  </si>
  <si>
    <t>EFT-02389</t>
  </si>
  <si>
    <t>EFT-02390</t>
  </si>
  <si>
    <t>PAGO FACT. NO.B1500000293/23-11-2021, (CUB. NO.04)  DE LOS TRABAJOS DE REDES DE DISTRIBUCION: TRAMO MARIA MONTES, VALLE ENCANTADO, LOS AGRONOMOS, VILLA DEL MAR, Y PERPETUO SOCORRO (LA MONTAÑITA),  ACUEDUCTO BARAHONA,  PROVINCIA BARAHONA.</t>
  </si>
  <si>
    <t>PAGO FACT. NO. B1500000183/23-11-2021, (CUB. NO.11)  PARA LOS TRABAJOS CONSTRUCCION MACRO RED DE BANI Y RED DE DISTRIBUCION EL FUNDO, ACUEDUCTO PERAVIA, PROVINCIA PERAVIA.</t>
  </si>
  <si>
    <t>PAGO FACT. NO. B1500000182/23-11-2021 ( CUB. NO.11)  DE LOS TRABAJOS DE AMPLIACION Y MEJORAMIENTO REDES DE DISTRIBUCION MATANZA, PAYA, ARROYO HONDO, LOS TUMBAOS Y QUIJA QUIETA Y CARRETON  ACUEDUCTO MULTIPLE PERAVIA, PROVINCIA PERAVIA.</t>
  </si>
  <si>
    <t>PAGO FACT. NO.B1500000030/08-11-2021 (CUB. NO.05) DE LOS TRABAJOS EQUIPAMIENTO PLANTA DE TRATAMIENTO DE AGUAS RESIDUALES Y CONSTRUCCION NUEVO COLECTOR ALCANTARILLADO SAN CRISTOBAL, PROVINCIA SAN CRISTOBAL .</t>
  </si>
  <si>
    <t>REPOSICION CAJA CHICA DE LA DIVISION  ADM. Y FINANCIERA DE INAPA PROV. SAN  CRISTOBAL. PERIODO  19/10/21 AL 29/10/21</t>
  </si>
  <si>
    <t xml:space="preserve">EFT-6933 </t>
  </si>
  <si>
    <t>EFT-6934</t>
  </si>
  <si>
    <t xml:space="preserve">061885 </t>
  </si>
  <si>
    <t>REPOSICION FONDO CAJA CHICA DE LA DIVISION DE TRANSPORTACION DESTINADO PARA CUBRIR GASTOS DE LAS REPARACIONES, COMPRAS DE REPUESTOS Y PAGO DE PEAJES DE LA FLOTILLA DE VEHICULOS DE LA INSTITUCION. CORRESP. AL PERIODO DEL 10-02 AL 11-09-2021, RECIBOS DE DESEMBOLSO DEL  12563 AL 12840.</t>
  </si>
  <si>
    <t>PAGO FACT. DE CONSUMO ENERGETICO EN LA ZONA SUR DEL PAIS CORRESP. AL MES DE OCTUBRE/2021.</t>
  </si>
  <si>
    <t>PAGO FACT. NO.B1500000120/09-11-2021, ORDEN DE SERVICIO NO. OS2021-0593  SERVICIO DISTRIBUCION DE AGUA CON CAMION CISTERNA EN DIFERENTES COMUNIDADES DE LA PROVINCIA SAN PEDRO DE MACORIS, CORRESP. A 28  DIAS DE  OCTUBRE/2021.</t>
  </si>
  <si>
    <t xml:space="preserve">EFT-6935 </t>
  </si>
  <si>
    <t>PAGO RETENCION TSS, SEGURO BASICO OPCIONAL, APORTE PLAN DE PENSIONES (2.87%), SEGURO FAMILIAR DE SALUD (3.04%) CORRESP. A LAS NOMINAS NIVEL CENTRAL, ACUEDUCTOS, P/CONTRATADO E IGUALADO, P/ TRAMITES PENSION NC. Y AC. PROVINCIA SANTIAGO Y SAN CRISTOBAL, PERSONAL CONTRATADO SAN CRISTOBAL, PERSONAL TEMPORAL, P/CONTRATADO. SUPERVISION . PROYECTO.  ADICIONALES NIVEL CENTRAL Y ACUEDUCTO MAYO-OCTUBRE, TEMPORAL  AGOSTO-OCTUBRE, Y CANCELADOS NC Y AC, NOVIEMBRE/2021.</t>
  </si>
  <si>
    <t>AVISO DE DEBITO (CUENTA POR COBRAR NOMINA BANCARIA)</t>
  </si>
  <si>
    <t xml:space="preserve"> Del 01 al  31  de DICIEMBRE  2021</t>
  </si>
  <si>
    <t>TRABAJOS DE EXCAVACION, MOVIEMTO Y TRASLADO DE MATERIALES, TRABAJO REALAIZADO DE EMERGENCIA EN FECHA 22,24,25,26 DE SEPTIEMBRE 2021, EN EL KM45 DE VILLA ALTAGRACIA, INAPA PROV. SAN CRISTOBAL.</t>
  </si>
  <si>
    <t>AVISO DE DEBITO (CK DEV. FONDOS INSUFICIENTES 19/11/2021)</t>
  </si>
  <si>
    <t xml:space="preserve">EFT-6936 </t>
  </si>
  <si>
    <t xml:space="preserve">EFT-6937 </t>
  </si>
  <si>
    <t xml:space="preserve">EFT-6938 </t>
  </si>
  <si>
    <t xml:space="preserve">EFT-6939 </t>
  </si>
  <si>
    <t xml:space="preserve">EFT-6940 </t>
  </si>
  <si>
    <t xml:space="preserve">EFT-6941 </t>
  </si>
  <si>
    <t xml:space="preserve">EFT-6942 </t>
  </si>
  <si>
    <t xml:space="preserve">EFT-6943 </t>
  </si>
  <si>
    <t xml:space="preserve">EFT-6944 </t>
  </si>
  <si>
    <t xml:space="preserve">EFT-6945 </t>
  </si>
  <si>
    <t xml:space="preserve">EFT-6946 </t>
  </si>
  <si>
    <t xml:space="preserve">EFT-6947 </t>
  </si>
  <si>
    <t xml:space="preserve">EFT-6948 </t>
  </si>
  <si>
    <t xml:space="preserve">EFT-6949 </t>
  </si>
  <si>
    <t xml:space="preserve">EFT-6950 </t>
  </si>
  <si>
    <t xml:space="preserve">EFT-6951 </t>
  </si>
  <si>
    <t xml:space="preserve">EFT-6952 </t>
  </si>
  <si>
    <t xml:space="preserve">EFT-6953 </t>
  </si>
  <si>
    <t xml:space="preserve">EFT-6954 </t>
  </si>
  <si>
    <t xml:space="preserve">EFT-6955 </t>
  </si>
  <si>
    <t xml:space="preserve">EFT-6956 </t>
  </si>
  <si>
    <t xml:space="preserve">EFT-6957 </t>
  </si>
  <si>
    <t xml:space="preserve">061886 </t>
  </si>
  <si>
    <t xml:space="preserve">061887 </t>
  </si>
  <si>
    <t xml:space="preserve">061888 </t>
  </si>
  <si>
    <t xml:space="preserve">061889 </t>
  </si>
  <si>
    <t xml:space="preserve">061890 </t>
  </si>
  <si>
    <t xml:space="preserve">061891 </t>
  </si>
  <si>
    <t xml:space="preserve">061892 </t>
  </si>
  <si>
    <t xml:space="preserve">061893 </t>
  </si>
  <si>
    <t xml:space="preserve">061894 </t>
  </si>
  <si>
    <t xml:space="preserve">061895 </t>
  </si>
  <si>
    <t xml:space="preserve">061896 </t>
  </si>
  <si>
    <t xml:space="preserve">061897 </t>
  </si>
  <si>
    <t xml:space="preserve">061898 </t>
  </si>
  <si>
    <t xml:space="preserve">061899 </t>
  </si>
  <si>
    <t xml:space="preserve">061900 </t>
  </si>
  <si>
    <t xml:space="preserve">061901 </t>
  </si>
  <si>
    <t xml:space="preserve">061902 </t>
  </si>
  <si>
    <t xml:space="preserve">061903 </t>
  </si>
  <si>
    <t xml:space="preserve">061904 </t>
  </si>
  <si>
    <t xml:space="preserve">061905 </t>
  </si>
  <si>
    <t xml:space="preserve">061906 </t>
  </si>
  <si>
    <t xml:space="preserve">061907 </t>
  </si>
  <si>
    <t xml:space="preserve">061908 </t>
  </si>
  <si>
    <t xml:space="preserve">061909 </t>
  </si>
  <si>
    <t xml:space="preserve">061910 </t>
  </si>
  <si>
    <t xml:space="preserve">061911 </t>
  </si>
  <si>
    <t xml:space="preserve">061912 </t>
  </si>
  <si>
    <t xml:space="preserve">061913 </t>
  </si>
  <si>
    <t xml:space="preserve">061914 </t>
  </si>
  <si>
    <t xml:space="preserve">061915 </t>
  </si>
  <si>
    <t xml:space="preserve">061916 </t>
  </si>
  <si>
    <t xml:space="preserve">061917 </t>
  </si>
  <si>
    <t xml:space="preserve">061918 </t>
  </si>
  <si>
    <t xml:space="preserve">061920 </t>
  </si>
  <si>
    <t xml:space="preserve">061921 </t>
  </si>
  <si>
    <t xml:space="preserve">061922 </t>
  </si>
  <si>
    <t xml:space="preserve">061923 </t>
  </si>
  <si>
    <t xml:space="preserve">061924 </t>
  </si>
  <si>
    <t xml:space="preserve">061925 </t>
  </si>
  <si>
    <t xml:space="preserve">061926 </t>
  </si>
  <si>
    <t xml:space="preserve">061927 </t>
  </si>
  <si>
    <t xml:space="preserve">061928 </t>
  </si>
  <si>
    <t xml:space="preserve">061929 </t>
  </si>
  <si>
    <t xml:space="preserve">061930 </t>
  </si>
  <si>
    <t xml:space="preserve">061931 </t>
  </si>
  <si>
    <t>REPOSICION FONDO CAJA CHICA DEL DEPARTAMENTO JURIDICO CORRESP. AL PERIODO DEL 11-08 AL 12-10-2021.</t>
  </si>
  <si>
    <t>REPOSICION FONDO CAJA CHICA DE LA PROVINCIA MONTE PLATA ZONA IV CORRESP. AL PERIODO DEL 05-10 AL 02-11-2021.</t>
  </si>
  <si>
    <t>PAGO INDEMN. Y VAC. (15 DIAS CORRESP. AL AÑO 2020), QUIEN DESEMPEÑO EL CARGO DE CHOFER I, EN LA DIV.ADMTIVA. PROV. SAN JUAN DE LA MAGUANA.</t>
  </si>
  <si>
    <t>PAGO INDEMN. Y VAC. (30 DIAS CORRESPONDIENTE AL AÑO 2019 Y 30 DEL 2020), QUIEN DESEMPEÑO EL CARGO DE AUXILIAR ADMINISTRATIVO, EN LA DIVISION ADMINISTRATIVA FINANCIERA EL SEIBO.</t>
  </si>
  <si>
    <t>PAGO INDEMN. Y VAC. (30 DIAS CORRESP. AL AÑO 2019 Y 30 AL 2020), QUIEN DESEMPEÑO EL CARGO DE AUXILIAR ADMINISTRATIVO, EN LA DIVISION ADMINISTRATIVA FINANCIERA EL SEIBO.</t>
  </si>
  <si>
    <t>PAGO INDEMN. Y VAC. (20 DIAS CORRESPONDIENTE AL AÑO 2019 Y 25 DEL 2020), QUIEN DESEMPEÑO EL CARGO DE AUXILIAR ADMINISTRATIVO, EN LA DIRECCION DE PROGRAMAS Y PROYECTOS ESPECIALES.</t>
  </si>
  <si>
    <t>PAGO INDEMN. Y VAC. (20 DIAS CORRESPONDIENTE AL AÑO 2019 Y 25 AL 2020) QUIEN DESEMPEÑO EL CARGO DE AUXILIAR ADMINISTRATIVO, EN LA DIRECCION DE PROGRAMAS Y PROYECTOS ESPECIALES.</t>
  </si>
  <si>
    <t>PAGO INDEMN. Y VAC. (25 DIAS CORRESP. AL AÑO 2019 Y 25 DEL 2020), QUIEN DESEMPEÑO EL CARGO DE AYUDANTE DE OPERACIONES Y MANTENIMIENTO, EN LA DIVISION DE TRATAMIENTO DE AGUA LA ALTAGRACIA.</t>
  </si>
  <si>
    <t>PAGO INDEMN. Y VAC. (25 DIAS CORRESP. AL AÑO 2019 Y 25 AL 2020), QUIEN DESEMPEÑO EL CARGO DE AYUDANTE DE OPERACIONES Y MANTENIMIENTO, EN LA DIVISION DE TRATAMIENTO DE AGUA LA ALTAGRACIA.</t>
  </si>
  <si>
    <t>PAGO VAC. (20 DIAS CORRESP. AL AÑO 2019 Y 19 DEL 2020), QUIEN DESEMPEÑO EL CARGO DE ENCARGADO (A), EN LA DIVISION DE MANT. DE REDES COLECTORAS DE AGUAS RESIDUALES.</t>
  </si>
  <si>
    <t>PAGO VAC. (20 DIAS CORRESP. AL AÑO 2019 Y 20 AL 2020), QUIEN DESEMPEÑO EL CARGO DE ANALISTA DE RECURSOS HUMANOS, EN EL DEPARTAMENTO DE ORGANIZACION DEL TRABAJO Y COMPENSACION.</t>
  </si>
  <si>
    <t>PAGO FACT. NOS. B1500015483, 15486/30-7, 15528/20, 15544, 15545/30-08,15530, 15563/14-09-2021, ORDEN DE COMPRA OC2021-0183, AQUISICION DE UTENSILIOS PARA LA DIVISION DE PROTOCOLO Y EVENTOS QUE SERAN UTILIZADOS DURANTE LAS DIFERENTES ACITIVIDADES DE NUESTRA INSTITUCION.</t>
  </si>
  <si>
    <t>PAGO INDEMN. Y VAC. (20 DIAS CORRESP. AL AÑO 2019 Y 20 DEL 2020), QUIEN DESEMPEÑO EL CARGO DE RECOLECTOR DE MUESTRAS, EN EL DEPARTAMENTO PROVINCIAL SAMANA.</t>
  </si>
  <si>
    <t>PAGO INDEMN. Y VAC. (20 DIAS CORRESPONDIENTE AL AÑO 2019 Y 20 AL 2020), QUIEN DESEMPEÑO EL CARGO DE RECOLECTOR DE MUESTRAS, EN EL DEPARTAMENTO PROVINCIAL SAMANA.</t>
  </si>
  <si>
    <t>PAGO INDEMN. Y VAC. (25 DIAS CORRESP. AL AÑO 2019 Y 30 DEL 2020), QUIEN DESEMPEÑO EL CARGO DE CHOFER II, EN LA DIVISION ADMINISTRATIVA PROV. SAN JUAN DE LA MAGUANA.</t>
  </si>
  <si>
    <t>PAGO FACT. NO. B1500000006/01-11-2021 ORDEN COMPRA OC2021-0271, ADQUISICION DE CABLEADO ESTRUCTURADO Y HERRAMIENTAS DE TRABAJO, PARA LA READECUACION Y/O AUTOMATIZACION DE LAS SUCURSALES DEL INAPA.</t>
  </si>
  <si>
    <t>PAGO FACT. NO. B1500000135/04-11-2021 ORDEN DE COMPRA OC2021-0275 ADQUISICION DE MATERIALES DE HIGIENE, LOS CUALES SERAN UTILIZADOS EN EL NIVEL CENTRAL, KM.18 Y OFICINAS PROVINCIALES.</t>
  </si>
  <si>
    <t>PAGO FACT. NO.B1500000334/11-11-2021, ORDEN DE SERVICIO. OS2021-0495, COLOCACION DE PUBLICIDAD INSTITUCIONAL DURANTE 06 (SEIS) MESES, EN PROGRAMA DE TELEVISION ¨HOY MISMO¨ TRANSMITIDO POR EL CANAL 9 DE COLOR VISION DE LUNES A VIERNES EN HORARIO DE 5:00 AM A 8:00 AM, CORRESP. AL PERIODO DEL 10 DE OCTUBRE AL 10 DE NOVIEMBRE/2021.</t>
  </si>
  <si>
    <t>PAGO FACT. NOS. B1500000041, 42/29-10-2021 ORDENES DE SERVICIO NOS. OS2021-0755,0757, SERVICIO DE NOTARIO PARA EL  ACTO DE APERTURA DE LA LICITACITAÓN PÚBLICA NACIONAL NO. INAPA-CCC-LPN-2021-0028 OFERTAS TECNICAS (SOBRE A) PARA EL "MEJORAMIENTO ALCANTARILLADO SANITARIO DE EL VALLE Y LOS HATILLOS, PROVINCIA HATO MAYOR, ZONA VI", COMPARACION DE PRECIOS NO.INAPA-CCC-CP-2021-0057 OFERTAS TECNICAS (SOBRE A) PARA LA "CONSTRUCCION Y REHABILITACION LÍNEA DE CONDUCCIÓN, PROVINCIA MONSEÑOR NOUEL, ZONA V".</t>
  </si>
  <si>
    <t>1ER ABONO, INDEMN. Y VAC. CORRESP. A (30 DIAS DEL AÑO 2019 Y 30 DEL 2020), QUIEN DESEMPEÑO LA FUNCION DE ENCARGADO (A), EN EL DEPART.TECNICO.</t>
  </si>
  <si>
    <t>PAGO VAC. (15 DIAS CORRESP. AL AÑO 2020),  QUIEN DESEMPEÑO EL CARGO DE ENCARGADO (A), EN LA DIVISION DE TRANSPORTACION.</t>
  </si>
  <si>
    <t>PAGO INDEMN. Y VAC. (30 DIAS CORRESP. AL AÑO 2019 Y 30 DEL 2020), QUIEN DESEMPEÑO EL CARGO DE CONSERJE, EN LA DIVISION ADMINISTRATIVA FINANCIERA EL SEIBO.</t>
  </si>
  <si>
    <t>PAGO INDEMN. Y VAC.(30 DIAS CORRESP. AL AÑO 2019 Y 30 AL 2020), QUIEN DESEMPEÑO EL CARGO DE CONSERJE EN LA DIVISION ADMINISTRATIVA FINANCIERA EL SEIBO.</t>
  </si>
  <si>
    <t>REPOSICION FONDO CAJA CHICA DE LA UNIDAD ADMINISTRATIVA DE BAYAGUANA ZONA IV CORRESP. AL PERIODO DEL 19-10 AL 09-11-2021. RECIBOS DE DESEMBOLSO DEL 0104 AL 0110.</t>
  </si>
  <si>
    <t>REPOSICION FONDO CAJA CHICA DE LA DIRECCION EJECUTIVA CORRESP. AL PERIODO DEL 28-10 AL 23-11-2021, RECIBOS DE DESEMBOLSO DEL 10457 AL 10495.</t>
  </si>
  <si>
    <t>PAGO FACT. NOS. B1500000006/08-10, 07/01-11-2021 SERVICIO DE GPS USADOS POR EL INAPA CORRESP. A LOS MESES DE OCTUBRE Y NOVIEMBRE/2021,.</t>
  </si>
  <si>
    <t>1ER ABONO, INDEMN. Y VAC. CORRESP. A (30 DIAS DEL AÑO 2019 Y 27 DEL 2020), QUIEN DESEMPEÑO EL CARGO DE TECNICO ADMINISTRATIVO, DIVISION DE ALMACEN DE EQUIPOS.</t>
  </si>
  <si>
    <t>PAGO INDEMN. Y VAC. (30 DIAS CORRESP. AL AÑO 2019 Y 28 DEL 2020), QUIEN DESEMPEÑO EL CARGO DE DIGITADOR, EN LA DIRECCION DE OPERACIONES.</t>
  </si>
  <si>
    <t>PAGO INDEMN. Y VAC. (30 DIAS CORRESP. AL AÑO 2019 Y 28 AL 2020), QUIEN DESEMPEÑO EL CARGO DE DIGITADOR, EN LA DIRECCION DE OPERACIONES.</t>
  </si>
  <si>
    <t>PAGO VAC. (30 DIAS CORRESP.AL AÑO 2016 Y 30 DIAS DEL AÑO 2017) QUIEN DESEMPEÑO EL CARGO DE TECNICO ADMINISTRATIVO EN PERSONAL EN TRAMITE DE PENSION.</t>
  </si>
  <si>
    <t xml:space="preserve"> PAGO COMPLETIVO RETENCION DEL (10%) DEL IMPUESTO SOBRE LA RENTA DESCONTADO A HONORARIOS PROFESIONALES, CORRESP. A OCTUBRE/2021.</t>
  </si>
  <si>
    <t>APORTE DE LA INSTITUCION CONFORME AL ACUERDO DE COLABORACION ENTRE EL INSTITUTO NACIONAL DE AGUAS POTABLES Y ALCANTARILLADOS (INAPA) Y LA FUNDACION FRANCINA HUNGRIA, EN FECHA DE 28 DE JUNIO DEL AÑO 2021, PARA LA EJECUCION Y DESARROLLO DE ACTIVIDADES CONJUNTAS Y RECIPROCAS EN PROCURA DE FORMAR A LOS COLABORADORES DEL INAPA, PROMOVIENDO ESPACIOS DE COMUNICACION DE LAS ACCIONES DE MANEJOS RESPONSABLE DE LOS RECURSOS DEL AGUA, CORRESP. A LOS MESES OCTUBRE, Y NOVIEMBRE/2021 ACUERDO DE FECHA 28 DE JUNIO DEL  AÑO 2021.</t>
  </si>
  <si>
    <t>PAGO FACT. NO. B0226728222,24/01-10-2021, DESCONTADO DE LA INDEMN. Y VAC. QUIEN DESEMPEÑO EL CARGO DE CHOFER I, EN LA DIVISION ADMINISTRATIVA PROV. SAN JUAN DE LA MAGUANA.</t>
  </si>
  <si>
    <t>PAGO FACT. NO. B1500000060/04-10-2021, ORDEN DE SERVICIO NO. OS2021-0298 SERVICIO DE DISTRIBUCION DE AGUA CON CAMION CISTERNA EN DIFERENTES SECTORES Y COMUNIDADES DE LA PROVINCIA DUARTE, CORRESP. A 30  DIAS DE SEPTIEMBRE/2021.</t>
  </si>
  <si>
    <t>PAGO FACT. NO. B1500000287/18-10-2021 ORDEN DE COMPRA NO.OC2021-0243, ADQUISICION DE AIRES ACONDICIONADOS PARA SER UTILIZADOS EN EL SEGUNDO NIVEL DE LA CAFETERIA DEL NIVEL CENTRAL Y EN LOS DIFERENTES ACUEDUCTOS DEL INAPA.</t>
  </si>
  <si>
    <t>PAGO FACT.  NO. B1500000022/05-11-2021 ORDEN DE SERVICIO NO. OS2021-0637, DISTRIBUCION DE AGUA EN DIFERENTES SECTORES Y COMUNIDADES DE LA PROVINCIA ELIAS PIÑA, CORRESP. A 31  DIAS  DE OCTUBRE/2021.</t>
  </si>
  <si>
    <t>PAGO FACT. NOS.B1500171994/23-09, 3022/01-10-2021, CORRESP.AL MES DE .</t>
  </si>
  <si>
    <t>PAGO FACT. NO. B1500000151/08-10-2021,ORDEN DE SERVICIO NO. OS2021-0752, DISTRIBUCION DE AGUA EN DIFERENTES SECTORES Y COMUNIDADES DE LA PROVINCIA MONTE CRISTI, SEGUN CONTRATO NO. 032/2019, (ADENDUM 01/2021),  CORRESP.  A 25 DIAS DE NOVIEMBRE/2020.</t>
  </si>
  <si>
    <t>PAGO FACT. NO.B1500000072/10-11-2021 ORDEN DE SERVICIO OS2021-0803 SERVICIO DE NOTARIO PARA EL ACTO DE APERTURA DE LA COMPARACION DE PRECIOS NO. INAPA-CCC-CP-2021-0051 OFERTAS ECONOMICAS (SOBRE B) PARA LA " CONSTRUCCION OBRA DE TOMA Y ESTACION DE BOMBEO ACUEDUCTO GUANUMA LOS BOTADOS, PROVINCIA MONTE PLATA-SANTO DOMINGO" .</t>
  </si>
  <si>
    <t>PAGO FACT. NO. B1500000021/11-11-2021 ORDEN DE SERVICIO OS2021-0801, SERVICIO DE NOTARIO PARA EL ACTO DE APERTURA DE LA COMPARACIÓN DE PRECIOS, NO. INAPA-CCC-CP-2021-0067 OFERTA TECNICAS (SOBRE A) PARA LA "PERFORACION, LIMPIEZA Y AFORO DE NUEVOS POZOS PARA EL REFORZAMIENTO DE VARIOS ACUEDUCTOS CONSTRUCCION DE FILTRANTES DE AGUAS RESIDUALES EN DIFERENTES PROVINCIAS DE LAS REGIONES NORTE, SUR Y ESTE".</t>
  </si>
  <si>
    <t>PAGO FACT. NO. B1500000004/03-11-2021, ORDEN DE SERVICIO NO. OS2021-0618, DISTRIBUCION DE AGUA EN DIFERENTES SECTORES Y COMUNIDADES DE LA PROVINCIA AZUA, CORRESP. A   29  DIAS DE OCTUBRE/2021.</t>
  </si>
  <si>
    <t>PAGO FACT. NO. B1500000059/01-11-2021 ORDEN DE SERVICIO OS2021-0758, SERVICIO DE NOTARIO PARA EL ACTO DE APERTURA DE LA LICITACION PUBLICA NACIONAL NO. INAPA-CCC-LPN-2021-0028 OFERTA TECNICAS (SOBRE A) PARA EL "MEJORAMIENTO ALCANTARILLADO SANITARIO DE EL VALLE Y LOS HATILLOS, PROVINCIA HATO MAYOR, ZONA VI".</t>
  </si>
  <si>
    <t>PAGO FACT. NO. B1500000192/15-10-2021, ORDEN DE SERVICIO NO. OS2021-0751  DISTRIBUCION DE AGUA EN DIFERENTES SECTORES Y COMUNIDADES DE LA PROVINCIA SANTIAGO RODRIGUEZ, CORRESP. A 30 DIAS DE SEPTIEMBRE/2021.</t>
  </si>
  <si>
    <t>PAGO FACT. NOS.B1500003260, 3261/17-09-2021, ORDENES DE SERVICIO NOS. OS2021- 0611, OS2021-0610, PUBLICACION EN DOS (2)  PERIODICOS  DE CIRCULACION NACIONAL, DURANTE DOS (2) DIAS CONSECUTIVOS, EN EL MES DE AGOSTO DEL AÑO 2021  PARA  PROCESOS DE LICITACION PUBLICA NACIONAL NO. INAPA-CCC-LPN-2021-0023 , 0024, CORRESP. AL PERIODO DEL 02-08-2021 HASTA 03-08-2021.</t>
  </si>
  <si>
    <t>PAGO FACT. NO. B1500000025/27-10-2021 ORDEN DE SERVICIO OS2021-0740, SERVICIO DE NOTARIO PARA EL ACTO DE APERTURA DE LA COMPARACIÓN DE PRECIOS NO. INAPA-CCC- CP-2021-0064 OFERTA TECNICAS (SOBRE A ),  PARA  LA "ADQUISICIÓN DE DISPENSADORES DE COMBUSTIBLE PARA SER INSTALADOS EN LAS DIFERENTES ESTACIONES DE COMBUSTIBLE A NIVEL NACIONAL DEL INAPA".</t>
  </si>
  <si>
    <t>APORTES PATRONALES DE LA INSTITUCION AL SISTEMA DE SEGURIDAD SOCIAL, CORRESP. AL MES DE NOVIEMBRE /2021 RECARGOS E INTERESES POR  NOVEDADES ATRASADAS REPORTADAS EN EL PRESENTE MES, CORRESP. AL PERIODO  MAYO-OCTUBRE/2021, SEGUN FACTURA S/N  D/F 30-11-2021, REFERENCIA NOS1120-2121-1886-7816, 1120-2121-1886-7867, 1020-2121-1898-8358, 0920-2121-1898-8729, 0820-2121-1899-0296, 0720-2121-1942-1610, 0620-2121-1942-2576, 0520-2121-1942-4483.</t>
  </si>
  <si>
    <t>PAGO FACT. NO. B0225687570/05-08, 8722/09-08, 8998/10-08, 91996,97/20-08, 95794/02-09, 97654,57/08-09, 959963/16-09, 963879/29-09-2021, DESCONTADO DE LA INDEMN. Y VAC. QUIEN DESEMPEÑO EL CARGO DE DIGITADOR, EN LA DIRECCION DE OPERACIONES.</t>
  </si>
  <si>
    <t>PAGO FACT. NO. B1500000348/02-11-2021 ORDEN DE SERVICIO NO. OS2021-0782, SERVICIO DE NOTARIO PARA EL ACTO DE APERTURA DE LA LICITACION PUBLICA NACIONAL  NO.INAPA-CCC-LPN-2021-0030, OFERTAS TECNICAS (SOBRE A) PARA LA "ADQUISICION  DE UN (01) SOFTWARE PARA LA GESTION DE LOS SERVICIOS DE LA DIRECCION DE PLANIFICACION Y DESARROLLO DEL INAPA".</t>
  </si>
  <si>
    <t>PAGO COMPLETIVO RETENCION DEL 5% DEL IMPUESTO SOBRE LA RENTA DESCONTADO A CONTRATISTAS SEGUN LEY 253/12, CORRESP. AL MES DE OCTUBRE/2021.</t>
  </si>
  <si>
    <t>PAGO FACT. NOS. B1500000344/26-08, 365/28-09-2021 ORDENES DE COMPRA NOS. OC2021-0232, 0252, COMPRA DE MATERIALES DE , HIGIENE LOS CUALES SERAN UTILIZADOS EN EL NIVEL CENTRAL, ALMACEN KM. 18 Y OFICINAS ZONALES,  ADQUISICIÓN DE HERRAMIENTAS PARA USO DE LA DIVISION DE PLANTA FISICA DE LA SEDE CENTRAL DEL INAPA.</t>
  </si>
  <si>
    <t>PAGO FACT. NOS.B1500000041, 42/15-11-2021 ORDENES DE SERVICIO NOS.OS2021-0808, 0814, SERVICIO DE NOTARIO PARA LOS  ACTO DE APERTURA DE LA COMPARACION DE PRECIOS LICITACION PUBLICA NACIONAL NOS.INAPA-CCC-CP-2021-0061, 0040, OFERTAS TECNICAS  (SOBRE A, B) PARA LA  "ADQUISICION DE MOBILIARIOS, PARA SER UTILIZADOS EN LAS OFICINAS DE LA SEDE CENTRAL INAPA, NEUMATICOS PARA SER USADOS EN LOS VEHICULOS DE LA INSTITUCIÓN.</t>
  </si>
  <si>
    <t>PAGO AVANCE 20% AL CONTRATO NO.050/2021 ORDEN DE COMPRA OC2021-0287, "ADQUISICIÓN DE TUBOS Y TUBERIAS DE ACERO Y PVC PARA SER UTILIZADOS EN TODOS LOS ACUEDUCTOS DEL INAPA".</t>
  </si>
  <si>
    <t>PAGO VAC. (15 DIAS CORRESP. AL AÑO 2019 Y 15 AL 2020), QUIEN DESEMPEÑO EL CARGO DE ANALISTA DE CATASTRO DE REDES, EN LA DIRECCION DE OPERACIONES.</t>
  </si>
  <si>
    <t>PAGO INDEMN. Y VAC. (15 DIAS CORRESP. AL AÑO 2019 Y 15 DEL 2020), QUIEN DESEMPEÑO EL CARGO DE AUXILIAR ADMINISTRATIVO, EN EL DEPARTAMENTO ADMINISTRATIVO.</t>
  </si>
  <si>
    <t>REPOSICION FONDO CAJA CHICA DE LA PROVINCIA SANCHEZ RAMIREZ ZONA III CORRESP. AL PERIODO DEL 12-08 AL 02-11-2021. RECIBOS DE DESEMBOLSO DEL 1032 AL 1065 SEGUN RELACION DE GASTOS.</t>
  </si>
  <si>
    <t>PAGO FACT. NOS. B1500000076/14-10, 77/14-10, 78/14-10-2021, ORDEN DE SERVICIO NO.OS2021-0558, COLOCACION DE PUBLICIDAD INSTITUCIONAL DURANTE 03 (TRES) MESES DE 08 ( OCHO) CUÑAS EN EL PROGRAMA TELEVISIVO " RESUMEN NOTICIOSO DEL ESTE" TRANSMITIDO LOS SABADOS EN HORARIO DE 9:00 PM A 10:30 PM  POR EL CANAL VARO VISION, CANAL 30 DE ASTER, CORRESP. AL PERIODO DEL 22 JUNIO AL 22 DE SEPTIEMBRE/2021.</t>
  </si>
  <si>
    <t>PAGO FACT. NO. B1500000266/28-10-2021 ORDEN DE COMPRA OC2021-0269, COMPRA DE 5000 UNIDADES DE PORTA CARNET RIGIDO VERTICAL.</t>
  </si>
  <si>
    <t>REPOSICION FONDO CAJA CHICA DE LA DIRECCION COMERCIAL CORRESP. AL PERIODO DEL 20-09 AL 22-11-2021.</t>
  </si>
  <si>
    <t>APORTE ECONOMICO PARA LA CELEBRACIÓN DE LA "5TA EDICIÓN DE LA LIGA NACIONAL BALONCESTO FEMENINO", REALIZADO POR LA FEDERACIÓN DOMINICANA DE BALONCESTO, (FEDOMBAL), CELEBRADO EL PASADO DIA 12 DEL MES AGOSTO DEL 2021.</t>
  </si>
  <si>
    <t>PAGO FACT. NO. B1500000031/18-11-2021, ALQUILER APARTAMENTO HABITADO POR EL PERSONAL DE SUPERVISION ACUEDUCTO VILLA JARAGUA, DEL MUNICIPIO NEYBA, PROVINCIA BAHORUCO, ADENDUM NO.01/2020, CORRESP. A LOS  MESES DE JUNIO, JULIO, AGOSTO/2021.</t>
  </si>
  <si>
    <t>PAGO FACT. NOS.B0225889603,04/12-08, 94776/25-08, 801200/09-09, 4150/16-09, 8845/27-09-2021, DESCONTADO DE LAS VAC., QUIEN DESEMPEÑO EL CARGO DE ANALISTA DE CATASTRO DE REDES, EN LA DIRECCION DE OPERACIONES.</t>
  </si>
  <si>
    <t>PAGO FACT. NO. B0225946250/18-08-2021, DESCONTADO DE LA INDEMNIZACION Y VAC., QUIEN DESEMPEÑO EL CARGO DE AUXILIAR ADMINISTRATIVO, EN EL DEPARTAMENTO ADMINISTRATIVO,.</t>
  </si>
  <si>
    <t>PAGO FACT.NOS.B1500000012/11-11, 08/03-08, 09/01-09, 10/06-10, 11/06-11-2021, ORDENES DE SERVICIOS NOS.OS2021-0183,  OS2021-0647, ABASTECIMIENTO DE AGUA EN DIFERENTES SECTORES Y COMUNIDADES DE LA PROVINCIA MONTECRISTI, CORRESP. A 26  DIAS DE JUNIO, 27 DIAS DE JULIO, 26 DIAS DE AGOSTO, 27 DIAS DE SEPTIEMBRE, 26 DIAS DE OCTUBRE/2021.</t>
  </si>
  <si>
    <t>PAGO FACT. NO.B1500000011/05-10-2021, ORDEN DE SERVICIO NO. OS2021-0681, DISTRIBUCION DE AGUA EN DIFERENTES SECTORES Y COMUNIDADES DE LA PROVINCIA VALVERDE-MAO, CORRESP. 27   DIAS DE  SEPTIEMBRE/2021.</t>
  </si>
  <si>
    <t>PAGO FACT. NO. B1500000010/01-11-2021, ALQUILER LOCAL COMERCIAL EN EL MUNICIPIO SAN FRANCISCO DE MACORIS, PROVINCIA DUARTE, CORRESP. AL MES DE NOVIEMBRE/2021.</t>
  </si>
  <si>
    <t>PAGO FACT. NOS. B1500000026, 27/16-11-2021 ORDENES DE SERVICIO OS2021-0823, 0820 SERVICIO DE NOTARIO PARA EL ACTO DE APERTURA DE LA LICITACIÓN PÚBLICA NACIONAL NOS.INAPA-CCC-LPN-2021-0034, 0035 OFERTAS TECNICAS (SOBRE A) PARA LA "AMPLIACIÓN RED DISTRIBUCCIÓN ACUEDUCTO CONSUELO, PROVINCIA SAN PEDRO DE MACORIS, ZONA VI", CONSTRUCCION ESTACIÓN DE BOMBEO, LINEA DE IMPULSIÓN Y PLANTA DEPURADORA, ALCANTARILLADO SANITARIO SABANA DE LA MAR PROVINCIA HATO MAYOR, ZONA VI".</t>
  </si>
  <si>
    <t>PAGO FACT. NOS. B1500000030/10-08, 32, 34, 36, 37, 38/11-10-2021,  ORDEN DE SERVICIO NO. OS2021-0528, SERVICIO DISTRIBUCION DE AGUA EN DIFERENTES SECTORES Y COMUNIDADES DE LA PROVINCIA BARAHONA. CORRESP. A   30 DIAS DE MARZO,  11 DIAS DE ABRIL, 06 DIAS DE MAYO, 16 DIAS DE JUNIO, 18  DIAS DE JULIO Y  10 DIAS DE  AGOSTO/2021.</t>
  </si>
  <si>
    <t>EFT-6961</t>
  </si>
  <si>
    <t>EFT-6962</t>
  </si>
  <si>
    <t>EFT-6963</t>
  </si>
  <si>
    <t>EFT-6964</t>
  </si>
  <si>
    <t>EFT-6965</t>
  </si>
  <si>
    <t>EFT-6966</t>
  </si>
  <si>
    <t xml:space="preserve">061933 </t>
  </si>
  <si>
    <t xml:space="preserve">061934 </t>
  </si>
  <si>
    <t xml:space="preserve">061935 </t>
  </si>
  <si>
    <t xml:space="preserve">061936 </t>
  </si>
  <si>
    <t xml:space="preserve">061937 </t>
  </si>
  <si>
    <t xml:space="preserve">061938 </t>
  </si>
  <si>
    <t xml:space="preserve">061939 </t>
  </si>
  <si>
    <t xml:space="preserve">061940 </t>
  </si>
  <si>
    <t xml:space="preserve">061941 </t>
  </si>
  <si>
    <t xml:space="preserve">061942 </t>
  </si>
  <si>
    <t xml:space="preserve">061943 </t>
  </si>
  <si>
    <t xml:space="preserve">061944 </t>
  </si>
  <si>
    <t xml:space="preserve">061945 </t>
  </si>
  <si>
    <t>PAGO FACT. NO. B1500000013/28-10-2021,  ALQUILER LOCAL COMERCIAL  EN SAN JUAN DE LA MAGUANA,  PROVINCIA SAN JUAN,  CORRESP. A LOS MESES DE ENERO, FEBRERO, MARZO, ABRIL, MAYO, JUNIO, JULIO, AGOSTO, SEPTIEMBRE, OCTUBRE/2021.</t>
  </si>
  <si>
    <t>PAGO FACT. NO.B1500000006/24-11-2021, ALQUILER LOCAL COMERCIAL EN LA AVENIDA MARIA TRINIDAD SANCHEZ NO.71, ESQUINA CALLE ORFELICIA, MUNICIPIO ESPERANZA, PROVINCIA VALVERDE , CORRESP. A 21 DIAS DE MAYO, Y LOS MESES DE JUNIO, JULIO, AGOSTO, SEPTIEMBRE, OCTUBRE/2021.</t>
  </si>
  <si>
    <t>PAGO FACT. NO.B1500000007/18-11-2021,  ALQUILER LOCAL COMERCIAL EN LA PROVINCIA PEDERNALES, CORRESP. AL MES DE NOVIEMBRE/2021.</t>
  </si>
  <si>
    <t>PAGO FACT. NO.B1100009176/23-11-2021 ALQUILER LOCAL COMERCIAL EN COTUI PROVINCIA  SANCHEZ RAMIREZ , CORRESP. AL MES DE NOVIEMBRE/2021.</t>
  </si>
  <si>
    <t>PAGO FACT. NOS. B1500000043, 44/15-11-2021 ORDENES DE SERVICIO OS2021-0813, 0811, SERVICIO DE NOTARIO PARA EL ACTO DE APERTURA DE LA COMPARACIÓN DE PRECIOS NO.INAPA-CCC-CP-2021-0030, 0027 OFERTAS TECNICAS (SOBRE A) PARA EL "MEJORAMIENTO ACUEDUCTO TÁBARA ABAJO (COLOCACIÓN LÍNEA DE ADUCCIÓN.) PROVINCIA AZUA", PARA LA "REHABILITACIÓN PLANTA POTABILIZADORA DE 130 LPS E INTERCONEXIÓN AL DEPOSITÓ REGULADOR DE H.A.CAP.1,000,000 ACUEDUCTO MONTE PLATA, PROVINCIA MONTE PLATA, ZONA IV.</t>
  </si>
  <si>
    <t>PAGO FACT. NO.B1100009177/23-11-2021, ALQUILER LOCAL COMERCIAL EN PIMENTEL, PROVINCIA DUARTE, CORRESP. AL MES DE NOVIEMBRE/2021.</t>
  </si>
  <si>
    <t>REPOSICION FONDO CAJA CHICA DE LA PROVINCIA SAN JOSE DE OCOA ZONA IV CORRESP. AL PERIODO DEL 11-10 AL 11-11-2021, RECIBOS DE DESEMBOLSO DEL 0581 AL 0606.</t>
  </si>
  <si>
    <t>REPOSICION FONDO CAJA CHICA DE LA PROVINCIA AZUA ZONA II CORRESP. AL PERIODO DEL 28-09 AL 29-10-2021, RECIBOS DE DESEMBOLSO DEL 1328 AL 1375.</t>
  </si>
  <si>
    <t>REPOSICION FONDO CAJA CHICA DE LA ESTAFETA DE COBROS EN RIO SAN JUAN ZONA III CORRESP. AL PERIODO DEL 02-09  AL 21-10-2021, RECIBOS DE DESEMBOLSO DEL 0190 AL 0204.</t>
  </si>
  <si>
    <t>PAGO FACT. NO.B1500000174/10-11-2021, ORDEN DE SERVICIO NO. OS2021- 0632,  COLOCACION DE PUBLICIDAD INSTITUCIONAL DURANTE 06 (SEIS) MESES, EN PAGINA WEB. HTTPS://CIUDADORIENTAL.COM.  CORRESP.E AL PERIODO DEL 01-10-2021 HASTA 01-11-2021.</t>
  </si>
  <si>
    <t>PAGO FACT. NO. B1500000032/10-09-2021 ORDEN DE SERVICIO OS2021-0717, SERVICIO DE NOTARIO PARA EL ACTO DE APERTURA DE LA COMPARACIÓN DE PRECIOS NO.INAPA-CCC-CP-2021-0021, OFERTAS TECNICAS (SOBRE A) PARA LA "ADQUISICIÓN DE ARENA PARA FILTROS RAPIDO EN MTS3 Y CAPA TORPEDO PARA SER UTILIZADOS EN TODOS LOS ACUEDUCTOS Y SISTEMAS DEL INAPA.</t>
  </si>
  <si>
    <t>PAGO FACT. NO. B1500000107/28-10-2021 ORDEN DE SERVICIO OS2021-0765, SERVICIO DE NOTARIO PARA EL ACTO DE APERTURA DE LA COMPARACIÓN DE PRECIOS NO.INAPA-CCC-CP2021-0031 OFERTAS ECONÓMICAS (SOBRE B), PARA LA "REHABILITACIÓN DEPOSITO METALICO, ACUEDUCTO MULTIPLE DUVERGE-LA COLONIA VENGAN A VER, PROVINCIA INDEPENDENCIA, ZONA VIII".</t>
  </si>
  <si>
    <t>PAGO FACT. NO. B1500003334/14-10-2021 ORDEN DE SERVICIO OS2021-0650, PUBLICACION EN UN MEDIO(1) DE CIRCULACIÓN NACIONAL, DOS DIAS CONSECUTIVOS: LUNES 06 Y MARTES 07 DE SEPTIEMBRE DEL AÑO 2021 "ADQUISICION DE UN (01) SOFTWARE PARA LA GESTIÓN DE LOS SERVICIOS DE LA DIRECCIÓN Y DESARROLLO DEL INAPA.</t>
  </si>
  <si>
    <t>PAGO FACT. NO.B1500000005/14-11-2021,  ALQUILER LOCAL COMERCIAL CALLE DUARTE, MUNICIPIO SANCHEZ, PROVINCIA SANTA BARBARA DE SAMANA, CORRESP. AL MES DE NOVIEMBRE/2021.</t>
  </si>
  <si>
    <t>PAGO FACT. NOS. B1500001325,26,27,28,30/16-11-2021 CONTRATOS NOS. 6395, 6396, 6397, 6398, 6415,  CONSUMO ENERGETICO DE LAS LOCALIDADES ARROYO SULDIDO, LAS COLONIAS, RANCHO ESP, AGUA SABROSA,  LA BARBACOA,  LA COLONIA RANCHO ESPAÑOL,  PROVINCIA SAMANA, CORRESP. AL MES DE NOVIEMBRE/2021.</t>
  </si>
  <si>
    <t>PAGO FACT. NOS.B1500000003/22-10, 04/03-11-2021, ORDEN DE SERVICIO NO. OS2021-0672, DISTRIBUCION DE AGUA EN DIFERENTES SECTORES Y COMUNIDADES DE LA PROVINCIA SAN CRISTOBAL, CORRESP. A 30 DIAS DE SEPTIEMBRE Y 31 DIAS DE OCTUBRE/2021.</t>
  </si>
  <si>
    <t>PAGO FACT. NOS B1500090291/08, 90293/11, 90295/15, 90296/18, 90299/23-11-2021 ORDEN DE COMPRA OC2021-0188, ADQUISICION DE (471.00 UNIDADES) DE BOTELLONES DE AGUA, PARA SER UTILIZADOS EN LOS DIFERENTES DEPARTAMENTOS DE LA INSTITUCION.</t>
  </si>
  <si>
    <t>PAGO FACT. NO. B1500003761/23-09-2021, ORDEN DE COMPRA NO. OC2021-0212, ADQUISICION DE CINCUENTA (50) DISCO DURO 2 TB, VEINTE (20) DISCO DURO 4 TB Y OCHENTA Y CINCO (85) DISCO DURO DE ESTADO SOLIDO DE 480 GB, PARA SER UTILIZADOS EN EQUIPOS DE VIDEO VIGILANCIA Y COMPUTADORAS DEL INAPA.</t>
  </si>
  <si>
    <t xml:space="preserve">EFT-6958 </t>
  </si>
  <si>
    <t>EFT-6959</t>
  </si>
  <si>
    <t>EFT-6960</t>
  </si>
  <si>
    <t>PAGO FACT. NO.B1500000041/08-11-2021, ORDEN DE SERVICIO NO.OS2021-0802, SERVICIO DE NOTARIO PARA EL ACTO DE APERTURA DE LA COMPARACION DE PRECIOS NO.INAPA-CCC-CP-2021-0065 OFERTAS TECNICAS (SOBRE A) PARA LA "ADQUISICION DE MOBILIARIOS PARA SER UTILIZADOS EN LAS OFICINAS DE LA SEDE CENTRAL DEL INAPA".</t>
  </si>
  <si>
    <t>PAGO FACT. NOS. B1500000166, 167, 168, 169/12-11-2021 ORDEN DE COMPRA OC2021-0206, ADQUISICION DE SUSTANCIAS QUIMICAS (120,178.24 CLORO GAS DE 2, 000 LBS),  PARA SER UTILIZADOS  EN TODOS LOS ACUEDUCTOS DEL INAPA.</t>
  </si>
  <si>
    <t>PAGO FACT. NO. B1500000032/25-11-2021,   ALQUILER LOCAL COMERCIAL EN EL MUNICIPIO TENARES, PROVINCIA HERMANAS MIRABAL, CORRESP. AL MES DE NOVIEMBRE/2021.</t>
  </si>
  <si>
    <t>PAGO VIATICO POR VIAJAR A STO. SGO. EL DIA 28/09/21</t>
  </si>
  <si>
    <t>PAGO VIATICO POR VIAJAE A STO. DGO. LOS DIAS 05,07 Y 22/10/21</t>
  </si>
  <si>
    <t>PAGO VIATICO POR VIAJAR A STO. DGO. LOS DIAS 06 Y 07/10/21</t>
  </si>
  <si>
    <t>PAGO VIATICO POR VIAJAR A STO. DGO. EL DIA 8/10/21</t>
  </si>
  <si>
    <t>PAGO VIATICO POR VIAJAR A STO. DGO LOS DIAS 09 Y 10/11/21</t>
  </si>
  <si>
    <t>PAGO VIATICO POR VIAJAR A STO. DGO. EL DIA 9/11/21</t>
  </si>
  <si>
    <t>PAGO VIATICO POR VIAJAR A STO. DGO. EL DIA 19/11/21</t>
  </si>
  <si>
    <t xml:space="preserve">PAGO FACT. B1100009171 D/F 22/11/21 ALQUILER COMERCIAL TAMAYO CORRESP. AL MES DE NOVIEMBRE/21 </t>
  </si>
  <si>
    <t>PAGO FACT. B1100009169 D/F 22/11/21 ALQUILER LOCAL NEYBA CORRESP. AL MES DE NOVIEMBRE/21</t>
  </si>
  <si>
    <t>PAGO FACT. B1100009172 D/F 22/11/21 ALQUILER LOCAL PARAISO CORRESP. AL MES DE NOVIEMBRE/21</t>
  </si>
  <si>
    <t>PAGO FACT. B1100009173 D/F 22/11/21 ALQUILER LOCAL GALVAN CORRESP. AL MES DE NOVIEMBRE/21</t>
  </si>
  <si>
    <t>PAGO FACT. B1100009174 D/F 22/11/21 ALQUILER LOCAL VILLA CENTRAL CORRESPONDIENTE AL MES DE NOVIEMBRE/21</t>
  </si>
  <si>
    <t>PAGO FACT. B1100009175 D/F 22/11/21 ALQUILER LOCAL DUVERGE CORRESPONDIENTE AL MES DE NOVIEMBRE/21</t>
  </si>
  <si>
    <t>PAGO FACT. B1100009170 D/F 22/11/21 ALQUILER COMERCIAL CABRAL CORRESP. AL MES DE NOVIEMBRE/21</t>
  </si>
  <si>
    <t>PAGO FACT. B1100009168 D/F 22/11/21 ALQUILER LOCAL JIMANI, CORRESP. AL MES DE NOVIEMBRE/21</t>
  </si>
  <si>
    <t xml:space="preserve">PAGO FACT. B1100009167 D/F 22/11/21 ALQUILER LOCAL COMERCIAL VICENTE NOBLE , CORRESPONDIENTE AL MES DE NOVIEMBRE/21 </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</si>
  <si>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</si>
  <si>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</si>
  <si>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</si>
  <si>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</si>
  <si>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</si>
  <si>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</si>
  <si>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</si>
  <si>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</si>
  <si>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</si>
  <si>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</si>
  <si>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</si>
  <si>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</si>
  <si>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</si>
  <si>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</si>
  <si>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</si>
  <si>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</si>
  <si>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</si>
  <si>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</si>
  <si>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</si>
  <si>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</si>
  <si>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</si>
  <si>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</si>
  <si>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</si>
  <si>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</si>
  <si>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</si>
  <si>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</si>
  <si>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</si>
  <si>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</si>
  <si>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</si>
  <si>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</si>
  <si>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</si>
  <si>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</si>
  <si>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</si>
  <si>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</si>
  <si>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</si>
  <si>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</si>
  <si>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</si>
  <si>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</si>
  <si>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</si>
  <si>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</si>
  <si>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</si>
  <si>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</si>
  <si>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</si>
  <si>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</si>
  <si>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</si>
  <si>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</si>
  <si>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</si>
  <si>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</si>
  <si>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</si>
  <si>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</si>
  <si>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AVISO  DE DEBITO</t>
  </si>
  <si>
    <t>5916</t>
  </si>
  <si>
    <t>5917</t>
  </si>
  <si>
    <t>5918</t>
  </si>
  <si>
    <t>5919</t>
  </si>
  <si>
    <t>5920</t>
  </si>
  <si>
    <t>5921</t>
  </si>
  <si>
    <t>5922</t>
  </si>
  <si>
    <t>5923</t>
  </si>
  <si>
    <t>5924</t>
  </si>
  <si>
    <t>5925</t>
  </si>
  <si>
    <t>5926</t>
  </si>
  <si>
    <t>5927</t>
  </si>
  <si>
    <t>AVC CUENTAS BLOQUEADAS</t>
  </si>
  <si>
    <t xml:space="preserve">CHEQUE A FAVOR DEL COLECTOR DE IMPUESTOS INTERNOS </t>
  </si>
  <si>
    <t>COMISION DEPOSITO ERRONEO</t>
  </si>
  <si>
    <r>
      <t>061948</t>
    </r>
    <r>
      <rPr>
        <sz val="9"/>
        <color indexed="8"/>
        <rFont val="Arial"/>
        <family val="2"/>
      </rPr>
      <t/>
    </r>
  </si>
  <si>
    <t xml:space="preserve">EFT-6967 </t>
  </si>
  <si>
    <t>EFT-6968</t>
  </si>
  <si>
    <t>EFT-6969</t>
  </si>
  <si>
    <t>EFT-6970</t>
  </si>
  <si>
    <t>EFT-6971</t>
  </si>
  <si>
    <t>EFT-6972</t>
  </si>
  <si>
    <t>EFT-6973</t>
  </si>
  <si>
    <t>EFT-6974</t>
  </si>
  <si>
    <t>EFT-6975</t>
  </si>
  <si>
    <t xml:space="preserve">061946 </t>
  </si>
  <si>
    <t xml:space="preserve">061947 </t>
  </si>
  <si>
    <t xml:space="preserve">061950 </t>
  </si>
  <si>
    <t xml:space="preserve">061951 </t>
  </si>
  <si>
    <t xml:space="preserve">061952 </t>
  </si>
  <si>
    <t xml:space="preserve">061953 </t>
  </si>
  <si>
    <t>REPOSICION FONDO CAJA CHICA DE LA DIRECCION DE OPERACIONES DESTINADO PARA CUBRIR GASTOS DE URGENCIA CORRESP. AL PERIODO DEL 26-10 AL 23-11-2021.</t>
  </si>
  <si>
    <t>PAGO FACT. NO.B1500000039/08-11-2021,  ALQUILER LOCAL COMERCIAL EN RIO SAN JUAN, PROVINCIA MARIA TRINIDAD SANCHEZ, CORRESP. AL  MES DE NOVIEMBRE/2021.</t>
  </si>
  <si>
    <t>PAGO FACT. NO.B1500000086/15-11-2021, ORDEN DE COMPRA OC2021-0296, ADQUISICION  DE MISCELANEOS (CAFE, AZUCAR CREMA Y AZUCAR BLANCA) LOS CUALES SERAN USADOS EN LOS DIFERENTES DEPARTAMENTOS DEL INAPA.</t>
  </si>
  <si>
    <t>PAGO FACT. NO.B1100009188/22-11-2021,  ALQUILER LOCAL COMERCIAL, MUNICIPIO SAN JOSE DE OCOA, PROVINCIA  DE SAN JOSE DE OCOA, CORRESP. AL MES DE NOVIEMBRE/2021.</t>
  </si>
  <si>
    <t>REPOSICION FONDO CAJA CHICA DE LA PROVINCIA EL SEIBO ZONA VI CORRESP. AL PERIODO DEL 14-10 AL 08-11-2021, RECIBOS DE DESEMBOLSO DEL 0915 AL 0954.</t>
  </si>
  <si>
    <t>PAGO FACT. NO.B1100009178/23-11-2021,  ALQUILER LOCAL COMERCIAL  EN EL MUNICIPIO  LAGUNA SALADA, PROVINCIA VALVERDE, CORRESP. AL MES DE NOVIEMBRE/2021.</t>
  </si>
  <si>
    <t>PAGO FACT. NO.B1500000013/03-11--2021, ORDEN DE SERVICIO NO.OS2021-0684,  DISTRIBUCION DE AGUA EN DIFERENTES SECTORES Y COMUNIDADES  DE LA PROVINCIA VALVERDE, MAO, CORRESP. A 29  DIAS DEL OCTUBRE /2021.</t>
  </si>
  <si>
    <t>PAGO FACT. NOS. B1500000045/07-10, 47/05-11-2021, ORDEN DE SERVICIO NO.OS2021-0710, SERVICIO DISTRIBUCION DE AGUA, EN DIFERENTES BARRIOS Y COMUNIDADES DE LA PROVINCIA PEDERNALES CORRESP.  A  29 DIAS DE SEPTIEMBRE Y 30 DIAS DE OCTUBRE/2021.</t>
  </si>
  <si>
    <t>PAGO FACT. NO. B1500000559/11, NOTA DE CREDITO NO.B0400000216/25-11-2021 (1,623,696.28), ORDEN DE COMPRA OC2021-0251, ADQUISICIÓN DE EQUIPOS TECNOLÓGICOS PARA SER UTILIZADOS EN DIFERENTES OFICINAS DE LA INSTITUCION.</t>
  </si>
  <si>
    <t>PAGO FACT. NO.B1500000177/04-11-2021, ORDEN DE SERVICIO NO.OS2021-0515, COLOCACION DE PUBLICIDAD INSTITUCIONAL DURANTE 06 (SEIS) MESES, EN PAGINA WEB,  " HTTPS://WWW.NOTICIASBAULDENADIE.NET",  EN LA PROVINCIA BARAHONA, CORRESP. AL PERIODO DEL 02 DE OCTUBRE AL 02 DE NOVIEMBRE/2021.</t>
  </si>
  <si>
    <t>PAGO FACT. NO.B1100009187/23-11-2021.  ALQUILER LOCAL COMERCIAL EN EL MUNICIPIO DE BAYAGUANA, PROVINCIA MONTE PLATA, CORRESP. AL MES DE NOVIEMBRE/2021.</t>
  </si>
  <si>
    <t>PAGO FACT. NO.B1100009190/22-11-2021, ALQUILER LOCAL COMERCIAL EN VILLA LA MATA, PROVINCIA SANCHEZ RAMIREZ, CORRESP.  AL MES DE NOVIEMBRE/2021.</t>
  </si>
  <si>
    <t>PAGO FACT. NO. B1500000054/ 01-11-2021, ORDEN DE SERVICIOS NO, OS2021-0709,  SERVICIO DE DISTRIBUCION DE AGUA EN DIFERENTES SECTORES Y COMUNIDADES DE LA PROVINCIA PEDERNALES, CORRESP. A 30 DIAS DE OCTUBRE/2021.</t>
  </si>
  <si>
    <t>PAGO FACT.  NO. B1500000035/03-11-2021, ORDEN DE SERVICIO NO. OS2021-0685,  ABASTECIMIENTO DE AGUA EN DIFERENTES SECTORES Y COMUNIDADES DE LA PROVINCIA MAO, VALVERDE, CORRESP. A 30 DIAS  DE OCTUBRE/2021.</t>
  </si>
  <si>
    <t>PAGO FACT. NO.B1500000849/08-10-2021, ORDEN DE COMPRA OC2021-0264, ADQUISICION DE VIGAS  PARA REPARACION Y REFORZAMIENTO DE FONDO DEPOSITO REGULADOR METALICO AC. NAVARRETE, PROVINCIA SANTIAGO.</t>
  </si>
  <si>
    <t xml:space="preserve">EFT-6976 </t>
  </si>
  <si>
    <t>EFT-6977</t>
  </si>
  <si>
    <t>EFT-6978</t>
  </si>
  <si>
    <t>EFT-6979</t>
  </si>
  <si>
    <t>EFT-6980</t>
  </si>
  <si>
    <t>EFT-6981</t>
  </si>
  <si>
    <t>EFT-6982</t>
  </si>
  <si>
    <t>EFT-6983</t>
  </si>
  <si>
    <t>EFT-6984</t>
  </si>
  <si>
    <t>EFT-6985</t>
  </si>
  <si>
    <t xml:space="preserve">061954 </t>
  </si>
  <si>
    <t xml:space="preserve">061955 </t>
  </si>
  <si>
    <t xml:space="preserve">061956 </t>
  </si>
  <si>
    <t xml:space="preserve">061957 </t>
  </si>
  <si>
    <t xml:space="preserve">061958 </t>
  </si>
  <si>
    <t xml:space="preserve">061959 </t>
  </si>
  <si>
    <t xml:space="preserve">061960 </t>
  </si>
  <si>
    <t xml:space="preserve">061961 </t>
  </si>
  <si>
    <t xml:space="preserve">061962 </t>
  </si>
  <si>
    <t xml:space="preserve">061963 </t>
  </si>
  <si>
    <t xml:space="preserve">061964 </t>
  </si>
  <si>
    <t xml:space="preserve">061965 </t>
  </si>
  <si>
    <t xml:space="preserve">061966 </t>
  </si>
  <si>
    <t xml:space="preserve">061967 </t>
  </si>
  <si>
    <t xml:space="preserve">061968 </t>
  </si>
  <si>
    <t xml:space="preserve">061969 </t>
  </si>
  <si>
    <t>REPOSICION FONDO CAJA CHICA DE LA PROVINCIA MONTECRISTI ZONA I CORRESP. AL PERIODO DEL 25-10 AL 18-11-2021, RECIBOS DE DESEMBOLSO DEL 0760 AL 0782.</t>
  </si>
  <si>
    <t>PAGO FACT. NO. B1100009180/23-11-2021, ALQUILER DE LOCAL COMERCIAL UBICADO EN EL DISTRITO MUNICIPAL PALMAR DE OCOA, MUNICIPIO AZUA, PROVINCIA AZUA, CORRESP. AL MES DE NOVIEMBRE/2021.</t>
  </si>
  <si>
    <t>PAGO FACT. NO. B1100009186/23-11-2021,  ALQUILER LOCAL COMERCIAL, MUNICIPIO SAN JUAN, PROVINCIA SAN JUAN, CORRESP. AL  MES DE NOVIEMBRE/2021.</t>
  </si>
  <si>
    <t>PAGO FACT. NO.B1500000049/08-11-2021, ORDEN DE COMPRA OC2021-0279, ADQUISICION DE MATERIALES DE HIGIENE, LOS CUALES SERAN UTILIZADOS EN EL NIVEL CENTRAL, KM.18 Y OFICINAS PROVINCIALES.</t>
  </si>
  <si>
    <t>PAGO FACT. NO. B1100009181/23-11-2021, ALQUILER DE LOCAL  COMERCIAL, UBICADO EN LA CALLE SANTOME NO.38, MUNICIPIO EL CERCADO,  PROVINCIA SAN JUAN, CORRESP.E A LOS MESES DE OCTUBRE, NOVIEMBRE/2021.</t>
  </si>
  <si>
    <t>PAGO FACT. NO. B1500000012/31-10-2021, ORDEN DE SERVICIO NO. OS2021-0648,  ABASTECIMIENTO DE AGUA EN DIFERENTES SECTORES Y COMUNIDADES DE LA  PROVINCIA SANTIAGO, CORRESP. A 26  DIAS DE OCTUBRE/2021.</t>
  </si>
  <si>
    <t>PAGO FACT. NO. B1100009193/23-11-2021, ALQUILER LOCAL COMERCIAL EN EL MUNICIPIO QUISQUEYA, PROVINCIA SAN PEDRO DE MACORIS, CORRESP. AL MES DE NOVIEMBRE/2021.</t>
  </si>
  <si>
    <t>PAGO FACT. NO.B1100009192/23-11-2021, ALQUILER LOCAL COMERCIAL  EN BOCA CANASTA , MUNICIPIO BANI, PROVINCIA PERAVIA, CORRESP. AL MES DE NOVIEMBRE/2021.</t>
  </si>
  <si>
    <t>PAGO FACT. NO.B1100009182/23-11-2021, ALQUILER LOCAL COMERCIAL EN EL MUNICIPIO DE CABRERA, PROVINCIA MARIA TRINIDAD SANCHEZ, CORRESP. AL MES DE NOVIEMBRE/2021.</t>
  </si>
  <si>
    <t>PAGO FACT. NO.B1100009183/23-11-2021, ALQUILER LOCAL COMERCIAL EN EL MUNICIPIO RESTAURACION,  PROVINCIA DAJABON, CORRESP. AL MES DE NOVIEMBRE/2021.</t>
  </si>
  <si>
    <t>PAGO FACT. NO. B1100009207/23-11-2021, ALQUILER DEL LOCAL  DE LA OFICINA COMERCIAL, UBICADO EN LA CALLE DUARTE NO.09,  MUNICIPIO RANCHO ARRIBA,  PROVINCIA SAN JOSE DE OCOA, CORRESP. AL MES DE NOVIEMBRE/2021.</t>
  </si>
  <si>
    <t>PAGO FACT. NO. B1100009204/23-11-2021, ALQUILER LOCAL COMERCIAL EN BOHECHIO, PROVINCIA SAN JUAN, CORRESP. AL MES DE NOVIEMBRE/2021.</t>
  </si>
  <si>
    <t>PAGO FACT. NO.B1100009189/22-11-2021,  ALQUILER LOCAL COMERCIAL EN JICOME ARRIBA, MUNICIPIO ESPERANZA, PROVINCIA VALVERDE, CORRESP. AL MES DE NOVIEMBRE/2021.</t>
  </si>
  <si>
    <t>PAGO FACT. NO.B1100009185/23-11-2021,  ALQUILER LOCAL COMERCIAL EN EL MUNICIPIO LOMA DE CABRERA, PROVINCIA DAJABON,  CORRESP. AL  MES DE NOVIEMBRE/2021.</t>
  </si>
  <si>
    <t>PAGO FACT. NO.B1100009194/23-11-2021, ALQUILER LOCAL COMERCIAL EN  LAS YAYAS, PROVINCIA  AZUA, CORRESP. AL MES DE NOVIEMBRE/2021.</t>
  </si>
  <si>
    <t>PAGO FACT. NO. B1100009199/23-11-2021, ALQUILER LOCAL COMERCIAL EN CAÑAFISTOL-BANI, PROVINCIA PERAVIA CORRESP. AL MES DE NOVIEMBRE/2021.</t>
  </si>
  <si>
    <t>PAGO FACT. NO.B1100009191/23-11-2021, ALQUILER LOCAL COMERCIAL,  MUNICIPIO EL VALLE, PROVINCIA HATO MAYOR, CORRESP. AL MES DE NOVIEMBRE/2021.</t>
  </si>
  <si>
    <t>PAGO FACT. NO.B1100009184/23-11-2021,  ALQUILER LOCAL COMERCIAL EN LAS TARANAS VILLA RIVAS, PROVINCIA DUARTE, CORRESP. 15 DIAS DEL MES DE NOVIEMBRE/2021.</t>
  </si>
  <si>
    <t>PAGO FACT.  NO. B1500000125/01-11-2021,  ORDEN DE SERVICIO NO. OS2021-0602, SERVICIO DISTRIBUCION DE AGUA EN DIFERENTES SECTORES Y COMUNIDADES DE LA PROVINCIA SAN CRISTOBAL. CORRESP. A 31  DIAS DE  OCTUBRE/2021.</t>
  </si>
  <si>
    <t>PAGO FACT.  NO. B1500000036/11-11-2021, ORDEN DE SERVICIO NO.OS2021-0596, DISTRIBUCION DE AGUA EN DIFERENTES SECTORES Y COMUNIDADES DE LA PROVINCIA EL SEIBO, CORRESP. A  29 DIAS DE OCTUBRE/2021.</t>
  </si>
  <si>
    <t>PAGO FACT. NO.B1100009179/23-11-2021,  ALQUILER LOCAL COMERCIAL EN MANZANILLO, MUNICIPIO PEPILLO SALCEDO, PROVINCIA MONTECRISTI, CORRESP.E AL MES DE NOVIEMBRE/2021.</t>
  </si>
  <si>
    <t>PAGO FACT. NO.B1100009197/23-11-2021,  ALQUILER DE LOCAL COMERCIAL EN EL MUNICIPIO DON GREGORIO, PROVINCIA PERAVIA, CORRESP. AL MES DE NOVIEMBRE/2021.</t>
  </si>
  <si>
    <t>PAGO FACT. NO.B1100009198/23-11-2021, ALQUILER DE LOCAL COMERCIAL EN EL DISTRITO MUNICIPAL HATILLO PALMA , MUNICIPIO GUAYUBIN, PROVINCIA  MONTE CRISTI, CORRESP. AL MES NOVIEMBRE/2021.</t>
  </si>
  <si>
    <t>PAGO FACT. NO. B1500000010/09-11-2021, ORDEN DE SERVICIO NO. OS2021-0708 , DISTRIBUCION DE AGUA EN DIFERENTES SECTORES Y COMUNIDADES DE LA PROVINCIA SANTIAGO RODRIGUEZ, CORRESSP. A 26 DIAS  DE OCTUBRE/2021.</t>
  </si>
  <si>
    <t>PAGO FACT. NO. B1100009203/23-11-21, ALQUILER DE DOS LOCALES COMERCIALES EN EL MUNICIPIO DAJABON,  PROVINCIA DAJABON CORRESP. AL MES DE NOVIEMBRE/2021.</t>
  </si>
  <si>
    <t>PAGO FACT. NO.B1100009201/23-11-2021,  ALQUILER LOCAL COMERCIAL  EN EL MUNICIPIO NIZAO, PROVINCIA PERAVIA CORRESP. AL MES DE NOVIEMBRE/2021.</t>
  </si>
  <si>
    <t xml:space="preserve">EFT-6986 </t>
  </si>
  <si>
    <t>EFT-6987</t>
  </si>
  <si>
    <t>EFT-6988</t>
  </si>
  <si>
    <t>EFT-6989</t>
  </si>
  <si>
    <t>EFT-6990</t>
  </si>
  <si>
    <t xml:space="preserve">061970 </t>
  </si>
  <si>
    <t xml:space="preserve">061971 </t>
  </si>
  <si>
    <t xml:space="preserve">061972 </t>
  </si>
  <si>
    <t>REPOSICION FONDO CAJA CHICA DE LA ZONA V SANTIAGO CORRESP. AL PERIODO DEL 11-10 AL 17-11-2021, RECIBOS DE DESEMBOLSO DEL 0570 AL 0618.</t>
  </si>
  <si>
    <t>PAGO FACT. NO.B1100009208/23-11-2021,  ALQUILER LOCAL COMERCIAL EN EL MUNICIPIO CEVICOS, PROVINCIA  SANCHEZ RAMIREZ, CORRESP. AL  MES DE NOVIEMBRE/2021.</t>
  </si>
  <si>
    <t>PAGO FACT. NO.B1100009200/23-11-2021,  ALQUILER LOCAL COMERCIAL EN SABANA IGLESIA, PROVINCIA SANTIAGO CORRESP. AL MES DE NOVIEMBRE/2021.</t>
  </si>
  <si>
    <t>PAGO FACT. NO.B1500000014/15-11-2021, ORDEN DE SERVICIO NO. OS2021-0653, DISTRIBUCION DE AGUA EN DIFERENTES SECTORES Y COMUNIDADES DE LA PROVINCIA MONTE CRISTI, CORRESP. A 26 DIAS DEL  MES DE OCTUBRE/2021.</t>
  </si>
  <si>
    <t>PAGO FACT. NO.B1500000014/16-11-2021, ORDEN DE SERVICIO NO.OS2021-0546, COLOCACION DE PUBLICIDAD INSTITUCIONAL DURANTE EL PERIODO DEL 09 DE OCTUBRE AL 09 DE NOVIEMBRE DEL 2021, EN EL PROGRAMA RADIAL "SIN BARRERA", TRANSMITIDO DE LUNES A VIERNES A LAS 9:00 AM POR RADIO IDEAL 99.5 FM, PROVINCIA ESPAILLAT.</t>
  </si>
  <si>
    <t>PAGO FACT. NO. B1500001325/17, 1330/23-11-2021 ORDEN DE COMPRA OC2021-0137,  ADQUISICION DE EQUIPOS DE BOMBEO Y ACCESORIOS DE RECAMBIO, PARA SER UTILIZADOS EN OBRA DE TOMA,  ACUEDUCTO ASURO, PROVINCIA, BARAHONA.</t>
  </si>
  <si>
    <t>PAGO FACT. NO.B1100009195/23-11-2021,  ALQUILER LOCAL COMERCIAL EN EL MUNICIPIO COTUI, PROVINCIA SANCHEZ RAMIREZ, CORRESP. AL  MES DE NOVIEMBRE/2021.</t>
  </si>
  <si>
    <t>PAGO FACT. NO. B1500000055/01-11-2021, ORDEN DE SERVICIO NO. OS2021-0529,  DISTRIBUCION DE AGUA CON CAMION CISTERNA EN DIFERENTES SECTORES Y COMUNIDADES DE LA PROVINCIA SAN CRISTOBAL, CORRESP. A 31  DIAS DE  OCTUBRE/2021.</t>
  </si>
  <si>
    <t xml:space="preserve">EFT-6991 </t>
  </si>
  <si>
    <t>EFT-6992</t>
  </si>
  <si>
    <t>EFT-6993</t>
  </si>
  <si>
    <t>EFT-6994</t>
  </si>
  <si>
    <t>EFT-6995</t>
  </si>
  <si>
    <t>EFT-6996</t>
  </si>
  <si>
    <t>EFT-6997</t>
  </si>
  <si>
    <t>EFT-6998</t>
  </si>
  <si>
    <t>EFT-6999</t>
  </si>
  <si>
    <t>EFT-7000</t>
  </si>
  <si>
    <t>EFT-7001</t>
  </si>
  <si>
    <t>EFT-7002</t>
  </si>
  <si>
    <t>EFT-7003</t>
  </si>
  <si>
    <t>EFT-7004</t>
  </si>
  <si>
    <t>EFT-7005</t>
  </si>
  <si>
    <t xml:space="preserve">061973 </t>
  </si>
  <si>
    <t xml:space="preserve">061974 </t>
  </si>
  <si>
    <t xml:space="preserve">061975 </t>
  </si>
  <si>
    <t xml:space="preserve">061976 </t>
  </si>
  <si>
    <t xml:space="preserve">061977 </t>
  </si>
  <si>
    <t xml:space="preserve">061978 </t>
  </si>
  <si>
    <t xml:space="preserve">061979 </t>
  </si>
  <si>
    <t xml:space="preserve">061980 </t>
  </si>
  <si>
    <t xml:space="preserve">061981 </t>
  </si>
  <si>
    <t xml:space="preserve">061982 </t>
  </si>
  <si>
    <t xml:space="preserve">061983 </t>
  </si>
  <si>
    <t xml:space="preserve">061984 </t>
  </si>
  <si>
    <t xml:space="preserve">061985 </t>
  </si>
  <si>
    <t xml:space="preserve">061986 </t>
  </si>
  <si>
    <t xml:space="preserve">061987 </t>
  </si>
  <si>
    <t>REPOSICION FONDO CAJA CHICA DE LA PROVINCIA MARIA TRINIDAD SANCHEZ ZONA III CORRESP. AL PERIODO DEL 27-09 AL 12-11-2021, RECIBOS DE DESEMBOLSO DEL 1104 AL 1170.</t>
  </si>
  <si>
    <t>PAGO FACT. NO.B1100009206/23-11-2021  ALQUILER LOCAL COMERCIAL MUNICIPIO COMENDADOR, PROVINCIA ELIAS PIÑA, CORRESP. AL MES DE NOVIEMBRE/2021.</t>
  </si>
  <si>
    <t>PAGO FACT. NO. B1100009205/23-11-2021,  ALQUILER LOCAL COMERCIAL EN EL MUNICIPIO SABANA LARGA, PROVINCIA SAN JOSE DE OCOA, CORRESP. AL MES DE NOVIEMBRE/2021.</t>
  </si>
  <si>
    <t>REPOSICION FONDO CAJA CHICA DE LA UNIDAD ADMINISTRATIVA DE BAYAGUANA ZONA IV CORRESPONDIENTE AL PERIODO DEL 19-10 AL 09-11-2021. RECIBOS DE DESEMBOLSO DEL 0104 AL 0110.</t>
  </si>
  <si>
    <t>PAGO FACT. NO.B1500000082/2-12-2021  ALQUILER LOCAL COMERCIAL EN EL MUNICIPIO Y PROVINCIA EL SEIBO, CORRESP. AL  MES DE NOVIEMBRE/2021.</t>
  </si>
  <si>
    <t>PAGO FACT. NO. B1100009202/23-11-2021,  ALQUILER LOCAL COMERCIAL EN EL MUNICIPIO JUAN DOLIO, PROVINCIA SAN PEDRO DE MACORIS,  CORRESP. AL MES DE NOVIEMBRE/2021.</t>
  </si>
  <si>
    <t>PAGO FACT. NO.B1100009196/23-11-2021 ALQUILER DE LOCAL COMERCIAL EN EL MUNICIPIO NAGUA, PROVINCIA MARIA TRINIDAD SANCHEZ, CORRESP. AL MES DE NOVIEMBRE/2021.</t>
  </si>
  <si>
    <t>PAGO FACT. NO. B1100009210/23-11-2021, ALQUILER DE LOCAL  COMERCIAL, MUNICIPIO MICHES, PROVINCIA EL SEIBO, CORRESP. AL MES DE NOVIEMBRE/2021.</t>
  </si>
  <si>
    <t>PAGO FACT. NO. B1100009212/23-11-2021,  ALQUILER  LOCAL  DE LA OFICINA COMERCIAL EN EL MUNICIPIO DE VALLEJUELOS, PROVINCIA SAN JUAN, CORRESP. AL MES NOVIEMBRE/2021.</t>
  </si>
  <si>
    <t>PAGO FACT. NO. B1500000105/22-10-2021 ORDEN DE COMPRA NO. OC2021-0242, COMPRA DE JUNTA DRESSER PARA SER UTILIZADAS EN CORRECCIÓN DE AVERÍAS EN LOS ACUEDUCTOS DE LAS PROVINCIAS DE LA ALTAGRACIA, EL SEIBO Y HATO MAYOR.</t>
  </si>
  <si>
    <t>PAGO FACT. NO. B1500000227/05-11-2021 ADQUISICION DE MATERIALES DE HIGIENE, LOS CUALES SERÁN UTILIZADO EN EL NIVEL CENTRAL, KM. 18 Y OFICINAS PROVINCIALES.</t>
  </si>
  <si>
    <t>PAGO FACT. NO.B1500000031/1-12-2021, ALQUILER LOCAL COMERCIAL PARA NUESTRA OFICINA EN EL MUNICIPIO Y PROVINCIA SANTIAGO RODRIGUEZ,  CORRESP. AL MES NOVIEMBRE/2021.</t>
  </si>
  <si>
    <t>PAGO FACT. NO. B1100009209/23-11-2021,  ALQUILER LOCAL COMERCIAL EN EL MUNICIPIO MONCION, PROVINCIA SANTIAGO RODRIGUEZ, CORRESP.  AL MES DE NOVIEMBRE/2021.</t>
  </si>
  <si>
    <t>PAGO FACT. NO.B1100009222/30-11-2021,  ALQUILER LOCAL COMERCIAL EN LAS MATAS DE FARFAN,  PROVINCIA SAN JUAN,  CORRESP. AL MES DE NOVIEMBRE/2021.</t>
  </si>
  <si>
    <t>PAGO FACT. NO.B1500001738/01-11-2021, ORDEN DE SERVICIO NO. OS2021-0563, SERVICIO DE MANTENIMIENTO Y REPARACION POR UN AÑO (1) PARA EL ASCENSOR DE LA INSTITUCION SEDE CENTRAL, CORRESP.E AL MES DE NOVIEMBRE/2021.</t>
  </si>
  <si>
    <t>PAGO FACT. NO.B1500000072/01-11-2021,ORDEN DE SERVICIO NO.OS2021-0715 ,SERVICIO DE DISTRIBUCION DE AGUA CON CAMION CISTERNA EN DIFERENTES COMUNIDADES DE LA PROVINCIA PEDERNALES, CORRESP. A  30  DIAS DEL MES DE OCTUBRE/2021.</t>
  </si>
  <si>
    <t>PAGO FACT.  NO. B1500000063/11-11-2021, ORDEN DE SERVICIO NO. OS2021-0534,  DISTRIBUCION DE AGUA CON CAMION CISTERNA EN DIFERENTES SECTORES Y COMUNIDADES DE LA PROVINCIA EL SEIBO, CORRESP.  A  29 DIAS DE OCTUBRE/2021.</t>
  </si>
  <si>
    <t>PAGO FACT. NO. B1500000022/02-11-2021, ORDEN DE SERVICIO NO. OS2021-0795 SERVICIO DE DISTRIBUCION DE AGUA CON CAMION CISTERNA EN DIFERENTES SECTORES Y COMUNIDADES DE LA PROVINCIA DUARTE, CORRESP. A   30 DIAS DEL MES DE OCTUBRE/2021.</t>
  </si>
  <si>
    <t>PAGO NOMINA DE VIATICOS DE NOVIEMBRE/2021 PAGADO POR ADELANTADO,  ELABORADA EN DICIEMBRE/2021.</t>
  </si>
  <si>
    <t>PAGO FACT. NO. B1500000061/02-11-2021, ORDEN DE SERVICIO NO. OS2021-0788 SERVICIO DE DISTRIBUCION DE AGUA CON CAMION CISTERNA EN DIFERENTES SECTORES Y COMUNIDADES DE LA PROVINCIA DUARTE, CORRESP. A 30  DIAS DE OCTUBRE/2021.</t>
  </si>
  <si>
    <t>PAGO FACT. NO.B1500000107/01-11-2021,  ALQUILER LOCAL COMERCIAL Y MANTENIMIENTO EN EL MUNICIPIO LAS TERRENAS, PROVINCIA SAMANA, CORRESP. AL MES DE NOVIEMBRE/2021.</t>
  </si>
  <si>
    <t>PAGO FACT. NO. B1100009214/23-11-2021,  ALQUILER DE UNA CASA, EN EL MUNICIPIO BANI, PROVINCIA PERAVIA CORRESP. AL MES DE NOVIEMBRE/2021.</t>
  </si>
  <si>
    <t>PAGO FACT. NO.B1500000002/30-11-2021, ALQUILER LOCAL COMERCIAL MUNICIPIO HIGUEY, PROVINCIA LA ALTAGRACIA, CORRESP. AL MES DE NOVIEMBRE/2021.</t>
  </si>
  <si>
    <t>PAGO FACT. NO.B1100009211/23-11-2021,  ALQUILER LOCAL COMERCIAL  EN EL SECTOR PIZARRETE, MUNICIPIO BANI, PROVINCIA PERAVIA, CORRESP. AL MES DE NOVIEMBRE/2021.</t>
  </si>
  <si>
    <t>PAGO FACT. NO. B1500000068/01-11-2021, ORDEN DE SERVICIO NO.OS2021-0530, DISTRIBUCION DE AGUA EN DIFERENTES SECTORES Y COMUNIDADES DE LA PROVINCIA  SAN CRISTOBAL, CORRESP. A  31 DIAS DE OCTUBRE/2021.</t>
  </si>
  <si>
    <t>PAGO FACT. NO. B1500000061/11-11-2021 , ORDEN DE SERVICIO NO.OS2021-0662, DISTRIBUCION DE AGUA EN DIFERENTES SECTORES Y COMUNIDADES DE LA PROVINCIA SAN PEDRO DE MACORIS, CORRESP. A 25 DIAS DEL MES DE OCTUBRE/2021.</t>
  </si>
  <si>
    <t>PAGO FACT. NO.B1500113284/28-11-2021 (721621338) SERVICIO DE LAS FLOTAS SISMOPA, CORRESP.E AL MES DE NOVIEMBRE DEL 2021.</t>
  </si>
  <si>
    <t>PAGO FACT. NO.B1500113836/25-11-2021 (771256670), SERVICIO DE LINEA TELEFONICA TIPO CELULAR FIJO, INSTALADA EN LA PLANTA DE TRATAMIENTO DE HIGUEY, CORRESP. AL MES DE NOVIEMBRE/2021.</t>
  </si>
  <si>
    <t>PAGO FACT. NO. B1100009213/23-11-2021,  ALQUILER VIVIENDA FAMILIAR HABITADA POR EL PERSONAL DE SUPERVISION DE OBRAS EN MONTECRISTI, CORRESP. AL MES DE NOVIEMBRE/202.</t>
  </si>
  <si>
    <t>PAGO FACT. NO. B1500000021/05-11-2021, ORDEN DE SERVICIO NO. OS2021-0588, DISTRIBUCION DE AGUA EN DIFERENTES SECTORES Y COMUNIDADES DE LA PROVINCIA BARAHONA,  CORRESP. A   31 DIAS DE OCTUBRE/2021.</t>
  </si>
  <si>
    <r>
      <t>061949</t>
    </r>
    <r>
      <rPr>
        <sz val="9"/>
        <color indexed="8"/>
        <rFont val="Arial"/>
        <family val="2"/>
      </rPr>
      <t/>
    </r>
  </si>
  <si>
    <t>SERV. ALQUILER DE UNA COPIADORA DE ALTA RESOLUCION PARA SER UTILIZADA POR LA OFICINA COMERCIAL  DE INAPA  PROV. SAN CRISTOBAL. MES DE OCTUBRE  2021.</t>
  </si>
  <si>
    <t>SERV. DE REPARACION DE LA CAMIONETA F-721 DEL AREA DE OPERACIONES, INAPA SAN CRISTOBAL.</t>
  </si>
  <si>
    <t>SERV. DE REPARACION DEL CLOCHET  DE LA CAMIONETA F-843 DEL AREA  COMERCIAL , INAPA SAN CRISTOBAL.</t>
  </si>
  <si>
    <t>COMPRA DE MATERIALES DE PLOMERIA, PARA TENER EN STOP EN EL ALMACEN DE LA PLANTA DE TRATAMIENTO DE AGUA POTABLE, INAPA SAN CRISTOBAL</t>
  </si>
  <si>
    <t xml:space="preserve">COMPRA DE CEMENTO  PVC, PARA SER USADO EN LAS REPARACIONES DE AVERIAS, INAPA PROV. SAN CRISTOBAL </t>
  </si>
  <si>
    <t>COMPRA DE CONECTORES PERNO PARTIDO, PARA SER USADOS EN LOS TRABAJOS DE ELECTROMECANICA, INAPA PROV. SAN CRISTOBAL</t>
  </si>
  <si>
    <t xml:space="preserve">COMPRA DE QUINCE CUT-OUT  PARA SER USADOS EN  EL  MANTENIMIENTO DE LA RED ELECTRICA QUE ALIMENTA LOS  TRANSFORMADORES DE LOS EQUIPOS  DE INAPA PROV. SAN CRISTOBAL. </t>
  </si>
  <si>
    <t>SERV. ALQUILER DE 40 HORAS DE GRUA  PARA TRABAJOS  EN DIVERSOS  ACUEDUCTOS DE INAPA PROV. SAN CRISTOBAL.  PERIODO 3/02/21 AL 20/04/21.</t>
  </si>
  <si>
    <t>SERV. ALQUILER DE 44 HORAS DE GRUA  PARA TRABAJOS  EN DIVERSOS  ACUEDUCTOS DE INAPA PROV. SAN CRISTOBAL.  PERIODO 23/08/21 AL 20/09/21.</t>
  </si>
  <si>
    <t>SERV. ALQUILER DE RETROPALA PARA TRABAJOS  EN LOS DIFERENTES EQUIPOS  DE BOMBEO DE INAPA PROV. SAN CRISTOBAL. PERIODO 11/06/2021 AL 21/06/2021</t>
  </si>
  <si>
    <t>SERV. ALQUILER DE RETROPALA PARA TRABAJOS  EN LOS DIFERENTES EQUIPOS  DE BOMBEO DE INAPA PROV. SAN CRISTOBAL. PERIODO 21/07/2021 AL 28/07/2021</t>
  </si>
  <si>
    <t>SERV. ALQUILER DE RETROPALA PARA TRABAJOS  EN LOS DIFERENTES EQUIPOS  DE BOMBEO DE INAPA PROV. SAN CRISTOBAL. PERIODO 05/08/2021 AL 18/08/2021</t>
  </si>
  <si>
    <t>SERV. ALQUILER DE RETROPALA PARA TRABAJOS  EN LOS DIFERENTES EQUIPOS  DE BOMBEO DE INAPA PROV. SAN CRISTOBAL. PERIODO 19/08/2021 AL 24/08/2021</t>
  </si>
  <si>
    <t xml:space="preserve">SERV. DE REPARACION E INSTALACION DEL TRANSFORMADOR REDUCTOR DE 37,5 UTILIZADO EN LA OFICINA ADM.  DE INAPA SAN CRISTOBAL. </t>
  </si>
  <si>
    <t>RETENCIONES DE 5%, 10%, ISR  Y 18%, 30%  ITBIS   A PROVEEDORES DE BIENES Y SERVICIOS, CORRESPONDIENTE AL MES DE NOVIEMBRE 2021.</t>
  </si>
  <si>
    <t xml:space="preserve">COMPRA DE MATERIALES DE LIMPIEZA, PARA SER  USADOS EN EL DEPARTAMENTO  PROVINCIAL DE INAPA PROV. SAN CRISTOBAL. </t>
  </si>
  <si>
    <t>COMPRA DE TUBOS PVC DE 4" Y JUNTAS DRESSER DE 4" PARA AVERIA EN LA CALLE CAPOTILLO Y PARA UN STOP EN EL ALMACEN DE INAPA SAN CRISTOBAL.</t>
  </si>
  <si>
    <t xml:space="preserve">COMPRA DE MATERIALES DE PINTURA (35 GALONES DE PINTURA AZUL, 2 CUARTOS DE PINTURA COLOR ORO Y 2 BROCHAS ) PARA SER USADOS EN EL EDIFICIO  DE PROCESAMIENTO DE AGUA POTABLE , INAPA SAN CRISTOBAL </t>
  </si>
  <si>
    <t xml:space="preserve">COMPRA DE MATERIALES PARA SER UTILIZADOS EN EL MANTENIMIENTO DE LAS PAREDES EXTERIORES DE LAS DIFERENTES OFICINAS DE LA PTAP INAPA PROV. SAN CRISTOBAL </t>
  </si>
  <si>
    <t>COMPRA DE TRES BATERIAS DE 12 VOLT. PARA SER USADAS EN EL GENERADOR  DE REDES DE INAPA PROV. SAN CRISTOBAL</t>
  </si>
  <si>
    <t xml:space="preserve">COMPRA DE 375 PIES DE CABLE DE ALUMINIO, PARA SER UTILIZADOS EN EL CUEDUCTO DE VILLA ALTAGRACIA, INAPA PROV. SAN CRISTOBAL </t>
  </si>
  <si>
    <t>COMPRA DE UN CONTACTOR MAGNETICO PARA MOTOR DE 10 HP, UN RELAY TERMICO DE 13-19 AMP Y DOS BREAKERS PARA USO EN LA PTAP, INAPA PROV. SAN CRISTOBAL.</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</si>
  <si>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</si>
  <si>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</si>
  <si>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</si>
  <si>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</si>
  <si>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</si>
  <si>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</si>
  <si>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</si>
  <si>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</si>
  <si>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</si>
  <si>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</si>
  <si>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</si>
  <si>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</si>
  <si>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</si>
  <si>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</si>
  <si>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</si>
  <si>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</si>
  <si>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</si>
  <si>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</si>
  <si>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</si>
  <si>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</si>
  <si>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</si>
  <si>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</si>
  <si>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EFT-7006</t>
  </si>
  <si>
    <t>PAGO FACT. NO. B1500000012/01-11-2021, ORDEN DE SERVICIO NO. OS2021-0524,  ABASTECIMIENTO DE AGUA EN DIFERENTES SECTORES Y COMUNIDADES DE LA PROVINCIA SAN JUAN DE LA MAGUANA, CORRESP.E A 28  DIAS DEL MES DE OCTUBRE/2021.</t>
  </si>
  <si>
    <t xml:space="preserve">EFT-7007 </t>
  </si>
  <si>
    <t>EFT-7008</t>
  </si>
  <si>
    <t>EFT-7009</t>
  </si>
  <si>
    <t>EFT-7010</t>
  </si>
  <si>
    <t>EFT-7011</t>
  </si>
  <si>
    <t>EFT-7012</t>
  </si>
  <si>
    <t>EFT-7013</t>
  </si>
  <si>
    <t>EFT-7014</t>
  </si>
  <si>
    <t>EFT-7015</t>
  </si>
  <si>
    <t>EFT-7016</t>
  </si>
  <si>
    <t>EFT-7017</t>
  </si>
  <si>
    <t>EFT-7018</t>
  </si>
  <si>
    <t>EFT-7019</t>
  </si>
  <si>
    <t>EFT-7020</t>
  </si>
  <si>
    <t>EFT-7021</t>
  </si>
  <si>
    <t xml:space="preserve">061988 </t>
  </si>
  <si>
    <t xml:space="preserve">061989 </t>
  </si>
  <si>
    <t xml:space="preserve">061990 </t>
  </si>
  <si>
    <t xml:space="preserve">061991 </t>
  </si>
  <si>
    <t xml:space="preserve">061992 </t>
  </si>
  <si>
    <t>AVANCE 20%  AL CONTRATO NO.056/2021 ORDEN DE COMPRA OC2021-0303, ADQUISICION DE DIFERENCIALES PARA SER UTILIZADOS EN LAS PLANTAS DE TRATAMIENTO DEL INAPA.</t>
  </si>
  <si>
    <t>PAGO FACT.NO.B1500000211/30-11-2021, ORDEN DE SERVICIO NO.OS2021-0511, COLOCACION DE PUBLICIDAD INSTITUCIONAL DURANTE 06 (SEIS) MESES, EN EL PROGRAMA DE TELEVISION FUERA DE RECORD, TRANSMITIDO LOS DOMINGOS A LAS 11:00 P.M, CORRESP. AL  PERIODO DEL 30 DE OCTUBRE AL 30 DE NOVIEMBRE/2021.</t>
  </si>
  <si>
    <t>REPOSICION FONDO CAJA CHICA DE LA PROVINCIA SAMANA ZONA III CORRESP. AL PERIODO DEL 15-09 AL 24-11-2021, RECIBOS DE DESEMBOLSO DEL 0819 AL 0851.</t>
  </si>
  <si>
    <t>PAGO FACT. NO. B1500000331/30-11-2021, ALQUILER LOCAL COMERCIAL EN EL MUNICIPIO PARTIDO, PROVINCIA DAJABON, CORRESP. A LOS MESES DESDE  AGOSTO/2020 HASTA DICIEMBRE/2020, Y  DESDE ENERO/2021  HASTA NOVIEMBRE/2021.</t>
  </si>
  <si>
    <t>REPOSICION FONDO CAJA CHICA DE LA PROVINCIA ELIAS PIÑA Z-II CORRESP. AL PERIODO DEL 30-09 AL 05-11-2021, RECIBOS DE DESEMBOLSO DEL 3697 AL 3718.</t>
  </si>
  <si>
    <t>PAGO FACT. NOS. B1500000166/15-10, 167/17, 169/18-11-2021 ORDEN DE COMPRA OC2021-0240, ADQUISICION DE TUBERIAS PARA SER UTILIZADAS EN LOS ACUEDUCTOS Y PLANTAS DE TRATAMIENTOS.</t>
  </si>
  <si>
    <t>PAGO FACT. NO.B1500000074/17-11-2021 ORDEN DE SERVICIO OS2021-0844 SERVICIO DE NOTARIO PARA EL ACTO DE APERTURA DE LA COMPARACION DE PRECIOS NO. INAPA-CCC-CP-2021-0063 OFERTAS ECONOMICAS (SOBRE A) PARA LA " ADQUISICION DE POLOSHIRTS Y GORRAS PARA SER UTILIZADOS POR EL PERSONAL DEL INAPA".</t>
  </si>
  <si>
    <t>PAGO FACT. NO. B1500000192/15-10-2021, ORDEN DE SERVICIO NO. OS2021-0751  DISTRIBUCION DE AGUA EN DIFERENTES SECTORES Y COMUNIDADES DE LA PROVINCIA SANTIAGO RODRIGUEZ,  CORRESP. A 27 DIAS DE SEPTIEMBRE/2021.</t>
  </si>
  <si>
    <t>PAGO FACT. NO.B1500003265/17-09-2021, ORDEN DE SERVICIO NO. OS2021-0615, CONVOCATORIA LICITACION PUBLICA NACIONAL NO. INAPA-CCC-LPN-2021-0027, EN TAMAÑO 2X4 DE PAGINA FORMATO BLANCO Y NEGRO, EN EL MES DE AGOSTO. CORRESP. AL PERIODO DEL 03-08-2021.</t>
  </si>
  <si>
    <t>PAGO FACT. NO. B1500000007/01-11-2021, ORDEN DE SERVICIO NO. OS2021-0421, DISTRIBUCION DE AGUA EN DIFERENTES SECTORES Y COMUNIDADES DE LA  PROVINCIA MONTE PLATA,  CORRESP. A 22 DIAS DE OCTUBRE/2021.</t>
  </si>
  <si>
    <t>PAGO FACT.  NO. B1500000013/04-11-2021, ORDEN DE SERVICIO NO. OS2021-0663, DISTRIBUCION DE AGUA EN DIFERENTES SECTORES Y COMUNIDADES DE LA PROVINCIA SAN JUAN CORRESP. A 31 DIAS  DE OCTUBRE/2021.</t>
  </si>
  <si>
    <t>PAGO FACT. NO. B1500035675/05-12-2021, CUENTA NO.86082876, POR SERVICIO DE LAS FLOTAS DE INAPA, CORRESP. A LA FACTURACION DEL 01-11 AL 30-11-2021.</t>
  </si>
  <si>
    <t>PAGO FACT. NO. B1500059517/18-10-2021 ORDEN DE COMPRA OC2021-0255, ADQUISICION DE BOTELLONES Y AGUA EMBOTELLADA, PARA SER UTILIZADA EN LOS DIFERENTES DEPARTAMENTOS DE LA INSTITUCION INAPA.</t>
  </si>
  <si>
    <t>PAGO FACT. NO.B1500094809/02-11-2021 ORDEN DE COMPRA OC2021-0277, ADQUISICION DE FARDOS DE AGUA, PARA SER UTILIZADAS EN LAS DIFERENTES ACTIVIDADES DE LA DIRECCION EJECUTIVA, EL SALON DE EVENTOS TITO CAIRO Y LAS ACTIVIDADES DEL INAPA.</t>
  </si>
  <si>
    <t>PAGO FACT. NO. B1500113835/28-11-2021 (CUENTA NO.744281798), SERVICIO DE INTERNET BANDA (S) ANCHA DE LA DIRECCION EJECUTIVA, DIRECCION DE TRATAMIENTO, DIRECCION DE RECURSOS HUMANOS, DEPTO. COMUNICACIONES, TRANSPORTACION, SISMOPA, DIRECCION ADMINISTRATIVA, TOPOGRAFIA, UEPE, BANDA ANCHA DE IPAD, BANDA ANCHA PROV. SAN PEDRO DE MACORIS, CORRESP. AL MES DE NOVIEMBRE/2021.</t>
  </si>
  <si>
    <t>PAGO FACT. NO. B1500000057/13-07-2020, ORDEN DE COMPRA NO.OC2019-0821, ADQUISICION DE MATERIALES PARA SER UTILIZADOS EN LOS CAMIONES SUCCIONADORES DEL INAPA.</t>
  </si>
  <si>
    <t>PAGO FACT. NO. B1500000286/06-10-2021 ORDEN DE COMPRA NO.OC2021-0243, ADQUISICION DE AIRES ACONDICIONADOS PARA SER UTILIZADOS EN EL SEGUNDO NIVEL DE LA CAFETERIA DEL NIVEL CENTRAL Y EN LOS DIFERENTES ACUEDUCTOS DEL INAPA.</t>
  </si>
  <si>
    <t>PAGO FACT. NOS. B1500000125/18-05, 134/15-07-2021 ORDEN DE SERVICIO OS2021-0160, CALIBRACION DE MATERIAL VOLUMETRICO, ACREDITADA A LA NORMA ISO/IEC 17025.</t>
  </si>
  <si>
    <t xml:space="preserve">EFT-7022 </t>
  </si>
  <si>
    <t>EFT-7023</t>
  </si>
  <si>
    <t>EFT-7024</t>
  </si>
  <si>
    <t>EFT-7025</t>
  </si>
  <si>
    <t>EFT-7026</t>
  </si>
  <si>
    <t>EFT-7027</t>
  </si>
  <si>
    <t>EFT-7028</t>
  </si>
  <si>
    <t>EFT-7029</t>
  </si>
  <si>
    <t xml:space="preserve">061993 </t>
  </si>
  <si>
    <t xml:space="preserve">061994 </t>
  </si>
  <si>
    <t xml:space="preserve">061995 </t>
  </si>
  <si>
    <t xml:space="preserve">061996 </t>
  </si>
  <si>
    <t xml:space="preserve">061997 </t>
  </si>
  <si>
    <t xml:space="preserve">061998 </t>
  </si>
  <si>
    <t xml:space="preserve">061999 </t>
  </si>
  <si>
    <t>PAGO FACT. NOS.B1500000730,31,32/02-11-2021, ORDEN DE SERVICIO NO.OS2021-0638,  COLOCACION DE PUBLICIDAD INSTITUCIONAL DURANTE 03 (TRES) MESES, EN EL PROGRAMA DE TELEVISION ¨BALUARTE DE LA VERDAD ¨,  TRANSMITIDO POR MULTIMEDIO TELERADIO AMERICA, CANAL 12  Y 45 EN TODOS LOS SISTEMAS DE CABLE DEL PAIS. CORRESP. AL PERIODO DEL 26 DE ABRIL  AL 26 DE JULIO DEL 2021.</t>
  </si>
  <si>
    <t>REPOSICION FONDO CAJA CHICA DE LA UNIDAD COMERCIAL DE SANCHEZ ZONA III CORRESP. AL PERIODO DEL 01-10 AL 22-11-2021, RECIBOS DE DESEMBOLSO DEL 0164 AL 0170.</t>
  </si>
  <si>
    <t>PAGO FACT. NO. B1500001308/29-11-2021 ORDEN DE COMPRA OC2021-0302 ADQUISICIÓN DE (8,483) TICKETS DE COMBUSTIBLES PARA SER UTILIZADOS EN LA FLOTILLA DE VEHÍCULOS Y EQUIPOS DEL INAPA.</t>
  </si>
  <si>
    <t>AVANCE 20% CONTRATO NO. 057/2021 ORDEN DE SERVICIO OS2021-0736, SERVICIO DE CATERING DE 400 ALMUERZOS PREEMPACADOS O MONTAJE TIPO BUFFET Y 400 REFRIGERIOS PREEMPACADOS QUE SERÁN SERVIDO PARA LAS ACTIVIDADES PROGRAMADAS Y VIAJES INSTITUCIONALES DE LA DIRECCION EJECUTIVA DE NUESTRA INSTITUCIÓN DURANTE EL AÑO EN CURSO.</t>
  </si>
  <si>
    <t>PAGO INDEMN. Y VAC. (30 DIAS CORRESPONDIENTE AL AÑO 2019 Y 30 DEL 2020), QUIEN DESEMPEÑO EL CARGO DE MECANICO, EN LA SECCION DE TALLERES.</t>
  </si>
  <si>
    <t>PAGO INDEMN. Y VAC. (30 DIAS CORRESP. AL AÑO 2019 Y 30 AL 2020), QUIEN DESEMPEÑO EL CARGO DE MECANICO, EN LA SECCION DE TALLERES.</t>
  </si>
  <si>
    <t>REPOSICION FONDO CAJA CHICA DE LA PROVINCIA VALVERDE ZONA I CORRESP. AL PERIODO DEL 20-10 AL 24-11-2021. RECIBOS DE DESEMBOLSO DEL 1754 AL 1824.</t>
  </si>
  <si>
    <t>PAGO FACT. NO. B1500000011/02-11-2021,  ORDEN DE SERVICIO NO. OS2021-0671, SERVICIO DISTRIBUCION DE AGUA EN DIFERENTES SECTORES Y COMUNIDADES DE LA PROVINCIA DAJABON. CORRESP.  A    26 DIAS DE OCTUBRE/2021.</t>
  </si>
  <si>
    <t>PAGO FACT. NOS.B1500029402 (CODIGO DE SISTEMA NO.77100), 29470  (6091) 01-12-2021, SERVICIOS RECOGIDA DE BASURA EN EL NIVEL CENTRAL Y OFICINAS  ACUEDUCTOS RURALES, CORRESP. AL PERIODO DESDE EL 01 AL 30 DE DICIEMBRE/2021.</t>
  </si>
  <si>
    <t>PAGO FACT. NOS B1500090301/26,90302/30-11-2021 ORDEN DE COMPRA OC2021-0188, ADQUISICION DE (148.00 UNIDADES) DE BOTELLONES DE AGUA, PARA SER UTILIZADOS EN LOS DIFERENTES DEPARTAMENTOS DE LA INSTITUCION  INAPA.</t>
  </si>
  <si>
    <t>PAGO FACT. NO.B1500000023/17-10-2021, ORDEN DE SERVICIO NO. OS2021-0444, DISTRIBUCION DE AGUA EN DIFERENTES SECTORES Y COMUNIDADES  DE LA PROVINCIA BARAHONA ,  CORRESP.  A 01 DIA DE SEPTIEMBRE/2021.</t>
  </si>
  <si>
    <t>PAGO FACT. NOS. B0225825173/07-08, 7589/17-08, 31622/01-09, 4553/13-09, 5752/17-09, 8713/29-09-2021, DESCONTADO DE LA INDMENIZACION Y VAC. QUIEN DESEMPEÑO EL CARGO DE MECANICO, EN LA SECCION DE TALLERES.</t>
  </si>
  <si>
    <t>PAGO FACT. NOS. B1500000060/16-11, 61/16-11-2021 ORDENES DE SERVICIOS OS2021-0840, 0S2021-0842, SERVICIO DE NOTARIO PARA EL ACTO DE APERTURA DE LA COMPARACION DE PRECIOS  NOS. INAPA-CCC-CP-2021-0056/0055, OFERTAS ECONOMICAS (SOBRE B) PARA LA " REHABILITACION DEPOSITO METALICO Y MEJORAMIENTO COLECTORA ALCANTARILLADO Y PLANTA DE TRATAMIENTO PROVINCIAS HATO MAYOR ZONA VI, SAMANA  ZONA III Y PROVINCIA DUARTE ZONA III, Y LA  " ADQUISICION DE MATERIALES GASTABLES PARA USO DEL INAPA".</t>
  </si>
  <si>
    <t>PAGO NOMINA DE INDEMN. Y VAC. AL PERSONAL DESVINCULADO 8VA PARTE.</t>
  </si>
  <si>
    <t xml:space="preserve">EFT-7030 </t>
  </si>
  <si>
    <t>EFT-7031</t>
  </si>
  <si>
    <t>EFT-7032</t>
  </si>
  <si>
    <t>EFT-7033</t>
  </si>
  <si>
    <t xml:space="preserve">062000 </t>
  </si>
  <si>
    <t xml:space="preserve">062001 </t>
  </si>
  <si>
    <t xml:space="preserve">062002 </t>
  </si>
  <si>
    <t>5TO ABONO, INDEMN. Y VAC. CORRESP. A (30 DIAS DEL AÑO 2019 Y 30 DEL 2020), QUIEN DESEMPEÑO EL CARGO DE ENCARGADO (A), DEPARTAMENTO DE DESARROLLO RURAL EN APS.</t>
  </si>
  <si>
    <t>PAGO INDEMN. Y VAC. (25 DIAS CORRESP. AL AÑO 2020 Y 20 DEL 2021), QUIEN DESEMPEÑO EL CARGO DE SECRETARIA, EN LA DIVISION MANTENIMIENTO DE POZOS.</t>
  </si>
  <si>
    <t>PAGO INDEMN. Y VAC. (25 DIAS CORRESP. AL AÑO 2020 Y 20 AL 20201, QUIEN DESEMPEÑO EL CARGO DE SECRETARIA, EN LA DIVISION MANTENIMIENTO DE POZOS.</t>
  </si>
  <si>
    <t>PAGO FACT. NO.B1500114523/28-11-2021, CUENTA NO.709494508, SERVICIOS TELEFONICOS E INTERNET, CORRESP. AL MES DE NOVIEMBRE/2021.</t>
  </si>
  <si>
    <t>PAGO FACT. NO.B1500000319/27-11-2021 ORDEN DE SERVICIO NO. OS2021-0396, SERVICIO DE ALQUILER DE AUTOBUSES PARA TRANSPORTAR EMPLEADOS DEL INAPA, CORRESP. AL PERIODO DEL 29 DE OCTUBRE AL 28 DE NOVIEMBRE/2021.</t>
  </si>
  <si>
    <t>PAGO FACT. NO. B0226809279/28-09-2021, DESCONTADO DE LA INDEMNIZACION Y VAC. QUIEN DESEMPEÑO EL CARGO DE SECRETARIA, EN LA DIVISION MANTENIMIENTO DE POZOS.</t>
  </si>
  <si>
    <t>PAGO FACT. NO.B1500000012/05-11-2021, ORDEN DE SERVICIO NO. OS2021-0681, DISTRIBUCION DE AGUA EN DIFERENTES SECTORES Y COMUNIDADES DE LA PROVINCIA VALVERDE-MAO, CORRESP. 27  DIAS DE  OCTUBRE/2021.</t>
  </si>
  <si>
    <t xml:space="preserve">               </t>
  </si>
  <si>
    <t>AVC POR NOMINA DE VIATICO</t>
  </si>
  <si>
    <t>5949</t>
  </si>
  <si>
    <t>5950</t>
  </si>
  <si>
    <t>5951</t>
  </si>
  <si>
    <t>5952</t>
  </si>
  <si>
    <t>5953</t>
  </si>
  <si>
    <t>5954</t>
  </si>
  <si>
    <t>PAGO RETENCIONES DEL 5, 10 Y 18% CORRESP. AL MES DE NOVIEMBRE2021</t>
  </si>
  <si>
    <t>COMPRA DE MATERIAES DE PLOMERIA PARA LAS EMERGENCIAS QUE SE PRESENTEN EN LOS ACUEDUCTOS DE INAPA PROV. SAN CRISTOBAL.</t>
  </si>
  <si>
    <t>COMPRA DE MATERIAES DE PLOMERIA PARA SER USODOS EN LAS REPARACIONES DE AVERIAS  DE INAPA PROV. SAN CRISTOBAL.</t>
  </si>
  <si>
    <t xml:space="preserve">COMPRA DE CINCO LAMPARA PARA LA OFICINA COMERCIAL  INAPA SAN CRISTOBAL </t>
  </si>
  <si>
    <t>COMPRA DE TAPE PARA SER USADOS EN LOS TRABAJOS DE ELECTROMECANICA EN INAPA PROV. SAN CRISTOBAL</t>
  </si>
  <si>
    <t>ADQUISICION DE JUNTAS DRESSER PARA SER UTILIZADA EN LAS REPARACIONES DE AVERIA EN INAPA SAN CRISTOBAL</t>
  </si>
  <si>
    <t>SERV. ALQUILER DE RETROPALA  Y TRANSPORTE DE EQUIPO PARA TRABAJOS  EN LOS DIFERENTES PUNTOS  DE INAPA PROV. SAN CRISTOBAL. PERIODO 27/04/2021 AL 30/04/2021</t>
  </si>
  <si>
    <t>SERV. DE ACARREO GRAVILLA  ITABO 32 MTS CUBICOS DESDE SAN CRISTOBAL HASTA VILLA ALTAGRACIA.</t>
  </si>
  <si>
    <t>SERV. ALQUILER DE RETROPALA   PARA TRABAJOS  EN LOS DIFERENTES PUNTOS  DE INAPA PROV. SAN CRISTOBAL. PERIODO 25/08/2021 AL 02/09/2021</t>
  </si>
  <si>
    <t>SERV. ALQUILER DE RETROPALA   PARA REPARACIONES DE AVERIAS   EN  DIFERENTES LUGARES  DE INAPA PROV. SAN CRISTOBAL. PERIODO 04/09/2021 AL 11/09/2021</t>
  </si>
  <si>
    <t>SERV. ALQUILER DE RETROPALA   PARA REPARACIONES DE AVERIAS   EN  DIFERENTES LUGARES  DE INAPA PROV. SAN CRISTOBAL. PERIODO 13/09/2021 AL 07/10/2021</t>
  </si>
  <si>
    <t>SERV. DE TRABAJOS REALIZADOS EN EL AC. DE NUEA ESPERANZA, OPERACIONES DE EQUIPO, VALVULAS Y DISTRIBUCION  DE AGUA POTABLE, INAPA PROV. SAN CRISTOBAL.</t>
  </si>
  <si>
    <t>4267</t>
  </si>
  <si>
    <t>4268</t>
  </si>
  <si>
    <t>4269</t>
  </si>
  <si>
    <t>4270</t>
  </si>
  <si>
    <t>4271</t>
  </si>
  <si>
    <t>4272</t>
  </si>
  <si>
    <t>4273</t>
  </si>
  <si>
    <t>4274</t>
  </si>
  <si>
    <t>4275</t>
  </si>
  <si>
    <t>4276</t>
  </si>
  <si>
    <t>4277</t>
  </si>
  <si>
    <t>NOTA :  EL BCE. TIENE UNA DIF. DE MAS CON RELACION  A  CONC.</t>
  </si>
  <si>
    <t>DEBIDO  A QUE CONC. TIENE EL MONTO DE $ 457.92 DOS VECES</t>
  </si>
  <si>
    <t>Y TESORERIA UNA SOLA VEZ EN EL MES DE  NOV/2021.</t>
  </si>
  <si>
    <t xml:space="preserve">EFT-7034 </t>
  </si>
  <si>
    <t>EFT-7035</t>
  </si>
  <si>
    <t>EFT-7036</t>
  </si>
  <si>
    <t>EFT-7037</t>
  </si>
  <si>
    <t xml:space="preserve">EFT-7038 </t>
  </si>
  <si>
    <t>EFT-7039</t>
  </si>
  <si>
    <t>EFT-7040</t>
  </si>
  <si>
    <t>EFT-7041</t>
  </si>
  <si>
    <t>EFT-7042</t>
  </si>
  <si>
    <t>EFT-7043</t>
  </si>
  <si>
    <t>EFT-7044</t>
  </si>
  <si>
    <t>EFT-7045</t>
  </si>
  <si>
    <t>EFT-7046</t>
  </si>
  <si>
    <t>EFT-7047</t>
  </si>
  <si>
    <t>EFT-7048</t>
  </si>
  <si>
    <t xml:space="preserve">062003 </t>
  </si>
  <si>
    <t xml:space="preserve">062004 </t>
  </si>
  <si>
    <t xml:space="preserve">062005 </t>
  </si>
  <si>
    <t xml:space="preserve">062006 </t>
  </si>
  <si>
    <t xml:space="preserve">062008 </t>
  </si>
  <si>
    <t xml:space="preserve">062010 </t>
  </si>
  <si>
    <t xml:space="preserve">062011 </t>
  </si>
  <si>
    <t xml:space="preserve">062012 </t>
  </si>
  <si>
    <t xml:space="preserve">062013 </t>
  </si>
  <si>
    <t xml:space="preserve">062014 </t>
  </si>
  <si>
    <t xml:space="preserve">062015 </t>
  </si>
  <si>
    <t xml:space="preserve">062016 </t>
  </si>
  <si>
    <t xml:space="preserve">062017 </t>
  </si>
  <si>
    <t xml:space="preserve">062018 </t>
  </si>
  <si>
    <t xml:space="preserve">062019 </t>
  </si>
  <si>
    <t xml:space="preserve">062020 </t>
  </si>
  <si>
    <t xml:space="preserve">062021 </t>
  </si>
  <si>
    <t xml:space="preserve">062022 </t>
  </si>
  <si>
    <t>REPOSICION FONDO CAJA CHICA  DE LA DIRECCION DE TECNOLOGIA DE LA INFORMACION Y COMUNICACION  CORRESP. AL PERIODO DEL 10-09 AL 05-11-2021.</t>
  </si>
  <si>
    <t>PAGO FACT. NO. B1500000736/26-11-2021 ORDEN DE SERVICIO OS2021-0836, SERVICIO DE CATERING, A SER UTILIZADO EN LA ACTIVIDAD DEL SORTEO DE OBRAS DEL INAPA/2021.</t>
  </si>
  <si>
    <t xml:space="preserve"> PAGO FACT. NO.B1500013216, 13217/18-11/2021,, ORDEN DE SERVICIO NO.0S2021-0819, SERVICIO DE MANTENIMIENTO PARA LAS FICHAS 1068 (CAMIONETA TOYOTA HILUX CHASIS 8AJFB3CD301511666, PLACA EL09195 Y 1074(CAMIONETA TOYOTA HILUX, CHASIS 8AJFB3CD101511701, PLACA EL09141, COLOR BLANCO AÑO 2020).</t>
  </si>
  <si>
    <t>RETENCION DEL ITBIS (18% A PERSONA FISICA), SEGUN LEY 253/12, CORRESP. AL MES DE NOVIEMBRE/2021.</t>
  </si>
  <si>
    <t>PAGO FACT. NO. B1500000011/05-11-2021 ORDEN DE SERVICIO NO.OS2021-0683, SERVICIO DE DISTRIBUCION DE AGUA EN CAMION CISTERNA, EN LOS DIFERENTES SECTORES Y COMUNIDADES DE LA PROVINCIA DE SANTIAGO RODRIGUEZ, CORRESP. A  26 DIAS DE OCTUBRE/2021.</t>
  </si>
  <si>
    <t>PAGO FACT. NO.B1500000002/04-11-2021, ORDEN DE SERVICIO NO.OS2021-0501, COLOCACION DE PUBLICIDAD INSTITUCIONAL DURANTE 06 (SEIS) MESES, EN EL PROGRAMA DE TELEVISION TRANSMITIDO EN PLATAFORMA DIGITAL¨, " EL MUNDO HOY", CORRESP. AL PERIODO DEL 10 DE SEPTIEMBRE HASTA   EL 10 DE OCTUBRE/2021.</t>
  </si>
  <si>
    <t>PAGO FACT.  NO. B1500000040/04-11-2021, ORDEN DE SERVICIO NO. OS2021-0533,  DISTRIBUCION DE AGUA EN DIFERENTES SECTORES Y COMUNIDADES DE LA PROVINCIA SAN JUAN DE LA MAGUANA, CORRESP. A  31 DIAS DE OCTUBRE/2021.</t>
  </si>
  <si>
    <t xml:space="preserve"> PAGO SEGUN ORDEN DE COMPRA NO.OC2021-0307, COTIZACION DE FECHA 02-12-2021, COMPRA DE RECARGA ELECTRONICA DEL SISTEMA DE PAGO DE PEAJES (PASO RAPIDO), PARA USO DE LOS VEHICULOS DE LA INSTITUCION.</t>
  </si>
  <si>
    <t>REPOSICION FONDO CAJA CHICA DE LA DIRECCION DE TRATAMIENTO DE AGUA DESTINADO PARA LIMPIEZA,DESINFECCION,CORRECCION DE LOS SISTEMAS DE ABASTECIMIENTO DE AGUAS POTABLE Y RESIDUALES CORRESP. AL PERIODO DEL 14-10 AL 22-11-2021, RECIBOS DE DESEMBOLSO DEL 2906 AL 2989.</t>
  </si>
  <si>
    <t>REPOSICION FONDO CAJA CHICA DE LA PROVINCIA PERAVIA ZONA IV CORRESP. AL PERIODO DEL 21-10 AL 20-11-2021, RECIBOS DE DESEMBOLSO DEL 1800 AL 1902.</t>
  </si>
  <si>
    <t>RETENCION DEL 10% DEL IMPUESTO SOBRE LA RENTA, DESCONTADO A HONORARIOS PROFESIONALES, CORRESP. AL MES DE NOVIEMBRE/2021.</t>
  </si>
  <si>
    <t>SALDO, INDEMN. Y VAC. CORRESP. A (30 DIAS DEL AÑO 2019 Y 27 DEL 2020), QUIEN DESEMPEÑO EL CARGO DE TECNICO ADMINISTRATIVO, DIVISION DE ALMACEN DE EQUIPOS.</t>
  </si>
  <si>
    <t>2DO ABONO, INDEMN. Y VAC.S CORRESP. A (30 DIAS DEL AÑO 2019 Y 30 DEL 2020), QUIEN DESEMPEÑO LA FUNCION DE ENCARGADO (A), EN EL DEPARTAMENTO TECNICO.</t>
  </si>
  <si>
    <t>PAGO FACT. NO. B1500000112/16-11-2021 ORDEN DE COMPRA OC2021-0285 COMPRA DE MATERIALES PARA SER UTILIZADO POR LAS BRIGADAS DE MANTENIMIENTO EN LOS DIFERENTES ACUEDUCTOS, ALCANTARILLADOS Y SISTEMAS DE TRATAMIENTO DE TODAS LAS PROVINCIAS.</t>
  </si>
  <si>
    <t>PAGO FACT. NO.B1500000001/27-10-2021, ORDEN DE COMPRA OC2021-0270, COMPRA DE MATERIALES PARA LAS ESTACIONES DE COMBUSTIBLE DEL NIVEL CENTRAL Y LAS PROVINCIAS.</t>
  </si>
  <si>
    <t>APORTE ECONÓMICO PARA EL EVENTO DEPORTIVO "VOLEIBOL SUPERIOR COPA SUR AZUA 2021", CELEBRADA POR LA FEDERACION DOMINICANA DE VOLEIBOL, A INICIARSE DESDE EL DIA 19 DE NOVIEMBRE AL 15 DE DICIEMBRE DEL 2021, EN LA PROVINCIA DE AZUA.</t>
  </si>
  <si>
    <t>PAGO FACT. NO. B1500000149/17-11-2021 ORDEN DE SERVICIO OS2021-0289 ADQUISICIÓN LICENCIA DE PRUEBAS PSICOMETRICAS PARA SER UTILIZADAS POR LA DIRECCIÓN DE RECURSOS HUMANOS.</t>
  </si>
  <si>
    <t>PAGO RETENCION 10%  DEL IMPUESTO SOBRE LA RENTA DESCONTADO A ALQUILERES DE LOCALES COMERCIALES. SEGUN LEY NO. 253/12, CORRESP. AL MES DE NOVIEMBRE/2021.</t>
  </si>
  <si>
    <t>PAGO FACT. NO. B1500000002/08-11-2021 ORDEN DE COMPRA OC2021-0291, ADQUISICION 30 UNIDADES DE POLÍMERO NO IÓNICO, EN TANQUES DE 200KGS.</t>
  </si>
  <si>
    <t>RETENCION DEL ( 5%) DEL IMPUESTO SOBRE LA RENTA DESCONTADO A CONTRATISTAS Y PROVEEDORES DE BIENES Y SERVICIOS, SEGUN LEY 253/12, CORRESP. AL MES DE NOVIEMBRE-2021.</t>
  </si>
  <si>
    <t>PAGO FACT.NO. B1500000023/22-11-2021 ORDEN DE SERVICIO OS2021-0851, SERVICIO DE NOTARIO PARA EL ACTO DE APERTURA DE LA LICITACION  PUBLICA NACIONAL, NO. INAPA-CCC-LPN-2021-0039 OFERTAS TECNICAS   (SOBRE A) PARA LA "ADQUISICION DE TRANSFORMADORES PARA SER UTILIZADOS EN TODOS LOS ACUEDUCTOS A NIVEL NACIONAL ".</t>
  </si>
  <si>
    <t>PAGO FACT. NO. B1500000022/18-11-2021 ORDEN DE SERVICIO OS2021-0830, SERVICIO DE NOTARIO PARA EL ACTO DE APERTURA DE LA COMPARACIÓN DE PRECIOS, NO. INAPA-CCC-CP-2021-0054 OFERTAS ECONOMICAS  (SOBRE B) PARA LA "ADQUISICION DE MATERIALES ELECTRICOS (LUCES LED), PARA SER UTILIZADOS EN TODOS LOS ACUEDUCTOS Y SISTEMAS DEL INAPA".</t>
  </si>
  <si>
    <t>PAGO FACT. NO. B1500000187/08-10-2021 ORDEN DE SERVICIO OS2021-0678, SERVICIO DE MANTENIMIENTO DE LA FICHA 898, CAMION GRUA, AÑO 2016.</t>
  </si>
  <si>
    <t>PAGO FACT. NOS. B1500000266/11-10-2021 ORDEN DE COMPRA OC2021-0260, ADQUISICION DE MATERIALES FERRETEROS PARA EL NIVEL CENTRAL Y SUCURSALES DEL INAPA.</t>
  </si>
  <si>
    <t>PAGO FACT. NOS. B1500034865/05-11, 35717/05-12-2021, CUENTA NO.86797963, CORRESP. AL SERVICIO DE USO GPS DEL INAPA  FACTURACION  DESDE  01-10  AL 31-10-2021 Y 01-11- AL 30-11-2021.</t>
  </si>
  <si>
    <t>PAGO FACT. NO. B1500034823/05-11, 35678/05-12-2021, CUENTA NO.86115926, POR SERVICIO DE  INTERNET, CORRESP. A LA FACTURACION  DESDE EL 01 OCTUBRE AL 31 DE OCTUBRE Y DESDE EL 01 DE NOVIEMBRE AL 30 DE NOVIEMBRE/2021.</t>
  </si>
  <si>
    <t>PAGO FACT. DE CONSUMO ENERGETICO EN LA ZONA SUR DEL PAIS CORRESP. AL MES DE NOVIEMBRE/2021, SEGUN MEMO D.E.T.E NO.164/2021.</t>
  </si>
  <si>
    <t>PAGO FACT. NOS. B1500000173/07-12-2021 ORDEN DE COMPRA OC2021-0206, ADQUISICION DE SUSTANCIAS QUIMICAS (90,748.78 CLORO GAS DE 2, 000 LBS),  PARA SER UTILIZADOS  EN TODOS LOS ACUEDUCTOS DEL INAPA, 7MO.</t>
  </si>
  <si>
    <t>PAGO FACT. NOS. B1500034832/05-11, 35686/05-12-2021, CUENTA NO.86273266, POR SERVICIO DE USO INTERNET MOVIL TABLET,  ASIGNADO AL DEPTO. DE CATASTRO AL USUARIO DEL INAPA, CORRESP. A LA FACTURACION  DESDE EL 01 DE OCTUBRE AL 31 DE OCTUBRE Y 01 DE NOVIEMBRE AL 30 DE NOVIEMBRE/2021.</t>
  </si>
  <si>
    <t>PAGO FACT. NOS. B1500000009/30-07, 10, 11, 12/05-11-2021, ORDENES DE SERVICIOS NOS. OS2021-0206, OS2021-0727,  DISTRIBUCION DE AGUA EN DIFERENTES SECTORES Y COMUNIDADES DE LA PROVINCIA MONTECRISTI, CORRESP. A 27 DIAS  DE JULIO, 26 DIAS DE AGOSTO, 27 DIAS DE SEPTIEMBRE Y 26 DIAS DE OCTUBRE/2021.</t>
  </si>
  <si>
    <t>PAGO FACT. NO. B1500000121/06-12-2021 ORDEN DE COMPRA NO. OC2021-0031 '' ADQUISICÓN DE (3,120.00 FUNDAS) DE SULFATO DE ALUMINIO GRADO A (50 KGS) CADA UNA O SU EQUIVALENTE EN FUNDAS, PARA SER UTILIZADAS EN TODOS LOS ACUEDUCTOS DEL INAPA.</t>
  </si>
  <si>
    <t>PAGO FACT. NOS.B1500001315,1316,1317,1318,1319/30-11-2021 CONTRATO NO. 1178,1179, 1180, 1181, 3066,  SERVICIO ENERGETICO A NUESTRAS INSTALACIONES EN BAYAHIBE, PROVINCIA LA ROMANA, CORRESP.  AL MES DE NOVIEMBRE/2021.</t>
  </si>
  <si>
    <t xml:space="preserve">EFT-7049 </t>
  </si>
  <si>
    <t>EFT-7050</t>
  </si>
  <si>
    <t>EFT-7051</t>
  </si>
  <si>
    <t>EFT-7052</t>
  </si>
  <si>
    <t>EFT-7053</t>
  </si>
  <si>
    <t>EFT-7054</t>
  </si>
  <si>
    <t>EFT-7055</t>
  </si>
  <si>
    <t>EFT-7056</t>
  </si>
  <si>
    <t>EFT-7057</t>
  </si>
  <si>
    <t>EFT-7058</t>
  </si>
  <si>
    <t xml:space="preserve">EFT-7059 </t>
  </si>
  <si>
    <t>EFT-7060</t>
  </si>
  <si>
    <t>EFT-7061</t>
  </si>
  <si>
    <t>EFT-7062</t>
  </si>
  <si>
    <t>EFT-7063</t>
  </si>
  <si>
    <t>EFT-7064</t>
  </si>
  <si>
    <t>EFT-7065</t>
  </si>
  <si>
    <t>EFT-7066</t>
  </si>
  <si>
    <t>EFT-7067</t>
  </si>
  <si>
    <t>EFT-7068</t>
  </si>
  <si>
    <t>EFT-7069</t>
  </si>
  <si>
    <t>EFT-7070</t>
  </si>
  <si>
    <t>EFT-7071</t>
  </si>
  <si>
    <t>EFT-7072</t>
  </si>
  <si>
    <t>EFT-7073</t>
  </si>
  <si>
    <t>EFT-7074</t>
  </si>
  <si>
    <t>EFT-7075</t>
  </si>
  <si>
    <t xml:space="preserve">062023 </t>
  </si>
  <si>
    <t xml:space="preserve">062024 </t>
  </si>
  <si>
    <t xml:space="preserve">062025 </t>
  </si>
  <si>
    <t xml:space="preserve">062026 </t>
  </si>
  <si>
    <t xml:space="preserve">062027 </t>
  </si>
  <si>
    <t xml:space="preserve">062028 </t>
  </si>
  <si>
    <t xml:space="preserve">062029 </t>
  </si>
  <si>
    <t xml:space="preserve">062030 </t>
  </si>
  <si>
    <t xml:space="preserve">062031 </t>
  </si>
  <si>
    <t xml:space="preserve">062032 </t>
  </si>
  <si>
    <t xml:space="preserve">062033 </t>
  </si>
  <si>
    <t xml:space="preserve">062034 </t>
  </si>
  <si>
    <t xml:space="preserve">062035 </t>
  </si>
  <si>
    <t xml:space="preserve">062036 </t>
  </si>
  <si>
    <t xml:space="preserve">062037 </t>
  </si>
  <si>
    <t>REPOSICION FONDO CAJA CHICA DE LA UNIDAD COMERCIAL DE PEDERNALES ZONA VIII CORRESP. AL PERIODO DEL 22-06 AL 04-10-2021, RECIBOS DE DESEMBOLSO DEL 0100 AL 0108 .</t>
  </si>
  <si>
    <t>PAGO FACT. NO.B1500000165/02-12-2021, ORDEN DE SERVICIO. OS2021-0567, COLOCACION DE PUBLICIDAD INSTITUCIONAL DURANTE 06 (SEIS) MESES, EN UNA REVISTA DIGITAL E IMPRESA "HUELLAS", CORRESP. AL PERIODO DEL 25 DE OCTUBRE AL 25 DE NOVIEMBRE/2021.</t>
  </si>
  <si>
    <t>REPOSICION FONDO CAJA CHICA DE LA UNIDAD ADMINISTRATIVA DE ESPERANZA ZONA I CORRESP.E AL PERIODO DEL  05-07 AL 26-10-2021, RECIBOS DE DESEMBOLSO DEL 0153 AL 0167.</t>
  </si>
  <si>
    <t>RETENCION DEL ITBIS (30%) , DESCONTADO A SUPLIDORES DE SERVICIOS, SEGUN LEY 253/2012, CORRESP. AL MES DE NOVIEMBRE/2021.</t>
  </si>
  <si>
    <t>REPOSICION FONDO CAJA CHICA DEL ACUEDUCTO DE CASTILLO Z-III CORRESP. AL PERIODO DEL 30-08 AL 15-11-2021, RECIBOS DE DESEMBOLSO DEL 0128 AL 0145.</t>
  </si>
  <si>
    <t>PAGO FACT. NO. B1500000004/05-12-2021, ALQUILER DE APARTAMENTO PARA SER UTILIZADO COMO VIVIENDA FAMILIAR, UBICADO EN LA AVENIDA CORREA Y CIDRON, IVETTE A, APARTAMENTO 4A,  DISTRITO NACIONAL, SANTO DOMINGO,  CORRESP. AL MES DE NOVIEMBRE/2021.</t>
  </si>
  <si>
    <t>PAGO FACT. NOS. B1500004489, 4490, 4491, 4492, 4493, 4495, 4477, 4511, 4512, 4513, 4514, 4515, 4516, 4517, 4518/30-11-2021, CONSUMO ENERGETICO CORRESP. AL MES DE NOVIEMBRE/2021.</t>
  </si>
  <si>
    <t>PAGO FACT. NO B1500003300/06-10-2021, ORDEN DE SERVICIO NO.OS2021-0609,  PUBLICACION EN DOS (2)  PERIODICOS  DE CIRCULACION NACIONAL, DOS DIAS CONSECUTIVOS: DE AGOSTO DEL AÑO 2021, PARA PROCESO DE LICITACION PUBLICA NACIONAL NO.INAPA-CCC-LPN-2021-0025.</t>
  </si>
  <si>
    <t>PAGO FACT. NO. B1500000477/30-11-2021, ORDEN DE SERVICIO NO.OS2021-0509 SERVICIO DE CATERING DE ALMUERZOS PRE EMPACADOS O MONTAJE TIPO BUFFET Y REFRIGERIOS PRE EMPACADOS QUE SERAN UTILIZADOS EN LAS ACTIVIDADES PROGRAMADAS, TALLERES Y CAPACITACIONES DE NUESTRA INSTITUCION DURANTE EL  AÑO EN CURSO, CORRESP.</t>
  </si>
  <si>
    <t>PAGO FACT. NOS.B1500000075, 76/17-11-2021 ORDENES DE SERVICIOS OS2021-0846,  OS2021-0845,  SERVICIO DE NOTARIO PARA EL ACTO DE APERTURA DE LA COMPARACION DE PRECIOS Y LA LICITACION PUBLICA NACIONAL NO. INAPA-CCC-2021-0047, NO. INAPA-CCC-LPN-2021-0024, OFERTAS ECONOMICAS (SOBRES B) PARA LA " REHABILITACION OBRAS DE TOMA Y ESTACION DE BOMBEO, ACUEDUCTO EL SEIBO, PROVINCIA EL SEIBA, ZONA VI,"   Y LA " AMPLIACION ACUEDUCTO MULTIPLE DE YABONICO Y REHABILITACION ACUEDUCTO EL CORBANO,  PROVINCIA SAN JUAN, ZONA II".</t>
  </si>
  <si>
    <t>PAGO DE NOMINA DE VIÁTICOS DE UNIDADES CONSULTIVAS O ASERSORAS CORRESP. A OCTUBRE/2021 ELABORADA EN DICIEMBRE/2021.</t>
  </si>
  <si>
    <t>PAGO TRANSPORTE DEL DEPARTAMENTO DE REVISION Y CONTROL,  CORRESP. AL MES DE NOVIEMBRE/2021, ELABORADA EN EL MES DE DICIEMBRE/2021.</t>
  </si>
  <si>
    <t>PAGO  NOMINA DE VIÁTICOS  DIRECCIÓN DE TECNOLOGÍA DE LA INF. Y COMP, CORRESP. A OCTUBRE/2021 ELABORADA EN DICIEMBRE/2021.</t>
  </si>
  <si>
    <t>PAGO FACT. NO.B1500000004/01-12-2021, ORDEN DE SERVICIO NO. OS2021-0692, DISTRIBUCION DE AGUA EN DIFERENTES SECTORES Y COMUNIDADES DE LA PROVINCIA DE AZUA, CORRESP. A  30  DIAS   DE NOVIEMBRE/2021.</t>
  </si>
  <si>
    <t>PAGO FACT. NO. B1500000012/02-11-2021,  ORDEN DE SERVICIO NO. OS2021-0589,  DISTRIBUCION DE AGUA CON CAMION CISTERNA EN DIFERENTES SECTORES Y COMUNIDADES DE LA  PROVINCIA SAN JUAN DE LA MAGUANA,  CORRESP. A 31  DIAS DE OCTUBRE/2021.</t>
  </si>
  <si>
    <t>PAGO FACT. NO. B1500000137/01-12-2021, ORDEN DE SERVICIO NO. OS2021-0566, DISTRIBUCION DE AGUA EN DIFERENTES SECTORES Y COMUNIDADES DE LA PROVINCIA DUARTE,  CORRESP. A  30 DIAS DEL MES DE NOVIEMBRE/2021.</t>
  </si>
  <si>
    <t>REPOSICION FONDO CAJA CHICA DE LA PROVINCIA HATO MAYOR ZONA VI CORRESP. AL PERIODO DEL 03-08 AL 01-11-2021, RECIBOS DE DESEMBOLSO DEL 0779 AL 0881.</t>
  </si>
  <si>
    <t>REPOSICION FONDO CAJA CHICA DE LA PROVINCIA DUARTE Z-III CORRESP. AL PERIODO DEL 27-09 AL 24-11-2021, RECIBOS DE DESEMBOLSO DEL 0901 AL 0975.</t>
  </si>
  <si>
    <t>REPOSICION FONDO CAJA CHICA DE LA UNIDAD ADMINISTRATIVA DE SABANA IGLESIA ZONA V CORRESP. AL PERIODO DEL 15-10 AL 25-11-2021, RECIBOS DE DESEMBOLSO DEL 0368 AL 0388.</t>
  </si>
  <si>
    <t>PAGO FACT. NO.B1500000066/15-11-2021, ORDEN DE SERVICIO OS2021-0664, COLOCACION DE PUBLICIDAD INSTITUCIONAL DURANTE 06 (SEIS) MESES, EN  CANAL DE YOUTUBE,  "PERIODICO DIGITAL EL 4TO BATE TV, CORRESP. AL PERIODO DEL 07 DE OCTUBRE AL 07 DE NOVIEMBRE/2021.</t>
  </si>
  <si>
    <t>PAGO FACT. NO.B1500000180/08-12-2021 ORDEN DE SERVICIO NO. OS2021- 0632,  COLOCACION DE PUBLICIDAD INSTITUCIONAL DURANTE 06 (SEIS) MESES, EN PAGINA WEB. HTTPS://CIUDADORIENTAL.COM.  CORRESP. AL PERIODO DEL 01 DE NOVIEMBRE AL 01 DE DICIEMBRE/2021.</t>
  </si>
  <si>
    <t>PAGO DE 26  FORMULARIOS F49 (CON UN COSTO DE RD$1,500 C/U), CORRESP. A LA EXONERACIÓN DE VEHICULOS PERTENECIENTES AL INSTITUTO NACIONAL (INAPA).</t>
  </si>
  <si>
    <t>REPOSICION FONDO CAJA CHICA DE LA DIRECCION DE OPERACIONES DESTINADO PARA CUBRIR GASTOS DE URGENCIA CORRESP. AL PERIODO DEL 23-11 AL 10-12-2021, RECIBOS DE DESEMBOLSO DEL 9899 AL 9954.</t>
  </si>
  <si>
    <t>REPOSICION FONDO CAJA CHICA DE LA PROVINCIA MONTECRISTI ZONA I CORRESP. AL PERIODO DEL 23-11 AL 02-12-2021, RECIBOS DE DESEMBOLSO DEL 0783 AL 0791.</t>
  </si>
  <si>
    <t>PAGO FACT. NO.B1500000117/02-12-2021, ORDEN DE SERVICIO NO. OS2021-0660, SERVICIO DISTRIBUCION DE AGUA CON CAMION CISTERNA EN DIFERENTES COMUNIDADES DE LA PROVINCIA SAN CRISTOBAL, CORRESP. A 30 DIAS DE  NOVIEMBRE/2021.</t>
  </si>
  <si>
    <t>PAGO FACTURAS DE CONSUMO ENERGETICO EN LA ZONA ESTE DEL PAIS CORRESP. AL MES DE NOVIEMBRE/2021.</t>
  </si>
  <si>
    <t>PAGO FACT. NO. B1500032275/26-11-2021 SEGURO COLECTIVO DE VIDA CORRESP. AL MES DICIEMBRE/2021, POLIZA NO.2-2-102-0064318.</t>
  </si>
  <si>
    <t>PAGO VIATICOS DIRECCION COMERCIAL, CORRESP. AL MES DE OCTUBRE/2021, ELABORADA EN DICIEMBRE/2021.</t>
  </si>
  <si>
    <t>PAGO VIATICOS DE LA DIRECCION DE PROGRAMAS Y PROYECTOS ESPECIALES CORRESP. A OCTUBRE/2021, ELABORADA EN DICIEMBRE/2021.</t>
  </si>
  <si>
    <t>PAGO VIATICOS DE LA DIRECCION FINANCIERA CORRESP. A OCTUBRE/2021, ELABORADA EN DICIEMBRE/2021.</t>
  </si>
  <si>
    <t>PAGO VIATICOS DE LA DIRECCION DE LA CALIDAD DEL AGUA, CORRESP.AL MES DE OCTUBRE/2021, ELABORADA EN DICIEMBRE/2021.</t>
  </si>
  <si>
    <t>PAGO FACT. NO. B1500002949/01-12-2021, CUENTA NO. (50015799) SERVICIO C&amp;W INTERNET 155 MBPS IP ASIGNADO A NIVEL CENTRAL, CORRESP. A LA FACTURACION DE 01-12  AL 31-12/2021.</t>
  </si>
  <si>
    <t>PAGO FACT. NO. B1500000121/18-08-2021 ORDEN DE COMPRA NO.OC2019-0821, ADQUISICION DE MATERIALES PARA SER UTILIZADOS EN LOS CAMIONES SUCCIONADORES DEL INAPA.</t>
  </si>
  <si>
    <t>PAGO FACT. NO. B1500000151/30-11-2021 ORDEN DE COMPRA OC2021-0240, ADQUISICION DE TUBERIAS PARA SER UTILIZADAS EN LOS ACUEDUCTOS Y PLANTAS DE TRATAMIENTOS.</t>
  </si>
  <si>
    <t>PAGO FACT. NO. B1500000062/16-11-2021 ORDEN DE SERVICIO OS2021-0843, SERVICIO DE NOTARIO PARA EL ACTO DE APERTURA DE LA LICITACION PUBLICA NACIONAL NO. INAPA-CCC-LPN-2021-0025 OFERTAS TECNICAS (SOBRE B) PARA LA "CONSTRUCCION ACUEDUCTO MULTIPLE GUANUMA-LOS BOTADOS, PLANTA POTABILIZADORA DE 100 LPS, PROVINCIA SANTO DOMINGO-MONTE PLATA, ZONA IV".</t>
  </si>
  <si>
    <t>PAGO FACT. NO.B1500000007/08-11-2021,ORDEN DE SERVICIO NO.OS2021-0857 ,SERVICIO DE DISTRIBUCION DE AGUA EN CAMION CISTERNA EN DIFERENTES COMUNIDADES DE LA PROVINCIA BAHORUCO,  CORRESP. A 31 DIAS DEL MES DE OCTUBRE/2021.</t>
  </si>
  <si>
    <t>PAGO FACT.  NO. B1500000024/03-12-2021 ORDEN DE SERVICIO NO. OS2021-0637, DISTRIBUCION DE AGUA EN DIFERENTES SECTORES Y COMUNIDADES DE LA PROVINCIA ELIAS PIÑA, CORRESP. A 30  DIAS  DE NOVIEMBRE/2021.</t>
  </si>
  <si>
    <t>PAGO FACT. NO.B1500005458/25-11-2021, NOTA DE CREDITO B0400006339, SERVICIOS A EMPLEADOS VIGENTES Y EN TRAMITE DE PENSION, CORRESP. AL MES DE DICIEMBRE/2021.</t>
  </si>
  <si>
    <t>PAGO FACT. NO.B1500021528/10-12-2021, SERVICIOS MEDICOS A EMPLEADOS VIGENTES Y EN TRÁMITE DE PENSIÓN, CONJUNTAMENTE CON SUS DEPENDIENTES DIRECTOS, (CÓNYUGES, HIJOS E HIJASTROS), CORRESP. AL MES DE DICIEMBRE/2021.</t>
  </si>
  <si>
    <t>PAGO FACT. NO. B1500000062/01-12-2021, ORDEN DE SERVICIO NO. OS2021-0788 SERVICIO DE DISTRIBUCION DE AGUA CON CAMION CISTERNA EN DIFERENTES SECTORES Y COMUNIDADES DE LA PROVINCIA DUARTE, CORRESP. A 30  DIAS DE NOVIEMBRE/2021.</t>
  </si>
  <si>
    <t>PAGO FACT. NOS. B1500000021/30-09, 22/30-10, 23/30-11-2021, ALQUILER LOCAL COMERCIAL EN VILLA ELISA, MUNICIPIO GUAYUBIN, PROVINCIA MONTECRISTI,  CORRESP. A LOS MESES DE SEPTIEMBRE, OCTUBRE, NOVIEMBRE/2021.</t>
  </si>
  <si>
    <t>PAGO FACT. NO.B1500000005/03-12-2021, ORDEN DE SERVICIO NO. OS2021-0672, DISTRIBUCION DE AGUA EN DIFERENTES SECTORES Y COMUNIDADES DE LA PROVINCIA SAN CRISTOBAL, CORRESP. A 30 DIAS DE  NOVIEMBRE/2021.</t>
  </si>
  <si>
    <t>SERV. ALQUILER DE 40 HORAS DE GRUA  PARA TRABAJOS  EN DIVERSOS  ACUEDUCTOS DE INAPA PROV. SAN CRISTOBAL.  PERIODO 27/07/21 AL 20/08/21.</t>
  </si>
  <si>
    <t>COMPRA DE MATERIALES PARA SER USADOS EN EL MANTENIMIENTO CORRECTIVO DEL AIRE ACONDICIONADO DE LA UNIDAD #3, EN LA OFICINA COMERCIAL, INAPA PROV. SAN CRISTOBAL.</t>
  </si>
  <si>
    <t>SERVICIO DE ALINEACION Y BALANCEO PARA LA CAMIONETA F-839 UTILIZADA EN LA ESTAFETA COMERCIAL DE VILLA ALTAGRACIA, INAPA PROV. SAN CRISTOBAL</t>
  </si>
  <si>
    <t>COMPRA DE MATERIALES DESECHABLES Y DE COCINA, PARA LA OFICINA COMERCIAL Y ESTAFETAS COMERCIALES DE INAPA PROV. SAN CRISTOBAL</t>
  </si>
  <si>
    <t>SERVICIO DE RODAMIENTO Y MANTENIMIENTO A MOTOR DE 100 HP PARA EL EQUIPO #4, AC. PALENQUE, INAPA PROV. SAN CRISTOBAL</t>
  </si>
  <si>
    <t xml:space="preserve">SERV. EMBOBINADO A MOTOR DE  1 HP PARA EL SISTEMA DE CLORACION DEL AC. MADRE VIEJA SUR, INAPA SAN CRISTOBAL  </t>
  </si>
  <si>
    <t>SERV. DE LIMPIEZA AREA VERDE CON LA MAQUINA PODADORA, PODAS DE ARBOL, RECOJIDA DE BASURA, EN LA PTAP  INAPA SAN CRISTOBAL.</t>
  </si>
  <si>
    <t>SERV. DE LIMPIEZA EN LOS DIFERENTES MODULOS  DE LA PTAP  INAPA SAN CRISTOBAL.</t>
  </si>
  <si>
    <t>COMPRA DE MATERIALES DE CORTE Y RECONEXION  PARA LAS LABORES DIARIAS, TANTO EN LA OFICINA COMERCIAL COMO EN LAS ESTAFETAS DE INAPA PROV. SAN CRISTOBAL.</t>
  </si>
  <si>
    <t>COMPRA DE MOVILIARIOS DE OFICINA, PARA SER UTILIZADOS EN LAS ESTAFETAS  DE CAMBITA GARABITO Y DE LA PROV. SAN CRISTOBAL</t>
  </si>
  <si>
    <t>COMPRA DE IMPRESIÓN DE VOLANTES  DE LOS PUNTOS DE PAGOS CORRESPONDIENTES A LOS MUNICIPIOS DE YAGUATE, PALENQUE Y SAN CRISTOBAL.</t>
  </si>
  <si>
    <t>SERV. IMPRESIÓN DE 10 PLANTILLAS PARA SER UTILIZADAS EN LA FACTURACION REALIZADA POR LA OFICINA COMERCIAL  DE INAPA, PROV. SAN CRISTOBAL</t>
  </si>
  <si>
    <t>COMPRA DE DOS BATERIAS PARA SER UTILIZADAS EN EL GENERADOR #1, QUE TRABAJA COMO EMERGENTE EN LA PTAPSC.</t>
  </si>
  <si>
    <t>SERV. DE UN CAMION SUCCIONADOR PARA EXTRACCIONES DE AGUA RESIDUALES EN LOS SECTORES DEL MOSCU Y ENSANCHE CONSTITUCION , INAPA SAN CISTOBAL</t>
  </si>
  <si>
    <t>SERV. DE UN CAMION SUCCIONADOR PARA EXTRACCIONES DE AGUA RESIDUALES EN EL SISTEMA CLOACAL EN EL SECTOR PUEBLO NUEVO , INAPA SAN CISTOBAL</t>
  </si>
  <si>
    <t xml:space="preserve">SERV. DE APLICACION DE 95,82 M2 DE  HORMIGON ASFALTICO CALIENTE , UTILIZADO EN EL BACHEO DE LAS CALLES DONDE SE ROMPIO PARA CORREGIR AVERIAS DE INAPA PROV. SAN CRISTOBAL </t>
  </si>
  <si>
    <t>ALQUILER LOCAL COMERCIAL  DE YAGUATE, INAPA PROV. SAN CRISTOBAL. MES DE NOVIEMBRE 2021</t>
  </si>
  <si>
    <t>ALQUILER LOCAL COMERCIAL  DE PALENQUE , INAPA PROV. SAN CRISTOBAL. MES DE NOVIEMBRE 2021</t>
  </si>
  <si>
    <t>REPOSICION CAJA CHICA DE LA DIVISION ADM. Y FINANCIERA , INAPA SAN CISTOBAL. PERIODO 01/11/21 AL 01/12/21. RECIBOS No. 2310 Al 2356</t>
  </si>
  <si>
    <t>4298</t>
  </si>
  <si>
    <t>4299</t>
  </si>
  <si>
    <t>4300</t>
  </si>
  <si>
    <t>4301</t>
  </si>
  <si>
    <t>4302</t>
  </si>
  <si>
    <t>4303</t>
  </si>
  <si>
    <t>ALQUILER LOCAL DE HAINA,INAPA, PROV. SAN CRISTOBAL. MES DE NOVIEMBRE 2021</t>
  </si>
  <si>
    <t>ALQUILER LOCAL DE HATILLO,INAPA, PROV. SAN CRISTOBAL. MES DE NOVIEMBRE 2021</t>
  </si>
  <si>
    <t>ALQUILER LOCAL DE VILLA ALTAGRACIA,INAPA, PROV. SAN CRISTOBAL. MES DE NOVIEMBRE 2021</t>
  </si>
  <si>
    <t>PAGO RENTA MENSUAL SERVICIO DE FLOTA. MES DE NOVIEMBRE 2021, INAPA, SAN CRISTOBAL.</t>
  </si>
  <si>
    <t>SERV. DE TRANSPORTE AL PERSONAL ADMINISTRATIVO, INAPA, SAN CRISTOBAL. MES DE NOVIEMBRE 2021</t>
  </si>
  <si>
    <t>SERV. DE TRANSPORTE AL PERSONAL DE COMERCIAL Y OPERACIONES, INAPA, SAN CRISTOBAL. MES DE NOVIEMBRE 2021.</t>
  </si>
  <si>
    <t>4278</t>
  </si>
  <si>
    <t>4279</t>
  </si>
  <si>
    <t>4280</t>
  </si>
  <si>
    <t>4281</t>
  </si>
  <si>
    <t>4282</t>
  </si>
  <si>
    <t>4283</t>
  </si>
  <si>
    <t>4284</t>
  </si>
  <si>
    <t>4285</t>
  </si>
  <si>
    <t>4286</t>
  </si>
  <si>
    <t>4287</t>
  </si>
  <si>
    <t>4288</t>
  </si>
  <si>
    <t>4289</t>
  </si>
  <si>
    <t>4290</t>
  </si>
  <si>
    <t>4291</t>
  </si>
  <si>
    <t>4292</t>
  </si>
  <si>
    <t>4293</t>
  </si>
  <si>
    <t>4294</t>
  </si>
  <si>
    <t>4295</t>
  </si>
  <si>
    <t>4296</t>
  </si>
  <si>
    <t>4297</t>
  </si>
  <si>
    <t xml:space="preserve">PAGO DE FACT. No.B1500009881POR UN VALOR DE RD$ 13,629.82 MENOS DESCUENTO 5% RD$ 579.02 POR UN MONTO A PAGAR DE RD$ 13,050.80 MEMO No. 014-2021 POR COMPRA DE MATERIALES QUE SERAN UTILIZADOS EN LA REPARACION DE DESLIZADORES DE SULATO EN LA PLANTA  DE TRATAMIENTO DE JUAN HERRERA . </t>
  </si>
  <si>
    <t xml:space="preserve">EFT-7076 </t>
  </si>
  <si>
    <t>EFT-7077</t>
  </si>
  <si>
    <t>EFT-7078</t>
  </si>
  <si>
    <t>EFT-7079</t>
  </si>
  <si>
    <t>EFT-7080</t>
  </si>
  <si>
    <t>EFT-7081</t>
  </si>
  <si>
    <t>EFT-7082</t>
  </si>
  <si>
    <t>EFT-7083</t>
  </si>
  <si>
    <t>EFT-7084</t>
  </si>
  <si>
    <t>EFT-7085</t>
  </si>
  <si>
    <t>EFT-7086</t>
  </si>
  <si>
    <t>EFT-7087</t>
  </si>
  <si>
    <t>EFT-7088</t>
  </si>
  <si>
    <t>EFT-7089</t>
  </si>
  <si>
    <t xml:space="preserve">062038 </t>
  </si>
  <si>
    <t xml:space="preserve">062039 </t>
  </si>
  <si>
    <t xml:space="preserve">062040 </t>
  </si>
  <si>
    <t xml:space="preserve">062041 </t>
  </si>
  <si>
    <t xml:space="preserve">062042 </t>
  </si>
  <si>
    <t xml:space="preserve">062043 </t>
  </si>
  <si>
    <t xml:space="preserve">062044 </t>
  </si>
  <si>
    <t>DEVOLUCION DE VALOR  DEPOSITADO POR ERROR A INAPA EN FECHA 22 DE ENERO DEL AÑO 2021 Y LE PERTENECIA  A CORPORACION DEL ACUEDUCTO Y ALCANTARRILLADO DE MONSEÑOR NOUEL (CORAMON).</t>
  </si>
  <si>
    <t>REPOSICION FONDO CAJA CHICA DE LA DIRECCION DE INGENIERIA CORRESP. AL PERIODO DEL 30-06 AL 06-09-2021, RECIBOS DE DESEMBOLSO DEL 894 AL 912.</t>
  </si>
  <si>
    <t>PAGO FACT. NOS. B1500000019/09-11, 18/10-12-2021, ORDEN DE SERVICIO NO. OS2021-0798,  DISTRIBUCION DE AGUA EN DIFERENTES SECTORES Y COMUNIDADES DE LA PROVINCIA SAMANA, CORRESP. A 11 DIAS MES DE SEPTIEMBRE Y 30 DIAS DE OCTUBRE/2021.</t>
  </si>
  <si>
    <t>PAGO FACT. NO. B1500000024/02-12-2021,  ORDEN DE SERVICIO NO. OS2021-0651, DISTRIBUCION DE AGUA EN DIFERENTES SECTORES Y COMUNIDADES DE LA PROVINCIA SAN CRISTOBAL. CORRESP. A 30  DE NOVIEMBRE/2021.</t>
  </si>
  <si>
    <t>PAGO FACT. NOS. B1500000009/30-09, 08/31-10-2021, ORDEN DE SERVICIO NO. OS2021-0587,  ABASTECIMIENTO DE AGUA EN DIFERENTES SECTORES Y COMUNIDADES DE LA PROVINCIA SANTIAGO, CORRESP. A 25  DIAS  DE SEPTIEMBRE,  26 DIAS OCTUBRE/2021.</t>
  </si>
  <si>
    <t>PAGO FACT. NO. B1500000159/24-11-2021 ORDEN DE SERVICIO OS2021-0762, SERVICIO DE TRANSPORTE DE ARENA Y CAPA TORPEDO, DESDE LAS INSTALACIONES DE LA PLANTA PROCESADORA EN BONAO HASTA LAS INSTALACIONES DEL ALMACEN DEL INAPA KM18 DE AUTOPISTA DUARTE.</t>
  </si>
  <si>
    <t>REPOSICION FONDO CAJA CHICA DE LA UNIDAD COMERCIAL DE EL FACTOR ZONA III CORRESP. AL PERIODO DEL 01-02 AL 21-09-2021, RECIBOS DE DESEMBOLSO DEL 0017 AL 0045.</t>
  </si>
  <si>
    <t>PAGO FACT. NO.B1500000014/01-12-2021, ORDEN DE SERVICIO NO.OS2021-0684,  DISTRIBUCION DE AGUA EN DIFERENTES SECTORES Y COMUNIDADES  DE LA PROVINCIA VALVERDE, MAO, CORRESP. A 29  DIAS DE  NOVIEMBRE /2021.</t>
  </si>
  <si>
    <t>PAGO FACT. NO. B1500000045/02-12-2021, ORDEN DE SERVICIO NO. OS2021-0536,  DISTRIBUCION DE AGUA CON CAMION CISTERNA EN DIFERENTES SECTORES Y COMUNIDADES DE LA PROVINCIA SAN CRISTOBAL, CORRESP. A  30 DIAS DE NOVIEMBRE/2021.</t>
  </si>
  <si>
    <t>PAGO FACT.NO. B1500032598/10-12-2021 SERVICIOS ODONTOLOGICOS AL SERVIDOR VIGENTE Y SUS DEPENDIENTES DIRECTOS ( CONYUGE E HIJOS) AFILIADOS A SENASA CORRESP. AL MES DE DICIEMBRE 2021.</t>
  </si>
  <si>
    <t>PAGO FACT. NO.B1500000178/02-12-2021, ORDEN DE SERVICIO NO.OS2021-0515, COLOCACION DE PUBLICIDAD INSTITUCIONAL DURANTE 06 (SEIS) MESES, EN PAGINA WEB,  " HTTPS://WWW.NOTICIASBAULDENADIE.NET",  EN LA PROVINCIA BARAHONA, CORRESP. AL PERIODO DEL 02 DE NOVIEMBRE AL 02 DE DICIEMBRE/2021.</t>
  </si>
  <si>
    <t>PAGO FACT. NOS. B1500017077/29-09, 17082/30-10, 17086/29-11-2021, SUMINISTRO DE MEDICAMENTOS DE USO CONTINUO PRESCRITOS AL JOVEN EDDISON JAVIER PEREZ SANTOS, HIJO DE LA SRA. ESTHER SANTOS FIGUEROA, QUIEN DESEMPEÑA EL CARGO DE SECRETARIA EN LA SECCION DE MAYORDOMIA, CORRESP. A LOS MESES DE SEPTIEMBRE, OCTUBRE Y NOVIEMBRE/2021.</t>
  </si>
  <si>
    <t>PAGO FACT. NO. B1500002951/01-12-2021, CUENTA NO. (50017176) SERVICIO C&amp;W INTERNET ASIGNADO A SAN CRISTÓBAL, CORRESP. A LA FACTURACION DE 01-12 AL 31-12-2021.</t>
  </si>
  <si>
    <t>PAGO FACT.  NO. B1500000030/01-12-2021, ORDEN DE SERVICIO NO. OS2021-0685,  ABASTECIMIENTO DE AGUA EN DIFERENTES SECTORES Y COMUNIDADES DE LA PROVINCIA MAO, VALVERDE, CORRESP.E A 29 DIAS  DE NOVIEMBRE/2021.</t>
  </si>
  <si>
    <t>PAGO FACT. NO. B1500000057/15-11-2021, ORDEN DE SERVICIO NO. OS2021-0785,  ABASTECIMIENTO DE AGUA EN DIFERENTES SECTORES Y COMUNIDADES DE LA  PROVINCIA BARAHONA , CORRESP. A 31 DIAS DE OCTUBRE/2021.</t>
  </si>
  <si>
    <t>PAGO FACT. NO.B1500000012/01-12-2021, ORDEN DE SERVICIO NO. OS2021-0649, DISTRIBUCION DE AGUA EN DIFERENTES SECTORES Y COMUNIDADES DE LA PROVINCIA DUARTE, SEGUN CONTRATO NO.049/2021   CORRESP. A 30  DIAS DEL MES DE NOVIEMBRE/ 2021.</t>
  </si>
  <si>
    <t>PAGO FACT. NO. B1500000002/08-11-2021 ALQUILER DEL LOCAL COMERCIAL, UBICADO EN LA CALLE PRINCIPAL NO.28, DISTRITO MUNICIPAL LAS GALERAS,  PROVINCIA SANTA BARBARA DE SAMANA, CORRESP. AL MES DE NOVIEMBRE/2021.</t>
  </si>
  <si>
    <t>PAGO FACT. NO. B1500000005/02-12-2021, ORDEN DE SERVICIO NO. OS2021-0618, DISTRIBUCION DE AGUA EN DIFERENTES SECTORES Y COMUNIDADES DE LA PROVINCIA AZUA, CORRESP. A   30  DIAS DE NOVIEMBRE/2021.</t>
  </si>
  <si>
    <t>PAGO FACT. NO. B1500000020/04-12-2021, ALQUILER LOCAL COMERCIAL EN EL MUNICIPIO JUAN HERRERA, PROVINCIA SAN JUAN, CORRESP. AL MES DE NOVIEMBRE/2021.</t>
  </si>
  <si>
    <t>PAGO FACT. NO. B1500000906/03-11-2021 ORDEN DE COMPRA OC2021-0276, ADQUICIÓN DE MATERIALES DE HIGIENE, LOS CUALES SERÁN UTILIZADOS EN EL NIVEL CENTRAL, KM. 18 Y OFICINAS PROVINCIALES.</t>
  </si>
  <si>
    <t>PAGO FACT. NOS. B1500001320, 1323, 1325, 1329, 1327,1319, 1328, 1326, 1324, 1333, 1330,1322, 1331, 1332/30-11, 1335/02, 1336/03, 1342/04, 1360, 1361/09, 1365/10-12-2021 ORDEN DE COMPRA OC2021-0302 ADQUISICIÓN DE (17,336.00 TICKETS, 32,000 GL. GASOIL OPTIMO Y 1,000 GL. DE GASOLINA PRIMIUN)  DE COMBUSTIBLES PARA SER UTILIZADOS EN LA FLOTILLA DE VEHÍCULOS Y EQUIPOS DEL INAPA.</t>
  </si>
  <si>
    <t>062007</t>
  </si>
  <si>
    <t>SERV. PRESTADO DE SOPORTE TECNICO EN LOS DIFERENTES AC, REDES, ELECTROMECANICA Y TRATA MIENTO, INAPA, SAN CRISTOBAL.</t>
  </si>
  <si>
    <t xml:space="preserve">                                                                                                     </t>
  </si>
  <si>
    <t xml:space="preserve">EFT-7090 </t>
  </si>
  <si>
    <t>EFT-7091</t>
  </si>
  <si>
    <t>EFT-7092</t>
  </si>
  <si>
    <t>EFT-7093</t>
  </si>
  <si>
    <t>EFT-7094</t>
  </si>
  <si>
    <t>EFT-7095</t>
  </si>
  <si>
    <t>EFT-7096</t>
  </si>
  <si>
    <t>EFT-7097</t>
  </si>
  <si>
    <t xml:space="preserve">062045 </t>
  </si>
  <si>
    <t xml:space="preserve">062046 </t>
  </si>
  <si>
    <t xml:space="preserve">062047 </t>
  </si>
  <si>
    <t xml:space="preserve">062048 </t>
  </si>
  <si>
    <t xml:space="preserve">062049 </t>
  </si>
  <si>
    <t>PAGO FACT. NO.B1500000029/02-12-2021, ORDEN DE SERVICIO NO. OS2021-0691,  DISTRIBUCION DE AGUA EN DIFERENTES SECTORES Y COMUNIDADES  DE LA PROVINCIA SAN CRISTOBAL, CORRESP.  A 30 DIAS DE  NOVIEMBRE/2021.</t>
  </si>
  <si>
    <t>PAGO FACT. NO.B1500000009/15-10-2021,  ORDEN DE SERVICIO OS2021-0654, SUMINISTRO E INSTALACION DE PUERTA COMERCIAL P-40 DOBLE HOJA, SHUTTER AUTOMATICO, PARA SER UTILIZADO EN LA OFICINA COMERCIAL, EN LA SEDE CENTRAL DEL INAPA.</t>
  </si>
  <si>
    <t>REPOSICION FONDO CAJA CHICA DE LA PROVINCIA SAN PEDRO DE MACORIS ZONA VI CORRESP. AL PERIODO DEL 18-09 AL 27-11-2021, RECIBOS DE DESEMBOLSO DEL 4362 AL 4461 SEGUN RELACION DE GASTOS.</t>
  </si>
  <si>
    <t>PAGO FACT. NOS.B1500001016, 1017/09-11-2021 ORDEN DE SERVICIO OS2021-0791 MAESTRIA  EN INGENIERIA SANITARIA, PARA SER IMPARTIDAD A SEIS ENCARGADOS PROVINCIALES CORRESP. A LOS CUATRIMESTES  MAYO-AGOSTO Y SEPTIEMBRE- DICIEMBRE/2021.</t>
  </si>
  <si>
    <t>PAGO FACT. NO.B1500000302/1-12-2021 ORDEN DE SERVICIOS OS2021-0832 SERVICIOS DE AMBIENTACIÓN, MONTAJE Y DESMONTAJE QUE SERÁN UTILIZADOS EN LA ACTIVIDAD DEL SORTEO DE OBRAS DEL INAPA/2021.</t>
  </si>
  <si>
    <t>PAGO FACT. DE CONSUMO ENERGETICO EN LA ZONA NORTE DEL PAIS CORRESP. AL MES DE NOVIEMBRE/2021.</t>
  </si>
  <si>
    <t>PAGO FACT. NO. B1500000012/06-12-2021,  ORDEN DE SERVICIO NO. OS2021-0671, SERVICIO DISTRIBUCION DE AGUA EN DIFERENTES SECTORES Y COMUNIDADES DE LA PROVINCIA DAJABON. CORRESP.  A    25 DIAS DE NOVIEMBRE/2021.</t>
  </si>
  <si>
    <t>PAGO FACT. NO. B1500000604/14-09-2020, ORDEN DE SERVICIO NO. OS2020-0361,SERVICIO DE REPARACION ELECTROBOMBAS INATASCABLE.</t>
  </si>
  <si>
    <t>PAGO VIATICOS COMPLETIVO DE SEPTIEMBRE/2021, ELABORADA EN DICIEMBRE/2021.</t>
  </si>
  <si>
    <t>PAGO FACT. NO B1500000062/01-12-2021, ORDEN DE SERVICIO NO. OS2021-0527, DISTRIBUCION DE AGUA EN DIFERENTES SECTORES Y COMUNIDADES DE LA PROVINCIA DUARTE, CORRESP. 30  DIAS DE NOVIEMBRE/2021.</t>
  </si>
  <si>
    <t>PAGO FACT. NOS. B1500000151/18-10, 152/19-10, 153/20-10, 154/21-10, 155/25-10, 156/26-10, 157/27-10, 158/28-10-2021, ORDEN DE SERVICIO NO. OS2021-0792, DISTRIBUCION DE AGUA EN DIFERENTES SECTORES Y COMUNIDADES DE LA PROVINCIA AZUA, CORRESP. A  06 DIAS  DE MARZO, 28 DIAS DE ABRIL, 30 DIAS DE MAYO, 26 DIAS DE JUNIO, 28 DIAS DE JULIO, 27 DIAS DE AGOSTO, 26 DIAS DE SEPTIEMBRE Y 14 DIAS DE OCTUBRE /2021.</t>
  </si>
  <si>
    <t>PAGO FACT. NO.B1500000049/02-12-2021, ORDEN DE SERVICIO NO.OS2021-0594, DISTRIBUCION DE AGUA EN DIFERENTES COMUNIDADES DE LA PROVINCIA PERAVIA, CORRESP. A 31 DIAS  DE  OCTUBRE/2021.</t>
  </si>
  <si>
    <t>PAGO FACT. NO. B1500000046/02-12-2021,  ORDEN DE SERVICIO NO. OS2021-0863  DISTRIBUCION  DE AGUA EN DIFERENTES SECTORES Y COMUNIDADES DE LA PROVINCIA SAN CRISTOBAL CORRESP. A  30 DIAS DE NOVIEMBRE/2021.</t>
  </si>
  <si>
    <t xml:space="preserve">EFT-7098 </t>
  </si>
  <si>
    <t>EFT-7099</t>
  </si>
  <si>
    <t>EFT-7100</t>
  </si>
  <si>
    <t>EFT-7101</t>
  </si>
  <si>
    <t>EFT-7102</t>
  </si>
  <si>
    <t>EFT-7103</t>
  </si>
  <si>
    <t>EFT-7104</t>
  </si>
  <si>
    <t>EFT-7105</t>
  </si>
  <si>
    <t>EFT-7106</t>
  </si>
  <si>
    <t>EFT-7107</t>
  </si>
  <si>
    <t>EFT-7108</t>
  </si>
  <si>
    <t>EFT-7109</t>
  </si>
  <si>
    <t>EFT-7110</t>
  </si>
  <si>
    <t>EFT-7111</t>
  </si>
  <si>
    <t>EFT-7112</t>
  </si>
  <si>
    <t>EFT-7113</t>
  </si>
  <si>
    <t>EFT-7114</t>
  </si>
  <si>
    <t>EFT-7115</t>
  </si>
  <si>
    <t xml:space="preserve">062050 </t>
  </si>
  <si>
    <t xml:space="preserve">062051 </t>
  </si>
  <si>
    <t xml:space="preserve">062052 </t>
  </si>
  <si>
    <t xml:space="preserve">062053 </t>
  </si>
  <si>
    <t xml:space="preserve">062054 </t>
  </si>
  <si>
    <t xml:space="preserve">062055 </t>
  </si>
  <si>
    <t xml:space="preserve">062056 </t>
  </si>
  <si>
    <t xml:space="preserve">062058 </t>
  </si>
  <si>
    <t xml:space="preserve">062059 </t>
  </si>
  <si>
    <t xml:space="preserve">062060 </t>
  </si>
  <si>
    <t>PAGO FACT. NO.B1500000153/07-12-2021.  ALQUILER LOCAL COMERCIAL EN EL MUNICIPIO BANI, PROVINCIA PERAVIA CORRESP. A LOS MESES DE SEPTIEMBRE, OCTUBRE, NOVIEMBRE, DICIEMBRE/2021.</t>
  </si>
  <si>
    <t>PAGO FACT.A NO. B1500000014/29-11-2021,  ORDEN DE SERVICIO NO. OS2021-0630, SERVICIO DISTRIBUCION DE AGUA EN DIFERENTES SECTORES Y COMUNIDADES DE LA PROVINCIA INDEPENDENCIA  CORRESP. A 28  DIAS DE  SEPTIEMBRE/2021.</t>
  </si>
  <si>
    <t>PAGO FACT. NO. B1500000023/22-11-2021 ORDEN DE COMPRA OC2021-0248, ADQUISICIÓN  DE DOS RETRATO DE LOS EXDIRECTORES DEL INAPA, ALBERTO HOLGUÍN Y HORACIO MAZARA, EN TELA 20X26 AL ÓLEO.</t>
  </si>
  <si>
    <t xml:space="preserve"> PAGO FACT. NOS.B1500000013/03-11, 14/01-12-12021, ORDEN DE SERVICIO NO. OS2021-0854, DISTRIBUCION DE AGUA EN DIFERENTES SECTORES Y COMUNIDADES DE LA PROVINCIA PERAVIA, CORRESP. A 18 DIAS  DE OCTUBRE  Y 30 DIAS DE  NOVIEMBRE/ 2021.</t>
  </si>
  <si>
    <t>PAGO FACT. NO. B1500000336/06-01-2021 ORDEN DE COMPRA OC2020-0337 COMPRA DE ROLLO DE PAPEL PLOTTER, TONER MAQUINAS SUMADORA, LABELS PARA CD Y PAPEL BOND 11*17.</t>
  </si>
  <si>
    <t>PAGO FACT. NO. B1500000074/2021 ORDEN DE SERVICIO OS2021-0749 SERVICIOS DE PUBLICIDAD EN PROGRAMA TELEVISIVO EN LA PROGRAMACIÓN REGULAR DE LOS CANALES 31/ 1031 TELECABLE DE CLARO, 33/438 TELECABLE DE ALTICE, 32 DE ASTER, 31 DE WIND Y CATORCE TV, CANAL 14. CORRESP. AL PERIODO DEL 08 DE NOVIEMBRE AL 08 DE DICIEMBRE/2021.</t>
  </si>
  <si>
    <t>PAGO FACT. NO.B1500000008/02-12-2021, ORDEN DE SERVICIO NO.OS2021-0518 ,SERVICIO DE DISTRIBUCION DE AGUA CON CAMION CISTERNA EN DIFERENTES COMUNIDADES DE LA PROVINCIA MARIA TRINIDAD SANCHEZ, CORRESP. 25 DIAS DE NOVIEMBRE/2021.</t>
  </si>
  <si>
    <t>PAGO DE FACT. NO.B1500001694/12-11-2021 ORDEN DE SERVICIO NO. OS2021-0523, "SERVICIOS DE ALQUILER DE IMPRESORAS MULTIFUNCIONALES Y PLOTTERS PARA USO DEL INAPA CORRESP. AL MES DE OCTUBRE 2021.</t>
  </si>
  <si>
    <t>PAGO FACT. NO. B1100009230/17-12-2021, ALQUILER DE LOCAL  COMERCIAL, UBICADO EN LA CALLE SANTOME NO.38, MUNICIPIO EL CERCADO,  PROVINCIA SAN JUAN, CORRESP. AL  MES DE DICIEMBRE/2021.</t>
  </si>
  <si>
    <t>REPOSICION FONDO CAJA CHICA  DE LA PROVINCIA SAN JUAN ZONA II CORRESP. AL PERIODO DEL 04-11 AL 09-12-2021, RECIBOS DE DESEMBOLSO DEL 5663 AL 5686.</t>
  </si>
  <si>
    <t>PAGO FACT. NO. B1500000062/06-12-2021 , ORDEN DE SERVICIO NO.OS2021-0662, DISTRIBUCION DE AGUA EN DIFERENTES SECTORES Y COMUNIDADES DE LA PROVINCIA SAN PEDRO DE MACORIS, CORRESP. A 30 DIAS DEL MES DE NOVIEMBRE/2021.</t>
  </si>
  <si>
    <t>PAGO FACT. NO.B1500000015/06-12-2021, ORDEN DE SERVICIO NO. OS2021-0653, DISTRIBUCION DE AGUA EN DIFERENTES SECTORES Y COMUNIDADES DE LA PROVINCIA MONTE CRISTI, CORRESP. A 26 DIAS DEL  MES DE NOVIEMBRE/2021.</t>
  </si>
  <si>
    <t>PAGO FACT. NO.B1500000121/09-12-2021, ORDEN DE SERVICIO NO. OS2021-0593  SERVICIO DISTRIBUCION DE AGUA CON CAMION CISTERNA EN DIFERENTES COMUNIDADES DE LA PROVINCIA SAN PEDRO DE MACORIS, CORRESP. A 30 DIAS DE  NOVIEMBRE/2021.</t>
  </si>
  <si>
    <t>PAGO FACT. NOS. B1500000037, 38, 39, 40/02-12-2021, ORDEN DE SERVICIO NO. OS2021-0869, SERVICIO DE DISTRIBUCION DE AGUA CON CAMION CISTERNA EN DIFERENTES SECTORES Y COMUNIDADES DE LA PROVINCIA SAN CRISTOBAL, CORRESP. A 30  DIAS DEL MES AGOSTO, 30 DIAS DE SEPTIEMBRE,  30 DIAS DE OCTUBRE Y 30 DIAS DE NOVIEMBRE/2021.</t>
  </si>
  <si>
    <t>PAGO FACT. NO.B1500000041/08-12-2021, ORDEN DE SERVICIO NO. OS2021-0600,   DISTRIBUCION DE AGUA EN DIFERENTES SECTORES Y COMUNIDADES  DE LA PROVINCIA SAMANA, CORRESP. A 30  DIAS DEL MES DE  NOVIEMBRE/2021.</t>
  </si>
  <si>
    <t>PAGO FACT. NO. B1500000117/09-12-2021,  ORDEN DE SERVICIO NO. OS2021-0590, SERVICIO DISTRIBUCION DE AGUA EN DIFERENTES SECTORES Y COMUNIDADES DE LA PROVINCIA SAMANA. CORRESP. A  30 DIAS DE NOVIEMBRE/2021.</t>
  </si>
  <si>
    <t>PAGO FACT. NO.B1500000006/09-12-2021, ORDEN DE SERVICIO NO.OS2021-0501, COLOCACION DE PUBLICIDAD INSTITUCIONAL DURANTE 06 (SEIS) MESES, EN EL PROGRAMA DE TELEVISION TRANSMITIDO EN PLATAFORMA DIGITAL¨, " EL MUNDO HOY", CORRESP. AL PERIODO DEL 10 DE OCTUBRE AL 10 DE NOVIEMBRE/2021.</t>
  </si>
  <si>
    <t>PAGO FACT. NO.B1500003266/17-09-2021, ORDEN DE SERVICIO NO.OS2021-0633, PUBLICACION EN UN (1) MEDIO DE CIRCULACION NACIONAL, DURANTE DOS (2) DIAS CONSECUTIVOS, LA CONVOCATORIA A PARTICIPAR EN EL PROCESO DE LICITACION PUBLICA NACIONAL INAPA-CCC-LPN-2021-0029 "ADQUISICION DE RODAMIENTOS, CONTACTOR MAGNETICO Y CONTROL DE NIVEL PARA SER UTILIZADOS EN MANTENIMIENTO DE LOS DIFERENTES EQUIPOS DEL INAPA".</t>
  </si>
  <si>
    <t>PAGO FACT. NO.B1500003424/08-11-2021, ORDEN DE SERVICIO NO.OS2021-0766, PUBLICACION EN UN MEDIO DE CIRCULACION NACIONAL, DOS DIAS CONSECUTIVOS: MARTES 26 Y MIERCOLES 27 DE OCTUBRE DEL AÑO 2021, PROCESO DE LICITACION PUBLICA NACIONAL NO.INAPA-CCC-LPN-2021-0045 "MEJORAMIENTO ALCANTARILLADO SANITARIO LAS MATAS DE FARFAN, PROVINCIA SAN JUAN, ZONA II".</t>
  </si>
  <si>
    <t>PAGO FACT. NO.B1500003483/25-11-2021, ORDEN DE SERVICIO NO.OS2021-0807, PUBLICACION EN UN MEDIO DE CIRCULACION NACIONAL, DOS DIAS, CONSECUTIVOS: LUNES 08 Y MARTES 09 DE NOVIEMBRE DEL AÑO 2021, PROCESO DE LICITACION PUBLICA NACIONAL NO.INAPA-CCC-LPN-2021-0052 "AMPLIACION ACUEDUCTO MULTIPLE SAN JOSE DE OCOA-SABANA LARGA, PROVINCIA SAN JOSE DE OCOA, ZONA IV".</t>
  </si>
  <si>
    <t>PAGO FACT. NO.B1500003480/25-11-2021, ORDEN DE SERVICIO NO.OS2021-0777, PUBLICACION EN UN MEDIO DE CIRCULACION NACIONAL, DOS DIAS CONSECUTIVOS: LUNES 01 Y MARTES 02 DE NOVIEMBRE DEL AÑO 2021, PROCESO DE LICITACION PUBLICA NACIONAL NO.INAPA-CCC-LPN-2021-0047, "ADQUISICION DE ASFALTO EN FRIO PARA SER UTILIZADO EN LA REPOSICION DE ASFALTO POR CORRECCION DE AVERIAS EN LOS ACUEDUCTOS DE TODAS LAS PROVINCIAS, PLAN NACIONAL DE RESCATE".</t>
  </si>
  <si>
    <t>PAGO FACT. NOS. B150000008/03-11, 09/01-12-2021,  ORDEN DE SERVICIO NO. OS2021-0853, SERVICIO DISTRIBUCION DE AGUA EN DIFERENTES SECTORES Y COMUNIDADES DE LA PROVINCIA PERAVIA.  CORRESP. A 18  DIAS DE  OCTUBRE  Y 30 DIAS DE NOVIEMBRE/2021.</t>
  </si>
  <si>
    <t>PAGO FACT. NO.B1500000164/15-12-2021, ORDEN  DE SERVICIO NO. OS2021-0739,  DISTRIBUCION DE AGUA EN DIFERENTES SECTORES Y COMUNIDADES DE LA PROVINCIA SAN CRISTOBAL, CORRESP.A   30 DIAS DE NOVIEMBRE/2021.</t>
  </si>
  <si>
    <t>PAGO FACT. NO.B1500003535/09-12-2021, ORDEN DE SERVICIO NO. OS2021-0747, COLOCACION DE PUBLICIDAD INSTITUCIONAL EN PAGINA WEB "WWW.ELNUEVODIARIO.COM.DO", CORRESP. AL PERIODO DEL 08 DE NOVIEMBRE AL 08 DE DICIEMBRE 2021.</t>
  </si>
  <si>
    <t>PAGO FACT. NO. B1500000055/ 06-12-2021, ORDEN DE SERVICIOS NO, OS2021-0709,  SERVICIO DE DISTRIBUCION DE AGUA EN DIFERENTES SECTORES Y COMUNIDADES DE LA PROVINCIA PEDERNALES, CORRESP. A   30 DIAS DE NOVIEMBRE/2021.</t>
  </si>
  <si>
    <t>PAGO FACT. NO.B1100009228/17-12-2021,  ALQUILER LOCAL COMERCIAL EN MANZANILLO, MUNICIPIO PEPILLO SALCEDO, PROVINCIA MONTECRISTI, CORRESP. AL MES DE DICIEMBRE/2021.</t>
  </si>
  <si>
    <t>PAGO FACT. NO. B1100009262/20-12-2021,  ALQUILER DE UNA CASA, EN EL MUNICIPIO BANI, PROVINCIA PERAVIA CORRESP. AL MES DE DICIEMBRE/2021.</t>
  </si>
  <si>
    <t>PAGO FACT. NO.B1500000039/09-12-2021, ORDEN DE SERVICIO NO. OS2021-0722, DISTRIBUCION DE AGUA EN DIFERENTES SECTORES Y COMUNIDADES DE LA PROVINCIA SAMANA,  CORRESP. A 30 DIAS DEL MES DE  NOVIEMBRE/2021.</t>
  </si>
  <si>
    <t>SERVICIO DE MANTENIMIENTO A MOTOR DE 60 HP PARA EL EQUIPO #3, CAMBIO DE RODAMIENTO INFERIOR Y SUPERIOR, AC. PALENQUE, INAPA PROV. SAN CRISTOBAL</t>
  </si>
  <si>
    <t>4304</t>
  </si>
  <si>
    <t>4305</t>
  </si>
  <si>
    <t>4306</t>
  </si>
  <si>
    <t>REPOSICION CAJA CHICA DE LA DIVISION ADM. Y FINANCIERA , INAPA SAN CISTOBAL. PERIODO 01/12/21 AL 22/12/21. RECIBOS No. 2357 Al 2400</t>
  </si>
  <si>
    <t>REPOSICION CAJA CHICA DE LA DIVISION ADM. Y FINANCIERA , INAPA SAN CISTOBAL. PERIODO 22/12/21 AL 27/12/21. RECIBOS No. 2401 Al 2406. CIERRE DE AÑO 2021.</t>
  </si>
  <si>
    <t xml:space="preserve">EFT-7116 </t>
  </si>
  <si>
    <t>EFT-7117</t>
  </si>
  <si>
    <t>EFT-7118</t>
  </si>
  <si>
    <t>EFT-7119</t>
  </si>
  <si>
    <t>EFT-7120</t>
  </si>
  <si>
    <t>EFT-7121</t>
  </si>
  <si>
    <t>EFT-7122</t>
  </si>
  <si>
    <t>EFT-7123</t>
  </si>
  <si>
    <t>EFT-7124</t>
  </si>
  <si>
    <t>EFT-7125</t>
  </si>
  <si>
    <t>EFT-7126</t>
  </si>
  <si>
    <t>EFT-7127</t>
  </si>
  <si>
    <t>EFT-7128</t>
  </si>
  <si>
    <t>EFT-7129</t>
  </si>
  <si>
    <t>EFT-7130</t>
  </si>
  <si>
    <t>EFT-7131</t>
  </si>
  <si>
    <t>EFT-7132</t>
  </si>
  <si>
    <t>EFT-7133</t>
  </si>
  <si>
    <t>EFT-7134</t>
  </si>
  <si>
    <t>EFT-7135</t>
  </si>
  <si>
    <t xml:space="preserve">062061 </t>
  </si>
  <si>
    <t xml:space="preserve">062062 </t>
  </si>
  <si>
    <t xml:space="preserve">062063 </t>
  </si>
  <si>
    <t xml:space="preserve">062064 </t>
  </si>
  <si>
    <t xml:space="preserve">062065 </t>
  </si>
  <si>
    <t xml:space="preserve">062066 </t>
  </si>
  <si>
    <t xml:space="preserve">062067 </t>
  </si>
  <si>
    <t xml:space="preserve">062068 </t>
  </si>
  <si>
    <t xml:space="preserve">062069 </t>
  </si>
  <si>
    <t xml:space="preserve">062070 </t>
  </si>
  <si>
    <t xml:space="preserve">062071 </t>
  </si>
  <si>
    <t xml:space="preserve">062072 </t>
  </si>
  <si>
    <t xml:space="preserve">062074 </t>
  </si>
  <si>
    <t xml:space="preserve">062075 </t>
  </si>
  <si>
    <t xml:space="preserve">062076 </t>
  </si>
  <si>
    <t xml:space="preserve">062077 </t>
  </si>
  <si>
    <t xml:space="preserve">062078 </t>
  </si>
  <si>
    <t xml:space="preserve">062079 </t>
  </si>
  <si>
    <t xml:space="preserve">062080 </t>
  </si>
  <si>
    <t>PAGO FACT. NO.B1100009227/17-12-2021,  ALQUILER LOCAL COMERCIAL  EN EL MUNICIPIO  LAGUNA SALADA, PROVINCIA VALVERDE, CORRESP. AL MES DE DICIEMBRE/2021.</t>
  </si>
  <si>
    <t>PAGO FACT. NO.B1100009232/17-12-2021, ALQUILER LOCAL COMERCIAL EN EL MUNICIPIO RESTAURACION,  PROVINCIA DAJABON. CORRESP. AL MES DE DICIEMBRE/2021.</t>
  </si>
  <si>
    <t>PAGO FACT. NO.B1500000040/13-12-2021,  ALQUILER LOCAL COMERCIAL EN RIO SAN JUAN, PROVINCIA MARIA TRINIDAD SANCHEZ, CORRESP. AL  MES DE DICIEMBRE/2021.</t>
  </si>
  <si>
    <t>PAGO FACT. NO. B1100009229/17-12-2021, ALQUILER DE LOCAL COMERCIAL UBICADO EN EL DISTRITO MUNICIPAL PALMAR DE OCOA, MUNICIPIO AZUA, PROVINCIA AZUA, CORRESP. AL MES DE DICIEMBRE/2021.</t>
  </si>
  <si>
    <t>PAGO FACTURA NO.B1100009233/17-12-2021,  ALQUILER LOCAL COMERCIAL EN EL MUNICIPIO LOMA DE CABRERA, PROVINCIA DAJABON, CORRESP. AL  MES DE DICIEMBRE/2021.</t>
  </si>
  <si>
    <t>PAGO FACT. NO.B1100009225/17-12-2021 ALQUILER LOCAL COMERCIAL EN COTUI PROVINCIA  SANCHEZ RAMIREZ, CORRESP. AL MES DE DICIEMBRE/2021.</t>
  </si>
  <si>
    <t>PAGO FACT. NO.B1100009226/17-12-2021, ALQUILER LOCAL COMERCIAL EN PIMENTEL, PROVINCIA DUARTE, CORRESP. AL MES DE DICIEMBRE/2021.</t>
  </si>
  <si>
    <t>PAGO FACT. NO.B1100009231/17-12-2021, ALQUILER LOCAL COMERCIAL EN EL MUNICIPIO DE CABRERA, PROVINCIA MARIA TRINIDAD SANCHEZ, CORRESP. AL MES DE DICIEMBRE/2021.</t>
  </si>
  <si>
    <t>PAGO FACT. NO. B1500000028/07-12-2021, ORDEN DE SERVICIO NO. OS2021-0597, SERVICIO DE DISTRIBUCION DE AGUA CON CAMION CISTERNA EN DIFERENTES SECTORES Y COMUNIDADES DE LA PROVINCIA BAHORUCO, CORRESP. A 30 DIAS DEL MES NOVIEMBRE/2021.</t>
  </si>
  <si>
    <t>PAGO FACT. NO. B1500000546/01-12-2021 ORDEN DE SERVICIO OS2021-0834 SERVICIOS DE PRODUCCIÓN DE EVENTO, MONTAJE Y DESMONTAJE PARA LA  ACTIVIDAD DEL SORTEO DE OBRAS DEL INAPA 2021.</t>
  </si>
  <si>
    <t>PAGO FACT. NOS. B1500000138, 139/16-09-2021 ORDENES DE SERVICIO NOS. OS2021-0494, 0631, SERVICIO DE SUMINISTRO E INSTALACION PUERTAS CORREDIZA, VIDRIOS FIJOS, PUERTAS FLOTANTES, EN LOS DEPTOS. DE TECNOLOGIA Y COMUNICACION, PRESUPUESTO, COSTO, COMUNICACION Y PRENSA,  REFORZAMIENTO DE SHEETROCK Y ANCLAJES A VIGAS DE HIERROS PARA SER UTILIZADOS EN LA DIRECCION DE COMPRAS Y CONTRATACIONES, UBICADOS EN LA SEDE CENTRAL DEL INAPA.</t>
  </si>
  <si>
    <t>PAGO FACT. NO.B1500000001/15-12-2021, ORDEN DE COMPRA NO.OC2021-0298, COMPRA DE BOCINA Y AMPLIFICADOR DE MUSICA PARA SER UTILIZADO EN OPERATIVOS DE CRECIMIENTO DEL INAPA, A NIVEL NACIONAL.</t>
  </si>
  <si>
    <t>PAGO FACT. NO. B1500000033/06-12-2021,  ORDEN DE SERVICIO NO. OS2021-0891  DISTRIBUCION  DE AGUA EN DIFERENTES SECTORES Y COMUNIDADES DE LA PROVINCIA  DE AZUA  CORRESP. A  29 DIAS DE NOVIEMBRE/2021.</t>
  </si>
  <si>
    <t>PAGO FACT. NO. B1100009234/17-12-2021,  ALQUILER LOCAL COMERCIAL, MUNICIPIO SAN JUAN, PROVINCIA SAN JUAN, CORRESP. AL  MES DE DICIEMBRE/2021.</t>
  </si>
  <si>
    <t>PAGO FACT.NO. B1500000108/06-11-2021 ALQUILER LOCAL COMERCIAL EN EL MUNICIPIO NAGUA, PROVINCIA  MARIA TRINIDAD SANCHEZ, CORRESP. A LOS MESES AGOSTO, SEPTIEMBRE, OCTUBRE, NOVIEMBRE/2021.</t>
  </si>
  <si>
    <t>PAGO FACT. NO. B1100009241/17-12-2021, ALQUILER LOCAL COMERCIAL EN EL MUNICIPIO QUISQUEYA, PROVINCIA SAN PEDRO DE MACORIS, CORRESP. AL MES DE DICIEMBRE/2021.</t>
  </si>
  <si>
    <t>PAGO FACT. NO.B1100009237/17-12-2021,  ALQUILER LOCAL COMERCIAL EN JICOME ARRIBA, MUNICIPIO ESPERANZA, PROVINCIA VALVERDE, CORRESP. AL MES DE DICIEMBRE/2021.</t>
  </si>
  <si>
    <t>PAGO FACT. NO. B1500000039/15-11-2021, ORDEN DE SERVICIO OS2021-0809, SERVICIO DE NOTARIO PARA EL ACTO DE APERTURA DE LA LICITACION PUBLICA NACIONAL NO. INAPA-CCC-LPN-2021-0027, OFERTAS ECONOMICAS  (SOBRE B) PARA LA " REHABILITACION PLANTA POTABILIZADORA DE 130 LPS E INTERCONEXION AL DEPOSITO REGULADOR DE H.A. CAP. 1,000,000  ACUEDUCTO MONTE PLATA, PROVINCIA  MONTE PLATA, ZONA IV.</t>
  </si>
  <si>
    <t>PAGO FACT. NO.B1100009236/17-12-2021,  ALQUILER LOCAL COMERCIAL, MUNICIPIO SAN JOSE DE OCOA, PROVINCIA  DE SAN JOSE DE OCOA, CORRESP. AL MES DE DICIEMBRE/2021.</t>
  </si>
  <si>
    <t>PAGO FACT. NO.B1100009238/17-12-2021, ALQUILER LOCAL COMERCIAL EN VILLA LA MATA, PROVINCIA SANCHEZ RAMIREZ, CORRESP. AL MES DE DICIEMBRE/2021.</t>
  </si>
  <si>
    <t>PAGO FACT. NO.B1500000109/01-12-2021,  ALQUILER LOCAL COMERCIAL Y MANTENIMIENTO EN EL MUNICIPIO LAS TERRENAS, PROVINCIA SAMANA, CORRESP. AL MES DE DICIEMBRE/2021.</t>
  </si>
  <si>
    <t>PAGO FACT. NO.B1100009235/17-12-2021.  ALQUILER LOCAL COMERCIAL EN EL MUNICIPIO DE BAYAGUANA, PROVINCIA MONTE PLATA, CORRESP. AL MES DE DICIEMBRE/2021.</t>
  </si>
  <si>
    <t>PAGO FACT. NO. B1100009261/20-12-2021,  ALQUILER VIVIENDA FAMILIAR HABITADA POR EL PERSONAL DE SUPERVISION DE OBRAS EN MONTECRISTI, CORRESP. AL MES DE DICIEMBRE/2021.</t>
  </si>
  <si>
    <t>PAGO FACT. NO.B1500000012/01-12-2021, ALQUILER LOCAL COMERCIAL EN EL MUNICIPIO SAN FRANCISCO DE MACORIS, PROVINCIA DUARTE,  CORRESP. AL MES DE DICIEMBRE/2021.</t>
  </si>
  <si>
    <t>PAGO VIATICOS DE SUP. Y FISCALIZACION DE OBRAS CORRESP. AL MES DE OCTUBRE/2021, ELABORADA EN DICIEMBRE/2021.</t>
  </si>
  <si>
    <t>PAGO VIATICOS DIRECCION DESAROLLO PROVINCIAL, CORRESP. AL MES DE OCTUBRE/2021, ELABORADA EN DICIEMBRE/2021.</t>
  </si>
  <si>
    <t>PAGO VIATICOS DIRECCION ADMINISTRATIVA, CORRESP. AL MES DE OCTUBRE/2021, ELABORADA EN DICIEMBRE/2021.</t>
  </si>
  <si>
    <t>PAGO VIATICOS DE LA DIRECION DE TRATAMIENTO DE AGUA, CORRESP. A OCTUBRE/2021, ELABORADA EN DICIEMBRE/2021.</t>
  </si>
  <si>
    <t>PAGO VIATICOS DIRECCION DE INGENIERIA, CORREP. AL MES OCTUBRE/2021, ELABORADA EN DICIEMBRE/2021.</t>
  </si>
  <si>
    <t>PAGO VIATICOS DE DIRECCION DE OPERACIONES CORRESP. AL MES DE OCTUBRE/2021, ELABORADA EN DICIEMBRE/2021.</t>
  </si>
  <si>
    <t>PAGO FACT. NO. B1500000080/02-12-2021, ORDEN DE SERVICIO NO. OS2021-0860, DISTRIBUCION DE AGUA EN DIFERENTES SECTORES Y COMUNIDADES DE LA PROVINCIA SAN CRISTOBAL, CORRESP. A 30 DIAS  DE NOVIEMBRE/2021.</t>
  </si>
  <si>
    <t>PAGO FACT. NO.B1500000073/06-12-2021,ORDEN DE SERVICIO NO.OS2021-0715 ,SERVICIO DE DISTRIBUCION DE AGUA CON CAMION CISTERNA EN DIFERENTES COMUNIDADES DE LA PROVINCIA PEDERNALES, CORRESP. A  30  DIAS DEL MES DE NOVIEMBRE/2021.</t>
  </si>
  <si>
    <t>PAGO FACT.  NO. B1500000037/13-12-2021, ORDEN DE SERVICIO NO.OS2021-0596, DISTRIBUCION DE AGUA EN DIFERENTES SECTORES Y COMUNIDADES DE LA PROVINCIA EL SEIBO CORRESP. A  28 DIAS DE NOVIEMBRE/2021.</t>
  </si>
  <si>
    <t>PAGO FACT. NO.B1500000046/17-11-2021, ORDEN DE SERVICIO NO.OS2021-0837, SERVICIO DE NOTARIO PARA EL ACTO DE APERTURA DE LA COMPARACION DE PRECIOS NO.INAPA-CCC-CP-2021-0050 OFERTAS ECONOMICAS (SOBRE B) PARA LA "REUBICACION  COLECTORA ALCANTARILLADO SANITARIO EL SEIBO, PROVINCIA EL SEIBO".</t>
  </si>
  <si>
    <t>PAGO FACT. NOS.B1500021174/01, 21182/15-11-2021 POLIZA NO.30-93-015147, SERVICIOS PLAN MASTER INTERNACIONAL AL SERVIDOR VIGENTE Y SUS DEPENDIENTES DIRECTOS (CONYUGE E HIJOS), CORRESP. AL MES DE DICIEMBRE/2021.</t>
  </si>
  <si>
    <t>PAGO FACT. NOS B1500097211/07, 97213/09-12-2021 ORDEN DE COMPRA OC2021-0188, ADQUISICION DE (189.00 UNIDADES) DE BOTELLONES DE AGUA, PARA SER UTILIZADOS EN LOS DIFERENTES DEPARTAMENTOS DE LA INSTITUCION INAPA.</t>
  </si>
  <si>
    <t>PAGO FACT. NO. B1500000171/21-12-2021 ORDEN DE COMPRA OC2021-0240, ADQUISICION DE TUBERIAS PARA SER UTILIZADAS EN LOS ACUEDUCTOS Y PLANTAS DE TRATAMIENTOS.</t>
  </si>
  <si>
    <t>PAGO FACT. NO. B1500035822/15-12-2021, CUENTA NO.4236435, POR SERVICIO DE  INTERNET  PRINCIPAL 200 MBPS Y TELECABLE, CORRESP. AL PERIODO DEL 11-11-2021  AL 10-12-2021.</t>
  </si>
  <si>
    <t>PAGO FACT. NOS. B1500001363,64,65,66,68/15-12-2021 CONTRATOS NOS. 6395, 6396, 6397, 6398, 6415,  CONSUMO ENERGETICO DE LAS LOCALIDADES ARROYO SULDIDO, LAS COLONIAS, RANCHO ESP, AGUA SABROSA,  LA BARBACOA,  LA COLONIA RANCHO ESPAÑOL,  PROVINCIA SAMANA, CORRESP. AL MES DE DICIEMBRE/2021.</t>
  </si>
  <si>
    <t xml:space="preserve">EFT-7136 </t>
  </si>
  <si>
    <t>EFT-7137</t>
  </si>
  <si>
    <t>EFT-7138</t>
  </si>
  <si>
    <t>EFT-7139</t>
  </si>
  <si>
    <t>EFT-7140</t>
  </si>
  <si>
    <t xml:space="preserve">062081 </t>
  </si>
  <si>
    <t xml:space="preserve">062082 </t>
  </si>
  <si>
    <t xml:space="preserve">062083 </t>
  </si>
  <si>
    <t xml:space="preserve">062084 </t>
  </si>
  <si>
    <t xml:space="preserve">062085 </t>
  </si>
  <si>
    <t xml:space="preserve">062086 </t>
  </si>
  <si>
    <t xml:space="preserve">062087 </t>
  </si>
  <si>
    <t xml:space="preserve">062088 </t>
  </si>
  <si>
    <t xml:space="preserve">062089 </t>
  </si>
  <si>
    <t xml:space="preserve">062090 </t>
  </si>
  <si>
    <t>APORTE DE LA INSTITUCION CONFORME AL ACUERDO DE COLABORACION ENTRE EL INSTITUTO NACIONAL DE AGUAS POTABLES Y ALCANTARILLADOS (INAPA) Y LA FUNDACION FRANCINA HUNGRIA, EN FECHA DE 28 DE JUNIO DEL AÑO 2021, PARA LA EJECUCION Y DESARROLLO DE ACTIVIDADES CONJUNTAS Y RECIPROCAS EN PROCURA DE FORMAR A LOS COLABORADORES DEL INAPA, PROMOVIENDO ESPACIOS DE COMUNICACION DE LAS ACCIONES DE MANEJOS RESPONSABLE DE LOS RECURSOS DEL AGUA, CORRESP. A DICIEMBRE/2021 ACUERDO DE FECHA 28 DE JUNIO DEL  AÑO 2021.</t>
  </si>
  <si>
    <t>PAGO FACT. NO.B1500000099/18/11/2021 ORDEN DE COMPRA OC2021-0286, COMPRA DE MATERIALES PARA SER UTILIZADO POR LAS BRIGADAS DE MANTENIMIENTO EN LOS DIFERENTES ACUEDUCTOS, ALCANTARILLADOS Y SISTEMAS DE TRATAMIENTO DE TODAS LAS PROVINCIAS.</t>
  </si>
  <si>
    <t>PAGO FACT. NO.B1100009240/17-12-2021, ALQUILER LOCAL COMERCIAL  EN BOCA CANASTA , MUNICIPIO BANI, PROVINCIA PERAVIA CORRESP. AL MES DE DICIEMBRE/2021.</t>
  </si>
  <si>
    <t>PAGO FACT. NO.B1100009242/17-12-2021, ALQUILER LOCAL COMERCIAL EN  LAS YAYAS, PROVINCIA  AZUA,  CORRESP. AL MES DE DICIEMBRE/2021.</t>
  </si>
  <si>
    <t>PAGO FACT. NOS. B1500000007/16, 8/21-12-2021 ORDEN DE COMPRA OC2021-0287, "ADQUISICIÓN DE TUBOS Y TUBERIAS DE ACERO Y PVC PARA SER UTILIZADOS EN TODOS LOS ACUEDUCTOS DEL INAPA".</t>
  </si>
  <si>
    <t>PAGO FACT. NO. B1500000147/30-11-2021 ORDEN DE SERVICIO OS2021-0850, SERVICIO DE NOTARIO EL ACTO DE APERTURA DE LA COMPARACIÓN DE PRECIO NO.INAPA-CCC-CP-2021-0059 OFERTAS ECONÓMICAS (SOBRE B) PARA LA "ADQUISICIÓN DE MATERIALES ELECTRICOS (ALAMBRES, CONECTORES Y BREAKER) PARA SER UTILIZADOS EN TODOS LOS ACUEDUCTOS DEL INAPA".</t>
  </si>
  <si>
    <t>PAGO FACT. NO.B1100009244/17-12-2021 ALQUILER DE LOCAL COMERCIAL EN EL MUNICIPIO NAGUA, PROVINCIA MARIA TRINIDAD SANCHEZ, CORRESP. AL MES DE DICIEMBRE/2021.</t>
  </si>
  <si>
    <t>PAGO FACT. NO. B1500000008/01-12-2021 SERVICIO DE GPS USADOS POR EL INAPA CORRESP. AL MES DE DICIEMBRE/2021.</t>
  </si>
  <si>
    <t>PAGO FACT. NO. B1500000004/10-08-2021 ORDEN DE COMPRA  NO. OC2021-0214, ADQUISICION DE DISPOSITIVOS PARA LOCALIZACION AUTOMATICA DE VEHICULOS (AVL), PARA USOS DEL INAPA. ( AMORTIZACION DE 20% AVANCE RD$232,000.27).</t>
  </si>
  <si>
    <t>REPOSICION FONDO CAJA CHICA DE LA DIVISION DE TESORERIA DESTINADO PARA CUBRIR GASTOS MENORES DEL NIVEL CENTRAL CORRESPONDIENTE AL PERIODO DEL 03-08 AL 30-11-2021, RECIBOS DE DESEMBOLSO DEL 20060 AL 20256 .</t>
  </si>
  <si>
    <t>PAGO FACT. NO. B1500012972/17-12-2021 ORDEN DE SERVICIO NO. OS2019-1149, RENOVACION DE LICENCIAS MICROSOFT .</t>
  </si>
  <si>
    <t>PAGO FACT. NO. B1500000069/08-12-2021, ORDEN DE SERVICIO NO.OS2021-0530, DISTRIBUCION DE AGUA EN DIFERENTES SECTORES Y COMUNIDADES DE LA PROVINCIA  SAN CRISTOBAL,  CORRESP. A  30 DIAS DE NOVIEMBRE/2021.</t>
  </si>
  <si>
    <t>PAGO FACT. NO.B1100009243/17-12-2021,  ALQUILER LOCAL COMERCIAL EN EL MUNICIPIO COTUI, PROVINCIA SANCHEZ RAMIREZ, CORRESP. AL  MES DE DICIEMBRE/2021.</t>
  </si>
  <si>
    <t>PAGO FACT. NO.B1100009245/17-12-2021,  ALQUILER DE LOCAL COMERCIAL EN EL MUNICIPIO DON GREGORIO, PROVINCIA PERAVIA,  CORRESP. AL MES DE DICIEMBRE/2021.</t>
  </si>
  <si>
    <t>PAGO FACT. NO.B1100009239/17-12-2021, ALQUILER LOCAL COMERCIAL,  MUNICIPIO EL VALLE, PROVINCIA HATO MAYOR , CORRESP. AL MES DE DICIEMBRE/2021.</t>
  </si>
  <si>
    <t>062073</t>
  </si>
  <si>
    <t>PAGO FACT. NO. B1500000046/15-11-2021, ORDEN DE SERVICIO NO. OS2021-0407, DISTRIBUCION DE AGUA EN DIFERENTES SECTORES Y COMUNIDADES DE LA PROVINCIA  BARAHONA, CORRESP. A 30 DIAS OCTUBRE/202.</t>
  </si>
  <si>
    <t>PAGO DE FACT. No. B1500009883A  POR COMPRA DE MATERIALES PARA REPARACION DE AVERIA UBICADA EN ARROYO CANO .</t>
  </si>
  <si>
    <t>PAGO DE FACTS. No. B1100009221 , POR SERVICIO DE ALQUILER DE RETRO- EXCAVADORA USO DE REPARACION DE AVERIA EN LA LINEA DE IMPULSION DE 8 EN HATO DEL PADRE .</t>
  </si>
  <si>
    <t>PAGO DE FACT. No.B1500009989,COMPRA DE MATERIALES QUE SERAN UTILIZADOS PARA ARREGLAR VALVULA DE DESARENADOR 6,7 Y 8 DE LA PLANTA DE SAN JUAN DE LA MAGUANA, JUAN HERRERA Y HATO DEL PADRE.</t>
  </si>
  <si>
    <t>PAGO DE FACT. No. B1500009952 , COMPRA DE MATERIALES PARA CAMBIO DE MOTORES DE LOS MEZCLADORES DE SULFATO DE LA PLANTA DE SAN JUAN DE LA MAGUANA , JUAN HERRERA, Y HATO DEL PADRE .</t>
  </si>
  <si>
    <t>PAGO DE FACT. No. B1100009220 ,COMPRA DE RELLENO Y BOTE PARA REPARACION DE AVERIA EN LA LINEA MATRIZ DE 12 ABC UBICADA EN LA C/ CAONABO ENTRE DR. CABRAL Y WENCESLAO RAMIREZ .</t>
  </si>
  <si>
    <t>PAGO DE FACT. No. B1100009219 , POR  3 VIAJES DE DESECHO DE PAVIMENTO EN LA C/3 EL LUCERO .</t>
  </si>
  <si>
    <t xml:space="preserve">PAGO DE FACT. No. B1100009220  COMPRA DE RELLENO Y BOTE PARA REPARACION DE AVERIA EN LA LINEA MATRIZ DE 12 ABC UBICADA EN LA C/ CAONABO ENTRE DR. CABRAL Y WENCESLAO RAMIREZ. </t>
  </si>
  <si>
    <t>PAGO DE FACT. No. B110009218 ,  ALQUILER DE RETRO-EXCAVADORA  PARA REPARACION DE AVERIA EN LA LINEA MATRIZ DE CONDUCION DE 12 UBICADA EN LA C/ CAONABO ENTRE DR. CABRAL Y WENCEASLAO RAMIREZ.</t>
  </si>
  <si>
    <t xml:space="preserve">PAGO DE FACT. No.B1100009217  , ALQUILER DE RETRO-EXCAVADORA, PARA SE UTILIZADA EN LA REPARACION DE AVERIA EN LA LINEA DE 12 UBICADA FRENTE A LA PLANTA DE JUAN HERRERA. </t>
  </si>
  <si>
    <t>PAGO DE FACT. No. B1100009215 , ALQUILER DE RETRO-EXCAVADORA, PARA REPARACION DE AVERIA UBICADA EN EL TRIANGULO DE LOS MOJADOS.</t>
  </si>
  <si>
    <t xml:space="preserve">PAGO DE FACT. No. B1100009219 ,VIAJES DE DESECHO DE PAVIMENTO EN LA C/3 EL LUCERO. </t>
  </si>
  <si>
    <t>PAGO DE FACT. No. B1100009216 , ALQUILER DE RETRO-EXCAVADORA, PARA SER UTILIZADA EN REPARACION DE AVERIA EN LA C/3, EL LUCERO Y JUAN HERRERA .</t>
  </si>
  <si>
    <t xml:space="preserve">PAGO DE FACT. B00000788,POR COMPRA DE JUNTAS DRESSER DE 6 Y JUNTAS DESSER DE 8 PARA EXISTENCIA EN ALMACEN DE LA PROVINCIA SAN JUAN. </t>
  </si>
  <si>
    <t xml:space="preserve">PAGO DE FACT. No. B1500000789 , COMPRA DE  JUNTAS DRESSER DE 2, JUNTAS DRESEER DE 3 Y JUNTAS DRESSER DE 4PARA EXISTENCIA EN EL ALMACEN DE LA PROVINCIA SAN JUAN. </t>
  </si>
  <si>
    <t xml:space="preserve">PAGO DE FACT. No. B1100009155, PARA LIMPIEZA DER ACS. DE JUAN HERRERA, JINOVA , LOS BANCOS, LAS AVISPA, ARROYO CANO Y VALLEJUELO. </t>
  </si>
  <si>
    <t xml:space="preserve">PAGO DE FACT. No. B1100009154 ,PARA LIMPIEZA DER ACS. DE JUAN HERRERA, JINOVA , LOS BANCOS, LAS AVISPA, ARROYO CANO Y VALLEJUELO. </t>
  </si>
  <si>
    <t xml:space="preserve">PAGO DE FACT. No. B1100009153 ,PARA LIMPIEZA DER ACS. DE JUAN HERRERA, JINOVA , LOS BANCOS, LAS AVISPA, ARROYO CANO Y VALLEJUELO. </t>
  </si>
  <si>
    <t xml:space="preserve">PAGO DE FACT. No. B1100009152 , PARA LIMPIEZA DER ACS. DE JUAN HERRERA, JINOVA , LOS BANCOS, LAS AVISPA, ARROYO CANO Y VALLEJUELO. </t>
  </si>
  <si>
    <t xml:space="preserve">PAGO DE FACT. No. B1100009150 , PARA LIMPIEZA DER ACS. DE JUAN HERRERA, JINOVA , LOS BANCOS, LAS AVISPA, ARROYO CANO Y VALLEJUELO. </t>
  </si>
  <si>
    <t xml:space="preserve">PAGO DE FACT. No. B1100009065 , PARA LIMPIEZA DER ACS. DE JUAN HERRERA, JINOVA , LOS BANCOS, LAS AVISPA, ARROYO CANO Y VALLEJUELO. </t>
  </si>
  <si>
    <t xml:space="preserve">PAGO DE FACT. No. B1100009064 , PARA LIMPIEZA DER ACS. DE JUAN HERRERA, JINOVA , LOS BANCOS, LAS AVISPA, ARROYO CANO Y VALLEJUELO. </t>
  </si>
  <si>
    <t xml:space="preserve">PAGO DE FACT. No. B1100009063 ,PARA LIMPIEZA DER ACS. DE JUAN HERRERA, JINOVA , LOS BANCOS, LAS AVISPA, ARROYO CANO Y VALLEJUELO. </t>
  </si>
  <si>
    <t xml:space="preserve">PAGO DE FACT. No. B1100009062 , PARA LIMPIEZA DER ACS. DE JUAN HERRERA, JINOVA , LOS BANCOS, LAS AVISPA, ARROYO CANO Y VALLEJUELO. </t>
  </si>
  <si>
    <t xml:space="preserve">PAGO DE FACT. No. B1100009061 , PARA LIMPIEZA DER ACS. DE JUAN HERRERA, JINOVA , LOS BANCOS, LAS AVISPA, ARROYO CANO Y VALLEJUELO. </t>
  </si>
  <si>
    <t>COMPRA DE JUNTAS DRESSER PARA SER USADAS EN LOS AC. DE LAS PROVINCIAS NEYBA, INDEPENDENCIA Y BARAHONA.</t>
  </si>
  <si>
    <t>PAGO REPOSICION CAJA CHICA PARA CUBRIR LOS DESEMBOLSOS DEL 5670 AL 5697 D/F 26/10/21 AL 3/12/21.</t>
  </si>
  <si>
    <t>PAGO FACT. B1100009233 ALQUILER LOCAL VILLA CENTRAL, CORRESP. AL MES DE DICIEMBRE 2021.</t>
  </si>
  <si>
    <t>PAGO FACT. NO. B1100008222-8392-8670-8926-8968-9076 PAGO ALQUILER LOCAL ENRIQUILLO CORRESP. A LOS MESES DE ABRIL A SEPTIEMBRE</t>
  </si>
  <si>
    <t>PAGO FACT. NO.B1500000024/25-11-2021, (CUB. NO.05 ) DE LOS TRABAJOS ¨CONSTRUCCION PLANTA POTABILIZADORA FILTRACION RAPIDA CAPACIDAD 40 LPS AC. LA GINA MICHES, PROV.EL SEIBO¨ Y LOTE 2. ¨HABILITACION DE LA PLANTA DEPURADORA DEL MUNICIPIO DE COTUI, PROV.SANCHEZ RAMIREZ¨.</t>
  </si>
  <si>
    <t>AVANCE INICIAL 20% DE LOS TRABAJOS MEJORAMIENTO AC. PEDERNALES (EQUIPAMIENTO Y ELECTRIFICACION POZOS) PROV. PEDERNALES.</t>
  </si>
  <si>
    <t>AVANCE INICIAL 20% DE LOS TRABAJOS CONSTRUCCION AC. CAÑADA CIMARRONA, PROV. AZUA.</t>
  </si>
  <si>
    <t>AVANCE INICIAL 20% DE LOS TRABAJOS REHABILITACION PLANTA POTABILIZADORA AC. SABANA YEGUA, PROV. AZUA.</t>
  </si>
  <si>
    <t>PAGO FACT.NO. B1500000001/29-09-2021,  TRABAJO TOPOGRAFICO PARA EL DISEÑO DEL AC. NAVARRETE, PROV. SANTIAGO,  CORRESP. A JULIO/2021.</t>
  </si>
  <si>
    <t>AVANCE INICIAL 20% DE LOS TRABAJOS DE REHABILITACION ALCANTARILLADO SANITARIO DE FANTINO, PROV. SANCHEZ RAMIREZ.</t>
  </si>
  <si>
    <t>AVANCE INICIAL 20% DE LOS TRABAJOS REHABILITACION DEPOSITO METALICO, AC. MULTIPLE DUVERGE- LA COLONIA VENGAN A VER, PROV. INDEPENDENCIA, ZONA VIII.</t>
  </si>
  <si>
    <t>PAGO FACT. NO.B1500000003/30-11-2021 (CUB. NO.03) DE LOS TRABAJOS REHABILITACION AC. MULTIPLE GUANITO, MUNICIPIO EL LLANO, PROV. ELIAS  PIÑA, LOTE II .</t>
  </si>
  <si>
    <t>PAGO DE FACT. NO.B1500000002/30-11-2021 (CUB. NO.02), DE  LOS TRABAJOS LINEA DE CONDUCCION 08´ PVC DESDE EST. 7+435.60 HASTA 9+435.60, PROV. SANTO DOMINGO-MONTE PLATA.</t>
  </si>
  <si>
    <t>AVANCE INICIAL 20% DE LOS TRABAJOS MEJORAMIENTO AC. TABARA ABAJO (COLOCACION LINEA DE ADUCCION), PROV. AZUA.</t>
  </si>
  <si>
    <t>PAGO FACT. NO.B1500000200/06-12-2021 (CUB. NO.06) DE LOS TRABAJOS CONSTRUCCION  ALCANTARILLADO SANITARIO  VILLA VASQUEZ , PROV. MONTECRISTI.</t>
  </si>
  <si>
    <t>PAGO FACT. NO.B1500000176/24-11-2021 (CUB. NO.05) DE LOS TRABAJOS  MEJORAMIENTO AC. LA SIEMBRA, PADRE LAS CASAS , PROV. AZUA.</t>
  </si>
  <si>
    <t>PAGO COMPENSACIÓN DE TERRENO A PERPETUIDAD POR  ADQ.  (1,750.00) METROS CUADRADO DE TERRENO, PARA SER UTILIZADO EL PASO DE LAS TUBERIAS DE CONDUCCIÓN DE 8", Y DE LA CONSTRUCCIÓN DE LA CAJUELA DE LA OBRA DE TOMA DEL AC. MÚLT., JUANA VICENTA, PROV. SAMANA, UBICADO EN LA PARTE ESTE DEL MUNICIPIO JUANA VICENTA, PROV. SAMANÁ .</t>
  </si>
  <si>
    <t>AVANCE INICIAL 20% DE LOS TRABAJOS AMPLIACION CAMPO DE POZO LA MATILLA AC. HIGUEY, HABILITACION LABORATORIO REGIONAL DEL ESTE, AC. DE HIGUEY Y MEJORAMIENTO DEL AC. LA OTRA BANDA- EL MACAO, PROV. LA ALTAGRACIA.</t>
  </si>
  <si>
    <t>PAGO FACTS.  NOS. B1500000002/29-09, 3/04-10-2021 TRABAJO TOPOGRAFICO PARA EL DISEÑO DEL AC. NAVARRETE, PROV. SANTIAGO Y SAMANÁ,  CORRESP.  A LOS  MESES DE AGOSTO Y SEPTIEMBRE/2021 .</t>
  </si>
  <si>
    <t>AVANCE INICIAL 20% DE LOS TRABAJOS MEJORAMIENTO  ALCANTARILLADOS SANITARIOS: CASTILLO, PIMENTEL, VILLA RIVAS Y SAN FRANCISCO DE MACORIS (VILLA  VERDE Y VISTA DEL VALLE, 1RA. ETAPA) PROV. DUARTE.</t>
  </si>
  <si>
    <t>PAGO DE COMPENSACIÓN DE TERRENO A PERPETUIDAD NO. 08/2021, EL TERRENO AFECTADO SERÁ UTILIZADO EN EL PASO DE LAS TUBERIAS DE CONDUCCIÓN DESDE LA PLANTA POTABILIZADORA HASTA EL DEPOSITO REGULADOR DE LAS CHARCAS, PARA EL PROYECTO ACUEDUCTO MÚLTIPLE, ESTEBANIA LAS CHARCAS, PROVINCIA AZUA.</t>
  </si>
  <si>
    <t>AVANCE INICIAL 20% DE LOS TRABAJOS MEJORAMIENTO PLANTA POTABILIZADORA 75 LPS, AC. MONTE PLATA, PROV. MONTE PLATA, ZONA IV.</t>
  </si>
  <si>
    <t xml:space="preserve">PAGO FACT. NO.B1500000001/09-12-2021 ( CUB. NO.01) DE LOS TRABAJOS LINEA DE CONDUCCION DESDE EST. 0+325 HASTA EST. 1+340.80, PROV. SANTO DOMINGO - MONTE PLATA. LOTE V. </t>
  </si>
  <si>
    <t xml:space="preserve">PAGO FACT. NO. B1500000006/07-12-2021 ( CUB. NO.01) DE LOS TRABAJOS REDES  LAS MERCEDES Y CRUCE DE LA BOMBA, PROV. SANTO DOMINGO- MONTE PLATA, ZONA IV, LOTE XI. </t>
  </si>
  <si>
    <t>PAGO FACT. NO. B1500000082/30-11-2021 ( CUB. NO.02) PARA LOS TRABAJOS DE CAMPO DE POZOS, LINEA DE IMPULSION, REDES Y DEPOSITO REGULADOR, AMPLIACION ACUEDUCTO LAS YAYAS, EXTENSION SECTOR VIETNAM, ALTO LAS FLORES Y LAS FLORES,  PROV. AZUA.</t>
  </si>
  <si>
    <t>PAGO FACT. NO.B1500000065/09-11-2021, (CUB. NO.07) PARA LOS TRABAJOS CONSTRUCCION OBRA DE TOMA Y LINEA DE ADUCCION AC. DE NEYBA, PROV. BAHORUCO.</t>
  </si>
  <si>
    <t>PAGO FACT. NO.B1500000002/02-12-2021 (CUB. NO.02) DE LOS TRABAJOS INTERCONEXION SANEAMIENTO CAÑADA 5  Y CAMBIO DIRECCION DE LA COLECTORA DEL BARRIO CONANI EN EL ALCANTARILLADO PLUVIAL SECTOR PUEBLO NUEVO, PROVINCIA SAN CRISTOBAL.</t>
  </si>
  <si>
    <t>PAGO FACT. NO.B1500000002/07-12-2021 (CUB. NO.02)  PARA LOS TRABAJOS  DE REHABILITACION PLANTA POTABILIZADORA  SAN PEDRO DE MACORIS,  PROV. SAN PEDRO DE MACORIS.</t>
  </si>
  <si>
    <t>PAGO FACT.S NOS.B1500000023, 24/22-11-2021 PAGO TRABAJO  LEVANTAMIENTO TOPOGRAFICO GEORREFERENCIADO, PARA ALCANTARILLADO SANITARIO DE LOS SECTORES: RIVERA DEL JAYA: (BARRIO AZUL, EL GALLINERO, SANTA ANA Y LAS FLORES), TORIBIO CAMILO, PIANTINI Y LAS PALMA, BRISA DEL VALLE. LAS COLINAS Y GUZMANCITOS, MUNICIPIO SAN FRANCISCO  Y EN TODAS ÁREA URBANA PLANTA DE TRATAMIENTO DEL MUNICIPIO DE VILLA RIVA,  ARENOSO DE MUNICIPIO HOSTOS, PROV. DUARTE, CORESP. A LOS MESES DE AGOSTO, SEPTIEMBRE/2021.</t>
  </si>
  <si>
    <t>PAGO FACT. NO.B1500000106/08-12-2021 ( CUB. NO. 05)  DE LOS TRABAJOS DE CONSTRUCCION AC. MULTIPLE ARROYO CHICO-MAJAGUAL ADENTRO COMO EXT.AC.MULTIPLE JUANA VICENTA, PROVINCIA SAMANA.</t>
  </si>
  <si>
    <t>PAGO FACT. NO.B1500000006/09-12-2021  (CUB. NO. 06) SOBRE LOS TRABAJOS CONSTRUCCION ALCANTARILLADO SANITARIO SABANA YEGUA, ZONA NORTE, PROV. AZUA.</t>
  </si>
  <si>
    <t>PAGO RETENCION SEGUN LEY 6-86 (1%) DESCONTADO A LOS INGENIEROS CONTRATISTAS, CORRESP. A NOVIEMBRE/2021.</t>
  </si>
  <si>
    <t xml:space="preserve">RETENCION DEL (2%) DEL ISR DESCONTADO A COMPRA DE TERRENOS (TRANSFERENCIA DE TITULO) </t>
  </si>
  <si>
    <t>PAGO FACT. NO.B1500000001/09-12-2021 ( CUB. NO.01) DE LOS TRABAJOS LINEA  DE CONDUCCION 12¨ PVC TRAMO DESDE EST. 1+556 HASTA EST. 2+359, PROV. SANTO DOMINGO - MONTE PLATA, ZONA IV,  LOTE IV.</t>
  </si>
  <si>
    <t>PAGO FACT. NO.B1500000003/10-12-2021 ( CUB. NO.03) DE LOS TRABAJOS DE LINEA DE CONDUCCION 8¨ PVC TRAMO DESDE EST. 0+000= EST. 3+162 HASTA EST. 1+892.40, PROV. SANTO DOMINGO - MONTE PLATA,  LOTE VII.</t>
  </si>
  <si>
    <t>PAGO FACT. NO. B1500000022/08-12-2021 (CUB. NO.03) SOBRE LOS TRABAJOS PROFUNDIZACION DE DOS (2) POZOS EXISTENTES, PERFORACION, AFOROS Y LIMPIEZAS DE POZOS DE ACS. EN DIFTES. PROV. DEL PAIS.</t>
  </si>
  <si>
    <t>PAGO FACT. B1500000002/10-12-2021, (CUB. NO.02) DE LOS TRABAJOS LINEA DE CONDUCCION 8¨ PVC TRAMO DESDE EST. 0+892 HASTA EST. 3.785,  PROV. SANTO DOMINGO- MONTE PLATA, LOTE X,  ZONA IV.</t>
  </si>
  <si>
    <t>PAGO FACT. NO.B1500000004/30-11-2021 ( CUB. NO.03) DE LOS TRABAJOS, REDES  DISTRIBUCION  EL RODEO,  PROV.BAHORUCO.</t>
  </si>
  <si>
    <t>AVANCE INICIAL 20% DE LOS TRABAJOS TERMINACION ALCANTARILLADO SANITARIO JUAN DOLIO Y GUAYACANES PARTE B, PROVINCIA  SAN PEDRO DE MACORIS.</t>
  </si>
  <si>
    <t>RETENCION DEL 10% DE IMPUESTO SOBRE LA RENTA DESCONTADO A HONORARIOS PROFESIONALES, CORRESPONDIENTE AL MES DE NOVIEMBRE-2021.</t>
  </si>
  <si>
    <t>PAGO FACT. NO.B1500000006/09-12-2021 (CUBICACION NO.06)  DE LOS TRABAJOS CONSTRUCCION DEL ALCANTARILLADO SANITARIO SABANA YEGUA, PROVINCIA AZUA, LOTE I.</t>
  </si>
  <si>
    <t>AVANCE INICIAL 20% DE LOS TRABAJOS DE AMPLIACION ACUEDUCTO AZUA, NUEVO CAMPO DE POZOS, PROVINCIA AZUA,  ZONA II. SEGUN CONTRATO NO.059/2021.</t>
  </si>
  <si>
    <t>PAGO FACT. NO. B1500000001/10-12-2021 ( CUBICACION NO.01) DE LOS TRABAJOS LINEA DE  CONDUCCION  12¨ TRAMO DESDE EST. 6+419.80 HASTA EST.7+435.60 , PROVINCIA SANTO DOMINGO- MONTE PLATA, LOTE IV.</t>
  </si>
  <si>
    <t>RETENCION DEL 5% DEL IMPUESTO SOBRE LA RENTA DESCONTADO A CONTRATISTAS, SEGUN LEY 253/12, CORRESP.E AL  MES DE NOVIEMBRE/2021.</t>
  </si>
  <si>
    <t>RETENCION DEL ITBIS 18% PERSONA FISICA, SEGUN LEY 253/12, CORRESP.  AL MES DE NOVIEMBRE/2021.</t>
  </si>
  <si>
    <t>PAGO RETENCION DEL 1 X 1,000 DESCONTADO A INGENIEROS-CONTRATISTAS SEGUN DECRETO 319/98, CORRESP. AL MES DE NOVIEMBRE/2021.</t>
  </si>
  <si>
    <t>PAGO FACT. NO.B1500000140/08-12-2021 (CUBICACION NO.09 ) DE LOS TRABAJOS DE CONSTRUCCION LINEA DE CONDUCCION (DESDE PUNTO DE EMPALME TUBERIA DE 20"  EXISTENTE HASTA NUEVA ESTACION DE BOMBEO) ESTACION DE BOMBEO Y LINEA DE IMPULSION  HASTA E=2 + 359.03 ACUEDUCTO MULTIPLE JUANA VICENTA, PROVINCIA SAMANA.</t>
  </si>
  <si>
    <t>PAGO FACT. NOS. B1500000003/02-09, 2/24-11-2021, TRABAJOS DE LEVANTAMIENTOS TOPOGRAFICOS DE LOS SECTORES: MAMA TINGO, MANHATTAN DE SAN FRANCISCO DE MACORIS, SALVADOR THEN Y THEN (VISTA LINDA), VISTA NUEVA, SAN MIGUEL, BIJAO, OLIMPIA, SAN RAMON, LOS JARDINES,  PROVINCIA DUARTE CORRESP. A LOS MESES DE AGOSTO Y SEPTIEMBRE DEL 2021.</t>
  </si>
  <si>
    <t>PAGO FACT. NO. B1500000119/09-12-2021 (CUBICACION NO.13) DE LOS TRABAJOS PROYECTO DE SOLUCION DRENAJE PLUVIAL DE LOS BARRIOS PEÑA GOMEZ Y VILLA FUNDACION,  PROVINCIA SAN CRISTOBAL.</t>
  </si>
  <si>
    <t>PAGO FACT.NO.B1500000003/06-12-2021 ( CUBICACION NO.03) DE LOS TRABAJOS REDES VILLA GUERRERO COMPRENDIDA ENTRE LOS NUDOS 12, 20, 40 Y 75, PROVINCIA EL SEIBO, LOTE II.</t>
  </si>
  <si>
    <t>PAGO FACT. NO.B1500000031/10-12-2021 (CUBICACION NO. 05) DE LOS TRABAJOS DE CONSTRUCCION LINEA MATRIZ,  CONDUCCION Y RED DE  DISTRIBUCION LA GUAZUMA, BATEY AMINA - LOS CHICHIGUA, TIERRA FRIA AFUERA, LA SABANA Y CAÑADA DE BORUCO, ACUEDUCTO  MULTIPLE  GUATAPANAL -JINAMAGAO- AMINA, PROVINCIA VALVERDE.</t>
  </si>
  <si>
    <t>RETENCION DEL ITBIS (30%) DESCONTADO A INGENIEROS-CONTRATISTAS, SEGUN LEY 253/12, CORRESP. AL MES DE NOVIEMBRE/2021.</t>
  </si>
  <si>
    <t>AVANCE INICIAL 20% DE LOS TRABAJOS DE CONSTRUCCION  DEPOSITO REGULADOR 2,000 M3, H.A.  SUPERFICIAL, CIRCULAR ACUEDUCTO PEDERNALES, PROVINCIA PEDERNALES.</t>
  </si>
  <si>
    <t>PAGO FACT. NO. B1500000032/13-12-2021 (CUBICACION NO.02) DE LOS TRABAJOS CONSTRUCCION ACUEDUCTO MULTIPLE DE ESTEBANIA Y LAS CHARCAS, PROVINCIA AZUA.</t>
  </si>
  <si>
    <t>PAGO FACT. NO. B1500000002/16-12-2021 ( CUBICACION NO.02) DE LOS TRABAJOS AMPLIACION REDES DISTRIBUCION ACUEDUCTO HIGUEY A LOS SECTORES PRADOS I Y II, PROVINCIA LA ALTAGRACIA,  LOTE VIII.</t>
  </si>
  <si>
    <t>PAGO FACTS. NOS.B1500000011/22, 12/29-11-2021 SERVICIOS PARA LEVANTAMIENTO TOPOGRAFICO DE LAS COMUN. RURALES ALINO, PARA ABASTECIMIENTO DE AGUA POTABLE, LINEA NOROESTE AC. EL CERCADO, LOS PALITOS, SABANA GRANDE Y CAÑADA DE PIEDRA, PILOTO,CERCADILLO Y LA CAIDA, PARA EL POBLADO DE SANTIAGO DE LA CRUZ, DAJABÓN, CANA CHAPETÓN, LA REFORMA, PROYECTO 021, LA YAGUITA Y RIO VIEJO, CLAVELLINA Y LA PINTA, SANTA MARIA, MONTECRISTI, LA COMUNIDAD DE RANCHADERO, LA MATA DE SANTA CRUZ, CORREP.  AGOSTO Y SEPTIEMBRE/2021 .</t>
  </si>
  <si>
    <t>PAGO COMPENSACIÓN DE TERRENO A PERPETUIDAD, PARA USO  DESDE AHORA Y PARA SIEMPRE DE (2,380 MTS), CUADRADO DE TERRENO, QUE SERAN UTILIZADOS EN EL PASO DE LAS TUBERIAS DE CONDUCCIÓN DESDE LA PLANTA POTABILIZADORA HASRA EL DEPOSITO REGULADOR DE LAS CHARCAS, PARA EL PROYECTO AC.MULTIPLE ESTEBANIA, LAS CHARCAS, PROV. AZUA .</t>
  </si>
  <si>
    <t xml:space="preserve">AVANCE INICIAL 20% DE LOS TRABAJOS MEJORAMIENTO OBRA DE TOMA, AC. PADRE LAS CASAS, PROV. AZUA, ZONA II. </t>
  </si>
  <si>
    <t>PAGO  FACT.B1500000008/15-12-2021, (  CUB NO..08 )  DE LOS TRAB. AMPLIACION DE AC. HIGUEY,EXTENSION VILLA HORTENCIA Y ANAMUYA,REDES DE DISTRIBUCION PROV. LA ALTAGRACIA.                                                                                                                                                                                                                                                                                                                                                                                                                                                                                                                                                                                                                                                                                                                                                                                                                                                                                                                                                                                                                                                                                                                                                                                                                                                                                                                                                                                                                                                                                                                                                                                                                                                                                                                                                                                                                                                                                                                                                                                                                                                                                                                                                                                                                                                                                                                                                                                                                                                                                                                                                                                                                                                                                                                                                                                                             PAGO FACT. B1500000008/15-12-2021, (CUB. NO.08) DE LOS TRABAJOS AMPLIACION DE AC. HIGUEY, EXTENSION VILLA HORTENSIA Y ANAMUYA, REDES DE DISTRIBUCION, PROV. LA ALTAGRACIA.</t>
  </si>
  <si>
    <t>PAGO FACT. NO.B1500000030/16-12-2021 (CUB. NO.04 ) DE LOS TRABAJOS REHABILITACION, EQUIPAMIENTO CAMPO DE POZO E INSTALACIONES DEPOSITO REGULADOR Y CONSTRUCCION, EDIF. COMERCIAL AC.QUISQUEYA,  PROV. SAN PEDRO DE MACORIS.</t>
  </si>
  <si>
    <t>PAGO FACT. NO.B1500000018/20-12-2021 (CUB. NO. 09) DE LOS TRABAJOS AMPLIACION RED DE DISTRIBUCION ZONA NORTE, HATO MAYOR, PROV. HATO MAYOR, LOTE II.</t>
  </si>
  <si>
    <t>PAGO FACT. NO.B1500000002/17-12-2021, ( CUB. NO. 02) DE LOS TRABAJOS LINEA DE CONDUCCION TRAMO DESDE EST. 1+340.80 HASTA EST.2+356.60, PROV. SANTO DOMINGO - MONTE PLATA,  LOTE VII.</t>
  </si>
  <si>
    <t>AVANCE INICIAL 20% DE LOS TRABAJOS DE REHABILITACION PLANTA POTABILIZADORA DE 130 LPS E INTERCONEXION AL DEPOSITO REGULADOR DE H.A. CAP. 1,000,000, AC. MONTE PLATA, PROV. MONTE PLATA.</t>
  </si>
  <si>
    <t>PAGO FACT. NO. B1500000185/20-12-2021, (CUB. NO.12)  PARA LOS TRABAJOS CONSTRUCCION MACRO RED DE BANI Y RED DE DISTRIBUCION EL FUNDO, AC. PERAVIA, PROV. PERAVIA.</t>
  </si>
  <si>
    <t>PAGO FACT. NO. B1500000186/20-12-2021 ( CUB. NO.12)  DE LOS TRABAJOS DE AMPLIACION Y MEJORAMIENTO REDES DE DISTRIBUCION MATANZA, PAYA, ARROYO HONDO, LOS TUMBAOS Y QUIJA QUIETA Y CARRETON  AC. MULTIPLE PERAVIA, PROV. PERAVIA.</t>
  </si>
  <si>
    <t>PAGO FACT. NO. B1500000004/10-12-2021 TRABAJOS DE LEVANTAMIENTO TOPOGRAFICOS EN LOS SECTORES LA CANELA, LOS ALMÁCIGOS, HATILLO SAN LORENZO, PLATANAL, PIEDRA GORDA, CAPILLA, ENTRADA TÚNEL LOS CERRITOS, BATEY 1, PUNTA ARENA, SABANA GRANDE EN LA PROV. SANTIAGO, CORRESP. A OCTUBRE/2021 .</t>
  </si>
  <si>
    <t>PAGO FACT. NO. B1500000025/10-12-2021 TRABAJOS DE TOPOGRAFIA GEORREFERENCIADO, PARA ALCANTARILLADO SANITARIO SANEAMIENTO CAÑADA NO.1 Y 2  DE SECTOR BRISAS DEL VALLE, SAN FRANCISCO DE MACORIS, PROVINCIA DUARTE, AMPLIACION DEL ACUEDUCTO DE MICHES, LINEA DE ADUCCION ACUEDUCTO DE MICHES, PROVINCIA EL SEYBO, CORRESP. A OCTUBRE/2021 .</t>
  </si>
  <si>
    <t>PAGO FACT. NO.B1500000025/15-12-2021 ( CUB. NO.05 ) DE LOS TRABAJOS CONSTRUCCION LINEA DE CONDUCCION Y RED DE DISTRIBUCION  DE BORUCO, GUATAPANAL, LORAVITO, CAPILLA Y PARAJE RINCON, AC. MULTIPLE GUATAPANAL- JINAMAGAO -AMINA -BORUCO,  PROV. VALVERDE.</t>
  </si>
  <si>
    <t>PAGO FACT. NO.B1500000025/21-12-2021 ( CUB. NO.03) DE LOS TRABAJOS LINEA MATRIZ Y REDES DE  DISTRIBUCION LAS TEJAS, PROV. BAHORUCO,  LOTE IV.</t>
  </si>
  <si>
    <t>PAGO FACT. NO.B1500000107/02-12-2021 (CUB. NO.08) DE LOS TRABAJOS CONSTRUCCION OBRA DE TOMA. PLANTA POTABILIZADORA Y DEPOSITO REGULADOR DEL AC. PARTIDO, PROV. DAJABON.</t>
  </si>
  <si>
    <t>PAGO FACT.NO.B1500000203/22-12-2021 (CUB. NO.04) DE LOS TRABAJOS AMPLIACION ALCANTARILLADO SANITARIO DE MONTECRISTI, PROV. MONTECRISTI.</t>
  </si>
  <si>
    <t>PAGO FACT. NO.B1500000018/21-12-2021 (CUB. NO.04 ) DE LOS TRABAJOS DE CONSTRUCCION ACU. LA GRANJA, COMO EXTENSION AC. LAS TERRENAS,  PROV. SAMANA.</t>
  </si>
  <si>
    <t>PAGO FACT. NO. B1500000002/22-12-2021 (CUB. NO.02) DE LOS TRABAJOS LINEA DE CONDUCCION TRAMO DESDE EST.2+356.60 HASTA EST. 3+372.40, PROV.   SANTO DOMINGO - MONTE PLATA, ZONA IV,  LOTE IX.</t>
  </si>
  <si>
    <t>PAGO FACT. NO.B1500000003/21-12-2021 (CUB. NO.03 FINAL Y DEVOLUCION DE RETENIDO EN GARANTIA)   DE LOS TRABAJOS AMPLIACION RED DE DISTRIBUCION AC. DE DAJABON, A LOS BARRIOS LA PAZ Y LA ESPERANZA , PROV. DAJABON.</t>
  </si>
  <si>
    <t>PAGO  FACT. NO. B1500000003/22-12-2021 (CUB.NO.03 FINAL Y DEVOLUCION DE RETENIDO EN GARANTIA) DE LOS TRABAJOS  AMPLIACION RED DE DISTRIBUCION AC. DE DAJABON, AL SECTOR COLONIA 30 DE MAYO, PROV. DAJABON.</t>
  </si>
  <si>
    <t xml:space="preserve">EFT-2391 </t>
  </si>
  <si>
    <t xml:space="preserve">EFT-2392 </t>
  </si>
  <si>
    <t xml:space="preserve">EFT-2393 </t>
  </si>
  <si>
    <t xml:space="preserve">EFT-2394 </t>
  </si>
  <si>
    <t xml:space="preserve">EFT-2395 </t>
  </si>
  <si>
    <t>EFT-2396</t>
  </si>
  <si>
    <t xml:space="preserve">EFT-2397 </t>
  </si>
  <si>
    <t xml:space="preserve">EFT-2398 </t>
  </si>
  <si>
    <t xml:space="preserve">EFT-2399 </t>
  </si>
  <si>
    <t xml:space="preserve">EFT-2400 </t>
  </si>
  <si>
    <t xml:space="preserve">EFT-2401 </t>
  </si>
  <si>
    <t xml:space="preserve">EFT-2402 </t>
  </si>
  <si>
    <t xml:space="preserve">EFT-2403 </t>
  </si>
  <si>
    <t xml:space="preserve">EFT-2404 </t>
  </si>
  <si>
    <t xml:space="preserve">EFT-2405 </t>
  </si>
  <si>
    <t xml:space="preserve">EFT-2406 </t>
  </si>
  <si>
    <t xml:space="preserve">EFT-2407 </t>
  </si>
  <si>
    <t xml:space="preserve">EFT-2408 </t>
  </si>
  <si>
    <t xml:space="preserve">EFT-2409 </t>
  </si>
  <si>
    <t xml:space="preserve">EFT-2410 </t>
  </si>
  <si>
    <t xml:space="preserve">EFT-2411 </t>
  </si>
  <si>
    <t xml:space="preserve">EFT-2412 </t>
  </si>
  <si>
    <t xml:space="preserve">EFT-2413 </t>
  </si>
  <si>
    <t xml:space="preserve">EFT-2414 </t>
  </si>
  <si>
    <t xml:space="preserve">EFT-2415 </t>
  </si>
  <si>
    <t xml:space="preserve">EFT-2416 </t>
  </si>
  <si>
    <t xml:space="preserve">EFT-2417 </t>
  </si>
  <si>
    <t xml:space="preserve">EFT-2418 </t>
  </si>
  <si>
    <t xml:space="preserve">EFT-2419 </t>
  </si>
  <si>
    <t xml:space="preserve">EFT-2420 </t>
  </si>
  <si>
    <t xml:space="preserve">EFT-2421 </t>
  </si>
  <si>
    <t xml:space="preserve">EFT-2422 </t>
  </si>
  <si>
    <t xml:space="preserve">EFT-2423 </t>
  </si>
  <si>
    <t xml:space="preserve">EFT-2424 </t>
  </si>
  <si>
    <t xml:space="preserve">EFT-2425 </t>
  </si>
  <si>
    <t xml:space="preserve">EFT-2426 </t>
  </si>
  <si>
    <t xml:space="preserve">EFT-2427 </t>
  </si>
  <si>
    <t xml:space="preserve">EFT-2428 </t>
  </si>
  <si>
    <t>103834 103842</t>
  </si>
  <si>
    <t xml:space="preserve">103843 </t>
  </si>
  <si>
    <t xml:space="preserve">EFT-1318 </t>
  </si>
  <si>
    <t xml:space="preserve">EFT-1319 </t>
  </si>
  <si>
    <t xml:space="preserve">EFT-1320 </t>
  </si>
  <si>
    <t xml:space="preserve">EFT-1321 </t>
  </si>
  <si>
    <t xml:space="preserve">EFT-1322 </t>
  </si>
  <si>
    <t xml:space="preserve">EFT-1323 </t>
  </si>
  <si>
    <t xml:space="preserve">EFT-1324 </t>
  </si>
  <si>
    <t xml:space="preserve">EFT-1325 </t>
  </si>
  <si>
    <t xml:space="preserve">EFT-1326 </t>
  </si>
  <si>
    <t xml:space="preserve">EFT-1327 </t>
  </si>
  <si>
    <t xml:space="preserve">EFT-1328 </t>
  </si>
  <si>
    <t xml:space="preserve">EFT-1329 </t>
  </si>
  <si>
    <t xml:space="preserve">EFT-1330 </t>
  </si>
  <si>
    <t xml:space="preserve">EFT-1331 </t>
  </si>
  <si>
    <t xml:space="preserve">EFT-1332 </t>
  </si>
  <si>
    <t xml:space="preserve">EFT-1333 </t>
  </si>
  <si>
    <t xml:space="preserve">EFT-1334 </t>
  </si>
  <si>
    <t xml:space="preserve">EFT-1335 </t>
  </si>
  <si>
    <t xml:space="preserve">EFT-1336 </t>
  </si>
  <si>
    <t xml:space="preserve">EFT-1337 </t>
  </si>
  <si>
    <t xml:space="preserve">EFT-1338 </t>
  </si>
  <si>
    <t xml:space="preserve">EFT-1339 </t>
  </si>
  <si>
    <t xml:space="preserve">EFT-1340 </t>
  </si>
  <si>
    <t xml:space="preserve">EFT-1341 </t>
  </si>
  <si>
    <t xml:space="preserve">EFT-1342 </t>
  </si>
  <si>
    <t xml:space="preserve">103844 </t>
  </si>
  <si>
    <t xml:space="preserve">EFT-1343 </t>
  </si>
  <si>
    <t xml:space="preserve">EFT-1344 </t>
  </si>
  <si>
    <t xml:space="preserve">103845 </t>
  </si>
  <si>
    <t xml:space="preserve">EFT-1345 </t>
  </si>
  <si>
    <t xml:space="preserve">EFT-1346 </t>
  </si>
  <si>
    <t xml:space="preserve">EFT-1347 </t>
  </si>
  <si>
    <t xml:space="preserve">103846 </t>
  </si>
  <si>
    <t>103847-103865</t>
  </si>
  <si>
    <t xml:space="preserve">EFT-1348 </t>
  </si>
  <si>
    <t xml:space="preserve">EFT-1349 </t>
  </si>
  <si>
    <t xml:space="preserve">EFT-1350 </t>
  </si>
  <si>
    <t xml:space="preserve">EFT-1351 </t>
  </si>
  <si>
    <t xml:space="preserve">EFT-1352 </t>
  </si>
  <si>
    <t xml:space="preserve">EFT-1353 </t>
  </si>
  <si>
    <t xml:space="preserve">EFT-1354 </t>
  </si>
  <si>
    <t xml:space="preserve">EFT-1355 </t>
  </si>
  <si>
    <t xml:space="preserve">EFT-1356 </t>
  </si>
  <si>
    <t xml:space="preserve">EFT-1357 </t>
  </si>
  <si>
    <t xml:space="preserve">EFT-1358 </t>
  </si>
  <si>
    <t xml:space="preserve">EFT-1359 </t>
  </si>
  <si>
    <t xml:space="preserve">EFT-1360 </t>
  </si>
  <si>
    <t xml:space="preserve">EFT-1361 </t>
  </si>
  <si>
    <t xml:space="preserve">EFT-1362 </t>
  </si>
  <si>
    <t xml:space="preserve">EFT-1363 </t>
  </si>
  <si>
    <t xml:space="preserve">EFT-1364 </t>
  </si>
  <si>
    <t xml:space="preserve">EFT-1365 </t>
  </si>
  <si>
    <t xml:space="preserve">103883 </t>
  </si>
  <si>
    <t>NOMINAS  DE RETENCIONES DE NOMINAS NOV/2021</t>
  </si>
  <si>
    <t>NOMINA DE RETENCION  OCASIONAL SEGURIDAD MILITAR NOV/2021</t>
  </si>
  <si>
    <t>PAGO DESCUENTO CREDITO EDUCATIVO, CORRESP. A LAS NOMINAS DE NIVEL CENTRAL NOVIEMBRE/2021.</t>
  </si>
  <si>
    <t>PAGO DE DESCUENTO COOP. INAPA (FIJO Y NO FIJO), CORRESP. A LAS NOMINAS NIVEL CENTRAL, ACS, PERSONAL TRAMITES DE PENSION NC Y AC. PROV. SANTIAGO Y SAN CRISTOBAL, PERSONAL CONTRATADO E IGUALADO NOVIEMBRE/2021.</t>
  </si>
  <si>
    <t>PAGO DE DESCUENTO, CORRESP. A  NOMINA DEL  NIVEL CENTRAL Y PERSONAS EN TRAMITES DE PENSION NC Y AC. CORRESP A  NOVIEMBRE/2021.</t>
  </si>
  <si>
    <t>NOMINA BONO SISMAP/2021 NIVEL CENTRAL.</t>
  </si>
  <si>
    <t>NOMINA BONO SISMAP/2021, OCASIONAL SEGURIDAD MILITAR.</t>
  </si>
  <si>
    <t xml:space="preserve">NOMINA  BONO SISMAP/2021 PERSONAL CONTRATADO E IGUALADO. </t>
  </si>
  <si>
    <t xml:space="preserve">NOMINA BONO SISMAP/2021, PROVINCIA SANTIAGO. </t>
  </si>
  <si>
    <t>NOMINA BONO SISMAP/2021  PERSONAL CONTRATADO E IGUALADO PROVINCIA SAN CRISTOBAL.</t>
  </si>
  <si>
    <t>NOMINA BONO SISMAP/2021 PERSONAL TEMPORAL.</t>
  </si>
  <si>
    <t>NOMINA BONO SISMAP/2021 PROVINCIA SAN CRISTOBAL.</t>
  </si>
  <si>
    <t>NOMINA BONO SISMAP/2021 PERSONAL CONTRATADO E IGUALADO SUPERVISORES DE PROYECTOS.</t>
  </si>
  <si>
    <t>NOMINA BONO SISMAP/2021, ACUEDUCTOS. .</t>
  </si>
  <si>
    <t>NOMINA DE REGALIA NIVEL CENTRAL/2021.</t>
  </si>
  <si>
    <t>NOMINA DE REGALIA ACUEDUCTO/2021.</t>
  </si>
  <si>
    <t>NOMINA DE REGALIA, PERSONAL TEMPORAL/2021.</t>
  </si>
  <si>
    <t>NOMINA  DE REGALIA, PROVINCIA SAN CRISTOBAL/2021.</t>
  </si>
  <si>
    <t>NOMINA DE REGALIA, PERSONAL EN TRAMITES DE PENSION NC Y AC/2021.</t>
  </si>
  <si>
    <t>NOMINA DE REGALIA, PROVINCIA SANTIAGO/2021.</t>
  </si>
  <si>
    <t>NOMINA DE REGALIA, OCASIONAL SEGURIDAD MILITAR/2021.</t>
  </si>
  <si>
    <t>NOMINA  DE REGALIA, PERSONAL CONTRATADO E IGUALADO SUPERVISORES DE PROYECTOS/2021.</t>
  </si>
  <si>
    <t>NOMINA DE REGALIA, PERSONAL CONTRATADO E IGUALADO/2021.</t>
  </si>
  <si>
    <t>NOMINA REGALIA PERSONAL CONTRATADO E IGUALADO PROV. SAN CRISTOBAL, CORRESP. A DICIEMBRE/2021.</t>
  </si>
  <si>
    <t>NOMINA DE REGALIA CANCELADOS NIVEL CENTRAL/2021.</t>
  </si>
  <si>
    <t>NOMINA DE REGALIA CANCELADOS, PERSONAL EN TRAMITES DE PENSION NC Y AC/2021.</t>
  </si>
  <si>
    <t>NOMINA DE REGALIA CANCELADOS ACUEDUCTO/2021.</t>
  </si>
  <si>
    <t>NOMINA DE REGALIA CANCELADOS PERSONAL CONTRATADO E IGUALADO/2021.</t>
  </si>
  <si>
    <t>NOMINA DE REGALIA CANCELADOS PERSONAL CONTRATADO  E IGUALADO/2021.</t>
  </si>
  <si>
    <t>NOMINA ADICIONAL NIVEL CENTRAL Y ACUEDUCTOS, CORRESP. AL MES DE NOVIEMBRE/2021, ELAB.EN DICIEMBRE/2021.</t>
  </si>
  <si>
    <t>NOMINA  BONO SISMAP/2021 CANCELADOS PERSONAL CONTRATADOS E IGUALADOS.</t>
  </si>
  <si>
    <t>NOMINA BONO SISMAP/2021 CANCELADOS NIVEL CENTRAL.</t>
  </si>
  <si>
    <t>NOMINA BONO SISMAP/2021 CANCELADOS PERSONAL CONTRATADOS E IGUALADOS.</t>
  </si>
  <si>
    <t>NOMINA BONO SISMAP/2021 CANCELADOS ACUEDUCTOS.</t>
  </si>
  <si>
    <t>NOMINA DE REGALIA, PERSONAL EN TRAMITES DE PENSION NC Y AC.</t>
  </si>
  <si>
    <t>NOMINA BONO SISMAP/2021, CANCELADOS PERSONAL CONTRATADOS E IGUALADOS.</t>
  </si>
  <si>
    <t>PAGO DE SUELDO DEL MES DE AGOSTO 2021, YA QUE FUE REINTEGRADO POR ERROR EN IMPRESION EL MONTO NO ES LEGIBLE.</t>
  </si>
  <si>
    <t>NOMINA PERSONAL EN TRÁMITES DE PENSÓN NC Y AC, CORREPO. AL MES DE DICIEMBRE/2021.</t>
  </si>
  <si>
    <t>NOMINA PROV. SAN CRISTOBAL CORRESP. AL MES DE DICIEMBRE/2021.</t>
  </si>
  <si>
    <t>NOMINA OCASIONAL SEGURIDAD MILITAR, CORRESP. AL MES DE DICIEMBRE/2021.</t>
  </si>
  <si>
    <t>NÓMINA PROV. SANTIAGO CORRESP. AL MES DE DICIEMBRE/2021.</t>
  </si>
  <si>
    <t>NOMINA DEL PERSONAL CONTRATADO E IGUALADO, CORRESP. AL MES DE DICIEMBRE/2021.</t>
  </si>
  <si>
    <t>NOMINA PERSONAL CONTRATADO E IGUALADO PROV. SAN CRISTOBAL, CORRESP. AL MES DE DICIEMBRE/2021.</t>
  </si>
  <si>
    <t>NOMINA PERSONAL TEMPORAL, CORRESP. AL MES DE DICIEMBRE/2021.</t>
  </si>
  <si>
    <t>NOMINA CANCELADOS NC, AC, TEMPORAL, CORRESP. AL MES DE DICIEMBRE/2021.</t>
  </si>
  <si>
    <t>NOMINA PERSONAL CONTRATADO SUPERVISORES DE PROYECTOS CORRESP. AL MES DE DICIEMBRE/2021,.</t>
  </si>
  <si>
    <t>NÓMINA ADICIONAL ACUEDUCTOS, CORRESP. AL MES DE NOVIEMBRE/2021 ELAB. EN DICIEMBRE/2021</t>
  </si>
  <si>
    <t>NOMINA ADICIONAL CANCELADOS DEL PERSONAL CONTRATADO, CORRESP. AL MES DE DICIEMBRE/2021.</t>
  </si>
  <si>
    <t>NOMINA  ACUEDUCTOS, CORRESP. AL MES DE DICIEMBRE/2021</t>
  </si>
  <si>
    <t>NOMINA ADICIONAL  BONO SISMAP/2021 CANCELADOS PERSONAL CONTRATADO E IGUALADO.</t>
  </si>
  <si>
    <t>PAGO DE NÓMINA NIVEL CENTRAL CORRESP. AL MES DE DICIEMBRE/2021.</t>
  </si>
  <si>
    <t>NÓMINA ADICIONAL REGALIA/2021 CONCELADOS PERSONAL CONTRATADO E IGUALADO.</t>
  </si>
  <si>
    <t>NOMIMA PERSONAL CONTRATADO SUPERVISORES DE PROYECTOS CORRESP. AL MES DE DICIEMBRE/2021.</t>
  </si>
  <si>
    <t>NOMINA  HORAS EXTRAS CORRESP. AL COMPLETIVO DE SEPTIEMBRE, OCTUBRE Y NOVIEMBRE/2021, ELAB. EN DICIEMBRE/2021.</t>
  </si>
  <si>
    <t>NOMINA BONO SISMAP/2021 PERSONAL EN TRAMITES DE PENSION NC Y AC.</t>
  </si>
  <si>
    <t>NOMINA PERSONAL EN TRAMITES DE PENSION NC Y AC, CORRESP. AL MES DE NOVIEMBRE/2021.</t>
  </si>
  <si>
    <t>NOMINA BONO SISMAP/2021, CANCELADOS ACUEDUCTOS.</t>
  </si>
  <si>
    <t>NOMINA BONO SISMAP /2021, CANCELADOS ACUEDUCTOS.</t>
  </si>
  <si>
    <t>RETENCION ISR NOMINA OCASIONAL SEGURIDAD MILITAR</t>
  </si>
  <si>
    <t xml:space="preserve"> Del 01 al  31  de ENERO  2022</t>
  </si>
  <si>
    <t>5956</t>
  </si>
  <si>
    <t>103884 -103892</t>
  </si>
  <si>
    <t>RETENCION DE NOMINAS DIC/2021</t>
  </si>
  <si>
    <t>PAGO DESCUENTO CREDITO EDUCATIVO, CORRESP. A LAS NOMINAS DE NIVEL CENTRAL DICIEMBRE/2021.</t>
  </si>
  <si>
    <t>EFT-1366 -1368</t>
  </si>
  <si>
    <t xml:space="preserve">EFT-2429 </t>
  </si>
  <si>
    <t xml:space="preserve">EFT-2430 </t>
  </si>
  <si>
    <t>EFT-2431</t>
  </si>
  <si>
    <t xml:space="preserve">EFT-2432 </t>
  </si>
  <si>
    <t xml:space="preserve">EFT-2433 </t>
  </si>
  <si>
    <t>PAGO FACT.NO.B1500000002/04-01-2022 (CUB. NO.02) DE LOS TRABAJOS CONSTRUCCION LINEA DE CONDUCCION Y RED DE DISTRIBUCION DE AMINA, LAGUNETA, JINAMAGAO ARRIBA Y ABAJO, PARAJE REMATE Y POTRERO, ACUEDUCTO MULTIPLE GUATAPANAL-JINAMAGAO-AMINA-BORUCO. PROV. VALVERDE .</t>
  </si>
  <si>
    <t>PAGO FACT. NO.B1500000178/22-12-2021 (CUB. NO.06) DE LOS TRABAJOS  MEJORAMIENTO ACUEDUCTO LA SIEMBRA, PADRE LAS CASAS , PROV. AZUA.</t>
  </si>
  <si>
    <t>PAGO FACT. NO.B1500000044/21-12-2021 (CUB. NO.02 ) DE LOS TRABAJOS RED DE DISTRIBUCION PARA ABASTECIMIENTO DE AGUA SECTORES: LOS PLATANITOS Y EL CENTRO,  PROV. LA ALTAGRACIA.</t>
  </si>
  <si>
    <t>PAGO FACT. NO. B1500000120/22-12-2021 (CUB. NO.14) DE LOS TRABAJOS PROYECTO DE SOLUCION DRENAJE PLUVIAL DE LOS BARRIOS PEÑA GOMEZ Y VILLA FUNDACION,  PROV. SAN CRISTOBAL.</t>
  </si>
  <si>
    <t>PAGO FACT. NO. B1500000141/22-12-2021 (CUB. NO. 08) DE LOS TRABAJOS DE REFORZAMIENTO AC. VILLA JARAGUA, PROV. BAHORUCO.</t>
  </si>
  <si>
    <t>AVANCE INICIAL 20% DE LOS TRABAJOS DE REHABILITACION DEPOSITO REGULADOR METALICO AC. EL SEIBO, PROV. EL SEIBO.</t>
  </si>
  <si>
    <t xml:space="preserve">PAGO FACT. NO.B1500000001/03-01-2022 (CUB. NO.01) DE LOS TRABAJOS DE REDES VILLA GUERRERO COMPRENDIDA ENTRE LOS NUDOS 8, 12, 75 Y 80,  PROV. EL SEIBO. LOTE III. </t>
  </si>
  <si>
    <t xml:space="preserve">EFT-2434 </t>
  </si>
  <si>
    <t>PAGO FACT. NO.B1500000187/04-01-2022 (CUB. NO.04) DE LOS TRABAJOS RECONSTRUCCION SISTEMAS DE ABASTECIMIENTO DE LAS TABLAS-GALEON, PARTE LAS TABLAS, AC. PERAVIA, PROV. PERAVIA.</t>
  </si>
  <si>
    <t>PAGO FACT. NO.B1500000004/23-12-2021, (CUB. NO.04) DE LOS TRABAJOS MEJORAMIENTO AC. JIMANI, PROV. INDEPENDENCIA, LOTE IV.</t>
  </si>
  <si>
    <t xml:space="preserve">EFT-2435 </t>
  </si>
  <si>
    <t xml:space="preserve">103893 </t>
  </si>
  <si>
    <t>RETENCION DE NOMINA OCASIONAL MILITAR DIC/2021</t>
  </si>
  <si>
    <t xml:space="preserve">                                                                                                                                                                                                                                                                                                                                                                                                                                                                                                  </t>
  </si>
  <si>
    <t xml:space="preserve">EFT-7142 </t>
  </si>
  <si>
    <t>EFT-7143</t>
  </si>
  <si>
    <t>PAGO RETENCION TSS, SEGURO BASICO OPCIONAL, APORTE PLAN DE PENSIONES (2.87%), SEGURO FAMILIAR DE SALUD (3.04%) CORRESP. A LAS NOMINAS NIVEL CENTRAL, ACUEDUCTOS, P/CONTRATADO E IGUALADO, P/ TRAMITES PENSION NC. Y AC. PROVINCIA SANTIAGO Y SAN CRISTOBAL, PERSONAL CONTRATADO SAN CRISTOBAL Y SUPERVISION . PROYECTO, PERSONAL TEMPORAL, ADICIONALES, ACUEDUCTOS, NIVEL CENTRAL Y ACUEDUCTOS, CANCELADOS PERSONAL CONTRATADO, CANCELADOS NC. Y AC. Y TEMPORAL, CORRESP. AL MES DE DICIEMBRE/2021.</t>
  </si>
  <si>
    <t>APORTES PATRONALES DE LA INSTITUCION AL SISTEMA DE SEGURIDAD SOCIAL, CORRESP. AL MES DE DICIEMBRE /2021 RECARGOS E INTERESES POR  NOVEDADES ATRASADAS REPORTADAS EN EL PRESENTE MES, CORRESP. AL MES DE NOVIEMBRE/2021, SEGUN FACTURA S/N  D/F 30-12-2021, REFERENCIA NOS1220-2121-2684-0775, 1220-2121-2684-0787, 1120-2121-2632-6012.</t>
  </si>
  <si>
    <t xml:space="preserve">EFT-7144 </t>
  </si>
  <si>
    <t>EFT-7145</t>
  </si>
  <si>
    <t>EFT-7146</t>
  </si>
  <si>
    <t>EFT-7147</t>
  </si>
  <si>
    <t>EFT-7148</t>
  </si>
  <si>
    <t>EFT-7149</t>
  </si>
  <si>
    <t>EFT-7150</t>
  </si>
  <si>
    <t>EFT-7151</t>
  </si>
  <si>
    <t>EFT-7152</t>
  </si>
  <si>
    <t>EFT-7153</t>
  </si>
  <si>
    <t>EFT-7154</t>
  </si>
  <si>
    <t>EFT-7155</t>
  </si>
  <si>
    <t xml:space="preserve">062092 </t>
  </si>
  <si>
    <t xml:space="preserve">062093 </t>
  </si>
  <si>
    <t xml:space="preserve">062094 </t>
  </si>
  <si>
    <t xml:space="preserve">062095 </t>
  </si>
  <si>
    <t xml:space="preserve">062096 </t>
  </si>
  <si>
    <t xml:space="preserve">062097 </t>
  </si>
  <si>
    <t xml:space="preserve">062098 </t>
  </si>
  <si>
    <t xml:space="preserve">062099 </t>
  </si>
  <si>
    <t xml:space="preserve">062100 </t>
  </si>
  <si>
    <t xml:space="preserve">062101 </t>
  </si>
  <si>
    <t xml:space="preserve">062102 </t>
  </si>
  <si>
    <t xml:space="preserve">062103 </t>
  </si>
  <si>
    <t xml:space="preserve">062104 </t>
  </si>
  <si>
    <t xml:space="preserve">062105 </t>
  </si>
  <si>
    <t xml:space="preserve">062106 </t>
  </si>
  <si>
    <t xml:space="preserve">062107 </t>
  </si>
  <si>
    <t xml:space="preserve">062108 </t>
  </si>
  <si>
    <t xml:space="preserve">062109 </t>
  </si>
  <si>
    <t xml:space="preserve">062110 </t>
  </si>
  <si>
    <t xml:space="preserve">062111 </t>
  </si>
  <si>
    <t xml:space="preserve">062112 </t>
  </si>
  <si>
    <t>PAGO FACT. NO.B1500000083/12-12-2021  ALQUILER LOCAL COMERCIAL EN EL MUNICIPIO Y PROVINCIA EL SEIBO, (ADENDA 01/2020) CORRESP. AL  MES DE DICIEMBRE/2021.</t>
  </si>
  <si>
    <t>PAGO FACT. NO. B1100009255/20-12-2021, ALQUILER DEL LOCAL  DE LA OFICINA COMERCIAL, UBICADO EN LA CALLE DUARTE NO.09,  MUNICIPIO RANCHO ARRIBA,  PROVINCIA SAN JOSE DE OCOA, CORRESP. AL MES DE DICIEMBRE/2021.</t>
  </si>
  <si>
    <t>PAGO FACT. NO. B1100009258/20-12-2021, ALQUILER DE LOCAL  COMERCIAL, MUNICIPIO MICHES, PROVINCIA EL SEIBO, CORRESP. AL MES DE DICIEMBRE/2021.</t>
  </si>
  <si>
    <t>PAGO FACT. NO.B1100009256/20-12-2021,  ALQUILER LOCAL COMERCIAL EN EL MUNICIPIO CEVICOS, PROVINCIA  SANCHEZ RAMIREZ , CORRESP. AL  MES DE DICIEMBRE/2021.</t>
  </si>
  <si>
    <t>PAGO FACT. NO. B1100009253/20-12-2021,  ALQUILER LOCAL COMERCIAL EN EL MUNICIPIO SABANA LARGA, PROVINCIA SAN JOSE DE OCOA, CORRESP. AL MES DE DICIEMBRE/2021.</t>
  </si>
  <si>
    <t>PAGO FACT. NO. B1500000040/15-11-2021, ORDEN DE SERVICIO OS2021-0810, SERVICIO DE NOTARIO PARA EL ACTO DE APERTURA DE LA COMPARACION DE PRECIOS NO. INAPA-CCC-CP-2021-0048 OFERTAS ECONOMICAS (SOBRE B) PARA EL "MEJORAMIENTO PLANTA POTABILIZADORA 75 LPS, ACUEDUCTO MONTE PLATA, ZONA IV".</t>
  </si>
  <si>
    <t>PAGO FACT. NO. B1100009251/17-12-2021,  ALQUILER LOCAL COMERCIAL EN EL MUNICIPIO JUAN DOLIO, PROVINCIA SAN PEDRO DE MACORIS, CORRESP. AL MES DE DICIEMBRE/2021.</t>
  </si>
  <si>
    <t xml:space="preserve"> RECONOCIMIENTO DE DEUDA Y ACUERDO DE PAGO POR ALQUILER VENCIDOS RESPECTO DE LA VIIVENDA UBICADA EN LA CALLE MARIA TRINIDAD SANCHEZ NO. 64 EN ESPERANZA, VALVERDE MAO.</t>
  </si>
  <si>
    <t>1ER ABONO, INDEMN. Y VAC. CORRESP. A (30 DIAS DEL AÑO 2019 Y 30 DIAS DEL 2020), QUIEN DESEMPEÑO LA FUNCION DE ANALISTA COMERCIAL, EN EL DEPARTAMENTO DE FACTURACION.</t>
  </si>
  <si>
    <t>PAGO VAC. (30 DIAS CORRESP. AL AÑO 2019 Y 30 DIAS DEL AÑO 2020) A NOMBRE DE BENAVIDES SANTOS SEVERINO, QUIEN ES EL APODERADO DE LOS BENEFICIOS DEL FALLECIDO, QUIEN DESEMPEÑO EL CARGO DE OPERADOR DE SISTEMAS APS EN LA DIVISION DE OPERACIONES PROV. SAN PEDRO DE MACORIS.</t>
  </si>
  <si>
    <t>SALDO INDEMN. Y VAC. CORRESP. A (30 DIAS DEL AÑO 2019 Y 30 DEL 2020), QUIEN DESEMPEÑO EL CARGO DE ENCARGADO (A), DEPARTAMENTO DE DESARROLLO RURAL EN APS.</t>
  </si>
  <si>
    <t>PAGO FACT. NOS. B1500000041, 42, 43, 44, 45, 46/06-12-2021 ORDEN DE SERVICIO OS2021- 0888 SERVICIO DE DISTRIBUCION DE AGUA EN CAMION CISTERNA, EN LOS DIFERENTES SECTORES Y COMUNIDADES DE LA PROVINCIA DE DAJABON, CORRESP. A 24 DIAS DEL MES DE JUNIO, 21 DIA DEL MES DE JULIO, 25 DIAS DEL MES DE AGOSTO, 25 DIAS DEL MES SEPTIEMBRE, 24 DIAS DEL MES OCTUBRE, Y 24 DIAS DEL MES NOVIEMBRE/2021.</t>
  </si>
  <si>
    <t>PAGO FACT. NO.B1100009250/17-12-2021,  ALQUILER LOCAL COMERCIAL EN LAS MATAS DE FARFAN,  PROVINCIA SAN JUAN, CORRESP. A 5 DIAS DEL MES DE DICIEMBRE/2021.</t>
  </si>
  <si>
    <t>PAGO FACT. NO. B1100009252/17-12-2021, ALQUILER LOCAL COMERCIAL EN BOHECHIO, PROVINCIA SAN JUAN, CORRESP. AL MES DE DICIEMBRE/2021.</t>
  </si>
  <si>
    <t>3ER ABONO, INDEMN. Y VAC. CORRESP. A (30 DIAS DEL AÑO 2019 Y 30 DEL 2020), QUIEN DESEMPEÑO LA FUNCION DE ENCARGADO (A), EN EL DEPARTAMENTO TECNICO.</t>
  </si>
  <si>
    <t>PAGO FACT. NO. B1100009247/17-12-2021, ALQUILER LOCAL COMERCIAL EN CAÑAFISTOL-BANI, PROVINCIA PERAVIA  CORRESP. AL MES DE DICIEMBRE/2021.</t>
  </si>
  <si>
    <t>PAGO FACT. NO.B1100009248/17-12-2021,  ALQUILER LOCAL COMERCIAL EN SABANA IGLESIA, PROVINCIA SANTIAGO CORRESP. AL MES DE DICIEMBRE/2021.</t>
  </si>
  <si>
    <t>PAGO FACT. NO.B1100009254/20-12-2021  ALQUILER LOCAL COMERCIAL MUNICIPIO COMENDADOR, PROVINCIA ELIAS PIÑA,  CORRESP. AL MES DE DICIEMBRE/2021.</t>
  </si>
  <si>
    <t>PAGO FACT. NO. B1100009260/20-12-2021,  ALQUILER  LOCAL  DE LA OFICINA COMERCIAL EN EL MUNICIPIO DE VALLEJUELOS, PROVINCIA SAN JUAN, CORRESP. AL MES DICIEMBRE/2021.</t>
  </si>
  <si>
    <t>PAGO FACT. NO.B1500000494/02-12-2021 ORDEN DE SERVICIO OS2021-0835 CONTRATACION  DE LOS SERVICIOS DE LA PRODUCCION DE TECNOLOGIA DEL EVENTO, MONTAJE Y DESMONTAJE QUE SERAN UTILIZADO EN LA ACTIVIDAD DEL SORTEO DE OBRAS DEL INAPA2021.</t>
  </si>
  <si>
    <t>1ER ABONO, INDEMN. Y VAC. CORRESP. A (30 DIAS DEL AÑO 2019 Y 30 DEL 2020), QUIEN DESEMPEÑO LA FUNCION DE AYUDANTE DE OPERACIONES Y MANTENIMIENTO, EN LA DIVISION DE OPERACIONES PROV. DUARTE.</t>
  </si>
  <si>
    <t>PAGO FACT. NO. B1500000003/08-12-2021 ALQUILER DEL LOCAL COMERCIAL, UBICADO EN LA CALLE PRINCIPAL NO.28, DISTRITO MUNICIPAL LAS GALERAS,  PROVINCIA SANTA BARBARA DE SAMANA, CORRESP. AL MES DE DICIEMBRE/2021.</t>
  </si>
  <si>
    <t>PAGO FACT. NO.B1500000006/15-12-2021,  ALQUILER LOCAL COMERCIAL CALLE DUARTE, MUNICIPIO SANCHEZ, PROVINCIA SANTA BARBARA DE SAMANA, CORRESP. AL MES DE DICIEMBRE/2021.</t>
  </si>
  <si>
    <t>PAGO FACT. NO. B1500000024/30-12-2021, ALQUILER LOCAL COMERCIAL EN VILLA ELISA, MUNICIPIO GUAYUBIN, PROVINCIA MONTECRISTI, CORRESP. AL MES DICIEMBRE/2021.</t>
  </si>
  <si>
    <t>PAGO FACT. NO. B1500000067/02-11-2021,  ALQUILER LOCAL COMERCIAL EN GUAYUBIN, PROVINCIA MONTECRISTI, CORRESP. AL MES NOVIEMBRE/2021.</t>
  </si>
  <si>
    <t>PAGO FACT. NO. B1500000022/28-12-2021, ALQUILER LOCAL COMERCIAL EN EL MUNICIPIO JUAN HERRERA, PROVINCIA SAN JUAN, CORRESP. AL MES DE DICIEMBRE/2021.</t>
  </si>
  <si>
    <t xml:space="preserve">EFT-7157 </t>
  </si>
  <si>
    <t>EFT-7158</t>
  </si>
  <si>
    <t>EFT-7159</t>
  </si>
  <si>
    <t>EFT-7160</t>
  </si>
  <si>
    <t>EFT-7161</t>
  </si>
  <si>
    <t>EFT-7162</t>
  </si>
  <si>
    <t>EFT-7163</t>
  </si>
  <si>
    <t>EFT-7164</t>
  </si>
  <si>
    <t>EFT-7165</t>
  </si>
  <si>
    <t>EFT-7166</t>
  </si>
  <si>
    <t>EFT-7167</t>
  </si>
  <si>
    <t xml:space="preserve">062113 </t>
  </si>
  <si>
    <t xml:space="preserve">062114 </t>
  </si>
  <si>
    <t xml:space="preserve">062115 </t>
  </si>
  <si>
    <t xml:space="preserve">062116 </t>
  </si>
  <si>
    <t xml:space="preserve">062117 </t>
  </si>
  <si>
    <t xml:space="preserve">062118 </t>
  </si>
  <si>
    <t xml:space="preserve">062119 </t>
  </si>
  <si>
    <t xml:space="preserve">062120 </t>
  </si>
  <si>
    <t xml:space="preserve">062122 </t>
  </si>
  <si>
    <t xml:space="preserve">062123 </t>
  </si>
  <si>
    <t xml:space="preserve">062124 </t>
  </si>
  <si>
    <t xml:space="preserve">062125 </t>
  </si>
  <si>
    <t xml:space="preserve">062126 </t>
  </si>
  <si>
    <t xml:space="preserve">062127 </t>
  </si>
  <si>
    <t xml:space="preserve">062128 </t>
  </si>
  <si>
    <t xml:space="preserve">062129 </t>
  </si>
  <si>
    <t xml:space="preserve">062130 </t>
  </si>
  <si>
    <t xml:space="preserve">062131 </t>
  </si>
  <si>
    <t xml:space="preserve">062132 </t>
  </si>
  <si>
    <t>PAGO FACT. NO.B1500001771/01-12-2021, ORDEN DE SERVICIO NO. OS2021-0563, SERVICIO DE MANTENIMIENTO Y REPARACION POR UN AÑO (1) PARA EL ASCENSOR DE LA INSTITUCION SEDE CENTRAL, CORRESP. AL MES DE DICIEMBRE/2021.</t>
  </si>
  <si>
    <t>AGO FACT. NO. B1100009257/20-12-2021,  ALQUILER LOCAL COMERCIAL EN EL MUNICIPIO MONCION, PROVINCIA SANTIAGO RODRIGUEZ, CORRESP. AL MES DE DICIEMBRE/2021.</t>
  </si>
  <si>
    <t>REPOS. FONDO CAJA CHICA DE LA DIRECCION EJECUTIVA (GASTOS DE CIERRE AÑO FISCAL 2021) CORRESP. AL PERIODO DEL 23-11 AL 27-12-2021,  RECIBOS DE DESEMBOLSO DEL 10496 AL 10536.</t>
  </si>
  <si>
    <t>REPOS. FONDO CAJA CHICA DE LA PROVINCIA LA ALTAGRACIA ZONA VI , CORRESP. AL PERIODO DEL 28-10 AL 07-12-2021, RECIBOS DE DESEMBOLSO DEL 1331 AL 1394.</t>
  </si>
  <si>
    <t>REPOS. FONDO CAJA CHICA DE LA PROVINCIA SAN JOSE DE OCOA ZONA IV CORRESP. AL PERIODO DEL 11-11 AL 15-12-2021, RECIBOS DE DESEMBOLSO DEL 0607 AL 0656 .</t>
  </si>
  <si>
    <t>REPOS. FONDO CAJA CHICA DE LA PROVINCIA SAN JOSE DE OCOA ZONA IV (GASTOS DE CIERRE AÑO FISCAL 2021) CORRESP. AL PERIODO DEL 15- AL 16-12-2021, RECIBOS DE DESEMBOLSO DEL 0657 AL 0661.</t>
  </si>
  <si>
    <t>PAGO FACT. NO. B1500004981/19-10-2021, ORDEN DE SERVICIO NO. 2021-0668, PUBLICACION EN UN (1)  MEDIO  DE CIRCULACION NACIONAL, DOS DIAS CONSECUTIVOS, PROCESO DE LICITACION PUBLICA NACIONAL INAPA-CCC-LPN-2021-0036 "REHABILITACION PLANTA POTABILIZADORA ACUEDUCTO HATO DEL YAQUE, PROVINCIA SANTIAGO, ZONA V.</t>
  </si>
  <si>
    <t>REPOS. FONDO CAJA CHICA DEL DEPARTAMENTO ADMINISTRATIVO Y SUS DIVISIONES DESTINADO PARA CUBRIR GASTOS EN LAS DIFERENTES AREAS DE LA INSTITUCION, CORRESP. AL PERIODO DEL  14-10 AL 01-12-2021, RECIBOS DE DESEMBOLSO DEL 3080 AL 3195.</t>
  </si>
  <si>
    <t>APERTURA DE FONDO ESPECIAL POR URGENCIA NO REPONIBLE EL CUAL SERA LIQUIDADO CON RECIBOS FIRMADOS Y COPIA DE CEDULAS, PARA EL PAGO DE PERSONAL JORNALERO Y MANO DE OBRA ESPECIALIZADA, PARA TRABAJOS REHABILITACION DEPOSITO REGULADOR METALICO CAP. 40,000 GLS. ACUEDUCTO SABANA IGLESIAS Y CORRECCIONES DE AVERIAS LINEA DE ADUCCION 10" PVC Y ACERO, AC. JANICO, PROVINCIA SANTIAGO.</t>
  </si>
  <si>
    <t>REPOS. FONDO CAJA CHICA DE LA DIRECCION COMERCIAL (GASTOS DE CIERRE AÑO FISCAL 2021) CORRESPONDIENTE AL PERIODO DEL 27-09 AL 21-12-2021, RECIBOS DE DESEMBOLSO DEL 48782 AL 48795 .</t>
  </si>
  <si>
    <t>REPOS. FONDO CAJA CHICA DE LA UNIDAD COMERCIAL DE CABRERA ZONA III (GASTOS DE CIERRE AÑO FISCAL 2021) CORRESP. AL PERIODO DEL 26-08 AL 13-12-2021, RECIBOS DE DESEMBOLSO DEL 0205 AL 0219.</t>
  </si>
  <si>
    <t>REPOS. FONDO CAJA CHICA DE LA PROVINCIA AZUA ZONA II (GASTOS DE CIERRE AÑO FISCAL 2021) CORRESP. AL PERIODO DEL 01-11 AL 20-12-2021, RECIBOS DE DESEMBOLSO DEL  1376 AL 1429.</t>
  </si>
  <si>
    <t>REPOS. FONDO CAJA CHICA DE LA DIRECCION COMERCIAL CORRESP. AL PERIODO DEL 27-09 AL 07-12-2021, RECIBOS DE DESEMBOLSO DEL 48754 AL 48781.</t>
  </si>
  <si>
    <t>REPOS. FONDO CAJA CHICA DE LA PROVINCIA LA ALTAGRACIA ZONA VI (GASTOS DE CIERRE AÑO FISCAL 2021)  CORRESP. AL PERIODO DEL 07 AL 22-12-2021, RECIBOS DE DESEMBOLSO DEL 1395 AL 142.</t>
  </si>
  <si>
    <t>REPOS. FONDO CAJA CHICA DE LA UNIDAD ADMINISTRATIVA DE NAVARRETE ZONA V (GASTOS DE CIERRE AÑO FISCAL 2021) CORRESP. AL PERIODO DEL 07-08 AL 07-12-2021, RECIBOS DE DESEMBOLSO DEL 0052 AL 0083.</t>
  </si>
  <si>
    <t>REPOS. FONDO CAJA CHICA DE LA PROVINCIA DUARTE (GASTOS DE CIERRE AÑO FISCAL 2021) CORRESPONDIENTE AL PERIODO DEL 24-11 AL 20-12-2021, RECIBOS DE DESEMBOLSO DEL 0976 AL 1,000.</t>
  </si>
  <si>
    <t>REPOS. FONDO CAJA CHICA DE LA PLANTA DE TRATAMIENTO DE CABUYA ZONA III (UNIDAD ADMTIVA. DE AC. HERMANAS MIRABAL) (GASTOS DE CIERRE AÑO FISCAL 2021) CORRESP. AL PERIODO DEL 28-10 AL 16-12-2021, RECIBOS DE DESEMBOLSO DEL 0326 AL 0374.</t>
  </si>
  <si>
    <t>REPOS. FONDO CAJA CHICA DE LA PROVINCIA EL SEIBO ZONA VI CORRESP. AL PERIODO DEL 08-11 AL 17-12-2021, RECIBOS DE DESEMBOLSO DEL 0955 AL 0988.</t>
  </si>
  <si>
    <t>REPOS. FONDO CAJA CHICA DE LA PLANTA DE TRATAMIENTO DE CABUYA (UNIDAD ADMTIVA. DE AC. HERMANAS MIRABAL) ZONA III CORRESP. AL PERIODO DEL 30-07 AL 28-10-2021, RECIBOS DE DESEMBOLSO DEL 0252 AL 0325.</t>
  </si>
  <si>
    <t>PAGO FACT. NO. B1500000035/12-15-2021, ORDEN DE SERVICIO NO. OS2021-0420, DISTRIBUCION DE AGUA EN DIFERENTES SECTORES Y COMUNIDADES DE LA PROVINCIA EL SEIBO, CORRESP. A 20  DIAS DE AGOSTO/2021.</t>
  </si>
  <si>
    <t>PAGO FACT. NO.B1100009249/17-12-2021,  ALQUILER LOCAL COMERCIAL  EN EL MUNICIPIO NIZAO, PROVINCIA PERAVIA CORRESP. AL MES DE DICIEMBRE/2021.</t>
  </si>
  <si>
    <t>PAGO FACT. NO.B1500000003/31-12-2021, ALQUILER LOCAL COMERCIAL MUNICIPIO HIGUEY, PROVINCIA LA ALTAGRACIA, CORRESP. AL MES DE DICIEMBRE/2021.</t>
  </si>
  <si>
    <t>PAGO FACT. NO.B1500000013/02-12-2021, ORDEN DE SERVICIO NO. OS2021-0681, DISTRIBUCION DE AGUA EN DIFERENTES SECTORES Y COMUNIDADES DE LA PROVINCIA VALVERDE-MAO, CORRESP. 26   DIAS DE  NOVIEMBRE/2021.</t>
  </si>
  <si>
    <t>PAGO FACT. NO. B1500000048/09-12-2021, ORDEN DE SERVICIO NO.OS2021-0710, SERVICIO DISTRIBUCION DE AGUA, EN DIFERENTES BARRIOS Y COMUNIDADES DE LA PROVINCIA PEDERNALES, CORRESP.  A  30 DIAS DE NOVIEMBRE/2021.</t>
  </si>
  <si>
    <t>PAGO FACT. NOS. B1500000038, 39/06-12-2021  ORDEN DE SERVICIO NO.  OS2021-0532, DISTRIBUCION DE AGUA EN DIFERENTES SECTORES Y COMUNIDADES DE LA PROVINCIA MONTE PLATA , CORRESPONDIENTE A 21 DIAS DE OCTUBRE, 22 DIAS DE NOVIEMBRE/ 2021.</t>
  </si>
  <si>
    <t>PAGO FACT.  NO. B1500000126/06-12-2021,  ORDEN DE SERVICIO NO. OS2021-0602, SERVICIO DISTRIBUCION DE AGUA EN DIFERENTES SECTORES Y COMUNIDADES DE LA PROVINCIA SAN CRISTOBAL. CORRESP. A 30  DIAS DE  NOVIEMBRE/2021.</t>
  </si>
  <si>
    <t>PAGO FACT.NO. B1500000013/03-12-2021, ORDEN DE SERVICIO OS2021-0727,  DISTRIBUCION DE AGUA EN DIFERENTES SECTORES Y COMUNIDADES DE LA PROVINCIA MONTECRISTI,  CORRESP. A 26 DIAS DE NOVIEMBRE/2021.</t>
  </si>
  <si>
    <t>PAGO FACT. NOS.B1500003262/17-09, 3497/01-12-2021, ORDENES DE SERVICIO NOS. OS2021-0608, 0770,  PUBLICACION EN DOS (2) PERIODICOS DE CIRCULACION NACIONAL DOS DIAS CONSECUTIVOS EN EL MES DE AGOSTO DEL AÑO 2021 PARA PROCESOS  DE LICITACION PUBLICA NACIONAL NO.INAPA-CCC-LPN-2021-0025 Y PUBLICACION EN UN MEDIO DE CIRCULACION DOS DIAS CONSECUTIVOS EN EL MES DE OCTUBRE/2021, NO. INAPA-CCC-LPN-2021-0046 ¨AMPLIACION ACUEDUCTO DE LAS MATAS DE FARFAN, PROVINCIA SAN JUAN,  ZONA II¨, CORRESP. A LOS PERIODOS  DEL 02/08 AL 03/08 Y DEL  26/10  AL 27/10/2021.</t>
  </si>
  <si>
    <t xml:space="preserve">EFT-7168 </t>
  </si>
  <si>
    <t>EFT-7169</t>
  </si>
  <si>
    <t>EFT-7170</t>
  </si>
  <si>
    <t>EFT-7171</t>
  </si>
  <si>
    <t>EFT-7172</t>
  </si>
  <si>
    <t>EFT-7173</t>
  </si>
  <si>
    <t>EFT-7174</t>
  </si>
  <si>
    <t xml:space="preserve">062133 </t>
  </si>
  <si>
    <t xml:space="preserve">062134 </t>
  </si>
  <si>
    <t xml:space="preserve">062135 </t>
  </si>
  <si>
    <t xml:space="preserve">062136 </t>
  </si>
  <si>
    <t xml:space="preserve">062137 </t>
  </si>
  <si>
    <t xml:space="preserve">062138 </t>
  </si>
  <si>
    <t xml:space="preserve">062139 </t>
  </si>
  <si>
    <t xml:space="preserve">062140 </t>
  </si>
  <si>
    <t xml:space="preserve">062141 </t>
  </si>
  <si>
    <t>REPOS. FONDO CAJA CHICA DE LA PROVINCIA EL SEIBO ZONA VI (GASTOS DE CIERRE AÑO FISCAL AÑO 2021) CORRESP. AL PERIODO DEL 17 AL 22-12-2021, RECIBOS DE DESEMBOLSO DEL 0989 AL 0994 .</t>
  </si>
  <si>
    <t>PAGO FACT. NOS. B1500000020/17-12-2021, ORDEN DE SERVICIO NO. OS2021-0798,  DISTRIBUCION DE AGUA EN DIFERENTES SECTORES Y COMUNIDADES DE LA PROVINCIA SAMANA,  CORRESP. A 30 DIAS DEL MES NOVIEMBRE/2021.</t>
  </si>
  <si>
    <t>PAGO FACT. NO. B1500000013/30-11-2021, ORDEN DE SERVICIO NO. OS2021-0648,  ABASTECIMIENTO DE AGUA EN DIFERENTES SECTORES Y COMUNIDADES DE LA  PROVINCIA SANTIAGO, CORRESP. A 27  DIAS DE NOVIEMBRE/2021.</t>
  </si>
  <si>
    <t>REPOS. FONDO CAJA CHICA DE LA ZONA V SANTIAGO (GASTOS DE CIERRE AÑO FISCAL 2021) CORRESP. AL PERIODO DEL 18-11 AL 21-12-2021, RECIBOS DE DESEMBOLSO DEL 0619 AL 0662.</t>
  </si>
  <si>
    <t>REPOS. FONDO CAJA CHICA DE LA PROVINCIA ELIAS PIÑA ZONA II (GASTOS DE CIERRE AÑO FISCAL 2021) CORRESP. AL PERIODO DEL 08-11 AL 20-12-2021, RECIBOS DE DESEMBOLSO DEL 3719 AL 3748.</t>
  </si>
  <si>
    <t>REPOS. FONDO CAJA CHICA DE LA PROVINCIA MONTE PLATA ZONA IV CORRESP. AL PERIODO DEL 02-11 AL 16-12-2021, RECIBOS DE DESEMBOLSO DEL 1560 AL 1611.</t>
  </si>
  <si>
    <t>REPOS. FONDO CAJA CHICA DE LA PROVINCIA DAJABON ZONA I CORRESP. AL PERIODO DEL 10-11 AL 10-12-2021, RECIBOS DE DESEMBOLSO DEL 0992 AL 1013.</t>
  </si>
  <si>
    <t>REPOS. FONDO CAJA CHICA DE LA PROVINCIA HERMANAS MIRABAL ZONA III CORRESP. AL PERIODO DEL 22-09 AL 08-11-2021, RECIBOS DE DESEMBOLSO DEL 0965 AL 1043.</t>
  </si>
  <si>
    <t>PAGO INDEMN.Y VAC.(20 DIAS CORRESP. AL AÑO 2019 Y 20 AL 2020),  QUIEN DESEMPEÑO LA FUNCION DE OPERADOR DE SISTEMA APS, SECCION DE OPERACIONES MONTE CRISTI.</t>
  </si>
  <si>
    <t>PAGO FACT. NO. B1500116378/28-12-2021 (CUENTA NO.744281798), SERVICIO DE INTERNET BANDA (S) ANCHA DE LA DIRECCION EJECUTIVA, DIRECCION DE TRATAMIENTO, DIRECCION DE RECURSOS HUMANOS, DEPTO. COMUNICACIONES, TRANSPORTACION, SISMOPA, DIRECCION ADMINISTRATIVA, TOPOGRAFIA, UEPE, BANDA ANCHA DE IPAD, BANDA ANCHA PROV. SAN PEDRO DE MACORIS, CORRESP. AL MES DE DICIEMBRE/2021.</t>
  </si>
  <si>
    <t>PAGO FACT. NO.B1500115711/28-12-2021 (721621338) SERVICIO DE LAS FLOTAS SISMOPA, CORRESP. AL MES DE DICIEMBRE DEL 2021.</t>
  </si>
  <si>
    <t>PAGO FACT. NO.B1500003499/01-12-2021, ORDEN DE SERVICIO NO.OS2021-0815, PUBLICACION EN UN MEDIO DE CIRCULACION NACIONAL, DOS DIAS CONSECUTIVOS: MARTES 09 Y  MIERCOLES 10  DE NOVIEMBRE 2021, EN FORMATO BLANCO Y NEGRO, TAMAÑO DE PAGINA 2 X 4, DEL SIGUENTE MATERIAL: LICITACION PUBLICA NACIONAL NO. INAPA-CCC-LPN-2021-0050 "ADQUISICION DE CILINDROS  VACIOS PARA CLORO GAS DE 150 LIBRAS  C/U PARA SER UTILIZADOS EN LOS ACUEDUCTOS DEL INAPA.</t>
  </si>
  <si>
    <t>PAGO FACT. NO.B1500021810/01-01-2022, SERVICIOS MEDICOS A EMPLEADOS VIGENTES Y EN TRÁMITE DE PENSIÓN, CONJUNTAMENTE CON SUS DEPENDIENTES DIRECTOS, (CÓNYUGES, HIJOS E HIJASTROS), CORRESP. AL MES DE ENERO/2022.</t>
  </si>
  <si>
    <t>PAGO FACT.S NOS.B1500021551/01, 21555/03-01-2022 POLIZA NO.30-93-015147, SERVICIOS PLAN MASTER INTERNACIONAL AL SERVIDOR VIGENTE Y SUS DEPENDIENTES DIRECTOS (CONYUGE E HIJOS), CORRESP. AL MES DE ENERO/2022.</t>
  </si>
  <si>
    <t>PAGO FACT. NOS.B1500003495, 3496/01-12-2021 ORDENES DE SERVICIO NOS.OS2021-0761,0726, PUBLICACION EN UN MEDIO DE CIRCULACION NACIONAL, DOS DIAS CONSECUTIVOS:LUNES 25 Y MARTES 26, JUEVES 14 Y VIERNES15 DE OCTUBRE DEL AÑO 2021,  LOS PROCESOS DE LICITACION PUBLICA NACIONAL NOS. INAPA-CCC-LPN-2021-0043, 0044 "ADQUISICION DE EQUIPOS DE VIDEOVIGILANCIA PARA SER UTILIZADOS EN EL INAPA, CONSTRUCCION SISTEMA DE SANEAMIENTO ARROYO GURABO Y SU ENTORNO, MUNICIPIO SANTIAGO, PROVINCIA SANTIAGO.</t>
  </si>
  <si>
    <t>PAGO FACT. NO.B1500003501/01-12-2021, ORDEN DE SERVICIO NO.OS2021-0805, PUBLICACION EN UN MEDIO DE CIRCULACION NACIONAL, DOS DIAS CONSECUTIVOS: LUNES 08  Y MARTES 09  DE NOVIEMBRE 2021, PROCESO  LICITACION PUBLICA NACIONAL NO. INAPA-CCC-LPN-2021-0052 " AMPLIACION ACUEDUCTO MULTIPLE SAN JOSE DE OCOA- SABANA LARGA, PROVINCIA SAN JOSE DE  OCOA,  ZONA IV.</t>
  </si>
  <si>
    <r>
      <t>062144</t>
    </r>
    <r>
      <rPr>
        <sz val="9"/>
        <color indexed="8"/>
        <rFont val="Arial"/>
        <family val="2"/>
      </rPr>
      <t/>
    </r>
  </si>
  <si>
    <r>
      <t>062156</t>
    </r>
    <r>
      <rPr>
        <sz val="9"/>
        <color indexed="8"/>
        <rFont val="Arial"/>
        <family val="2"/>
      </rPr>
      <t/>
    </r>
  </si>
  <si>
    <t xml:space="preserve">062142 </t>
  </si>
  <si>
    <t xml:space="preserve">062143 </t>
  </si>
  <si>
    <t xml:space="preserve">062145 </t>
  </si>
  <si>
    <t xml:space="preserve">062146 </t>
  </si>
  <si>
    <t xml:space="preserve">062147 </t>
  </si>
  <si>
    <t xml:space="preserve">062148 </t>
  </si>
  <si>
    <t xml:space="preserve">062149 </t>
  </si>
  <si>
    <t xml:space="preserve">062150 </t>
  </si>
  <si>
    <t xml:space="preserve">062151 </t>
  </si>
  <si>
    <t xml:space="preserve">062152 </t>
  </si>
  <si>
    <t xml:space="preserve">062153 </t>
  </si>
  <si>
    <t xml:space="preserve">062154 </t>
  </si>
  <si>
    <t xml:space="preserve">062155 </t>
  </si>
  <si>
    <t>`REPOS. FONDO CAJA CHICA DE LA UNIDAD COMERCIAL DE SANCHEZ ZONA III (GASTOS DE CIERRE AÑO FISCAL 2021), CORRESP. AL PERIODO DEL 24-11 AL 11-12-2021, RECIBOS DE DESEMBOLSO DEL 0171 AL 0176 .</t>
  </si>
  <si>
    <t>REPOS. FONDO CAJA CHICA DE LA UNIDAD ADMINISTRATIVA DE ESPERANZA ZONA I (GASTOS DE CIERRE AÑO FISCAL 2021) CORRESP. AL PERIODO DEL 23-11 AL 20-12-2021, RECIBOS DE DESEMBOLSO DEL 0168 AL 0173.</t>
  </si>
  <si>
    <t>PAGO FACT. NO.B1500000331/13-12-2021, ORDEN DE SERVICIO OS2021-0746,  COLOCACION DE PUBLICIDAD INSTITUCIONAL DURANTE 03 (TRES) MESES, EN LA PAGINA WEB: "WWW.N.COM.DO, CORRESP. AL PERIODO DEL 08 DE NOVIEMBRE AL 08  DE DICIEMBRE/2021.</t>
  </si>
  <si>
    <t>REPOS. FONDO CAJA CHICA DE LA PROVINCIA SANTIAGO RODRIGUEZ ZONA I CORRESP. AL PERIODO DEL 20-10 AL 07-12-2021, RECIBOS DE DESEMBOLSO DEL 0811 AL 0846.</t>
  </si>
  <si>
    <t>REPOS. FONDO CAJA CHICA DEL ACUEDUCTO DE BOTONCILLO (GASTOS DE CIERRE AÑO FISCAL 2021), CORRESP. AL PERIODO DEL 02 AL 15-12-2021, RECIBOS DE DESEMBOLSO DEL 0179 AL 0189.</t>
  </si>
  <si>
    <t>REPOS. FONDO CAJA CHICA DE LA ESTAFETA DE COBROS DE LAS TERRENAS ZONA III (GASTOS DE CIERRE AÑO FISCAL 2021) CORRESP. AL PERIODO DEL 08 AL 15-12-2021, RECIBOS DE DESEMBOLSO DEL 0179 AL 0184.</t>
  </si>
  <si>
    <t>REPOS. FONDO CAJA CHICA DEL DEPARTAMENTO JURIDICO (GASTOS DE CIERRE AÑO FISCAL 2021) CORRESP. AL PERIODO DEL 12-10 AL 17-12-2021, RECIBOS DE DESEMBOLSO DEL 63 AL 78.</t>
  </si>
  <si>
    <t>REPOS. FONDO CAJA CHICA DE LA DIRECCION DE INGENIERIA (GASTOS DE CIERRE AÑO FISCAL 2021) CORRESP. AL PERIODO DEL 20-10 AL 17-12-2021, RECIBOS DE DESEMBOLSO DEL 915 AL 921.</t>
  </si>
  <si>
    <t>REPOS. FONDO CAJA CHICA DE LA DIRECCION DE OPERACIONES DESTINADO PARA CUBRIR GASTOS DE URGENCIA CORRESP. AL PERIODO DEL 11 AL 23-12-2021, RECIBOS DE DESEMBOLSO DEL 9955 AL 10000.</t>
  </si>
  <si>
    <t>REPOS. FONDO CAJA CHICA DE LA DIVISION DE TRANSPORTACION DESTINADO PARA LAS COMPRAS DE REPUESTOS Y PAGO DE PEAJES DE LAS FLOTILLAS DE VEHICULOS DE LA INSTITUCION CORRESP. AL PERIODO DEL 18-06 AL 01-11-2021, RECIBOS DE DESEMBOLSO DEL 12841 AL  13063.</t>
  </si>
  <si>
    <t>PAGO DE INDEMN. Y VAC. AL PERSONAL DESVINCULADO 8VA PARTE.</t>
  </si>
  <si>
    <t>PAGO INDEMN. Y VAC. AL PERSONAL DESVINCULADO 8VA PARTE MEMO-DF-434/2021.</t>
  </si>
  <si>
    <t xml:space="preserve">EFT-7175 </t>
  </si>
  <si>
    <t>EFT-7176</t>
  </si>
  <si>
    <t>EFT-7177</t>
  </si>
  <si>
    <t>EFT-7178</t>
  </si>
  <si>
    <t>EFT-7179</t>
  </si>
  <si>
    <t>EFT-7180</t>
  </si>
  <si>
    <t>EFT-7181</t>
  </si>
  <si>
    <t>EFT-7182</t>
  </si>
  <si>
    <t>EFT-7183</t>
  </si>
  <si>
    <t>EFT-7184</t>
  </si>
  <si>
    <t>PAGO FACT. NO. B1500000023/01-12-2021, ORDEN DE SERVICIO NO. OS2021-0795 SERVICIO DE DISTRIBUCION DE AGUA CON CAMION CISTERNA EN DIFERENTES SECTORES Y COMUNIDADES DE LA PROVINCIA DUARTE, CORRESP. A   30 DIAS DEL MES DE NOVIEMBRE/2021.</t>
  </si>
  <si>
    <t>PAGO FACT. NO. B1500032871/28-12-2021 SEGURO COLECTIVO DE VIDA CORRESP. AL MES ENERO/2022, POLIZA NO.2-2-102-0064318.</t>
  </si>
  <si>
    <t>PAGO FACT.  NO. B1500000014/03-12-2021 ORDEN DE SERVICIO NO. OS2021-0655, DISTRIBUCION DE AGUA EN DIFERENTES SECTORES Y COMUNIDADES DE LA PROVINCIA ELIAS PIÑA, CORRESP. A 31 DIA DEL MES DE OCTUBRE/2021.</t>
  </si>
  <si>
    <t>PAGO FACT.NO.B1500116379/28-12-2021 (771256670), SERVICIO DE LINEA TELEFONICA TIPO CELULAR FIJO, INSTALADA EN LA PLANTA DE TRATAMIENTO DE HIGUEY, CORRESP. AL MES DE DICIEMBRE/2021.</t>
  </si>
  <si>
    <t>PAGO FACT. NO.B1500005550/10-12-2021 SERVICIOS A EMPLEADOS VIGENTES Y EN TRAMITE DE PENSION, CORRESP. AL MES DE ENERO/2022.</t>
  </si>
  <si>
    <t>PAGO FACT. NO.B1500116377/28-12-2021, CUENTA NO.709494508, SERVICIOS TELEFONICOS E INTERNET, CORRESP. AL MES DE DICIEMBRE/2021.</t>
  </si>
  <si>
    <t>PAGO FACT.  NO. B1500000064/14-12-2021, ORDEN DE SERVICIO NO. OS2021-0534,  DISTRIBUCION DE AGUA CON CAMION CISTERNA EN DIFERENTES SECTORES Y COMUNIDADES DE LA PROVINCIA EL SEIBO, CORRESP.  A  20 DIAS DEL MES DE NOVIEMBRE/2021.</t>
  </si>
  <si>
    <t>PAGO FACT. NO.B1500000013/04-12-2021, ORDEN DE SERVICIO NOS.0647, ABASTECIMIENTO DE AGUA EN DIFERENTES SECTORES Y COMUNIDADES DE LA PROVINCIA MONTECRISTI, CORRESP. A 26 DIAS DEL MES DE NOVIEMBRE/2021.</t>
  </si>
  <si>
    <t>PAGO FACT. NO. B1500000033/27-12-2021,  ALQUILER LOCAL COMERCIAL EN EL MUNICIPIO TENARES, PROVINCIA HERMANAS MIRABAL, CORRESP. AL MES DE DICIEMBRE/2021.</t>
  </si>
  <si>
    <t>062121</t>
  </si>
  <si>
    <t xml:space="preserve">EFT-2436 </t>
  </si>
  <si>
    <t xml:space="preserve">EFT-2437 </t>
  </si>
  <si>
    <t xml:space="preserve">EFT-2438 </t>
  </si>
  <si>
    <t xml:space="preserve">EFT-2439 </t>
  </si>
  <si>
    <t xml:space="preserve">EFT-2440 </t>
  </si>
  <si>
    <t xml:space="preserve">EFT-2441 </t>
  </si>
  <si>
    <t>PAGO FACT. NO.B1500000101/06-01-2022 (CUB. NO.08)  DE LOS TRABAJOS AMPLIACION RED DE DISTRIBUCION Y LINEA DE CONDUCCION ZONA NORTE, HATO MAYOR, PROV. HATO MAYOR.</t>
  </si>
  <si>
    <t>PAGO FACT. NO. B1500000188/05-01-2022, (CUB. NO.13)  PARA LOS TRABAJOS CONSTRUCCION MACRO RED DE BANI Y RED DE DISTRIBUCION EL FUNDO, AC. PERAVIA, PROV. PERAVIA.</t>
  </si>
  <si>
    <t>PAGO FACT. NO. B1500000189/05-01-2021 ( CUB. NO.13)  DE LOS TRABAJOS DE AMPLIACION Y MEJORAMIENTO REDES DE DISTRIBUCION MATANZA, PAYA, ARROYO HONDO, LOS TUMBAOS Y QUIJA QUIETA Y CARRETON  AC. MULTIPLE PERAVIA, PROV. PERAVIA.</t>
  </si>
  <si>
    <t>PAGO FACt. NO.B1500000002/03-01-2022 (CUB. NO.02) DE LOS TRABAJOS DE AMPLIACION RED DE DISTRIBUCION, AC. DUVERGE, A LOS SECTORES LOS ALCARRIZOS  Y GUANUMA,  PROV. INDEPENDENCIA.</t>
  </si>
  <si>
    <t>PAGO FACT. NO.B1500000154/06-01-2022 (CUB. NO.13 FINAL Y DEVOLUCION DE RETENIDO EN GARANTIA) DE LOS TRABAJOS LINEA DE CONDUCCION, Y ESTACION DE BOMBEO DE 200 M3, DEL AC. MULTIPLE LOMA DE GUAYACANES COMO EXT. DEL AC. MULT. LINEA NOROESTE, PROV. VALVERDE.</t>
  </si>
  <si>
    <t>PAGO FACT. NO.B1500000031/01-01-2022 ( CUB.NO.05) DE LOS TRABAJOS MEJORAMIENTO Y AMPLIACION AC. LA CIENAGA, PROV. BARAHONA.</t>
  </si>
  <si>
    <t>PAGO FACT. NO.B1500000001/06-01-2022 (CUB. NO.01) DE LOS TRABAJOS DE COLOCACION LINEA DE IMPULSION 012¨ PVC, PROVINCIAS  SANTO DOMINGO, MONTE PLATA, LOTE III.</t>
  </si>
  <si>
    <t xml:space="preserve">EFT-2442 </t>
  </si>
  <si>
    <t xml:space="preserve">EFT-2443 </t>
  </si>
  <si>
    <t>AVANCE INICIAL 20% DE LOS TRABAJOS DE REHABILITACION OBRA DE TOMA Y ESTACION DE BOMBEO, AC. SEIBO, PROV. EL SEIBO, ZONA VI.</t>
  </si>
  <si>
    <t>PAGO FACT. NO. B1500000002/06-01-2022 ( CUB.NO.02) DE LOS TRABAJOS AMPLIACION AC. SAN JUAN, EXTENSION SECTOR EL CORBANO NORTE (BARRIO LOS MILITARES)  PROV. SAN JUAN,   LOTE III.</t>
  </si>
  <si>
    <t>PAGO FACT. NO.B1500000101/06-01-2022 (CUB.NO.05) DE LOS TRABAJOS DE CONSTRUCCION ESTACION DE BOMBEO Y LINEA DE IMPULSION, AC. DE VILLA ALTAGRACIA , PROV. SAN CRISTOBAL.</t>
  </si>
  <si>
    <t>PAGO DE  SUELDOS CORRESPONDIENTES A LOS MESES NOVIEMBRE/2020 Y ENERO/2021, NOS. DE CHEQUE 102857,102006  LOS CUALES FUERON REINTEGRADOS POR CADUCIDAD.</t>
  </si>
  <si>
    <t xml:space="preserve">103895 </t>
  </si>
  <si>
    <t xml:space="preserve">EFT-7185 </t>
  </si>
  <si>
    <t>EFT-7186</t>
  </si>
  <si>
    <t>EFT-7187</t>
  </si>
  <si>
    <t>EFT-7188</t>
  </si>
  <si>
    <t>EFT-7189</t>
  </si>
  <si>
    <t>EFT-7190</t>
  </si>
  <si>
    <t>EFT-7191</t>
  </si>
  <si>
    <t>EFT-7192</t>
  </si>
  <si>
    <t xml:space="preserve">062161 </t>
  </si>
  <si>
    <t xml:space="preserve">062162 </t>
  </si>
  <si>
    <t xml:space="preserve">062163 </t>
  </si>
  <si>
    <t xml:space="preserve">062164 </t>
  </si>
  <si>
    <t xml:space="preserve">062165 </t>
  </si>
  <si>
    <t xml:space="preserve">062166 </t>
  </si>
  <si>
    <t xml:space="preserve">062167 </t>
  </si>
  <si>
    <t xml:space="preserve">062168 </t>
  </si>
  <si>
    <t xml:space="preserve">062169 </t>
  </si>
  <si>
    <t xml:space="preserve">062171 </t>
  </si>
  <si>
    <t>REPOS. FONDO CAJA CHICA DE LA OFICINA DE CASTILLO PROVINCIA DUARTE (GASTOS DE CIERRE AÑO FISCAL 2021) CORRESP. AL PERIODO DEL 16-11 AL 09-12-2021, RECIBOS DE DESEMBOLSO DEL 0146 AL 0155 .</t>
  </si>
  <si>
    <t>REPOS. FONDO CAJA CHICA DE LA DIRECCION DE OPERACIONES (GASTOS DE CIERRE AÑO FISCAL 2021) DESTINADO PARA CUBRIR GASTOS DE URGENCIA CORRESP. AL PERIODO DEL 22 AL 29-12-2021, RECIBOS DE DESEMBOLSO DEL 10001 AL 10024.</t>
  </si>
  <si>
    <t>REPOS. FONDO CAJA CHICA DEL AC. DE EL FACTOR ZONA III (GASTOS DE CIERRE AÑO FISCAL 2021), CORRESP. AL PERIODO DEL 21-09 AL 20-12-2021, RECIBOS DE DESEMBOLSO DEL 0046 AL 0053.</t>
  </si>
  <si>
    <t>REPOS. FONDO CAJA CHICA DE LA PROVINCIA MONTE PLATA (GASTOS DE CIERRE AÑO FISCAL 2021) CORRESP. A LA FECHA 16-12-2021, RECIBOS DE DESEMBOLSO DEL 1612 AL 1628.</t>
  </si>
  <si>
    <t>REPOS. FONDO CAJA CHICA DE LA PROVINCIA SAN JUAN ZONA II (GASTOS DE CIERRE AÑO FISCAL 2021) CORRESP. AL PERIODO DEL 09 AL 21-12-2021, RECIBOS DE DESEMBOLSO DEL 5687 AL 5695.</t>
  </si>
  <si>
    <t>REPOS.FONDO CAJA CHICA DE LA UNIDAD ADMINISTRATIVA DE BAYAGUANA ZONA IV CORRESPONDIENTE AL PERIODO DEL 25-11 AL 20-12-2021, RECIBOS DE DESEMBOLSO DEL 0111 AL 0116.</t>
  </si>
  <si>
    <t>REPOS. FONDO CAJA CHICA DE LA PROVINCIA SANTIAGO RODRIGUEZ ZONA I (GASTOS CIERRE AÑO FISCAL 2021) CORRESP. AL PERIODO DEL 07 AL 22-12-2021, RECIBOS DE DESEMBOLSO DEL 0847 AL 0855.</t>
  </si>
  <si>
    <t>REPOS. FONDO CAJA CHICA DE LA ESTAFETA DE COBROS DE LAS TERRENAS ZONA III CORRESP. AL PERIODO DEL 06-10 AL 06-12-2021, RECIBOS DE DESEMBOLSO DEL 0170 AL 0178.</t>
  </si>
  <si>
    <t>REPOS. FONDO CAJA CHICA DE LA PROVINCIA VALVERDE ZONA I (GASTOS DE CIERRE AÑO FISCAL 2021) CORRESP. AL PERIODO DEL 24-11 AL 15-12-2021, RECIBOS DE DESEMBOLSO DEL 1825 AL 1860.</t>
  </si>
  <si>
    <t>DEPOSITO EQUIVALENTE A DOS (2) MESES POR ALQUILER DE LOCAL PARA LA INSTALACION  DE LA  OFICINA COMERCIAL, UBICADA EN LA CALLE DUARTE S/N, FRENTE A LA ESCUELA PRIMARIA JAIBON, DISTRITO MUNICIPAL JAIBON, MUNICIPIO LAGUNA SALADA, PROVINCIA VALVERDE .</t>
  </si>
  <si>
    <t>PAGO FACT. NO. B1500000012/02-12-2021 ORDEN DE SERVICIO NO.OS2021-0683, SERVICIO DE DISTRIBUCION DE AGUA EN CAMION CISTERNA, EN LOS DIFERENTES SECTORES Y COMUNIDADES DE LA PROVINCIA DE SANTIAGO RODRIGUEZ, CORESP. A  25 DIAS DE NOVIEMBRE/2021.</t>
  </si>
  <si>
    <t>PAGO FACT. NO. B1500036480/05-01-2022, CUENTA NO.86082876, POR SERVICIO DE LAS FLOTAS DE INAPA, CORRESP. A LA FACTURACION DEL 01-12 AL 31-12-2021.</t>
  </si>
  <si>
    <t>PAGO FACT. NO. B1500036521/05-01-2022, CUENTA NO.86797963, CORRESP. AL SERVICIO DE USO GPS DEL INAPA  FACTURACION  DESDE  01-12  AL 31-12-2021.</t>
  </si>
  <si>
    <t>PAGO FACT. NO. B1500036482/05-01-2022, CUENTA NO.86115926, POR SERVICIO DE  INTERNET, CORRESP. A LA FACTURACION  DESDE EL 01-12  AL 31-12-2021.</t>
  </si>
  <si>
    <t>PAGO FACT. NO. B1500036490/05-01/2022, CUENTA NO.86273266, POR SERVICIO DE USO INTERNET MOVIL TABLET,  ASIGNADO AL DEPTO. DE CATASTRO AL USUARIO DEL INAPA, CORRESP. A LA FACTURACION  DESDE EL 01 AL 31 DE DICIEMBRE/2021.</t>
  </si>
  <si>
    <t>PAGO FACT. NO. B1500000013/30-11-2021, ORDEN DE SERVICIO NO. OS2021-0524,  ABASTECIMIENTO DE AGUA EN DIFERENTES SECTORES Y COMUNIDADES DE LA PROVINCIA SAN JUAN DE LA MAGUANA, CORRESP. A 30  DIAS DEL MES DE NOVIEMBRE/2021.</t>
  </si>
  <si>
    <t>PAGO FACT. NOS. B1500000018/29-10, 24/10-12-2021 ORDENES DE SERVICIO NOS. OS2021-0881, 0896, SERVICIO DE NOTARIO PARA ACTO DE APERTURA DE LA COMPARACION DE PRECIOS NO.INAPA-CCC-CP-2021-0058 OFERTAS ECONOMICAS (SOBRE B) PARA LA CONTRATACION DE CASA CERTIFICADORA EN LAS NORMAS ISO 9001-2015 SOBRE SISTEMAS DE GESTION DE CALIDAD DE ISO 37001-2016 PARA SISTEMAS DE GESTION ANTI-SOBORNO, LICITACION PUBLICA NACIONAL NO.INAPA-CCC-LPN-2021-0036 OFERTA ECONOMICAS (SOBRE B), PARA LA "REHABILITACION PLANTA POTABILIZADORA ACUEDUCTO HATO DEL YAQUE, PROVINCIA SANTIAGO, ZONA V".</t>
  </si>
  <si>
    <t>PAGO FACT. NO.B1500000050/09-12-2021, ORDEN DE SERVICIO NO.OS2021-0594, DISTRIBUCION DE AGUA EN DIFERENTES COMUNIDADES DE LA PROVINCIA PERAVIA, CORRESP. A 30 DIAS  DEL MES DE NOVIEMBRE/2021.</t>
  </si>
  <si>
    <r>
      <t>062178</t>
    </r>
    <r>
      <rPr>
        <sz val="9"/>
        <color indexed="8"/>
        <rFont val="Arial"/>
        <family val="2"/>
      </rPr>
      <t/>
    </r>
  </si>
  <si>
    <t xml:space="preserve">EFT-7193 </t>
  </si>
  <si>
    <t>EFT-7194</t>
  </si>
  <si>
    <t>EFT-7195</t>
  </si>
  <si>
    <t xml:space="preserve">062172 </t>
  </si>
  <si>
    <t xml:space="preserve">062173 </t>
  </si>
  <si>
    <t xml:space="preserve">062174 </t>
  </si>
  <si>
    <t xml:space="preserve">062175 </t>
  </si>
  <si>
    <t xml:space="preserve">062176 </t>
  </si>
  <si>
    <t xml:space="preserve">062177 </t>
  </si>
  <si>
    <t xml:space="preserve">062179 </t>
  </si>
  <si>
    <t>DEPOSITO  EQUIVALENTE A DOS (2) MESES DE ALQUILER DE LOCAL PARA LA INSTALACION DE LA OFICINA COMERCIAL, UBICADA EN LA CALLE DUARTE NO.86, MUNICIPIO LOMA DE CABRERA, PROVINCIA DAJABON .</t>
  </si>
  <si>
    <t>REPOS. FONDO CAJA CHICA DE LA PROVINCIA SAN PEDRO DE MACORIS ZONA VI (GASTOS DE CIERRE AÑO FISCAL 2021) CORRESP. AL PERIODO DEL 29-11 AL 21-12-2021, RECIBOS DE DESEMBOLSO DEL 4462 AL 4514.</t>
  </si>
  <si>
    <t>REPOS. FONDO CAJA CHICA DE LA OFICINA DE SABANA IGLESIA ZONA V (GASTOS DE CIERRE AÑO FISCAL 2021), CORRESP. AL PERIODO DEL 26-11 AL 10-12-2021, RECIBOS DE DESEMBOLSO DEL 0389 AL 0395.</t>
  </si>
  <si>
    <t>REPOS. FONDO CAJA CHICA DE LA DIVISION DE TESORERIA (GASTOS DE CIERRE AÑO FISCAL  2021)  DESTINADO PARA CUBRIR GASTOS MENORES DEL NIVEL CENTRAL,  CORRESP. AL PERIODO DEL 01 AL 27-12-2021, RECIBOS DE DESEMBOLSO DEL 20257 AL 20317.</t>
  </si>
  <si>
    <t>REPOS. FONDO CAJA CHICA DE LA UNIDAD ADMINISTRATIVA DE SABANA GRANDE DE BOYA ZONA  IV CORRESP. AL PERIODO DEL 11-10 AL 15-12-2021, RECIBOS DE DESEMBOLSO DEL 0176 AL 0184.</t>
  </si>
  <si>
    <t>PAGO FACT. NO. B1500000106/14-12-2021 ORDEN DE SERVICIIO OS2021-0745, COLOCACION DE PUBLICIDAD INSTITUCIONAL DURANTE UN MES EN EL PROGRAMA TELEVISIVO LA FOGATA MAÑANERA, SE TRANSMITE DE LUNES A VIERNES EN HORARIO DE 7:00 A 8:00 AM, POR MICROVISION CANAL 10, CORRESP. AL PERIODO DEL 08 DE NOVIEMBRE AL 08 DE DICIEMBRE/2021.</t>
  </si>
  <si>
    <t>PAGO FACT. NO. B1500000980/28-06-2021 PAGO TERCER MODULO,  DE MAESTRIA EN INGENIERIA SANITARIA Y AMBIENTAL EN LA CUAL ESTARAN PARTICIPANDO 22 SERVIDORES.</t>
  </si>
  <si>
    <t>PAGO FACT. NO.B1500000091/03-01-2022, ORDEN DE SERVICIO OS2021-0929. SERVICIO DE NOTARIO PARA EL ACTO DE APERTURA DE LA LICITACION PUBLICA NACIONAL  NO. INAPA-CCC-LPN-2021-0047 OFERTAS TECNICAS (SOBRE A) PARA LA " ADQUISICION DE ASFALTO EN FRIO  PARA SER UTILIZADOS EN LA REPOSICION DE ASFALTO POR CORRECCION DE AVERIAS EN LOS ACUEDUCTOS DE TODAS LAS PROVINCIAS, PLAN NACIONAL DE RESCATE".</t>
  </si>
  <si>
    <t>PAGO FACT. NOS.B1500000090, 94/03-01-2022,  ORDENES DE SERVICIOS NOS.OS2021-0895,  OS2022-0001,  SERVICIO DE NOTARIO PARA EL ACTO DE APERTURA DE LA COMPARACION DE PRECIOS  NO. INAPA-CCC-CP-2021-0062 , INAPA-CCC-CP-2021-0074, OFERTAS TECNICAS  (SOBRES A) PARA LA " RECONSTRUCCION TECHUMBRE ALUZINC ACANALADO CALIBRE 26, EN EL TERCER NIVEL DE LA SEDE CENTRAL DEL INAPA "  Y " RECONSTRUCCION DE REDES ACUEDUCTO POSTRER RIO, PROVINCIA INDEPENDENCIA, ZONA VIII".</t>
  </si>
  <si>
    <t>PAGO FACT. NOS.B1500000092, 93/03-01-2022,  ORDENES DE SERVICIOS NOS.OS2021-0920,  OS2021-0917,  SERVICIO DE NOTARIO PARA EL ACTO DE APERTURA DE LA LICITACION PUBLICA NACIONAL NO. INAPA-CCC-LPN-2021-0046, INAPA-CCC-LPN-2021-0044, OFERTAS TECNICAS  (SOBRES A) PARA LA " AMPLIACION ACUEDUCTO DE LAS MATAS DE FARFAN, PROVIANCIA SAN JUAN, ZONA II  Y LA " CONSTRUCCION SISTEMA DE SANEAMIENTO ARROYO GURABO Y SU ENTORNO, MUNICIPIO SANTIAGO, PROVINCIA SANTIAGO".</t>
  </si>
  <si>
    <r>
      <t>062190</t>
    </r>
    <r>
      <rPr>
        <sz val="9"/>
        <color indexed="8"/>
        <rFont val="Arial"/>
        <family val="2"/>
      </rPr>
      <t/>
    </r>
  </si>
  <si>
    <t xml:space="preserve">EFT-7196 </t>
  </si>
  <si>
    <t>EFT-7197</t>
  </si>
  <si>
    <t>EFT-7198</t>
  </si>
  <si>
    <t>EFT-7199</t>
  </si>
  <si>
    <t>EFT-7200</t>
  </si>
  <si>
    <t xml:space="preserve">062180 </t>
  </si>
  <si>
    <t xml:space="preserve">062181 </t>
  </si>
  <si>
    <t xml:space="preserve">062182 </t>
  </si>
  <si>
    <t xml:space="preserve">062183 </t>
  </si>
  <si>
    <t xml:space="preserve">062184 </t>
  </si>
  <si>
    <t xml:space="preserve">062185 </t>
  </si>
  <si>
    <t xml:space="preserve">062186 </t>
  </si>
  <si>
    <t xml:space="preserve">062187 </t>
  </si>
  <si>
    <t xml:space="preserve">062188 </t>
  </si>
  <si>
    <t xml:space="preserve">062189 </t>
  </si>
  <si>
    <t xml:space="preserve">062191 </t>
  </si>
  <si>
    <t>REPOS. FONDO CAJA CHICA DE LA OFICINA COMERCIAL DE RIO SAN JUAN ZONA III (GASTOS DE CIERRE AÑO FISCAL 2021) CORRESP. AL PERIODO DEL 22-10 AL 16-12-2021, RECIBOS DE DESEMBOLSO DEL 0205 AL 0221.</t>
  </si>
  <si>
    <t>REPOS. FONDO CAJA CHICA DE LA PROVINCIA MONTECRISTI ZONA I CORRESP. AL PERIODO DEL 02 AL 21-12-2021, RECIBOS DE DESEMBOLSO DEL 0792 AL 0805.</t>
  </si>
  <si>
    <t>REPOS. FONDO CAJA CHICA DE LA PROVINCIA PERAVIA ZONA IV (GASTOS DE CIERRE AÑO FISCAL 2021) CORRESP. AL PERIODO DEL 20-11 AL 28-12-2021, RECIBOS DE DESEMBOLSO DEL 1903 AL 1979.</t>
  </si>
  <si>
    <t>REPOS. FONDO CAJA CHICA DEL DEPARTAMENTO ADMINISTRATIVO DE LA DIRECCION ADMINISTRATIVA, (GASTOS DE CIERRE AÑO FISCAL 2021) DESTINADO PARA CUBRIR LAS NECESIDADES DE DIFERENTES AREAS DE LA INSTITUCION CORRESP. AL PERIODO DEL 25-10 AL 22-12-2021, RECIBOS DE DESEMBOLSO DEL 3196 AL 3245.</t>
  </si>
  <si>
    <t>REPOS. FONDO CAJA CHICA DE LA PROVINCIA MONTECRISTI ZONA I (GASTOS DE CIERRE AÑO FISCAL 2021) CORRESP. AL PERIODO DEL 21 AL 27-12-2021, RECIBOS DE DESEMBOLSO DEL 0806 AL 0811.</t>
  </si>
  <si>
    <t>REPOS. FONDO CAJA CHICA DE LA PROVINCIA MARIA TRINIDAD SANCHEZ ZONA III CORRESP. AL PERIODO DEL 12-11 AL 17-12-2021, RECIBOS DE DESEMBOLSO DEL 1171 AL 1228.</t>
  </si>
  <si>
    <t>REPOS. FONDO CAJA CHICA DE LA UNIDAD ADMINISTRATIVA DE PEDERNALES ZONA VIII (GASTOS DE CIERRE AÑO FISCAL 2021) CORRESP. AL PERIODO DEL 05-10 AL 25-11-2021, RECIBOS DE DESEMBOLSO DEL 0109 AL 0113 .</t>
  </si>
  <si>
    <t>REPOS. FONDO CAJA CHICA DE LA PROVINCIA SAMANA ZONA III (GASTOS DE CIERRE AÑO FISCAL 2021), CORRESP. AL PERIODO DEL 24-11 AL 21-12-2021, RECIBOS DE DESEMBOLSO DEL 0852 AL 0877.</t>
  </si>
  <si>
    <t>REPOS. FONDO CAJA CHICA DE LA PROVINCIA SANCHEZ RAMIREZ ZONA III (GASTOS DE CIERRE AÑO FISCAL 2021) CORRESP. AL PERIODO DEL 04-11 AL 28-12-2021, RECIBOS DE DESEMBOLSO DEL 1066 AL 1090 .</t>
  </si>
  <si>
    <t>REPOS. FONDO CAJA CHICA DE LA PROVINCIA HERMANAS MIRABAL ZONA III (GASTOS DE CIERRE AÑO FISCAL 2021) CORRESP. AL PERIODO DEL 08-11 AL 21-12-2021, RECIBOS DE DESEMBOLSO DEL 1044 AL 1096.</t>
  </si>
  <si>
    <t>PAGO FACT. NOS. B1500000038, 40/25-10-2021, ORDENES DE SERVICIO NOS. OS2021-0898, OS2021-0893, SERVICIO DE NOTARIO,  ACTO DE APERTURA DE LA COMPARACION DE PRECIOS  NO. INAPA-CCC-CP-2021-0034  OFERTAS TECNICAS  (SOBRE A) Y OFERTAS ECONOMICAS (SOBRE B) PARA EL  " MEJORAMIENTO ACUEDUCTO PEDERNALES (EQUIPAMIENTO Y ELECTRIFICACION DE POZOS), PROVINCIA PEDERNALES".</t>
  </si>
  <si>
    <t>PAGO FACT. NO. B1500000065/02-12-2021 ORDEN DE SERVICIO OS2021-0870, SERVICIO DE NOTARIO PARA EL ACTO DE APERTURA DE LA LICITACION PUBLICA NACIONAL NO. INAPA-CCC-LPN-2021-0028 OFERTAS ECONOMICAS  (SOBRE B) PARA EL " MEJORAMIENTO ALCANTARILLADO SANITARIO DE EL VALLE Y LOS HATILLOS, PROVINCIA HATO MAYOR, ZONA VI".</t>
  </si>
  <si>
    <t>PAGO FACT. NOS. B1500000068, 69/28-12-2021 ORDENES  DE SERVICIO NOS. OS2021-0940, OS2021-0928, SERVICIO DE NOTARIO PARA EL ACTO DE APERTURA DE LA LICITACION PUBLICA NACIONAL  NO. INAPA-CCC-LPN-2021-0043 Y 0045,  OFERTAS TECNICAS (SOBRE A) PARA LA " ADQUISICION  DE EQUIPOS VIDEOVIGILANCIA PARA SER UTILIZADOS EN EL INAPA" Y MEJORAMIENTO ALCANTARILLADO SANITARIO LAS MATAS DE FARFAN, PROVINCIA SAN JUAN, ZONA II.</t>
  </si>
  <si>
    <t>PAGO FACT. NOS.B1500030643 (CODIGO DE SISTEMA NO.77100), 30711  (6091) 05-01-2022, SERVICIOS RECOGIDA DE BASURA EN EL NIVEL CENTRAL Y OFICINAS  ACUEDUCTOS RURALES, CORRESP. AL PERIODO DESDE EL 01 AL 31 DE ENERO/2022.</t>
  </si>
  <si>
    <t>PAGO FACT. NOS. B1500000066, 67/13-12-2021, ORDENES  DE SERVICIO NOS. OS2021-0883, OS2021-0897, SERVICIO DE NOTARIO PARA EL ACTO DE APERTURA DE LA LICITACION PUBLICA NACIONAL  NO. INAPA-CCC-LPN-2021-0031, OFERTAS ECONOMICAS  (SOBRE B) PARA LA " CONSTRUCCION SISTEMA ABASTECIMIENTO LOS BARRIOS GUANDULES- LA RAQUETA COMO EXTENSION DEL ACUEDUCTO BARAHONA, PROVINCIA BARAHONA, ZONA VIII "  Y "APERTURA DEL PROCEDIMIENTO DE EXCEPCION POR EXCLUSIVIDAD NO. INAPA-CCC-PEEX-2021-0002  OFERTAS TECNICAS Y ECONOMICAS (SOBRE A Y B)  PARA LA ADQUISICION DE TECNOLOGIA DE COMUNICACION INALAMBRICA WI-FI PARA LA MARCA FORTINET PARA SER UTILIZADO EN EL INAPA ".</t>
  </si>
  <si>
    <t xml:space="preserve">EFT-7201 </t>
  </si>
  <si>
    <t>EFT-7202</t>
  </si>
  <si>
    <t>EFT-7203</t>
  </si>
  <si>
    <t>EFT-7204</t>
  </si>
  <si>
    <t>EFT-7205</t>
  </si>
  <si>
    <t>EFT-7206</t>
  </si>
  <si>
    <t>EFT-7207</t>
  </si>
  <si>
    <t xml:space="preserve">062192 </t>
  </si>
  <si>
    <t xml:space="preserve">062193 </t>
  </si>
  <si>
    <t xml:space="preserve">062194 </t>
  </si>
  <si>
    <t xml:space="preserve">062195 </t>
  </si>
  <si>
    <t>REPOS. FONDO CAJA CHICA PROVINCIA DAJABON ZONA I (GASTOS DE CIERRE AÑO FISCAL 2021) CORRESP. AL PERIODO DEL 10 AL 28-12-2021, RECIBOS DE DESEMBOLSO DEL 1014 AL 1030.</t>
  </si>
  <si>
    <t>REPOS. FONDO CAJA CHICA DE LA PROVINCIA HATO MAYOR ZONA VI ( GASTOS DE CIERRE AÑO FISCAL 2021) CORRESP. AL PERIODO DEL 01-11 AL 22-12-2021, RECIBOS DE DESEMBOLSO DEL 0882 AL 0914.</t>
  </si>
  <si>
    <t>PAGO FACT. NO.B1500000274/06-01-2022, ORDEN DE SERVICIO NO.OS2021-0511, COLOCACION DE PUBLICIDAD INSTITUCIONAL DURANTE 06 (SEIS) MESES, EN EL PROGRAMA DE TELEVISION FUERA  DE RECORD, TRANSMITIDO LOS DOMINGOS A LAS 11:00 P.M, CORRESP. AL  PERIODO DEL 30 DE NOVIEMBRE AL 30 DE DICIEMBRE/2021.</t>
  </si>
  <si>
    <t>RETENCION DEL 10% DEL IMPUESTO SOBRE LA RENTA, DESCONTADO A HONORARIOS PROFESIONALES, CORRESP. AL MES DE DICIEMBRE/2021.</t>
  </si>
  <si>
    <t>PAGO FACT. NOS. B1500000030, 31, 32/30-12-2021 ORDENES DE SERVICIO NOS. OS2021-0932, 0933, 0931 SERVICIO DE NOTARIO PARA EL ACTO DE APERTURA DEL PROCEDIMIENTO DE EXCEPCION POR PROVEEDOR UNICO NO. INAPA-CCC-PEPU-2021-0002 OFERTAS TECNICAS Y ECONOMICAS PARA "LA ADQUISICION DE ACTUALIZACION E IMPLEMENTACION DE SOFTWARE PARA LA MARCA ARCGIS DE ESRI, Y COMPARACION DE PRECIOS NOS.INAPA-CCC-CP-2021-0071, INAPA-CCC-CP-2021-0072 OFERTAS TECNICAS PARA EL MEJORAMIENTO PLANTA DEPURADORA ALCANTARILLADO SANITARIO HATO MAYOR, ZONA VI", "CONSTRUCCION NUEVA OBRA DE TOMA AC. LAS TERRENAS, PROVINCIA SAMANA, ZONA III.</t>
  </si>
  <si>
    <t>PAGO FACT. NO.B1500000331/28-12-2021 ORDEN DE SERVICIO NO. OS2021-0396, SERVICIO DE ALQUILER DE AUTOBUSES PARA TRANSPORTAR EMPLEADOS DEL INAPA,  CORRESP. AL PERIODO DEL 29 DE NOVIEMBRE AL 28 DE DICIEMBRE/2021.</t>
  </si>
  <si>
    <t>PAGO FACT. NOS. B1500003413/08, 3457/18-11-2021 ORDENES DE SERVICIO OS2021-0778, 0724 PUBLICACION EN UN MEDIO DE CIRCULACION NACIONAL, DOS DIAS CONSECUTIVOS: MARTES 26 Y MIERCOLES 27 DE OCTUBRE DEL AÑO 2021, PROCESO LICITACION PUBLICA NACIONAL NO. INAPA-CCC-LPN-2021-0045 " MEJORAMIENTO ALCANTARILLADO SANITARIO LAS MATAS DE FARFAN, PROVINCIA SAN JUAN, ZONA II, Y EL JUEVES 14 Y VIERNES 15 OCTUBRE DEL AÑO 2021, PROCESO LICITACION PUBLICA NACIONAL NO. INAPA-CCC-LPN-2021-0044 "CONSTRUCCION SISTEMA DE SANEAMIENTO ARROYO GURABO Y SU ENTORNO, MUNICIPIO SANTIAGO, PROVINCIA SANTIAGO".</t>
  </si>
  <si>
    <t>PAGO FACT. NOS.B1500000077/03,  79/09-12-2021,  ORDENES DE SERVICIOS NOS.OS2021-0867,  OS2021-0876,  SERVICIO DE NOTARIO PARA EL ACTO DE APERTURA DE LA LICITACION PUBLICA NACIONAL  NO.INAPA-CCC-LPN-2021-0029 , INAPA-CCC-CP-2021-0063, OFERTAS ECONOMICAS  (SOBRE B) PARA LA " ADQUISICION DE RODAMIENTOS, CONTACTOR MAGNETICO Y CONTROL DE NIVEL PARA SER UTILIZADOS EN MANTENIMIENTOS DE LOS DIFERENTES EQUIPOS DEL INAPA "  Y " ADQUISICION DE POLOSHIRTS Y GORRAS PARA SER UTILIZADOS POR EL PERSONAL DEL INAPA".</t>
  </si>
  <si>
    <t>PAGO FACT. NOS.B1500003498, 3500/01-12-2021 ORDENES DE SERVICIO NOS.OS2021-0775, 0825, PUBLICACION EN UN MEDIO DE CIRCULACION NACIONAL, DOS DIAS CONSECUTIVOS:LUNES 01 Y MARTES 02, LUNES 08  Y MARTES 09 DE NOVIEMBRE  DEL AÑO 2021,  PROCESOS DE LICITACION PUBLICA NACIONAL NOS. INAPA-CCC-LPN-2021-0047, 0051 "ADQUISICION DE ASFALTO EN FRIO PARA SER UTILIZADOS EN LA REPOSICION DE ASFALTO POR CORRECCION DE AVERIAS EN LOS ACUEDUCTOS DE TODAS LAS PROVINCIAS, PLAN NACIONAL DE RESCATE " Y  "AMPLIACION ACUEDUCTO MICHES A ZONAS TURISTICAS, MUNICIPIO DE MICHES, PROVINCIA EL SEIBO, ZONA VI ".</t>
  </si>
  <si>
    <t>PAGA FACT. NO.B1500000354/08-12-2021  ORDEN DE SERVICIO OS2021-0880 SERVICIO DE NOTARIO PARA EL ACTO DE APERTURA DE LA LICITACION PUBLICA NACIONAL NO. INAPA-CCC-LPN-2021-0030 OFERTAS ECONOMICAS (SOBRE B) PARA LA "ADQUISICION DE UN (01) SOFTWARE PARA LA GESTION DE LOS SERVICIOS DE LA DIRECCION DE PLANIFICACION Y DESARROLLO DEL INAPA".</t>
  </si>
  <si>
    <t>PAGO FACT. NOS. B1500004610,4611,4612,4613,4614,4597,4632,4633, 4634,4635,4636,4637,4638,4639/31-12-2021, CONTRATOS NOS. 1007252, 53, 54, 55, 1008357, 1010178, 3002610, 1015536, 1015537, 1015538, 1015539, 1015540, 1015541, 1015542, 1015543, CONSUMO ENERGETICO CORRESP. AL MES DE DICIEMBRE/2021.</t>
  </si>
  <si>
    <t xml:space="preserve">EFT-2444 </t>
  </si>
  <si>
    <t xml:space="preserve">EFT-2445 </t>
  </si>
  <si>
    <t>AVANCE INICIAL 20% DE LOS TRABAJOS DE REUBICACION COLECTORA ALCANTARILLADO SANITARIO EL SEIBO, PROVINCIA EL SEIBO</t>
  </si>
  <si>
    <t>PAGO FACT. NO.B1500000051/11-01-2022 (CUB. NO.06 FINAL Y DEVOLUCION DE RETENIDO EN GARANTIA)  DE LOS TRABAJOS DE MEJORAMIENTO AC. MULTIPLE HIGUERO, EL NARANJAL, AFECTADO POR LA VAGUADA ABRIL 2017, PROV. BARAHONA.</t>
  </si>
  <si>
    <t>PAGO FACT.NO.B1500000063/12-01-2022 ( CUB. NO.08 ) DE LOS TRABAJOS MEJORAMIENTO ACUEDUCTO CONSUELO, PROVINCIA SAN PEDRO DE MACORIS.</t>
  </si>
  <si>
    <t>AVANCE INICIAL 20% DE LOS TRABAJOS DE MEJORAMIENTO ALCANTARILLADO SANITARIO DE EL VALLE Y LOS HATILLOS, PROVINCIA HATO MAYOR,</t>
  </si>
  <si>
    <t>RETENCION DEL 10% DE ISR DESCONTADO A HONORARIOS PROFESIONALES, CORRESPONDIENTE AL MES DE DICIEMBRE-2021.</t>
  </si>
  <si>
    <t>AVC POR REINTEGRO CORRESP. A DIC/2021</t>
  </si>
  <si>
    <t>SERV. PARA DETERMINACIONES FISICO-QUIMICO Y MICROBIOLOGICO DE MUESTRA REALIZAR DE AGUA INAPA, SAN CRISTOBAL.</t>
  </si>
  <si>
    <t>COMPRA PARA LA REPARACION DE DIFERENTES AVERIAS EN INAPA, PROV. SAN CRISTOBAL.</t>
  </si>
  <si>
    <t>COMPRA DE MATERIALES ELECTRICOS, PARA SER UTILIZADO EN LOS TRABAJOS DE ELECTROMECANICA, INAPA, PROV. SAN CRISTOBAL.</t>
  </si>
  <si>
    <t>SERV. DE REPARACION DE TRES 03 TRANSFORMADORES 25,50 Y 75KVA EN LA PROV. DE SAN CRISTOBAL, INAPA.</t>
  </si>
  <si>
    <t>RETENCIONES DEL 5% Y 10%, DE ISR Y 18% Y 30% DEL ITBIS CORRESPONDIENTE AL MES DE DICIEMBRE 2021.</t>
  </si>
  <si>
    <t>SERV. PARA CONSTRUIR LA TUERCA DE LA GALLETA A LA VALVULA DEL TANQUE DE SABANA TORO EN LA PROV. S.C. INAPA, SAN CRISTOBAL.</t>
  </si>
  <si>
    <t>COMPRA DE UN MOTOR SUMERGIBLE DE 5 HP, CON SU ARRANCADORES 230V, 1PH, FRECUENCIA 60 HZ, AMPERAJE 22.8 RPM, KW 3.7, 1 PARA SER UTILIZADO EN PIEDRA GORDA, AC DE VILLA ALTAGRACIA, INAPA, SAN CRISTOBAL.</t>
  </si>
  <si>
    <t>COMPRA DE TRES (03) MESES DE MATERIALES GASTABLE DE OFICINA PARA SER UTILIZADO POR EL DEPARTAMENTO PROV., INAPA, SAN CRISTOBAL.</t>
  </si>
  <si>
    <t>COMPRA DE MOBILIARIO DE OFICINA, PARA SER UTILIZADOS EN LA ESTAFETAS DE LA PROV. SAN CRISTOBAL, INAPA, PROV. SAN CRISTOBAL.</t>
  </si>
  <si>
    <t>COMPRA DE TRES (03) ESCRITORIOS DE OFICINA CON COMPARADORES ACRILICO PARA SER UTILIZADOS EN LAS DIF. ESTAFETAS COMERCIALES DE HATILLO, PALENQUE Y CAMBITA, INAPA, PROV. SAN CRISTOBAL.</t>
  </si>
  <si>
    <t>COMPRA DE TUBOS PARA REPARACION DE AVERIAS EN DOÑA ANA, S.C. INAPA, PROV. SAN CRISTOBAL.</t>
  </si>
  <si>
    <t>COMPRA DE DOS (02) TUBOS DE 16" SDR-21 PARA LA REPARACION DE UNA AVERIA EN LA EN LA LINEA  DEL KM4 EL FONDO PROV. SAN CRISTOBAL, INAPA, SAN CRISTOBAL.</t>
  </si>
  <si>
    <t>COMPRA DE MATERIALES DE CONSTRUCCION DE CASETAS A LOS MOTORES DE YAGUATE Y PALENQUE, INAPA. PROV. SAN CRISTOBAL.</t>
  </si>
  <si>
    <t>COMPRA DE BOTAS DE GOMA CON Y SIN PUNTERA PROTECTORA PARA EL PERSONAL QUE LABORA EN LAS DISTINTAS AREAS DE OPERACIONES PROV. SAN CRISTOBAL, INAPA, PROV. SAN CRISTOBAL.</t>
  </si>
  <si>
    <t>SERV. DE ALQUILER DE RETROPALA POR 43 HORAS PARA TRAB. DE EXCAVACION, MOVIMIENTOS Y TRASLADO DE MATERIALES EN DISTINTOS PUNTOS PROV. SAN CRISTOBAL.</t>
  </si>
  <si>
    <t>SERV. DE UN CAMION SUCCIONADOR PARA EXTRACCIONES DE AGUA RESIDUALES EN EL SISTEMA CLOACAL EN EL SECTOR VILLA PROGRESO 1, INAPA, SAN CRISTOBAL.</t>
  </si>
  <si>
    <t>SERV. DE REAPARACION Y CHEQUEO PARA LA CAMIONETA NISSAN NP300 FICHA 842 UTILIZADA POR EL AREA COMERCIAL, INAPA, SAN CRISTOBAL.</t>
  </si>
  <si>
    <t>COMPRA DE PARARRAYOS DE 110KV, PARA SER USADOS EN LA PROTECCION DE EQUIPOS Y TRASNFORMADORES, INAPA, PROV. SAN CRISTOBAL.</t>
  </si>
  <si>
    <t>COMPRA DE 200(DOSCIEMTOS) UNIDADES DE POLO T-SHIRTS COLOR AZUL ROYAL CON BORDADOS INAPA PARA SER UTILIZADOS EN INAPA, PROV. SAN CRISTOBAL.</t>
  </si>
  <si>
    <t>COMPRA DE MATERIALES DE LIMPIEZA  DE LA OFICINA ADMINISTRATIVA, INAPA, SAN CRISTOBAL.</t>
  </si>
  <si>
    <t>SERV. DE CONFECCION DE UNIFORME PARA EL AREA ADMINISTRATIVA, INAPA, SAN CRISTOBAL.</t>
  </si>
  <si>
    <t>COMPRA DE 01(UNA) CAJA FUERTE ELECTRICA MEDIANA PARA SER UTILIZADA EN LA OFICINA ADMINISTRATIVA DE INAPA, SAN CRISTOBAL.</t>
  </si>
  <si>
    <t>SERV. DE REAPACION  Y MANTENIMIENTO DE LOS COMPRESORES DE LOS AIRES ACONDICIONADO INSTALADOS EN LA OFICINA ADMINISTRATIVA, INAPA SAN CRISTOBAL.</t>
  </si>
  <si>
    <t>4307</t>
  </si>
  <si>
    <t>4308</t>
  </si>
  <si>
    <t>4309</t>
  </si>
  <si>
    <t>4310</t>
  </si>
  <si>
    <t>4311</t>
  </si>
  <si>
    <t>4312</t>
  </si>
  <si>
    <t>4313</t>
  </si>
  <si>
    <t>4314</t>
  </si>
  <si>
    <t>4315</t>
  </si>
  <si>
    <t>4316</t>
  </si>
  <si>
    <t>4317</t>
  </si>
  <si>
    <t>4318</t>
  </si>
  <si>
    <t>4319</t>
  </si>
  <si>
    <t>4320</t>
  </si>
  <si>
    <t>4321</t>
  </si>
  <si>
    <t>4322</t>
  </si>
  <si>
    <t>4323</t>
  </si>
  <si>
    <t>4324</t>
  </si>
  <si>
    <t>4325</t>
  </si>
  <si>
    <t>4326</t>
  </si>
  <si>
    <t>42327</t>
  </si>
  <si>
    <t>4328</t>
  </si>
  <si>
    <t>4329</t>
  </si>
  <si>
    <t>4330</t>
  </si>
  <si>
    <t>|</t>
  </si>
  <si>
    <t>EFT-7156</t>
  </si>
  <si>
    <t>PAGO FACT. NO.B1500003322/13-10-2021, ORDEN DE SERVICIO NO. OS2021-0689, PUBLICACION EN DOS (2) PERIODICOS DE CIRCULACION NACIONAL, DOS DIAS CONSECUTIVOS DEL MES DE AGOSTO DEL AÑO 2021, PARA PROCESO DE LICITACION PUBLICA NACIONAL NO. INAPA-CCC-LPN-2021-0023.</t>
  </si>
  <si>
    <t>PAGO FACT. NO. B1500000056/08-12-2021, ORDEN DE SERVICIO NO. OS2021-0529, DISTRIBUCION DE AGUA CON CAMION CISTERNA EN DIFERENTES SECTORES Y COMUNIDADES DE LA PROVINCIA SAN CRISTOBAL, CORRESP. A 30 DIAS DE NOVIEMBRE/2021.</t>
  </si>
  <si>
    <t>PAGO FACT. NO. B1500016495/16-09, 17081/15-10, 17085/15-11, 17952/13-12-2021, SUMINISTRO TRATAMIENTOS DE USO CONTINUO PRESCRITOS AL SEÑOR JUAN LUIS MERCEDES SEVERINO, CEDULA DE IDENTIDAD Y ELECTORAL NO. 058-0020072-6, QUIEN DESEMPEÑA EL CARGO DE AUXILIAR ADMINISTRATIVO EN EL DEPARTAMENTO ADMINISTRATIVO, CORRESP. A LOS MESES DE SEPTIEMBRE, OCTUBRE, NOVIEMBRE Y DICIEMBRE/2021.</t>
  </si>
  <si>
    <t>PAGO FACT. NO. B1500000044/07-12-2021, ORDEN DE SERVICIO NO. OS2021-0533, DISTRIBUCION DE AGUA EN DIFERENTES SECTORES Y COMUNIDADES DE LA PROVINCIA SAN JUAN DE LA MAGUANA, CORRESP. A 31 DIAS DE NOVIEMBRE/2021.</t>
  </si>
  <si>
    <t>PAGO FACT. NO.B1100009246/17-12-2021, ALQUILER DE LOCAL COMERCIAL EN EL DISTRITO MUNICIPAL HATILLO PALMA , MUNICIPIO GUAYUBIN, PROVINCIA MONTE CRISTI, CORRESP. AL MES DICIEMBRE/2021.</t>
  </si>
  <si>
    <t>PAGO FACT.NO.B1500000008/06-12-2021,ORDEN DE SERVICIO NO.OS2021-0857 ,SERVICIO DE DISTRIBUCION DE AGUA EN CAMION CISTERNA EN DIFERENTES COMUNIDADES DE LA PROVINCIA BAHORUCO, CORRESP. A 29 DIAS DEL MES DE NOVIEMBRE/2021.</t>
  </si>
  <si>
    <t>PAGO FACT. NO.B1100009259/20-12-2021, ALQUILER LOCAL COMERCIAL EN EL SECTOR PIZARRETE, MUNICIPIO BANI, PROVINCIA PERAVIA SEGUN ADENDA 01/2021, CORRESP. AL MES DE DICIEMBRE/2021</t>
  </si>
  <si>
    <t>RETENCION DEL ITBIS (30%) , DESCONTADO A INGENIEROS - CONTRATISTA, SEGUN LEY 253/2012, CORRESPONDIENTE AL MES DE DICIEMBRE/2021.</t>
  </si>
  <si>
    <t>RETENCION DEL ITBIS (18% A PERSONA FISICA), SEGUN LEY 253/12, CORRESPONDIENTE AL MES DE DICIEMBRE/2021.</t>
  </si>
  <si>
    <t>RETENCION DEL ( 5%) DEL IMPUESTO SOBRE LA RENTA DESCONTADO A CONTRATISTAS, SEGUN LEY 253/12, CORRESPONDIENTE AL MES DE DICIEMBRE-2021.</t>
  </si>
  <si>
    <t>PAGO RETENCION SEGUN LEY 6-86 (1%) DESCONTADO A LOS INGENIEROS CONTRATISTAS, CORRESPONDIENTE AL MES DE DICIEMBRE/2021,</t>
  </si>
  <si>
    <t xml:space="preserve">AVANCE INICIAL 20% DE LOS TRABAJOS DE CONSTRUCCION AC. MULTIPLE GUANUMA - LOS BOTADOS, PLANTA POTABILIZADORA DE 100 LPS, PROV. SANTO DOMINGO- MONTE PLATA, ZONA IV. </t>
  </si>
  <si>
    <t>PAGO FACT. NO.B1500000061/14-01-2022 (CUB. NO. 04) DE LOS TRABAJOS CONSTRUCCION LINEA DE CONDUCCION Y RED DE DISTRIBUCION CAOBETE,  AC. MULTIPLE ANGELINA- LAS GUARANAS-  EL PESCOZON- LA CUCA  LOS LIMONES, PROV. SANCHEZ RAMIREZ- DUARTE, ZONA III, LOTE VII .</t>
  </si>
  <si>
    <t>PAGO FACT. NO.B1500000218/02-12-2021 (CUB. NO.11) DE LOS TRABAJOS DE CONSTRUCCION LINEA DE IMPULSION DESDE E=2 +  359.03 HASTA DEPOSITO REGULADOR VITRIFICADO CAP. 935 M3  Y RED DE DISTRIBUCION EL COYOTE, MAJAGUALITO, AC. MULTIPLE JUANA VICENTA,  PROV.  SAMANA.</t>
  </si>
  <si>
    <t>PAGO FACT.NO.B1500000152/05-01-2022 ( CUB. NO.02)  DE LOS TRABAJOS DE MEJORAMIENTO AC. JANICO, PROV.  SANTIAGO, LOTE VII.</t>
  </si>
  <si>
    <t xml:space="preserve">EFT-2446 </t>
  </si>
  <si>
    <t xml:space="preserve">EFT-2447 </t>
  </si>
  <si>
    <t xml:space="preserve">EFT-2448 </t>
  </si>
  <si>
    <t xml:space="preserve">EFT-7208 </t>
  </si>
  <si>
    <t>EFT-7209</t>
  </si>
  <si>
    <t>EFT-7210</t>
  </si>
  <si>
    <t>EFT-7211</t>
  </si>
  <si>
    <t>EFT-7212</t>
  </si>
  <si>
    <t>EFT-7213</t>
  </si>
  <si>
    <t>EFT-7214</t>
  </si>
  <si>
    <t>EFT-7215</t>
  </si>
  <si>
    <t>EFT-7216</t>
  </si>
  <si>
    <t>EFT-7217</t>
  </si>
  <si>
    <t xml:space="preserve">062196 </t>
  </si>
  <si>
    <t xml:space="preserve">062197 </t>
  </si>
  <si>
    <t xml:space="preserve">062198 </t>
  </si>
  <si>
    <t xml:space="preserve">062199 </t>
  </si>
  <si>
    <t xml:space="preserve">062200 </t>
  </si>
  <si>
    <t>PAGO FACT. NO. B1500000109/06-12-2021 ALQUILER LOCAL COMERCIAL EN EL MUNICIPIO NAGUA, PROVINCIA  MARIA TRINIDAD SANCHEZ, CORRESP. AL  MES DICIEMBRE/2021.</t>
  </si>
  <si>
    <t>PAGO FACT. NO.B1500000169/05-01-2022, ORDEN DE SERVICIO. OS2021-0567, COLOCACION DE PUBLICIDAD INSTITUCIONAL DURANTE 06 (SEIS) MESES, EN UNA REVISTA DIGITAL E IMPRESA "HUELLAS", CORRESP. AL PERIODO DEL 25 DE NOVIEMBRE AL 25 DE DICIEMBRE/2021.</t>
  </si>
  <si>
    <t>REPOS. FONDO CAJA CHICA DE LA UNIDAD ADMINISTRATIVA DE SABANA GRANDE DE BOYA ZONA IV (GASTOS DE CIERRE AÑO FISCAL 2021) CORRESP. AL PERIODO DEL 15 AL 29-12-2021, RECIBOS DE DESEMBOLSO DEL 0185 AL 0191.</t>
  </si>
  <si>
    <t>REPOS. FONDO CAJA CHICA DE LA DIRECCION DE TECNOLOGIA DE LA INFORMACION Y COMUNICACION (GASTOS DE CIERRE AÑO FISCAL 2021) CORRESP. AL PERIODO DEL 18-11 AL 17-12-2021, RECIBOS DE DESEMBOLSO DEL 0097 AL 0117.</t>
  </si>
  <si>
    <t>RETENCION DEL ( 5%) DEL IMPUESTO SOBRE LA RENTA DESCONTADO A CONTRATISTAS Y PROVEEDORES DE BIENES Y SERVICIOS, SEGUN LEY 253/12, CORRESP. AL MES DE DICIEMBRE/2021.</t>
  </si>
  <si>
    <t>PAGO FACT. NO B1500000063/03-01-2022 ORDEN DE SERVICIO NO. OS2021-0527, DISTRIBUCION DE AGUA EN DIFERENTES SECTORES Y COMUNIDADES DE LA PROVINCIA DUARTE, CORRESP. 30  DIAS DE DICIEMBRE/2021.</t>
  </si>
  <si>
    <t>PAGO FACT.  NO. B1500000036/03-01-2022, ORDEN DE SERVICIO NO. OS2021-0685,  ABASTECIMIENTO DE AGUA EN DIFERENTES SECTORES Y COMUNIDADES DE LA PROVINCIA MAO, VALVERDE,  CORRESP. A 27 DIAS  DE DICIEMBRE/2021.</t>
  </si>
  <si>
    <t>PAGO FACT. NO. B1500000008, 09/14-12-2021,  ORDEN DE SERVICIO NO. OS2021-0916, SERVICIO DISTRIBUCION DE AGUA EN DIFERENTES SECTORES Y COMUNIDADES DE LA PROVINCIA ELIAS PIÑA. CORRESP. A 31 DIAS DE OCTUBRE Y 30 DIAS DE NOVIEMBRE/2021.</t>
  </si>
  <si>
    <t>PAGO VIATICOS DE LA DIRECCION DE OPERACIONES CORRESP. AL MES DE NOVIEMBRE/2021, ELABORADA EN ENERO/2022,.</t>
  </si>
  <si>
    <t>PAGO NOMINA VIATICOS  DIRECCION FINANCIERA, CORRESP. A NOVIEMBRE/2021, ELABORADA EN ENERO/2022.</t>
  </si>
  <si>
    <t>PAGO VIATICOS DIRECCION DE TECNOLOGIA DE LA INF. Y COM, CORRESP. A NOVIEMBRE/2021, ELABORADA EN ENERO/2022.</t>
  </si>
  <si>
    <t>PAGO VIATICOS UNIDADES CONSULTIVAS O ASESORAS CORRESP. AL MES DE NOVIEMBRE/2021, ELABORADA EN ENERO/2022.</t>
  </si>
  <si>
    <t>PAGO VIATICOS DE LA DIRECCION  DE LA CALIDAD DEL AGUA, CORRESP. AL MES DE NOVIEMBRE/2021, ELABORADA EN ENERO/2022.</t>
  </si>
  <si>
    <t>PAGO VIATICOS DE LA DIRECCION DE TRATAMIENTO DE AGUA, CORRESP. A NOVIEMBRE/2021, ELABORADA EN ENERO/2022,.</t>
  </si>
  <si>
    <t>PAGO VIATICOS DE LA DIRECCION DE PROGRAMAS Y PROYECTOS ESPECIALES,  CORRESP. AL MES DE NOVIEMBRE/2021, ELABORADA EN ENERO/2022.</t>
  </si>
  <si>
    <t xml:space="preserve">EFT-7218 </t>
  </si>
  <si>
    <t>EFT-7219</t>
  </si>
  <si>
    <t>EFT-7220</t>
  </si>
  <si>
    <t>EFT-7221</t>
  </si>
  <si>
    <t>EFT-7222</t>
  </si>
  <si>
    <t>EFT-7223</t>
  </si>
  <si>
    <t xml:space="preserve">062201 </t>
  </si>
  <si>
    <t xml:space="preserve">062202 </t>
  </si>
  <si>
    <t xml:space="preserve">062203 </t>
  </si>
  <si>
    <t xml:space="preserve">062204 </t>
  </si>
  <si>
    <t xml:space="preserve">062205 </t>
  </si>
  <si>
    <t xml:space="preserve">062206 </t>
  </si>
  <si>
    <t xml:space="preserve">062207 </t>
  </si>
  <si>
    <t xml:space="preserve">062208 </t>
  </si>
  <si>
    <t xml:space="preserve">062209 </t>
  </si>
  <si>
    <t xml:space="preserve">062210 </t>
  </si>
  <si>
    <t xml:space="preserve">062211 </t>
  </si>
  <si>
    <t xml:space="preserve">062212 </t>
  </si>
  <si>
    <t xml:space="preserve">062213 </t>
  </si>
  <si>
    <t>PAGO FACT. NO. B1500000713/13-12-2021 ORDEN DE SERVICIO OS2021-0773 COLOCACION DE PUBLICIDAD INSTITUCIONAL DURANTE TRES (03) MESES EN PROGRAMA RADIAL TRANSMITIDO POR LA Z 101.3 FM, GOBIERNO DE LA MAÑANA Y GOBIERNO DE LA TARDE, LA CUAL CONSISTE EN: GOBIERNO DE LA MANAÑA 20 CUÑAS, MENSUALES DE LUNES A VIERNES DE 7:00 A 11: AM. GOBIERNO DE LA TARDE 20 CUÑAS, MENSUALES DE LUNES A VIERNES DE 3:00 A 7:00 PM BONIFICANDO EN PROGRAMACION REGULAR FIN DE SEMANA CUÑAS DE 30 SEGUNDOS, CORREP. AL PERIODODEL 11 DE NOVIEMBRE AL 11 DE DICIEMBRE/2021.</t>
  </si>
  <si>
    <t>PAGO RETENCION 10%  DEL IMPUESTO SOBRE LA RENTA DESCONTADO A ALQUILERES DE LOCALES COMERCIALES. SEGUN LEY NO. 253/12, CORRESP. AL MES DE DICIEMBRE/2021.</t>
  </si>
  <si>
    <t>REPOS. FONDO CAJA CHICA DE LA UNIDAD ADMINISTRATIVA DE PIMENTEL ZONA III (GASTOS DE CIERRE AÑO FISCAL 2021) CORRESP. AL PERIODO DEL 14-07 AL 21-12-2021, RECIBOS DE DESEMBOLSO DEL 0047 AL 0088.</t>
  </si>
  <si>
    <t>PAGO FACT. B1500000324/10-12-2021 ORDEN DE SERVICIO OS2021-0772 COLOCACION DE PUBLICIDAD INSTITUCIONAL DURANTE TRES (03) MESE, EN PAGINA WEB WWW.NOTICIASSIN.COM LA CUAL CONSISTE EN DISPOSITIVOS DESKTOP + MOVIL, POSICION PORTADA + ARTICULOS + SECCIONES TAMAÑO 728 X 90, 300 X 600, 300 X 250, 970 X 250, 300 X 50 CORRESP. AL PERIODO DEL 10 DE NOVIEMBRE AL 10 DICIEMBRE/2021.</t>
  </si>
  <si>
    <t>PAGO FACT. NO. B1500000174/07-12-2021, ALQUILER DE LOCAL COMERCIAL, UBICADA EN LA CALLE 30 DE MARZO, PLAZA CASTAÑUELA, MUNICIPIO CASTAÑUELA, PROVINCIA MONTECRISTI, CORRESP. A LOS MESES DE JULIO, AGOSTO, SEPTIEMBRE, OCTUBRE, NOVIEMBRE/2021.</t>
  </si>
  <si>
    <t>PAGO FACT. NO.B1500000009/07-12-2021,  ALQUILER LOCAL COMERCIAL EN LA PROVINCIA PEDERNALES, CORRESP. AL MES DE DICIEMBRE/2021.</t>
  </si>
  <si>
    <t>RETENCION DEL ITBIS (30%) , DESCONTADO A SUPLIDORES DE SERVICIOS, CORRESP. AL MES DE DICIEMBRE/2021.</t>
  </si>
  <si>
    <t>RETENCION DEL ITBIS (18% A PERSONA FISICA), CORRESP. AL MES DE DICIEMBRE/2021.</t>
  </si>
  <si>
    <t>PAGO FACT. NO. B1500000047/05-01-2022 ORDEN DE SERVICIO OS2021- 0888 SERVICIO DE DISTRIBUCION DE AGUA EN CAMION CISTERNA, EN LOS DIFERENTES SECTORES Y COMUNIDADES DE LA PROVINCIA DE DAJABON, CORRESP. A 26 DIAS DEL MES DICIEMBRE/2021.</t>
  </si>
  <si>
    <t>PAGO FACT. NOS.B1500001350,1351,1352,1353,1354/31-12-2021 CONTRATO NO. 1178,1179, 1180, 1181, 3066,  SERVICIO ENERGETICO A NUESTRAS INSTALACIONES EN BAYAHIBE, PROVINCIA LA ROMANA, CORRESP. AL MES DE DICIEMBRE/2021.</t>
  </si>
  <si>
    <t>PAGO FACT. NO.B1500000032/20-12-2021, ALQUILER LOCAL COMERCIAL PARA NUESTRA OFICINA EN EL MUNICIPIO Y PROVINCIA SANTIAGO RODRIGUEZ, CORRESP. AL MES DICIEMBRE/2021.</t>
  </si>
  <si>
    <t xml:space="preserve"> PAGO FACT. NO.B1500000015/05-01-2022, ORDEN DE SERVICIO NO. OS2021-0854, DISTRIBUCION DE AGUA EN DIFERENTES SECTORES Y COMUNIDADES DE LA PROVINCIA PERAVIA, CORRESP. A 30 DIAS DEL MES DE DICIEMBRE/ 2021.</t>
  </si>
  <si>
    <t>PAGO FACT.  NO. B1500000038/05-01-2021 ORDEN DE SERVICIO NO.OS2021-0596, DISTRIBUCION DE AGUA EN DIFERENTES SECTORES Y COMUNIDADES DE LA PROVINCIA EL SEIBO,  CORRESP. A  28 DIAS DE DICIEMBRE/2021.</t>
  </si>
  <si>
    <t>PAGO FACT. NO. B1500000063/03-01-2021, ORDEN DE SERVICIO NO. OS2021-0788 SERVICIO DE DISTRIBUCION DE AGUA CON CAMION CISTERNA EN DIFERENTES SECTORES Y COMUNIDADES DE LA PROVINCIA DUARTE, CORRESP. A 30  DIAS DE DICIEMBRE/2021.</t>
  </si>
  <si>
    <t>PAGO FACT. NOS. B1500001321/30-11, 1314/01, 1366, 1367, 1368, 1369, 1370, 1371, 1372, 1373, 1374, 1375, 1376, 1377, 1379, 1380/10,  1381/11, 1384, 1386, 1387/13, 1388/14-12-2021 ORDEN DE COMPRA NO.  OC2021-0302  ADQUISICIÓN DE COMBUSTIBLES (16,550 GALONES DE GASOIL OPTIMO)  PARA SER UTILIZADOS EN LA FLOTILLA DE VEHÍCULOS Y EQUIPOS DEL INAPA.</t>
  </si>
  <si>
    <t>PAGO FACT. NOS. B1500000011/06-12-2021, 12/04-01-2022 ORDEN DE SERVICIO NO. OS2021-0708 , DISTRIBUCION DE AGUA EN DIFERENTES SECTORES Y COMUNIDADES DE LA PROVINCIA SANTIAGO RODRIGUEZ, CORRESP. A 25 DIAS  DE NOVIEMBRE, Y 30 DIAS DE DICIEMBRE/2021.</t>
  </si>
  <si>
    <t>PAGO FACT.  NO. B1500000014/04-01-2022 ORDEN DE SERVICIO NO. OS2021-0637, DISTRIBUCION DE AGUA EN DIFERENTES SECTORES Y COMUNIDADES DE LA PROVINCIA ELIAS PIÑA, CORRESP. A 31  DIAS  DEL MES DE DICIEMBRE/2021.</t>
  </si>
  <si>
    <t>PAGO FACT. NOS. B1500000010/03-01-2022, ORDEN DE SERVICIO NO. OS2021-0853, SERVICIO DISTRIBUCION DE AGUA EN DIFERENTES SECTORES Y COMUNIDADES DE LA PROVINCIA PERAVIA.  CORRESP. A 30 DIAS DEL MES DE DICIEMBRE/2021.</t>
  </si>
  <si>
    <t>COMISIÓN VALIJA DEPOSITO NOCTU</t>
  </si>
  <si>
    <t>COMISION TRANSF.  EXTERIOR</t>
  </si>
  <si>
    <t>AVANCE INICIAL 20% DE LOS TRABAJOS DE AMPLIACION ACUEDUCTO MULTIPLE PERALVILLO - LA PLACETA, REHABILITACION PLANTA POTABILIZADORA DE FILTRACION RAPIDA 50 LPS AC. YAMASA, REHABILITACION PLANTA POTABILIZADORA FILTRACION LENTA  AC. CENTRO BOYA, CONSTRUCCION AC. MULTIPLE MAJAGUAL, PROV. MONTE PLATA.</t>
  </si>
  <si>
    <t>PAGO FACT. NO.B1500000001/17-01-2022 (CUB. NO.01 )  DE LOS TRABAJOS RED DE DISTRIBUCION LA PALMITA - LA JABILLA - LA FELICITA, PROV. SANTO DOMINGO - MONTE PLATA,  LOTE XIII.</t>
  </si>
  <si>
    <t>RETENCION DEL (2%) DEL ISR DESCONTADO A COMPRA DE TERRENOS (TRANSFERENCIA DE TITULO) , SEGUN LEY 11/92, CORRESPONDIENTE AL MES DE DICIEMBRE/2021</t>
  </si>
  <si>
    <t>PAGO RETENCION DEL 1 X 1,000 DESCONTADO A INGENIEROS-CONTRATISTAS SEGUN DECRETO 319/98, CORRESPONDIENTE AL MES DE DICIEMBRE/2021.</t>
  </si>
  <si>
    <t>NOMINA ADICIONAL PERSONAL TEMPORAL, CORRESPONDIENTE AL MES DE OCTUBRE/2021, ELABORADA EN ENERO/2022.</t>
  </si>
  <si>
    <t>NOMINA NIVEL CENTRAL, CORRESPONDIENTE AL MES DE ENERO/2022.</t>
  </si>
  <si>
    <t>NOMINA PERSONAL TEMPORAL, CORRESPONDIENTE AL MES DE ENERO/2022.</t>
  </si>
  <si>
    <t>PAGO DE NOMINA OCACIONAL SEGURIDAD MILITAR, CORRESPONDIENTE AL MES DE ENERO/2022.</t>
  </si>
  <si>
    <t>NOMINA ADICIONAL PERSONAL TEMPORAL, CORRESPONDIENTE AL MES DE NOVIEMBRE/2021, ELABORADA EN ENERO/2022.</t>
  </si>
  <si>
    <t xml:space="preserve">EFT-1369 </t>
  </si>
  <si>
    <t xml:space="preserve">EFT-1370 </t>
  </si>
  <si>
    <t xml:space="preserve">EFT-1371 </t>
  </si>
  <si>
    <t xml:space="preserve">EFT-1372 </t>
  </si>
  <si>
    <t xml:space="preserve">EFT-1373 </t>
  </si>
  <si>
    <t xml:space="preserve">EFT-1374 </t>
  </si>
  <si>
    <t xml:space="preserve">EFT-1375 </t>
  </si>
  <si>
    <t xml:space="preserve">EFT-1376 </t>
  </si>
  <si>
    <t xml:space="preserve">EFT-1377 </t>
  </si>
  <si>
    <t xml:space="preserve">EFT-1378 </t>
  </si>
  <si>
    <t xml:space="preserve">EFT-1380 </t>
  </si>
  <si>
    <t xml:space="preserve">EFT-1381 </t>
  </si>
  <si>
    <r>
      <t xml:space="preserve">EFT-1379 </t>
    </r>
    <r>
      <rPr>
        <sz val="8"/>
        <color indexed="10"/>
        <rFont val="Calibri"/>
        <family val="2"/>
        <scheme val="minor"/>
      </rPr>
      <t xml:space="preserve"> </t>
    </r>
  </si>
  <si>
    <t xml:space="preserve">EFT-7224 </t>
  </si>
  <si>
    <t>EFT-7225</t>
  </si>
  <si>
    <t>EFT-7226</t>
  </si>
  <si>
    <t>EFT-7227</t>
  </si>
  <si>
    <t>EFT-7228</t>
  </si>
  <si>
    <t>EFT-7229</t>
  </si>
  <si>
    <t>EFT-7230</t>
  </si>
  <si>
    <t>EFT-7231</t>
  </si>
  <si>
    <t>EFT-7232</t>
  </si>
  <si>
    <t>EFT-7233</t>
  </si>
  <si>
    <t>EFT-7234</t>
  </si>
  <si>
    <t>EFT-7235</t>
  </si>
  <si>
    <t>EFT-7236</t>
  </si>
  <si>
    <t>EFT-7237</t>
  </si>
  <si>
    <t xml:space="preserve">062214 </t>
  </si>
  <si>
    <t>PAGO FACT. NOS.B1500072244, 72246, 72245, 72247, 72531/01-07, 73831, 73833, 73832, 73834, 73570/01-08, 75069, 75071, 75070, 75072, 75688/04-09, 76578, 76574, 76581, 76612/06, 77431/13-10, 78854, 77646, 77656, 78448/01, 77643/16-11, 78974, 78977, 78987, 79769/01, 79889/08, 85294, 85297, 85307,86089/30-12-2021, 86121/03-01-2022  (CODIGO DE SISTEMA NOS, (434205), (163285), (434209), (6780), (543383),SUMINISTRO AGUA POTABLE A NUESTRA SEDE CENTRAL,  UNIDAD EJEC. ACUEDUCTOS RURALES Y  ALMACEN KM18, CORRESP. A LOS MESES DE JULIO, AGOSTO, SEPTIEMBRE, OCTUBRE, NOVIEMBRE, DICIEMBRE/2021 Y ENERO/2022 .</t>
  </si>
  <si>
    <t>PAGO FACT. NO. B1500000140/03-01-2022, ORDEN DE SERVICIO NO. OS2021-0566, DISTRIBUCION DE AGUA EN DIFERENTES SECTORES Y COMUNIDADES DE LA PROVINCIA DUARTE,  CORRESP. A  30 DIAS DEL MES DE DICIEMBRE/2021.</t>
  </si>
  <si>
    <t>PAGO FACT. NO. B1500000070/05-01-2022, ORDEN DE SERVICIO NO.OS2021-0530, DISTRIBUCION DE AGUA EN DIFERENTES SECTORES Y COMUNIDADES DE LA PROVINCIA  SAN CRISTOBAL,  CORRESP. A  29 DIAS DE DICIEMBRE/2021.</t>
  </si>
  <si>
    <t>PAGO FACT. NOS.B1500000045/17-11, 49/29-12-2021 , ORDENES SERVICIOS NOS. OS2021-0847, OS2021-0939,  HONORARIOS PROFESIONALES, SERVICIO DE NOTARIO PARA EL ACTO DE APERTURA DE LA COMPARACION DE PRECIOS NOS.INAPA-CCC-CP-2021-0065, 0066, OFERTAS ECONOMICAS (SOBRE B) PARA LA '' ADQUISICION DE MOBILIARIOS PARA SER  UTILIZADOS EN LAS OFICINAS DE LA SEDE CENTRAL DEL INAPA, Y  LA ¨ AMPLIACION DE REDES BARRIO NUEVO, ACUEDUCTO MULTIPLE RAMON SANTANA, PROVINCIA SAN PEDRO DE MACORIS, ZONA VI''.</t>
  </si>
  <si>
    <t>PAGO FACT. NOS.B1500000007/15-11, 08/10-12-2021 ALQUILER LOCAL COMERCIAL, UBICADO EN LA AVENIDA DUARTE NO.220, PLAZA DURAN, MUNICIPIO VILLA BISONO ( NAVARRETE) PROVINCIA SANTIAGO, CORRESP. A LOS MESES DE NOVIEMBRE Y DICIEMBRE/21.</t>
  </si>
  <si>
    <t>PAGO FACT. NOS. B1500001298/12-08, 1329/23-11-2021 ORDEN DE COMPRA NO.OC2020-0065,  ADQUISICION DE ELECTROBOMBAS, BOMBAS Y ACCESORIOS  PARA SER UTILIZADAS EN LOS DIFERENTES ACUEDUCTOS A NIVEL NACIONAL, D/F 13 DE DICIEMBRE2021.</t>
  </si>
  <si>
    <t>PAGO FACT.  NO. B1500000014/03-12-2021, ORDEN DE SERVICIO NO. OS2021-0663, DISTRIBUCION DE AGUA EN DIFERENTES SECTORES Y COMUNIDADES DE LA PROVINCIA SAN JUAN CORRESP. A 30 DIAS DEL MES NOVIEMBRE/2021.</t>
  </si>
  <si>
    <t>PAGO FACT. NO.B1500000015/03-01-2022, ORDEN DE SERVICIO NO.OS2021-0684,  DISTRIBUCION DE AGUA EN DIFERENTES SECTORES Y COMUNIDADES  DE LA PROVINCIA VALVERDE, MAO, CORRESP. A 27  DIAS DE  DICIEMBRE/2021.</t>
  </si>
  <si>
    <t>PAGO FACT. DE CONSUMO ENERGETICO EN LA ZONA SUR DEL PAIS CORRESP. AL MES DE DICIEMBRE/2021.</t>
  </si>
  <si>
    <t>PAGO FACT. NO.B1500000009/06-01-2022, ORDEN DE SERVICIO NO.OS2021-0857 ,SERVICIO DE DISTRIBUCION DE AGUA EN CAMION CISTERNA EN DIFERENTES COMUNIDADES DE LA PROVINCIA BAHORUCO,  CORRESP. A 31 DIAS DEL MES DE DICIEMBRE/2021.</t>
  </si>
  <si>
    <t>PAGO FACT. NO.B1500000015/20-12-2021, ORDEN DE SERVICIO NO.OS2021-0546, COLOCACION DE PUBLICIDAD INSTITUCIONAL DURANTE EL PERIODO DEL 09 DE NOVIEMBRE AL 09 DE DICIEMBRE DEL 2021, EN EL PROGRAMA RADIAL "SIN BARRERA", TRANSMITIDO DE LUNES A VIERNES A LAS 9:00 AM POR RADIO IDEAL 99.5 FM, PROVINCIA ESPAILLAT.</t>
  </si>
  <si>
    <t>PAGO FACT. NO. B1500000057/05-01-2022, ORDEN DE SERVICIO NO. OS2021-0529,  DISTRIBUCION DE AGUA CON CAMION CISTERNA EN DIFERENTES SECTORES Y COMUNIDADES DE LA PROVINCIA SAN CRISTOBAL, CORRESP. A 29  DIAS DE DICIEMBRE/2021.</t>
  </si>
  <si>
    <t>PAGO VIATICOS DE LA DIRECCION COMERCIAL CORRESP. A NOVIEMBRE/2021 ELABORADA EN ENERO/2022.</t>
  </si>
  <si>
    <t>PAGO VIATICOS DE LA DIRECCION DE INGENIERIA CORRESP. A NOVIEMBRE/2021, ELABORADA EN ENERO/2022.</t>
  </si>
  <si>
    <t>PAGO VIATICOS COMPLETIVO CORRESP. A OCTUBRE/2021, ELABORADA EN ENERO/2022.</t>
  </si>
  <si>
    <t xml:space="preserve">NOMINA ACUEDUCTOS, CORRESPONDIENTE </t>
  </si>
  <si>
    <t xml:space="preserve">NOMINA DE CANCELADOS NC. Y AC. </t>
  </si>
  <si>
    <t xml:space="preserve"> NOMINA ADICIONAL CANCELADOS DEL PERSONAL CONTRATADO E IGUALADO.</t>
  </si>
  <si>
    <t>NOMINA ADICIONAL NC, AC, TEMPORAL Y SANTIAGO.</t>
  </si>
  <si>
    <t>NOMINA PERSONAL EN TRAMITES DE PENSION NC, Y AC.</t>
  </si>
  <si>
    <t>COMPRA DE 350 (TRESCIENTO CINCUENTA) UNIDADES DE T-SHIRTS COLOR AZUL ROYAL CON BORDADOS INAPA PARA SER UTLIZADOS EN EL DEPARTAMENTO PROV. DE INAPA, SAN CRISTOBAL.</t>
  </si>
  <si>
    <t>ALQ. DEL LOCAL UTILIZADO PARA LA OFIC. COMERCIAL DE INAPA, UBICADO EN BAJO DE HAINA, S.C. CORRESPONDIENTE AL MES DE DICIEMBRE 2021.</t>
  </si>
  <si>
    <t>ALQ. DE LOCAL UTILIZADO PARA LA OFICINA COMERCIAL DE INAPA, UBICADO EN VILLA ALTAGRACIA, S.C. CORRESPONDIENTE AL MES DE DICIEMBRE 2021</t>
  </si>
  <si>
    <t>ALQ. DE LOCAL UTILIZADO PARA LA OFICINA COMERCIAL DE INAPA, UBICADO EN YAGUATE, S.C. CORRESPONDIENTE AL MES DE DICIEMBRE 2021</t>
  </si>
  <si>
    <t>ALQ. DE LOCAL UTILIZADO PARA OFICINA COMERCIAL DE INAPA, UBICADO EN PALENQUE, S.C. CORRESPONDIENTE AL MES DE DICIEMBRE 2021.</t>
  </si>
  <si>
    <t>COMPRA DE MATERIALES DE PLOMERIA PARA BOMBEO DE LOS RAMIREZ, INAPA, PROV. SAN CRISTOBAL.</t>
  </si>
  <si>
    <t>COMPRA DE 06 (SEIS) TUBOS DE 4'' SCH-40 PARA SER UTIL. PARA REPARACION DE AVERIAS EN AGUA RESIDUALES INAPA, SAN CRISTOBAL.</t>
  </si>
  <si>
    <t>COMPRA DE GUANTES DE CUEROS Y GAFAS DE SEGURIDAD PARA SER UTIL. EN LA SEGURIDAD DEL PERSONAL DE OPERACIONES, INAPA-SAN CRISTOBAL.</t>
  </si>
  <si>
    <t>COMPRA DE TUBOS PARA SER UTILIZADOS EN LA REPARACION DE AVERIAS EN LOS SECTORES: CANASTICA, LA COQUERA, CAÑADA, INGENIO NUEVO, KM5, EL MOSCU, LA SUIZA Y TENER EN STOCK EN EL ALMACEN PTASC, INAPA, PROV. SAN CRISTOBAL.</t>
  </si>
  <si>
    <t>COMPRA DE VALVULAS DE 6'' Y 8'' DE COMPUERTA CUADRANTE PARA SER UTILIZADOS EN BARRIO MOSCU, LA SUIZA, INGENIO NUEVO, Y TENER EN STOCK EN ALMACEN EN PTASC, INAPA, PROV. SAN CRISTOBAL.</t>
  </si>
  <si>
    <t>SERV. DESINSTALACION Y REPARACION DE BOMBA DIESEL, MANTENIMIENTO A INYECTORES PARA GENERADOR DE 30KW MODELO AJD30, Y MANO DE OBRA, UTILIZADO EN A.C. CANASTICA INAPA-SAN CRISTOBAL.</t>
  </si>
  <si>
    <t>SERV. PRESTADO DE ALQUILER DE RETRO-PALA PARA REAL. TRABAJOS DE AVERIAS EN DIFERENTES PUNTOS PROV. S.C. DEL PERIODO 19/10/21 AL 26/10/21.</t>
  </si>
  <si>
    <t>SERV. Y REPARACION DE LA MINI TRUCK DONG FENG FICHA 2163 UTLIZADA EN VILLA ALTAGRACIA POR EL AREA DE OPERACIONES, INAPA, PROV. SAN CRISTOBAL.</t>
  </si>
  <si>
    <t>SERV. DE MANTENIMIENTO PREVENTIVO EN EL CAMBIO DE ACEITE, CAMBIO DE FILTRO Y CAMBIO DE FILTRO DE COMBUSTIBLE UTILIZADOS EN LAS DIFERENTES CAMIONETAS DEL DEPARTAMENTO DE INAPA, PROV. SAN CRISTOBAL.</t>
  </si>
  <si>
    <t>SERV. PRESTADOS DE CORTE Y REPARACION EN SOLDADURA A TODO COSTO( INCLUYE TRANSPORTE DE EQUIPOS DE CORTE DE SOLDADURA Y MATERIALES GASTABLES DE LOS EQUIPOS UTILIZADOS) EN DIFERENTES A.C. EN INAPA, S.C.</t>
  </si>
  <si>
    <t>SERV. DE CHEQUEO Y REPARACION DE LOS FRENOS PARA LA CAMIONETA NISSAN FRONTIER FICHA 749 UTILIZADA POR EL AREA DE OPERACIONES DE INAPA, PROV. S.C.</t>
  </si>
  <si>
    <t>4331</t>
  </si>
  <si>
    <t>4332</t>
  </si>
  <si>
    <t>4333</t>
  </si>
  <si>
    <t>4334</t>
  </si>
  <si>
    <t>4335</t>
  </si>
  <si>
    <t>4336</t>
  </si>
  <si>
    <t>4337</t>
  </si>
  <si>
    <t>4338</t>
  </si>
  <si>
    <t>4339</t>
  </si>
  <si>
    <t>4340</t>
  </si>
  <si>
    <t>4341</t>
  </si>
  <si>
    <t>4342</t>
  </si>
  <si>
    <t>4343</t>
  </si>
  <si>
    <t>4344</t>
  </si>
  <si>
    <t>4345</t>
  </si>
  <si>
    <t>4346</t>
  </si>
  <si>
    <t xml:space="preserve">EFT-7238 </t>
  </si>
  <si>
    <t>EFT-7239</t>
  </si>
  <si>
    <t>EFT-7240</t>
  </si>
  <si>
    <t xml:space="preserve">062215 </t>
  </si>
  <si>
    <t xml:space="preserve">062216 </t>
  </si>
  <si>
    <t>PAGO FACT. NOS.B1500000004, 02/03-12-2021, 05/05-01-2022, ORDEN DE SERVICIO NO.OS2021-0908, ABASTECIMIENTO DE AGUA EN DIFERENTES SECTORES Y COMUNIDADES DE LA PROVINCIA ELIAS PIÑA, CORRESP. A 05 DIAS DEL MES DE OCTUBRE, 30 DIAS DE NOVIEMBRE Y 31 DIAS DE DICIEMBRE/2021.</t>
  </si>
  <si>
    <t>APORTE DE LA INSTITUCION CONFORME AL ACUERDO DE COLABORACION ENTRE EL INSTITUTO NACIONAL DE AGUAS POTABLES Y ALCANTARILLADOS (INAPA) Y LA FUNDACION FRANCINA HUNGRIA, EN FECHA DE 28 DE JUNIO DEL AÑO 2021, PARA LA EJECUCION Y DESARROLLO DE ACTIVIDADES CONJUNTAS Y RECIPROCAS EN PROCURA DE FORMAR A LOS COLABORADORES DEL INAPA, PROMOVIENDO ESPACIOS DE COMUNICACION DE LAS ACCIONES DE MANEJOS RESPONSABLE DE LOS RECURSOS DEL AGUA, CORRESP. A ENERO/2022 ACUERDO DE FECHA 28 DE JUNIO DEL  AÑO 2021.</t>
  </si>
  <si>
    <t>PAGO TRANSPORTE DEL DEPARTAMENTO DE REVISION Y CONTROL,  CORRESP. AL MES DE DICIEMBRE/2021, ELABORADA EN EL MES DE ENERO/2022.</t>
  </si>
  <si>
    <t>PAGO FACT. NOS. B1500000025, 26/30-12-2021 ORDENES DE SERVICIO NOS. OS2021-0938, 0936, SERVICIO DE NOTARIO PARA ACTO DE APERTURA DE LA LICITACION PUBLICA NACIONAL  NO.INAPA-CCC-LPN-2021-0051, 0050, OFERTAS TECNICAS (SOBRE A) PARA LA " AMPLIACION ACUEDUCTO MICHES A ZONAS TURISTICAS, MUNICIPIO DE MICHES, PROVINCIA EL SEIBO, ZONA VI " Y  " ADQUISICION DE CILINDROS VACIOS PARA CLORO GAS DE 150 LBS C/U PARA SER UTILIZADOS EN LOS ACUEDUCTOS DEL INAPA".</t>
  </si>
  <si>
    <t>PAGO FACT. NO.B1500000013/03-01-2022, ORDEN DE SERVICIO NO. OS2021-0649, DISTRIBUCION DE AGUA EN DIFERENTES SECTORES Y COMUNIDADES DE LA PROVINCIA DUARTE, CORRESP. A 30  DIAS DEL MES DE DICIEMBRE/ 2021.</t>
  </si>
  <si>
    <t xml:space="preserve">103986 </t>
  </si>
  <si>
    <t xml:space="preserve">EFT-1382 </t>
  </si>
  <si>
    <t>PAGO NOMINA DEL PERSONAL CONTRATADO E IGUALADO, CORRESPONDIENTE AL MES DE ENERO/2022.</t>
  </si>
  <si>
    <t xml:space="preserve">REINTEGRO </t>
  </si>
  <si>
    <t>AVANCE INICIAL 20% DE LOS TRABAJOS DE CONSTRUCCIÓN OBRA DE TOMA Y ESTACIÓN DE BOMBEO ACUEDUCTO GUANUMA - LOS BOTADOS, PROVINCIA MONTE PLATA - SANTO DOMINGO, SEGÚN CONTRATO NO.055/2021, MENOS DESC. ISR RD$175,746.47.-</t>
  </si>
  <si>
    <t>AVANCE INICIAL 20% DE LOS TRABAJOS DE AMPLIACIÓN ACUEDUCTO MÚLTIPLE DE YABONICO Y REHABILITACIÓN ACUEDUCTO EL CORBANO, PROVINCIA SAN JUAN, ZONA II. SEGÚN CONTRATO NO.060/2021, MENOS DESC. ISR RD$365,134.02. -</t>
  </si>
  <si>
    <t>PAGO FACTURA NO.B1500000101/27-01-2022 (CUBICACION NO.03 ) DE LOS TRABAJOS CONSTRUCCION DE ESTACION DE BOMBEO SOBRE DEPOSITO EXISTENTE, MULTIPLE DE SAMANA, EXTENSION LOMA DEL GREEN,  PROVINCIA SAMANA, LOTE I,  SEGUN CONTRATO NO.043/2019. MENOS DESC. LEY 6-86 RD$3,335.27, SUPERVISION RD$16,676.37, CODIA RD$333.53, ITBIS RD$6,003.49, ISR RD$3,369.64.-</t>
  </si>
  <si>
    <t xml:space="preserve">AVANCE INICIAL 20% DE LOS TRABAJOS DE AMPLIACIÓN ACUEDUCTO EL RAMON, SAN FRANCISCO, CARVAJAL Y BORUGA Y ACUEDUCTO HATO DAMA-DAZA I Y II, LOS MONTONES- LAS CABUYAS, LOS HOYOS, LIMÓN DULCE Y PARRA-  AMPLIACIÓN ACUEDUCTO MÚLTIPLE EL CARRIL- LA PARED- PIEDRA BLANCA (ELECTRIFICACIÓN Y EQUIPAMIENTO DEPÓSITO REGULADOR ITABO) AMPLIACIÓN ACUEDUCTO DE VILLA ALTAGRACIA Y CONSTRUCCIÓN SOLUCIÓN PLUVIAL DEL BARRIO MOSCÚ, CRUCE DE TUBERÍA AUTOPISTA 6 DE NOVIEMBRE, PROVINCIA SAN CRISTÓBAL. SEGÚN CONTRATO NO.037/2003, MENOS DESC. ISR RD$1,137,780.10 </t>
  </si>
  <si>
    <t xml:space="preserve">AVANCE INICIAL 20% DE LOS TRABAJOS DE CONSTRUCCIÓN OBRA TOMA Y LÍNEA DE ADUCCIÓN ACUEDUCTO MÚLTIPLE SONADOR, PROVINCIA MONSEÑOR NOUEL, ZONA V. SEGÚN CONTRATO NO.066/2021, MENOS DESC. ISR RD$37,463.80 - </t>
  </si>
  <si>
    <t>AVANCE INICIAL 20% DE LOS TRABAJOS DE CONSTRUCCIÓN ALCANTARILLADO SANITARIO DE MAO,  PROVINCIA VALVERDE. SEGÚN CONTRATO NO.080/2003, MENOS DESC. ISR RD$2,226,618.22 -</t>
  </si>
  <si>
    <t>AVANCE INICIAL 20% DE LOS TRABAJOS DE CONSTRUCCIÓN ESTACIÓN DE BOMBEO, LÍNEA DE IMPULSIÓN Y PLANTA DEPURADORA, ALCANTARILLADO SANITARIO SABANA DE LA MAR, PROVINCIA HATO MAYOR, ZONA VI. SEGÚN CONTRATO NO.067/2021, MENOS DESC. ISR RD$338,011.86 -</t>
  </si>
  <si>
    <t>PAGO MENSUAL POR SERV. DE FLOTAS PARA EL PERSONAL DE INAPA, PROV. SAN CRISTOBAL. MES DE DICIEMBRE 2021.</t>
  </si>
  <si>
    <t>ALQ. DE LOCAL COMERCIAL DE LA ESTAFETA DE EL PUERTO VILLA ALTAGRACIA, INAPA, S.C. CORRESPONDIENTE A LOS MESES DE OCTUBRE, NOVIEMBRE Y DICIEMBRE 2021.</t>
  </si>
  <si>
    <t>PAGO DE RENTA MENSUAL DE TRANSPORTE PARA EL PERSONAL DE OFICINA COMERCIAL Y PLANTA DE TRATAMIENTO DE AGUA, INAPA, SAN CRISTOBAL. CORRESPONDIENTE AL MES DE DICIEMBRE 2021.</t>
  </si>
  <si>
    <t>PAGO DE RENTA MENSUAL DE TRANSPORTE PARA EL PERSONAL DE ADMINISTRACION, INAPA, SAN CRISTOBAL. CORRESPONDIENTE AL MES DE DICIEMBRE 2021.</t>
  </si>
  <si>
    <t>ALQ. DE LOCAL PARA ESTAFETA DE INAPA, UBICADO EN HATILLO, SAN CRISTOBAL, INAPA. CORRESPONDIENTE AL MES DE DICIEMBRE 2021.</t>
  </si>
  <si>
    <t>COMPRA DE ARRANCADORES MAGNETICO(SOFT STARTER ATS22C21Q), PARA SER UTILIZADO EN EL POZO #1 DE SEMILLA, INAPA, PROV. SAN CRISTOBAL.</t>
  </si>
  <si>
    <t>COMPRA DE (20) INTERRUPTORES 30A 600V TRIFASICO DE 3 POLOS PARA SER UTILIZADOS EN LA PLANTA DE TRATAMIENTO, INAPA, PROV. SAN CRISTOBAL.</t>
  </si>
  <si>
    <t>SERV. DE LA COLOCACION E IDENTIFICACION DE ALAMBRE DE SALIDA A MOTOR DE 10HP, PERTENECIENTE AL EQUIPO #1 DEL AC, PALENQUE DEP. PROV. INAPA, SAN CRISTOBAL.</t>
  </si>
  <si>
    <t>CONFECCION DE UNIFORMES PARA SER UTILIZADOS EN EL AREAS COMERCIAL, INAPA, PROV. SAN CRISTOBAL.</t>
  </si>
  <si>
    <t>COMPRA DE MATERIALES DE PLOMERIA PARA SER UTIL. EN LA OFICINA COMERCIAL EN INAPA, PROV. SAN CRISTOBAL.</t>
  </si>
  <si>
    <t>4347</t>
  </si>
  <si>
    <t>4348</t>
  </si>
  <si>
    <t>4349</t>
  </si>
  <si>
    <t>4350</t>
  </si>
  <si>
    <t>4351</t>
  </si>
  <si>
    <t>4352</t>
  </si>
  <si>
    <t>4353</t>
  </si>
  <si>
    <t>4354</t>
  </si>
  <si>
    <t>4355</t>
  </si>
  <si>
    <t>4356</t>
  </si>
  <si>
    <t>4357</t>
  </si>
  <si>
    <t>COMPRA DE TORNILLO, ALIZINC, ELECTRODO, ZAPAPICO, PALAS, LLAVES DE PASO, ALAMBRE, TAPES, BREAKER, ARENA, CEMENTO, VARILLA, ENTRE OTROS PARA SER UTLIZADOS EN AC. REGIONAL ASURO</t>
  </si>
  <si>
    <t>PAGO DE RETENCIONES DEL 5, 10 Y 18% CORRESPONDIENTE AL MES DE DICIEMBRE 21</t>
  </si>
  <si>
    <t xml:space="preserve">PAGO VIATICO POR VIAJE A SANTO DOMINGO EL DIA 11/11/21CON EL OBJETIVO DE RETIRAR MATERIALES EN OPERACIONES </t>
  </si>
  <si>
    <t xml:space="preserve">PAGO VIATICO POR VIAJE A SANTO DOMINGO EL DIA 19 Y 23/11/21 CON EL OBJETIVO DE RETIRAR DOS BATERIAS EN EL DPTO TRANSPORTACION PARA EL CAMION PERTENECIENTE A LA BRIGADA TECNICA DE FICHA 879 Y MANTENIMIENTO DEL MISMO. </t>
  </si>
  <si>
    <t>PAGO VIATICO POR VIAJE A STO. DGO. EL DIA 23/11/21 CON EL OBJETIVO DE IR A PARTICIPAR EN REUNIÓN CON LA DIRECTORA DE RECURSOS HUMANOS</t>
  </si>
  <si>
    <t xml:space="preserve">PAGO VIATICO POR VIAJAR A STO. DGO. EL DIA 23/11/21 CON EL OBJETIVO DE LLEVAR AL ING. ELSON A PARTICIPAR EN REUNIÓN </t>
  </si>
  <si>
    <t xml:space="preserve">PAGO VIATICO POR VIAJE A STO. DGO.EL DIA 23/11/21 CON EL OBJETIVO DE PARTICIPAR EN REUNIÓN EN LA DIRECCION DE OPERACIONES </t>
  </si>
  <si>
    <t xml:space="preserve">PAGO VIATICO POR VIAJAR A STO. DGO. EL DIA 6 Y 30/12/21 CON EL OBJETIVO DE LLEVAR AL ING. ELSON A PARTICIPAR EN REUNIÓN </t>
  </si>
  <si>
    <t xml:space="preserve">PAGO VIATICO POR VIAJE A STO. DGO. EL DIA 10,22 y 23/12/21CON EL OBJETIVO DE PARTICIPAR EN REUNIÓN EN LA DIRECCION DE OPERACIONES </t>
  </si>
  <si>
    <t>PAGO VIATICO POR VIAJAR A ASTO. DGO. 13/12/21 CON EL OBJETIVO DE PARTICIPAR EN REUNIÓN CON EL DPTO. FINANCIERO</t>
  </si>
  <si>
    <t xml:space="preserve">PAGO VIATICO POR VIAJAR A STO. DGO. 22/12/21 CON EL OBJETIVO DE IR AL DPTO. DE CATASTRO A LLEVAR FORMULARIOS DE LAS PROVINCIAS BAHORUCO, INDEPENDENCIA Y PEDERNALES. </t>
  </si>
  <si>
    <t xml:space="preserve">PAGO VIATICO POR VIAJAR A STO. DGO.22/12/21 CON EL OBJETIVO DE LLEVAR AL PEDRO SANCHEZ AL DPTO. DE CATASTRO </t>
  </si>
  <si>
    <t xml:space="preserve">COMPRA DE TUBOS, COUPLING, BROCHAS, SEGUETAS, UNION, CLAN,  CODOS, ADAPTADORES,  ENTRE OTROS, PARA SER UTILIZADOS EN EL ACUEDUCTO REGIONAL ASURO </t>
  </si>
  <si>
    <t>PAGO DE RETENCIONES DEL 5, 10 Y 18% CORRESPONDIENTE AL MES DE ENERO 21</t>
  </si>
  <si>
    <t>103900-103929</t>
  </si>
  <si>
    <t>103931-103985</t>
  </si>
  <si>
    <t xml:space="preserve">PAGO FACT. NO. B1500000051/04-01-2022, ORDEN DE SERVICIO NO. OS2021-0651, DISTRIBUCION DE AGUA EN DIFERENTES SECTORES Y COMUNIDADES DE LA PROV. SAN CRISTOBAL., CORRESP. A 31 DIAS  DE DICIEMBRE/2021. </t>
  </si>
  <si>
    <t>PAGO FACT. NO.B1500000009/03-01-2022, O/S NOS. OS2021-0518, OS2022-0004, SERVICIO DE DISTRIBUCION DE AGUA CON CAMION CISTERNA EN DIFERENTES COMUNIDADES DE LA PROV. MARIA TRINIDAD SANCHEZ, CORRESP. 31 DIAS DE DICIEMBRE/2021.</t>
  </si>
  <si>
    <t xml:space="preserve">PAGO FACT. NO.B1500000136/04-01-2022, ORDEN DE SERVICIO NO. OS2021-0660, SERVICIO DISTRIBUCION DE AGUA CON CAMION CISTERNA EN DIFERENTES COMUNIDADES DE LA PROV. SAN CRISTOBAL, CORRESP. A 31 DIAS DE DICIEMBRE/2021.  </t>
  </si>
  <si>
    <t>PAGO FACT. NO.B1500000051/04-01-2022, ORDEN DE SERVICIO NO. OS2021-0691,  DISTRIBUCION DE AGUA EN DIFERENTES SECTORES Y COMUNIDADES  DE LA PROV. SAN CRISTOBAL,  CORRESP.  A 31 DIAS DE DICIEMBRE/2021.</t>
  </si>
  <si>
    <t xml:space="preserve">PAGO FACT.NO.B1500000051/07-01-2021, ORDEN DE SERVICIO NO. OS2021-0597, SERVICIO DE DISTRIBUCION DE AGUA CON CAMION CISTERNA EN DIFERENTES SECTORES Y COMUNIDADES DE LA PROV. BAHORUCO,, CORRESP. A 31 DIAS DEL MES DICIEMBRE/2021, </t>
  </si>
  <si>
    <t xml:space="preserve">REPOSICION FONDO CAJA CHICA DE LA DIRECCION DE CALIDAD DEL AGUA (LABORATORIO NIVEL CENTRAL)  (GASTOS DE CIERRE AÑO FISCAL 2021) CORRESP. AL PERIODO DEL 06-09 AL 21-12-2021, </t>
  </si>
  <si>
    <t>PAGO FACT. NO.B1500000061/04-01-2022,  O/S NO. OS2021-0863  DISTRIBUCION  DE AGUA EN DIFERENTES SECTORES Y COMUNIDADES DE LA PROV. SAN CRISTOBAL ,  CORRESP. A  31 DIAS DE DICIEMBRE/2021.</t>
  </si>
  <si>
    <t>PAGO FACT. NO. B1500000081/04-01-2022, O/S NO. OS2021-0860, DISTRIBUCION DE AGUA EN DIFERENTES SECTORES Y COMUNIDADES DE LA PROV. SAN CRISTOBAL, , CORRESP. A 31 DIAS  DE DICIEMBRE/2021.</t>
  </si>
  <si>
    <t>AVANCE 20%  INICIAL AL CONTRATO NO.076/2021 ORDEN DE COMPRA OC2022-0008 ADQUISICION DE MATERIALES PARA USO DEL INAPA.</t>
  </si>
  <si>
    <t>PAGO AVANCE INICIAL 20%  AL CONTRATO NO.084/2021 O/C OC2022-0005, ADQ. DE POLOSHIRTS Y GORRAS PARA SER UTILIZADOS POR EL PERSONAL DEL INAPA.</t>
  </si>
  <si>
    <t>PAGO FACT. NO.B1500000283/06-01-2022 O/S OS2021-0753 COLOCACION DE PUBLICIDAD INSTITUCIONAL DURANTE TRES (03) MESES, EN PAGINA WEB. WWW.ROBERTOCAVADA.COM  CONSISTE EN LA COLOCACION  DE BANNER FIJO CORRSP. AL PERIODO DE 08 DE NOVIEMBRE HASTA EL 08 DE ENERO/2022.</t>
  </si>
  <si>
    <t>PAGO ITBIS FACTURADO CORRESPONDIENTE AL MES DE DICIEMBRE/2021.</t>
  </si>
  <si>
    <t>PAGO FACT. NO.B1500000069/26-10-2021 O/C OC2021-0247, ADQUISICION DE TUBERIAS PVC, PARA ALCANTARILLADO SANITARIO LAS TERRENAS, SAMANA.</t>
  </si>
  <si>
    <t>PAGO FACT. NO. B15000000110/16-12-2021 O/C OC2021-0308,COMPRA DE MATERIALES DE CONSTRUCCION, PARA SER UTILIZADOS EN EL PLAN MEJORA NACIONAL DEL INAPA, .</t>
  </si>
  <si>
    <t>PAGO FACT. NO. B1500000079/21-12-2021 O/C OC2021-0315, ADQUISICION DE MATERIALES DE CORTE Y RECONEXION PARA SER UTILIZADOS EN LAS OFICINAS COMERCIALES A NIVEL NACIONAL PARA EL REFORZAMIENTO DE BRIGADAS TECNICAS.</t>
  </si>
  <si>
    <t>PAGO FACT. NO. B1500000233/22-12-2021 ORDEN DE SERVICIO OS2021-0886 SERVICIO DE 48 HORAS DE GRUA TIPO HIDRAULICA DE 12 A 18 TONELADAS, PARA SER UTILIZADOS EN LOS TRABAJOS DE REPARACION, HABILITACION Y RESCATE DE LOS SISTEMAS DE AGUA POTABLE Y ALCANTARILLDOS QUE SE ESTAN EJECUTANDO EN TODAS LAS PROVINCIAS.</t>
  </si>
  <si>
    <t xml:space="preserve">EFT-7273 </t>
  </si>
  <si>
    <t>PAGO FACT.NO.B1500267127/18-01-2022, PAGO DE ACOMETIDA CORRESPONDIENTE AL PROYECTO "ACUEDUCTO CAMBITA EL PUEBLECITO".</t>
  </si>
  <si>
    <t>PAGO FACTS. DE CONSUMO ENERGETICO EN LA ZONA NORTE DEL PAIS CORRESPONDIENTE AL MES DE DICIEMBRE/2021.</t>
  </si>
  <si>
    <t>PAGO FACTS. NOS. B1500001392/17, 1395/18, 1396/23-12-2021, 1413/03, 1418/04-01-2022,  O/C 2021-0302,  ADQUISICIÓN DE (8,319.00 TICKETS, 7,500 GL. GASOIL OPTIMO Y 2,000 GL. DE GASOLINA PREMIUN)  DE COMBUSTIBLES PARA SER UTILIZADOS EN LA FLOTILLA DE VEHÍCULOS Y EQUIPOS DEL INAPA.</t>
  </si>
  <si>
    <t>PAGO FACTS. DE CONSUMO ENERGETICO EN LA ZONA ESTE DEL PAIS CORRESPONDIENTE AL MES DE DICIEMBRE/2021.</t>
  </si>
  <si>
    <t>PAGO FACT. NO. B1500000149/04-11-2021 O/S 2021-0045 CARACTERIZACION EQUIPOS DENTRO DEL ALCANCE DE ACREDITACION, A LA NORMA ISO/IEC 17025, ASIGNADOS AL LABORATORIO NACIONAL DE REFERENCIA CALIDAD DE AGUA ING. MARCO RODRIGUEZ.</t>
  </si>
  <si>
    <t>PAGO FACT. NO. B1500000175/06-01-2022, O/C 2021-0206, ADQUISICION DE SUSTANCIAS QUIMICAS (70,702.17 CLORO GAS DE 2, 000 LBS),  PARA SER UTILIZADOS  EN TODOS LOS ACO.S DEL INAPA.</t>
  </si>
  <si>
    <t>APORTES PATRONALES DE LA INSTITUCION AL SISTEMA DE SEGURIDAD SOCIAL, CORRESP. AL MES DE ENERO/2022 RECARGOS E INTERESES POR NOVEDADES ATRASADAS REPORTADAS EN EL PRESENTE MES, CORRESP. AL PERIODO OCTUBRE- DICIEMBRE/2021 SEGUN FACTURA S/N  D/F 27-01-2022, REFERENCIA 0120-2221-3390-6854, 0120-2221-3390-6893, 1020-2121-3390-9178, 1120-2121-3390-8813, 1220-2121-3390-8325.</t>
  </si>
  <si>
    <t>PAGO RETENCION TSS, SEGURO BASICO OPCIONAL, APORTE PLAN DE PENSIONES (2.87%), SEGURO FAMILIAR DE SALUD (3.04%) CORRESP. A LAS NOMINAS NIVEL CENTRAL, ACS., P/CONTRATADO E IGUALADO, P/ TRAMITES PENSION NC. Y AC. PROV. SANTIAGO Y SAN CRISTOBAL, PERSONAL CONTRATADO SAN CRISTOBAL Y SUPERVISION . PROYECTO, PERSONAL TEMPORAL, ADICIONALES, ACS., NIVEL CENTRAL Y ACUEDUCTOS, CANCELADOS PERSONAL CONTRATADO, CANCELADOS NC. Y AC. Y TEMPORAL, CORRESP. AL MES DE ENERO/2022.</t>
  </si>
  <si>
    <t>PAGO FACT.NO. B1500000014/03-12-2021, O/S NO.OS2021-0525, SERVICIO DISTRIBUCION DE AGUA, EN DIFERENTES BARRIOS Y COMUNIDADES DE LA PROV.DE MONTECRISTI, SEGUN CONTRATO NO.38/2020, CORRESP. A 26 DIAS  DE NOVIEMBRE/2021.</t>
  </si>
  <si>
    <t>PAGO FACT.NO. B1500000024/03-01-2022, O/S  NO. OS2021-0795 SERVICIO DE DISTRIBUCION DE AGUA CON CAMION CISTERNA EN DIFERENTES SECTORES Y COMUNIDADES DE LA PROV. DUARTE,  CORRESP. A   30 DIAS DEL MES DE DICIEMBRE/2021.</t>
  </si>
  <si>
    <t>PAGO FACT. NO.B1500001300/01-11-2021, O/C  NO.OC2020-0322, COMPRA DE MEDIOS DE CULTIVO,  REACTIVOS, SOLUCIONES Y MATERIALES, PARA USO EN EL LABORATORIO NIVEL CENTRAL Y LABORATORIOS REGIONALES.</t>
  </si>
  <si>
    <t>PAGO FACTU. NO. B1500000237/13-12-2021 O/S  DE SERVICIO OS2021-0799 CONFECCION E INSTALACION DE BANDEJA EN ACERO INOXIDABLE (5.00 M2) CON CAÑERIA PARA RECOLECCION DE AGUA PLUVIAL.</t>
  </si>
  <si>
    <t>PAGO FACT.NO.B1500001054/13-01-2022 O/S 2021-0791 MAESTRIA  EN INGENIERIA SANITARIA, PARA SER IMPARTIDA A SEIS ENCARGADOS PROVINCIALES CORRESP. AL CUATRIMESTRE ENERO - ABRIL/2022 .</t>
  </si>
  <si>
    <t>PAGO FACT. NO. B1500013467/16-12-2021 O/S 2021-0905, SERVICIO DE MANTENIMIENTO PARA LA FICHA 1077.</t>
  </si>
  <si>
    <t>PAGO FACT. NO. B1500000013/04-01-2022 O/S 2021-0683, SERVICIO DE DISTRIBUCION DE AGUA EN CAMION CISTERNA, EN LOS DIFERENTES SECTORES Y COMUNIDADES DE LA PROV. DE SANTIAGO RODRIGUEZ, CORESP. A  29 DIAS DE DICIEMBRE/2021 .</t>
  </si>
  <si>
    <t>PAGO FACT. NO.B1500000131/04-01-2022, O/S DE SERVICIO NO.OS2021-0594, DISTRIBUCION DE AGUA EN DIFERENTES COMUNIDADES DE LA PROVINCIA PERAVIA, SEGUN CONTRATO NO.040/2021, CORRESP. A 30 DIAS  DEL MES DE DICIEMBRE/2021.</t>
  </si>
  <si>
    <t>PAGO FACT. NO.B1500000354/18-10-2021, ORDEN DE COMPRA OC2021-0168, ADQUISICION DE PRUEBAS INTERLABORATORIALES Y MATERIALES DE REFERENCIA PARA EL LABORATORIO NIVEL CENTRAL.</t>
  </si>
  <si>
    <t>PAGO FACT. NO. B1500000577/13-12-2021, O/C NO. OC2021-0186, COMPRA DE FRASCOS Y TUBOS DE MUESTREO PARA SER UTILIZADOS EN EL LABORATORIO NIVEL CENTRAL Y LABORATORIOS REGIONALES.</t>
  </si>
  <si>
    <t>PAGO FACT. NO. B1500000023/06-12-2021, O/S2 021-0588, DISTRIBUCION DE AGUA EN DIFERENTES SECTORES Y COMUNIDADES DE LA PROVINCIA BARAHONA, CORRESP. A 30 DIAS DE NOVIEMBRE/2021.</t>
  </si>
  <si>
    <t>PAGO FACT. NO. B1500000113/06-01-2022, O/S NO. OS2021-0866, SERVICIO DE NOTARIO PARA EL ACTO DE APERTURA DE  LA COMPARACION  DE PRECIOS NO. INAPA-CCC-CP-2021-0068, OFERTAS TECNICAS (SOBRE A), PARA LA "ADQUISICION E INSTALACION SISTEMA DE EQUIPOS DE CONTROL DE ASISTENCIA PARA SER UTILIZADOS EN EL NIVEL CENTRAL, EDIFICIO COMERCIAL Y AC. RURAL.</t>
  </si>
  <si>
    <t>PAGO FACT. NO B15000000003/07-12-2021 O/S 2021-0784 SERVICIOS DE ADECUACION DE CONTROLES Y BARRERAS DE ACCESO DE LA ENTRADA Y SALIDA VEHICULAR DEL INAPA.</t>
  </si>
  <si>
    <t>REPOSICION FONDO CAJA CHICA DE LA DIRECCION DE TRATAMIENTO DE AGUA DESTINADO PARA LIMPIEZA, DESINFECCION, CORRECCION DE LOS SISTEMAS DE ABASTECIMIENTO DE AGUAS POTABLE Y RESIDUALES (GASTOS DE CIERRE AÑO FISCAL 2021) CORRESP. AL PERIODO DEL 22-11 AL 14-12-2021.</t>
  </si>
  <si>
    <t>PAGO FACT. NO.B1500002356/06-01-2022, O/S NO. OS2021-0563, SERVICIO DE MANTENIMIENTO Y REPARACION POR UN AÑO (1) PARA EL ASCENSOR DE LA INSTITUCION SEDE CENTRAL, CORRESPO., AL MES DE ENERO/2022 .</t>
  </si>
  <si>
    <t>REPOSICION FONDO CAJA CHICA DE LA PROVINCIA MARIA TRINIDAD SANCHEZ ZONA III (GASTOS DE CIERRE AÑO FISCAL 2021) CORRESP. AL PERIODO DEL 20  AL 21-12-2021.</t>
  </si>
  <si>
    <t>PAGO FACT.NO. B1500000172/22-12-2021 O/C 2021-0240, ADQUISICION DE TUBERIAS PARA SER UTILIZADAS EN LOS ACUEDUCTOS Y PLANTAS DE TRATAMIENTOS .</t>
  </si>
  <si>
    <t>PAGO VIATICOS DE LA DIRECCION DE SUP. Y FISCALIZACION DE OBRAS CORRESPONDIENTE AL MES DE NOVIEMBRE/2021, ELABORADA EN ENERO/2022.</t>
  </si>
  <si>
    <t>PAGO FACT. NO.B1500000028/30-11-2021, O/S  NO.OS2022-0002, SERVICIO DE NOTARIO PARA EL ACTO DE APERTURA DE LA LICITACION PUBLICA NACIONAL NO.INAPA-CCC-LPN-2021-0035, OFERTAS ECONOMICAS (SOBRE B) PARA LA "CONSTRUCCION ESTACION DE BOMBEO, LINEA DE IMPULSION Y PLANTA DEPURADORA,  ALCANTARILLADO SANITARIO SABANA DE LA MAR, PROV. HATO MAYOR, ZONA VI"</t>
  </si>
  <si>
    <t>PAGO FACTS. NOS. B1500000001, 2/25-10, 5/02-11, 6/03-12-2021, 12/03-01-2022 O/S 2021-0797, SERVICIO DE DISTRIBUCION DE AGUA EN CAMION CISTERNA EN LOS DIFERENTES SECTORES Y COMUNIDADES DE LA PROV. DE EL SEIBO, CORRESP. A 30 DIAS DEL MES DE AGOSTO, 29 DIAS DE SEPTIEMBRE, 29 DIAS DE OCTUBRE, 28 DIAS DE NOVIEMBRE Y 28 DIAS DEL MES DE DICIEMBRE/2021 .</t>
  </si>
  <si>
    <t>PAGO FACT. NO.B1500000024/05-11, 25/06-12-2021, O/S  NO. OS2021-0858, DISTRIBUCION DE AGUA EN DIFERENTES SECTORES Y COMUNIDADES  DE LA PROVINCIA BARAHONA ,CORRESP. A 19 DIAS DE OCTUBRE Y 30 DIAS DE NOVIEMBRE/2021.</t>
  </si>
  <si>
    <t xml:space="preserve">PAGO FACT. NO.B1500000016/04-01-2022, O/S NO. OS2021-0653, DISTRIBUCION DE AGUA EN DIFERENTES SECTORES Y COMUNIDADES DE LA PROV. MONTE CRISTI,  CORRESP. A  24 DIAS DEL  MES DE DICIEMBRE/2021. </t>
  </si>
  <si>
    <t>PAGO FACT. NO. B1500000126/04-01-2022, O/S NO. OS2021-0869, SERVICIO DE DISTRIBUCION DE AGUA CON CAMION CISTERNA EN DIFERENTES SECTORES Y COMUNIDADES DE LA PROV. SAN CRISTOBAL, CORRESP. A 30  DIAS DEL MES DE DICIEMBRE/2021.</t>
  </si>
  <si>
    <t>PAGO FACT. NO.B1500000052/30-12-2021, O/S NO.OS2021-0861, SERVICIO DE NOTARIO PARA EL ACTO DE APERTURA DE LA COMPARACION DE PRECIOS NO.INAPA-CCC-CP-2021-0066, OFERTA TECNICA  (SOBRE A) PARA LA " AMPLIACION DE REDES BARRIO NUEVO, AC. MULTIPLE RAMON SANTANA, PROV.SAN PEDRO DE MACORIS.</t>
  </si>
  <si>
    <t>PAGO FACTS.  NOS.B1500000015/03-12-2021, 16/04-01-2022,  O/S NOS. OS2021-0655, 0919, DISTRIBUCION DE AGUA EN DIFERENTES SECTORES Y COMUNIDADES DE LA PROVINCIA ELIAS PIÑA,  CORRESP. A 30 DIAS DEL MES DE NOVIEMBRE  Y 31  DIAS DEL MES DE DICIEMBRE/2021.</t>
  </si>
  <si>
    <t>PAGO FACTS. NOS.B1500001296/10-08, 1304/06-09-2021 O/C 2019-0888 ADQUISICION DE MATERIALES Y ACCESORIOS PARA SER UTILIZADOS POR LA DIRECCION COMERCIAL .DICIE.MBRE/2021( SALDO AL CONTRATO)</t>
  </si>
  <si>
    <t>PAGO FACTS. NOS. B1500000112, 115/06-01-2022, O/S NOS. OS2021-0862, OS2021-0937, SERVICIO DE NOTARIO,  DE LA COMPARACION DE PRECIOS  NO. INAPA-CCC-CP-2021-0057, 0070, OFERTAS ECONOMICAS (SOBRE B)  Y OFERTAS TECNICAS (SOBRE A)  " CONSTRUCCION Y REHABILITACION LINEA DE CONDUCCION Y DEPOSITO REGULADOR, PLANTAS DE TRATAMIENTO Y LINEA DE ADUCCION, PROV. MONSEÑOR NOUEL, ZONA V " Y  " AMPLIACION RED VILLA OLIMPICA, AC. SAN FRANCISCO DE MACORIS, PROV.DUARTE, ZONA III".</t>
  </si>
  <si>
    <t>PAGO FACT. NO.B1500000256/05-01-2022, O/S NO.OS2021-0515, COLOCACION DE PUBLICIDAD INSTITUCIONAL DURANTE 06 (SEIS) MESES, EN PAGINA WEB,  " HTTPS://WWW.NOTICIASBAULDENADIE.NET",  EN LA PROV. BARAHONA, CORRESP. AL PERIODO DEL 02 DE DICIEMBRE/2021 AL 02 DE ENERO/2022,.</t>
  </si>
  <si>
    <t>PAGO FACT. NO.B1500000312/02-12-2021, 326/04-01-2022, OS NO. OS2021-0909, DISTRIBUCION DE AGUA CON CAMION CISTERNA EN DIFERENTES SECTORES Y COMUNIDADES  DE LA PROVINCIA SANTIAGO RODRIGUEZ, CORRESP. A 26 DIAS DEL MES DE NOVIEMBRE  Y 31 DIAS DEL MES DE DICIEMBRE/2021.</t>
  </si>
  <si>
    <t xml:space="preserve">EFT-7247 </t>
  </si>
  <si>
    <t xml:space="preserve">EFT-7248 </t>
  </si>
  <si>
    <t xml:space="preserve">EFT-7249 </t>
  </si>
  <si>
    <t xml:space="preserve">EFT-7250 </t>
  </si>
  <si>
    <t xml:space="preserve">EFT-7251 </t>
  </si>
  <si>
    <t xml:space="preserve">EFT-7252 </t>
  </si>
  <si>
    <t xml:space="preserve">EFT-7253 </t>
  </si>
  <si>
    <t xml:space="preserve">EFT-7241 </t>
  </si>
  <si>
    <t xml:space="preserve">EFT-7242 </t>
  </si>
  <si>
    <t xml:space="preserve">EFT-7243 </t>
  </si>
  <si>
    <t xml:space="preserve">EFT-7244 </t>
  </si>
  <si>
    <t xml:space="preserve">EFT-7245 </t>
  </si>
  <si>
    <t xml:space="preserve">EFT-7246 </t>
  </si>
  <si>
    <t xml:space="preserve">EFT-7256 </t>
  </si>
  <si>
    <t xml:space="preserve">EFT-7257 </t>
  </si>
  <si>
    <t xml:space="preserve">EFT-7258 </t>
  </si>
  <si>
    <t xml:space="preserve">EFT-7259 </t>
  </si>
  <si>
    <t xml:space="preserve">EFT-7260 </t>
  </si>
  <si>
    <t xml:space="preserve">EFT-7261 </t>
  </si>
  <si>
    <t xml:space="preserve">EFT-7263 </t>
  </si>
  <si>
    <t xml:space="preserve">EFT-7264 </t>
  </si>
  <si>
    <t xml:space="preserve">EFT-7265 </t>
  </si>
  <si>
    <t xml:space="preserve">EFT-7266 </t>
  </si>
  <si>
    <t xml:space="preserve">EFT-7267 </t>
  </si>
  <si>
    <t xml:space="preserve">EFT-7268 </t>
  </si>
  <si>
    <t xml:space="preserve">EFT-7269 </t>
  </si>
  <si>
    <t xml:space="preserve">EFT-7272 </t>
  </si>
  <si>
    <t xml:space="preserve">062217 </t>
  </si>
  <si>
    <t xml:space="preserve">062218 </t>
  </si>
  <si>
    <t xml:space="preserve">062219 </t>
  </si>
  <si>
    <t xml:space="preserve">062220 </t>
  </si>
  <si>
    <t xml:space="preserve">062221 </t>
  </si>
  <si>
    <t xml:space="preserve">062222 </t>
  </si>
  <si>
    <t xml:space="preserve">062223 </t>
  </si>
  <si>
    <t xml:space="preserve">062224 </t>
  </si>
  <si>
    <t xml:space="preserve">062225 </t>
  </si>
  <si>
    <t xml:space="preserve">062226 </t>
  </si>
  <si>
    <t xml:space="preserve">062228 </t>
  </si>
  <si>
    <t xml:space="preserve">062229 </t>
  </si>
  <si>
    <t xml:space="preserve">062230 </t>
  </si>
  <si>
    <t xml:space="preserve">062231 </t>
  </si>
  <si>
    <t xml:space="preserve">062232 </t>
  </si>
  <si>
    <t xml:space="preserve">062233 </t>
  </si>
  <si>
    <t xml:space="preserve">062234 </t>
  </si>
  <si>
    <t xml:space="preserve">062235 </t>
  </si>
  <si>
    <t xml:space="preserve">062236 </t>
  </si>
  <si>
    <t xml:space="preserve">062237 </t>
  </si>
  <si>
    <t xml:space="preserve">062238 </t>
  </si>
  <si>
    <t xml:space="preserve">062241 </t>
  </si>
  <si>
    <t>CARGO POR SUSPENSION</t>
  </si>
  <si>
    <t xml:space="preserve">EFT-7270 </t>
  </si>
  <si>
    <t xml:space="preserve">EFT-7271 </t>
  </si>
  <si>
    <t xml:space="preserve">PAGO DE NOMINA HORAS EXTRAS CORRESPONDIENTE AL  COMPLETIVO DE OCTUBRE, NOVIEMBRE Y DICIEMBRE/2021, ELABORADA EN ENERO/2022 </t>
  </si>
  <si>
    <t xml:space="preserve">EFT-1383 </t>
  </si>
  <si>
    <t xml:space="preserve">EFT-1384 </t>
  </si>
  <si>
    <t xml:space="preserve">EFT-1385 </t>
  </si>
  <si>
    <t xml:space="preserve">EFT-1386 </t>
  </si>
  <si>
    <t xml:space="preserve">EFT-1387 </t>
  </si>
  <si>
    <t>PAGO DESCUENTO CREDITO EDUCATIVO, CORRESPONDIENTE A LAS NOMINAS DE NIVEL CENTRAL ENERO/2022.</t>
  </si>
  <si>
    <t>PAGO DE DESCUENTO COOP. INAPA (FIJO Y NO FIJO), CORRESPONDIENTE A LAS NOMINAS NIVEL CENTRAL, ACUEDUCTOS, PERSONAL TRAMITES DE PENSION NC Y AC. PROVINCIAS SANTIAGO Y SAN CRISTOBAL, PERSONAL CONTRATADO E IGUALADO Y OCASIONAL SEGURIDAD MILITAR, CORRESP. AL MES DE ENERO/2022.</t>
  </si>
  <si>
    <t>PAGO DE DESCUENTO, CORRESPONDIENTE A LAS NOMINAS NIVEL CENTRAL Y TRAMITES DE PENSION NC Y AC. CORRESPONDIENTE AL MES DE ENERO/2022,</t>
  </si>
  <si>
    <t>AJUSTE COMPLETIVO DE NOMINA ACUEDUCTOS, CORRESPONDIENTE AL MES DE ENERO/2022.</t>
  </si>
  <si>
    <t>RETENCION DE NOMINA  ENERO/2022</t>
  </si>
  <si>
    <t>RETENCION ISR NOMINA OCASIONAL SEGURIDAD MILITAR DIC/2021-ENERO-2022</t>
  </si>
  <si>
    <t xml:space="preserve">103987 </t>
  </si>
  <si>
    <t xml:space="preserve">103988 </t>
  </si>
  <si>
    <t xml:space="preserve">103989 </t>
  </si>
  <si>
    <t xml:space="preserve">103990 </t>
  </si>
  <si>
    <t xml:space="preserve">103991 </t>
  </si>
  <si>
    <t xml:space="preserve">103992 </t>
  </si>
  <si>
    <t xml:space="preserve">103993 </t>
  </si>
  <si>
    <t xml:space="preserve">103994 </t>
  </si>
  <si>
    <t xml:space="preserve">103995 </t>
  </si>
  <si>
    <t xml:space="preserve">103996 </t>
  </si>
  <si>
    <t>EFT-7262</t>
  </si>
  <si>
    <t>AVD CORRESP.  A REINTEGRO DE FEBRERO</t>
  </si>
  <si>
    <t>PAGO FACT. NOS.B1500003481/25, 82/25-11-2021, O/S  NOS.OS2021-0817, OS2021-0818, PUBLICACION EN UN MEDIO DE CIRCULACION NACIONAL, DOS DIAS CONSECUTIVOS: MARTES 09  Y MIERCOLES 10, LUENES 08 Y MARTES 09  DE NOV / 2021, PROCESO DE LICITACION PUBLICA NACIONAL NOS.INAPA-CCC-LPN-2021-0050/0051, "ADQ.DE CILINDROS VACIOS PARA CLORO GAS DE 150 LIBRAS C/U PARA SER UTILIZADO EN LOS ACS. DEL INAPA", "AMPLIACION AC.MICHES A ZONAS TURISTICAS, MUNICIPIO DE MICHES, PROVINCIA EL SEIBO, ZONA VI".</t>
  </si>
  <si>
    <t>PAGO FACT. NOS.B1500003351/20-10, 3414, 3419/08-11-2021 ORDENES DE SERVICIO NOS. OS2021-0657, 0769, 0764 CONVOCATORIA LICITACION PUBLICA NACIONAL INAPA-CCC-LPN-2021-0028, EN TAMAÑO 2 X 4 DE PAGINA, FORMATO BLANCO Y NEGRO, EN EL MES DE AGOSTO/2021, PUBLICACIONES EN UN MEDIO DE CIRCULACION NACIONAL, LOS DIAS CONSECUTIVOS, LUNES 25, MARTES 26, MIERCOLES 27  DE OCTUBRE/ 2021 LOS  PROCESOS DE LICITACION PUBLICA NACIONAL NOS. INAPA-CCC-LPN-2021-0043 Y 0046 "POR ADQUISICION DE EQUIPOS DE VIDEOVIGILANCIA PARA SER UTILIZADOS EN EL INAPA Y AMPLIACION AC. DE LAS MATAS DE FARFAN, PROV. SAN JUAN ZONA II".</t>
  </si>
  <si>
    <t xml:space="preserve">EFT-7254 </t>
  </si>
  <si>
    <t xml:space="preserve">EFT-7255 </t>
  </si>
  <si>
    <t>SALDO, INDEMNI. Y VAC. CORRESP. A (30 DIAS DEL AÑO 2019 Y 30 DIAS DEL 2020), QUIEN DESEMPEÑO LA FUNCION DE ANALISTA COMERCIAL, EN EL DEPTO. DE FACTURACION, 1. (ACUERDO DE PAGO D/F 08-12-2021).</t>
  </si>
  <si>
    <t>AVD CORRESP. A NOMINA DE VIATIO</t>
  </si>
  <si>
    <t xml:space="preserve">   INSTITUTO NACIONAL DE AGUAS POTABLES Y ALCANTARILLADOS (INAPA)</t>
  </si>
  <si>
    <t>062170</t>
  </si>
  <si>
    <t xml:space="preserve"> Del 01 al  28  de FEBRERO  2022</t>
  </si>
  <si>
    <t>PAGO NOMINA DE REGALIA CANCELADOS PERSONAL CONTRATADO E IGUALADO/2021.</t>
  </si>
  <si>
    <t xml:space="preserve">EFT-2449 </t>
  </si>
  <si>
    <t>PAGO FACT. NO. B1500000017/28-01-2022 (CUB. NO.02 DE LOS TRABAJOS LÍNEA DE CONDUCCIÓN Y REDES VILLA GUERRERO COMPRENDIDA ENTRE LOS NUDOS I, 21 Y 135, PROV. EL SEIBO.  LOTE I.</t>
  </si>
  <si>
    <t>REVERSO DUPLICADO DEL 28/01/2022</t>
  </si>
  <si>
    <t>004359</t>
  </si>
  <si>
    <t>004360</t>
  </si>
  <si>
    <t>004361</t>
  </si>
  <si>
    <t>004362</t>
  </si>
  <si>
    <t>004363</t>
  </si>
  <si>
    <t>004364</t>
  </si>
  <si>
    <t>004365</t>
  </si>
  <si>
    <t>004366</t>
  </si>
  <si>
    <t>004367</t>
  </si>
  <si>
    <t>004368</t>
  </si>
  <si>
    <t>004369</t>
  </si>
  <si>
    <t>004370</t>
  </si>
  <si>
    <t>004371</t>
  </si>
  <si>
    <t>004372</t>
  </si>
  <si>
    <t>004373</t>
  </si>
  <si>
    <t>004374</t>
  </si>
  <si>
    <t>004375</t>
  </si>
  <si>
    <t>004376</t>
  </si>
  <si>
    <t>004377</t>
  </si>
  <si>
    <t>004378</t>
  </si>
  <si>
    <t>004379</t>
  </si>
  <si>
    <t>004381</t>
  </si>
  <si>
    <t>004382</t>
  </si>
  <si>
    <t>004384</t>
  </si>
  <si>
    <t>004385</t>
  </si>
  <si>
    <t>004386</t>
  </si>
  <si>
    <t>SERV. DE LIMPIEZA Y CORTE DE MALEZA EN LOS ACS. DE CANASTICA, NUEVA ESPERANZA, INAPA, PROV. SAN CRISTOBAL.</t>
  </si>
  <si>
    <t>COMPRA DE MATERIALES DE PLOMERIA PARA TENER EN STOCK EN ALMACEN DE LA PTASC, PARA SER UTILIZADOS EN LA EMERGENCIA QUE SE PRESENTEN EN EL ACUEDUCTO. INAPA, SAN CRISTOBAL.</t>
  </si>
  <si>
    <t>SERV. DE IMPRESION DE VEINTE MIL (20,000) PLANTILLAS PARA SER UTIL. EN LA FACTURACION REALIZADA POR LA OFICINA COMERCIAL DE INAPA, PROV. SAN CRISTOBAL.</t>
  </si>
  <si>
    <t>COMPRA DE 02 (DOS) BATERIAS 12VDC SEGUN ESPECIF. PARA LA CAMIONETAS MITSUBISHI L200 FICHAS 1048 Y 1049 UTILIZADAS POR EL AREA COMERCIAL Y AREA OP. INAPA, PROV. SAN CRISTOBAL.</t>
  </si>
  <si>
    <t>SERV. DE LIMPIEZA Y CORTE DE MALEZA EN EL AC. DEL CARRIL DE HAINA, CUATRO DIAS POR CUATRO PERSONAS. CORRESPONDIENTE AL 13/12/21, INAPA-SAN CRISTOBAL.</t>
  </si>
  <si>
    <t>SERV. PRESTADO DE LIMPIEZA DE AREA VERDE CON LA MAQUINA PODADORA, RECOGIDAS DE BASURA Y CORTE DE MALEZA, EN LA PTASC. INAPA, PROV. SAN CRISTOBAL.</t>
  </si>
  <si>
    <t>SERV. DE BRIR BRIDAS, PARA TENER EN STOCK EN EL ALMACEN DE LA PTASC, PARA LA INSTALACION DE VALVULAS EN INAPA, PROV. SAN CRISTOBAL.</t>
  </si>
  <si>
    <t>COMPRA DE CLAMPS PARA TENER EN STOCK EN ALMACEN DE LA PTASC, INAPA, PROV. SAN CRISTOBAL.</t>
  </si>
  <si>
    <t>SERV. DE ALQUILER DE RETROPALA PARA SER UTILIZADA EN DIFERENTES PUNTOS SAN CRISTOBAL, INAPA.</t>
  </si>
  <si>
    <t>SERV. DE ALQUILER DE RETROPALA PARA SER UTILIZADA EN TRABAJOS DE REPARACIONES DE AVERIAS, SAN CRISTOBAL, INAPA.</t>
  </si>
  <si>
    <t>SERV. DE ALQUILER DE RETROEXCAVADORA PARA SER UTIL. EN TRABAJOS DE AVERIAS EN DIFERENTES PUNTO DE S.C, INAPA. SAN CRISTOBAL.</t>
  </si>
  <si>
    <t>COMPRA DE MATERIALES CON CARACTER DE URGENCIA SEGUN ESPECIFICACIONES TECNICAS PARA SER UTILIZADAS EN LA CARRETERA SANCHEZ DE NIGUA. INAPA, PROV. SAN CRISTOBAL.</t>
  </si>
  <si>
    <t>ADQU. DE TRES MOTORES SUMERGIBLES. DE 2 HP Y  DE 40HP PARA SER UTILIZADO EN EL EQ. #2 DEL ACUEDUCTO DUVEAZ Y TENER STOCK. INAPA-SAN CRISTOBAL.</t>
  </si>
  <si>
    <t>COMPRA DE DOS (2) BATERIAS 12/13, PARA SER UTIL. LAS CAMIONETAS FICHA 1051 Y 1053 EN INAPA, S.C.</t>
  </si>
  <si>
    <t>SERV. DE ALQUILER POR EL MES DE NOVIEMBRE DE UNA (1) COPIADORA DE ALTA RESOLUCION, PARA SER UTILIZADA EN LA FACTURACION REALIZADA POR LA OFICINA COMERCIAL DE INAPA, PROV. SAN CRISTOBAL.</t>
  </si>
  <si>
    <t>COMPRA DE ELECTRODOMESTICO PARA SER UTIL. EN LA RIFA QUE SE ESTARA REALIZANDO POR LA FIDELIZACION DE LOS CLIENTES, INAPA. SAN CRISTOBAL.</t>
  </si>
  <si>
    <t>SERV. DE ALQU. DE RETROPALA PARA SER UTIL. EN TRAB. DE REPARACIONES DE AVERIAS EN DIFERENTES SECTORES Y EQUIPOS DE BOMBEO EN DIFERENTES PUNTOS DE S.C. INAPA</t>
  </si>
  <si>
    <t>COMPRA DE UNA NEVERA DE 8 PIES, UN MICROONDA, UNA TELEVISION DE 43 PULGADAS Y UNA ESTUFA DE 4 HORNILLAS PARA SER UTILIZADAS EN LA OFICINA COMERCIAL DE INAPA, PROV. SAN CRISTOBAL.</t>
  </si>
  <si>
    <t>SERV. Y REPARACION Y CHEQUO DEL SISTEMA DE FRENO DEL CAMION HYUNDAI HD65 FICHA 845 UTILIZADO EN OP. DE INAPA, SAN CRISTOBAL.</t>
  </si>
  <si>
    <t>COMPRA DE UNA BATERIA LTH PARA LA CAMIONETA NISSAN FRONTIER F-796 DE INAPA, SAN CRISTOBAL.</t>
  </si>
  <si>
    <t>COMPRA DE 2 TONER HP LASER JET PRO COLOR NEGRO, 4 TONER HP LASER JET PRO COLOR MAGENTA, 2 TONER HP COLOR LASEJET COLOR CIAM, COLOR AMARILLO, INAPA, S.C.</t>
  </si>
  <si>
    <t>SERV. PARA LA ELABORACION DE UN LETRERO PARA LA IDENTIFICACION DE LA ESTAFETA DE BAJOS DE HAINA, INAPA, S.C.</t>
  </si>
  <si>
    <t>COMPRA DE TUBERIAS PARA TENER EN STOCK EN EL ALMACEN DE LA PTASC, LAS CUALES SERAN UTILIZADAS EN LAS EMERGENCIAS QUE SE PRESENTEN EN INAPA-PROV. SAN CRISTOBAL.</t>
  </si>
  <si>
    <t>SERV. DE DAR MANETNIMIENTO A MOTOR ELECTRICO VERT. DE 60HP Y COLOCACION DE RODAMIENTOS INFERIOR Y SUPERIOR, INAPA, SAN CRISTOBAL.</t>
  </si>
  <si>
    <t>COMPRA DE UN JUEGO DE NIPLES PLATILLADO PARA VALVULA DE 12'' PARA USO EN LA REPARACION DE AVERIA EL TANQUE DE MADRE VIEJA EN INAPA, PROV. S.C.</t>
  </si>
  <si>
    <t>COMPRA DE ACEITE Y FILTRO PARA SER UTILIZADO EN DIFERENTES VEHICULOS DEL DEP. PROV. INAPA- SAN CRISTOBAL.</t>
  </si>
  <si>
    <t>SERV. DE ACARREO DE GRAVILLA PARA LA PLANTA DE INAPA, S.C.</t>
  </si>
  <si>
    <t>004387</t>
  </si>
  <si>
    <t>004388</t>
  </si>
  <si>
    <t xml:space="preserve">DE COMPRA EN COMBUSTIBLES DENOMINADOS EN TICKETS DE $200.00 DOSCIENTOS PESOS PARA LA 2DA QUINCENA DEL MES DE ENERO DEL 2022 PARA SER UTILIZADOS EN LOS DIFERENTES VEHICULOS DEL DEPARTAMENTO PROV. INAPA-SAN CRISTOBAL., INAPA, SAN </t>
  </si>
  <si>
    <t>SERV. DE CONSTRUCCION Y FABRICACION DE PIEZAS QUE SERAN UTIL. EN TRABAJOS URGENTES DE EQUIPOS DEL ACUEDUCTO DE DOÑA ANA. INAPA, PROV. SAN CRISTOBAL.</t>
  </si>
  <si>
    <t>004389</t>
  </si>
  <si>
    <t>04390</t>
  </si>
  <si>
    <t>PAGO DE INCENTIVO PARA EL SR. VICTOR SANCHEZ, POR CUMPLIR CON LAS METAS PAUTADAS Y HABER DESARROLLADO UN PROGRAMA DE ACTIVIDADES COMERCIALES, LAS CUALES DIERON COMO RESULTADO UN AUMENTO DEL RECAUDO UN AUMENTO DEL RECAUDO EN LA PROV. S.C. TODA ESTA LABOR FUE DESARROLLADA EN EQU.</t>
  </si>
  <si>
    <t>RETENCIONES DE 5% Y 10% Y EL 18% Y 30% ITBIS, RETENCIONES A PROVEEDORES DE BIENES Y SERVICIOS. CORRESPONDIENTE AL MES DE ENERO 2022</t>
  </si>
  <si>
    <t>4391</t>
  </si>
  <si>
    <t>4392</t>
  </si>
  <si>
    <t>4393</t>
  </si>
  <si>
    <t>4394</t>
  </si>
  <si>
    <t>4395</t>
  </si>
  <si>
    <t>4396</t>
  </si>
  <si>
    <t>4397</t>
  </si>
  <si>
    <t>4398</t>
  </si>
  <si>
    <t>4399</t>
  </si>
  <si>
    <t>4400</t>
  </si>
  <si>
    <t>4401</t>
  </si>
  <si>
    <t>4402</t>
  </si>
  <si>
    <t>4403</t>
  </si>
  <si>
    <t>4404</t>
  </si>
  <si>
    <t>4405</t>
  </si>
  <si>
    <t>REPOSICION DE CAJA CHICA DE LA DIVISION ADMINITRATIVA Y FINANCIERA, INAPA, SAN CRISTOBAL CORRESPONDIENTE AL MES DE ENERO 2022.</t>
  </si>
  <si>
    <t>ALQ. DE LOCAL UTILIZADO PARA LA OFICINA COMERCIAL INAPA, UBICADO EN YAGUATE, S.C. CORRESPONDIENTE AL MES  DE ENERO 2022.</t>
  </si>
  <si>
    <t>ALQ. DE LOCAL UTILIZADO PARA LA OFICINA COMERCIAL INAPA, UBICADO EN PALENQUE, S.C. CORRESPONDIENTE AL MES  DE ENERO 2022.</t>
  </si>
  <si>
    <t>ALQ. DE LOCAL UTILIZADO PARA LA OFICINA COMERCIAL INAPA, UBICADO EN BAJO HAINA, S.C. CORRESPONDIENTE AL MES  DE ENERO 2022.</t>
  </si>
  <si>
    <t>ALQ. DE LOCAL UTILIZADO PARA LA OFICINA COMERCIAL INAPA, UBICADO EN VILLA ALTAGRACIA, S.C. CORRESPONDIENTE AL MES  DE ENERO 2022.</t>
  </si>
  <si>
    <t>ALQ. DE LOCAL UTILIZADO PARA LA OFICINA COMERCIAL INAPA, UBICADO EN HATILLO, S.C. CORRESPONDIENTE AL MES  DE ENERO 2022.</t>
  </si>
  <si>
    <t>ALQ. DE LOCAL EN EL PUERTO, VILLA ALTAGRACIA S.C. UTILIZADO PARA OFICINA COMERCIAL DE INAPA, S.C. CORRESPONDIENTE AL MES DE ENERO 2022.</t>
  </si>
  <si>
    <t>PAGO SE RENTA MENSUAL DE TRANSP. PARA EL PERSONAL DE ADM. INAPA, SAN CRISTOBAL. CORRESPONDIENTE DE ENERO 2022.</t>
  </si>
  <si>
    <t>PAGO SE RENTA MENSUAL DE TRANSP. PARA EL PERSONAL DEL AREA COMERCIAL Y LA PLANTA DE TRATAMIENTO INAPA, SAN CRISTOBAL. CORRESPONDIENTE DE ENERO 2022.</t>
  </si>
  <si>
    <t>COMPRA DE 58 PARES DE ZAPATOS DE SEGURIDAD SIN PUNTERA, ESTO SE REQUIEREN  PARA LA SEGURIDAD DE NUESTRO PERSONAL DE TERRENO LOS CUALES LABORAN EN LA OFICINA COMERCIAL Y LOS ENC. DE ESTAFETA, INAPA, SAN CRISTOBAL.</t>
  </si>
  <si>
    <t>SERV. DE LIMPIEZA Y CORTE DE CESPED Y MALEZA, RECOGIDA DE BASURA EN LA PTASC, INAPA, PROV. SAN CRISTOBAL. CORRESPONDIENTE 17/01/2022.</t>
  </si>
  <si>
    <t>COMPRA DE VALVULA DE 12 PULGADAS PLATINADAS, PARA SER USADAS EN LA REPARACION DE AVERIA EN EL TANQUE  DE MADRE VIEJA EN INAPA, PROV. SAN CRISTOBAL.</t>
  </si>
  <si>
    <t>SERV. DE IMPRESION DE LOS VOLANTES PARA LA PUBLICIDAD DE LA RIFA(SUPER CLIENTES INAPA) CORRESPONDIENTE A LOS MINICIPIOS DE SABANA GRANDE DE PALENQUE, YAGUATE, SAN CRISTOBAL, VILLA ALTAGRACIA, BAJOS H. CAMBITA GARABITOS, INAPA-SAN CRISTOBAL.</t>
  </si>
  <si>
    <t>PAGO DE RENTA MENSUAL, SERV. DE  FLOTAS A EMPLEADOS DEL DEP. PROVINCIAL INAPA, SAN CRISTOBAL.</t>
  </si>
  <si>
    <t>SERV. DE LLENADO DE BOTELLONES DE AGUA Y COMPRA DE FUNDAS DE HIELOS PARA USO EN DEPARTAMENTO PROV. SAN CRISTOBAL. DEL PERIODO SEPT21 HASTA NOVIEMBRE 21.</t>
  </si>
  <si>
    <t>REVERSO DUPLICADO DEL 03/02/2022</t>
  </si>
  <si>
    <t xml:space="preserve">EFT-7274 </t>
  </si>
  <si>
    <t>EFT-7275</t>
  </si>
  <si>
    <t>EFT-7276</t>
  </si>
  <si>
    <t>EFT-7277</t>
  </si>
  <si>
    <t>EFT-7278</t>
  </si>
  <si>
    <t>EFT-7279</t>
  </si>
  <si>
    <t>EFT-7280</t>
  </si>
  <si>
    <t>EFT-7281</t>
  </si>
  <si>
    <t>EFT-7282</t>
  </si>
  <si>
    <t>EFT-7283</t>
  </si>
  <si>
    <t>EFT-7284</t>
  </si>
  <si>
    <t>EFT-7285</t>
  </si>
  <si>
    <t>EFT-7286</t>
  </si>
  <si>
    <t>EFT-7287</t>
  </si>
  <si>
    <t>EFT-7288</t>
  </si>
  <si>
    <t>EFT-7289</t>
  </si>
  <si>
    <t>EFT-7290</t>
  </si>
  <si>
    <t xml:space="preserve">062242 </t>
  </si>
  <si>
    <t xml:space="preserve">062243 </t>
  </si>
  <si>
    <t xml:space="preserve">062244 </t>
  </si>
  <si>
    <t xml:space="preserve">062245 </t>
  </si>
  <si>
    <t xml:space="preserve">062246 </t>
  </si>
  <si>
    <t xml:space="preserve">062247 </t>
  </si>
  <si>
    <t xml:space="preserve">062248 </t>
  </si>
  <si>
    <t xml:space="preserve">062249 </t>
  </si>
  <si>
    <t xml:space="preserve">062250 </t>
  </si>
  <si>
    <t xml:space="preserve">062251 </t>
  </si>
  <si>
    <t xml:space="preserve">062252 </t>
  </si>
  <si>
    <t xml:space="preserve">062253 </t>
  </si>
  <si>
    <t xml:space="preserve">062254 </t>
  </si>
  <si>
    <t xml:space="preserve">062255 </t>
  </si>
  <si>
    <t xml:space="preserve">062256 </t>
  </si>
  <si>
    <t xml:space="preserve">062257 </t>
  </si>
  <si>
    <t xml:space="preserve">062258 </t>
  </si>
  <si>
    <t xml:space="preserve">062259 </t>
  </si>
  <si>
    <t>PAGO FACT.  NO.B1500000039/05-06-2021,  DISTRIBUCION DE AGUA EN DIFERENTES SECTORES Y COMUNIDADES DE LA PROVINCIA SAN CRISTOBAL, CORRESP. A 31  DIAS DEL MES DE MAYO/2021. MENOS DESC. ISR RD$6,897.50, SEGUN RECONOCIMIENTO DE DEUDA Y ACUERDO DE PAGO DE FECHA 07-01-2022.</t>
  </si>
  <si>
    <t xml:space="preserve"> PAGO FACT. NOS.B1500000001, 02, 03, 04, 05/08-11-2021,  DISTRIBUCION DE AGUA EN DIFERENTES SECTORES Y COMUNIDADES DE LA PROVINCIA PERAVIA,  CORRESP. A  30 DIAS DE NOVIEMBRE,  29 DIAS DEL MES DE DICIEMBRE/ 2020, 30 DIAS DE ENERO, 27 DIAS DE FEBRERO, Y 12 DIAS DE MARZO/2021,   SEGUN RECONOCIMIENTO DE  DEUDA POR SERVICIO BRINDADO FUERA DEL CONTRATO.</t>
  </si>
  <si>
    <t>PAGO FACT. NO. B1500000034/04-01-2022,  ORDEN DE SERVICIO NO. OS2021-0891  DISTRIBUCION  DE AGUA EN DIFERENTES SECTORES Y COMUNIDADES DE LA PROVINCIA  DE AZUA, CORRESPO. A  30 DIAS DE DICIEMBRE/2021.</t>
  </si>
  <si>
    <t>PAGO FACT. NOS. B1500000057/01-04, 58/02-05, 59/01-06-2021,   ABASTECIMIENTO DE AGUA EN DIFERENTES SECTORES Y COMUNIDADES DE LA  PROVINCIA BAHORUCO, CORRESP. A 30 DIAS DE MARZO, 29  DIAS DE ABRIL Y 13 DIAS DE MAYO/2021, SEGUN RECONOCIMIENTO DE DEUDA Y ACUERDO DE PAGO DE FECHA 07-01-2022.</t>
  </si>
  <si>
    <t>PAGO INDEMN. Y VAC. (30 DIAS CORRESP. AL AÑO 2019 Y 30 DEL 2020), QUIEN DESEMPEÑO EL CARGO DE SECRETARIA, EN LA DIVISION DE SERVICIOS GENERALES.</t>
  </si>
  <si>
    <t>PAGO INDEMN. Y VAC. (30 DIAS CORRESP. AL AÑO 2019 Y 30 AL 2020),  QUIEN DESEMPEÑO EL CARGO DE SECRETARIA, EN LA DIVISION DE SERVICIOS GENERALES.</t>
  </si>
  <si>
    <t>PAGO FACT. NOS. B1500000010/30-11-2021, 11/03-01-2022, ORDEN DE SERVICIO NO. OS2022-0018,  ABASTECIMIENTO DE AGUA EN DIFERENTES SECTORES Y COMUNIDADES DE LA PROVINCIA SANTIAGO, CORRESP. A 27  DIAS  DE NOVIEMBRE,  26 DIAS DICIEMBRE/2021,.</t>
  </si>
  <si>
    <t>PAGO FACT. NO. B1500000536/02-12-2021 ORDEN DE SERVICIO NO. OS2021-0829, CONTRATACION DE SERVICIO DE CAPACITACION "CURSO IT NETWORKS" QUE SERA IMPARTIDO A TRES COLABORADORES DE LA DIRECCION DE TECNOLOGIA, CON EL OBJETIVO DE ACTUALIZAR Y FORTALECER EL DESARROLLO INSTITUCIONAL DEL INAPA, CORREP. AL PERIODO DEL 19 DE NOVIEMBRE AL 02 DE DICIEMBRE/2021.</t>
  </si>
  <si>
    <t>PAGO VAC. (15 DIAS CORRESP. AL AÑO 2020 Y 10 AL 2021),  QUIEN DESEMPEÑO EL CARGO DE ENCARGADO (A), EN LA DIVISION DE ASEGURAMIENTO METROLOGICO Y ANALITICO DE AGUA.</t>
  </si>
  <si>
    <t>PAGO FACT. NOS. B1500000001/01-01, 02, 03/03-01, 04/04-01-2022,  ORDEN DE SERVICIO NO. OS2021-0927,  ABASTECIMIENTO DE AGUA EN DIFERENTES SECTORES Y COMUNIDADES DE LA  PROVINCIA SANTIAGO , CORRESP. A 20 DIAS DE SEPTIEMBRE, 26 DIAS DE OCTUBRE, 26 DIAS DE NOVIEMBRE, 26 DIAS DE DICIEMBRE/2021.</t>
  </si>
  <si>
    <t>PAGO FACT. NO. B1500000014/03-01-2022, ORDEN DE SERVICIO NO. OS2022-0011,  ABASTECIMIENTO DE AGUA EN DIFERENTES SECTORES Y COMUNIDADES DE LA  PROVINCIA SANTIAGO, CORRESP. A 26  DIAS DE DICIEMBRE/2021.</t>
  </si>
  <si>
    <t>PAGO FACT. NOS. B1500015487/30-07, 15525/19-08, 15561/13-09, 15562, 15566/14-09-2021, ORDEN DE COMPRA OC2021-0177, ADQUISICION DE ODOMETROS Y CINTAS METRICAS PARA SER UTILIZADOS EN LA DIRECCION DE SUPERVISION Y FISCALIZACION DE OBRAS.</t>
  </si>
  <si>
    <t>AVANCE INICIAL 20% AL CONTRATO NO.081/2021, ORDEN DE COMPRA OC2022-0010, ADQUISICION DE MOBILIARIOS PARA SER UTILIZADOS EN LAS OFICINAS DE LA SEDE CENTRAL DEL INAPA.</t>
  </si>
  <si>
    <t>PAGO FACT. NO. B1500000338/11-01-2022, ORDEN DE SERVICIO OS2021-0746, COLOCACIÓN DE PUBLICIDAD INSTITUCIONAL DURANTE 03 (TRES) MESES, EN LA PÁGINA WEB: "WWW.N.COM.DO, CORRESP. AL PERIODO DEL 08 DE DICIEMBRE/2021 AL 08 DE ENERO/2022.</t>
  </si>
  <si>
    <t>PAGO FACT. NOS. B1500000357, 358/18-01-2022, ORDEN DE SERVICIO. OS2021-0495, COLOCACIÓN DE PUBLICIDAD INSTITUCIONAL DURANTE 06 (SEIS) MESES, EN PROGRAMA DE TELEVISIÓN ¨HOY MISMO¨ TRANSMITIDO POR EL CANAL 9 DE COLOR VISIÓN DE LUNES A VIERNES EN HORARIO DE 5:00 AM A 8:00 AM, CORRESP. AL PERIODO DEL 10 DE NOVIEMBRE/2021 AL 10 DE ENERO/2022.</t>
  </si>
  <si>
    <t>PAGO ARBITRIO DEL AYUNTAMIENTO DE LAS MATAS DE FARFAN CORRESP. A LOS MESES DESDE SEPTIEMBRE  HASTA DICIEMBRE 2021.</t>
  </si>
  <si>
    <t>PAGO FACT. NO. B1500000091/15-12-2021 ORDEN DE COMPRA OC2021-0305, ADQUISICION DE DETECTORES DE METALES PARA SER UTILIZADOS EN LAS DIFERENTES AREAS DEL NIVEL CENTRAL.</t>
  </si>
  <si>
    <t>PAGO FACT. NOS. B1500000047/15-12-2021, 48/13-01-2022, ORDEN DE SERVICIO NO. OS2021-0903 DISTRIBUCION DE AGUA EN DIFERENTES SECTORES Y COMUNIDADES DE LA PROVINCIA  BARAHONA,  CORRESP. A 30 DIAS NOVIEMBRE Y 30 DIAS DE DICIEMBRE/2021.</t>
  </si>
  <si>
    <t>PAGO DE NOMINA  DE INDEMN. Y VAC. AL PERSONAL DESVINCULADO 9NA. PARTE.</t>
  </si>
  <si>
    <t>PAGO VIATICOS DIRECCION ADMINISTRATIVA, CORRESP. AL MES DE NOVIEMBRE/2021, ELABORADA EN ENERO/2022.</t>
  </si>
  <si>
    <t>PAGO FACT. NO. B1500000037, 38/11-01-2022, ORDEN DE SERVICIO NO. OS2021-0913, DISTRIBUCION DE AGUA EN DIFERENTES SECTORES Y COMUNIDADES DE LA PROVINCIA EL SEIBO, CORRESP. A 8  DIAS DE NOVIEMBRE Y 21 DIAS DE DICIEMBRE/2021.</t>
  </si>
  <si>
    <t>PAGO FACT. NO. B1500000063/07-01-2022 , ORDEN DE SERVICIO NO.OS2021-0662, DISTRIBUCION DE AGUA EN DIFERENTES SECTORES Y COMUNIDADES DE LA PROVINCIA SAN PEDRO DE MACORIS, CORRESP. A 26 DIAS DEL MES DE DICIEMBRE/2021.</t>
  </si>
  <si>
    <t>PAGO FACT. NO. B1500003609/11-01-2022, ORDEN DE SERVICIO NO. OS2021-0747, COLOCACIÓN DE PUBLICIDAD INSTITUCIONAL DURANTE TRES (03) EN PÁGINA WEB "WWW.ELNUEVODIARIO.COM.DO", CORRESP. AL PERIODO DEL 08 DE DICIEMBRE/2021 AL 08 DE ENERO/2022.</t>
  </si>
  <si>
    <t>PAGO FACT. NO.B1500000014/04-01-2022, ORDEN DE SERVICIO NO. OS2021-0681, DISTRIBUCION DE AGUA EN DIFERENTES SECTORES Y COMUNIDADES DE LA PROVINCIA VALVERDE-MAO, CORRESP. 26   DIAS DE  DICIEMBRE/2021.</t>
  </si>
  <si>
    <t>PAGO FACT. NO.B1500000005/04-01-2022, ORDEN DE SERVICIO NO. OS2021-0692, DISTRIBUCION DE AGUA EN DIFERENTES SECTORES Y COMUNIDADES DE LA PROVINCIA DE AZUA, CORRESP. A 29 DIAS DE DICIEMBRE/2021.</t>
  </si>
  <si>
    <t>PAGO FACT. NO. B1500000131/04-01-2022, ORDEN DE SERVICIO NO. OS2021-0536,  DISTRIBUCION DE AGUA CON CAMION CISTERNA EN DIFERENTES SECTORES Y COMUNIDADES DE LA PROVINCIA SAN CRISTOBAL, CORRESP. A  31 DIAS DE DICIEMBRE/2021.</t>
  </si>
  <si>
    <t>PAGO FACT. NO. B1500000056/ 07-01-2022, ORDEN DE SERVICIOS NO, OS2021-0709,  SERVICIO DE DISTRIBUCION DE AGUA EN DIFERENTES SECTORES Y COMUNIDADES DE LA PROVINCIA PEDERNALES, CORRESP. A 29  DIAS DE DICIEMBRE/2021.</t>
  </si>
  <si>
    <t>PAGO FACT.A NO. B1500000040/07-01-2022,   ORDEN DE SERVICIO NO.  OS2021-0532, DISTRIBUCION DE AGUA EN DIFERENTES SECTORES Y COMUNIDADES DE LA PROVINCIA MONTE PLATA, CORRESP. A 21 DIAS DE DICIEMBRE/ 2021.</t>
  </si>
  <si>
    <t>PAGO FACT. NO. B1500000065/05-01-2022, ORDEN DE SERVICIO NO. OS2021-0534,  DISTRIBUCION DE AGUA CON CAMION CISTERNA EN DIFERENTES SECTORES Y COMUNIDADES DE LA PROVINCIA EL SEIBO, CORRESP.  A  27 DIAS DEL MES DE DICIEMBRE/2021.</t>
  </si>
  <si>
    <t>PAGO FACT. NO.B1500000074/07-01-2022,ORDEN DE SERVICIO NO.OS2021-0715 ,SERVICIO DE DISTRIBUCION DE AGUA CON CAMION CISTERNA EN DIFERENTES COMUNIDADES DE LA PROVINCIA PEDERNALES,  CORRESP. A  29 DIAS DEL MES DE DICIEMBRE/2021.</t>
  </si>
  <si>
    <t>PAGO FACT. NO. B1500000111/06-01-2022, ORDEN DE SERVICIO NO. OS2021-0871, SERVICIO DE NOTARIO PARA EL ACTO DE APERTURA DE LA LICITACION PUBLICA NACIONAL NO. INAPA-CCC-LPN-2021-0023, OFERTAS ECONOMICAS (SOBRE B) PARA LA "AMPLIACION ACUEDUCTO AZUA, NUEVO CAMPO DE POZOS, PROVINCIA AZUA ZONA II.</t>
  </si>
  <si>
    <t>PAGO FACT. NOS. B1500000158/24-11-2021 ORDEN DE COMPRA OC2021-0245, ADQUISICION DE ARENA PARA FILTROS RAPIDOS EN MTS3 Y CAPA TORPEDO PARA SER UTILIZADOS EN TODOS LOS ACUEDUCTOS Y SISTEMAS DEL INAPA  D/F 30 DEL MES DE DICIEMBRE 2021.</t>
  </si>
  <si>
    <t>PAGO FACT. NO. B1500000792/30-12-2021, ORDEN DE SERVICIOS OS2021-0793,  COLOCACION DE PUBLICIDAD INSTITUCIONAL DURANTE SEIS (06) MESES, EN EL PROGRAMA DE RADIO "LA REPUBLICA RADIO" TRANSMITIDO DE LUNES A VIERNES DE 4:00 PM A 5:00 PM POR LA NOTA, 95.7 FM, CORRESP. AL PERIODO DEL 15 DE NOVIEMBRE  AL 14 DE DICIEMBRE/2021.</t>
  </si>
  <si>
    <t>PAGO FACT. NO. B1500000058/15-12-2021, ORDEN DE SERVICIO NO. OS2021-0785,  ABASTECIMIENTO DE AGUA EN DIFERENTES SECTORES Y COMUNIDADES DE LA  PROVINCIA BARAHONA , CORRESP. A 30 DIAS DE NOVIEMBRE/2021.</t>
  </si>
  <si>
    <t>PAGO FACT. NO. B1500000014/11-01-2022, ORDEN DE SERVICIO NO. OS2021-0524,  ABASTECIMIENTO DE AGUA EN DIFERENTES SECTORES Y COMUNIDADES DE LA PROVINCIA SAN JUAN DE LA MAGUANA, CORRESP.  A 31  DIAS DEL MES DE DICIEMBRE/2021.</t>
  </si>
  <si>
    <t xml:space="preserve">EFT-7291 </t>
  </si>
  <si>
    <t>EFT-7292</t>
  </si>
  <si>
    <t xml:space="preserve">062260 </t>
  </si>
  <si>
    <t xml:space="preserve">062261 </t>
  </si>
  <si>
    <t xml:space="preserve">062262 </t>
  </si>
  <si>
    <t xml:space="preserve">062263 </t>
  </si>
  <si>
    <t xml:space="preserve">062264 </t>
  </si>
  <si>
    <t xml:space="preserve">062265 </t>
  </si>
  <si>
    <t>REPOS. FONDO CAJA CHICA DE LA DIRECCION EJECUTIVA CORRESPONDIENTE AL PERIODO DEL  08 AL 28-01-2022, RECIBOS DE DESEMBOLSO DEL 10537 AL 10565.</t>
  </si>
  <si>
    <t>PAGO INDEMN. Y VAC. (20 DIAS CORRESP. AL AÑO 2019 Y 30 DEL 2020), QUIEN DESEMPEÑO EL CARGO DE CONSERJE, EN LA DIVISION DE SERVICIOS GENERALES.</t>
  </si>
  <si>
    <t>PAGO INDEMN. Y VAC. (20 DIAS CORRESP. AL AÑO 2019 Y 30 AL 2020), QUIEN DESEMPEÑO EL CARGO DE CONSERJE, EN LA DIVISION DE SERVICIOS GENERALES.</t>
  </si>
  <si>
    <t>PAGO INDEMN. Y VAC. (30 DIAS CORRESP. AL AÑO 2020 Y 30 DEL 2021), QUIEN DESEMPEÑO EL CARGO DE CONSERJE, EN LA DIVISION DE SERVICIOS GENERALES.</t>
  </si>
  <si>
    <t>PAGO INDEMN. Y VAC. (30 DIAS CORRESP. AL AÑO 2020 Y 30 AL 2021),  QUIEN DESEMPEÑO EL CARGO DE CONSERJE EN LA DIVISION DE SERVICIOS GENERALES.</t>
  </si>
  <si>
    <t>PAGO FACT.NO.B1500000060/08-12-2021 ORDEN DE COMPRA OC2021-0280, ADQUISICION DE LICENCIAS DE SOFTWARE FIELDWIRE PARA LA GESTION DE OBRAS DE INGENIERIA EN TIEMPO REAL PARA USO DE LA DIRECCION DE SUPERVISION Y FISCALIZACION DE OBRAS DEL INAPA.</t>
  </si>
  <si>
    <t>PAGO FACT. NO.B1100009312/17-01-2022 ALQUILER LOCAL COMERCIAL EN YAMASA, PROVINCIA MONTE PLATA,  CORRESP. A LOS MESES  DE ABRIL, MAYO, JUNIO, JULIO, AGOSTO, SEPTIEMBRE, OCTUBRE, NOVIEMBRE, DICIEMBRE/2021 Y ENERO/2022.</t>
  </si>
  <si>
    <t>PAGO FACT. NOS. B1500000007, 08/14-01-2022, ORDEN DE SERVICIO NO. OS2021-0501, COLOCACIÓN DE PUBLICIDAD INSTITUCIONAL DURANTE 06 (SEIS) MESES, EN EL PROGRAMA DE TELEVISIÓN TRANSMITIDO EN PLATAFORMA DIGITAL¨, " EL MUNDO HOY", CORRESP. A LOS PERIODOS DEL 10 /11/2021 AL 10/12/2021 Y DEL 10/12/2021 AL 10/01/2022.</t>
  </si>
  <si>
    <t xml:space="preserve">EFT-7293 </t>
  </si>
  <si>
    <t>EFT-7294</t>
  </si>
  <si>
    <t>EFT-7295</t>
  </si>
  <si>
    <t xml:space="preserve">062267 </t>
  </si>
  <si>
    <t xml:space="preserve">062268 </t>
  </si>
  <si>
    <t xml:space="preserve">062269 </t>
  </si>
  <si>
    <t xml:space="preserve">062270 </t>
  </si>
  <si>
    <t>PAGO FACT. NO. B1500000222/18-01-2022, ORDEN DE SERVICIOS OS2021-0889 ¨ CONTRATACIÓN DE CASA CERTIFICADORA EN LAS NORMAS ISO 9001-15 SOBRE SISTEMAS DE GESTIÓN DE CALIDAD E ISO 37001-2016 PARA SISTEMAS DE GESTIÓN ANTI-SOBORNO¨.</t>
  </si>
  <si>
    <t>PAGO FACT. NO. B1500000729/14-01-2022, ORDEN DE SERVICIO OS2021-0773 COLOCACIÓN DE PUBLICIDAD INSTITUCIONAL DURANTE TRES (03) MESES EN UN PROGRAMA RADIAL TRANSMITIDO POR LA Z 101.3 FM, GOBIERNO DE LA MAÑANA Y GOBIERNO DE LA TARDE, LA CUAL CONSISTE EN: GOBIERNO DE LA MAÑANA 20 CUÑAS, MENSUALES DE LUNES A VIERNES DE 7:00 AM 11:00 AM. GOBIERNO DE LA TARDE 20 CUÑAS, MENSUALES DE LUNES A VIERNES DE 3:00 PM 7:00 PM BONIFICADO EN PROGRAMACIÓN REGULAR FIN DE SEMANA CUÑAS DE 30 SEGUNDOS, CORRESP. AL PERIODO DEL 11 DE DICIEMBRE/2021 AL 11 DE ENERO/2022 .</t>
  </si>
  <si>
    <t>REPO. FONDO CAJA CHICA DE LA PROVINCIA MONTECRISTI ZONA I CORRESP. AL PERIODO DEL 03 AL 20-01-2022, RECIBOS DE DESEMBOLSO DEL 0812 AL 0820.</t>
  </si>
  <si>
    <t>PAGO FACT. NOS. B1500000001, 02/04-01-2022, ORDEN DE SERVICIO NO. OS2021-0012, DISTRIBUCIÓN DE AGUA EN CAMIÓN CISTERNA EN LOS  DIFERENTES SECTORES Y COMUNIDADES DE LA PROVINCIA PERAVIA,  CORRESP. A 12 DÍAS DEL MES DE NOVIEMBRE Y 30 DÍAS DE DICIEMBRE/2021.</t>
  </si>
  <si>
    <t>PAGO FACT. NO.B1500000021/16-01-2022, ALQUILER LOCAL COMERCIAL EN EL MUNICIPIO SAN FRANCISCO DE MACORIS, PROVINCIA DUARTE CORRESP. AL MES DE ENERO/2022.</t>
  </si>
  <si>
    <t>PAGO FACT. NO. B1100009311/17-01-2022,  ALQUILER DE UNA CASA, EN EL MUNICIPIO BANI, PROVINCIA PERAVIA CORRESP. AL MES DE ENERO/2022.</t>
  </si>
  <si>
    <t>PAGO DE VIATICOS DE LA DIRECCION DE DESAROLLO PROVINCIAL CORRESP. A NOVIEMBRE/2021 ELABORADA EN ENERO/2022.</t>
  </si>
  <si>
    <t xml:space="preserve">EFT-7296 </t>
  </si>
  <si>
    <t>EFT-7297</t>
  </si>
  <si>
    <t>EFT-7298</t>
  </si>
  <si>
    <t>EFT-7299</t>
  </si>
  <si>
    <t>EFT-7300</t>
  </si>
  <si>
    <t>EFT-7301</t>
  </si>
  <si>
    <t>EFT-7302</t>
  </si>
  <si>
    <t>EFT-7303</t>
  </si>
  <si>
    <t>EFT-7304</t>
  </si>
  <si>
    <t>EFT-7305</t>
  </si>
  <si>
    <t xml:space="preserve">062271 </t>
  </si>
  <si>
    <t xml:space="preserve">062272 </t>
  </si>
  <si>
    <t xml:space="preserve">062273 </t>
  </si>
  <si>
    <t xml:space="preserve">062274 </t>
  </si>
  <si>
    <t xml:space="preserve">062275 </t>
  </si>
  <si>
    <t xml:space="preserve">062276 </t>
  </si>
  <si>
    <t xml:space="preserve">062277 </t>
  </si>
  <si>
    <t xml:space="preserve">062278 </t>
  </si>
  <si>
    <t xml:space="preserve">062279 </t>
  </si>
  <si>
    <t xml:space="preserve">062280 </t>
  </si>
  <si>
    <t xml:space="preserve">062281 </t>
  </si>
  <si>
    <t xml:space="preserve">062282 </t>
  </si>
  <si>
    <t xml:space="preserve">062283 </t>
  </si>
  <si>
    <t xml:space="preserve">062284 </t>
  </si>
  <si>
    <t>PAGO DE FACT. NO.B1500001750/21-12-2021 ORDEN DE SERVICIO NO. OS2021-0523, "SERVICIOS DE ALQUILER DE IMPRESORAS MULTIFUNCIONALES Y PLOTTERS PARA USO DEL INAPA CORRESP. AL MES DE NOVIEMBRE 2021.</t>
  </si>
  <si>
    <t>PAGO FACT. NO. B1500000102/17-01-2022, ORDEN DE SERVICIO NO. OS2021-0790 COLOCACIÓN DE PUBLICIDAD INSTITUCIONAL DURANTE 03 (TRES) MESES, EN EL PROGRAMA TELEVISIVO "BAJANDO DURO CON VIDAL", QUE SE TRANSMITE DE LUNES A VIERNES EN HORARIO DE 4:00 PM A 5:00 PM A TRAVÉS DE CINEVISIÓN CANAL 19, CORRESP. AL PERIODO DEL 15 DE NOVIEMBRE/2021 AL 15 DE ENERO/2022.</t>
  </si>
  <si>
    <t>PAGO POR EL DEPOSITO DE 12 (DOCE) EXPEDIENTE PARA LA SOLICITUD DE LA EXPEDICION DE LAS PLACAS Y MATRICULAS EXONERADAS DE LOS VEHICULOS PROPIEDAD DEL INAPA.</t>
  </si>
  <si>
    <t>PAGO FACT. NO.B1100009272/14-01-2022, ALQUILER DE LOCAL COMERCIAL EN EL  MUNICIPIO GALVAN,, PROVINCIA  BARAHONA,  CORRESP. AL MES ENERO/2022.</t>
  </si>
  <si>
    <t>PAGO FACT. NO.B1100009273/14-01-2022, ALQUILER DE LOCAL COMERCIAL EN EL  MUNICIPIO ENRIQUILLO, PROVINCIA  BARAHONA, CORRESP.AL MES ENERO/2022.</t>
  </si>
  <si>
    <t>PAGO FACT. NO.B1100009317/19-01-2022 ALQUILER LOCAL COMERCIAL EN EL MUNICIPIO DE LOMA DE CABRERA PROVINCIA  DAJABON, CORRESP. A 15 DIAS DEL MES DE DICIEMBRE/2021 Y EL MES DE ENERO/2022.</t>
  </si>
  <si>
    <t>PAGO INDEMNI. Y VAC. (15 DIAS CORRESP. AL AÑO 2020), QUIEN DESEMPEÑO EL CARGO DE MENSAJERO INTERNO, EN EL DEPARTAMENTO DE COMPRAS Y CONTRATACIONES.</t>
  </si>
  <si>
    <t>PAGO VAC. (20 DIAS CORRESPONDIENTE AL AÑO 2019 Y 20 DEL 2020), QUIEN DESEMPEÑO EL CARGO DE TECNICO ADMINISTRATIVO, EN LA DIVISION DE SISTEMAS DE COMUNICACION Y RADIO.</t>
  </si>
  <si>
    <t>PAGO VAC. (10 DIAS CORRESP. AL AÑO 2021), QUIEN DESEMPEÑO EL CARGO DE COORDINADORA DE PROTOCOLO, EN LA DIVISION DE PROTOCOLO Y EVENTOS.</t>
  </si>
  <si>
    <t>PAGO FACT. NO. B1100009297/17-01-2022, ALQUILER LOCAL COMERCIAL EN CAÑAFISTOL-BANI, PROVINCIA PERAVIA CORRESP. AL MES DE ENERO/2022.</t>
  </si>
  <si>
    <t>PAGO FACT. NO.B1100009271/14-01-2022, ALQUILER LOCAL COMERCIAL EN EL MUNICIPIO DE PARAISO, PROVINCIA BARAHONA, CORRESP. AL MES DE ENERO/2022.</t>
  </si>
  <si>
    <t>PAGO FACT. NO.B1100009275/17-01-2022 ALQUILER LOCAL COMERCIAL EN COTUI PROVINCIA  SANCHEZ RAMIREZ ,  CORRESP. AL MES DE ENERO/2022.</t>
  </si>
  <si>
    <t>PAGO FACT.NO.B1100009274/14-01-22,  ALQUILER LOCAL COMERCIAL EN VILLA CENTRAL, PROVINCIA BARAHONA, CORRESP. AL MES ENERO/2022.</t>
  </si>
  <si>
    <t>PAGO FACT. NO. B1500000014/26-11-2021 ORDEN DE SERVICIO OS2021-0771 ADQUISICION E INSTALACION DE PUERTA DE ALUMINIO Y VIDRIO.</t>
  </si>
  <si>
    <t>PAGO FACT. NO. B1500000029/14-12-2021 ORDEN DE SERVICIO OS2021-0879, SERVICIO DE NOTARIO PARA EL ACTO DE APERTURA DE LA LICITACION PUBLICA NACIONAL NO.INAPA-CCC-LPN-2021-0034 OFERTAS ECONOMICAS (SOBRE B) PARA LA "AMPLIACION RED DISTRIBUCION ACUEDUCTO CONSUELO, PROVINCIA SAN PEDRO DE MACORIS, ZONA VI".</t>
  </si>
  <si>
    <t>PAGO FACT.NO.B1500000014/03-01-2022, ORDEN DE SERVICIO NOS.0647, ABASTECIMIENTO DE AGUA EN DIFERENTES SECTORES Y COMUNIDADES DE LA PROVINCIA MONTECRISTI,  CORRESP. A 24 DIAS DEL MES DE DICIEMBRE/2021.</t>
  </si>
  <si>
    <t>PAGO FACT. NO. B1500000010/04-01-2022,  ORDEN DE SERVICIO NO. OS2021-0916, SERVICIO DISTRIBUCION DE AGUA EN DIFERENTES SECTORES Y COMUNIDADES DE LA PROVINCIA ELIAS PIÑA.  CORRESP. A 31 DIAS DE DICIEMBRE/2021.</t>
  </si>
  <si>
    <t>PAGO FACT. NO.B1500000016/25-01-2022 ORDEN DE SERVICIO NO.OS2021-0546, COLOCACION DE PUBLICIDAD INSTITUCIONAL DURANTE EL PERIODO DEL 09 DICIEMBRE/2021 AL 09 DE ENERO/2022 EN EL PROGRAMA RADIAL "SIN BARRERA", TRANSMITIDO DE LUNES A VIERNES A LAS 9:00 AM POR RADIO IDEAL 99.5 FM, PROVINCIA ESPAILLAT.</t>
  </si>
  <si>
    <t>PAGO FACT. NO.B1500005772/19-01-2022  SERVICIOS A EMPLEADOS VIGENTES Y EN TRAMITE DE PENSION, CORRESP. AL MES DE FEBRERO/2022.</t>
  </si>
  <si>
    <t>PAGO FACT. NOS.B0226798722/03-09, 99829/06-09, 802755/13-09, 808837/27-09, 7259244,49/01-10, 8532/04-10, 9475,77/20-10, 1484,93/25-10, 2156/26-10, 6334/27-10-2021, DESCONTADO DE LA INDEMN.Y  VAC.  QUIEN DESEMPEÑO EL CARGO DE MENSAJERO INTERNO, EN EL DEPARTAMENTO DE COMPRAS Y CONTRATACIONES.</t>
  </si>
  <si>
    <t>PAGO FACT. NOS.B0227058735/14-09, 6722,23/05-11-2021, DESCONTADO DE LAS VAC. QUIEN DESEMPEÑO EL CARGO DE TECNICO ADMINISTRATIVO, EN LA DIVISION DE SISTEMAS DE COMUNICACION Y RADIO.</t>
  </si>
  <si>
    <t>PAGO FACT.S NOS.B0226817189/15-10, 9035/19-10, 9329/02-12-2021, DESCONTADO DE LAS VAC. QUIEN DESEMPEÑO EL CARGO DE COORDINADORA DE PROTOCOLO, EN LA DIVISION DE PROTOCOLO Y EVENTOS.</t>
  </si>
  <si>
    <t>PAGO FACT. NO.B1100009288/17-01-2022, ALQUILER LOCAL COMERCIAL EN VILLA LA MATA, PROVINCIA SANCHEZ RAMIREZ, CORRESP. AL MES DE ENERO/2022.</t>
  </si>
  <si>
    <t>PAGO FACT. NO.B1100009318/27-01-2022,  ALQUILER LOCAL COMERCIAL EN LAS TARANAS VILLA RIVAS, PROVINCIA DUARTE, CORRESP. 15 DIAS DEL MES DE NOVIEMBRE Y LOS MESES DICIEMBRE/2021 Y ENERO/2022.</t>
  </si>
  <si>
    <t xml:space="preserve">EFT-7306 </t>
  </si>
  <si>
    <t>EFT-7307</t>
  </si>
  <si>
    <t>EFT-7308</t>
  </si>
  <si>
    <t>EFT-7309</t>
  </si>
  <si>
    <t>EFT-7310</t>
  </si>
  <si>
    <t>EFT-7311</t>
  </si>
  <si>
    <t>EFT-7312</t>
  </si>
  <si>
    <t xml:space="preserve">062285 </t>
  </si>
  <si>
    <t xml:space="preserve">062286 </t>
  </si>
  <si>
    <t xml:space="preserve">062287 </t>
  </si>
  <si>
    <t xml:space="preserve">062288 </t>
  </si>
  <si>
    <t xml:space="preserve">062290 </t>
  </si>
  <si>
    <t xml:space="preserve">062291 </t>
  </si>
  <si>
    <t xml:space="preserve">062292 </t>
  </si>
  <si>
    <t xml:space="preserve">062293 </t>
  </si>
  <si>
    <t xml:space="preserve">062294 </t>
  </si>
  <si>
    <t xml:space="preserve">062295 </t>
  </si>
  <si>
    <t xml:space="preserve">062296 </t>
  </si>
  <si>
    <t xml:space="preserve">062297 </t>
  </si>
  <si>
    <t xml:space="preserve">062298 </t>
  </si>
  <si>
    <t xml:space="preserve">062299 </t>
  </si>
  <si>
    <t>PAGO FACT. NOS. B1500000001, 02/04-01-2022 , ORDEN DE SERVICIO NO.OS2022-0007, DISTRIBUCION DE AGUA EN DIFERENTES SECTORES Y COMUNIDADES DE LA PROVINCIA SANTIAGO RODRIGUEZ, CORRESP. A 29 DIAS  DE NOVIEMBRE Y 28 DIAS DE DICIEMBRE/2021.</t>
  </si>
  <si>
    <t>PAGO FACT. NO. B1100009268/14-01-2022, ALQUILER LOCAL COMERCIAL UBICADO EN EL MUNICIPIO NEYBA PROVINCIA BAHORUCO, CORRESP. AL MES DE ENERO/2022.</t>
  </si>
  <si>
    <t>PAGO FACT. NO. B1100009279/17-01-2022, ALQUILER DE LOCAL COMERCIAL UBICADO EN EL DISTRITO MUNICIPAL PALMAR DE OCOA, MUNICIPIO AZUA, PROVINCIA AZUA, CORRESP. AL MES DE ENERO/2022.</t>
  </si>
  <si>
    <t>PAGO FACT. NO.B1100009277/17-01-2022,  ALQUILER LOCAL COMERCIAL  EN EL MUNICIPIO  LAGUNA SALADA, PROVINCIA VALVERDE, CORRESP. AL MES DE ENERO/2022.</t>
  </si>
  <si>
    <t>062289</t>
  </si>
  <si>
    <t>APORTE DE LA INSTITUCION CONFORME AL ACUERDO DE COLABORACION ENTRE EL INSTITUTO NACIONAL DE AGUAS POTABLES Y ALCANTARILLADOS (INAPA) Y LA FUNDACION FRANCINA HUNGRIA, EN FECHA DE 28 DE JUNIO DEL AÑO 2021, PARA LA EJECUCION Y DESARROLLO DE ACTIVIDADES CONJUNTAS Y RECIPROCAS EN PROCURA DE FORMAR A LOS COLABORADORES DEL INAPA, PROMOVIENDO ESPACIOS DE COMUNICACION DE LAS ACCIONES DE MANEJOS RESPONSABLE DE LOS RECURSOS DEL AGUA, CORRESP. A FEBERERO/2022 ACUERDO DE FECHA 28 DE JUNIO DEL  AÑO 2021.</t>
  </si>
  <si>
    <t>PAGO FACT. NO.B1100009266/14-01-2022, ALQUILER LOCAL COMERCIAL UBICADO EN EL MUNICIPIO VICENTE NOBLE, PROVINCIA BARAHONA,  CORRESP. AL MES DE ENERO/2022.</t>
  </si>
  <si>
    <t>PAGO FACT. NOS. B1500000001/16-12-2021,  02/07-01-2022 , ORDEN DE SERVICIO NO.OS2022-0013, DISTRIBUCION DE AGUA EN DIFERENTES SECTORES Y COMUNIDADES DE LA PROVINCIA BAHORUCO,  CORRESP. A 30  DIAS  DE NOVIEMBRE Y  31 DIAS DE DICIEMBRE/2021.</t>
  </si>
  <si>
    <t>PAGO FACT. NO. B1100009267/14-01-2022, ALQUILER LOCAL COMERCIAL UBICADO EN EL MUNICIPIO JIMANI PROVINCIA INDEPENDENCIA, CORRESP. AL MES DE ENERO/2022.</t>
  </si>
  <si>
    <t>PAGO FACT. NO.B1100009269/14-01-2022, ALQUILER DE LOCAL COMERCIAL EN EL  MUNICIPIO CABRAL, PROVINCIA  BARAHONA,  CORRESP. AL MES ENERO/2022.</t>
  </si>
  <si>
    <t>SALDO, INDEMN. Y VAC. CORRESP. A (30 DIAS DEL AÑO 2019 Y 30 DEL 2020), QUIEN DESEMPEÑO LA FUNCION DE ENCARGADO (A), EN EL DEPARTAMENTO TECNICO.</t>
  </si>
  <si>
    <t>SALDO, INDEMN.Y VAC. CORRESP. A (30 DIAS DEL AÑO 2019 Y 30 DEL 2020), QUIEN DESEMPEÑO LA FUNCION DE AYUDANTE DE OPERACIONES Y MANTENIMIENTO, EN LA DIVISION DE OPERACIONES PROV. DUARTE.</t>
  </si>
  <si>
    <t>PAGO FACT. NO.B1100009276/17-01-2022, ALQUILER LOCAL COMERCIAL EN PIMENTEL, PROVINCIA DUARTE, CORRESP. AL MES DE ENERO/2022.</t>
  </si>
  <si>
    <t>PAGO FACT. NO. B1100009300/17-01-2022,  ALQUILER LOCAL COMERCIAL EN EL MUNICIPIO JUAN DOLIO, PROVINCIA SAN PEDRO DE MACORIS,  CORRESP. AL MES DE ENERO/2022.</t>
  </si>
  <si>
    <t>PAGO FACT. NO.B1100009281/17-01-2022, ALQUILER LOCAL COMERCIAL EN EL MUNICIPIO DE CABRERA, PROVINCIA MARIA TRINIDAD SANCHEZ, CORRESP. AL MES DE ENERO/2022.</t>
  </si>
  <si>
    <t>PAGO FACT. NO. B1500036615/15-01-2022, CUENTA NO.4236435, POR SERVICIO DE  INTERNET  PRINCIPAL 200 MBPS Y TELECABLE, CORRESP. AL PERIODO DEL 11-12-2021 AL 10-01-2022.</t>
  </si>
  <si>
    <t>PAGO FACT. NO.B1100009289/17-01-2022, ALQUILER LOCAL COMERCIAL,  MUNICIPIO EL VALLE, PROVINCIA HATO MAYOR , CORRESP. AL MES DE ENERO/2022.</t>
  </si>
  <si>
    <t>PAGO FACT. NO. B1500003010/01-01-2022, CUENTA NO. (50015799) SERVICIO C&amp;W INTERNET 155 MBPS IP ASIGNADO A NIVEL CENTRAL, CORRESP. A LA FACTURACION DE 01-01  AL 31-01/2022.</t>
  </si>
  <si>
    <t>PAGO FACT. NO. B1500003008/01-01-2022, CUENTA NO. (50017176) SERVICIO C&amp;W INTERNET ASIGNADO A SAN CRISTÓBAL, CORRESP. A LA FACTURACION DE 01-01 AL 31-01-2022.</t>
  </si>
  <si>
    <t>PAGO FACT. NO.B1500000111/01-01-2022,  ALQUILER LOCAL COMERCIAL Y MANTENIMIENTO EN EL MUNICIPIO LAS TERRENAS, PROVINCIA SAMANA,   CORRESP. AL MES DE ENERO/2022.</t>
  </si>
  <si>
    <t>PAGO FACT. NO. B1500033138/19-01-2022 SERVICIOS ODONTOLOGICOS AL SERVIDOR VIGENTE Y SUS DEPENDIENTES DIRECTOS ( CONYUGE E HIJOS) AFILIADOS A SENASA CORRESP. AL MES DE ENERO/2022.</t>
  </si>
  <si>
    <t>PAGO FACT. NO.B1100009299/17-01-2022,  ALQUILER LOCAL COMERCIAL  EN EL MUNICIPIO NIZAO, PROVINCIA PERAVIA CORRESP. AL MES DE ENERO/2022.</t>
  </si>
  <si>
    <t xml:space="preserve">062300 </t>
  </si>
  <si>
    <t xml:space="preserve">062301 </t>
  </si>
  <si>
    <t xml:space="preserve">062302 </t>
  </si>
  <si>
    <t xml:space="preserve">062303 </t>
  </si>
  <si>
    <t xml:space="preserve">062304 </t>
  </si>
  <si>
    <t xml:space="preserve">062305 </t>
  </si>
  <si>
    <t xml:space="preserve">062306 </t>
  </si>
  <si>
    <t xml:space="preserve">062307 </t>
  </si>
  <si>
    <t xml:space="preserve">062308 </t>
  </si>
  <si>
    <t xml:space="preserve">062309 </t>
  </si>
  <si>
    <t xml:space="preserve">062310 </t>
  </si>
  <si>
    <t xml:space="preserve">062311 </t>
  </si>
  <si>
    <t xml:space="preserve">062312 </t>
  </si>
  <si>
    <t xml:space="preserve">062313 </t>
  </si>
  <si>
    <t xml:space="preserve">062314 </t>
  </si>
  <si>
    <t xml:space="preserve">062315 </t>
  </si>
  <si>
    <t xml:space="preserve">062316 </t>
  </si>
  <si>
    <t xml:space="preserve">062317 </t>
  </si>
  <si>
    <t>PAGO FACT. NO.B1100009290/17-01-2022, ALQUILER LOCAL COMERCIAL  EN BOCA CANASTA , MUNICIPIO BANI, PROVINCIA PERAVIA, CORRESP. AL MES DE ENERO/2022.</t>
  </si>
  <si>
    <t>PAGO FACT. NO.B1100009283/17-01-2022,  ALQUILER LOCAL COMERCIAL EN EL MUNICIPIO LOMA DE CABRERA, PROVINCIA DAJABON,  CORRESP. AL  MES DE ENERO/2022.</t>
  </si>
  <si>
    <t>PAGO FACT. NO.B1100009286/17-01-2022,  ALQUILER LOCAL COMERCIAL, MUNICIPIO SAN JOSE DE OCOA, PROVINCIA  DE SAN JOSE DE OCOA, CORRESP. AL MES DE ENERO/2022.</t>
  </si>
  <si>
    <t>PAGO FACT. NO.B1100009298/17-01-2022,  ALQUILER LOCAL COMERCIAL EN SABANA IGLESIA, PROVINCIA SANTIAGO CORRESP. AL MES DE ENERO/2022.</t>
  </si>
  <si>
    <t>APERTURA DE FONDO DE CAJA CHICA DE LA DIRECCION DE PROGRAMAS Y PROYECTOS ESPECIALES.</t>
  </si>
  <si>
    <t>PAGO FACT. NO.B1500004235/29-12-2021, ORDEN DE COMPRA NO.OC2021-0313, COMPRA DE PHYGMONANOMETER Y OXIMETRO, PARA SU UTILIZACION EN EL SERVICIO MEDICO OFRECIDO EN NUESTRA UNIDAD DE SALUD.</t>
  </si>
  <si>
    <t>PAGO FACT. NO.B1500000211/14-12-2021, ORDEN DE COMPRA NO.OC2021-0300, COMPRA DE ALFOMBRAS CON EL LOGO DE LA INSTITUCION, PARA SER UTILIZADAS EN DIFERENTES AREAS DEL NIVEL CENTRAL.</t>
  </si>
  <si>
    <t>PAGO FACT. NO. B1100009280/17-01-2022, ALQUILER DE LOCAL  COMERCIAL, UBICADO EN LA CALLE SANTOME NO.38, MUNICIPIO EL CERCADO,  PROVINCIA SAN JUAN, CORRESP. AL MES DE ENERO/2022.</t>
  </si>
  <si>
    <t>PAGO INDEMN. Y VAC. (30 DIAS CORRESP. AL AÑO 2019 Y 30 DEL 2020), QUIEN DESEMPEÑO EL CARGO DE TECNICO ADMINISTRATIVO, EN EL DEPARTAMENTO ADMINISTRATIVO.</t>
  </si>
  <si>
    <t>PAGO INDEMN. Y VAC.S (30 DIAS CORRESP. AL AÑO 2019 Y 30 AL 2020), QUIEN DESEMPEÑO EL CARGO DE TECNICO ADMINISTRATIVO, EN EL DEPARTAMENTO ADMINISTRATIVO.</t>
  </si>
  <si>
    <t>PAGO FACT. NO.B1500000111/23-12-2021, ORDEN DE COMPRA NO.OC2021-0314, ADQUISICION DE MATERIALES DE CORTE Y RECONEXION PARA SER UTILIZADO EN LAS OFICINAS COMERCIALES A NIVEL NACIONAL PARA EL REFORZAMIENTO DE BRIGADAS TECNICAS.</t>
  </si>
  <si>
    <t>PAGO FACT. NO.B1500000033/31-01-2022, ALQUILER LOCAL COMERCIAL UBICADO EN EL MUNICIPIO SABANETA,  PROVINCIA SANTIAGO RODRIGUEZ, CORRESP. AL MES ENERO/2022.</t>
  </si>
  <si>
    <t>PAGO INDEMN. Y VAC. (30 DIAS CORRESP. AL AÑO 2020 Y 30 DEL 2021), QUIEN DESEMPEÑO EL CARGO DE GESTOR DE COBROS, EN LA DIVISION COMERCIAL DE SAN CRISTOBAL.</t>
  </si>
  <si>
    <t>PAGO INDEMN. Y VAC. (30 DIAS CORRESP. AL AÑO 2020 Y 30 AL 2021),  QUIEN DESEMPEÑO EL CARGO DE GESTOR DE COBROS, EN LA DIVISION COMERCIAL SAN CRISTOBAL,  (SALDO AL PRESTAMO POR CONSUMO EN LA FERIA DE MUEBLES Y ELECTRODOMESTICOS NO. 9603419879).</t>
  </si>
  <si>
    <t>REPOSICION FONDO CAJA CHICA DE LA PROVINCIA AZUA ZONA II CORRESP. AL PERIODO DEL 07 AL 18-01-2022, RECIBOS DE DESEMBOLSO DEL 1430 AL 1452.</t>
  </si>
  <si>
    <t>PAGO FACT. NO.B1100009282/17-01-2022, ALQUILER LOCAL COMERCIAL EN EL MUNICIPIO RESTAURACION,  PROVINCIA DAJABON.  CORRESP. AL MES DE ENERO/2022.</t>
  </si>
  <si>
    <t>PAGO INDEMN. Y VAC. (30 DIAS CORRESP. AL AÑO 2021), QUIEN DESEMPEÑO EL CARGO DE AYUDANTE DE OPERACIONES Y MANTENIMIENTO, EN EL DEPARTAMENTO MANTENIMIENTO ELECTROMECANICO.</t>
  </si>
  <si>
    <t xml:space="preserve">EFT-7313 </t>
  </si>
  <si>
    <t>EFT-7314</t>
  </si>
  <si>
    <t>EFT-7315</t>
  </si>
  <si>
    <t>EFT-7316</t>
  </si>
  <si>
    <t>EFT-7317</t>
  </si>
  <si>
    <t>EFT-7318</t>
  </si>
  <si>
    <t>EFT-7319</t>
  </si>
  <si>
    <t>EFT-7320</t>
  </si>
  <si>
    <t>EFT-7321</t>
  </si>
  <si>
    <t>EFT-7322</t>
  </si>
  <si>
    <t>EFT-7323</t>
  </si>
  <si>
    <t>PAGO FACT. NO.B1100009285/17-01-2022.  ALQUILER LOCAL COMERCIAL EN EL MUNICIPIO DE BAYAGUANA, PROVINCIA MONTE PLATA, CORRESP. AL MES DE ENERO/2021.</t>
  </si>
  <si>
    <t>PAGO FACT. NOS. B1500000177/25, 178/27-01-2022, ORDEN DE COMPRA OC2021-0206, ADQUISICION DE SUSTANCIAS QUIMICAS (180,472.40 CLORO GAS DE 2,000 LBS),  PARA SER UTILIZADOS  EN TODOS LOS ACUEDUCTOS DEL INAPA, 9MO..</t>
  </si>
  <si>
    <t>PAGO FACT. NOS. B0226798742/03-09, 805811/20-09, 814037/08-10-2021, DESCONTADO DE LA INDEMNIZACION Y VAC., QUIEN DESEMPEÑO EL CARGO DE TECNICO ADMINISTRATIVO, EN EL DEPARTAMENTO ADMINISTRATIVO.</t>
  </si>
  <si>
    <t>PAGO FACT.NO. B1100009317/27-01-22, ALQUILER DE DOS LOCALES COMERCIALES EN EL MUNICIPIO DAJABON,  PROVINCIA DAJABON  CORRESP. A 23 DIAS DEL MES DE NOVIEMBRE LOS MESES DE DICIEMBRE/2021 Y ENERO/2022.</t>
  </si>
  <si>
    <t>PAGO FACT. NO. B1500000015/03-01-2022, ORDENES DE SERVICIO NOS. OS2021-0663,  OS2022-0042, DISTRIBUCION DE AGUA EN DIFERENTES SECTORES Y COMUNIDADES DE LA PROVINCIA SAN JUAN, CORRESP. A 31 DIAS DEL MES DICIEMBRE/2021.</t>
  </si>
  <si>
    <t>PAGO FACT. NO. B1100009310/17-01-2022,  ALQUILER VIVIENDA FAMILIAR HABITADA POR EL PERSONAL DE SUPERVISION DE OBRAS EN MONTECRISTI, CORRESP. AL MES DE ENERO/2022.</t>
  </si>
  <si>
    <t>PAGO FACT. NO. B1100009319/27-01-2022, ALQUILER DE VIVIENDA FAMILIAR HABITADA POR EL PERSONAL DE SUPERVISION DEL ACUEDUCTO JUANA VICENTA, EL LIMON, PROVINCIA SAMANA,  CORRESP. A LOS MESES DE OCTUBRE, NOVIEMBRE, DICIEMBRE/2021 Y ENERO/2022.</t>
  </si>
  <si>
    <t>PAGO FACT. NO. B1500000049/12-01-2022, ORDEN DE SERVICIO NO.OS2021-0710, SERVICIO DISTRIBUCION DE AGUA, EN DIFERENTES BARRIOS Y COMUNIDADES DE LA PROVINCIA PEDERNALES, CORRESP.  A  29  DIAS DE DICIEMBRE/2021.</t>
  </si>
  <si>
    <t>PAGO FACT. NO. B1500000024/05-01-2022, ORDENES  DE SERVICIO NOS. OS2021-0588,  OS2022-0019,  DISTRIBUCION DE AGUA EN DIFERENTES SECTORES Y COMUNIDADES DE LA PROVINCIA BARAHONA, CORRESP. A 30 DIAS DE DICIEMBRE/2021.</t>
  </si>
  <si>
    <t>PAGO FACT. NO. B1500000197/10-11, 199/06-12-2021, 203/04-01-2022,  ORDEN DE SERVICIO NO. OS2021-0751  DISTRIBUCION DE AGUA EN DIFERENTES SECTORES Y COMUNIDADES DE LA PROVINCIA SANTIAGO RODRIGUEZ, CORRESP. A 24 DIAS DE OCTUBRE, 23 DIAS DEL MES DE NOVIEMBRE Y 29  DIAS DE DICIEMBRE/2021.</t>
  </si>
  <si>
    <t>PAGO FACT. NOS.B0226799830/06-09, 801648/10-09, 804701/17-09, 806312/21-09, 19969/21-10-2021, DESCONTADO DE LA INDEMN. Y VAC. QUIEN DESEMPEÑO EL CARGO DE AYUDANTE DE OPERACIONES Y MANTENIMIENTO, EN EL DEPARTAMENTO MANTENIMIENTO ELECTROMECANICO.</t>
  </si>
  <si>
    <t xml:space="preserve">EFT-7325 </t>
  </si>
  <si>
    <t>EFT-7326</t>
  </si>
  <si>
    <t>EFT-7327</t>
  </si>
  <si>
    <t>EFT-7328</t>
  </si>
  <si>
    <t>EFT-7329</t>
  </si>
  <si>
    <t>EFT-7330</t>
  </si>
  <si>
    <t>EFT-7331</t>
  </si>
  <si>
    <t>EFT-7332</t>
  </si>
  <si>
    <t>EFT-7333</t>
  </si>
  <si>
    <t>EFT-7334</t>
  </si>
  <si>
    <t xml:space="preserve">062318 </t>
  </si>
  <si>
    <t xml:space="preserve">062319 </t>
  </si>
  <si>
    <t xml:space="preserve">062320 </t>
  </si>
  <si>
    <t xml:space="preserve">062321 </t>
  </si>
  <si>
    <t xml:space="preserve">062322 </t>
  </si>
  <si>
    <t xml:space="preserve">062323 </t>
  </si>
  <si>
    <t xml:space="preserve">062324 </t>
  </si>
  <si>
    <t xml:space="preserve">062325 </t>
  </si>
  <si>
    <t xml:space="preserve">062326 </t>
  </si>
  <si>
    <t xml:space="preserve">062327 </t>
  </si>
  <si>
    <t xml:space="preserve">062328 </t>
  </si>
  <si>
    <t xml:space="preserve">062329 </t>
  </si>
  <si>
    <t xml:space="preserve">062330 </t>
  </si>
  <si>
    <t>PAGO VAC. (20 DIAS CORRESPONDIENTE AL AÑO 2020 Y 15 DEL 2021), QUIEN DESEMPEÑO EL CARGO DE COORDINADOR DE CONTROL DE CALIDAD, EN EL LABORATORIO NACIONAL DE LA REFERENCIA CALIDAD DE AGUA ING. MARCO RODRIGUEZ.</t>
  </si>
  <si>
    <t>PAGO INDEMN. Y VAC. (20 DIAS CORRESPONDIENTE AL AÑO 2019 Y 20 DEL 2020), QUIEN DESEMPEÑO EL CARGO DE MECANICO AUTOMOTRIZ, EN LA SECCION DE TALLERES.</t>
  </si>
  <si>
    <t>PAGO INDEMN. Y VAC. (20 DIAS CORRESP. AL AÑO 2019 Y 20 AL 2020),  QUIEN DESEMPEÑO EL CARGO DE MECANICO AUTOMOTRIZ, EN LA SECCION DE TALLERES.</t>
  </si>
  <si>
    <t>PAGO INDEMN. Y VAC. (20 DIAS CORRESPONDIENTE AL AÑO 2019 Y 20 AL 2020), AL SR, ENEMENCIO GOMEZ GUEVARA, CEDULA NO. 080-0003699-9, QUIEN DESEMPEÑO EL CARGO DE MECANICO AUTOMOTRIZ, EN LA SECCION DE TALLERES.</t>
  </si>
  <si>
    <t>PAGO FACT. NO. B1500000021/01-12-2020,   DISTRIBUCION DE AGUA EN DIFERENTES SECTORES Y COMUNIDADES DE LA PROVINCIA MONTE CRISTI, CORRESP. A 23  DIAS DE NOVIEMBRE/2020, SEGUN RECONOCIMIENTO DE DEUDA Y ACUERDO DE PAGO POR SERVICIO BRINDADO FUERA DEL CONTRATO.</t>
  </si>
  <si>
    <t>PAGO ACUERDO TRANSACCIONAL Y DESISTIMIENTO DE ACCIONES.</t>
  </si>
  <si>
    <t>PAGO FACT. NO. B1100009304/17-01-2022, ALQUILER DEL LOCAL  DE LA OFICINA COMERCIAL, UBICADO EN LA CALLE DUARTE NO.09,  MUNICIPIO RANCHO ARRIBA,  PROVINCIA SAN JOSE DE OCOA, CORRESP. AL MES DE ENERO/2022.</t>
  </si>
  <si>
    <t>PAGO FACT. NO.B1500000183/19-01-2022, ORDEN DE SERVICIO NO. OS2021- 0632, COLOCACION DE PUBLICIDAD INSTITUCIONAL DURANTE 06 (SEIS) MESES, EN PAGINA WEB. HTTPS://CIUDADORIENTAL.COM.  CORRESP. AL PERIODO DEL 01 DE DICIEMBRE DEL 2021 AL 01 DE ENERO DEL 2022.</t>
  </si>
  <si>
    <t>REPOS. FONDO CAJA CHICA DE LA PROVINCIA ELIAS PIÑA ZONA II CORRESP. AL PERIODO DEL 14 AL 28-01-2022, RECIBOS DE DESEMBOLSO DEL 3749 AL 3762.</t>
  </si>
  <si>
    <t>AUMENTO DE FONDO DE CAJA CHICA DE LA PROVINCIA DUARTE ACTUALMENTE DICHO FONDO CUENTA CON UN MONTO RD$400,000.00 Y CON ESTA SUMA ASCIENDE A RD$500,000.00.</t>
  </si>
  <si>
    <t>PAGO FACT. NOS.B1500000146,47/24-01-2022, ORDEN DE SERVICIO NO.OS2021-0826, COLOCACION DE PUBLICIDAD INSTITUCIONAL EN EL PERIODO DEL 22 DE NOVIEMBRE AL 22 DE DICIEMBRE DEL 2021 Y DEL 22 DE DICIEMBRE DEL 2021 AL 22 DE ENERO DEL 2022, EN  EL PROGRAMA LOS COMENTARIOS DE JUAN CADENA, EL CUAL ES TRANSMITIDO POR CINE VISION CANAL 19, EN HORARIO DE 7:00PM A 8:00PM, COLOCACION DE 2 CUÑAS DIARIAS DE 30 SEGUNDOS.</t>
  </si>
  <si>
    <t>PAGO FACT. NO.B1100009294/17-01-2022,  ALQUILER DE LOCAL COMERCIAL EN EL MUNICIPIO NAGUA, PROVINCIA MARIA TRINIDAD SANCHEZ, CORRESP. AL MES DE ENERO/2022.</t>
  </si>
  <si>
    <t>PAGO FACT. NOS.B1500000009/25-01-2022, 08/13-12, 07/03-12-2021, ALQUILER LOCAL COMERCIAL EN LA AVENIDA MARIA TRINIDAD SANCHEZ NO.71, ESQUINA CALLE ORFELICIA, MUNICIPIO ESPERANZA, PROVINCIA VALVERDE, , CORRESP. A LOS MESES DE NOVIEMBRE, DICIEMBRE/2021 Y ENERO/2022.</t>
  </si>
  <si>
    <t>PAGO FACT. NO. B0227725873/03-11-2021, DESCONTADO DE LAS VACACIONES DE LA SRA. LUZ YANERYS MATOS MATOS, CEDULA DE IDENTIDAD NO.001-0090600-6, QUIEN DESEMPEÑO EL CARGO DE COORDINADOR DE CONTROL DE CALIDAD, EN EL LABORATORIO NACIONAL DE LA REFERENCIA CALIDAD DE AGUA ING. MARCOS RODRIGUEZ.</t>
  </si>
  <si>
    <t>PAGO FACT. NO.B1500001006/11-01-2022, ORDEN DE COMPRA NO.OC2021-0320, COMPRA DE MATERIAL GASTABLE DE OFICINA, LOS CUALES SERAN UTILIZADOS EN DIFERENTES DEPARTAMENTOS DE LA INSTITUCION (INAPA).</t>
  </si>
  <si>
    <t>PAGO FACT. NOS. B1500001408/29-12-2021, 1412/03, 1415, 1417/04,  1419/05, 1426/17, 1428/18, 1431, 1432, 1433, 1434, 1435/19, 1439/28-01-2022,  ORDEN DE COMPRA OC2021-0302,  ADQUISICIÓN DE (2,209.00 TICKETS Y 13,464.58 GASOIL OPTIMO )  DE COMBUSTIBLES PARA SER UTILIZADOS EN LA FLOTILLA DE VEHÍCULOS Y EQUIPOS DEL INAPA.</t>
  </si>
  <si>
    <t>PAGO FACT. NOS. B1500000105/01-09, 106/01-10, 107/02-11, 108/01-12-2020, 109/05-01-2021  ABASTECIMIENTO DE AGUA EN DIFERENTES SECTORES Y COMUNIDADES DE LA PROVINCIA BAHORUCO, CORRESP. A 06  DIAS  DE AGOSTO,   30 DIAS DE SEPTIEMBRE, 30 DE OCTUBRE, 30  DIAS DE NOVIEMBRE  Y  08  DIAS DE DICIEMBRE/2020. SEGUN RECONOCIMIENTO DE DEUDA POR SERVICIO BRINDADO FUERA DEL CONTRATO.</t>
  </si>
  <si>
    <t>PAGO FACT. NO.B1100009295/17-01-2022,  ALQUILER DE LOCAL COMERCIAL EN EL MUNICIPIO DON GREGORIO, PROVINCIA PERAVIA,  CORRESP. AL MES DE ENERO/2022.</t>
  </si>
  <si>
    <t>PAGO FACT. NO.B1500000151/20-1-2022, ORDEN DE SERVICIO NO. OS2021-0722, DISTRIBUCION DE AGUA EN DIFERENTES SECTORES Y COMUNIDADES DE LA PROVINCIA SAMANA, CORRESP. A 31 DIAS DEL MES DE  DICIEMBRE/2021.</t>
  </si>
  <si>
    <t>PAGO FACT. NO. B1500000127/11-01-2022,  ORDEN DE SERVICIO NO. OS2021-0602, SERVICIO DISTRIBUCION DE AGUA EN DIFERENTES SECTORES Y COMUNIDADES DE LA PROVINCIA SAN CRISTOBAL. CORRESP. A 29   DIAS DE  DICIEMBRE/2021.</t>
  </si>
  <si>
    <t>PAGO FACT. NO. B1500033303/28-01-2022 SEGURO COLECTIVO DE VIDA CORRESP. AL MES FEBRERO/2022, POLIZA NO.2-2-102-0064318.</t>
  </si>
  <si>
    <t>PAGO FACT. NO.B1100009278/17-01-2022,  ALQUILER LOCAL COMERCIAL EN MANZANILLO, MUNICIPIO PEPILLO SALCEDO, PROVINCIA MONTECRISTI, CORRESP. AL MES DE ENERO/2022.</t>
  </si>
  <si>
    <t>PAGO FACT. NO.B1100009296/17-01-2022, ALQUILER DE LOCAL COMERCIAL EN EL DISTRITO MUNICIPAL HATILLO PALMA , MUNICIPIO GUAYUBIN, PROVINCIA  MONTE CRISTI, CORRESP. AL MES ENERO/2022.</t>
  </si>
  <si>
    <t xml:space="preserve">EFT-7335 </t>
  </si>
  <si>
    <t>EFT-7336</t>
  </si>
  <si>
    <t>EFT-7337</t>
  </si>
  <si>
    <t>EFT-7338</t>
  </si>
  <si>
    <t>EFT-7339</t>
  </si>
  <si>
    <t>EFT-7340</t>
  </si>
  <si>
    <t>EFT-7341</t>
  </si>
  <si>
    <t>EFT-7342</t>
  </si>
  <si>
    <t>EFT-7343</t>
  </si>
  <si>
    <t xml:space="preserve">062331 </t>
  </si>
  <si>
    <t xml:space="preserve">062332 </t>
  </si>
  <si>
    <t xml:space="preserve">062333 </t>
  </si>
  <si>
    <t xml:space="preserve">062334 </t>
  </si>
  <si>
    <t xml:space="preserve">062335 </t>
  </si>
  <si>
    <t xml:space="preserve">062336 </t>
  </si>
  <si>
    <t xml:space="preserve">062337 </t>
  </si>
  <si>
    <t xml:space="preserve">062338 </t>
  </si>
  <si>
    <t xml:space="preserve">062339 </t>
  </si>
  <si>
    <t xml:space="preserve">062340 </t>
  </si>
  <si>
    <t xml:space="preserve">062341 </t>
  </si>
  <si>
    <t xml:space="preserve">062342 </t>
  </si>
  <si>
    <t xml:space="preserve">062343 </t>
  </si>
  <si>
    <t xml:space="preserve">062344 </t>
  </si>
  <si>
    <t>PAGO FACT. NO. B1100009284/17-01-2022,  ALQUILER LOCAL COMERCIAL, MUNICIPIO SAN JUAN, PROVINCIA SAN JUAN,  CORRESP. AL  MES DE ENERO/2022.</t>
  </si>
  <si>
    <t>PAGO FACT. NO. B1100009291/17-01-2022, ALQUILER LOCAL COMERCIAL EN EL MUNICIPIO QUISQUEYA, PROVINCIA SAN PEDRO DE MACORIS, CORRESP. AL MES DE ENERO/2022.</t>
  </si>
  <si>
    <t>PAGO FACT. NOS. B1500000070/01-04, 71/03-05, 72/02-06, 73/01-07-2021,  DISTRIBUCION DE AGUA EN DIFERENTES SECTORES Y COMUNIDADES DE LA  PROVINCIA SAN CRISTOBAL, CORRESP.  A 31 DIAS  DE  MARZO,   30  DIAS  DE ABRIL,  31 DIAS DE MAYO Y 21 DIAS DE JUNIO/2021, MENOS DESC. ISR RD$25,142.50, SEGUN RECONOCIMIENTO DE DEUDA POR BRINDAR SERVICIO FUERA DEL CONTRATO.</t>
  </si>
  <si>
    <t>PAGO FACT. NO.B1100009305/17-01-2022,  ALQUILER LOCAL COMERCIAL EN EL MUNICIPIO CEVICOS, PROVINCIA  SANCHEZ RAMIREZ,  CORRESP. AL MES DE ENERO/2022.</t>
  </si>
  <si>
    <t>PAGO FACT. NO.B1500000149/10-12-2021, ORDEN DE SERVICIO NO.OS2021-0914, SERVICIO DE NOTARIO PARA EL PROCESO DE SORTEO DE OBRAS NO.INAPA-CCC-SO-2021-0002 PARA LA "AMPLIACION DE REDES DE ACUEDUCTOS  PROVINCIAS HATO MAYOR Y LA ALTAGRACIA".</t>
  </si>
  <si>
    <t>PAGO VAC. (11 DIAS CORRESP. AL AÑO 2021), QUIEN DESEMPEÑO EL CARGO DE AUXILIAR DE TRANSPORTACION, EN LA DIVISION DE TRANSPORTACION.</t>
  </si>
  <si>
    <t>PAGO FACT. NO.B1100009270/14-01-2022,  ALQUILER LOCAL,  EN EL MUNICIPIO TAMAYO, PROVINCIA BARAHONA, CORRESP. AL MES ENERO/2022.</t>
  </si>
  <si>
    <t>PAGO FACT. NO. B1100009302/17-01-2022,  ALQUILER LOCAL COMERCIAL EN EL MUNICIPIO SABANA LARGA, PROVINCIA SAN JOSE DE OCOA, CORRESP. AL MES DE ENERO/2022.</t>
  </si>
  <si>
    <t>PAGO FACT. NO.B1100009292/17-01-2022, ALQUILER LOCAL COMERCIAL EN  LAS YAYAS, PROVINCIA  AZUA, CORRESP. AL MES DE ENERO/2022.</t>
  </si>
  <si>
    <t>PAGO FACT. NO.B1100009303/17-01-2022  ALQUILER LOCAL COMERCIAL MUNICIPIO COMENDADOR, PROVINCIA ELIAS PIÑA, CORRESP. AL MES DE ENERO/2022.</t>
  </si>
  <si>
    <t>PAGO FACT. NO. B1100009301/17-01-2022, ALQUILER LOCAL COMERCIAL EN BOHECHIO, PROVINCIA SAN JUAN, CORRESP. AL MES DE ENERO/2022.</t>
  </si>
  <si>
    <t>PAGO FACT. NO.B1100009287/17-01-2022,  ALQUILER LOCAL COMERCIAL EN JICOME ARRIBA, MUNICIPIO ESPERANZA, PROVINCIA VALVERDE,  CORRESP. AL MES DE ENERO/2022.</t>
  </si>
  <si>
    <t>PAGO FACT. NO. B1100009324/31-01-2022,  ALQUILER LOCAL COMERCIAL, EN EL MUNICIPIO VILLA JARAGUA, PROVINCIA BAHORUCO, CORRESP. A LOS MESES DE SEPTIEMBRE, OCTUBRE, NOVIEMBRE, DICIEMBRE/2021 Y ENERO/2022.</t>
  </si>
  <si>
    <t>PAGO FACT. NO. B1500000333/19-01-2022 ORDEN DE SERVICIO OS2021-0772 COLOCACION DE PUBLICIDAD INSTITUCIONAL DURANTE TRES (03) MESE, EN PAGINA WEB WWW.NOTICIASSIN.COM LA CUAL CONSISTE EN DISPOSITIVOS DESKTOP + MOVIL, POSICION PORTADA + ARTICULOS + SECCIONES TAMAÑO 728 X 90, 300 X 600, 300 X 250, 970 X 250, 300 X 50 CORRESP.  AL PERIODO DEL 11 DICIEMBRE/2021 AL 10 DE ENERO/2022.</t>
  </si>
  <si>
    <t>PAGO FACT. NOS. B1500000013/01-12-2021, 101/03-01-2022, ORDENES DE SERVICIO NOS. OS2021-0408, OS2021-0921, DISTRIBUCION DE AGUA CON CAMION CISTERNA EN DIFERENTES SECTORES Y COMUNIDADES DE LA PROVINCIA SAN CRISTOBAL CORRESP. A 30 DIAS DEL MES DE NOVIEMBRE Y 31 DIAS DEL MES DE DICIEMBRE/2021.</t>
  </si>
  <si>
    <t>PAGO FACT. NO. B1500000332/28-01-2022 ORDEN DE SERVICIO NO. OS2021-0396, SERVICIO DE ALQUILER DE AUTOBUSES PARA TRANSPORTAR EMPLEADOS DEL INAPA, CORRESP. AL PERIODO DEL 29 DE DICIEMBRE/2021 AL 28 DE ENERO/2022.</t>
  </si>
  <si>
    <t>PAGO FACT. NO.B1500000165/13-01-2022, ORDEN  DE SERVICIO NO. OS2021-0739,  DISTRIBUCION DE AGUA EN DIFERENTES SECTORES Y COMUNIDADES DE LA PROVINCIA SAN CRISTOBAL,  CORRESP. A   31 DIAS DE DICIEMBRE/2021.</t>
  </si>
  <si>
    <t>PAGO FACT. NO. B1500003655/28-01-2022, ORDEN DE SERVICIO NO. OS2021-0679, COLOCACIÓN DE PUBLICIDAD EN UN MEDIO (1)  DE CIRCULACIÓN NACIONAL, DOS DÍAS CONSECUTIVOS: JUEVES 26 Y VIERNES 27 DE AGOSTO/2021, PROCESO DE LICITACIÓN PUBLICA NACIONAL INAPA-CCC-LPN-2021-0035 "CONSTRUCCIÓN ESTACIÓN DE BOMBEO, LÍNEA DE IMPULSIÓN Y PLANTA DEPURADORA, ALCANTARILLADO SANITARIO SABANA DE LA MAR, PROVINCIA HATO MAYOR, ZONA VI" PUBLICADO EN EL PERIÓDICO "EL NUEVO DIARIO".</t>
  </si>
  <si>
    <t>PAGO FACT. NO.B1100009293/17-01-2021,  ALQUILER LOCAL COMERCIAL EN EL MUNICIPIO COTUI, PROVINCIA SANCHEZ RAMIREZ, CORRESP. AL  MES DE ENERO/2022.</t>
  </si>
  <si>
    <t>PAGO FACT. NOS.B0226484212/03-09, 50283/10-09, 802728,29/13-09, 12468,69/05-10, 15129/11-10, 16673/14-10-2021, DESCONTADO DE LAS VACACIONES DEL SR. MILCIADES BELTRE CASTRO, CEDULA DE IDENTIDAD NO.402-2139378-4, QUIEN DESEMPEÑO EL CARGO DE AUXILIAR DE TRANSPORTACION, EN LA DIVISION DE TRANSPORTACION,.</t>
  </si>
  <si>
    <t>PAGO FACT.NO.B1100009308/17-01-2022,  ALQUILER LOCAL COMERCIAL  EN EL SECTOR PIZARRETE, MUNICIPIO BANI, PROVINCIA PERAVIA, CORRESP. AL MES DE ENERO/2022.</t>
  </si>
  <si>
    <t>PAGO FACT. NO.B1500000026/05-01-2022, ORDEN DE SERVICIO NO. OS2021-0858, DISTRIBUCION DE AGUA EN DIFERENTES SECTORES Y COMUNIDADES  DE LA PROVINCIA BARAHONA ,  CORRESP.  A 31 DIAS DE DICIEMBRE/2021.</t>
  </si>
  <si>
    <t>PAGO FACT. NO. B1500003648/20-01-2022, ORDEN DE SERVICIO NO. OS2021-0934, COLOCACIÓN DE PUBLICIDAD EN UN (01) MEDIO DE CIRCULACIÓN NACIONAL, POR UN (1) DÍA, PARA CONVOCATORIA CONCURSO EXTERNO PARA CUBRIR VACANTES DE COORDINADOR DE TRATAMIENTO DEL AGUA Y LABORATORISTA DE CALIDAD DEL AGUA. PUBLICADO EN EL PERIODICO  "EL NUEVO DIARIO".</t>
  </si>
  <si>
    <t xml:space="preserve">062345 </t>
  </si>
  <si>
    <t xml:space="preserve">062346 </t>
  </si>
  <si>
    <t xml:space="preserve">062347 </t>
  </si>
  <si>
    <t xml:space="preserve">062348 </t>
  </si>
  <si>
    <t xml:space="preserve">062349 </t>
  </si>
  <si>
    <t xml:space="preserve">062350 </t>
  </si>
  <si>
    <t xml:space="preserve">062351 </t>
  </si>
  <si>
    <t xml:space="preserve">062352 </t>
  </si>
  <si>
    <t xml:space="preserve">062353 </t>
  </si>
  <si>
    <t xml:space="preserve">EFT-7344 </t>
  </si>
  <si>
    <t>EFT-7345</t>
  </si>
  <si>
    <t>EFT-7346</t>
  </si>
  <si>
    <t>EFT-7347</t>
  </si>
  <si>
    <t>PAGO FACT. NO. B1100009306/17-01-2022,  ALQUILER LOCAL COMERCIAL EN EL MUNICIPIO MONCION, PROVINCIA SANTIAGO RODRIGUEZ,  CORRESP.  AL MES DE ENERO/2022.</t>
  </si>
  <si>
    <t>PAGO FACT. NO. B1100009309/17-01-2022,  ALQUILER  LOCAL  DE LA OFICINA COMERCIAL EN EL MUNICIPIO DE VALLEJUELOS, PROVINCIA SAN JUAN,  CORRESP. AL MES ENERO/2022.</t>
  </si>
  <si>
    <t>PAGO FACT. NO. B1100009320/27-01-2022, ALQUILER LOCAL COMERCIAL EN EL MUNICIPIO DUVERGE, PROVINCIA INDEPENDENCIA, CORRESP. A 9 DIAS DEL MES DE DICIEMBRE/2021 Y ENERO/2022.</t>
  </si>
  <si>
    <t>APERTURA DE FONDO DE CAJA CHICA DE LA PROVINCIA BARAHONA.</t>
  </si>
  <si>
    <t>AUMENTO DE FONDO DE CAJA CHICA DE LA PROVINCIA AZUA, ACTUALMENTE DICHO FONDO CUENTA CON UN MONTO DE RD$200,000.00 Y CON ESTA SUMA EL FONDO ASCIENDE A RD$500,000.00.</t>
  </si>
  <si>
    <t>PAGO INDEMN. Y VAC. (15 DIAS CORRESP. AL AÑO 2020), QUIEN DESEMPEÑO LA FUNCION DE OPERADOR DE SISTEMA APS, EN LA DIVISION DE OPERACIONES PROVINCIA DUARTE.</t>
  </si>
  <si>
    <t>PAGO FACT. NO.B1500000069/18-10-2021, ORDEN DE COMPRA NO.OC2021-0262, COMPRA DE MATERIALES PARA LA OPERACION Y MANTENIMIENTO DE LOS SISTEMAS DE AGUA POTABLE EN LOS ACUEDUCTOS DE TODAS LAS PROVINCIAS, DE CORTE Y RECONEXION, PARA SER UTILIZADO EN LOS OPERATIVOS DE LA PROVINCIA PERAVIA Y PARA CONFECCION DE KITCHEN_AID EN LAS NUEVAS OFICINAS DE COMPRAS Y CONTRATACIONES, SEDE CENTRAL.</t>
  </si>
  <si>
    <t>PAGO FACT. NO. B1500000010/14-01-2022 ORDEN DE COMPRA OC2021-0287, "ADQUISICIÓN DE TUBOS Y TUBERÍAS DE ACERO Y PVC PARA SER UTILIZADOS EN TODOS LOS ACUEDUCTOS DEL INAPA".</t>
  </si>
  <si>
    <t>APERTURA DE FONDO DE CAJA CHICA DE LA DIVISIÓN DE TRANSPORTE.</t>
  </si>
  <si>
    <t>PAGO FACT. NO. B1500000585/14-01-2022 A LA ORDEN DE COMPRA NO. OC2021-0208/29-07-2021, ADQUISICIÓN DE MOBILIARIOS PARA SER UTILIZADOS EN LAS OFICINAS DEL INAPA.</t>
  </si>
  <si>
    <t>PAGO FACT. NO.B1500000076/31-01-2022, ORDEN DE SERVICIO NO.OS2022-0035, SERVICIO NOTARIO PARA EL ACTO DE APERTURA DE LA COMPARACION DE PRECIOS NO.INAPA-CCC-CP-2021-0079, OFERTAS TECNICAS (SOBRE A) PARA LA "CONSTRUCCION PLANTA POTABILIZADORA DE 20 PS, ACUEDUCTO LAS CAÑITAS, PROVINCIA HATO MAYOR, ZONA VI".</t>
  </si>
  <si>
    <t>PAGO FACT. NO.B1500159365/28-01-2022 (771256670), SERVICIO DE LINEA TELEFONICA TIPO CELULAR FIJO, INSTALADA EN LA PLANTA DE TRATAMIENTO DE HIGUEY, CORRESP. AL MES DE ENERO/2022.</t>
  </si>
  <si>
    <t>PAGO FACT. NO. B1500159364/28-01-2022 (CUENTA NO.744281798), SERVICIO DE INTERNET BANDA (S) ANCHA DE LA DIRECCION EJECUTIVA, DIRECCION DE TRATAMIENTO, DIRECCION DE RECURSOS HUMANOS, DEPTO. COMUNICACIONES, TRANSPORTACION, SISMOPA, DIRECCION ADMINISTRATIVA, TOPOGRAFIA, UEPE, BANDA ANCHA DE IPAD, BANDA ANCHA PROV. SAN PEDRO DE MACORIS, CORRESP. AL MES DE ENERO/2022.</t>
  </si>
  <si>
    <t xml:space="preserve">EFT-7348 </t>
  </si>
  <si>
    <t>EFT-7349</t>
  </si>
  <si>
    <t>EFT-7350</t>
  </si>
  <si>
    <t>EFT-7351</t>
  </si>
  <si>
    <t>EFT-7352</t>
  </si>
  <si>
    <t>EFT-7353</t>
  </si>
  <si>
    <t>EFT-7354</t>
  </si>
  <si>
    <t>EFT-7355</t>
  </si>
  <si>
    <t>EFT-7356</t>
  </si>
  <si>
    <t>EFT-7357</t>
  </si>
  <si>
    <t>EFT-7358</t>
  </si>
  <si>
    <t>EFT-7359</t>
  </si>
  <si>
    <t>EFT-7360</t>
  </si>
  <si>
    <t>EFT-7361</t>
  </si>
  <si>
    <t xml:space="preserve">062354 </t>
  </si>
  <si>
    <t xml:space="preserve">062355 </t>
  </si>
  <si>
    <t xml:space="preserve">062356 </t>
  </si>
  <si>
    <t xml:space="preserve">062357 </t>
  </si>
  <si>
    <t xml:space="preserve">062358 </t>
  </si>
  <si>
    <t>PAGO FACT. NO. B1100009307/17-0-2022, ALQUILER DE LOCAL COMERCIAL, MUNICIPIO MICHES, PROVINCIA EL SEIBO, CORRESP. AL MES DE ENERO/2022.</t>
  </si>
  <si>
    <t>AVANCE INICIAL 20% A LA ORDEN DE COMPRA NO. OC2022-0009/14-01-2022, ADQUISICIÓN MEDIOS DE CULTIVOS, REACTIVOS, SOLUCIONES Y MATERIALES, PARA USO DE LOS LABORATORIOS DEL INAPA.</t>
  </si>
  <si>
    <t>PAGO FACT.  NOS. B1500000001, 02, 03, 04, 05/04-01-2022, ORDEN DE SERVICIO NO. OS2022-0005,  DISTRIBUCION DE AGUA EN DIFERENTES SECTORES Y COMUNIDADES DE LA PROVINCIA DAJABON,  CORRESP. A  11 DIAS DE AGOSTO, 26 DIAS DE SEPTIEMBRE, 25 DIAS DE OCTUBRE, 25 DIAS DE NOVIEMBRE Y 22 DIAS DE DICIEMBRE/2021.</t>
  </si>
  <si>
    <t>REPOS. FONDO CAJA CHICA DE LA DIRECCION DE OPERACIONES DESTINADO PARA CUBRIR GASTOS DE URGENCIA CORRESPONDIENTE AL PERIODO DEL 03-01 AL 01-02-2022, RECIBOS DE DESEMBOLSO DEL 10026 AL 10093.</t>
  </si>
  <si>
    <t>PAGO FACT. NOS.B1500006242,43/23-12-2021, ORDEN DE SERVICIO NO.OS2021-0848, "CONTRATACION DE SERVICIO PARA LA PUBLICACION DE CONVOCATORIA A LICITACION PUBLICA NACIONAL DURANTE LOS MESES NOVIEMBRE Y DICIEMBRE 2021 EN UN DIARIO DE CIRCULACION NACIONAL" NO.INAPA-CCC-LPN-2021-0048, INAPA-CCC-LPN-2021-0049, INAPA-CCC-LPN-2021-0056.</t>
  </si>
  <si>
    <t>PAGO FACT. NO.B1500000042/31-12-2021, ORDEN DE SERVICIO NO. OS2021-0600,   DISTRIBUCION DE AGUA EN DIFERENTES SECTORES Y COMUNIDADES  DE LA PROVINCIA SAMANA, CORRESP. A 31  DIAS DEL MES DE  DICIEMBRE/2021.</t>
  </si>
  <si>
    <t>PAGO FACT.  NO. B1500000046/12-01-2022, ORDENES DE SERVICIO NOS. OS2021-0533, OS2022-0037,  DISTRIBUCION DE AGUA EN DIFERENTES SECTORES Y COMUNIDADES DE LA PROVINCIA SAN JUAN DE LA MAGUANA, CORRESP. A  31 DIAS DE DICIEMBRE/2021.</t>
  </si>
  <si>
    <t>PAGO FACT. NO.B1500000004/05-02-2022, ALQUILER LOCAL COMERCIAL MUNICIPIO HIGUEY, PROVINCIA LA ALTAGRACIA,  CORRESP. AL MES DE ENERO/2022.</t>
  </si>
  <si>
    <t>PAGO FACT. NO.B1500000027/27-01-2022, ORDEN DE SERVICIO NO.OS2022-0045, SERVICIO DE NOTARIO PARA EL ACTO DE APERTURA DE LA LICITACION PUBLICA NACIONAL NO.INAPA-CCC-LPN-2021-0043, OFERTAS ECONOMICAS (SOBRE B) PARA LA "ADQUISICION DE EQUIPOS DE VIDEOVIGILANCIA PARA SER UTILIZADOS EN EL INAPA".</t>
  </si>
  <si>
    <t>PAGO FACT.NO.B1500000029/27-01-2022, ORDEN DE SERVICIO NO.OS2022-0044, SERVICIO DE NOTARIO PARA EL ACTO DE APERTURA DE LA COMPARACION DE PRECIOS NO.INAPA-CCC-CP-2021-0077 OFERTAS TECNICAS (SOBRE A) PARA EL "MEJORAMIENTO ACUEDUCTO EL LIMON, PROVINCIA INDEPENDENCIA, ZONA VIII".</t>
  </si>
  <si>
    <t>PAGO FACT. NO. B1500000028/27-01/2022, ORDEN DE SERVICIO NO. OS2022-0040, SERVICIO DE NOTARIO PARA ACTO DE APERTURA DE LA COMPARACIÓN DE PRECIOS NO. INAPA-CCC-CP-2021-0073 OFERTAS TÉCNICAS (SOBRE A) PARA LA " ADQUISICIÓN EQUIPOS DE COMUNICACIÓN PARA SER UTILIZADOS EN EL INAPA".</t>
  </si>
  <si>
    <t>PAGO FACT. NO. B1500000030/28-01/2022, ORDEN DE SERVICIO NOS. OS2022-0049, SERVICIO DE NOTARIO PARA ACTO DE APERTURA DE LA LICITACIÓN PÚBLICA NACIONAL NO. INAPA-CCC-LPN-2021-0049 OFERTAS TÉCNICAS (SOBRE A) PARA LA " ADQUISICIÓN DE JUNTAS DE DRESSER Y REDUCTORAS PARA SER UTILIZADAS EN LOS ACUEDUCTOS DE TODAS LAS PROVINCIAS".</t>
  </si>
  <si>
    <t>PAGO FACT. NO.B1500022187/01-02-2022, SERVICIOS MEDICOS A EMPLEADOS VIGENTES Y EN TRÁMITE DE PENSIÓN, CONJUNTAMENTE CON SUS DEPENDIENTES DIRECTOS, (CÓNYUGES, HIJOS E HIJASTROS), CORRESP. AL MES DE FEBRERO/2022.</t>
  </si>
  <si>
    <t>PAGO FACT. NO. B1500158692/28-02-2022 (721621338) SERVICIO DE LAS FLOTAS SISMOPA, CORRESP. AL MES DE ENERO/2022.</t>
  </si>
  <si>
    <t>PAGO FACT. NO.B1500000075/31-01-2022, ORDEN DE SERVICIO NO.OS2022-0027, SERVICIO DE NOTARIO PARA EL ACTO DE APERTURA DE LA COMPARACION DE PRECIOS NO.INAPA-CCC-CP-2021-0075 OFERTAS TECNICAS (SOBRE A) PARA LA "CONSTRUCCION SISTEMA DE ABASTECIMIENTO LAS CEJAS-MATANCITA, PROVINCIA MARIA TRINIDAD SANCHEZ, ZONA III".</t>
  </si>
  <si>
    <t>PAGO FACT. NO. B1500000151/08-02-2022, ALQUILER LOCAL COMERCIAL EN VILLA ELISA, MUNICIPIO GUAYUBIN, PROVINCIA MONTECRISTI, CORRESP. AL MES ENERO/2022.</t>
  </si>
  <si>
    <t>PAGO FACT. NOS.B1500021951, 21958/01-02-2022,  POLIZA NO.30-93-015147, SERVICIOS PLAN MASTER INTERNACIONAL AL SERVIDOR VIGENTE Y SUS DEPENDIENTES DIRECTOS (CONYUGE E HIJOS), CORRESP. AL MES DE FEBRERO/2022.</t>
  </si>
  <si>
    <t>PAGO FACT. NO. B1500000006/04-01-2022, ORDEN DE SERVICIO NO. OS2021-0618, DISTRIBUCIÓN DE AGUA EN DIFERENTES SECTORES Y COMUNIDADES DE LA PROVINCIA AZUA,  CORRESP. A   30 DÍAS DE DICIEMBRE/2021.</t>
  </si>
  <si>
    <t>PAGO FACT. NO. B1500001267/28-09-2021 ORDEN DE COMPRA OC2021-0256, ADQUISICIÓN DE TURBIDIMETROS PARA SER UTILIZADOS EN EL INAPA ADENDA NO.1 D/F 18-01-2022.</t>
  </si>
  <si>
    <t>SERV. DE CONTRATACION DE ALQUILER LOCAL Y ALMUERZO POR CIERRE DE AÑO PARA LOS EMPLEADOS DEL AREA DE OPERACIONES DE INAPA, PROV. SAN CRISTOBAL.</t>
  </si>
  <si>
    <t>SERV. DE CONTRATACION DE ALQUILER DE LOCAL Y ALMUERZO POR CIERRE DE AÑO PARA LOS EMPLEADOS DEL AREA COMERCIAL Y AREA ADMINISTRATIVA DE INAPA PROV. SAN CRISTOBAL.</t>
  </si>
  <si>
    <t>SERV. POR LA APLICACION DE 95.85M2 DE HORMIGON ASFALTICO CALIENTE (HAC), UTILIZADO EN EL BACHEO DE LAS CALLES DE DONDE SE ROMPIO PARA CORREGIR AVERIAS DE INAPA, PROV. SAN CRISTOBAL.</t>
  </si>
  <si>
    <t>EFT-2450</t>
  </si>
  <si>
    <t>EFT-7324</t>
  </si>
  <si>
    <t>AUMENTO FONDO DE CAJA CHICA DE LA PROVINCIA MONTECRISTI, MEMO DF-019/2022</t>
  </si>
  <si>
    <t xml:space="preserve">EFT-7362 </t>
  </si>
  <si>
    <t>EFT-7363</t>
  </si>
  <si>
    <t>EFT-7364</t>
  </si>
  <si>
    <t>EFT-7365</t>
  </si>
  <si>
    <t>EFT-7366</t>
  </si>
  <si>
    <t>EFT-7367</t>
  </si>
  <si>
    <t>EFT-7368</t>
  </si>
  <si>
    <t>EFT-7369</t>
  </si>
  <si>
    <t>EFT-7370</t>
  </si>
  <si>
    <t>EFT-7371</t>
  </si>
  <si>
    <t>EFT-7372</t>
  </si>
  <si>
    <t xml:space="preserve">062359 </t>
  </si>
  <si>
    <t xml:space="preserve">062360 </t>
  </si>
  <si>
    <t xml:space="preserve">062361 </t>
  </si>
  <si>
    <t xml:space="preserve">062362 </t>
  </si>
  <si>
    <t xml:space="preserve">062363 </t>
  </si>
  <si>
    <t xml:space="preserve">062364 </t>
  </si>
  <si>
    <t xml:space="preserve">062365 </t>
  </si>
  <si>
    <t xml:space="preserve">062366 </t>
  </si>
  <si>
    <t>REPOS. FONDO CAJA CHICA DE LA DIRECCION COMERCIAL CORRESP. AL PERIODO DEL  13-01 AL 02-02-2022, RECIBOS DE DESEMBOLSO DEL 48796 AL 48813 .</t>
  </si>
  <si>
    <t>REPOS.FONDO CAJA CHICA DE LA PROVINCIA PERAVIA ZONA IV CORRESP. AL PERIODO DEL 03 AL 26-01-2022, RECIBOS DE DESEMBOLSO DEL 1980 AL 2035.</t>
  </si>
  <si>
    <t>REPOS.FONDO CAJA CHICA  DE LA PROVINCIA VALVERDE ZONA I CORRESP. AL PERIODO DEL 03 AL 27-01-2022, RECIBOS DE DESEMBOLSO DEL 1861 AL 1891.</t>
  </si>
  <si>
    <t>REPOS. FONDO CAJA CHICA DE LA DIRECCION EJECUTIVA CORRESPONDIENTE AL PERIODO DEL 28-01 AL 10-02-2022, RECIBOS DE DESEMBOLSO DEL 10566 AL 10585.</t>
  </si>
  <si>
    <t>PAGO FACT. NO. B1500000035/14-12-2021,  ORDEN DE SERVICIO NO. OS2021-0924, SERVICIO DISTRIBUCION DE AGUA EN DIFERENTES SECTORES Y COMUNIDADES DE LA PROVINCIA BARAHONA,  CORRESP.  A 3 DIAS DE  SEPTIEMBRE/2021.</t>
  </si>
  <si>
    <t>PAGO FACT. NO. B1500000009/28-12-2021, ORDEN DE COMPRA OC2021-0272, ADQUISICIÓN DE 1,000 IMPRESIONES DE STICKERS CON MEDIDA 8 1/2 X 11 QUE SERÁN UTILIZADOS PARA IDENTIFICAR LOS ZAFACONES PLÁSTICOS DEL INAPA.</t>
  </si>
  <si>
    <t>PAGO POR COMPRA DE 36 METROS CUADRADOS DE TERRENO DENTRO DE LA PARCELA NO.307368949823, UBICADO EN EL MUNICIPIO DE CAMBITA GARABITOS, PROVINCIA SAN CRISTÓBAL, DICHO VALOR SERÁ PAGADO DE CONFORMIDAD CON LA LEY 344 DEL 29 DE JULIO DEL 1943 ARTICULO13.</t>
  </si>
  <si>
    <t>PAGO FACT. NOS. B1500000003/16-12, 02/22-11-2021, ALQUILER LOCAL COMERCIAL EN LA CALLE LIBERTAD ESQUINA ANACAONA, MUNICIPIO EUGENIO MARIA DE HOSTOS, PROVINCIA DUARTE, CORRESP. A  LOS MESES DE SEPTIEMBRE, OCTUBRE, NOVIEMBRE, DICIEMBRE/2021.</t>
  </si>
  <si>
    <t>PAGO FACT. NO. B1500000059/13-01-2022, ORDEN DE SERVICIO NO. OS2021-0785,  ABASTECIMIENTO DE AGUA EN DIFERENTES SECTORES Y COMUNIDADES DE LA  PROVINCIA BARAHONA , CORRESP. A 31 DIAS DE DICIEMBRE/2021.</t>
  </si>
  <si>
    <t>PAGO FACT. NO. B1500037321/05-02-2022, CUENTA NO.86797963, CORRESP. AL SERVICIO DE USO GPS DEL INAPA FACTURACIÓN DESDE EL 01 AL 31 DE ENERO/2022.</t>
  </si>
  <si>
    <t>PAGO FACT. NO. B1500037282/05-02-2022, CUENTA NO.86115926, POR SERVICIO DE INTERNET, CORRESP. A LA FACTURACIÓN DESDE EL 01- AL 31 DE ENERO/2022.</t>
  </si>
  <si>
    <t>PAGO FACT. NO. B1500037280/05-02-2022, CUENTA NO.86082876, POR SERVICIO DE LAS FLOTAS DE INAPA, CORRESP. A LA FACTURACIÓN DEL 01- AL 31 DE ENERO/2022.</t>
  </si>
  <si>
    <t>PAGO FACT. NO. B1500037290/05-02/2022, CUENTA NO.86273266, POR SERVICIO DE USO INTERNET MÓVIL TABLET, ASIGNADO AL DEPTO. DE CATASTRO AL USUARIO DEL INAPA, CORRESP. A LA FACTURACIÓN DESDE EL 01 DEL AL 31 DE ENERO/2022.</t>
  </si>
  <si>
    <t>PAGO FACT. NO. B1500003333/14-10-2021, ORDEN DE SERVICIO NO. OS2021-0674, PUBLICACIÓN   EN UN MEDIO (1) DE CIRCULACIÓN NACIONAL, DOS DÍAS CONSECUTIVOS: JUEVES 26 Y VIERNES 27 DE AGOSTO DEL AÑO 2021, PROCESO DE LICITACIÓN PUBLICA NACIONAL INAPA-CCC-LPN-2021-0036 ¨REHABILITACIÓN PLANTA POTABILIZADORA ACUEDUCTO HATO DEL YAQUÉ, PROVINCIA SANTIAGO, ZONA V¨ EN EL PERIÓDICO EL NUEVO DIARIO, CORRESP. AL PERIODO DEL 26/08  AL 27/08/2021.</t>
  </si>
  <si>
    <t>PAGO NÓMINA DE VIÁTICOS DE LA DIRECCIÓN DE PROGRAMAS Y PROYECTOS ESPECIALES, CORRESP. A DICIEMBRE/2021, ELABORADA EN FEBRERO/2022.</t>
  </si>
  <si>
    <t>PAGO DE NÓMINA DE VIÁTICOS DE LA DIRECCIÓN FINANCIERA, CORRESP. AL MES DE DICIEMBRE/2021, ELABORADA EN FEBRERO/2022.</t>
  </si>
  <si>
    <t>PAGO DE NOMINA DE VIATICOS DE LA DIRECCION DE SUP. Y FISCALIZACION DE OBRAS, CORRESP. A DICIEMBRE/2021 ELABORADA EN FEBRERO/2022.</t>
  </si>
  <si>
    <t>PAGO FACT. NO.B1500159363/28-01-2022, CUENTA NO.709494508, SERVICIOS TELEFONICOS E INTERNET, CORRESP. AL MES DE ENERO/2022.</t>
  </si>
  <si>
    <t xml:space="preserve">EFT-2451 </t>
  </si>
  <si>
    <t xml:space="preserve">EFT-2452 </t>
  </si>
  <si>
    <t>RETENCION DEL ITBIS (30%) , DESCONTADO A INGENIEROS - CONTRATISTA, SEGUN LEY 253/2012, CORRESPONDIENTE AL MES DE ENERO/2022.</t>
  </si>
  <si>
    <t>PAGO FACT. NO. B1500000001/11-02-2022 (CUB. NO.01) DE LOS TRABAJOS LÍNEA DE CONDUCCIÓN 12¨ PVC TRAMO DESDE EST. 3+372.40 HASTA EST. 4+388.20, PROVINCIAS SANTO DOMINGO- MONTE PLATA, ZONA IV, LOTE XII.</t>
  </si>
  <si>
    <t>PAGO FACT. NO. B1500000012/11-02-2022 (CUB. NO.04) DE LOS TRABAJOS MEJORAMIENTO AC. MÚLTIPLE LIMONAL, LA VEREDA BANI, PROVI. PERAVIA, LOTE III.</t>
  </si>
  <si>
    <t xml:space="preserve">EFT-7373 </t>
  </si>
  <si>
    <t>EFT-7374</t>
  </si>
  <si>
    <t>EFT-7375</t>
  </si>
  <si>
    <t>EFT-7376</t>
  </si>
  <si>
    <t>EFT-7377</t>
  </si>
  <si>
    <t xml:space="preserve">062367 </t>
  </si>
  <si>
    <t xml:space="preserve">062368 </t>
  </si>
  <si>
    <t xml:space="preserve">062369 </t>
  </si>
  <si>
    <t xml:space="preserve">062370 </t>
  </si>
  <si>
    <t xml:space="preserve">062371 </t>
  </si>
  <si>
    <t xml:space="preserve">062372 </t>
  </si>
  <si>
    <t xml:space="preserve">062373 </t>
  </si>
  <si>
    <t>PAGO FACT. NO.B1500000004/06-12-2021, ORDEN DE SERVICIO OS2021-0800,  ADQUISICION Y SERVICIO DE COLOCACION DE 150 MT2 DE TINTADO TIPO FROST.</t>
  </si>
  <si>
    <t>RETENCION DEL 10% DEL IMPUESTO SOBRE LA RENTA, DESCONTADO A HONORARIOS PROFESIONALES, CORRESP. AL MES DE ENERO/2022.</t>
  </si>
  <si>
    <t>AVANCE DEL 20% AL CONTRATO NO.080/2021, ORDEN DE COMPRA OC2022-0007, ADQUISICIÓN DE MOBILIARIOS PARA SER UTILIZADOS EN LAS OFICINAS DE LA SEDE CENTRAL DEL INAPA.</t>
  </si>
  <si>
    <t>RETENCION DEL ITBIS (30%) , DESCONTADO A SUPLIDORES DE SERVICIOS, SEGUN LEY 253/2012, CORRESP. AL MES DE ENERO/2022.</t>
  </si>
  <si>
    <t>RETENCION DEL ITBIS (18% A PERSONA FISICA), SEGUN LEY 253/12, CORRESP. AL MES DE ENERO/2022.</t>
  </si>
  <si>
    <t>PAGO RETENCION 10%  DEL IMPUESTO SOBRE LA RENTA DESCONTADO A ALQUILERES DE LOCALES COMERCIALES. SEGUN LEY NO. 253/12, CORRESP. AL MES DE ENERO/2022.</t>
  </si>
  <si>
    <t>RETENCION DEL ( 5%) DEL IMPUESTO SOBRE LA RENTA DESCONTADO A CONTRATISTAS Y PROVEEDORES DE BIENES Y SERVICIOS, SEGUN LEY 253/12, CORRESP. AL MES DE ENERO/2022.</t>
  </si>
  <si>
    <t>PAGO FACT. NOS. B1500000015, 16, 03, 05, 06, 07, 17, 09/16-11, 10, 11, 12, 13, 19, 20/14-12-2021, ORDENES DE SERVICIO NOS. OS2021-0900, OS2021-0925,  ABASTECIMIENTO DE AGUA EN DIFERENTES SECTORES Y COMUNIDADES DE LA PROVINCIA BARAHONA, CORRESP. A 14  DIAS  DE OCTUBRE,  30 DIAS DE NOVIEMBRE, 28 DIAS DE DICIEMBRE/2020, 29 DIAS DE ENERO, 28 DIAS DE FEBRERO, 30 DIAS DE MARZO, 15 DIAS DE ABRIL, 15 DIAS DE MAYO, 14 DIAS DE JUNIO, 20 DIAS DE JULIO, 12 DIAS DE AGOSTO, 23 DIAS DE SEPTIEMBRE, 26 DIAS DE OCTUBRE, 26 DIAS DE NOVIEMBRE/2021.</t>
  </si>
  <si>
    <t>PAGO DE NÓMINA DE VIÁTICOS DE LAS UNIDADES CONSULTIVAS O ASESORAS, CORRESP. AL MES DE DICIEMBRE/2021, ELABORADA EN EL MES DE FEBRERO/2022.</t>
  </si>
  <si>
    <t>PAGO VIÁTICOS DE LA DIRECCIÓN DE TECNOLOGÍA DE LA INFORMACIÓN Y COMUNICACIÓN, CORRESP. AL MES DE DICIEMBRE/2021, ELABORADA EN EL MES DE FEBRERO/2022.</t>
  </si>
  <si>
    <t>PAGO NOMINA DE VIATICOS DE LA DIRECCION COMERCIAL CORRESP. A DICIEMBRE/2021, ELABORADA EN FEBRERO /2022.</t>
  </si>
  <si>
    <t>PAGO VIATICOS DE LA DIRECCION DE OPERACIONES, CORRESP. AL MES DE  DICIEMBRE/2021, ELABORADA EN EL MES DE FEBRERO/2022.</t>
  </si>
  <si>
    <t>RETENCION DEL ITBIS (18% A PERSONA FISICA), SEGUN LEY 253/12, CORRESPONDIENTE AL MES DE ENERO/2022.</t>
  </si>
  <si>
    <t>COMPRA DE DIECISEIS (16) TONER DE VARIOS COLORES PARA IMPRESORAS, PARA SER UTILIZADOS EN LA OFICINA INAPA, PROV. SAN CRISTOBAL.</t>
  </si>
  <si>
    <t>COMPRA DE UN ARRANCADOR PARA COMPLETAR UN MOTOR DE 10HP QUE SE ENCUENTRA EN EL ALMACEN DE LA PTASC, INAPA, PROV. SAN CRISTOBAL.</t>
  </si>
  <si>
    <t>COMPRA DE TICKETS DE COMBUSTIBLE EN DENOMINACION DE $200.00 PARA COMPLETAR LA ASIGNACION DE LA (1RA) PRIMERA QUINCENA DE FEBRERO DEL 2022 PARA SER UTILIZADOS EN LOS DIFERENTES VEHICULOS DEL DEP. PROV. INAPA, S.C.</t>
  </si>
  <si>
    <t>SERV. DE ALQUILER POR EL MES DE DICIEMBRE DE UNA (01) COPIADORA DE ALTA RESOLUCION, PARA SER UTIL. EN LA FACTURACION REALIZADA POR LA FACTURA POR LA OFICINA COMERCIAL, INAPA, S.C.</t>
  </si>
  <si>
    <t>COMPRA DE TAPE 3M, PARA SER UTILIZADO EN LOS TRABAJOS DE ELECTROMECANICA EN INAPA, PROV. SAN CRISTOBAL.</t>
  </si>
  <si>
    <t>SERV. DE ALQUILER DE GRUA PARA DIFERENTES TRABAJOS INAPA, ROV. SAN CRISTOBAL. DEL PERIODO 21/09/21 AL 16/11/21.</t>
  </si>
  <si>
    <t>SERV. DE HORMIGON ASFALTICO CALIENTE, UTILIZADO EN BACHEO DE LAS CALLES EN DONDE SE CORRIGIERON AVERIAS, INAPA, PROV. S.C.</t>
  </si>
  <si>
    <t>COMPRA DE BRIDAS DE DIFERENTES DIAMETRO PARA INST. DE VALVULAS EN PROV. SAN CRISTOBAL, INAPA, S.C</t>
  </si>
  <si>
    <t>COMPRA DE BOMBA SUMERGIBLE PARA SER UTILIZADA EN EL EQUIPO #2 DEL ACUEDUCTO DE DUVEAUX, INAPA, PROV. SAN CRISTOBAL.</t>
  </si>
  <si>
    <t xml:space="preserve">EFT-7378 </t>
  </si>
  <si>
    <t>EFT-7379</t>
  </si>
  <si>
    <t>EFT-7380</t>
  </si>
  <si>
    <t>EFT-7381</t>
  </si>
  <si>
    <t xml:space="preserve">062374 </t>
  </si>
  <si>
    <t xml:space="preserve">062375 </t>
  </si>
  <si>
    <t xml:space="preserve">062376 </t>
  </si>
  <si>
    <t>REPOSICION FONDO CAJA CHICA DE LA PROVINCIA SANTIAGO RODRIGUEZ ZONA I CORRESP. AL PERIODO DEL 06  AL 27-01-2022, RECIBOS DE DESEMBOLSO DEL 0856 AL 0876.</t>
  </si>
  <si>
    <t>PAGO FACT. NOS. B1500000025/02-12-2021, B1500000054/08-02-2022, ORDEN DE SERVICIO OS2021-0502, COLOCACION DE PUBLICIDAD INSTITUCIONAL DURANTE 06 (SEIS) MESES, EN  PAGINA WEB, "ELDEFENSORBARAHONERO.BLOGSPOT.COM,  EN LA PROVINCIA BARAHONA, CORRESP. A LOS PERIODOS DEL 02 DE NOVIEMBRE AL 02 DE DICIEMBRE DEL AÑO 2021 Y DEL 02 DE DICIEMBRE DEL AÑO 2021 AL 02 DE ENERO DEL AÑO 2022.</t>
  </si>
  <si>
    <t>REPOSICION FONDO CAJA CHICA DE LA PROVINCIA SAN PEDRO DE MACORIS ZONA VI CORRESP. AL PERIODO DEL 04-01 AL 03-02-2022, RECIBOS DE DESEMBOLSO DEL 4515 AL 4578.</t>
  </si>
  <si>
    <t>PAGO FACT. NO. B1500000051/30-12-2021, ORDEN DE SERVICIO NO. OS2021-0868, SERVICIO DE NOTARIO DE APERTURAR EL ACTO DE LA COMPARACIÓN DE PRECIOS NO. INAPA-CCC-CP-2021-0056, OFERTAS TÉCNICAS (SOBRE A) PARA LA " ADQUISICIÓN DE MOBILIARIOS PARA SER UTILIZADOS EN LAS OFICINAS DE LA SEDE CENTRAL DEL INAPA".</t>
  </si>
  <si>
    <t>PAGO FACT. NO.B1500000251/20-01-2022, ORDEN DE SERVICIO NO. OS2021-0593  SERVICIO DISTRIBUCION DE AGUA CON CAMION CISTERNA EN DIFERENTES COMUNIDADES DE LA PROVINCIA SAN PEDRO DE MACORIS, CORRESP. A 25 DIAS DEL MES DE DICIEMBRE/2021.</t>
  </si>
  <si>
    <t>PAGO VIATICOS DE LA DIRECCION DE LA CALIDAD DEL AGUA, CORRESP. AL MES DE DICIEMBRE/2021, ELABORADA EN FEBRERO/2022.</t>
  </si>
  <si>
    <t>PAGO FACT. NO. B1500003645/01-02-2022, ORDEN DE SERVICIO OS2022-0041,  "RENOVACION DE SUSCRIPCION ANUAL DE 04 (CUATRO) EJEMPLARES DE PERIODICO,  CORRESP. AL PERIODO DESDE EL 13-01-2022 HASTA EL 13-01-2023".</t>
  </si>
  <si>
    <t xml:space="preserve">EFT-2453 </t>
  </si>
  <si>
    <t xml:space="preserve">EFT-2454 </t>
  </si>
  <si>
    <t>PAGO RETENCION SEGUN LEY 6-86 (1%) DESCONTADO A LOS INGENIEROS CONTRATISTAS, CORRESPONDIENTE AL MES DE ENERO/2022.</t>
  </si>
  <si>
    <t>PAGO RETENCION DEL 1 X 1,000 DESCONTADO A INGENIEROS-CONTRATISTAS SEGUN DECRETO 319/98, CORRESPONDIENTE AL MES DE ENERO/2022</t>
  </si>
  <si>
    <t>PAGO FACT. NO.B1500000005/08-02-2022, ( CUB. NO.05) DE LOS TRABAJOS AMPLIACION REDES AC. MONTECRISTI AL SECTOR LA REFINERIA, PROV. MONTECRISTI.</t>
  </si>
  <si>
    <t>PAGO FACT. NO.B1500000011/16-02-2022 ( CUB. NO.09 ) DE LOS TRABAJOS NORMALIZACION CRUCE LINEA DE CONDUCCION PSPI SOBRE PÚENTE RIO NIGUA,  PROV. SAN CRISTOBAL.</t>
  </si>
  <si>
    <r>
      <t>062378</t>
    </r>
    <r>
      <rPr>
        <sz val="9"/>
        <color indexed="8"/>
        <rFont val="Arial"/>
        <family val="2"/>
      </rPr>
      <t/>
    </r>
  </si>
  <si>
    <r>
      <t>062384</t>
    </r>
    <r>
      <rPr>
        <sz val="9"/>
        <color indexed="8"/>
        <rFont val="Arial"/>
        <family val="2"/>
      </rPr>
      <t/>
    </r>
  </si>
  <si>
    <t xml:space="preserve">EFT-7382 </t>
  </si>
  <si>
    <t>EFT-7383</t>
  </si>
  <si>
    <t>EFT-7384</t>
  </si>
  <si>
    <t>EFT-7385</t>
  </si>
  <si>
    <t>EFT-7386</t>
  </si>
  <si>
    <t>EFT-7387</t>
  </si>
  <si>
    <t>EFT-7388</t>
  </si>
  <si>
    <t>EFT-7389</t>
  </si>
  <si>
    <t>EFT-7390</t>
  </si>
  <si>
    <t>EFT-7391</t>
  </si>
  <si>
    <t>EFT-7392</t>
  </si>
  <si>
    <t xml:space="preserve">062377 </t>
  </si>
  <si>
    <t xml:space="preserve">062379 </t>
  </si>
  <si>
    <t xml:space="preserve">062380 </t>
  </si>
  <si>
    <t xml:space="preserve">062381 </t>
  </si>
  <si>
    <t xml:space="preserve">062382 </t>
  </si>
  <si>
    <t xml:space="preserve">062383 </t>
  </si>
  <si>
    <t xml:space="preserve">062385 </t>
  </si>
  <si>
    <t>PAGO FACT. NO.B1500006268/31-01-2022, ORDEN DE SERVICIO NO.OS2022-0036, RENOVACION DE LA SUSCRIPCION ANUAL DE 5 (CINCO) EJEMPLARES DE PERIODICO, CORRESP. AL PERIODO 10/01/2022 AL 09/01/2023..</t>
  </si>
  <si>
    <t>PAGO INDEMN. Y VAC. (20 DIAS CORRESPONDIENTE AL AÑO 2021 Y 15 DEL 2022), QUIEN DESEMPEÑO EL CARGO DE SECRETARIA, EN LA DIVISION DE ALMACEN DE EQUIPOS.</t>
  </si>
  <si>
    <t>PAGO FACT. NO.B1500000289/09-02-2022 ORDEN DE SERVICIO OS2021-0753 COLOCACION DE PUBLICIDAD INSTITUCIONAL DURANTE TRES (03) MESES, EN PAGINA WEB. WWW.ROBERTOCAVADA.COM CONSISTE EN LA COLOCACION  DE BANNER FIJO CORRESP. AL PERIODO DE 08 DE ENERO HASTA EL 08 DE FEBRERO/2022.</t>
  </si>
  <si>
    <t>PAGO VAC.S (30 DIAS CORRESP. AL AÑO 2018 Y 30 DIAS DEL AÑO 2019) A NOMBRE DE JOSE RICARDO JAVIER MARTINEZ, QUIEN ES EL APODERADO DE LOS BENEFICIOS DEL FALLECIDO, QUIEN DESEMPEÑO EL CARGO DE OPERADOR DE EQUIPOS PESADOS EN LA DIV. DE MANT. DE REDES COLECTORAS DE AGUAS RESIDUALES.</t>
  </si>
  <si>
    <t>REPOSICION FONDO CAJA CHICA DE LA ZONA V SANTIAGO CORRESP. AL PERIODO DEL 03-01 AL 03-02-2022, RECIBOS DE DESEMBOLSO DEL 0663 AL 0693, SEGUN RELACION DE GASTOS.</t>
  </si>
  <si>
    <t>REPOSICION FONDO CAJA CHICA DE LA PROVINCIA LA ALTAGRACIA  ZONA VI CORRESP. AL PERIODO DEL  04-01 AL 03-02-2022, RECIBOS DE DESEMBOLSO DEL 1425 AL 1490 SEGUN RELACION DE GASTOS.</t>
  </si>
  <si>
    <t xml:space="preserve"> PAGO FACT. NO.B1500000016/02-02-2022, ORDEN DE SERVICIO NO. OS2021-0854, DISTRIBUCION DE AGUA EN DIFERENTES SECTORES Y COMUNIDADES DE LA PROVINCIA PERAVIA,  CORRESP. A 31 DIAS DEL MES DE ENERO/ 2022.</t>
  </si>
  <si>
    <t>PAGO FACT. NOS.B1500031273 (CODIGO DE SISTEMA NO.77100), 31341  (6091) 01-02-2022, SERVICIOS RECOGIDA DE BASURA EN EL NIVEL CENTRAL Y OFICINAS  ACUEDUCTOS RURALES, CORRESP. AL PERIODO DESDE EL 01 AL 28  DE FEBRERO/2022.</t>
  </si>
  <si>
    <t>PAGO FACT. NO. B1500000032/04-02/2022, ORDEN DE SERVICIO NOS. OS2022-0055, SERVICIO DE NOTARIO PARA ACTO DE APERTURA DE LA LICITACIÓN PÚBLICA NACIONAL NO. INAPA-CCC-LPN-2021-0048 OFERTAS TÉCNICAS (SOBRE A) PARA LA " ADQUISICIÓN EQUIPOS DE PROTECCION PERSONAL  PARA SER UTILIZADOS EN EL KILOMETRO 18 Y EL  NIVEL CENTRAL DEL INAPA".</t>
  </si>
  <si>
    <t>PAGO FACT. NO. B1500000104/31-01-2022 ORDEN DE SERVICIO OS2022-0028 SERVICIO DE NOTARIO PARA EL ACTO DE APERTURA DE LA COMPARACIÓN DE PRECIOS NO. INAPA-CCC-CP-2021-0078, OFERTAS TÉCNICAS (SOBRE A) PARA LA "REHABILITACIÓN PLANTA DE TRATAMIENTO DE AGUAS RESIDUALES DEL ALCANTARILLADO SANITARIO DE COMENDADOR, PROVINCIA ELÍAS PIÑA, ZONA II".</t>
  </si>
  <si>
    <t>PAGO FACT. NO. B0227702540/02-11, 5982/15-11, 7713704, 05/14-12-2021, DESCONTADO DE LA INDEMN. Y VAC.QUIEN DESEMPEÑO EL CARGO DE SECRETARIA, EN LA DIVISION DE ALMACEN DE EQUIPOS.</t>
  </si>
  <si>
    <t>PAGO FACT. NO. B1500000118/20-01-2022,  ORDEN DE SERVICIO NO. OS2021-0590, SERVICIO DISTRIBUCION DE AGUA EN DIFERENTES SECTORES Y COMUNIDADES DE LA PROVINCIA SAMANA. CORRESP. A  31 DIAS DE DICIEMBRE/2021.</t>
  </si>
  <si>
    <t>PAGO VIATICOS COMPLETIVO, CORRESP. A NOVIEMBRE/2021, ELABORADA EN FEBRERO/2022.</t>
  </si>
  <si>
    <t>PAGO FACT. NOS. B1500000068/06-12-2021, 69/14-01-2022,  ALQUILER LOCAL COMERCIAL EN GUAYUBIN, PROVINCIA MONTECRISTI, CORRESP. AL MES DICIEMBRE/2021 Y ENERO/2022.</t>
  </si>
  <si>
    <t>PAGO FACT. NO.B1500000006/02-02-2022, ORDEN DE SERVICIO NO. OS2021-0692, DISTRIBUCION DE AGUA EN DIFERENTES SECTORES Y COMUNIDADES DE LA PROVINCIA DE AZUA, CORRESP. A 30  DIAS DE ENERO/2022.</t>
  </si>
  <si>
    <t>PAGO FACT. NO.B1500000006/03-01-2022, ORDEN DE SERVICIO NO. OS2021-0672, DISTRIBUCION DE AGUA EN DIFERENTES SECTORES Y COMUNIDADES DE LA PROVINCIA SAN CRISTOBAL, CORRESP. A 31 DIAS DE  DICIEMBRE/2021.</t>
  </si>
  <si>
    <t>PAGO FACT. NOS.B1500000103, 105/31-01-2022,  ORDENES DE SERVICIOS NOS.OS2022-0024, 0030,  SERVICIO DE NOTARIO PARA EL ACTO DE APERTURA DE LA LICITACIÓN PUBLICA NACIONAL  NO.INAPA-LPN-2021-0046 , INAPA-CCC-CP-2021-0062, OFERTAS ECONÓMICAS  (SOBRE B) PARA LA "AMPLIACIÓN ACUEDUCTO DE LAS MATAS DE FARFÁN , PROVINCIA SAN JUAN, ZONA II"  Y "RECONSTRUCCIÓN TECHUMBRE EN ALUZINC ACANALADO CALIBRE 26, EN EL TERCER NIVEL DE LA SEDE CENTRAL DEL INAPA".</t>
  </si>
  <si>
    <t>PAGO FACT.  NO. B1500000011/02-02-2022, ORDEN DE SERVICIO NO. OS2021-0853, SERVICIO DISTRIBUCION DE AGUA EN DIFERENTES SECTORES Y COMUNIDADES DE LA PROVINCIA PERAVIA. CORRESP. A 31 DIAS DEL MES DE ENERO/2022.</t>
  </si>
  <si>
    <t xml:space="preserve">EFT-2455 </t>
  </si>
  <si>
    <t>EFT-2456</t>
  </si>
  <si>
    <t>EFT-2457</t>
  </si>
  <si>
    <t>PAGO FACT. NO. B1500000101/15-02-2022 (CUB. NO.07) DE LOS TRABAJOS CONSTRUCCIÓN DEL ALCANTARILLADO SANITARIO SABANA YEGUA, PROVINCIA AZUA, LOTE I.</t>
  </si>
  <si>
    <t>PAGO FACT. NO.B1500000011/17-02-2022,  (CUB. NO. 07) SOBRE LOS TRABAJOS CONSTRUCCION ALCANTARILLADO SANITARIO SABANA YEGUA, ZONA NORTE, PROVINCIA AZUA, ZONA II.</t>
  </si>
  <si>
    <t>PAGO FACT. NO. B1500000026/16-02-2022 (CUBIC. NO.04 FINAL Y DEVOLUCIÓN DE RETENIDO EN GARANTÍA) DE LOS TRABAJOS HABILITACIÓN DEPÓSITO REGULADOR ACERO VITRIFICADO STAND PIPE 500 M3 LA CUCA-LOS LIMONES (INSTALACIÓN ENTRADA, REBOSE, DESAGÜE, SALIDA Y BY-PASS) PROVINCIA DUARTE ZONA III, LOTE X.</t>
  </si>
  <si>
    <t xml:space="preserve">104000 </t>
  </si>
  <si>
    <t xml:space="preserve">PAGO REGALIA PASCUAL Y VACACIONES (30 DIAS CORRESP AL AÑO 2019 Y 30 DIAS DEL AÑO 2020) </t>
  </si>
  <si>
    <t>PAGO REGALIA PERSONAL FALLECIDO 2021 Y NOMINA PERSONAL EN TRAMITES DE PENSION NC. Y AC, CORRESPONDIENTE A LOS MESES AGOSTO Y SEPTIEMBRE DEL 2021</t>
  </si>
  <si>
    <r>
      <t>062387</t>
    </r>
    <r>
      <rPr>
        <sz val="9"/>
        <color indexed="8"/>
        <rFont val="Arial"/>
        <family val="2"/>
      </rPr>
      <t/>
    </r>
  </si>
  <si>
    <t xml:space="preserve">EFT-7394 </t>
  </si>
  <si>
    <t>EFT-7395</t>
  </si>
  <si>
    <t>EFT-7396</t>
  </si>
  <si>
    <t>EFT-7397</t>
  </si>
  <si>
    <t>EFT-7398</t>
  </si>
  <si>
    <t>EFT-7399</t>
  </si>
  <si>
    <t>EFT-7400</t>
  </si>
  <si>
    <t>EFT-7401</t>
  </si>
  <si>
    <t>EFT-7402</t>
  </si>
  <si>
    <t>EFT-7403</t>
  </si>
  <si>
    <t xml:space="preserve">062386 </t>
  </si>
  <si>
    <t xml:space="preserve">062388 </t>
  </si>
  <si>
    <t xml:space="preserve">062389 </t>
  </si>
  <si>
    <t xml:space="preserve">062390 </t>
  </si>
  <si>
    <t xml:space="preserve">062391 </t>
  </si>
  <si>
    <t>PAGO FACT. NO.B1500000170/02-02-2022, ORDEN DE SERVICIO. OS2021-0567, COLOCACION DE PUBLICIDAD INSTITUCIONAL DURANTE 06 (SEIS) MESES, EN UNA REVISTA DIGITAL E IMPRESA "HUELLAS", CORRESP. AL PERIODO DEL 25 DE DICIEMBRE AL 25 DE ENERO/2022.</t>
  </si>
  <si>
    <t>REPOSICION FONDO CAJA CHICA DE LA DIRECCION DE TRATAMIENTO DE AGUA DESTINADO PARA CUBRIR GASTOS PARA DESINFECCION,CORRECCION DE LOS SISTEMAS DE ABASTECIMIENTO DE AGUAS POTABLES Y RESIDUALES CORRESP. AL PERIODO DEL 04-01 AL 02-02-2022, RECIBOS DE DESEMBOLSO DEL 3033 AL 3103.</t>
  </si>
  <si>
    <t>PAGO FACT. NO. B1500000031/21-01-2022, ORDEN DE SERVICIO NO. OS2021-0798,  DISTRIBUCION DE AGUA EN DIFERENTES SECTORES Y COMUNIDADES DE LA PROVINCIA SAMANA, CORRESP. A 31 DIAS DEL MES DICIEMBRE/2021.</t>
  </si>
  <si>
    <t>PAGO FACT. NO. B1500000032/09-02-2022, ALQUILER APARTAMENTO HABITADO POR EL PERSONAL DE SUPERVISION ACUEDUCTO VILLA JARAGUA, DEL MUNICIPIO NEYBA, PROVINCIA BAHORUCO, , CORRESP. A LOS  MESES DE SEPTIEMBRE, OCTUBRE, NOVIEMBRE,  DICIEMBRE/2021 Y ENERO/2022.</t>
  </si>
  <si>
    <t>PAGO FACT. NO.B1500000332/07-02-2022, ORDEN DE SERVICIO NO. OS2021-0456, COLOCACION DE PUBLICIDAD INSTITUCIONAL DURANTE 06 (SEIS) MESES,   EN EL PERIODICO  DIGITAL EL INFORMANTE.COM.DO Y EN EL PROGRAMA TELEVISIVO "DEBATE SEMANAL", TRANSMITIDO LOS  SABADOS EN HORARIO DE 9:00 PM A 10:00 P.M. , CORRESP. AL PERIODO  DEL 05 DE AGOSTO/2021 AL 05 DE FEBRERO/2022.</t>
  </si>
  <si>
    <t>PAGO FACT.  NO. B1500000026/04-02-2022 ORDEN DE SERVICIO NO. OS2021-0637, DISTRIBUCION DE AGUA EN DIFERENTES SECTORES Y COMUNIDADES DE LA PROVINCIA ELIAS PIÑA, CORRESP. A 31  DIAS  DEL MES DE ENERO/2022.</t>
  </si>
  <si>
    <t>PAGO TRANSPORTE DEL DEPARTAMENTO DE REVISION Y CONTROL, CORRESP. A ENERO/2022 ELABORADA EN FEBRERO/2022.</t>
  </si>
  <si>
    <t>PAGO FACT. NO. B1500000818/08-02-2022, ORDEN DE SERVICIOS OS2021-0793,  COLOCACION DE PUBLICIDAD INSTITUCIONAL DURANTE SEIS (06) MESES, EN EL PROGRAMA DE RADIO "LA REPUBLICA RADIO" TRANSMITIDO DE LUNES A VIERNES DE 4:00 PM A 5:00 PM POR LA NOTA, 95.7 FM, CORRESP. AL PERIODO DEL 15 DE DICIEMBRE/2021 AL 14 DE ENERO/2022.</t>
  </si>
  <si>
    <t>PAGO FACT. NO.B1500000257/02-02-2022, ORDEN DE SERVICIO NO.OS2021-0515, COLOCACION DE PUBLICIDAD INSTITUCIONAL DURANTE 06 (SEIS) MESES, EN PAGINA WEB,  " HTTPS://WWW.NOTICIASBAULDENADIE.NET",  EN LA PROVINCIA BARAHONA, CORRESP. AL PERIODO DEL 02 DE ENERO AL 02 DE FEBRERO/2022.</t>
  </si>
  <si>
    <t>PAGO FACT. NO. B1500037434/15-02-2022, CUENTA NO.4236435, POR SERVICIO DE INTERNET PRINCIPAL 200 MBPS Y TELECABLE, CORRESP. AL PERIODO DEL 11-01-2022 AL 10-02-2022.</t>
  </si>
  <si>
    <t>PAGO FACT. NO. B1500003150/01-02-2022, CUENTA NO. (50017176) SERVICIO C&amp;W INTERNET ASIGNADO A SAN CRISTÓBAL, CORRESP. A LA FACTURACION DE 01-02 AL 28-02-2022.</t>
  </si>
  <si>
    <t>PAGO FACT. NO. B1500003148/01-02-2022, CUENTA NO. (50015799) SERVICIO C&amp;W INTERNET 155 MBPS IP ASIGNADO A NIVEL CENTRAL, CORRESP. A LA FACTURACION DE 01-02  AL 28-02/2022.</t>
  </si>
  <si>
    <t>PAGO FACT. NO. B1500000004/08-01-2022 ALQUILER DEL LOCAL COMERCIAL, UBICADO EN LA CALLE PRINCIPAL NO.28, DISTRITO MUNICIPAL LAS GALERAS,  PROVINCIA SANTA BARBARA DE SAMANA, CORRESP. AL MES DE ENERO/2022.</t>
  </si>
  <si>
    <t>PAGO FACT. NO. B1500000102/03-02-2022, ORDEN DE SERVICIO NO. OS2021-0921, DISTRIBUCION DE AGUA CON CAMION CISTERNA EN DIFERENTES SECTORES Y COMUNIDADES DE LA PROVINCIA SAN CRISTOBAL CORRESP. A 31 DIAS DEL MES DE ENERO/2022.</t>
  </si>
  <si>
    <t>PAGO FACT. NO.B1500000075/01-02-2022,ORDEN DE SERVICIO NO.OS2021-0715 ,SERVICIO DE DISTRIBUCION DE AGUA CON CAMION CISTERNA EN DIFERENTES COMUNIDADES DE LA PROVINCIA PEDERNALES, CORRESP. A  30  DIAS DEL MES DE ENERO/2022.</t>
  </si>
  <si>
    <t xml:space="preserve">EFT-2458 </t>
  </si>
  <si>
    <t>PAGO FACT. NO.B1500000008/18-02-2022 (CUB. NO.11) DE LOS TRABAJOS ACUEDUCTO DE CAMBITA PUEBLECITO, PROVINCIA SAN CRISTOBAL,</t>
  </si>
  <si>
    <t xml:space="preserve">EFT-1388 </t>
  </si>
  <si>
    <t>EFT-1389</t>
  </si>
  <si>
    <t>PAGO FACT. NO. B1500000101/10-02-2022 (CUBIC. NO.03) DE LOS TRABAJOS DE CONSTRUCCIÓN DEPÓSITOS REGULADORES, ESTACIÓN DE BOMBEO Y LÍNEA DE IMPULSIÓN EN AC. CAMBITA PUEBLECITO, PROV. SAN CRISTÓBAL, LOTE V</t>
  </si>
  <si>
    <t>RETENCION DEL ( 5%) DEL IMPUESTO SOBRE LA RENTA DESCONTADO A CONTRATISTAS, SEGUN LEY 253/12, CORRESP. AL MES DE ENERO/2022,</t>
  </si>
  <si>
    <t xml:space="preserve">EFT-7404 </t>
  </si>
  <si>
    <t>EFT-7405</t>
  </si>
  <si>
    <t>EFT-7406</t>
  </si>
  <si>
    <t>EFT-7407</t>
  </si>
  <si>
    <t>EFT-7408</t>
  </si>
  <si>
    <t>EFT-7409</t>
  </si>
  <si>
    <t>EFT-7410</t>
  </si>
  <si>
    <t>EFT-7411</t>
  </si>
  <si>
    <t xml:space="preserve">062392 </t>
  </si>
  <si>
    <t xml:space="preserve">062393 </t>
  </si>
  <si>
    <t xml:space="preserve">062394 </t>
  </si>
  <si>
    <t xml:space="preserve">062395 </t>
  </si>
  <si>
    <t xml:space="preserve">062396 </t>
  </si>
  <si>
    <t>PAGO FACT. NO.B1500001128/27-01-2022, ORDEN DE SERVICIO NO.OS2022-0015, CONTRATACION DE PROGRAMA ESPECIAL EN EL SOL DE LA MAÑANA, A REALIZARSE EN LAS INSTALACIONES DEL INAPA, EL 13 DE ENERO DEL 2022.</t>
  </si>
  <si>
    <t>PAGO FACT. NO.B1500000137/02-02-2022, ORDEN DE SERVICIO NO. OS2021-0660, SERVICIO DISTRIBUCION DE AGUA CON CAMION CISTERNA EN DIFERENTES COMUNIDADES DE LA PROVINCIA SAN CRISTOBAL, CORRESP. A 31 DIAS DE ENERO/2022.</t>
  </si>
  <si>
    <t>PAGO FACT. NO. B1500000035/02-02-2022,  ORDEN DE SERVICIO NO. OS2021-0891  DISTRIBUCION  DE AGUA EN DIFERENTES SECTORES Y COMUNIDADES DE LA PROVINCIA  DE AZUA CORRESP. A  30 DIAS DE ENERO/2022.</t>
  </si>
  <si>
    <t>PAGO ARBITRIO DEL AYUNTAMIENTO DE LAS MATAS DE FARFAN CORRESP. AL MES ENERO/2022.</t>
  </si>
  <si>
    <t>REPOSICION FONDO CAJA CHICA DE LA OFICINA COMERCIAL DE SANCHEZ ZONA III CORRESP. AL PERIODO DEL 04  AL 31-01-2022, RECIBOS DE DESEMBOLSO DEL 0177 AL 0182.</t>
  </si>
  <si>
    <t>PAGO FACT. NO. B1500000057/ 01-02-2022, ORDEN DE SERVICIOS NO, OS2021-0709,  SERVICIO DE DISTRIBUCION DE AGUA EN DIFERENTES SECTORES Y COMUNIDADES DE LA PROVINCIA PEDERNALES, CORRESP. A   30 DIAS DE ENERO/2022.</t>
  </si>
  <si>
    <t>PAGO FACT.  NO. B1500000128/10-02-2022,  ORDEN DE SERVICIO NO. OS2021-0602, SERVICIO DISTRIBUCION DE AGUA EN DIFERENTES SECTORES Y COMUNIDADES DE LA PROVINCIA SAN CRISTOBAL. CORRESP. A 30   DIAS DE  ENERO/2022.</t>
  </si>
  <si>
    <t>PAGO FACT. NO.B1500000016/02-02-2022, ORDEN DE SERVICIO NO.OS2021-0684,  DISTRIBUCION DE AGUA EN DIFERENTES SECTORES Y COMUNIDADES  DE LA PROVINCIA VALVERDE, MAO, CORRESP. A 20  DIAS DE ENERO/2022.</t>
  </si>
  <si>
    <t>PAGO FACT. NO. B1500000082/02-02-2022, ORDEN DE SERVICIO NO. OS2021-0860, DISTRIBUCION DE AGUA EN DIFERENTES SECTORES Y COMUNIDADES DE LA PROVINCIA SAN CRISTOBAL, CORRESP. A 31 DIAS  DE ENERO/2022.</t>
  </si>
  <si>
    <t>PAGO FACT. NO. B1500000050/05-02-2022, ORDEN DE SERVICIO NO.OS2021-0710, SERVICIO DISTRIBUCION DE AGUA, EN DIFERENTES BARRIOS Y COMUNIDADES DE LA PROVINCIA PEDERNALES, CORRESP.  A 30 DIAS DE ENERO/2022.</t>
  </si>
  <si>
    <t>PAGO FACT. NO.B1500000062/02-02-2022,  ORDEN DE SERVICIO NO. OS2021-0863  DISTRIBUCION  DE AGUA EN DIFERENTES SECTORES Y COMUNIDADES DE LA PROVINCIA SAN CRISTOBAL  CORRESP. A 31 DIAS DE ENERO/2022.</t>
  </si>
  <si>
    <t>PAGO FACT. NO. B1500000025/01-02-2022, ORDEN DE SERVICIO NO. OS2021-0795 SERVICIO DE DISTRIBUCION DE AGUA CON CAMION CISTERNA EN DIFERENTES SECTORES Y COMUNIDADES DE LA PROVINCIA DUARTE, CORRESP. A   30 DIAS DEL MES DE ENERO/2022.</t>
  </si>
  <si>
    <t>PAGO FACT. NO. B1500000064/01-02-2022, ORDEN DE SERVICIO NO. OS2021-0788 SERVICIO DE DISTRIBUCION DE AGUA CON CAMION CISTERNA EN DIFERENTES SECTORES Y COMUNIDADES DE LA PROVINCIA DUARTE, CORRESP. A 31  DIAS DE ENERO/2022.</t>
  </si>
  <si>
    <t>4406</t>
  </si>
  <si>
    <t>4407</t>
  </si>
  <si>
    <t>4408</t>
  </si>
  <si>
    <t>4409</t>
  </si>
  <si>
    <t>4410</t>
  </si>
  <si>
    <t>4411</t>
  </si>
  <si>
    <t>4412</t>
  </si>
  <si>
    <t>4413</t>
  </si>
  <si>
    <t>4414</t>
  </si>
  <si>
    <t>4415</t>
  </si>
  <si>
    <t>4416</t>
  </si>
  <si>
    <t>4417</t>
  </si>
  <si>
    <t xml:space="preserve">EFT-7412 </t>
  </si>
  <si>
    <t>EFT-7413</t>
  </si>
  <si>
    <t>EFT-7414</t>
  </si>
  <si>
    <t>EFT-7415</t>
  </si>
  <si>
    <t>EFT-7416</t>
  </si>
  <si>
    <t>EFT-7417</t>
  </si>
  <si>
    <t>EFT-7418</t>
  </si>
  <si>
    <t>EFT-7419</t>
  </si>
  <si>
    <t>EFT-7420</t>
  </si>
  <si>
    <t>EFT-7421</t>
  </si>
  <si>
    <t xml:space="preserve">062397 </t>
  </si>
  <si>
    <t xml:space="preserve">062398 </t>
  </si>
  <si>
    <t xml:space="preserve">062399 </t>
  </si>
  <si>
    <t xml:space="preserve">062400 </t>
  </si>
  <si>
    <t>PAGO FACT. NO. B1500000049/10-02-2022, ORDEN  DE SERVICIO NO.  OS2021-0903  DISTRIBUCION DE AGUA EN DIFERENTES SECTORES Y COMUNIDADES DE LA PROVINCIA BARAHONA, CORRESP. A 30 DIAS DE ENERO/2022.</t>
  </si>
  <si>
    <t>REPOSICION FONDO CAJA CHICA DE LA PROVINCIA SAN JUAN ZONA II CORRESP. AL PERIODO DEL 11 AL 28-01-2022, RECIBOS DE DESEMBOLSO DEL  5696 AL 5732.</t>
  </si>
  <si>
    <t>PAGO FACT. NO. B1500000151/29-11-2021,  ORDEN DE SERVICIO NO. OS2021-0630, SERVICIO DISTRIBUCION DE AGUA EN DIFERENTES SECTORES Y COMUNIDADES DE LA PROVINCIA INDEPENDENCIA. CORRESP. A 30  DIAS DE  OCTUBRE/2021.</t>
  </si>
  <si>
    <t>PAGO VIATICOS DE LA DIRECCION DE TRATAMIENTO DE AGUA, CORRESP. A DICIEMBRE/2021, ELABORADA EN FEBRERO/2022.</t>
  </si>
  <si>
    <t>PAGO VIATICOS DE LA DIRECCION ADMINISTRATIVA, CORRESP. A DICIEMBRE/2021, ELABORADA EN FEBRERO/2022.</t>
  </si>
  <si>
    <t>PAGO VIATICOS DIRECCION DE INGENIERIA CORRESP. AL MES DE  DICIEMBRE/2021, ELABORADA EN FEBRERO/2022.</t>
  </si>
  <si>
    <t>PAGO FACTURA NO. B1500000007/02-02-2022, ORDEN DE SERVICIO NO. OS2021-0618, DISTRIBUCIÓN DE AGUA EN DIFERENTES SECTORES Y COMUNIDADES DE LA PROVINCIA AZUA, CORRESP. A 29 DÍAS DEL MES DE ENERO.</t>
  </si>
  <si>
    <t>PAGO FACT. NO. B1500003693/09-02-2022, ORDEN DE SERVICIO NO. OS2021-0747, COLOCACIÓN DE PUBLICIDAD INSTITUCIONAL DURANTE TRES (03) MESES EN PÁGINA WEB "WWW.ELNUEVODIARIO.COM.DO", CORRESPONDIENTE AL PERIODO DEL 08 DE ENERO/2022 AL 08 DE FEBRERO/2022.</t>
  </si>
  <si>
    <t>PAGO FACT. NO. B1500000003/02-02-2022, ORDEN DE SERVICIO NO. OS2022-0012, DISTRIBUCIÓN DE AGUA EN CAMIÓN CISTERNA EN LOS  DIFERENTES SECTORES Y COMUNIDADES DE LA PROVINCIA PERAVIA, CORRESP. A 31 DÍAS DEL MES DE ENERO/2022.</t>
  </si>
  <si>
    <t>PAGO FACT. NO.B1500000166/10-02-2022, ORDEN  DE SERVICIO NO. OS2021-0739,  DISTRIBUCION DE AGUA EN DIFERENTES SECTORES Y COMUNIDADES DE LA PROVINCIA SAN CRISTOBAL,  CORRESP. A 31 DIAS DE ENERO/2022.</t>
  </si>
  <si>
    <t>PAGO NOMINA VIATICOS DIRECCION DESARROLLO PROVINCIAL, CORRESP. A DICIEMBRE/2021, ELABORADA EN FEBRERO/2022.</t>
  </si>
  <si>
    <t>PAGO FACT. NOS. B1500000001,02/03-01-2022,  ORDEN DE SERVICIO NO. OS2022-0006, SERVICIO DISTRIBUCION DE AGUA EN DIFERENTES SECTORES Y COMUNIDADES DE LA PROVINCIA SAN CRISTOBAL. CORRESP.  A  02 DIAS DE NOVIEMBRE Y 31 DIAS DE DICIEMBRE/2021.</t>
  </si>
  <si>
    <t>PAGO FACT.  NO.B1500000039/11-02-2022 ORDEN DE SERVICIO NO.OS2021-0596, DISTRIBUCION DE AGUA EN DIFERENTES SECTORES Y COMUNIDADES DE LA PROVINCIA EL SEIBO, CORRESP. A 28 DIAS DE ENERO/2022.</t>
  </si>
  <si>
    <t xml:space="preserve">EFT-2459 </t>
  </si>
  <si>
    <t>EFT-2460</t>
  </si>
  <si>
    <t xml:space="preserve">034103 </t>
  </si>
  <si>
    <t xml:space="preserve">034104 </t>
  </si>
  <si>
    <t>AVANCE INICIAL 20% DE LOS TRABAJOS REHABILITACION PLANTA POTABILIZADORA ACUEDUCTO HATO DEL YAQUE,  PROVINCIA SANTIAGO, ZONA V.</t>
  </si>
  <si>
    <t>PAGO FACT. NO.B1500000002/22-02-2022 ( CUB. NO.02) DE LOS TRABAJOS LINEA DE CONDUCCION DESDE EST. 0+325 HASTA EST. 1+340.80, PROVINCIAS SANTO DOMINGO - MONTE PLATA. LOTE V.</t>
  </si>
  <si>
    <t>PAGO FACT. NO. B1500000016/22-02-2022 (CUB. NO.01) DE LOS TRABAJOS RED DE DISTRIBUCIÓN CAMBITA GARABITO, BARRIO LA LAGUNITA PROVINCIA SAN CRISTÓBAL.</t>
  </si>
  <si>
    <t>PAGO FACT. NO.B1500000181/17-02-2022 (CUB. NO.07) DE LOS TRABAJOS  MEJORAMIENTO ACUEDUCTO LA SIEMBRA, PADRE LAS CASAS , PROVINCIA AZUA.</t>
  </si>
  <si>
    <t>EFT-1390</t>
  </si>
  <si>
    <t>NOMINA NIVEL CENTRAL, CORRESP. AL MES DE FEBRERO 2022</t>
  </si>
  <si>
    <t>EFT-1391</t>
  </si>
  <si>
    <t>EFT-1392</t>
  </si>
  <si>
    <t>EFT-1393</t>
  </si>
  <si>
    <t>EFT-1394</t>
  </si>
  <si>
    <t>EFT-1395</t>
  </si>
  <si>
    <t>EFT-1396</t>
  </si>
  <si>
    <t>EFT-1397</t>
  </si>
  <si>
    <t>EFT-1398</t>
  </si>
  <si>
    <t>EFT-1399</t>
  </si>
  <si>
    <t>EFT-1400</t>
  </si>
  <si>
    <t>EFT-1401</t>
  </si>
  <si>
    <t>EFT-1402</t>
  </si>
  <si>
    <t>EFT-1403</t>
  </si>
  <si>
    <t>NOMINA PROVINCIA SAN CRISTOBAL CORRES. AL MES DE FEBRERO/2022</t>
  </si>
  <si>
    <t>NOMINA PROVINCIA SANTIAGO CORRESP. AL MES DE FEBRERO/2022.</t>
  </si>
  <si>
    <t>NOMINA OCASIONAL SEGURIDAD MILITAR, CORRESP. AL MES DE FEBRERO/2022.</t>
  </si>
  <si>
    <t>NOMINA PERSONAL TEMPORAL, CORRESP. AL MES DE FEBRERO/2022.</t>
  </si>
  <si>
    <t>NOMINA DEL PERSONAL CONTRATADO E IGUALADO, CORRESP. AL MES DE FEBRERO/2022.</t>
  </si>
  <si>
    <t>NOMINA ADICIONAL CANCELADOS DEL PERSONAL CONTRATADO E IGUALADO, CORRESP. AL MES DE FEBRERO/2022.</t>
  </si>
  <si>
    <t>NOMINA CANCELADOS NC. Y AC., CORRESP. AL MES DE FEBRERO/2022.</t>
  </si>
  <si>
    <t>PAGO HORAS EXTRAS CORRESP. AL MES DE DICIEMBRE/2021 Y ENERO/2022 ELABORADA EN FEBRERO/2022.</t>
  </si>
  <si>
    <t>NOMINA ADICIONAL NIVEL CENTRAL Y ACUEDUCTOS, CORRESP. AL MES DE ENERO/2022, ELABORADA EN FEBRERO/2022.</t>
  </si>
  <si>
    <t>NOMINA ADICIONAL PERSONAL TEMPORAL, CORRESP. AL MES DE ENERO/2022, ELABORADA EN FEBRERO/2022.</t>
  </si>
  <si>
    <t>NOMINA ADICIONAL PERSONAL TEMPORAL, CORRESP. AL MES DE DICIEMBRE/2021, ELABORADA EN FEBRERO/2022.</t>
  </si>
  <si>
    <t>NOMINA PERSONAL EN TRAMITES DE PENSION NC Y AC, CORRESP. AL MES DE FEBRERO/2022.</t>
  </si>
  <si>
    <t>NOMINA ACUEDUCTOS, CORRESP. AL MES DE FEBRERO/2022.</t>
  </si>
  <si>
    <t>4418</t>
  </si>
  <si>
    <t>4419</t>
  </si>
  <si>
    <t>4420</t>
  </si>
  <si>
    <t>COMPRA DE CLORADOR COMPLETO DE 0-1400PPD PARA SER UTILIZADO EN EL AC. DE HAINA, INAPA, PROV. S.C</t>
  </si>
  <si>
    <t>SERV. PARA LA CONSTRUCCION DE PANEL ELECTRICO CON ARRANCADOR MAGNETICO TIPO SOFT STARTER ATS22CC21Q PARA 125HP, 3/60/460V PARA UTILIZAR EN EL POZO #1 DE SEMILLA, INAPA, PROV. SAN CRISTOBAL.</t>
  </si>
  <si>
    <t>SERV. DE CAMION CISTERNA PARA ABASTECER DE AGUA A DIFERENTES SECTORES EN LA COMUNIDAD DE HATO DAMA, INAPA, PROV. SAN CRISTOBAL. CORRESP. 01/10/21 AL 05/10/21.</t>
  </si>
  <si>
    <t>NOMINA CARTA COMPROMISO DE SERVICIOS PERSONALES, CORRESP. AL MES DE FEBRERO/2022</t>
  </si>
  <si>
    <t>NOMINA CARTA COMPROMISO DE SERVICIOS PERSONALES, CORRESP. A ENERO, ELABORADA EN FEBRERO/2022</t>
  </si>
  <si>
    <t xml:space="preserve">EFT-2461 </t>
  </si>
  <si>
    <t>EFT-2462</t>
  </si>
  <si>
    <t>PAGO CUB.N NO.16 (FINAL) Y DEV. DE RETENIDO EN GARANTIA,  DE LOS TRABAJOS DEPOSITO REGULADOR DE 65 M3 H. A. Y RED DE DISTRIBUCION DEL ACUEDUCTO MULTIPLE  LOMA DE  GUAYACANES COMO EXTENSION  DEL ACUEDUCTO DE LA LINEA NOROESTE, PROVINCIA VALVERDE.</t>
  </si>
  <si>
    <t>PAGO FACT. B1500000201/23-02-2022, (CUB. NO.02) DE LOS TRABAJOS LÍNEA DE CONDUCCIÓN 12¨ PVC TRAMO DESDE EST. 2+359 HASTA EST. 3+162, PROVINCIAS SANTO DOMINGO - MONTE PLATA, LOTE VI.</t>
  </si>
  <si>
    <t xml:space="preserve">062401 </t>
  </si>
  <si>
    <t xml:space="preserve">062402 </t>
  </si>
  <si>
    <t xml:space="preserve">062403 </t>
  </si>
  <si>
    <t xml:space="preserve">062404 </t>
  </si>
  <si>
    <t>PAGO FACT. NO.B1500000101/01-02-2022, ORDEN DE SERVICIO NO. OS2021-0649, DISTRIBUCION DE AGUA EN DIFERENTES SECTORES Y COMUNIDADES DE LA PROVINCIA DUARTE, CORRESP. A 30  DIAS DEL MES DE ENERO/2022.</t>
  </si>
  <si>
    <t>APORTE PARA EJECUTAR Y DESARROLLAR ACTIVIDADES CONJUNTAS Y RECIPROCAS EN PROCURA DE FORMAR A LOS COLABORADORES DEL INAPA. PROMOVIENDO ESPACIOS DE COMUNICACION DE LAS ACCIONES DE MANEJO RESPONSABLE DEL AGUA, PERIODO DEL 15-12-2021 AL 15-01-2022.</t>
  </si>
  <si>
    <t>PAGO FACT. NO.B1500000156/08-02-2022, ORDEN DE SERVICIO NO.OS2022-0025, SERVICIO DE NOTARIO PARA EL ACTO DE APERTURA DE LA COMPARACION DE PRECIOS NO.INAPA-CCC-CP-2021-0085 OFERTAS TECNICAS (SOBRE A) PARA LA "ADQUISICION DE 1,200 BOTELLAS TIPO TERMO PARA SER UTILIZADAS POR LOS COLABORADORES DEL INAPA".</t>
  </si>
  <si>
    <t>PAGO DE FACT. NO.B1500001767/19-01-2022, ORDEN DE SERVICIO NO. OS2021-0523, "SERVICIOS DE ALQUILER DE IMPRESORAS MULTIFUNCIONALES Y PLOTTERS PARA USO DEL INAPA CORRESP. AL MES DE DICIEMBRE 2021.</t>
  </si>
  <si>
    <t xml:space="preserve">EFT-7422 </t>
  </si>
  <si>
    <t>EFT-7423</t>
  </si>
  <si>
    <t>PAGO FACT.NO. B1500000127/02-02-2022, ORDEN DE SERVICIO NO. OS2021-0869, DISTRIBUCION DE AGUA EN DIFERENTES SECTORES Y COMUNIDADES DE LA PROVINCIA SAN CRISTOBAL, CORRESP. A 30 DIAS  DE ENERO/2022.</t>
  </si>
  <si>
    <t>PAGO FACT. NO. B1500000013/03-02-2022 ORDEN DE SERVICIO NO. OS2021-0708 , DISTRIBUCION DE AGUA EN DIFERENTES SECTORES Y COMUNIDADES DE LA PROVINCIA SANTIAGO RODRIGUEZ,  CORRESP. A  24 DIAS  DE ENERO/2022.</t>
  </si>
  <si>
    <t>104003-104102</t>
  </si>
  <si>
    <t xml:space="preserve">104001 </t>
  </si>
  <si>
    <t xml:space="preserve">104002 </t>
  </si>
  <si>
    <t xml:space="preserve">EFT-7424 </t>
  </si>
  <si>
    <t>EFT-7425</t>
  </si>
  <si>
    <t>EFT-7426</t>
  </si>
  <si>
    <t xml:space="preserve">062405 </t>
  </si>
  <si>
    <t xml:space="preserve">062406 </t>
  </si>
  <si>
    <t xml:space="preserve">062407 </t>
  </si>
  <si>
    <t xml:space="preserve">062408 </t>
  </si>
  <si>
    <t xml:space="preserve">062409 </t>
  </si>
  <si>
    <t xml:space="preserve">062410 </t>
  </si>
  <si>
    <t xml:space="preserve">062411 </t>
  </si>
  <si>
    <t>PAGO VAC. (30 DIAS CORRESP. AL AÑO 2019 Y 30 DIAS DEL AÑO 2020) A NOMBRE DE ARISTIDES NOVAS NOVAS, QUIEN ES EL APODERADO DE LOS BENEFICIOS DEL FALLECIDO, QUIEN DESEMPEÑO EL CARGO DE OPERADOR DE SISTEMA APS EN PERSONAL EN TRAMITE DE PENSION.</t>
  </si>
  <si>
    <t>PAGO FACT. NO.B1500000277/02-02-2022, ORDEN DE SERVICIO NO.OS2021-0511, COLOCACION DE PUBLICIDAD INSTITUCIONAL DURANTE 06 (SEIS) MESES, EN EL PROGRAMA DE TELEVISION FUERA  DE RECORD, TRANSMITIDO LOS DOMINGOS A LAS 11:00 P.M, CORRESP. AL  PERIODO DEL 30 DE DICIEMBRE/2021 AL 30 DE ENERO/2022.</t>
  </si>
  <si>
    <t>REPOSICION FONDO CAJA CHICA DE LA PROVINCIA MONTE PLATA ZONA IV CORRESP. AL PERIODO DEL 05-01 AL 07-02-2022, RECIBOS DE DESEMBOLSO DEL 1629 AL 1670.</t>
  </si>
  <si>
    <t>REPOSICION FONDO CAJA CHICA DE LA PROVINCIA HERMANAS MIRABAL ZONA III CORRESP. AL PERIODO DEL 12 AL 27-01-2022, RECIBOS DE DESEMBOLSO DEL 1097 AL 1116.</t>
  </si>
  <si>
    <t>AVANCE 20% AL CONTRATO NO.085/2021, ORDEN DE COMPRA NO.OC2022-0011, ADQUISICION DE POLOSHIRTS Y GORRAS PARA SER UTILIZADOS POR EL PERSONAL DEL INAPA.</t>
  </si>
  <si>
    <t>PAGO FACT. NOS. B1500000360/11-02-2022, ORDEN DE SERVICIO. OS2021-0495, COLOCACIÓN DE PUBLICIDAD INSTITUCIONAL DURANTE 06 (SEIS) MESES, EN PROGRAMA DE TELEVISIÓN ¨HOY MISMO¨ TRANSMITIDO POR EL CANAL 9 DE COLOR VISIÓN DE LUNES A VIERNES EN HORARIO DE 5:00 AM A 8:00 AM, CORRESP. AL PERIODO DEL 10 DE ENERO AL 10 DE FEBRERO/2022.</t>
  </si>
  <si>
    <t>PAGO FACT. NO.B1500000010/08-02-2022, ORDEN DE SERVICIO NO. OS2022-0004, SERVICIO DE DISTRIBUCION DE AGUA CON CAMION CISTERNA EN DIFERENTES COMUNIDADES DE LA PROVINCIA MARIA TRINIDAD SANCHEZ,   CORRESP. 26 DIAS DE ENERO/2022.</t>
  </si>
  <si>
    <t>PAGO FACT. NO.B1500000028/01-02-2022, ORDEN DE SERVICIO NO. OS2021-0858, DISTRIBUCION DE AGUA EN DIFERENTES SECTORES Y COMUNIDADES  DE LA PROVINCIA BARAHONA, CORRESP.  A 31 DIAS DE ENERO/2022.</t>
  </si>
  <si>
    <t>PAGO FACT. NO.B1500000031/04-02-2022, ORDEN DE SERVICIO NO.OS2022-0051, SERVICIO DE NOTARIO PARA EL ACTO DE APERTURA DE LA LICITACION PUBLICA NACIONAL NO.INAPA-CCC-LPN-2021-0050 OFERTAS ECONOMICAS (SOBRE B) PARA LA "ADQUISICION DE CILINDROS VACIOS PARA CLORO GAS DE 150 LBS C/U PARA SER UTILIZADOS EN LOS ACUEDUCTOS DEL INAPA".</t>
  </si>
  <si>
    <t>DEVOLUCION POR DESCUENTO APLICADO AL PAGO EMITIDO MEDIANTE TRANSFERENCIA EFT7273 DE FECHA 31-01-2022, FACTURA B1500267127/18/01/2022.</t>
  </si>
  <si>
    <t>EFT-2463</t>
  </si>
  <si>
    <t>EFT-2464</t>
  </si>
  <si>
    <t>PAGO FACT. NO. B1500000005/18-02-2022 (CUBICACIÓN NO.04) DE LOS TRABAJOS, REDES DISTRIBUCIÓN EL RODEO, PROVINCIA BAHORUCO, LOTE VI.</t>
  </si>
  <si>
    <t>PAGO FACT. NO. B1500000002/23-02-2022 (CUBICACIÓN NO.02) DE LOS TRABAJOS LÍNEA DE CONDUCCIÓN 12¨ PVC TRAMO DESDE EST. 1+556 HASTA EST. 2+359, PROVINCIAS SANTO DOMINGO - MONTE PLATA, ZONA IV, LOTE IV.</t>
  </si>
  <si>
    <t xml:space="preserve">104103 </t>
  </si>
  <si>
    <t xml:space="preserve">104104 </t>
  </si>
  <si>
    <t>PAGO REGALIA PASCUAL Y VACACIONES (25 DIAS CORRESPONDIENTES AL AÑO 2015 Y 23 DIAS DEL AÑO 2016).</t>
  </si>
  <si>
    <t>RETENCION ISR NOMINA SEGURIDAD MILITAR FEBRERO 2022</t>
  </si>
  <si>
    <t xml:space="preserve">EFT-2465 </t>
  </si>
  <si>
    <t xml:space="preserve">EFT-2466 </t>
  </si>
  <si>
    <t xml:space="preserve">EFT-2467 </t>
  </si>
  <si>
    <t>PAGO FACT.NO. B1500000002/22-02-2022 (CUB. NO.02) DE LOS TRABAJOS RED DE DISTRIBUCIÓN LA PALMITA - LA JABILLA - LA FELICITA, PROV. SANTO DOMINGO - MONTE PLATA, LOTE XIII.</t>
  </si>
  <si>
    <t xml:space="preserve">PAGO FACT. NO. B1500000002/18-02-2022 ( CUB. NO.02) DE LOS TRABAJOS LINEA DE  CONDUCCION  12¨ TRAMO DESDE EST. 6+419.80 HASTA EST.7+435.60 , PROV. SANTO DOMINGO- MONTE PLATA, LOTE IV. </t>
  </si>
  <si>
    <t>PAGO FACT.NO. B1500000072/23-02-2022 (CUB. NO.11) DE LOS TRABAJOS URBANIZACION PRIMAVERAL Y NUEVO SAN FRANCISCO COMO EXTENSION DEL ACUEDUCTO  SAN FRANCISCO DE MACORIS, PROV. DUARTE.</t>
  </si>
  <si>
    <t xml:space="preserve">EFT-7427 </t>
  </si>
  <si>
    <t>EFT-7428</t>
  </si>
  <si>
    <t xml:space="preserve">062412 </t>
  </si>
  <si>
    <t>PAGO FACT. NO.B1500000006  04/02-2022, ORDEN DE SERVICIO NO.OS2021-0908, ABASTECIMIENTO DE AGUA EN DIFERENTES SECTORES Y COMUNIDADES DE LA PROVINCIA ELIAS PIÑA, CORRESP. A 31 DIAS DE ENERO/2022.</t>
  </si>
  <si>
    <t>PAGO FACT. NO. B1500000060/10-02-2022, ORDEN DE SERVICIO NO. OS2021-0785,  ABASTECIMIENTO DE AGUA EN DIFERENTES SECTORES Y COMUNIDADES DE LA  PROVINCIA BARAHONA , CORRESP. A 31 DIAS DE ENERO/2022.</t>
  </si>
  <si>
    <t>PAGO FACT. NO B1500000604/10-02-2022, ORDEN DE COMPRA NO.OC2021-0251,  ADQUISICION DE EQUIPOS TECNOLOGICOS PARA SER UILIZADOS EN DIFERENTES OFICINAS DE LA INSTITUCION.</t>
  </si>
  <si>
    <t>004380</t>
  </si>
  <si>
    <t>004383</t>
  </si>
  <si>
    <t xml:space="preserve"> Del 01 al  31  de MARZO  2022</t>
  </si>
  <si>
    <t xml:space="preserve">EFT-2468 </t>
  </si>
  <si>
    <t xml:space="preserve">EFT-2469 </t>
  </si>
  <si>
    <t xml:space="preserve">EFT-2470 </t>
  </si>
  <si>
    <t xml:space="preserve">EFT-2471 </t>
  </si>
  <si>
    <t>PAGO FACT. NO. B1500000151/28-02-2022 (CUB. NO.01) DE LOS TRABAJOS MEJORAMIENTO AC. TABARA ABAJO (COLOCACIÓN LÍNEA DE ADUCCIÓN), PROV. AZUA.</t>
  </si>
  <si>
    <t>PAGO DE NOMINA DE  ACUEDUCTOS, CORRESPONDIENTE AL  DE  MES DE FEBRERO/2022, MEMO NO. DT-349/2022. ( CUENTA CERRADA).</t>
  </si>
  <si>
    <t>ESTADO  CUENTA.</t>
  </si>
  <si>
    <t>COMPRA DE 180 (CIENTO OCHENTA) PIES DE ALAMBRE DE GOMA ELECTRICO 4/12 PARA SER UTILIZADO EN LA REPARACION DE LOS MARTILLOS DE ROMPER ASFALTO, INAPA, PROV. S.C.</t>
  </si>
  <si>
    <t>SERV. DE DAR MANTEMIENTO A MOTOR DE 75HP, PERTENECIENTE AL EQUIPO #1 DE LA COLONIA, INAPA, PROV. SAN CRISTOBAL.</t>
  </si>
  <si>
    <t>COMPRA DE NEUMATICOS 195/R/14 Y 265/R16 PARA EL USO DE CAMION KIA X530878 Y CAMIONETA FICHA 1049, PROV. SAN CRISTOBAL.</t>
  </si>
  <si>
    <t>SERV. MECANIZADO Y COLOCACION DE RODAMIENTOS A BOMBA TIPO CARACOL DE 100HP, PERTENECIENTE AL EQUIPO #2 DEL AC. DE CANASTICA, INAPA, PROV. SAN CRISTOBAL.</t>
  </si>
  <si>
    <t>SERV. PRESTADOS DE CORTE Y REPARACION EN SOLDADURA A TODO COSTO(INCLUYE TRANSPORTE DE EQUIPOS DE CORTES DE SOLDADURAS Y MATERIALES GASTABLE DE LOS EQUIPOS UTILIZADOS), EN DIFERENTES AC. INAPA, SAN CRISTOBAL. DEL 7/01/22 AL 13/01/22</t>
  </si>
  <si>
    <t>COMPRA DE TEE DE 8" A 6" Y YEE DE 4" PVC DE 4" PVC DE DRENAJE PARA SER UTILIZADOS EN LA DERIVACIONES Y SOLUCION DE AVERIAS DE AGUA RESIDUALES EN LA PROV. SAN CRISTOBAL, INAPA.</t>
  </si>
  <si>
    <t>COMPRA DE CONSUMIBLES DE IMPRESORAS PARA SER UTIL. EN INAPA, PROV. SAN CRISTOBAL.</t>
  </si>
  <si>
    <t>COMPRA DE 01 PC DE ESCRITORIO PARA SER UTILIZADA EN LA OFICINA COMERCIAL EN INAPA, PROV. SAN CRISTOBAL.</t>
  </si>
  <si>
    <t>SERV. PRESTADO DE VALVULEO, DISTRIBUCION Y OP. DEL AC. NUEVA ESPERANZA, CORRESPONDIENTE A LOS MESES NOVIEMBRE Y DICIEMBRE 2021, INAPA, SAN CRISTOBAL.</t>
  </si>
  <si>
    <t>COMPRA DE MATERIALES ELECTRICOS, PARA SER UTIL. EN LOS TRABAJOS DE ELECTROMECANICA DE INAPA, PROV. SAN CRISTOBAL.</t>
  </si>
  <si>
    <t>COMPRA DE 01 PC DE ESCRITORIO PARA SER UTILIZADO POR EL AREA DE OPERACIONES DE INAPA, PROV. SAN CRISTOBAL.</t>
  </si>
  <si>
    <t>SERV. DE TRANSPORTE PARA LA OFICINA COMERCIAL Y PLANTA DE OPERACIONES, INAPA, PROV. SAN CRISTOBAL. CORRESPONDIENTE AL MES DE FEBRERO 2022</t>
  </si>
  <si>
    <t>SERV. DE TRANSPORTE PARA LA OFICINA ADMINISTRATIVA, INAPA, PROV. SAN CRISTOBAL. CORRESPONDIENTE AL MES DE FEBRERO 2022</t>
  </si>
  <si>
    <t>COMPRA DE ACEITES Y FILTROS PARA SER UTILIZADOS EN LOS DIFERENTES VEHICULOS(NISSAN, ISUZU, HYUNDAI, MITSUNISHI) DEL DEPARTAMENTO PROV. S.C., INAPA.</t>
  </si>
  <si>
    <t>COMPRA DE (01) UNA IMPRESORA EPSONL5190 MULTIFUNCIONAL PARA SER UTILIZADA EN EL AREA DE OPERACIONES EN INAPA, SAN CRISTOBAL.</t>
  </si>
  <si>
    <t>SERV. DE MANTENIMIENTO Y REPARACION DE BOMBA TURBINA VERTICAL DE 6" PERTENECIENTE AL EQUIPO #2 DE LA COLONIA, INAPA, S.C.</t>
  </si>
  <si>
    <t>SERV. DE MANTENIMIENTO A MOTOR DE 75HP, PERTENECIENTE AL EQUIPO #2 DE LA COLONIA, INAPA,  PROV. SAN CRISTOBAL.</t>
  </si>
  <si>
    <t>COMPRA DE MATERIALES PARA SER UTILIZADOS EN LOS EQUIPOS DE BOMBEO DE CAMBITA, PUEBLO NUEVO, LA SIERRA(MANIGUA), CAMUNGUI Y LA ALTAGRACIA, INAPA, PROV. S.C.</t>
  </si>
  <si>
    <t>4421</t>
  </si>
  <si>
    <t>4422</t>
  </si>
  <si>
    <t>4423</t>
  </si>
  <si>
    <t>4424</t>
  </si>
  <si>
    <t>4425</t>
  </si>
  <si>
    <t>4426</t>
  </si>
  <si>
    <t>4427</t>
  </si>
  <si>
    <t>4428</t>
  </si>
  <si>
    <t>4429</t>
  </si>
  <si>
    <t>4430</t>
  </si>
  <si>
    <t>4431</t>
  </si>
  <si>
    <t>4432</t>
  </si>
  <si>
    <t>4433</t>
  </si>
  <si>
    <t>4434</t>
  </si>
  <si>
    <t>4435</t>
  </si>
  <si>
    <t>4436</t>
  </si>
  <si>
    <t>4437</t>
  </si>
  <si>
    <t>4438</t>
  </si>
  <si>
    <t xml:space="preserve">104105 </t>
  </si>
  <si>
    <t>PAGO FACT. NO.B1500000002/28-02-2022 (CUB.NO.02)  DE LOS TRABAJOS REDES LOMA DEL CHIVO (SECTOR COLINAS DON GUILLERMO) COMPRENDIDA ENTRE LOS NUDOS 21, 23, 5, 1, 6 Y 13, PROV, EL SEIBO.</t>
  </si>
  <si>
    <t xml:space="preserve">PAGO FACT. B1500000003/21-02-2022, (CUB. NO.03) DE LOS TRABAJOS LINEA DE CONDUCCION 8¨ PVC TRAMO DESDE EST. 0+892 HASTA EST. 3.785,  PROV. SANTO DOMINGO- MONTE PLATA, LOTE X,  ZONA IV. </t>
  </si>
  <si>
    <t xml:space="preserve">PAGO FACT. NO.B1500000011/25-02-2022 (CUB.NO.05) DE LOS TRABAJOS CONSTRUCCION ALCANTARILLADO SANITARIO SABANA YEGUA, ZONA SUR, PROV. AZUA,  ZONA II, LOTE NO. III, </t>
  </si>
  <si>
    <t>PAGO FACT. NO.B1500000032/28-02-2022 (CUB.NO.05 ) DE LOS TRABAJOS REHABILITACION, EQUIPAMIENTO CAMPO DE POZO E INSTALACIONES DEPOSITO REGULADOR Y CONSTRUCCION, EDIFICIO COMERCIAL AC. QUISQUEYA,  PROV. SAN PEDRO DE MACORIS.</t>
  </si>
  <si>
    <t>PAGO FACT. NO.B1500000009/21-02-2022 (CUB.NO.05) DE LOS TRABAJOS AMPLIACION RED DE DISTRIBUCION  AC. MULTIPLE LIMONAL LA VEREDA,  AC. RIO ARRIBA,  PROV. PERAVIA,  LOTE I.</t>
  </si>
  <si>
    <t xml:space="preserve">EFT-2472 </t>
  </si>
  <si>
    <t xml:space="preserve">EFT-2473 </t>
  </si>
  <si>
    <t>PAGO FACTURA NO.B1500000010/07-02-2022, ORDEN DE SERVICIO NO.OS2021-0857 ,SERVICIO DE DISTRIBUCION DE AGUA EN CAMION CISTERNA EN DIFERENTES COMUNIDADES DE LA PROVINCIA BAHORUCO, SEGUN CONTRATO NO.028/2021, CORRESPONDIENTE A 30 DIAS DEL MES DE ENERO/2022,  MENOS DESC. ISR RD$6,675.00</t>
  </si>
  <si>
    <t xml:space="preserve">EFT-7429 </t>
  </si>
  <si>
    <t xml:space="preserve">EFT-7430 </t>
  </si>
  <si>
    <t xml:space="preserve">EFT-7431 </t>
  </si>
  <si>
    <t xml:space="preserve">EFT-7432 </t>
  </si>
  <si>
    <t xml:space="preserve">EFT-7433 </t>
  </si>
  <si>
    <t>PAGO FACT. NO.B1500000052/09-02-2022, O/S NO. OS2021-0597, SERVICIO DE DISTRIBUCION DE AGUA CON CAMION CISTERNA EN DIFERENTES SECTORES Y COMUNIDADES DE LA PROV. BAHORUCO,CORRESP. A 31 DIAS DE ENERO/22.</t>
  </si>
  <si>
    <t>PAGO FACT. NO.B1500000052/01-02-2022, O/S NO. OS2021-0691,  DISTRIBUCION DE AGUA EN DIFERENTES SECTORES Y COMUNIDADES  DE LA PROV. SAN CRISTOBAL, CORRESP.A 31 DIAS DE ENERO/2022.</t>
  </si>
  <si>
    <t>PAGO FACT. NO.B1500000755/10-12-2021, O/S 2021-0748, COLOCACION DE PUBLICIDAD DURANTE UN (01) MES, EN PROGRAMACION REGULAR ( PRINCIPIO Y FINAL DE CADA PROGRAMA ), POR LOS CANALES 12 Y 45, CORRESP. AL PERIODO DEL 8 DE NOVIEMBRE AL 8 DE DICIEMBRE/2021, .</t>
  </si>
  <si>
    <t>PAGO FACT. NO.B1500000343/02-02-2022, O/S NO. OS2021-0909, DISTRIBUCION DE AGUA CON CAMION CISTERNA EN DIFERENTES SECTORES Y COMUNIDADES  DE LA PROV. SANTIAGO RODRIGUEZ, CORRESP. A  30 DIAS DEL MES DE ENERO/2022.</t>
  </si>
  <si>
    <t>PAGO FACT. NO. B1500000026/01-02-2022, O/S NO.  OS2022-0019,  DISTRIBUCION DE AGUA EN DIFERENTES SECTORES Y COMUNIDADES DE LA PROV. BARAHONA,    CORRESP. A 31 DIAS DE ENERO/2022.</t>
  </si>
  <si>
    <t>PAGO FACT. NO. B1500000009/15-01/2022,  ALQUILER LOCAL COMERCIAL, UBICADO EN LA AVENIDA DUARTE NO.220, PLAZA DURAN, MUNICIPIO VILLA BISONO ( NAVARRETE) PROV. SANTIAGO, CORRESP. AL MES DE ENERO/22.</t>
  </si>
  <si>
    <t>PAGO FACTS. NOS.B1500000378/17-01, 386/03-02, 387/07-02-2022, O/C NO.OC2022-0009, ADQUISICION MEDIOS DE CULTIVOS, REACTIVOS, SOLUCIONES Y MATERIALES PARA USO DE LOS LABORATORIOS DEL INAPA.</t>
  </si>
  <si>
    <t xml:space="preserve">EFT-7434 </t>
  </si>
  <si>
    <t xml:space="preserve">EFT-7435 </t>
  </si>
  <si>
    <t>REPOSICION FONDO CAJA CHICA DE LA DIRECCION EJECUTIVA CORRESP.AL PERIODO DEL 10 AL 24-02-2022.</t>
  </si>
  <si>
    <t>PAGO RETENCIÓN TSS, SEGURO BÁSICO OPCIONAL, APORTE PLAN DE PENSIONES (2.87%), SEGURO FAMILIAR DE SALUD (3.04%) CORRESP. A LAS NÓMINAS NIVEL CENTRAL, ACUEDUCTOS, P/CONTRATADO E IGUALADO, P/ TRAMITES PENSIÓN NC. Y AC. PROV.SANTIAGO Y SAN CRISTÓBAL, PERSONAL TEMPORAL, CARTA COMPROMISO, ADICS. NIVEL CENTRAL, ACS., PERSONAL TEMPORAL Y CARTA COMP. ENERO/22 P. TEMPORAL DIC./21, CANCELADOS P. CONT., CANCELADOS, NC. Y AC. FEBRERO/2022 .</t>
  </si>
  <si>
    <t>APORTES PATRONALES DE LA INSTITUCIÓN AL SISTEMA DE SEGURIDAD SOCIAL, CORRESP. AL MES DE FEBRERO/2022 RECARGOS E INTERESES POR NOVEDADES ATRASADAS REPORTADAS EN EL PRESENTE MES, CORRESP. AL PERIODO DICIEMBRE/2021- ENERO/2022 SEGÚN FACTURA S/N D/F 03-03-2022, REFERENCIA 0220-2221-4384-4140, 0220-2221-4384-4240, 0120-2221-4352-6761, 1220-2121-4352-6925.</t>
  </si>
  <si>
    <t>COMISION POR CHEQUES  DEVUELTO</t>
  </si>
  <si>
    <t>AJUSTE ERROR EN DEPOSITO</t>
  </si>
  <si>
    <t>PAGO FACT. NO.B1500000151/28-02-2022 (CUB.NO.06) DE LOS TRABAJOS HABILITACION DEPOSITO REGULADOR  ACERO VITRIFICADO STAND PIPE 1500 M3  ANGELINA- LAS GUARANAS (INSTALACION, ENTRADA, REBOSE, DESAGUE, SALIDA Y By - PASS),  PROV.DUARTE.</t>
  </si>
  <si>
    <t>PAGO FACT. NO. B1500000012/28-02-2022 (CUBICACIÓN NO.01) DE LOS TRABAJOS REHABILITACIÓN PLANTA POTABILIZADORA AC. SABANA YEGUA, PROV. AZUA.</t>
  </si>
  <si>
    <t>104106 -104125</t>
  </si>
  <si>
    <t>NOMINA DE RETENCION FEBRERO/2022</t>
  </si>
  <si>
    <t xml:space="preserve">EFT-1404 </t>
  </si>
  <si>
    <t xml:space="preserve">EFT-1405 </t>
  </si>
  <si>
    <t xml:space="preserve">EFT-1406 </t>
  </si>
  <si>
    <t>PAGO DESCUENTO CRÉDITO EDUCATIVO, CORRESP. A LAS NÓMINAS DE NIVEL CENTRAL FEBRERO/2022.</t>
  </si>
  <si>
    <t>ALQUILER DE LA ESTAFETA DE CAMBITA GARABITOS POR LOS MESES SEPTIEMBRE, OCTUBRE, NOVIEMBRE Y DICIEMBRE DEL AÑO 2021, INAPA, PROV. SAN CRISTOBAL.</t>
  </si>
  <si>
    <t>RETENCIONES A PROVEEDORES DE BIENES Y SERVICIOS CORRESPONDIENTE AL 5% Y 10% ISR Y 18% Y 30% ITBIS. EQUIVELENTE AL MES DE FEBRERO 2022.</t>
  </si>
  <si>
    <t>4439</t>
  </si>
  <si>
    <t>4440</t>
  </si>
  <si>
    <t>PAGO FACT. NO. B1500000155/08-02-2022, ORDEN DE SERVICIO NO. OS2022-0034, SERVICIO DE NOTARIO PARA EL ACTO DE APERTURA DE LA COMPARACIÓN DE PRECIOS NO. INAPA-CCC-CP-2021-0069 OFERTAS TÉCNICAS (SOBRE A) PARA LA "ADQUISICIÓN DE CAL 20 KG PARA SER UTILIZADO EN LAS DIFERENTES PLANTAS POTABILIZADORAS DEL INAPA".</t>
  </si>
  <si>
    <t>PAGO DE RECONOCIMIENTO DE DEUDA DE ALQUILERES VENCIDOS Y DEJADOS DE PAGAR,  CONTADOS A PARTIR DEL MES DE OCTUBRE 2013  HASTA EL 08 DE FEBRERO DEL  AÑO 2022.</t>
  </si>
  <si>
    <t>APORTE DE LA INSTITUCIÓN CONFORME AL ACUERDO DE COLABORACIÓN ENTRE EL INSTITUTO NACIONAL DE AGUAS POTABLES Y ALCANTARILLADOS (INAPA) Y LA FUNDACIÓN FRANCINA HUNGRÍA, EN FECHA DE 28 DE JUNIO DEL AÑO 2021, PARA LA EJECUCIÓN Y DESARROLLO DE ACTIVIDADES CONJUNTAS Y RECIPROCAS EN PROCURA DE FORMAR A LOS COLABORADORES DEL INAPA, PROMOVIENDO ESPACIOS DE COMUNICACIÓN DE LAS ACCIONES DE MANEJOS RESPONSABLE DE LOS RECURSOS DEL AGUA, CORRESPONDIENTE A MARZO/2022.  ACUERDO DE FECHA 28 DE JUNIO DEL AÑO 2021.</t>
  </si>
  <si>
    <t>REPOSICION FONDO CAJA CHICA DE LA PROVINCIA SAN JOSE DE OCOA ZONA IV CORRESPONDIENTE AL PERIODO DEL 03 AL 26-01-2022, RECIBOS DE DESEMBOLSO DEL 0662 AL 0708.</t>
  </si>
  <si>
    <t>PAGO FACT. NO.B1100009341/21-02-2022,  ALQUILER LOCAL COMERCIAL, MUNICIPIO SAN JOSE DE OCOA, PROVINCIA  DE SAN JOSE DE OCOA, SEGUN  CONTRATO NO.004/2021, CORRESP. AL MES DE FEBRERO/2022.</t>
  </si>
  <si>
    <t>REPOSICION FONDO CAJA CHICA DE LA PROVINCIA MONTECRISTI ZONA I CORRESP. AL PERIODO DEL 25-01 AL 22-02-2022, RECIBOS DE DESEMBOLSO DEL 0821 AL 0854 .</t>
  </si>
  <si>
    <t>REPOSICION FONDO CAJA CHICA DEL  DEPARTAMENTO ADMINISTRATIVO Y SUS DIVISIONES DESTINADO PARA CUBRIR GASTOS EN LAS DIFERENTES AREAS DE LA INSTITUCION. CORRESP. AL PERIODO DEL 07-01 AL 10-02-2022, RECIBOS DE DESEMBOLSO DEL 3246 AL 3356.</t>
  </si>
  <si>
    <t>REPOSICION FONDO CAJA CHICA DE LA PROVINCIA ELIAS PIÑA ZONA II CORRESP. AL PERIODO DEL 29-01 AL 22-02-2022, RECIBOS DE DESEMBOLSO DEL 3763 AL 3778.</t>
  </si>
  <si>
    <t>REPOSICION FONDO CAJA CHICA DE LA PROVINCIA MARIA TRINIDAD SANCHEZ ZONA III CORRESP. AL PERIODO DEL 04-01 AL 04-02-2022.</t>
  </si>
  <si>
    <t>REPOSICION FONDO CAJA CHICA DE LA UNIDAD ADMINISTRATIVA DE NAVARRETE ZONA V, SANTIAGO CORRESP. AL PERIODO DEL 03-01 AL 21-02-2022, RECIBOS DE DESEMBOLSO DEL  0084 AL 0112.</t>
  </si>
  <si>
    <t>REPOSICION FONDO CAJA CHICA DE LA DIRECCION DE TECNOLOGIA DE LA INFORMACION Y COMUNICACION, CORRESP. AL PERIODO DEL 10-09 AL 17-11-2021, RECIBOS DE DESEMBOLSO DEL 0064 AL 0096.</t>
  </si>
  <si>
    <t>PAGO FACT. NO.B1100009335/21-02-2022,  ALQUILER LOCAL COMERCIAL EN EL MUNICIPIO LOMA DE CABRERA, PROVINCIA DAJABON, SEGUN CONTRATO NO.018/2012, CORRESP. AL  MES DE FEBRERO/2022.</t>
  </si>
  <si>
    <t>PAGO FACT. NO.B1100009333/21-02-2022, ALQUILER LOCAL COMERCIAL EN EL MUNICIPIO DE CABRERA, PROVINCIA MARIA TRINIDAD SANCHEZ, SEGUN CONTRATO NO.172/2013, ADENDUM 02/2020, CORRESP. A 15 DIAS DEL MES DE FEBRERO/2022.</t>
  </si>
  <si>
    <t>PAGO FACT. NO. B1100009332/21-02-2022, ALQUILER DE LOCAL  COMERCIAL, UBICADO EN LA CALLE SANTOME NO.38, MUNICIPIO EL CERCADO,  PROVINCIA SAN JUAN, CORRESP. AL MES DE FEBRERO/2022.</t>
  </si>
  <si>
    <t>PAGO INDEMN. Y VAC. (30 DIAS CORRESP. AL AÑO 2021), QUIEN DESEMPEÑO EL CARGO DE TECNICO ADMINISTRATIVO, EN LA DIVISION ADMINISTRATIVA FINANCIERA SAN CRISTOBAL.</t>
  </si>
  <si>
    <t>PAGO FACT. NO.B1100009325/21-02-2022 ALQUILER LOCAL COMERCIAL EN COTUI PROVINCIA  SANCHEZ RAMIREZ , SEGUN CONTRATO NO.22/2017, CORRESP. AL MES DE FEBRERO/2022.</t>
  </si>
  <si>
    <t>PAGO FACT. NO.B1100009327/21-02-2022, ALQUILER LOCAL COMERCIAL EN PIMENTEL, PROVINCIA DUARTE, SEGUN CONTRATO NO.075/2018, CORRESP. AL MES DE FEBRERO/2022.</t>
  </si>
  <si>
    <t>PAGO FACT. NO.B1100009329/21-02-2022,  ALQUILER LOCAL COMERCIAL  EN EL MUNICIPIO  LAGUNA SALADA, PROVINCIA VALVERDE, CORRESP. AL MES DE FEBRERO/2022.</t>
  </si>
  <si>
    <t>PAGO FACT. NO. B1100009331/21-02-2022, ALQUILER DE LOCAL COMERCIAL UBICADO EN EL DISTRITO MUNICIPAL PALMAR DE OCOA, MUNICIPIO AZUA, PROVINCIA AZUA, SEGUN CONTRATO NO.011/2020, CORRESP. AL MES DE FEBRERO/2022.</t>
  </si>
  <si>
    <t>PAGO VAC. (12 DIAS CORRESP. AL AÑO 2021), QUIEN DESEMPEÑO EL CARGO DE VIGILANTE, EN LA DIVISION DE SERVICIOS GENERALES.</t>
  </si>
  <si>
    <t>PAGO VAC. (12 DIAS CORRESP. AL AÑO 2021),  QUIEN DESEMPEÑO EL CARGO DE VIGILANTE, EN LA DIVISION DE SERVICIOS GENERALES.</t>
  </si>
  <si>
    <t>PAGO INDEMN. Y VAC. (20 DIAS CORRESP. AL AÑO 2019 Y 20 DEL 2020), QUIEN DESEMPEÑO EL CARGO DE AUXILIAR ADMINISTRATIVO, EN DIRECCION DE FISCALIZACION.</t>
  </si>
  <si>
    <t>PAGO INDEMN. Y VAC. (20 DIAS CORRESP. AL AÑO 2019 Y 20 AL 2020), QUIEN DESEMPEÑO EL CARGO DE AUXILIAR ADMINISTRATIVO, EN DIRECCION DE FISCALIZACION.</t>
  </si>
  <si>
    <t>PAGO DE DEPOSITO  EQUIVALENTE A DOS (2) MESES DE ALQUILER DE LOCAL PARA LA INSTALACION DE LA OFICINA COMERCIAL, UBICADA EN LA CALLE AVENIDA DEL ESTE NO.18, FRENTE AL PARQUE DEL DISTRITO MUNICIPAL HATO DEL YAQUE,  PROVINCIA SANTIAGO DE LOS CABALLEROS.</t>
  </si>
  <si>
    <t>PAGO FACT. NO.B1100009334/21-02-2022, ALQUILER LOCAL COMERCIAL EN EL MUNICIPIO RESTAURACION,  PROVINCIA DAJABON. CORRESP. AL MES DE FEBRERO/2022.</t>
  </si>
  <si>
    <t>PAGO FACT. NO. B1100009336/21-02-2022,  ALQUILER LOCAL COMERCIAL, MUNICIPIO SAN JUAN, PROVINCIA SAN JUAN, CORRESP. AL  MES DE FEBRERO/2022.</t>
  </si>
  <si>
    <t>PAGO FACT. NO. B1500000337/14-02-2022 ORDEN DE SERVICIO OS2021-0772 COLOCACION DE PUBLICIDAD INSTITUCIONAL DURANTE TRES (03) MESES, EN PAGINA WEB WWW.NOTICIASSIN.COM LA CUAL CONSISTE EN DISPOSITIVOS DESKTOP + MOVIL, POSICION PORTADA + ARTICULOS + SECCIONES TAMAÑO 728 X 90, 300 X 600, 300 X 250, 970 X 250, 300 X 50 CORRESPONDIENTE  AL PERIODO DEL 11 DE ENERO AL 10 DE FEBRERO/2022.</t>
  </si>
  <si>
    <t xml:space="preserve">EFT-7436 </t>
  </si>
  <si>
    <t>PAGO FACT. NO.B1500000005/22-02-2022, ALQUILER LOCAL COMERCIAL MUNICIPIO HIGUEY, PROVINCIA LA ALTAGRACIA, CORRESP. AL MES DE FEBRERO/2022.</t>
  </si>
  <si>
    <t>EFT-7437</t>
  </si>
  <si>
    <t>PAGO FACT. NO.B1500003636/17-01-2022, ORDEN DE SERVICIO NO.OS2021-0841, "CONTRATACION DE SERVICIO PARA LA PUBLICACION DE CONVOCATORIA A LICITACION PUBLICA NACIONAL DURANTE DOS MESES NOVIEMBRE Y DICIEMBRE 2021, EN UN DIARIO DE CIRCULACION NACIONAL", NO.INAPA-CCC-LPN-2021-0048, INAPA-CCC-LPN-2021-0049, INAPA-CCC-LPN-2021-0059, INAPA-CCC-LPN-2021-0060, INAPA-CCC-LPN-2021-0056, INAPA-CCC-LPN-2021-0055, INAPA-CCC-LPN-2021-0053, INAPA-CCC-LPN-2021-0057, INAPA-CCC-LPN-2021-0033.</t>
  </si>
  <si>
    <t>EFT-7438</t>
  </si>
  <si>
    <t>PAGO FACT. NO.B1100009326/21-02-2022 ALQUILER LOCAL COMERCIAL EN YAMASA, PROVINCIA MONTE PLATA CORRESP. AL  MES  DE FEBRERO/2022.</t>
  </si>
  <si>
    <t>EFT-7439</t>
  </si>
  <si>
    <t>PAGO FACT. NO. B1100009375/21-02-2022,  ALQUILER VIVIENDA FAMILIAR HABITADA POR EL PERSONAL DE SUPERVISION DE OBRAS EN MONTECRISTI, CORRESP. AL MES DE FEBRERO/2022.</t>
  </si>
  <si>
    <t>EFT-7440</t>
  </si>
  <si>
    <t>PAGO FACT. NO.B1100009338/21-02-2022,  ALQUILER LOCAL COMERCIAL EN LAS TARANAS VILLA RIVAS, PROVINCIA DUARTE, CORRESP. AL MES DE FEBRERO/2022.</t>
  </si>
  <si>
    <t>EFT-7441</t>
  </si>
  <si>
    <t>PAGO FACT. NO.B1100009330/21-02-2022,  ALQUILER LOCAL COMERCIAL EN MANZANILLO, MUNICIPIO PEPILLO SALCEDO, PROVINCIA MONTECRISTI,  CORRESP. AL MES DE FEBRERO/2022.</t>
  </si>
  <si>
    <t>EFT-7442</t>
  </si>
  <si>
    <t>PAGO FACT. NO.B1500000116/04-02-2022, ORDEN DE SERVICIO NO.OS2021-0804, COLOCACION DE PUBLICIDAD INSTITUCIONAL EN EL PROGRAMA "ESKANDALO" DURANTE EL PERIODO DEL 02 DE DICIEMBRE DEL 2021 AL 02 DE FEBRERO DEL 2022 , TRANSMITIDO POR MICROVISION CANAL 10 DE TELECABLE CENTRAL, HORARIO DE 10:00 PM A 11:00 PM, 02 CUÑAS DIARIAS.</t>
  </si>
  <si>
    <t>EFT-7443</t>
  </si>
  <si>
    <t>PAGO FACT. NO. B1100009376/21-02-2022, ALQUILER DE VIVIENDA FAMILIAR HABITADA POR EL PERSONAL DE SUPERVISION DEL ACUEDUCTO JUANA VICENTA, EL LIMON, PROVINCIA SAMANA, SEGUN CONTRATO NO. 019/2019, CORRESP. AL MES DE FEBRERO/2022.</t>
  </si>
  <si>
    <t>EFT-7444</t>
  </si>
  <si>
    <t>PAGO FACT. NO.B1500000157/16-02-2022 ORDEN DE SERVICIO NO.OS2021-0546, COLOCACION DE PUBLICIDAD INSTITUCIONAL DURANTE EL PERIODO DEL 09 DE ENERO AL 09 DE FEBRERO DEL 2022 EN EL PROGRAMA RADIAL "SIN BARRERA", TRANSMITIDO DE LUNES A VIERNES A LAS 9:00 AM POR RADIO IDEAL 99.5 FM, PROVINCIA ESPAILLAT.</t>
  </si>
  <si>
    <t>EFT-7445</t>
  </si>
  <si>
    <t>EFT-7446</t>
  </si>
  <si>
    <t>PAGO FACT. NO. B1500000119/18-02-2022,  ORDEN DE SERVICIO NO. OS2021-0590, SERVICIO DISTRIBUCION DE AGUA EN DIFERENTES SECTORES Y COMUNIDADES DE LA PROVINCIA SAMANA. CORRESP. A  30 DIAS DE ENERO/2022.</t>
  </si>
  <si>
    <t>EFT-7447</t>
  </si>
  <si>
    <t>PAGO FACT. NO.B1100009340/21-02-2022.  ALQUILER LOCAL COMERCIAL EN EL MUNICIPIO DE BAYAGUANA, PROVINCIA MONTE PLATA, SEGUN CONTRATO NO.097/2016, CORRESP. AL MES DE FEBRERO/2022.</t>
  </si>
  <si>
    <t>EFT-7448</t>
  </si>
  <si>
    <t>EFT-7449</t>
  </si>
  <si>
    <t>PAGO FACT.  NO. B1500000047/07-02-2022, ORDEN DE SERVICIO NO. OS2021-0037,  DISTRIBUCION DE AGUA EN DIFERENTES SECTORES Y COMUNIDADES DE LA PROVINCIA SAN JUAN DE LA MAGUANA,    CORRESP. A  31 DIAS DE ENERO/2022.</t>
  </si>
  <si>
    <t>EFT-7450</t>
  </si>
  <si>
    <t>PAGO FACT. NO. B1500000132/09-02-2022, ORDENES DE SERVICIO NOS. OS2021-0536, OS2022-0072  DISTRIBUCION DE AGUA CON CAMION CISTERNA EN DIFERENTES SECTORES Y COMUNIDADES DE LA PROVINCIA SAN CRISTOBAL, CORRESP. A  31 DIAS DE ENERO/2022.</t>
  </si>
  <si>
    <t>EFT-7451</t>
  </si>
  <si>
    <t>PAGO VIÁTICOS COMPLETIVO DE DICIEMBRE/2021, ELABORADA EN FEBRERO/2022.</t>
  </si>
  <si>
    <t>PAGO FACT. NO.B1100009328/21-02-2022, ALQUILER LOCAL COMERCIAL UBICADO EN EL MUNICIPIO VICENTE NOBLE, PROVINCIA BARAHONA, CORRESP. AL MES DE FEBRERO/2022.</t>
  </si>
  <si>
    <t>PAGO FACT. NO. B1500000252/18-02-2022, ORDEN DE SERVICIO NO. OS2021-0593 SERVICIO DISTRIBUCIÓN DE AGUA CON CAMIÓN CISTERNA EN DIFERENTES COMUNIDADES DE LA PROVINCIA SAN PEDRO DE MACORÍS,054/2020, CORRESP. A 25 DÍAS DEL MES DE ENERO/2022.</t>
  </si>
  <si>
    <t>PAGO FACT. NO. B1100009377/21-02-2022,  ALQUILER DE UNA CASA, EN EL MUNICIPIO BANI, PROVINCIA PERAVIA  CORRESP. A 10 DIAS DEL MES DE FEBRERO/2022.</t>
  </si>
  <si>
    <t xml:space="preserve">EFT-1407 </t>
  </si>
  <si>
    <t>NOTA DE CREDITO</t>
  </si>
  <si>
    <t xml:space="preserve">EFT-7452 </t>
  </si>
  <si>
    <t>EFT-7453</t>
  </si>
  <si>
    <t>EFT-7454</t>
  </si>
  <si>
    <t>EFT-7455</t>
  </si>
  <si>
    <t>EFT-7456</t>
  </si>
  <si>
    <t>EFT-7457</t>
  </si>
  <si>
    <t>EFT-7458</t>
  </si>
  <si>
    <t>EFT-7459</t>
  </si>
  <si>
    <t>EFT-7460</t>
  </si>
  <si>
    <t>EFT-7461</t>
  </si>
  <si>
    <t>EFT-7462</t>
  </si>
  <si>
    <t>EFT-7463</t>
  </si>
  <si>
    <t>PAGO FACT. NO. B1100009339/21-02-2022, ALQUILER LOCAL COMERCIAL UBICADO EN EL MUNICIPIO JIMANI PROVINCIA INDEPENDENCIA, CORRESP. AL MES DE FEBRERO/2022.</t>
  </si>
  <si>
    <t>PAGO FACT. NO.B1100009342/21-02-2022,  ALQUILER LOCAL COMERCIAL EN JICOME ARRIBA, MUNICIPIO ESPERANZA, PROVINCIA VALVERDE, CORRESP. AL MES DE FEBRERO/2022.</t>
  </si>
  <si>
    <t>PAGO FACT. NO. B1100009337/21-02-2022, ALQUILER LOCAL COMERCIAL UBICADO EN EL MUNICIPIO NEYBA PROVINCIA BAHORUCO,  CORRESP. AL MES DE FEBRERO/2022.</t>
  </si>
  <si>
    <t>PAGO FACT. NO. B1500000032/18-02-2022, ORDEN DE SERVICIO NO. OS2021-0798,  DISTRIBUCION DE AGUA EN DIFERENTES SECTORES Y COMUNIDADES DE LA PROVINCIA SAMANA, CORRESP. A 31 DIAS DEL MES ENERO/2022.</t>
  </si>
  <si>
    <t>PAGO FACT. NOS. B15000000102, 103/01-02-2022,  SERVICIO DE GPS USADOS POR EL INAPA CORRESP. A LOS MESES DE ENERO Y FEBRERO /2022.</t>
  </si>
  <si>
    <t>PAGO FACT. NO.B1100009345/21-02-2022, ALQUILER LOCAL COMERCIAL  EN BOCA CANASTA , MUNICIPIO BANI, PROVINCIA PERAVIA CORRESP. AL MES DE FEBRERO/2022.</t>
  </si>
  <si>
    <t>PAGO FACT. NO. B1100009346/21-02-2022, ALQUILER LOCAL COMERCIAL EN EL MUNICIPIO QUISQUEYA, PROVINCIA SAN PEDRO DE MACORIS, CORRESP. AL MES DE FEBRERO/2022.</t>
  </si>
  <si>
    <t>AVANCE 20% AL CONTRATO NO.092/2021, ORDEN DE COMPRA NO. OC2022-0018, ADQUISICIÓN DE ACTUALIZACIÓN E IMPLEMENTACIÓN DE SOFTWARE PARA LA MARCA ARCGIS DE ESRI.</t>
  </si>
  <si>
    <t>PAGO FACT. NOS. B1500000152,153,154/23-02-2022,  ORDEN DE SERVICIO NO. OS2021-0630, SERVICIO DISTRIBUCION DE AGUA EN DIFERENTES SECTORES Y COMUNIDADES DE LA PROVINCIA INDEPENDENCIA.  CORRESP. A 30  DIAS DE  NOVIEMBRE,  28 DIAS DE DICIEMBRE/2021,  04 DIAS DE ENERO/2022.</t>
  </si>
  <si>
    <t>PAGO FACT. NO.B1500000018/07-02-2022,  ORDEN DE SERVICIO NO. OS2021- 0919, DISTRIBUCION DE AGUA EN DIFERENTES SECTORES Y COMUNIDADES DE LA PROVINCIA ELIAS PIÑA, CORRESP. A 31 DIAS DEL MES DE ENERO/2022.</t>
  </si>
  <si>
    <t>PAGO FACT. NO. B1500000344/04-02-2022, ORDEN DE SERVICIO OS2021-0746, COLOCACIÓN DE PUBLICIDAD INSTITUCIONAL DURANTE 03 (TRES) MESES, EN LA PÁGINA WEB: "WWW.N.COM.DO, CORRESP. AL PERIODO DEL 08 DE ENERO AL 08 DE FEBRERO/2022.</t>
  </si>
  <si>
    <t>PAGO FACT. NO.B1100009343/21-02-2022, ALQUILER LOCAL COMERCIAL EN VILLA LA MATA, PROVINCIA SANCHEZ RAMIREZ, CORRESP. AL MES DE FEBRERO/2022.</t>
  </si>
  <si>
    <t>PAGO FACT. NO. B1500000011/04-02-2022,  ORDEN DE SERVICIO NO. OS2021-0916, SERVICIO DISTRIBUCION DE AGUA EN DIFERENTES SECTORES Y COMUNIDADES DE LA PROVINCIA ELIAS PIÑA. CORRESP. A 31 DIAS DE ENERO/2022.</t>
  </si>
  <si>
    <t>PAGO VIATICOS DIRECCION DE INGENIERIA, CORRESP. AL MES DE ENERO/2022, ELABORADA EN MARZO/2022.</t>
  </si>
  <si>
    <t>PAGO VIATICOS DIRECCION DE TECNOLOGIA DE LA INF. Y COM, CORRESP.A ENERO/2022, ELABORADA EN MARZO/2022.</t>
  </si>
  <si>
    <t>PAGO VIATICOS DE LA DIRECCION DE TRATAMIENTO DE AGUA , CORRESP. A ENERO/2022.</t>
  </si>
  <si>
    <t>PAGO VIATICOS DE LA DIRECCION DE LA CALIDAD DEL AGUA, CORRESP. AL MES DE ENERO/2022, ELABORADA EN MARZO/2022.</t>
  </si>
  <si>
    <t>PAGO FACT. NOS. B1500000062/01-11, 60/01-12-2020,  DISTRIBUCION DE AGUA EN DIFERENTES SECTORES Y COMUNIDADES DE LA PROVINCIA  BAHORUCO, CORRESP. A 27  DIAS DEL MES DE OCTUBRE  Y 15  DIAS DE NOVIEMBRE/2020. SEGUN RECONOCIMIENTO DE DEUDA POR SERVICIO BRINDADO FUERA DEL CONTRATO.</t>
  </si>
  <si>
    <t>PAGO FACT. NO. B1500000058/03-02-2022, ORDENES  DE SERVICIO NOS. OS2021-0529,  OS2022-0084,  DISTRIBUCION DE AGUA CON CAMION CISTERNA EN DIFERENTES SECTORES Y COMUNIDADES DE LA PROVINCIA SAN CRISTOBAL,  CORRESP. A 31   DIAS DE ENERO/2022.</t>
  </si>
  <si>
    <t>PAGO VIÁTICOS UNIDADES CONSULTIVAS O ASESORA CORRESP. AL MES DE ENERO/2022 ELABORADA EN MARZO/2022.</t>
  </si>
  <si>
    <t>PAGO FACT. NOS.B1500000007/15-01, 08/28-02-2022,  ALQUILER LOCAL COMERCIAL CALLE DUARTE, MUNICIPIO SANCHEZ, PROVINCIA SANTA BARBARA DE SAMANA, CORRESPONDIENTE A LOS MESES DE ENERO, FEBRERO/2022.</t>
  </si>
  <si>
    <t>PAGO FACT. NO.B1100009344/21-02-2022, ALQUILER LOCAL COMERCIAL,  MUNICIPIO EL VALLE, PROVINCIA HATO MAYOR , CORRESP. AL MES DE FEBRERO/2022.</t>
  </si>
  <si>
    <t>PAGO FACT. NO.B1500003624/18-01-2022, ORDEN DE SERVICIO NO.OS2021-0839, CONTRATACION DE SERVICIO PARA LA PUBLICACION DE CONVOCATORIA A LICITACION PUBLICA NACIONAL DURANTE LOS MESES NOVIEMBRE Y DICIEMBRE 2021 EN UN DIARIO DE CIRCULACION NACIONAL, NO.INAPA-CCC-LPN-2021-0033, INAPA-CCC-LPN-2021-0053, INAPA-CCC-LPN-2021-0055, INAPA-CCC-LPN-2021-0057, INAPA-CCC-LPN-2021-0059, INAPA-CCC-LPN-2021-0060.</t>
  </si>
  <si>
    <t xml:space="preserve">EFT-7464 </t>
  </si>
  <si>
    <t>EFT-7465</t>
  </si>
  <si>
    <t>EFT-7466</t>
  </si>
  <si>
    <t>EFT-7467</t>
  </si>
  <si>
    <t>EFT-7468</t>
  </si>
  <si>
    <t>EFT-7469</t>
  </si>
  <si>
    <t>EFT-7470</t>
  </si>
  <si>
    <t>EFT-7471</t>
  </si>
  <si>
    <t>EFT-7472</t>
  </si>
  <si>
    <t>EFT-7473</t>
  </si>
  <si>
    <t>EFT-7474</t>
  </si>
  <si>
    <t>EFT-7475</t>
  </si>
  <si>
    <t>EFT-7476</t>
  </si>
  <si>
    <t>PAGO FACT. NO. B1500000052/09-02-2022, ORDENES DE SERVICIO NOS.OS2021-0651, OS2022-0073, DISTRIBUCION DE AGUA EN DIFERENTES SECTORES Y COMUNIDADES DE LA PROVINCIA SAN CRISTOBAL. CORRESP. A 31 DIAS DEL MES DE ENERO/2022.</t>
  </si>
  <si>
    <t>PAGO FACT. NO.B1500000034/24-02-2022, ALQUILER LOCAL COMERCIAL UBICADO EN EL MUNICIPIO SABANETA,  PROVINCIA SANTIAGO RODRIGUEZ, CORRESP. AL MES FEBRERO/2022.</t>
  </si>
  <si>
    <t>PAGO FACT. NO.B1100009348/21-02-2022, ALQUILER LOCAL COMERCIAL EN  LAS YAYAS, PROVINCIA  AZUA, CORRESP. AL MES DE FEBRERO/2022.</t>
  </si>
  <si>
    <t>PAGO FACT. NO.B1100009351/21-02-2022,  ALQUILER DE LOCAL COMERCIAL EN EL MUNICIPIO NAGUA, PROVINCIA MARIA TRINIDAD SANCHEZ, CORRESP. AL MES DE FEBRERO/2022.</t>
  </si>
  <si>
    <t>PAGO FACT. NO.B1100009353/21-02-2022, ALQUILER DE LOCAL COMERCIAL EN EL  MUNICIPIO CABRAL, PROVINCIA  BARAHONA, CORRESP. AL MES FEBRERO/2022.</t>
  </si>
  <si>
    <t>PAGO FACT. NO.B1100009354/21-02-2022, ALQUILER LOCAL COMERCIAL EN EL MUNICIPIO DE PARAISO, PROVINCIA BARAHONA, CORRESP. AL MES DE FEBRERO/2022.</t>
  </si>
  <si>
    <t>PAGO FACT. NO.B1100009349/21-02-2022,  ALQUILER LOCAL,  EN EL MUNICIPIO TAMAYO, PROVINCIA BARAHONA, CORRESP. AL MES FEBRERO/2022.</t>
  </si>
  <si>
    <t>PAGO FACT. NO.B1100009347/21-02-2022, ALQUILER LOCAL COMERCIAL UBICADO EN EL MUNICIPIO DE LOMA DE CABRERA,  PROVINCIA DAJABON,  CORRESP. AL  MES DE FEBRERO/2022.</t>
  </si>
  <si>
    <t>PAGO VIATICOS DE LA DIRECCION DE OPERACIONES CORRESP. AL MES DE ENERO/2022 ELABORADA EN MARZO/2022.</t>
  </si>
  <si>
    <t>PAGO FACT. NO. B1500000072/03-02-2022, ORDENES DE SERVICIO NOS.OS2021-0530, OS2022-0083, DISTRIBUCION DE AGUA EN DIFERENTES SECTORES Y COMUNIDADES DE LA PROVINCIA  SAN CRISTOBAL,  CORRESP. A 28 DIAS DEL MES DE ENERO/2022.</t>
  </si>
  <si>
    <t>PAGO VIATICOS DE LA DIRECCION DE DESARROLLO PROVINCIAL CORRESP. AL MES DE ENERO/2022 ELABORADA EN MARZO/2022.</t>
  </si>
  <si>
    <t>PAGO FACT. NO B1500000064/01-02-2022 ORDENES DE SERVICIO NOS. OS2021-0527, OS2022-0061,  DISTRIBUCION DE AGUA EN DIFERENTES SECTORES Y COMUNIDADES DE LA PROVINCIA DUARTE, CORRESP. 31  DIAS DE ENERO/2022.</t>
  </si>
  <si>
    <t>PAGO FACT. NO. B1500000005/04-02-2022,  ORDEN DE SERVICIO NO. OS2021-0927,  ABASTECIMIENTO DE AGUA EN DIFERENTES SECTORES Y COMUNIDADES DEL MUNICIPIO NAVARRATE,   PROVINCIA SANTIAGO , CORRESP. A 22 DIAS DE ENERO/2022.</t>
  </si>
  <si>
    <t>PAGO FACT. NO.B1100009352/21-02-2022,  ALQUILER DE LOCAL COMERCIAL EN EL MUNICIPIO DON GREGORIO, PROVINCIA PERAVIA, CORRESP. AL MES DE FEBRERO/2022.</t>
  </si>
  <si>
    <t>PAGO FACT. NO. B1500000823/15-02-2022, ORDEN DE SERVICIOS OS2021-0793,  COLOCACION DE PUBLICIDAD INSTITUCIONAL DURANTE SEIS (06) MESES, EN EL PROGRAMA DE RADIO "LA REPUBLICA RADIO" TRANSMITIDO DE LUNES A VIERNES DE 4:00 PM A 5:00 PM POR LA NOTA, 95.7 FM, CORRESP. AL PERIODO DEL 15 DE ENERO/2022 AL 14 DE FEBRERO/2022.-</t>
  </si>
  <si>
    <t>PAGO FACT. NO.B1500000022/17-02-2022, ALQUILER LOCAL COMERCIAL EN EL MUNICIPIO SAN FRANCISCO DE MACORIS, PROVINCIA DUARTE,  CORRESP. AL MES DE FEBRERO/2022.</t>
  </si>
  <si>
    <t>PAGO FACT. NO.B1100009355/21-02-2022, ALQUILER DE LOCAL COMERCIAL EN EL DISTRITO MUNICIPAL HATILLO PALMA , MUNICIPIO GUAYUBIN, PROVINCIA  MONTE CRISTI,  CORRESP. AL MES FEBRERO/2022.</t>
  </si>
  <si>
    <t>PAGO FACTURA NO. B1500000014/04-02-2022, ORDEN DE SERVICIO OS2021-0797, SERVICIO DE DISTRIBUCION DE AGUA EN CAMION CISTERNA EN LOS DIFERENTES SECTORES Y COMUNIDADES DE LA PROVINCIA DE EL SEIBO, CORRESP. A 28 DIAS DEL MES DE ENERO/2022.</t>
  </si>
  <si>
    <t>PAGO FACT. NO. B1500004033/01-03-2022 ORDEN DE COMPRA NO. OC2022-0024, COMPRA DE RECARGA ELECTRÓNICA DEL SISTEMA DE PAGO DE PEAJES (PASO RÁPIDO), PARA USO DE LOS VEHÍCULOS DE LA INSTITUCIÓN.</t>
  </si>
  <si>
    <t>PAGO FACT. NO.B1500000043/17-02-2022, ORDEN DE SERVICIO NO. OS2021-0600,   DISTRIBUCION DE AGUA EN DIFERENTES SECTORES Y COMUNIDADES  DE LA PROVINCIA SAMANA, CORRESP. A 29  DIAS DEL MES DE  ENERO/2022.</t>
  </si>
  <si>
    <t>DEPOSITO NOCTURNO</t>
  </si>
  <si>
    <t>PAGO FACTS. NOS. B1500000023, 24/04-03-2022 (SALDO CUB. NO.09, PAGO CUB. 10 Y DEVOLUCIÓN DE RETENIDO EN GARANTÍA DE LOS TRABAJOS AMPLIACIÓN ACUEDUCTO DE MONTE PLATA, PROV. MONTE PLATA.</t>
  </si>
  <si>
    <t>ALQUILER DE LOCAL UTILIZADO PARA OFICINA COMERCIAL DE INAPA, UBICADO EN EL PUERTO, VILLA ALTAGRACIA, SAN CRISTOBAL. CORRESPONDIENTE AL MES DE FEBRERO 2022</t>
  </si>
  <si>
    <t>ALQUILER DE LOCAL UTILIZADO PARA OFICINA COMERCIAL INAPA, UBICADO EN PALENQUE, S.C. CORRESPONDIENTE AL MES DE FEBRERO 2022.</t>
  </si>
  <si>
    <t>ALQUILER DE LOCAL UTILIZADO PARA LA OFICINA COMERCIAL DE INAPA, UBICADO EN YAGUATE, S.C. CORRESPONDIENTE AL MES DE FEBRERO 2022.</t>
  </si>
  <si>
    <t>ALQUILER DE LOCAL UTILIZADO PARA LA OFICINA COMERCIAL DE INAPA, UBICADO EN VILLA ALTAGRACIA, S.C. CORRESPONDIENTE AL MES DE FEBRERO 2022.</t>
  </si>
  <si>
    <t>ALQUILER DE LOCAL UTILIZADO PARA LA OFICINA COMERCIAL DE INAPA, UBICADO EN BAJO HAINA, S.C. CORRESPONDIENTE AL MES DE FEBRERO 2022.</t>
  </si>
  <si>
    <t>SERV. DE ALQUILER 37 HORAS DE GRUAS DE OCHO (8) TONELADAS PARA SER UTILIZADAS EN DIFERENTES TRABAJOS DE TRASLADO, MONTAJES DESMONTAJES EN DIF. AC. DE LA PROV. DE SAN CRISTOBAL, INAPA, PROV. SAN CRISTOBAL. DEL 7/11/21 AL 26/11/21</t>
  </si>
  <si>
    <t>SERV. DE CAMBIO DE BUJIAS Y CABLE DEL ACELERADOR DE LA MINI TRUCK FICHA 2163 UTILIZADA EN VILLA ALTAGRACIA POR EL AREA DE OP., INAPA, PROV. SAN CRISTOBAL.</t>
  </si>
  <si>
    <t>SERV. Y REPACION DE LOS FRENOS PARA LA CAMIONETA MITSUBISHI L200 FICHA 1049 CHASIS 227 Y LA CAMIONETA FRONTIER FICHA 749 UJTILIZADAS EN EL AREA DE OPERACIONES DE INAPA, PROV. SAN CRISTOBAL.</t>
  </si>
  <si>
    <t>SERV. DE CONSTRUCCION Y FABRICACION DE PIEZAS QUE SERAN UTILIZADAS EN LOS DIF. ACUEDUCTOS DE PALENQUE EP. NO.1, VILLA ALTAGRACIA EQU. NO.1, CALLE BONITA(HATILLO) EQ. NO.1, ALMACEN PTASC INAPA, PROV. SAN CRISTOBAL.</t>
  </si>
  <si>
    <t>SERV. DE FLOTAS USO EN EL DEPARATAMENTO PROV. INAPA, SAN CRISTOBAL. CORRESPONDIENTE DE FEBRERO 2022</t>
  </si>
  <si>
    <t>4442</t>
  </si>
  <si>
    <t>4443</t>
  </si>
  <si>
    <t>4444</t>
  </si>
  <si>
    <t>4445</t>
  </si>
  <si>
    <t>4446</t>
  </si>
  <si>
    <t>4447</t>
  </si>
  <si>
    <t>4448</t>
  </si>
  <si>
    <t>4449</t>
  </si>
  <si>
    <t>4450</t>
  </si>
  <si>
    <t>4451</t>
  </si>
  <si>
    <t>REPOSICION FONFO CAJA CHICA DE LA DIVISION ADMINISTRATIVA Y FINANCIERA, INAPA, SAN CRISTOBAL, PERIODO 25/01/2022 AL 11/02/2022. RECIBOS DEL NO.2445 AL NO.2486.</t>
  </si>
  <si>
    <t>4441</t>
  </si>
  <si>
    <t>ARCHIVO GENERAL DE LA NACION</t>
  </si>
  <si>
    <t xml:space="preserve">ARCHIVO GENERAL DE LA </t>
  </si>
  <si>
    <t>MINISTERIO DE MEDIO AMBIENTE Y RECURSOS</t>
  </si>
  <si>
    <t>DIRECCION GENERAL DE PASAPORTE</t>
  </si>
  <si>
    <t>MINISTERIO DE OBRAS</t>
  </si>
  <si>
    <t>DEFENSA PUBLICA</t>
  </si>
  <si>
    <t>MINISTERIO DE CULTURA</t>
  </si>
  <si>
    <t>MINISTERIO DE TRABAJO</t>
  </si>
  <si>
    <t>POLICIA NACIONAL</t>
  </si>
  <si>
    <t>PRIMERA INFANCIA (INAIPI)</t>
  </si>
  <si>
    <t>MINISTERIO DE LA MUJER</t>
  </si>
  <si>
    <t xml:space="preserve">COMEDORES ECONOMICOS </t>
  </si>
  <si>
    <t>NOROESTE -INDENOR-</t>
  </si>
  <si>
    <t xml:space="preserve">EJERCITO DE LA REPUBLICA </t>
  </si>
  <si>
    <t>SEGURIDAD SOCIAL -CNSS-</t>
  </si>
  <si>
    <t>CONSEJO NACIONAL DE</t>
  </si>
  <si>
    <t>DE RIESGOS LABORALES</t>
  </si>
  <si>
    <t>METEOROLOGÍA</t>
  </si>
  <si>
    <t>MINISTERIO DE EDUCACION</t>
  </si>
  <si>
    <t xml:space="preserve">INSTITUTO DE DESARROLLO </t>
  </si>
  <si>
    <t xml:space="preserve">CONSEJO NACIONAL DE LA </t>
  </si>
  <si>
    <t>Cuenta Bancaria: 010-026300-0</t>
  </si>
  <si>
    <t xml:space="preserve">                Balance Inicial: </t>
  </si>
  <si>
    <t>DIRECCION DE PASAPORTES</t>
  </si>
  <si>
    <t>RETIRO  CTA. CTE PAGO DE COMBUSTIBLE</t>
  </si>
  <si>
    <t xml:space="preserve">EFT-7477 </t>
  </si>
  <si>
    <t>EFT-7478</t>
  </si>
  <si>
    <t xml:space="preserve">062473 </t>
  </si>
  <si>
    <t>PAGO FACT. NO.B1500000187/16-02-2022, ORDEN DE SERVICIO NO. OS2021- 0632, COLOCACION DE PUBLICIDAD INSTITUCIONAL DURANTE 06 (SEIS) MESES, EN PAGINA WEB. HTTPS://CIUDADORIENTAL.COM.  CORRESP. AL PERIODO DEL 01 DE ENERO AL 01 DE FEBRERO/2022..-</t>
  </si>
  <si>
    <t>PAGO FACT.NO.B1500000010/09-02-2022, ALQUILER LOCAL COMERCIAL EN LA AVENIDA MARIA TRINIDAD SANCHEZ NO.71, ESQUINA CALLE ORFELICIA, MUNICIPIO ESPERANZA, PROVINCIA VALVERDE, CORRESP. AL MES DE FEBRERO/2022.</t>
  </si>
  <si>
    <t>PAGO FACT. NO. B1100009362/21-02-2022, ALQUILER LOCAL COMERCIAL EN BOHECHIO, PROVINCIA SAN JUAN, CORRESP. AL MES DE FEBRERO/2022.</t>
  </si>
  <si>
    <t>REPOSICION FONDO CAJA CHICA DE LA DIRECCION DE OPERACIONES DESTINADO PARA CUBRIR GASTOS DE URGENCIA CORRESP. AL PERIODO DEL 01 AL 21-02-2022, RECIBOS DE DESEMBOLSO DEL 10094 AL 10162.</t>
  </si>
  <si>
    <t>PAGO FACT. NO. B1500000014/02-02-2022,  ORDEN DE SERVICIO NO.OS2021-0683, SERVICIO DE DISTRIBUCION DE AGUA EN CAMION CISTERNA, EN LOS DIFERENTES SECTORES Y COMUNIDADES DE LA PROVINCIA DE SANTIAGO RODRIGUEZ, CORESP. A  28 DIAS DE ENERO/2022.</t>
  </si>
  <si>
    <t>PAGO FACT. NO. B1100009361/21-02-2022,  ALQUILER LOCAL COMERCIAL EN EL MUNICIPIO JUAN DOLIO, PROVINCIA SAN PEDRO DE MACORIS, CORRESP. AL MES DE FEBRERO/2022.</t>
  </si>
  <si>
    <t>PAGO FACT. NO. B1100009356/21-02-2022, ALQUILER LOCAL COMERCIAL EN CAÑAFISTOL-BANI, PROVINCIA PERAVIA CORRESP. AL MES DE FEBRERO/2022.</t>
  </si>
  <si>
    <t>PAGO FACT. NO.B1100009357/21-02-2022,  ALQUILER LOCAL COMERCIAL EN SABANA IGLESIA, PROVINCIA SANTIAGO CORRESP. AL MES DE FEBRERO/2022.</t>
  </si>
  <si>
    <t>PAGO FACT. NO.B1100009359/21-02-2022, ALQUILER DE LOCAL COMERCIAL EN EL  MUNICIPIO ENRIQUILLO, PROVINCIA  BARAHONA, CORRESP. AL MES FEBRERO/2022.</t>
  </si>
  <si>
    <t>PAGO FACT. NO.B1100009358/21-02-2022, ALQUILER DE LOCAL COMERCIAL EN EL  MUNICIPIO GALVAN,, PROVINCIA  BARAHONA, CORRESP. AL MES FEBRERO/2022.</t>
  </si>
  <si>
    <t>PAGO FACT. NO.B1100009364/21-02-2022  ALQUILER LOCAL COMERCIAL MUNICIPIO COMENDADOR, PROVINCIA ELIAS PIÑA, CORRESP. AL MES DE FEBRERO/2022.</t>
  </si>
  <si>
    <t>PAGO FACT. NO. B1100009363/21-02-2022,  ALQUILER LOCAL COMERCIAL EN EL MUNICIPIO SABANA LARGA, PROVINCIA SAN JOSE DE OCOA, CORRESP. AL MES DE FEBRERO/2022.</t>
  </si>
  <si>
    <t>PAGO FACT.  NO. B1500000016/01-02-2022, ORDEN DE SERVICIO NO.  OS2022-0042, DISTRIBUCION DE AGUA EN DIFERENTES SECTORES Y COMUNIDADES DE LA PROVINCIA SAN JUAN CORRESP. A 30 DIAS DEL MES ENERO/2022.</t>
  </si>
  <si>
    <t>PAGO FACT. NO.B1100009360/21-02-2022,  ALQUILER LOCAL COMERCIAL  EN EL MUNICIPIO NIZAO, PROVINCIA PERAVIA CORRESP. AL MES DE FEBRERO/2022.</t>
  </si>
  <si>
    <t xml:space="preserve">EFT-2474 </t>
  </si>
  <si>
    <t xml:space="preserve">RETENCION DEL ITBIS (18% A PERSONA FISICA), SEGUN LEY 253/12, CORRESPONDIENTE AL MES DE FEBRERO/2022, </t>
  </si>
  <si>
    <t>PAGO RETENCION SEGUN LEY 6-86 (1%) DESCONTADO A LOS INGENIEROS CONTRATISTAS, CORRESPONDIENTE AL MES DE FEBRERO/2022.</t>
  </si>
  <si>
    <t>PAGO FACT. NO.B1500000153/18-01-2022 ( CUB.NO.03)  DE LOS TRABAJOS DE MEJORAMIENTO AC.JANICO, PROV. SANTIAGO, LOTE VII.</t>
  </si>
  <si>
    <t>REINTEGRO CHEQUE  #  002553,d/f 3/12/2022</t>
  </si>
  <si>
    <t>COMPRA DE CAFÉ Y AZUCAR PARA SER UTILIZADAS POR LA OFICINA ADMINISTRATIVA, PLANTA DE TRATAMIENTO DE AGUA POTABLE, OFICINA COMERCIAL Y ESTAFETAS DE INAPA, SAN CRISTOBAL.</t>
  </si>
  <si>
    <t>COMPRA DE MATERIALES DE LIMPIEZA PARA SER UTILIZADO EN EL DEPARTAMENTO PROVINCIAL DE INAPA, PROV. SAN CRISTOBAL.</t>
  </si>
  <si>
    <t>SERV. DE ALQUILER DE RETROPALA EN LOS DIAS 16,17,22,26 Y 27 DE DICIEMBRE DEL 2021 Y EL 03/01/2022</t>
  </si>
  <si>
    <t>SERV. DE ALQUILER DE RETROPALA DE (49) HORAS TRABAJADAS DEL 04/01/2022 AL 11/01/2022, INAPA, PROV. S.C.</t>
  </si>
  <si>
    <t>SERV. DE MANTENIMIENTO Y CAMBIO CASQUILLO A BOMBA TUBIRNA VERTICAL DE 6'' DE DIAMETRO, 9 TAZONES Y 7 IMPULSORES PERTENECIENTES AL AC. LA SIERRA(MANIGUA) DE DOÑA ANA, INAPA, PROV. SAN CRISTOBAL.</t>
  </si>
  <si>
    <t>COMPRA DE MATERIALES DE HIEGENE Y PROTECCION CONTRA EL COVID-19 PARA SER UTILIZADOS EN EL DEPARTAMENTO PROV. DE INAPA, PROV. SAN CRISTOBAL</t>
  </si>
  <si>
    <t>COMPRA DE VEINTE(20) HOROMETROS, PARA SER UTILIZADOS EN LOS EQUIPOS DE CARRIL, SAMANGOLA Y CAMBELEN, INAPA, PROV. SAN CRISTOBAL.</t>
  </si>
  <si>
    <t>SERV. DE CONFECCION DE COFFECION DE (18) PARES DE UNIFORMES A DEPORTIVOS PARA SER UTILIZADOS EN LA IMPLEMENTACION DE ESTRUCTURA DE GESTION FISICA EN EL AREA DE BALONCESTO DE INAPA, PROV. SAN CRISTOBAL.</t>
  </si>
  <si>
    <t>COMPRA DE 1 (UNA) IMPRESORA LASEJET EPSON ECOTANK L5190 MULTIFUMCIONAL PARA SER UTILIZAD INAPA, PROV. SAN CRISTOBAL.</t>
  </si>
  <si>
    <t>SERV. DE REPARACION DEL PLATO DE FRICCION, DISCO DE CLOCHE Y COLLARIN PARA EL  CAMION HYUNDAI HD65 FICHA 830 UTILIZADO POR EL AREA DE OPERACIONES, INAPA, S.C.</t>
  </si>
  <si>
    <t>COMPRA DE ACOPLE DE ALTO TORQUE LOVEJOY 6851440744 40744 TAMAÑ 9H, PARA SER UTILIZADO EN PSPI, Y SE MANTENDRAN EN STOCK EN ALMACEN PARA ATENDER LAS EMERGENCIAS QUE SE PRESENTEN, INAPA, PROV. S.C.</t>
  </si>
  <si>
    <t>4456</t>
  </si>
  <si>
    <t>4457</t>
  </si>
  <si>
    <t>4458</t>
  </si>
  <si>
    <t>4459</t>
  </si>
  <si>
    <t>4460</t>
  </si>
  <si>
    <t>4461</t>
  </si>
  <si>
    <t>4462</t>
  </si>
  <si>
    <t>4463</t>
  </si>
  <si>
    <t>4464</t>
  </si>
  <si>
    <t>4465</t>
  </si>
  <si>
    <t>4466</t>
  </si>
  <si>
    <t>4452</t>
  </si>
  <si>
    <t>4453</t>
  </si>
  <si>
    <t>4454</t>
  </si>
  <si>
    <t>4455</t>
  </si>
  <si>
    <t>SERV. DE CAMION SUCCIONAR PARA EXTRACCION DE VIAJES DE AGUAS RESIDUALES EN SISTEMA CLOACAL DE LA CALLE MAXIMO GOMEZ, MANUEL PUELLO Y VILLA PROGRESO, INAPA, PROV. SAN CRISTOBAL.</t>
  </si>
  <si>
    <t>COMPRA DE TUBOS DE 12'' PVC SDR-21 PARA REPARACION DE AVERIA EN LA LINEA DE IMPULSION QUE ALIMENTA PIISA-ITABO, INAPA, PROV. SAN CRISTOBAL.</t>
  </si>
  <si>
    <t>SERV. PRESTADO DE CORTE Y REPARACION EN SOLDADURA A TODO COSTO, INCLUYE TRANSPORTE DE EQUIPO, CORTES DE SOLDADURA Y MATERIAL GASTABLE UTILIZADOS EN DIF.ACUEDUCTOS EN INAPA DEL 19/01/22 AL 21/02/22</t>
  </si>
  <si>
    <t>PAGO RETENCION DEL 1 X 1,000 DESCONTADO A INGENIEROS-CONTRATISTAS SEGUN DECRETO 319/98, CORRESPONDIENTE AL MES DE FEBRERO/2022</t>
  </si>
  <si>
    <t>RETENCION DEL ITBIS (30%) , DESCONTADO A  INGENIEROS-CONTRATISTAS, SEGUN LEY 253/2012, CORRESPONDIENTE AL MES DE FEBRERO/2022.</t>
  </si>
  <si>
    <t>RETENCIÓN DEL 5% DEL  ISR DESCONTADO A CONTRATISTAS, SEGÚN LEY 253/12, CORRESPONDIENTE AL MES DE FEBRERO/2022.</t>
  </si>
  <si>
    <t xml:space="preserve">EFT-7479 </t>
  </si>
  <si>
    <t>EFT-7480</t>
  </si>
  <si>
    <t>EFT-7481</t>
  </si>
  <si>
    <t>EFT-7482</t>
  </si>
  <si>
    <t>EFT-7483</t>
  </si>
  <si>
    <t>EFT-7484</t>
  </si>
  <si>
    <t>EFT-7485</t>
  </si>
  <si>
    <t>EFT-7486</t>
  </si>
  <si>
    <t>EFT-7487</t>
  </si>
  <si>
    <t>PAGO FACT. NO. B1500000005/02-03-2022, ALQUILER DE APARTAMENTO PARA SER UTILIZADO COMO VIVIENDA FAMILIAR, UBICADO EN LA AVENIDA CORREA Y CIDRON, IVETTE A, APARTAMENTO 4A,  DISTRITO NACIONAL, SANTO DOMINGO, CORRESP. A LOS MESES DE DICIEMBRE/2021, ENERO, FEBRERO/2022.</t>
  </si>
  <si>
    <t>PAGO FACT. NO. B1500000741/08-02-2022, ORDEN DE SERVICIO OS2021-0773 COLOCACIÓN DE PUBLICIDAD INSTITUCIONAL DURANTE TRES (03) MESES EN UN PROGRAMA RADIAL TRANSMITIDO POR LA Z 101.3 FM, GOBIERNO DE LA MAÑANA Y GOBIERNO DE LA TARDE, LA CUAL CONSISTE EN: GOBIERNO DE LA MAÑANA 20 CUÑAS, MENSUALES DE LUNES A VIERNES DE 7:00 AM 11:00 AM. GOBIERNO DE LA TARDE 20 CUÑAS, MENSUALES DE LUNES A VIERNES DE 3:00 PM 7:00 PM BONIFICADO EN PROGRAMACIÓN REGULAR FIN DE SEMANA CUÑAS DE 30 SEGUNDOS, CORRESP. AL PERIODO DEL 11 DE ENERO AL 11 DE FEBRERO/2022.</t>
  </si>
  <si>
    <t>PAGO FACT. NO.B1100009367/21-02-22,  ALQUILER LOCAL COMERCIAL EN VILLA CENTRAL, PROVINCIA BARAHONA,  CORRESP. AL MES FEBRERO/2022.</t>
  </si>
  <si>
    <t>REPOSICION FONDO CAJA CHICA DE LA PLANTA DE TRATAMIENTO DE CABUYA (UNIDAD ADMINISTRATIVA DE LA PROVINCIA HERMANAS MIRABAL) ZONA III CORRESP. AL PERIODO DEL 12-01 AL 08-02-2022, RECIBOS DE DESEMBOLSO DEL 0375 AL 0394 SEGUN RELACION DE GASTOS.</t>
  </si>
  <si>
    <t>REPOSICION FONDO CAJA CHICA DE LA PROVINCIA EL SEIBO ZONA VI CORRESP. AL PERIODO DEL 03-01 AL 11-02-2022, RECIBOS DE DESEMBOLSO DEL 0995 AL 1000 Y DEL 1301 AL 1347, SEGUN RELACION DE GASTOS.</t>
  </si>
  <si>
    <t>PAGO FACT. NO. B1100009368/21-02-2022, ALQUILER DEL LOCAL  DE LA OFICINA COMERCIAL, UBICADO EN LA CALLE DUARTE NO.09,  MUNICIPIO RANCHO ARRIBA,  PROVINCIA SAN JOSE DE OCOA, CORRESP. AL MES DE FEBRERO/2022.</t>
  </si>
  <si>
    <t>PAGO FACT. NO.B1100009369/21-02-2022,  ALQUILER LOCAL COMERCIAL EN EL MUNICIPIO CEVICOS, PROVINCIA  SANCHEZ RAMIREZ , CORRESP. AL MES DE FEBRERO/2022.</t>
  </si>
  <si>
    <t>PAGO FACT. NO. B1100009371/21-02-2022,  ALQUILER LOCAL COMERCIAL EN EL MUNICIPIO MONCION, PROVINCIA SANTIAGO RODRIGUEZ,  CORRESP.  AL MES DE FEBRERO/2022.</t>
  </si>
  <si>
    <t>PAGO FACT. NO. B1100009372/21-02-2022, ALQUILER DE LOCAL COMERCIAL, MUNICIPIO MICHES, PROVINCIA EL SEIBO, CORRESP. AL MES DE FEBRERO/2022.</t>
  </si>
  <si>
    <t>PAGO FACT. NO. B1100009370/21-02-2022,  ALQUILER LOCAL COMERCIAL, EN EL MUNICIPIO VILLA JARAGUA, PROVINCIA BAHORUCO, CORRESP. AL MES DE FEBRERO/2022.</t>
  </si>
  <si>
    <t>PAGO FACT. NO. B1100009366/21-02-2022, ALQUILER LOCAL COMERCIAL EN EL MUNICIPIO DUVERGE, PROVINCIA INDEPENDENCIA, CORRESP. AL  MES DE FEBRERO/2022.</t>
  </si>
  <si>
    <t>PAGO FACT. NO. B1500000145/10-02-2022 OS2021-0910, COLOCACIÓN PUBLICIDAD INSTITUCIONAL DURANTE 02 (DOS) MESES, EN LA PROGRAMACIÓN REGULAR DE "RITMO 96"UNA EMISORA DE LA PROVINCIA LA VEGA LA CUAL CONSISTE EN LA COLOCACIÓN DE 8 CUÑAS POR DÍAS DE 30 SEGUNDOS, CORRESP. AL PERIODO DEL 27 DE DICIEMBRE/2021, AL 27 DE ENERO/2022.</t>
  </si>
  <si>
    <t>REPOSICION FONDO CAJA CHICA DE LA UNIDAD ADMINISTRATIVA DE BAYAGUANA ZONA IV CORRESP. AL PERIODO DEL 06 AL 24-01-2022, RECIBOS DE DESEMBOLSO DEL 0117 AL 0131 SEGUN RELACION DE GASTOS.</t>
  </si>
  <si>
    <t>RETENCION DEL 10% DEL IMPUESTO SOBRE LA RENTA, DESCONTADO A HONORARIOS PROFESIONALES, CORRESP. AL MES DE FEBRERO/2022.</t>
  </si>
  <si>
    <t>PAGO RETENCION 10%  DEL IMPUESTO SOBRE LA RENTA DESCONTADO A ALQUILERES DE LOCALES COMERCIALES. SEGUN LEY NO. 253/12, CORRESP. AL MES DE FEBRERO/2022.</t>
  </si>
  <si>
    <t>PAGO FACTU. NO. B1500000152/24-02-2022,  ALQUILER LOCAL COMERCIAL  EN SAN JUAN DE LA MAGUANA,  PROVINCIA SAN JUAN, CORRESP. A LOS MESES DE NOVIEMBRE, DICIEMBRE/2021,  ENERO/2022.</t>
  </si>
  <si>
    <t>PAGO FACT. NO. B1500000107/15-02-2022, ORDEN DE SERVICIO NO. OS2021-0790 COLOCACIÓN DE PUBLICIDAD INSTITUCIONAL DURANTE 03 (TRES) MESES, EN EL PROGRAMA TELEVISIVO "BAJANDO DURO CON VIDAL", QUE SE TRANSMITE DE LUNES A VIERNES EN HORARIO DE 4:00 PM A 5:00 PM A TRAVÉS DE CINEVISIÓN CANAL 19, CORRESP. AL PERIODO DEL 15 DE ENERO AL 15 DE FEBRERO DEL 2022.</t>
  </si>
  <si>
    <t>PAGO FACT. NO.B1500000152/18-02-2022, ORDEN DE SERVICIO NO. OS2021-0722, DISTRIBUCION DE AGUA EN DIFERENTES SECTORES Y COMUNIDADES DE LA PROVINCIA SAMANA, CORRESP. A 30 DIAS DEL MES DE  ENERO/2022.</t>
  </si>
  <si>
    <t>PAGO FACT. NO. B1500000010/08-02/2022,  ALQUILER LOCAL COMERCIAL, UBICADO EN LA AVENIDA DUARTE NO.220, PLAZA DURAN, MUNICIPIO VILLA BISONO ( NAVARRETE) PROVINCIA SANTIAGO, CORRESP. AL MES DE FEBRERO/22.</t>
  </si>
  <si>
    <t>PAGO FACT. NO.B1500000007/03-02-2022, ORDENES DE SERVICIO NOS. OS2021-0672, OS2022-0081,  DISTRIBUCION DE AGUA EN DIFERENTES SECTORES Y COMUNIDADES DE LA PROVINCIA SAN CRISTOBAL, CORRESP. A 31 DIAS DE  ENERO/2022.</t>
  </si>
  <si>
    <t>PAGO FACT. NO. B1500000142/01-02-2022, ORDENES DE SERVICIO NOS.OS2021-0566, OS2022-0057,  DISTRIBUCION DE AGUA EN DIFERENTES SECTORES Y COMUNIDADES DE LA PROVINCIA DUARTE,  CORRESP. A  31 DIAS DEL MES DE ENERO/2022.</t>
  </si>
  <si>
    <t>PAGO FACT. NO. B1100009365/21-02-22, ALQUILER DE DOS LOCALES COMERCIALES EN EL MUNICIPIO DAJABON,  PROVINCIA DAJABON  CORRESP. AL MES DE FEBRERO/2022.</t>
  </si>
  <si>
    <t>PAGO FACT. NO. B1500162046/28-02-2022 (CUENTA NO.744281798), SERVICIO DE INTERNET BANDA (S) ANCHA DE LA DIRECCION EJECUTIVA, DIRECCION DE TRATAMIENTO, DIRECCION DE RECURSOS HUMANOS, DEPTO. COMUNICACIONES, TRANSPORTACION, SISMOPA, DIRECCION ADMINISTRATIVA, TOPOGRAFIA, UEPE, BANDA ANCHA DE IPAD, BANDA ANCHA PROV. SAN PEDRO DE MACORIS, CORRESP. AL MES DE FEBRERO/2022.</t>
  </si>
  <si>
    <t>PAGO FACT. NO.B1100009382/03-03-2022,   ALQUILER LOCAL COMERCIAL EN SAN FRANCISCO DE MACORIS, PROVINCIA DUARTE CORRESP. AL PERIODO DEL 03 DE JULIO HASTA DICIEMBRE/2021 Y  ENERO, FEBRERO/2022.</t>
  </si>
  <si>
    <t>PAGO FACT. NO.B1100009373/21-02-2022,  ALQUILER LOCAL COMERCIAL  EN EL SECTOR PIZARRETE, MUNICIPIO BANI, PROVINCIA PERAVIA, CORRESP. AL MES DE FEBRERO/2022.</t>
  </si>
  <si>
    <t>PAGO FACT. NOS. B1500000013/03-12/2021,  14/02-01, 15/01-02-2022,  ORDEN DE SERVICIO NO. OS2021-0589,  DISTRIBUCION DE AGUA CON CAMION CISTERNA EN DIFERENTES SECTORES Y COMUNIDADES DE LA  PROVINCIA SAN JUAN DE LA MAGUANA, CORRESP. A 30  DIAS DE NOVIEMBRE, 31 DIAS DE DICIEMBRE/2021 Y  31 DIAS DE ENERO/2022.</t>
  </si>
  <si>
    <t xml:space="preserve">EFT-7488 </t>
  </si>
  <si>
    <t>EFT-7489</t>
  </si>
  <si>
    <t>EFT-7490</t>
  </si>
  <si>
    <t>EFT-7491</t>
  </si>
  <si>
    <t>EFT-7492</t>
  </si>
  <si>
    <t>EFT-7493</t>
  </si>
  <si>
    <t>EFT-7494</t>
  </si>
  <si>
    <t>EFT-7495</t>
  </si>
  <si>
    <t>EFT-7496</t>
  </si>
  <si>
    <t>EFT-7497</t>
  </si>
  <si>
    <t>EFT-7498</t>
  </si>
  <si>
    <t>EFT-7499</t>
  </si>
  <si>
    <t>PAGO FACT. NO. B1100009374/21-02-2022,  ALQUILER  LOCAL  DE LA OFICINA COMERCIAL EN EL MUNICIPIO DE VALLEJUELOS, PROVINCIA SAN JUAN, CORRESP. AL MES FEBRERO/2022.</t>
  </si>
  <si>
    <t>RETENCION DEL ITBIS (30%) , DESCONTADO A SUPLIDORES DE SERVICIOS, CORRESP. AL MES DE FEBRERO/2022.</t>
  </si>
  <si>
    <t>PAGO ARBITRIO DEL AYUNTAMIENTO DE LAS MATAS DE FARFAN CORRESP. AL MES FEBRERO/2022.</t>
  </si>
  <si>
    <t>RETENCIÓN DEL ITBIS (18% A PERSONA FÍSICA), SEGÚN LEY 253/12, CORRESP. AL MES DE FEBRERO/2022.</t>
  </si>
  <si>
    <t>REPOSICION FONDO CAJA CHICA DE LA UNIDAD ADMINISTRATIVA DE SABANA IGLESIA ZONA V SANTIAGO CORRESP. AL PERIODO DEL 06-01 AL 25-02-2022, RECIBOS DE DESEMBOLSO DEL 0396 AL 0419.</t>
  </si>
  <si>
    <t>PAGO FACT. NOS. B1500000005, 06/19-04-2021 ÓRDENES DE SERVICIO NOS OS2021-0162, 0216 SERVICIOS DE NOTARIO PARA LOS ACTOS DE APERTURA DE COMPARACIÓN DE PRECIOS, NO. INAPA-CCC-CP-2021-0005 SOBRE A Y B, OFERTAS TÉCNICAS Y ECONÓMICAS ADQUISICIÓN DE CARTUCHOS PARA EQUIPOS DE INAPA.</t>
  </si>
  <si>
    <t>PAGO AVANCE 20% A LA ORDEN NO. OC2022-0017, CONTRATO NO.087/2021, ADQUISICIÓN DE RODAMIENTOS, CONTACTOR MAGNÉTICO Y CONTROL DE NIVEL PARA SER UTILIZADOS EN MANTENIMIENTOS DE LOS DIFERENTES EQUIPOS DEL INAPA.</t>
  </si>
  <si>
    <t>PAGO FACT. NO. B1500161381/28-02-2022 (721621338) SERVICIO DE LAS FLOTAS SISMOPA, CORRESP. AL MES DE FEBRERO/2022.</t>
  </si>
  <si>
    <t>PAGO FACT. NO.B1500162047/28-02-2022 (771256670), SERVICIO DE LINEA TELEFONICA TIPO CELULAR FIJO, INSTALADA EN LA PLANTA DE TRATAMIENTO DE HIGUEY, CORRESP. AL MES DE FEBRERO/2022.</t>
  </si>
  <si>
    <t>PAGO DE NOMINA DE VIÁTICOS  DE LA DIRECCIÓN COMERCIAL, CORRESP. AL MES DE ENERO/2022, ELABORADA EN EL MES DE MARZO/2022.</t>
  </si>
  <si>
    <t>PAGO VIATICOS DIRECCION DE PROGRAMAS Y PROYECTOS ESPECIALES CORRESP. AL MES DE ENERO/2022.</t>
  </si>
  <si>
    <t>PAGO VIÁTICOS  DIRECCIÓN ADMINISTRATIVA, CORRESP. AL MES DE ENERO/2022, ELABORADA EN EL MES DE MARZO/2022.</t>
  </si>
  <si>
    <t>PAGO FACT. NOS. B1500022326/15-02- 22324/01-03-2022, PÓLIZA NO.30-93-015147, SERVICIOS PLAN MASTER INTERNACIONAL AL SERVIDOR VIGENTE Y SUS DEPENDIENTES DIRECTOS (CÓNYUGE E HIJOS), CORRESP. AL MES DE MARZO/2022.</t>
  </si>
  <si>
    <t>PAGO FACT. NO. B1500033857/28-02-2022 SEGURO COLECTIVO DE VIDA CORRESP. AL MES MARZO/2022, PÓLIZA NO.2-2-102-0064318.</t>
  </si>
  <si>
    <t>PAGO FACT. NO.B1500005963/22-02-2022  SERVICIOS A EMPLEADOS VIGENTES Y EN TRAMITE DE PENSION, CORRESP. AL MES DE MARZO/2022.</t>
  </si>
  <si>
    <t>PAGO FACT. NOS.B1500032059 (CODIGO DE SISTEMA NO.77100), 32127  (6091) 01-03-2022, SERVICIOS RECOGIDA DE BASURA EN EL NIVEL CENTRAL Y OFICINAS  ACUEDUCTOS RURALES, CORRESP. AL PERIODO DESDE EL 01 AL 31  DE MARZO/2022.</t>
  </si>
  <si>
    <t>PAGO FACT. NO. B1500038115/05-03-2022, CUENTA NO.86082876, POR SERVICIO DE LAS FLOTAS DE INAPA, CORRESP. A LA FACTURACIÓN DEL 01 AL 28 DE FEBRERO/2022.</t>
  </si>
  <si>
    <t>PAGO FACT. NO. B1500038117/05-03-2022, CUENTA NO.86115926, POR SERVICIO DE INTERNET, CORRESP. A LA FACTURACIÓN DESDE EL 01- AL 28 DE FEBRERO/2022.</t>
  </si>
  <si>
    <t>MINISTERIO DE SALUD PUBLICA</t>
  </si>
  <si>
    <t xml:space="preserve">EFT-03 </t>
  </si>
  <si>
    <t>EFT-04</t>
  </si>
  <si>
    <t>EFT-05</t>
  </si>
  <si>
    <t>EFT-06</t>
  </si>
  <si>
    <t>EFT-07</t>
  </si>
  <si>
    <t>EFT-08</t>
  </si>
  <si>
    <t>EFT-09</t>
  </si>
  <si>
    <t>EFT-10</t>
  </si>
  <si>
    <t>PAGO FACT. DE CONSUMO ENERGETICO EN LA ZONA SUR DEL PAIS CORRESP. AL MES DE ENERO/2022.</t>
  </si>
  <si>
    <t>PAGO FACT. DE CONSUMO ENERGETICO EN LA ZONA NORTE DEL PAIS CORRESP. AL MES DE ENERO/2022.</t>
  </si>
  <si>
    <t>PAGO FACT. DE CONSUMO ENERGETICO EN LA ZONA ESTE DEL PAIS CORRESP. AL MES DE ENERO/2022.</t>
  </si>
  <si>
    <t>PAGO FACT. NOS. B1500001401, 1402, 1403, 1404 Y 1406/15-01-2022, CONTRATOS NOS. 6395, 6396, 6397, 6398, 6415, CONSUMO ENERGÉTICO DE LAS LOCALIDADES ARROYO SULDIDO, AGUA SABROSA, LA BARBACOA, LAS COLONIAS RANCHO ESPAÑOL, PROVINCIA SAMANÁ, CORRESP. AL MES DE ENERO/2022.</t>
  </si>
  <si>
    <t>PAGO FACT. NOS. B1500004743, 4744, 4745, 4746, 4747, 4749, 4730, 4765, 4766, 4769, 4767, 4770, 4768, 4771, 4772/31-01-2022, CONTRATOS NOS. 1007252, 53, 54, 55, 1008357, 1010178, 3002610, 1015536, 1015537, 1015538, 1015539, 1015540, 1015541, 1015542, 1015543, CONSUMO ENERGETICO CORRESP. AL MES DE ENERO/2022.</t>
  </si>
  <si>
    <t>PAGO FACT. NO. B1500000122/03-01-2022 ORDEN DE COMPRA NO. OC2021-0031 '' ADQUISICIÓN DE (5,200.00 FUNDAS) DE SULFATO DE ALUMINIO GRADO A (50 KGS) CADA UNA O SU EQUIVALENTE EN FUNDAS, PARA SER UTILIZADAS EN TODOS LOS ACUEDUCTOS DEL INAPA.</t>
  </si>
  <si>
    <t>PAGO FACT. NOS. B1500004866, 4867, 4868, 4869, 4870, 4872, 4853, 4887, 4888, 4889, 4890, 4891, 4892, 4893, 4894/28-02-2022, CONTRATOS NOS. 1007252, 53, 54, 55, 1008357, 1010178, 3002610, 1015536, 1015537, 1015538, 1015539, 1015540, 1015541, 1015542, 1015543, CONSUMO ENERGETICO CORRESP. AL MES DE FEBRERO/2022.</t>
  </si>
  <si>
    <t>PAGO FACT. NOS. B1500001439, 14440, 1441, 1442, 1444/15-02-2022, CONTRATOS NOS. 6395, 6396, 6397, 6398, 6415, CONSUMO ENERGÉTICO DE LAS LOCALIDADES ARROYO SULDIDO, AGUA SABROSA, LA BARBACOA, LAS COLONIAS RANCHO ESPAÑOL, PROVINCIA SAMANÁ, CORRESP. AL MES DE FEBRERO/2022.</t>
  </si>
  <si>
    <t xml:space="preserve">EFT-7500 </t>
  </si>
  <si>
    <t>EFT-7501</t>
  </si>
  <si>
    <t>EFT-7502</t>
  </si>
  <si>
    <t>EFT-7503</t>
  </si>
  <si>
    <t>EFT-7504</t>
  </si>
  <si>
    <t>EFT-7505</t>
  </si>
  <si>
    <t>EFT-7506</t>
  </si>
  <si>
    <t>EFT-7507</t>
  </si>
  <si>
    <t>EFT-7508</t>
  </si>
  <si>
    <t>EFT-7509</t>
  </si>
  <si>
    <t>EFT-7510</t>
  </si>
  <si>
    <t>EFT-7511</t>
  </si>
  <si>
    <t>EFT-7512</t>
  </si>
  <si>
    <t>EFT-7513</t>
  </si>
  <si>
    <t>EFT-7514</t>
  </si>
  <si>
    <t>EFT-7515</t>
  </si>
  <si>
    <t>EFT-7516</t>
  </si>
  <si>
    <t>EFT-7517</t>
  </si>
  <si>
    <t>REPOSICION FONDO CAJA CHICA DE LA PROVINCIA DUARTE ZONA III CORRESP. AL PERIODO DEL 06-01 AL 16-02-2022, RECIBOS DE DESEMBOLSO DEL 1001 AL 1051.</t>
  </si>
  <si>
    <t>REPOSICION FONDO CAJA CHICA DE LA PROVINCIA DAJABON ZONA I CORRESP. AL PERIODO DEL 03-01 AL 11-02-2022, RECIBOS DE DESEMBOLSO DEL 1031 AL 1066.</t>
  </si>
  <si>
    <t>RETENCIÓN DEL (5%) DEL IMPUESTO SOBRE LA RENTA DESCONTADO A CONTRATISTAS Y PROVEEDORES DE BIENES Y SERVICIOS, CORRESP. AL MES DE FEBRERO/2022.</t>
  </si>
  <si>
    <t>PAGO FACT. NO. B1500000015/08-02-2022, ORDEN DE SERVICIO NO. OS2022-0011,  ABASTECIMIENTO DE AGUA EN DIFERENTES SECTORES Y COMUNIDADES DE LA  PROVINCIA SANTIAGO, CORRESP. A 22  DIAS DE ENERO/2022.</t>
  </si>
  <si>
    <t>PAGO FACT. NO. B1500000012/08-02-2022,  ORDEN DE SERVICIO NO. OS2022-0018,  ABASTECIMIENTO DE AGUA EN DIFERENTES SECTORES Y COMUNIDADES DE LA PROVINCIA SANTIAGO,  CORRESP. A 23  DIAS  DE ENERO/2022.</t>
  </si>
  <si>
    <t>REPOSICION FONDO CAJA CHICA DE LA DIRECCION COMERCIAL CORRESP. AL PERIODO DEL 02 AL 24-02-2022, RECIBOS DE DESEMBOLSO DEL 48814 AL 48840.</t>
  </si>
  <si>
    <t>PAGO FACT. NO. B1500000163/14-01-2022 ORDEN DE COMPRA OC2022-0005, ADQUISICIÓN DE POLOSHIRTS Y GORRAS PARA SER UTILIZADOS POR EL PERSONAL DEL INAPA.</t>
  </si>
  <si>
    <t>PAGO FACT. NO. B1500033613/16/02/2022  (NOTA DE CREDITO B0400183311/10-02-2022, SERVICIOS ODONTOLOGICOS AL SERVIDOR VIGENTE Y SUS DEPENDIENTES DIRECTOS ( CONYUGE E HIJOS) AFILIADOS A SENASA CORRESP. AL MES DE MARZO/2022.</t>
  </si>
  <si>
    <t>PAGO FACTU. NO. B1500003709/15-02-2022, ORDEN DE SERVICIO NO. OS2022-0050, PUBLICACIÓN EN UN MEDIO DE CIRCULACIÓN NACIONAL, DOS DÍAS CONSECUTIVOS: MIÉRCOLES 26 Y JUEVES 27 DE ENERO DEL AÑO 2022, PROCESO DE LICITACIÓN PUBLICA NACIONAL NO. INAPA-CCC-LPN-2022-0001 " AMPLIACIÓN RED DISTRIBUCIÓN ACUEDUCTO CONSUELO, PROVINCIA SAN PEDRO DE MACORÍS, ZONA VI, EN EL PERIÓDICO "EL NUEVO DIARIO".</t>
  </si>
  <si>
    <t>PAGO FACT. NO. B1500038154/05-03-2022, CUENTA NO.86797963, CORRESP. AL SERVICIO DE USO GPS DEL INAPA FACTURACIÓN DESDE EL 01 AL 28 DE FEBRERO/2022.</t>
  </si>
  <si>
    <t>PAGO FACT. NOS. B1500001429/19, 1436/20, 1437/21, 1440/31-01, 1442/01, 1444/03, 1446/04, 1447/07, 1448/09, 1449/14, 1451/17, 1453/18-02-2022 ORDEN DE COMPRA OC2021-0302, ADQUISICIÓN DE (10,527 TICKETS Y 19,000 GASOIL OPTIMO) DE COMBUSTIBLES PARA SER UTILIZADOS EN LA FLOTILLA DE VEHÍCULOS Y EQUIPOS DEL INAPA.</t>
  </si>
  <si>
    <t>PAGO FACT. NO. B1500018079/14-01-2022, SUMINISTRO DE MEDICAMENTOS DE USO CONTINUO PRESCRITOS AL JOVEN EDDISON JAVIER PEREZ SANTOS, HIJO DE LA SRA. ESTHER SANTOS FIGUEROA, CEDULA DE IDENTIDAD Y ELECTORAL NO.225-0027831-6, QUIEN DESEMPEÑA EL CARGO DE SECRETARIA EN LA SECCION DE MAYORDOMIA, CORRESP. AL MES DE ENERO/2022.</t>
  </si>
  <si>
    <t>PAGO FACT. NO. B1500018077/12-01, 18081/10-02-22, SUMINISTRO TRATAMIENTOS DE USO CONTINUO PRESCRITOS, QUIEN DESEMPEÑA EL CARGO DE AUXILIAR ADMINISTRATIVO EN EL DEPARTAMENTO ADMINISTRATIVO, CORRESP. A LOS MESES DE ENERO Y FEBRERO/2022.</t>
  </si>
  <si>
    <t>PAGO FACT. NO.B1500000078/15-02-2022, ORDEN DE SERVICIO NO.OS2022-0053, SERVICIO DE NOTARIO PARA EL ACTO DE APERTURA DE LA COMPARACION DE PRECIOS NO.INAPA-CCC-LPN-2021-0045 OFERTAS ECONOMICAS (SOBRE B) PARA EL "MEJORAMIENTO ALCANTARILLADO SANITARIO LAS MATAS DE FARFAN, PROVINCIA SAN JUAN, ZONA II".</t>
  </si>
  <si>
    <t>PAGO FACT. NO.B1500000111/17-02-2022, ORDEN DE SERVICIO NO.OS2022-0048, SERVICIO DE NOTARIO PARA EL ACTO DE APERTURA DE LA COMPARACION DE PRECIOS NO.INAPA-CCC-CP-2021-0082 OFERTAS TECNICAS (SOBRE A) PARA EL MEJORAMIENTO ACUEDUCTO DE BARAHONA (SECTOR LOS MAESTROS) PROVINCIA BARAHONA, ZONA VIII.</t>
  </si>
  <si>
    <t>PAGO FACT. NO.B1500000110/17-02-2022, ORDEN DE SERVICIO NO.OS2022-0054, SERVICIO DE NOTARIO PARA EL ACTO DE APERTURA DE LA LICITACION PUBLICA NACIONAL NO.INAPA-CCC-LPN-2021-0047 OFERTAS ECONOMICAS (SOBRE B) PARA LA "ADQUISICION DE ASFALTO EN FRIO PARA SER UTILIZADOS EN LA REPOSICION DE ASFALTO POR CORRECCION DE AVERIAS EN LOS ACUEDUCTOS DE TODAS LAS PROVINCIAS, PLAN NACIONAL DE RESCATE".</t>
  </si>
  <si>
    <t>PAGO FACT. NO.B1500000112/17-02-2022, ORDEN DE SERVICIO NO.OS2022-0064, SERVICIO DE NOTARIO PARA EL ACTO DE APERTURA DE LA COMPARACION DE PRECIOS NO.INAPA-CCC-CP-2021-0074 OFERTAS ECONOMICAS (SOBRE B) PARA LA "RECONSTRUCCION DE REDES ACUEDUCTO POSTRER RIO, PROVINCIA INDEPENDENCIA, ZONA VIII".</t>
  </si>
  <si>
    <t>PAGO FACT. NO.B1500003686/16-02-2022, ORDEN DE SERVICIO NO.OS2022-0047, SOLICITUD DE PUBLICACION EN UN MEDIO DE CIRCULACION NACIONAL, DOS DIAS CONSECUTIVOS: MIERCOLES 26 Y JUEVES 27 DE ENERO DEL AÑO 2022, PROCESO LICITACION PUBLICA NACIONAL NO.INAPA-CCC-LPN-2022-0001 "AMPLIACION RED DISTRIBUCION ACUEDUCTO CONSUELO, PROVINCIA SAN PEDRO DE MACORIS, ZONA VI".</t>
  </si>
  <si>
    <t>PAGO FACT. NO.B1500022592/01-03-2022, SERVICIOS MEDICOS A EMPLEADOS VIGENTES Y EN TRÁMITE DE PENSIÓN, CONJUNTAMENTE CON SUS DEPENDIENTES DIRECTOS, (CÓNYUGES, HIJOS E HIJASTROS), CORRESP. AL MES DE MARZO/2022.</t>
  </si>
  <si>
    <t>PAGO FACT. NO.B1500000033/25-02-2022, ORDEN DE SERVICIO NO.OS2022-0090, SERVICIO DE NOTARIO PARA EL ACTO DE APERTURA DE LA LICITACION PUBLICA NACIONAL NO.INAPA-CCC-LPN-2021-0051 OFERTAS ECONOMICAS (SOBRE B) PARA LA "AMPLIACION ACUEDUCTO MICHES A ZONAS TURISTICAS, MUNICIPIO DE MICHES, PROVINCIA EL SEIBO, ZONA VI".</t>
  </si>
  <si>
    <t>PAGO FACT. NO.B1500162045/28-02-2022, CUENTA NO.709494508, SERVICIOS TELEFONICOS E INTERNET, CORRESP. AL MES DE FEBRERO/2022.</t>
  </si>
  <si>
    <t>PAGO NÓMINA DE VIÁTICOS DE LA DIRECCIÓN DE SUP. Y FISCALIZACIÓN DE OBRAS, CORRESP. AL MES DE ENERO/2022, ELABORADA EN EL MES DE MARZO/2022.</t>
  </si>
  <si>
    <t>PAGO FACT. NO. B1500038125/05-03/2022, CUENTA NO.86273266, POR SERVICIO DE USO INTERNET MÓVIL TABLET, ASIGNADO AL DEPTO. DE CATASTRO AL USUARIO DEL INAPA, CORRESP. A LA FACTURACIÓN DESDE EL 01 DEL AL 28 DE FEBRERO/2022.</t>
  </si>
  <si>
    <t>PAGO FACT. NOS. B1500000051/03-01, 53/28-02-2022, ALQUILER LOCAL COMERCIAL EN EL MUNICIPIO JUAN HERRERA, PROVINCIA SAN JUAN, CORRESP. A LOS MESES DE ENERO, FEBRERO/2022.</t>
  </si>
  <si>
    <t>EFT-11</t>
  </si>
  <si>
    <t>AVISO DE DEBITO  ( RETENCIONES )</t>
  </si>
  <si>
    <t>PAGO FACT. NOS. B1500001424, 1425, 1426, 1427, 1428, CONTRATO NO. 1178,1179, 1180, 1181, 3066, SERVICIO ENERGÉTICO A NUESTRAS INSTALACIONES EN BAYAHIBE, PROVINCIA LA ROMANA, CORRESP. AL MES DE FEBRERO/2022.</t>
  </si>
  <si>
    <t xml:space="preserve">EFT-2475 </t>
  </si>
  <si>
    <t xml:space="preserve">EFT-2476 </t>
  </si>
  <si>
    <t>PAGO FACT. NO.B1500000142/01-03-2022 (CUB. NO.10) DE LOS TRABAJOS DE CONSTRUCCION LINEA DE CONDUCCION (DESDE PUNTO DE EMPALME TUBERIA DE 20"  EXISTENTE HASTA NUEVA ESTACION DE BOMBEO) ESTACION DE BOMBEO Y LINEA DE IMPULSION  HASTA E=2 + 359.03 AC. MULTIPLE JUANA VICENTA, PROV. SAMANA.</t>
  </si>
  <si>
    <t>PAGO FACT. NO.B1500000051/14-03-2022 (CUB. NO.07) DE LOS TRABAJOS CONSTRUCCION ALCANTARILLADO SANITARIO DE LOS SECTORES PUEBLO ABAJO, SAVICA Y RESTAURADORES, PROV. AZUA.</t>
  </si>
  <si>
    <t>REPOSICION FONDO CAJA CHICA DE LA DIVISION DE TRANSPORTACION DESTINADO PARA CUBRIR GASTOS DE REPARACIONES, COMPRAS DE REPUESTOS Y PAGO DE PEAJES A LA FLOTILLA DE VEHICULOS DE LA INSTITUCION CORRESP. AL PERIODO DEL 11-02 AL 04-03-2022, RECIBOS DE DESEMBOLSO DEL 13297 AL 13328</t>
  </si>
  <si>
    <t xml:space="preserve">EFT-2477 </t>
  </si>
  <si>
    <t xml:space="preserve">EFT-2478 </t>
  </si>
  <si>
    <t>COMPRA  DE 91.70 METROS CUADRADOS DE TERRENO,  DENTRO DE LA PARCELA MADRE NO. 58-REF.SUBD.-288 (PARTE), DEL DISTRITO CATASTRAL NO. 4 EN EL MUNICIPIO DE LAVAPIES, PARA LA CONSTRUCCION DE LOS TRABAJOS DEL ALCANTARILLADO SANITARIO DE SAN CRISTOBAL.</t>
  </si>
  <si>
    <t xml:space="preserve">PAGO FACT. NO. B1500000003/14-03-2022 ( CUB.NO.03) DE LOS TRABAJOS LINEA DE  CONDUCCION  12¨ TRAMO DESDE EST. 6+419.80 HASTA EST.7+435.60 , PROV.SANTO DOMINGO- MONTE PLATA, LOTE IV. </t>
  </si>
  <si>
    <t>PAGO FACT. NO. B1500000003/14-03-2022 (CUB.NO.03) DE LOS TRABAJOS LINEA DE CONDUCCION TRAMO DESDE EST.2+356.60 HASTA EST. 3+372.40, PROV. SANTO DOMINGO MONTE PLATA, ZONA IV.</t>
  </si>
  <si>
    <t>REVERSO DE CREDITO</t>
  </si>
  <si>
    <t>EFT-12</t>
  </si>
  <si>
    <t>EFT-13</t>
  </si>
  <si>
    <t>PAGO FACT. DE CONSUMO ENERGETICO EN LA ZONA SUR DEL PAIS CORRESP. AL MES DE FEBRERO/2022.</t>
  </si>
  <si>
    <t>PAGO FACT. DE CONSUMO ENERGETICO EN LA ZONA ESTE DEL PAIS CORRESP. AL MES DE FEBRERO/2022.</t>
  </si>
  <si>
    <t xml:space="preserve">EFT-7518 </t>
  </si>
  <si>
    <t>EFT-7519</t>
  </si>
  <si>
    <t>EFT-7520</t>
  </si>
  <si>
    <t>PAGO FACT. NO. B1500000197/25-01-2022 ORDEN DE COMPRA OC2022-0006, ADQUISICIÓN DE MOBILIARIO PARA SER UTILIZADOS EN LAS OFICINAS DE LA SEDE CENTRAL DEL INAPA.</t>
  </si>
  <si>
    <t>PAGO FACT. NO. B1500000155/22-02-2022, ORDEN DE SERVICIO NO. OS2021-0826, COLOCACIÓN DE PUBLICIDAD INSTITUCIONAL DURANTE TRES (3) MESES EN EL PROGRAMA DE TELEVISIÓN LOS COMENTARIOS DE JUAN CADENA, EL CUAL ES TRANSMITIDO POR CINE VISIÓN CANAL 19, EN HORARIO DE 7:00 PM A 8:00 PM, CORRESP. AL PERIODO DEL 22 DE ENERO AL 22 DE FEBRERO/2022.</t>
  </si>
  <si>
    <t>PAGO FACT. NO. B1500000227/16-02-2022, ORDEN DE SERVICIOS OS2021-0889 ¨ CONTRATACIÓN DE CASA CERTIFICADORA EN LAS NORMAS ISO 9001-15 SOBRE SISTEMAS DE GESTIÓN DE CALIDAD E ISO 37001-2016 PARA SISTEMAS DE GESTIÓN ANTI-SOBORNO¨.</t>
  </si>
  <si>
    <t>PAGO FACT. NO. B1500000811/28-01-2022 ORDEN DE COMPRA OC2022-0008 ADQUISICIÓN DE MATERIALES PARA USO DEL INAPA.</t>
  </si>
  <si>
    <t>PAGO FACT. NO. B1500000011/14-12-2021 ORDEN DE COMPRA OC2021-0295, ADQUISICIÓN DE MEDICAMENTOS QUE SERÁN UTILIZADOS EN EL SERVICIO OFRECIDO EN NUESTRO DISPENSARIO MÉDICO DEL INAPA.</t>
  </si>
  <si>
    <t>PAGO FACT. NOS.B1500030583/11, 30628/13, 30813/27-08, 31084/14-09, 31919/08-11, 32452/06, 32581/10-12-2021 (NOTA DE CRÉDITO B0400165403/03-09-2021 RD$111,268.46), PAGO DE INCLUSIÓN DE CAMIONETAS Y MOTORES PÓLIZA DE SEGURO NO.2-2-502-0000119.</t>
  </si>
  <si>
    <t>PAGO FACT. NOS. B1500000033/21-02, 34/21-02-2022 ORDENES DE SERVICIOS OS2022-0063, OS2022-0065, SERVICIO DE NOTARIO PARA EL ACTO DE APERTURA DE LA COMPARACION DE PRECIOS NO.INAPA-CCC-CP-2021-0072, 0071 OFERTAS ECONOMICAS (SOBRE B) PARA LA "CONSTRUCCION NUEVA OBRA DE TOMA DEL ACUEDUCTO LAS TERRENAS" Y  "MEJORAMIENTO PLANTA DEPURADORA ALCANTARILLADO SANITARIO HATO MAYOR, PROVINCIA HATO MAYOR, ZONA VI" .</t>
  </si>
  <si>
    <t>PAGO FACT. NOS . B1500000101/14-01, 102/ 04-02-2022,  ORDEN DE SERVICIO NO. OS2021-0671, SERVICIO DISTRIBUCION DE AGUA EN DIFERENTES SECTORES Y COMUNIDADES DE LA PROVINCIA DAJABON. CORRESP.  A    26 DIAS DE DICIEMBRE/2021 Y 23 DIAS DE ENERO/2022.</t>
  </si>
  <si>
    <t xml:space="preserve">EFT-7521 </t>
  </si>
  <si>
    <t>EFT-7522</t>
  </si>
  <si>
    <t>REPOSICION FONDO CAJA CHICA DE LA DIVISION DE TESORERIA DESTINADO PARA CUBRIR GASTOS MENORES DEL NIVEL CENTRAL CORRESP. AL PERIODO DEL 03-01 AL 28-02-2022, RECIBOS DE DESEMBOLSO DEL 20318 AL 20432.</t>
  </si>
  <si>
    <t>REPOSICION FONDO CAJA CHICA DE LA UNIDAD ADMINISTRATIVA DE SABANA GRANDE DE BOYA ZONA IV,  CORRESP. AL PERIODO DEL 17-01 AL 28-01-2022, RECIBOS DE DESEMBOLSO DEL 0192  AL 0199.</t>
  </si>
  <si>
    <t>REPOSICION FONDO CAJA CHICA  DE LA PROVINCIA VALVERDE ALINO,  ZONA I CORRESP. AL PERIODO DEL 27-01  AL 03-03-2022, RECIBOS DE DESEMBOLSO DEL 1892 AL 1937.</t>
  </si>
  <si>
    <t>PAGO FACT.  NOS. B1500000006/18-02, 07/28-02-2022, ORDEN DE SERVICIO NO. OS2022-0005,  DISTRIBUCION DE AGUA EN DIFERENTES SECTORES Y COMUNIDADES DE LA PROVINCIA DAJABON,  CORRESP. A  21 DIAS DE ENERO,21 DIAS DE FEBRERO /2022.</t>
  </si>
  <si>
    <t>PAGO FACT. NO. B1500000145/02-03-2022, ORDEN DE SERVICIO NO. OS2022-0057,  DISTRIBUCION DE AGUA EN DIFERENTES SECTORES Y COMUNIDADES DE LA PROVINCIA DUARTE, CORRESP. A  28 DIAS DEL MES DE FEBRERO/2022.</t>
  </si>
  <si>
    <t xml:space="preserve">EFT-2479 </t>
  </si>
  <si>
    <t>PAGO FACT. NO. B1500000206/16-03-2022 (CUB. 5 FINAL Y DEVOLUCIÓN DE RETENIDO EN GARANTÍA) DE LOS TRABAJOS DE CONSTRUCCIÓN PROTECCIÓN DE TUBERÍA ADUCCIÓN Ø48 H.D. DEL AC.MÚLTIPLE PERAVIA EN LA ZONA PESCADERÍA, CONSTRUCCIÓN DE PARQUE EN LA COMUNIDAD DE LOS ROCHES Y CORRECCIÓN DE AVERÍAS, PROV. PERAVIA.</t>
  </si>
  <si>
    <t>4467</t>
  </si>
  <si>
    <t>4468</t>
  </si>
  <si>
    <t>4469</t>
  </si>
  <si>
    <t>4470</t>
  </si>
  <si>
    <t>COMPRA DE CUATRO (4) NEUMATICOS 265/70 R16 PARA LA CAMIONETA MITSUBISHI L200 FICHA 1052 UTILIZADA EN EL AREA ADMINISTRATIVA, INAPA, PROV. SAN CRISTOBAL.</t>
  </si>
  <si>
    <t>SERV. DE REPARACION POR FUGA DE AGUA Y COLOCACION DE MAQUINA DE SUBIR CRISTAL PARA EL CAMION HYUNDAI HD65 FICHA 830 UTILIZADO POR EL AREA DE OP. DE INAPA, PROV. SAN CRISTOBAL.</t>
  </si>
  <si>
    <t>SERV. DE ALQUILER DE RETROPALA (43 HORAS), PARA TRABAJOS DE REPARACIONES DE AVERIAS EN DIF. PTOS DE SAN CRISTOBAL, INAPA, PROV. S.C. DEL 18/01/22 AL 28/01/2022</t>
  </si>
  <si>
    <t>SERV. PRESTADO DE ALQUILER DE RETROPALA DEL 12/01/22 AL 17/01/22, INAPA, PROV. SAN CRISTOBAL.</t>
  </si>
  <si>
    <t>COMPRA DE MATERIALES PARA CORTE Y RECONEXION, LOS CUALES SERAN UTILIZADOS EN LA OFICINA COMERCIAL Y ESTAFETAS DE CAMBITA, YAGUATE, HATILLO, VILLA ALTAGRACIA, PALENQUE, HAINA Y SAN CRISTOBAL, INAPA, PRO. S.C.</t>
  </si>
  <si>
    <t>SERV. DE INSTALACION DE PUESTA A TIERRA DE LA CONEXIONES ELECTRICAS A LA OFICINA ADMINISTRATIVA EN LA PLANTA DE TRATAMIENTO DE AGUAS RESIDUALES DE INAPA, PROV. SAN CRISTOBAL.</t>
  </si>
  <si>
    <t>SERV. Y REPARACION DE LA CAMIONETA NISSA FRONTIER FICHA 842 UTILIZADA POR EL AREA COMERCIAL DE INAPA, PROV. SAN CRISTOBAL.</t>
  </si>
  <si>
    <t>SERV. DE REPARACION DE LA CAMIONETA NISSAN FRONTIER FICHA 796 UTILIZADA POR EL AREA COMERCIAL DE INAPA, PROV. SAN CRISTOBAL.</t>
  </si>
  <si>
    <t>SERV. DE MANTENIMIENTO Y RECONTRUCCION DE BOMBA TURBINA VERTICAL 6'', PERTENECIENTE AL EQUIPO #1 DE LA COLONIA, INAPA, PROV. SAN CRISTOBAL.</t>
  </si>
  <si>
    <t>SERV. Y REPARACION DEL GENERADOR ELECTRICO DE EMERGENCIA DE 37.5 KILOWATTS UTILIZADO POR LA OFIC. ADMIN. DE INAPA, PROV. SAN CRISTOBAL.</t>
  </si>
  <si>
    <t>COMPRA DE ALAMBRE DE 4 HILOS, PARA SER UTIL. EN EL EQUIPO DE MADRE VIEJA, INAPA, SAN CRISTOBAL.</t>
  </si>
  <si>
    <t>4471</t>
  </si>
  <si>
    <t>4472</t>
  </si>
  <si>
    <t>4473</t>
  </si>
  <si>
    <t>4474</t>
  </si>
  <si>
    <t>4475</t>
  </si>
  <si>
    <t>4476</t>
  </si>
  <si>
    <t>4477</t>
  </si>
  <si>
    <t>4478</t>
  </si>
  <si>
    <t>4479</t>
  </si>
  <si>
    <t>4480</t>
  </si>
  <si>
    <t>4481</t>
  </si>
  <si>
    <t>4482</t>
  </si>
  <si>
    <t>4483</t>
  </si>
  <si>
    <t>4484</t>
  </si>
  <si>
    <t xml:space="preserve">SER. DE LIMPIEZA DE SEDIMENTARIOS AYB DE LOS FILTROS 1,2 Y 3 DE LA PTASC , INAPA SAN CRISTOBAL </t>
  </si>
  <si>
    <t>SERV.DE ALQUILER DE RETROPALA LOS DIAS  9,10,13,14 Y 15 DE DICIEMBRE DEL 20211 PARA TRABAJOS EN DIFERENTES SECTORES Y EQUIPOS DE BOMBEO , INAPA SAN CRISTOBAL</t>
  </si>
  <si>
    <t>SERV.DE LIMPIEZA Y CORTES DE MALEZA EN LOS TANQUES DE SABANA TORO , Y LA SIERRA  LA MANIGUA, INAPA SAN CRISTOBAL</t>
  </si>
  <si>
    <t>SERV.DE REPARACION Y CHQUEO EN EL DIFERENCIAL DE LA CAMIONETA NISSAN FRONTIER FICHA 749 UTILIZADA POR EL AREA DE OPERACIONES INAPA, PROV, SAN CRISTOBAL</t>
  </si>
  <si>
    <t>EFT-14</t>
  </si>
  <si>
    <t>AVANCE INICIAL 20% DE LOS TRABAJOS DE AMPLIACIÓN DE REDES BARRIO NUEVO, ACUEDUCTO MÚLTIPLE RAMON SANTANA, PROVINCIA SAN PEDRO DE MACORÍS, ZONA VI.</t>
  </si>
  <si>
    <t xml:space="preserve">EFT-7523 </t>
  </si>
  <si>
    <t>EFT-7524</t>
  </si>
  <si>
    <t>EFT-7525</t>
  </si>
  <si>
    <t>EFT-7526</t>
  </si>
  <si>
    <t>EFT-7527</t>
  </si>
  <si>
    <t>EFT-7528</t>
  </si>
  <si>
    <t>PAGO FACT. NO. B1500000011/27-01-2022 ORDEN DE COMPRA OC2021-0317, COMPRA DE ABANICOS DE TECHO, PARA SER UTILIZADOS EN EL PLAN DE MEJORA DE INAPA.</t>
  </si>
  <si>
    <t>PAGO VACACIONES (20 DIAS CORRESP. AL AÑO 2020 Y 20 DEL 2021), QUIEN DESEMPEÑO EL CARGO DE ANALISTA DE RECURSOS HUMANOS, EN EL DEPTO. DE ORGANIZACION DEL TRABAJO Y COMPENSACION.</t>
  </si>
  <si>
    <t>PAGO VACACIONES (20 DIAS CORRESP. AL AÑO 2020 Y 20 AL 2021), QUIEN DESEMPEÑO EL CARGO DE ANALISTA DE RECURSOS HUMANOS, EN EL DEPTO. DE ORGANIZACION DEL TRABAJO Y COMPENSACION.</t>
  </si>
  <si>
    <t>PAGO FACT. NO. B1500000316/08-02-2022 ORDEN DE SERVICIO OS2021-0902, CONTRATACIÓN DEL SERVICIO DE AMBIENTACIÓN, MONTAJE Y DESMONTAJE QUE SERÁ UTILIZADO EN LA INAUGURACIÓN DE LA REHABILITACIÓN DE LA PLANTA DE AGUA RESIDUALES EN LA PROVINCIA DE BARAHONA.</t>
  </si>
  <si>
    <t>REPOSICION FONDO CAJA CHICA DE LA PROVINCIA PERAVIA ZONA IV CORRESP. AL PERIODO DEL 26-01  AL 25-02-2022, RECIBOS DE DESEMBOLSO DEL 2036 AL 2111.</t>
  </si>
  <si>
    <t>PAGO FACT. NO. B1500000102/31-01-2022, ORDEN DE COMPRA OC2021-0323,  COMPRA TERMINAL CONTROL DE ASISTENCIA, PARA SER UTILIZADO EN LA DIRECCION ADMINISTRATIVA, PROVINCIALES Y NIVEL CENTRAL DEL INAPA.</t>
  </si>
  <si>
    <t>PAGO VACACIONES (20 DIAS CORRESP. AL AÑO 2020 Y 20 AL 2021), QUIEN DESEMPEÑO EL CARGO DE ENCARGADO (A), EN EL DEPTO. DE DESARROLLO E IMPLEMENTACION DE SISTEMAS.</t>
  </si>
  <si>
    <t>PAGO FACT. NOS. B1500000442/17-11-2021, 460/05, 462/13-01-2022, ORDEN DE COMPRA NO. OC2021-0261, ADQUISICIÓN DE MATERIALES (COLUMNAS DE ACERO, BARRAS LISAS ACERO INOXIDABLE Y GUÍAS DE BRONCE), PARA SER UTILIZADOS EN LOS DIFERENTES ACUEDUCTOS DEL INAPA.</t>
  </si>
  <si>
    <t>PAGO FACT. NO.B1500000008/03-03-2022, ORDEN DE SERVICIO NO. OS2022-0081,  DISTRIBUCION DE AGUA EN DIFERENTES SECTORES Y COMUNIDADES DE LA PROVINCIA SAN CRISTOBAL, CORRESP. A 28  DIAS DE  FEBRERO/2022.</t>
  </si>
  <si>
    <t>PAGO FACT. NOS. B1500000010/03-01, 09/04-01, 11/02-02, 12/01-03-2022, ORDENES DE SERVICIO NOS. OS2021-0616, OS2022-0021,  DISTRIBUCION DE AGUA EN DIFERENTES SECTORES Y COMUNIDADES DE LA PROVINCIA  AZUA,  CORRESP. A  30  DIAS DE NOVIEMBRE, 28  DIAS DE DICIEMBRE/2021,  26 DE ENERO Y 24 DIAS DE FEBRERO/2022.</t>
  </si>
  <si>
    <t>PAGO FACT. NO. B1500000014/03-03-2022,  ALQUILER LOCAL  DE LA OFICINA COMERCIAL EN EL DISTRITO MUNICIPAL SABANA BUEY, MUNICIPIO BANI, PROVINCIA PERAVIA, CORRESP. A LOS MESES DE NOVIEMBRE, DICIEMBRE/2021, ENERO, FEBRERO/2022.</t>
  </si>
  <si>
    <t>PAGO FACT. NOS. B1500000435/09-11, 448/03, 456/16, 457/20-12-2021, 461/05, 465/20, 469/25, 473/28-01-2022, ORDEN DE COMPRA OC2021-0254, ADQUISICIÓN DE JUNTAS TIPO DRESSER PARA SER UTILIZADAS EN LOS ACUEDUCTOS DE TODAS LAS PROVINCIAS.</t>
  </si>
  <si>
    <t>PAGO FACT. NO.B1500000007/01-03-2022, ORDEN DE SERVICIO NO. OS2021-0692, DISTRIBUCION DE AGUA EN DIFERENTES SECTORES Y COMUNIDADES DE LA PROVINCIA DE AZUA CORRESP. A 27  DIAS DE FEBRERO/2022.</t>
  </si>
  <si>
    <t xml:space="preserve">EFT-2480 </t>
  </si>
  <si>
    <t>RETENCION DEL (2%) DEL IMPUESTO SOBRE LA RENTA DESCONTADO A COMPRA DE TERRENOS (TRANSFERENCIA DE TITULO) , SEGUN LEY 11/92, CORRESP. A FEBRERO/2022.</t>
  </si>
  <si>
    <t>PAGO FACT. NO. B1500000021/17-03-2022 (CUB.NO.10) DE LOS TRABAJOS AMPLIACIÓN RED DE DISTRIBUCIÓN ZONA NORTE, HATO MAYOR, PROV. HATO MAYOR, LOTE II.</t>
  </si>
  <si>
    <t xml:space="preserve">EFT-1408 </t>
  </si>
  <si>
    <t xml:space="preserve">EFT-1409 </t>
  </si>
  <si>
    <t xml:space="preserve">EFT-1410 </t>
  </si>
  <si>
    <t xml:space="preserve">EFT-1411 </t>
  </si>
  <si>
    <t xml:space="preserve">EFT-1412 </t>
  </si>
  <si>
    <t xml:space="preserve">EFT-1413 </t>
  </si>
  <si>
    <t xml:space="preserve">EFT-1414 </t>
  </si>
  <si>
    <t xml:space="preserve">EFT-1415 </t>
  </si>
  <si>
    <t xml:space="preserve">EFT-1416 </t>
  </si>
  <si>
    <t xml:space="preserve">EFT-1417 </t>
  </si>
  <si>
    <t xml:space="preserve">EFT-1418 </t>
  </si>
  <si>
    <t xml:space="preserve">EFT-1419 </t>
  </si>
  <si>
    <t>NOMINA  NIVEL CENTRAL, CORRESP. A MARZO/2022.</t>
  </si>
  <si>
    <t>INCENTIVO POR CUMPLIMIENTO DE METAS DE LA DIRECCIÓN COMERCIAL/2021, ELABORADA EN MARZO/2022.</t>
  </si>
  <si>
    <t>NOMINA ACUEDUCTOS CORRESPONDIENTE A MARZO/2022.</t>
  </si>
  <si>
    <t>PROVINCIA SANTIAGO, CORRESP. AL MES DE MARZO/2022.</t>
  </si>
  <si>
    <t>NOMINA DE PERSONAL EN TRAMITES DE PENSION NC. Y AC. CORRESP. AL MES DE MARZO/2022.</t>
  </si>
  <si>
    <t>NOMINA OCASIONAL SEGURIDAD MILITAR, CORRESP. AL MES DE MARZO/2022.</t>
  </si>
  <si>
    <t>NOMINA PERSONAL TEMPORAL CORRESPONDIENTE AL MES DE MARZO/2022</t>
  </si>
  <si>
    <t>NOMINA DEL PERSONAL CONTRATADO E IGUALADO, CORRESP.AL MES DE MARZO/2022.</t>
  </si>
  <si>
    <t>NOMINA ADICIONAL PERSONAL TEMPORAL, CORRESP. A  FEBRERO/2022, ELAB. EN MARZO/2022.</t>
  </si>
  <si>
    <t>NOMINA ADICIONAL NIVEL CENTRAL Y ACUEDUCTOS, CORRESP. A  FEBRERO/2022, ELAB. EN MARZO/2022.</t>
  </si>
  <si>
    <t>NOMINA CARTA COMPROMISO DE SERVICIOS PERSONALES, CORRESPONDIENTE AL MES DE MARZO/2022.</t>
  </si>
  <si>
    <t>NÓMINA ADICIONAL CANCELADOS DEL PERSONAL CONTRATADO E IGUALADO, CORRESP.A MARZO/2022.</t>
  </si>
  <si>
    <t xml:space="preserve">EFT-2481 </t>
  </si>
  <si>
    <t>PAGO FACT- NO. B1500000003/18-03-2022 (CUB. NO.03) DE LOS TRABAJOS RED DE DISTRIBUCIÓN LA PALMITA - LA JABILLA - LA FELICITA, PROV. SANTO DOMINGO - MONTE PLATA, LOTE XIII.</t>
  </si>
  <si>
    <t xml:space="preserve">EFT-1420 </t>
  </si>
  <si>
    <t>NOMINA PROVINCIA SAN CRISTOBAL, CORRESP. A MARZO/2022.</t>
  </si>
  <si>
    <t>NOMINA DE CANCELADOS NC. Y AC., CORRESP. A  MARZO/2022.</t>
  </si>
  <si>
    <t xml:space="preserve">PAGO FACT. NO. B1500000007/18-03-2022 ( CUB.NO.02) DE LOS TRABAJOS REDES  LAS MERCEDES Y CRUCE DE LA BOMBA, PROV. SANTO DOMINGO- MONTE PLATA, ZONA IV, LOTE XI. </t>
  </si>
  <si>
    <t>PAGO POR COMPRA DE 36 METROS CUADRADOS DE TERRENO DENTRO DE LA PARCELA NO.307368949823, UBICADO EN EL MUNICIPIO DE CAMBITA GARABITOS PROPIEDAD DEL SEÑOR FRANCISCO YNOCENCIO VASQUEZ PUELLO CEDULA DE IDENTIDAD Y ELECTORAL NO.002-0131569-4, PROV. SAN CRISTÓBAL, DICHO VALOR SERÁ PAGADO DE CONFORMIDAD CON LA LEY 344 DEL 29 DE JULIO DEL 1943 ARTICULO13.</t>
  </si>
  <si>
    <t>SERV. DE ALQUILER DE RETROPALA (37) HORAS EN FECHA DE 09,10,15,16,17 Y 18 DE FEBRERO DEL AÑO 2022, INAPA, PROV. SAN CRISTOBAL.</t>
  </si>
  <si>
    <t>COMPRA DE MATERIALES DE PLOMERIAS, PARA REPARAR AVERIAS EN CASA CLORO Y CASA QUIMICO EN PTASC, INAPA, SAN CRISTOBAL.</t>
  </si>
  <si>
    <t>SERV. DE EXACAVACION, MOVIMIENTO Y TRASLADO DE MATERIALES EN DIFERENTES SECTORES DE SAN CRISTOBAL EN LOS DIAS 16 DE SEPTIEMBRE 2021 Y 19,20,26 Y 21 DE OCTUBRE DEL 2021, INAPA, PROV. SAN CRISTOBAL.</t>
  </si>
  <si>
    <t>SERV. DE ALQUILER DE ESTAFETA COMERCIAL UBICADA EN HATILLO, INAPA, PROV. SAN CRISTOBAL. CORRESPONDIENTE AL MES DE FEBRERO 2022.</t>
  </si>
  <si>
    <t>SERV. DE ALQUILER POR EL MES DE ENERO DEL 2022 DE UNA (01) COPIADORA DE ALTA RESOLUCION, PARA SER UTILIZADAS EN LA FACTURACION POR LA OFICINA COMERCIAL DE INAPA, SAN CRISTOBAL.</t>
  </si>
  <si>
    <t>SERV. DE ALQUILER DE RETROEXCAVADORA Y ACARREO DE GRANZOTE Y GRAVILLITA DEL 12/11/21 AL 17/11/21 PARA SER UTILIZADA EN DIFERENTES PUNTOS DE SAN CRISTOBAL, INAPA, PROV. SAN CRISTOBAL.</t>
  </si>
  <si>
    <t>SERV. PRESTADO DE ACARREO DE GRAVILLITA Y GRANZOTE UTILIZADO EN SAN CRISTOBAL Y PALENQUE, INAPA, SAN CRISTOBAL. DEL 22/12/21 Y DEL 13/01/22 AL 09/02/22.</t>
  </si>
  <si>
    <t>SERV. DE EXCAVACION, MOVIMIENTO Y TRASLADO DE MATERIALES EN DIFERENTES SECTORES DE SAN CRISTOBAL EN LOS DIAS 04,27 Y 31 DE AGOSTO Y 02,07,09 DE SEPTIEMBRE 2021, INAPA, PROV. SAN CRISTOBAL.</t>
  </si>
  <si>
    <t>4493</t>
  </si>
  <si>
    <t>4492</t>
  </si>
  <si>
    <t>4491</t>
  </si>
  <si>
    <t>4490</t>
  </si>
  <si>
    <t>4489</t>
  </si>
  <si>
    <t>4488</t>
  </si>
  <si>
    <t>4487</t>
  </si>
  <si>
    <t>4486</t>
  </si>
  <si>
    <t>4485</t>
  </si>
  <si>
    <t>PAGO FACT. NO. B1500000004/17-01-2022 O/C OC2021-0301, ADQUISICIÓN DE HERRAMIENTAS, PARA USO DE LA DIVISIÓN DE PLANTA FÍSICA, EN LA SEDE CENTRAL DEL INAPA.</t>
  </si>
  <si>
    <t>REPOSICION FONDO CAJA CHICA DEL AC. DE CASTILLO Z-III CORRESP. AL PERIODO DEL 07-01 AL 22-02-2022, RECIBOS DE DESEMBOLSO DEL 0156 AL 0167.</t>
  </si>
  <si>
    <t>PAGO VACACIONES (15 DIAS CORRESP. AL AÑO 2020),  QUIEN DESEMPEÑO EL CARGO DE TECNICO ADMINISTRATIVO, EN LA DIV. ADMINISTRATIVA PROV. HERMANAS MIRABAL.</t>
  </si>
  <si>
    <t>PAGO VACACIONES (15 DIAS CORRESP. AL AÑO 2021),  QUIEN DESEMPEÑO EL CARGO DE INGENIERO CIVIL I, EN LA DIV. DE HIDROGEOLOGIA APLIACADA.</t>
  </si>
  <si>
    <t>PAGO INDEMNIZACION Y VACACIONES (30 DIAS CORRESP. AL AÑO 2020 Y 25 DEL 2021), QUIEN DESEMPEÑO EL CARGO DE CONSERJE, EN LA SECCION ADMINISTRATIVA VALVERDE.</t>
  </si>
  <si>
    <t>PAGO INDEMNIZACION Y VACACIONES (30 DIAS CORRESP. AL AÑO 2020 Y 25 AL 2021), QUIEN DESEMPEÑO EL CARGO DE CONSERJE, EN LA SECCION ADMINISTRATIVA VALVERDE.</t>
  </si>
  <si>
    <t>PAGO FACTS. NOS.B1500002397/03-02, 2434/01-03-2022, O/S NO. OS2021-0563, SERV. DE MANTENIMIENTO Y REPARACION POR UN AÑO (1) PARA EL ASCENSOR DE LA INSTITUCION SEDE CENTRAL, CORRESP. A LOS MESES DE FEBRERO Y MARZO/2022.</t>
  </si>
  <si>
    <t>PAGO FACT. NO.B1500000919/23-12-2021, O/C NO.OC2021-0318, ADQUISICION DE NEUMATICOS PARA EL CAMION SUCCIONADOR F-805 Y EL CABEZOTE (LOW BOY) F-1033 LOS CUALES SON UTILIZADOS POR LA DIRECCION DE OPERACIONES.</t>
  </si>
  <si>
    <t xml:space="preserve">PAGO FACT. NO. B1500000031/02-03-2022, O/S NO. OS2022-0108, SERV. DE DISTRIBUCION DE AGUA  CAMION CISTERNA EN DIFERENTES SECTORES Y COMUNIDADES DE LA PROV. SAN CRISTOBAL, CORRESP. A 28 DIAS DE FEBRERO/2022 . </t>
  </si>
  <si>
    <t>PAGO FACT. NO. B1500000267/29-10-2021 O/C 2021-0154, ADQUISICIÓN DE MATERIALES (LETREROS, STICKERS, TALONARIOS PARA DESEMBOLSO DE CAJA CHICA) QUE SERÁN UTILIZADOS A NIVEL CENTRAL, EN LAS PROV. MONTE PLATA, EL FACTOR (MARIA TRINIDAD SANCHEZ) Y MONTE CRISTI.</t>
  </si>
  <si>
    <t>PAGO VACACIONES (30 DIAS CORRESP. AL AÑO 2019 Y 30 DIAS DEL AÑO 2020) A NOMBRE DE LA SRA. ALBA NELLY ALCANTARA CORDERO, QUIEN ES LA APODERADA DE LOS BENEFICIOS DEL FALLECIDO, EL SR. NICOLAS ALCANTARA ECHAVARRIA CED. NO. 012-0030196-6, QUIEN DESEMPEÑO EL CARGO DE MECANICO DE CLORADORES EN LA DIV. DE OPERACIONES PROV. DE SAN JUAN DE LA MAGUANA.</t>
  </si>
  <si>
    <t>PAGO FACT. NO. B1500000984/20-01-2022 O/C NO. OC2022-0010  ADQUISICION DE MOBILIARIOS PARA SER UTILIZADOS EN LAS OFICINAS DE LA SEDE CENTRAL DEL INAPA.</t>
  </si>
  <si>
    <t xml:space="preserve">EFT-7529 </t>
  </si>
  <si>
    <t xml:space="preserve">EFT-7530 </t>
  </si>
  <si>
    <t xml:space="preserve">EFT-7531 </t>
  </si>
  <si>
    <t xml:space="preserve">EFT-7532 </t>
  </si>
  <si>
    <t xml:space="preserve">EFT-7533 </t>
  </si>
  <si>
    <t xml:space="preserve">EFT-7534 </t>
  </si>
  <si>
    <t xml:space="preserve">EFT-7535 </t>
  </si>
  <si>
    <t xml:space="preserve">EFT-7536 </t>
  </si>
  <si>
    <t xml:space="preserve">EFT-7537 </t>
  </si>
  <si>
    <t xml:space="preserve">EFT-7538 </t>
  </si>
  <si>
    <t xml:space="preserve">EFT-7539 </t>
  </si>
  <si>
    <t xml:space="preserve">EFT-7540 </t>
  </si>
  <si>
    <t xml:space="preserve">EFT-7541 </t>
  </si>
  <si>
    <t>PAGO NOMINA DE TRANSPORTE DEPTO. REVISION Y CONTROL, CORRESPONDIENTE A FEBRERO/2022 ELABORADA EN MARZO/2022.</t>
  </si>
  <si>
    <t>PAGO FACT.NO. B1500000133/02-03-2022, O/S NO.  OS2022-0072  DISTRIBUCION DE AGUA CON CAMION CISTERNA EN DIFERENTES SECTORES Y COMUNIDADES DE LA PROV. SAN CRISTOBAL, CORRESP. A  28 DIAS DE FEBRERO/2022.</t>
  </si>
  <si>
    <t>PAGO FACT. NO. B1500000065/02-03-2022, O/S NO. OS2021-0788 SERVICIO DE DISTRIBUCION DE AGUA CON CAMION CISTERNA EN DIFERENTES SECTORES Y COMUNIDADES DE LA PROV. DUARTE, CORRESP. A 28  DIAS DE FEBRERO/2022.</t>
  </si>
  <si>
    <t>1ER ABONO CUOTA NO.1( UNO) DE LAS  , FACTS. NOS. B1500033181, 33183/20, 33342/31-01, 33524,  33525, 33528, 33526, 33532/10, 33546, 33544, 33545/11, 33567, 33568, 33416, 33570, 33571/14-02-2022, SEGUN POLIZAS NOS. 2-2-204-0034808, 2-2-801-0000159, 2-2-802-0042545, 2-2-802-0025570, 2-2-802-0000161, 2-2-402-0007414, 2-2-502-0000119, 2-2-804-0000157, 2-2-503-0151785, 2-2-814-0005129, POR CONCEPTO DE INCENDIO Y LINEAS ALIADAS (TODO RIESGO), RESPONSABILIDAD CIVIL EXTRACONTRACTUAL, RESPONSABILIDAD CIVIL EXCESO, TRANSPORTE TERRESTRE, FIDELIDAD 3D, VEHICULOS DE MOTOR FLOTILLA, RESPONSABILIDAD CIVIL DE EXCESO VEHICULOS DE MOTOR, EQUIPOS DE MAQUINARIA Y CONTRATISTAS, CORRESP.AL AÑO 2022, DE LA INSTITUCION INAPA.</t>
  </si>
  <si>
    <t>PAGO FACT. NO. B1500002783/05-01-2022 O/C NO. OC2021-0304, ADQUISICIÓN DE TONERS PARA SER UTILIZADOS EN LOS DIFERENTES DEPARTAMENTOS DE LA INSTITUCIÓN, INAPA .</t>
  </si>
  <si>
    <t>PAGO FACTS. NOS. B1500000006/23-02, 04/12-01, 05,02-02, 07/01-03-2022, O/S NO. OS2021-0661,  DISTRIBUCION DE AGUA EN DIFERENTES SECTORES Y COMUNIDADES DE LA PROV. LA ALTAGRACIA, CORRESP. A 12 DIAS  DE  NOVIEMBRE, 13 DIAS  DE DICIEMBRE /2021,  24 DIAS DE ENERO Y 22 DIAS DE FEBRERO/2022.</t>
  </si>
  <si>
    <t>PAGO FACT. NO. B1500000389/16-02-2022, O/C NO. OC2022-0009, ADQUISICIÓN MEDIOS DE CULTIVOS, REACTIVOS, SOLUCIONES Y MATERIALES PARA USO DE LOS LABORATORIOS DEL INAPA.</t>
  </si>
  <si>
    <t xml:space="preserve">PAGO FACT.NO. B1500000064/07-03-2022 , O/S NO.OS2021-0662, DISTRIBUCION DE AGUA EN DIFERENTES SECTORES Y COMUNIDADES DE LA PROV. SAN PEDRO DE MACORIS, CORRESP. A 25 DIAS DEL MES DE ENERO/2022. </t>
  </si>
  <si>
    <t xml:space="preserve">PAGO FACTS. NOS. B1500000041/05-02, 42/01-03-2022,   O/S NO.  OS2022-0095, DISTRIBUCION DE AGUA EN DIFERENTES SECTORES Y COMUNIDADES DE LA PROV. MONTE PLATA, CORRESP. A 18 DIAS DE ENERO Y  25 DIAS DE FEBRERO/ 2022. </t>
  </si>
  <si>
    <t>PAGO FACT. NO. B1500000083/02-03-2022, O/S NO. OS2021-0860, DISTRIBUCION DE AGUA EN DIFERENTES SECTORES Y COMUNIDADES DE LA PROV. SAN CRISTOBAL, CORRESP. A 28 DIAS  DE FEBRERO/2022  .</t>
  </si>
  <si>
    <t>PAGO FACT. NO.B1500000017/04-02-2022, O/S NO. OS2021-0653, DISTRIBUCION DE AGUA EN DIFERENTES SECTORES Y COMUNIDADES DE LA PROV. MONTE CRISTI, CORRESP. A  22 DIAS DEL  MES  ENERO/2022.</t>
  </si>
  <si>
    <t>PAGO FACT. NO. B1500000559/04-02-2022, O/C 22-0007, ADQUISICIÓN DE MOBILIARIOS  (AMORTIZACIÓN DE AVANCE 20% RD$203,348.40)</t>
  </si>
  <si>
    <t>PAGO FACT. NO. B1500000036/01-03-2022,  O/S NO. OS2021-0891  DISTRIBUCION  DE AGUA EN DIFERENTES SECTORES Y COMUNIDADES DE LA PROV.  DE AZUA , CORRESP. A  28 DIAS DE FEBRERO/2022.</t>
  </si>
  <si>
    <t>FACT. NO. B1500000053/02-03-2022, O/S NO. OS2022-0073, DISTRIBUCION DE AGUA EN DIFERENTES SECTORES Y COMUNIDADES DE LA PROV. SAN CRISTOBAL, CORRESP. A 28 DIAS DEL MES DE FEBRERO/2022.</t>
  </si>
  <si>
    <t>FACT. NO.B1500002254/24-02-2022, O/C NO.OC2022-0012, ADQUISICION DE MOBILIARIOS PARA SER UTILIZADOS EN LAS OFICINAS DE LA SEDE CENTRAL DEL INAPA.</t>
  </si>
  <si>
    <t>AVANCE 20% AL CONTRATO NO.093/2021, O/C NO.OC2022-0021, ADQUISICION E INSTALACION SISTEMA DE EQUIPOS DE CONTROL DE ACCESO Y CONTROL DE ASISTENCIA PARA SER UTILIZADOS EN EL NIVEL CENTRAL, EDIFICIO COMERCIAL Y AC. RURAL.</t>
  </si>
  <si>
    <t>PAGO FACT. NO. B1500000015/03-02-2022, O/S NOS. OS2021-0524, OS2022-0098,   ABASTECIMIENTO DE AGUA EN DIFERENTES SECTORES Y COMUNIDADES DE LA PROV. SAN JUAN DE LA MAGUANA, CORRESP. A 28  DIAS DEL MES DE ENERO/2022.</t>
  </si>
  <si>
    <t>PAGO FACT. NO. B1500000039/01-03-2022, O/S NO. OS2021-0913, DISTRIBUCION DE AGUA EN DIFERENTES SECTORES Y COMUNIDADES DE LA PROVINCIA EL SEIBO, CORRESP. A 15  DIAS DE ENERO/22.</t>
  </si>
  <si>
    <t xml:space="preserve">EFT-7542 </t>
  </si>
  <si>
    <t xml:space="preserve">EFT-7543 </t>
  </si>
  <si>
    <t xml:space="preserve">EFT-7544 </t>
  </si>
  <si>
    <t xml:space="preserve">PAGO FACT.NO. B1500000003/07-02,  04/03-03-2022 , O/S NO.OS2022-0013, DISTRIBUCION DE AGUA EN DIFERENTES SECTORES Y COMUNIDADES DE LA PROV. BAHORUCO, CORRESP. A 30  DIAS  DE ENERO Y  28 DIAS DE FEBRERO/2022. </t>
  </si>
  <si>
    <t>PAGO FACTS. NOS. B1500000160, 161/24-02-2022, O/S NOS. OS2022-0089, OS2022-0087, SERVICIO DE NOTARIO PARA EL ACTO DE APERTURA DE LA COMPARACIÓN DE PRECIOS NO. INAPA-CCC-CP-2021-0069, 0085,  OFERTAS ECONOMICAS (SOBRE B) PARA LA "ADQUISICIÓN DE CAL 20 KG PARA SER UTILIZADO EN LAS DIFERENTES PLANTAS POTABILIZADORAS DEL INAPA" Y   "ADQUISICIÓN DE 1,200 BOTELLAS TIPO TERMO  PARA SER UTILIZADAS POR LOS COLABORADORES DE INAPA".</t>
  </si>
  <si>
    <t xml:space="preserve">EFT-7545 </t>
  </si>
  <si>
    <t xml:space="preserve">EFT-7546 </t>
  </si>
  <si>
    <t xml:space="preserve">EFT-7547 </t>
  </si>
  <si>
    <t xml:space="preserve">EFT-7548 </t>
  </si>
  <si>
    <t>PAGO FACT NO. B1500000083/05-01-2022 O/C 2021-0319 ADQUISICIÓN DE HERBICIDAS Y BOMBAS DE FUMIGACIÓN, PARA SER UTILIZADOS EN LAS PLANTAS DE TRATAMIENTO Y AGUAS RESIDUALES DEL INAPA.</t>
  </si>
  <si>
    <t>PAGO INDEMNIZACION Y VACACIONES (30 DIAS CORRESP. AL AÑO 2020 Y 30 DEL 2021), QUIEN DESEMPEÑO EL CARGO DE OPERADOR DE SISTEMA APS, EN LA DIV. DE OPERACIONES SANCHEZ RAMIREZ.</t>
  </si>
  <si>
    <t>PAGO INDEMNIZACION Y VACACIONES (30 DIAS CORRESP. AL AÑO 2020 Y 20 AL 2021), QUIEN DESEMPEÑO EL CARGO DE OPERADOR DE SISTEMA APS, EN DIV. DE OPERACIONES SANCHEZ RAMIREZ, .</t>
  </si>
  <si>
    <t>PAGO FACT. NO.B1500000063/02-03-2022,  O/S NO. OS2021-0863  DISTRIBUCION  DE AGUA EN DIFERENTES SECTORES Y COMUNIDADES DE LA PROV. SAN CRISTOBAL , CORRESP. A 28 DIAS DE FEBRERO/2022.</t>
  </si>
  <si>
    <t xml:space="preserve">EFT-7549 </t>
  </si>
  <si>
    <t xml:space="preserve">EFT-7550 </t>
  </si>
  <si>
    <t xml:space="preserve">EFT-7551 </t>
  </si>
  <si>
    <t xml:space="preserve">EFT-7552 </t>
  </si>
  <si>
    <t xml:space="preserve">EFT-7553 </t>
  </si>
  <si>
    <t xml:space="preserve">EFT-7554 </t>
  </si>
  <si>
    <t xml:space="preserve">EFT-7555 </t>
  </si>
  <si>
    <t xml:space="preserve">EFT-7556 </t>
  </si>
  <si>
    <t xml:space="preserve">EFT-7557 </t>
  </si>
  <si>
    <t>PAGO FACT. NO. B1500000026/02-03-2022, O/S NO. OS2021-0795 SERVICIO DE DISTRIBUCION DE AGUA CON CAMION CISTERNA EN DIFERENTES SECTORES Y COMUNIDADES DE LA PROV. DUARTE,  CORRESP. A 28 DIAS DEL MES DE FEBRERO/2022.</t>
  </si>
  <si>
    <t>PAGO FACT. NO. B1500000345/22-12-2021 O/C 2021-0281 ADQUISICIÓN DE 100 REGLAS ACRÍLICAS DE 8 CMS DE ANCHO Y DIFERENTES TAMAÑOS DE LONGITUD DE 30, 60, 80 Y 100 PARA SER UTILIZADOS EN LAS DIFERENTES PLANTAS POTABILIZADORAS DEL INAPA.</t>
  </si>
  <si>
    <t>AVANCE 20% AL CONTRATO NO.001/2022, ORDEN DE COMPRA NO.OC2022-0028, ADQUISICION DE EQUIPOS DE VIDEOVIGILANCIA PARA SER UTILIZADOS EN EL INAPA.</t>
  </si>
  <si>
    <t>REPOSICION FONDO CAJA CHICA DE LA UNIDAD ADMINISTRATIVA DE PIMENTEL  ZONA III, CORRESP. AL PERIODO DEL 08-02 AL 09-03-2022.</t>
  </si>
  <si>
    <t>PAGO INDEMNIZACION Y VACACIONES (14 DIAS CORRESP. AL AÑO 2021), QUIEN DESEMPEÑO EL CARGO DE CHOFER I, EN LA DIV. ADMINISTRATIVA PROVINCIA PERAVIA, (SALDO AL PRESTAMO POR CONSUMO EN LA FERIA DE MUEBLES Y ELECTRODOMESTICOS NO. 9603334576).</t>
  </si>
  <si>
    <t>PAGO INDEMNIZACION Y VACACIONES (14 DIAS CORRESP. AL AÑO 2021), QUIEN DESEMPEÑO EL CARGO DE CHOFER I, EN LA DIV. ADMINISTRATIVA PROV. PERAVIA.</t>
  </si>
  <si>
    <t>PAGO INDEMNIZACION Y VACACIONES (12 DIAS CORRESP. AL AÑO 2021), QUIEN DESEMPEÑO EL CARGO DE CHOFER I, EN LA DIV. ADMINISTRATIVA PROV. SAMANA.</t>
  </si>
  <si>
    <t>REPOSICION FONDO CAJA CHICA DE LA ZONA V SANTIAGO CORRESP. AL PERIODO DEL 03-02 AL 03-03-2022,.</t>
  </si>
  <si>
    <t>REPOSICION FONDO CAJA CHICA DE LA UNIDAD COMERCIAL DE CABRERA ZONA III CORRESP. AL PERIODO DEL 05-01 AL  02-03-2022.</t>
  </si>
  <si>
    <t>PAGO INDEMNIZACION Y VACACIONES (14 DIAS CORRESP. AL AÑO 2021), QUIEN DESEMPEÑO EL CARGO DE CONSERJE, EN LA SECCION DE MAYORDOMIA.</t>
  </si>
  <si>
    <t>PAGO INDEMNIZACION Y VACACIONES (14 DIAS CORRESP. AL AÑO 2021), QUIEN DESEMPEÑO EL CARGO DE CONSERJE EN LA SECCION DE MAYORDOMIA.</t>
  </si>
  <si>
    <t>PAGO FACT. NO. B1500038264/15-03-2022, CUENTA NO.4236435, POR SERVICIO DE INTERNET PRINCIPAL 200 MBPS Y TELECABLE, CORRESP. AL PERIODO DEL 11-02-2022 AL 10-03-2022.</t>
  </si>
  <si>
    <t>NOMINA DE INDEMNIZACION Y VACACIONES AL PERSONAL DESVINCULADO 10MA. PARTE.</t>
  </si>
  <si>
    <t>PAGO FACT. NOS. B1500000496/08, 501/14, 503/15-03-2022 O/C NO. OC2021-0261, ADQUISICIÓN DE MATERIALES (COLUMNAS DE ACERO, BARRAS LISAS ACERO INOXIDABLE Y GUÍAS DE BRONCE), PARA SER UTILIZADOS EN LOS DIFERENTES ACS. DEL INAPA .</t>
  </si>
  <si>
    <t>PAGO FACT. NO. B1500000128/02-03-2022, O/S NO. OS2021-0869, DISTRIBUCION DE AGUA EN DIFERENTES SECTORES Y COMUNIDADES DE LA PROV. SAN CRISTOBAL.</t>
  </si>
  <si>
    <t>PAGO FACTS. NOS. B0227854264/15-12, 8870393/29-12-2021, B0229697345/12-01, 9699656/17-01-2022, DESCONTADO DE LA INDEMNIZACION Y VACACIONES  DESEMPEÑO EL CARGO DE CONSERJE, EN LA SECCION DE MAYORDOMIA.</t>
  </si>
  <si>
    <t>PAGO FACTS. NOS B1500097216/14, 99109/20, 99113/27-12-2021, 139353/11, 139356/17, 139358/25, 139362/28-01, 138330/01, 138333/08, 138339/11, 138340/14, 138345/18, 138346/21, 143472/24, 143477/28-02-2022, O/C 2021-0188 ADQUISICIÓN DE  BOTELLONES DE AGUA, PARA SER UTILIZADOS EN LOS DIFERENTES DEPTOS. DE LA INSTITUCIÓN .</t>
  </si>
  <si>
    <t>PAGO FACTS. NO.B0228578720/01-12, 585825/23-12, 588656/31-12, 588657/31-12-2021, 8592390/11-01, 8592392/11-01, 8592906/13-01, 8594219/17-01, 30197323/27-01, 30197324/27-01, 30199288/02-02-2022, DESCONTADO DE LA INDEMNIZACION Y  VACACIONES , QUIEN DESEMPEÑO EL CARGO DE CHOFER I, EN LA DIV. ADMNTRATIVA PROV. SAMANA.</t>
  </si>
  <si>
    <t xml:space="preserve">EFT-2482 </t>
  </si>
  <si>
    <t xml:space="preserve">EFT-2483 </t>
  </si>
  <si>
    <t>PAGO FACT. NO. B1500000191/11-03-2022, (CUB. NO.14)  PARA LOS TRABAJOS CONSTRUCCION MACRO RED DE BANI Y RED DE DISTRIBUCION EL FUNDO, AC. PERAVIA, PROV. PERAVIA.</t>
  </si>
  <si>
    <t>PAGO FACT. NO. B1500000192/11-03-2022 ( CUB. NO.14)  DE LOS TRABAJOS DE AMPLIACION Y MEJORAMIENTO REDES DE DISTRIBUCION MATANZA, PAYA, ARROYO HONDO, LOS TUMBAOS Y QUIJA QUIETA Y CARRETON  AC. MULTIPLE PERAVIA, PROV.PERAVIA.</t>
  </si>
  <si>
    <t>CHEQUE DEV. 34112</t>
  </si>
  <si>
    <t>FACT. NO B1500000065/02-03-2022 O/S NO.  OS2022-0061,  DISTRIBUCION DE AGUA EN DIFERENTES SECTORES Y COMUNIDADES DE LA PROV. DUARTE, CORRESP. A 28  DIAS DE FEBRERO/2022.</t>
  </si>
  <si>
    <t xml:space="preserve">EFT-7558 </t>
  </si>
  <si>
    <t>EFT-7559</t>
  </si>
  <si>
    <t>EFT-7560</t>
  </si>
  <si>
    <t>EFT-7561</t>
  </si>
  <si>
    <t>EFT-7562</t>
  </si>
  <si>
    <t>EFT-7563</t>
  </si>
  <si>
    <t>EFT-7564</t>
  </si>
  <si>
    <t>EFT-7565</t>
  </si>
  <si>
    <t>EFT-7566</t>
  </si>
  <si>
    <t>EFT-7567</t>
  </si>
  <si>
    <t>EFT-7568</t>
  </si>
  <si>
    <t>EFT-7569</t>
  </si>
  <si>
    <t xml:space="preserve">062563 </t>
  </si>
  <si>
    <t xml:space="preserve">062564 </t>
  </si>
  <si>
    <t xml:space="preserve">062565 </t>
  </si>
  <si>
    <t xml:space="preserve">062566 </t>
  </si>
  <si>
    <t>PAGO FACT. NO. B1500000016/28-02-2022, ORDEN DE SERVICIO NO.2021-0911 COLOCACION DE PUBLICIDAD INSTITUCIONAL DURANTE 02 (DOS) MESES, EN LA PROGRAMACION REGULAR DE TELECANAL OCCIDENTAL, CANAL 12,  DE LA PROVINCIA VALVERDE, CORRESP. AL PERIODO 27 DE DICIEMBRE/2021.</t>
  </si>
  <si>
    <t>PAGO FACT. NO.B1500000190/10-03-2022, ORDEN DE SERVICIO NO. OS2021- 0632, COLOCACION DE PUBLICIDAD INSTITUCIONAL DURANTE 06 (SEIS) MESES, EN PAGINA WEB. HTTPS://CIUDADORIENTAL.COM.  CORRESP. AL PERIODO DEL 01 DE FEBRERO AL 01 DE MARZO/2022.</t>
  </si>
  <si>
    <t>PAGO AVANCE 20% A LA ORDEN NO. OC2022-0026, CONTRATO NO.055/2021, ADQUISICIÓN DE MEDIOS DE CULTIVOS, REACTIVOS, SOLUCIONES Y MATERIALES, PARA USO DE LOS LABORATORIOS DEL INAPA.-</t>
  </si>
  <si>
    <t>PAGO FACT. NO.B1500000102/02-03-2022, ORDEN DE SERVICIO NO. OS2021-0649, DISTRIBUCION DE AGUA EN DIFERENTES SECTORES Y COMUNIDADES DE LA PROVINCIA DUARTE,  CORRESP. A 28  DIAS DEL MES DE FEBRERO/2022.</t>
  </si>
  <si>
    <t>PAGO FACT. NOS. B1500000101/04-01, 102/02-02-2022, ORDEN DE SERVICIO OS2021-0727,  DISTRIBUCION DE AGUA EN DIFERENTES SECTORES Y COMUNIDADES DE LA PROVINCIA MONTECRISTI, CORRESP. A 24 DIAS DE DICIEMBRE/2021.</t>
  </si>
  <si>
    <t>PAGO FACT. NO. B1500000176/01-02-2022 ORDEN DE COMPRA OC2021-0299, ADQUISICIÓN DE VÁLVULAS DE COMPUERTA, PARA SER UTILIZADAS EN LOS DIFERENTES ACUEDUCTOS DEL INAPA.</t>
  </si>
  <si>
    <t>PAGO FACT. NO. B1500000037/09-03-2022, ORDEN DE SERVICIO NO. OS2022-0111, SERVICIO DE NOTARIO PARA EL ACTO DE APERTURA DE LA LICITACIÓN PÚBLICA NACIONAL NO. INAPA-CCC-LPN-2021-0048 OFERTAS ECONÓMICAS (SOBRE B) PARA LA " ADQUISICIÓN EQUIPOS DE PROTECCIÓN PERSONAL PARA SER UTILIZADOS EN EL KM 18 Y EL NIVEL CENTRAL DEL INAPA ".</t>
  </si>
  <si>
    <t>PAGO FACT. NO. B1500000035/03-03-2022, ORDEN DE SERVICIO NO. OS2022-0104, SERVICIO DE NOTARIO PARA EL ACTO DE APERTURA DE LA LICITACIÓN PÚBLICA NACIONAL NO. INAPA-CCC-LPN-2021-0049 OFERTAS ECONÓMICAS (SOBRE B) PARA LA " ADQUISICIÓN DE JUNTAS TIPO DRESSER Y REDUCTORAS PARA SER UTILIZADAS EN LOS ACUEDUCTOS DE TODAS LAS PROVINCIAS".</t>
  </si>
  <si>
    <t>PAGO FACT. NO.B1500000123/11-03-2022, ORDEN DE SERVICIO NO.OS2022-0038, SERVICIO DE NOTARIO PARA EL ACTO DE APERTURA DE LA COMPARACION DE PRECIOS NO.INAPA-CCC-CP-2021-0080 OFERTAS TECNICAS (SOBRE A) PARA EL "MEJORAMIENTO PLANTA POTABILIZADORA ACUEDUCTO MULTIPLE EL POZO-LOS LIMONES, PROVINCIA MARIA TRINIDAD SANCHEZ, ZONA III".</t>
  </si>
  <si>
    <t>PAGO FACT. NO.B1500000121/11-03-2022, ORDEN DE SERVICIO NO.OS2022-0069, SERVICIO DE NOTARIO PARA EL ACTO DE APERTURA DE LA LICITACION PUBLICA NACIONALNO.INAPA-CCC-LPN-2021-0059 OFERTAS TECNICAS (SOBRE A) PARA LA "AMPLIACION ACUEDUCTO MAIMON, LINEA DE ADUCCION PIEDRA BLANCA, PROVINCIA MONSEÑOR NOUEL, ZONA V".</t>
  </si>
  <si>
    <t>PAGO FACT. NO.B1500000125/16-03-2022, ORDEN DE SERVICIO NO.OS2022-0070, SERVICIO DE NOTARIO PARA EL ACTO DE APERTURA DE LA COMPARACION DE PRECIOS NO.INAPA-CCC-CP-2021-0070 OFERTAS ECONOMICAS (SOBRE B) PARA LA "AMPLIACION RED VILLA OLIMPICA ACUEDUCTO SAN FRANCISCO DE MACORIS PROVINCIA DUARTE, ZONA III".</t>
  </si>
  <si>
    <t>PAGO FACT. NO.B1500000124/11-03-2022, ORDEN DE SERVICIO NO.OS2022-0101, SERVICIO DE NOTARIO PARA EL ACTO DE APERTURA DE LA COMPARACION DE PRECIOS NO.INAPA-CCC-CP-2021-0080 OFERTAS ECONOMICAS (SOBRE B) PARA EL "MEJORAMIENTO PLANTA POTABILIZADORA ACUEDUCTO MULTIPLE EL POZO-LOS LIMONES, PROVINCIA MARIA TRINIDAD SANCHEZ, ZONA III".</t>
  </si>
  <si>
    <t>PAGO FACT. NO.B1500000114/06-01-2022, ORDEN DE SERVICIO NO.OS2022-0022, SERVICIO DE NOTARIO PARA EL ACTO DE APERTURA DE LA COMPARACION DE PRECIOS NO.INAPA-CCC-CP-2021-0068 OFERTAS ECONOMICAS (SOBRE B) PARA LA "ADQUISICION E INSTALACION SISTEMA DE EQUIPOS DE CONTROL DE ACCESO Y CONTROL DE ASISTENCIA PARA SER UTILIZADOS EN EL NIVEL CENTRAL, EDIFICIO COMERCIAL Y ACUEDUCTO RURAL".</t>
  </si>
  <si>
    <t>PAGO FACT. NO. B1500000335/28-02-2022 ORDEN DE SERVICIO NO. OS2021-0396, SERVICIO DE ALQUILER DE AUTOBUSES PARA TRANSPORTAR EMPLEADOS DEL INAPA, CORRESP. AL PERIODO DEL 29 DE ENERO AL 28 DE FEBRERO/2022.</t>
  </si>
  <si>
    <t>PAGO FACT. NO. B1500034078/14/03/2022,  SERVICIOS ODONTOLOGICOS AL SERVIDOR  VIGENTE Y SUS DEPENDIENTES DIRECTOS ( CONYUGE E HIJOS) AFILIADOS A SENASA CORRESP. AL MES DE MARZO/2022.</t>
  </si>
  <si>
    <t>EFT-15</t>
  </si>
  <si>
    <t>EFT-16</t>
  </si>
  <si>
    <t>EFT-17</t>
  </si>
  <si>
    <t>EFT-18</t>
  </si>
  <si>
    <t>AVANCE INICIAL 20% DE LOS TRABAJOS DE CONSTRUCCIÓN LÍNEA DE CONDUCCIÓN Y DEPÓSITO REGULADOR SUPERFICIAL CAPACIDAD 900 M3 (237,753 GL) ACUEDUCTO MÚLTIPLE SONADOR, PROVINCIA MONSEÑOR NOEL, ZONA V. (LOTE III.</t>
  </si>
  <si>
    <t>AVANCE INICIAL 20% DE LOS TRABAJOS DE AMPLIACIÓN ACUEDUCTO DE LAS MATAS DE FARFÁN, PROVINCIA SAN JUAN, ZONA II.</t>
  </si>
  <si>
    <t>PAGO FACT. NO.B1500000001/08-03-2022 (CUBICACION NO. 01) DE LOS TRABAJOS TERMINACION ALCANTARILLADO SANITARIO JUAN DOLIO Y GUAYACANES PARTE B, PROVINCIA  SAN PEDRO DE MACORIS.</t>
  </si>
  <si>
    <t>PAGO FACT. NO. B1500000241/04-03-2022 (CUBICACION NO. 1) DE LOS TRABAJOS MEJORAMIENTO  ALCANTARILLADOS SANITARIOS: CASTILLO, PIMENTEL, VILLA RIVAS Y SAN FRANCISCO DE MACORIS (VILLA  VERDE Y VISTA DEL VALLE, 1RA. ETAPA) PROVINCIA DUARTE.</t>
  </si>
  <si>
    <t xml:space="preserve">EFT-2484 </t>
  </si>
  <si>
    <t xml:space="preserve">EFT-2485 </t>
  </si>
  <si>
    <t>PAGO FACT. NO.B1500000108/18-03-2022 (CUB. NO.05 ) DE LOS TRABAJOS DE ELECTRIFICACION Y EQUIPAMIENTO POZOS EN EL ESTERO PARA REFORZAMIENTO AC. NEYBA Y MEJORAMIENTO AC. ALTAMIRA ,  PROV. BAHORUCO.</t>
  </si>
  <si>
    <t>104126 -104127</t>
  </si>
  <si>
    <t>NOMINA ACUEDUCTOS</t>
  </si>
  <si>
    <t>104129 104171</t>
  </si>
  <si>
    <t>NOMINA PERSONAL EN TRAMITES DE PENSION NC, Y AC</t>
  </si>
  <si>
    <t xml:space="preserve">104128 </t>
  </si>
  <si>
    <t>4494</t>
  </si>
  <si>
    <t>REPOSICION DE CAJA CHICA DE LA DIVISION ADMINISTRATIVA Y FINANCIERA, INAPA, SAN CRISTOBAL. PERIODO 02/02/2022 AL 04/03/2022.</t>
  </si>
  <si>
    <t xml:space="preserve">EFT-7570 </t>
  </si>
  <si>
    <t>EFT-7571</t>
  </si>
  <si>
    <t>EFT-7572</t>
  </si>
  <si>
    <t>EFT-7573</t>
  </si>
  <si>
    <t>EFT-7574</t>
  </si>
  <si>
    <t>EFT-7575</t>
  </si>
  <si>
    <t xml:space="preserve">062567 </t>
  </si>
  <si>
    <t xml:space="preserve">062568 </t>
  </si>
  <si>
    <t xml:space="preserve">062569 </t>
  </si>
  <si>
    <t xml:space="preserve">062570 </t>
  </si>
  <si>
    <t>PAGO FACT. NO. B1500000149/04-03-2022, OS2021-0910, COLOCACIÓN PUBLICIDAD INSTITUCIONAL DURANTE 02 (DOS) MESES, EN LA PROGRAMACIÓN REGULAR DE "RITMO 96" UNA EMISORA DE LA PROVINCIA LA VEGA LA CUAL CONSISTE EN LA COLOCACIÓN DE 8 CUÑAS POR DÍA DE 30 SEGUNDOS, CORRESP. AL PERIODO DEL 27 DE ENERO AL 27 DE FEBRERO/2022.</t>
  </si>
  <si>
    <t>PAGO FACT. NO.B1500000173/01-03-2022, ORDEN DE SERVICIO. OS2021-0567, COLOCACION DE PUBLICIDAD INSTITUCIONAL DURANTE 06 (SEIS) MESES, EN UNA REVISTA DIGITAL E IMPRESA "HUELLAS", CORRESP. AL PERIODO DEL 25 DE ENERO AL 25 DE FEBRERO/2022.</t>
  </si>
  <si>
    <t>PAGO FACT. NO.B1500000120/11-03-2022, ORDEN DE SERVICIO NO.OS2022-0091, SERVICIO DE NOTARIO PARA EL ACTO DE APERTURA DE LA LICITACION PUBLICA NACIONAL NO.INAPA-CCC-LPN-2021-0052 OFERTAS ECONOMICAS (SOBRE B) PARA LA "AMPLIACION ACUEDUCTO MULTIPLE SAN JOSE DE OCOA-SABANA LARGA, PROVINCIA SAN JOSE DE OCOA, ZONA IV".</t>
  </si>
  <si>
    <t>PAGO FACT. NO. B1500000081/11-03-2022, ORDEN DE SERVICIO NO. OS2022-0067, SERVICIO DE NOTARIO PARA EL ACTO DE APERTURA DE LA LICITACIÓN PÚBLICA NACIONAL NO. INAPA-CCC-LPN-2021-0060 OFERTAS TÉCNICAS (SOBRE A) PARA EL "MEJORAMIENTO ACUEDUCTO SABANA GRANDE DE BOYA, PROVINCIA MONTE PLATA ZONA IV".</t>
  </si>
  <si>
    <t>PAGO FACT.NO.B1500000464/01-02-2022, ORDEN DE COMPRA NO.OC2021-0321, COMPRA DE MATERIAL GASTABLE DE OFICINA, LOS CUALES SERAN UTILIZADOS EN DIFERENTES DEPARTAMENTOS DE LA INSTITUCION (INAPA).</t>
  </si>
  <si>
    <t>PAGO FACT. NO. B1500018083/25-02-2022, SUMINISTRO DE MEDICAMENTOS DE USO CONTINUO PRESCRITOS AL JOVEN EDDISON JAVIER PEREZ SANTOS, HIJO DE LA SRA. ESTHER SANTOS FIGUEROA, QUIEN DESEMPEÑA EL CARGO DE SECRETARIA EN LA SECCION DE MAYORDOMIA, CORRESP. AL MES DE FEBRERO/2022.</t>
  </si>
  <si>
    <t>PAGA FACT. NO. B1500000446/28-02-2022, ORDEN DE SERVICIO OS2022-0086 SERVICIO DE NOTARIO PARA EL ACTO DE APERTURA DE LA LICITACIÓN PUBLICA NACIONAL NO. INAPA-CCC-LPN-2021-0053 OFERTAS TÉCNICAS (SOBRE A) PARA LA "ADQUISICIÓN DE TUBOS Y TUBERÍAS DE ACERO Y PVC PARA SER UTILIZADOS EN TODOS LOS ACUEDUCTOS DEL INAPA".</t>
  </si>
  <si>
    <t>PAGO FACT. NO. B1500000119/07-03-2022, ORDEN DE SERVICIO NO. OS2022-0088, SERVICIO DE NOTARIO PARA EL ACTO DE APERTURA DE LA LICITACIÓN PUBLICAS NACIONAL NO. INAPA CCC-LPN-2021-0057 OFERTAS TÉCNICAS (SOBRE A) PARA LA ADQUISICIÓN DE EQUIPOS ELECTROBOMBAS ELEVADORAS, BOMBAS TURBINA VERTICAL, ELECTROBOMBAS Y MOTORES PARA SER UTILIZADOS EN TODOS LOS ACUEDUCTOS DEL INAPA".</t>
  </si>
  <si>
    <t xml:space="preserve">EFT-2486 </t>
  </si>
  <si>
    <t>PAGO COMPENSACION DE TERRENO A PERPETUIDAD NO. 11/2021, DE  64 METROS CUADRADOS   QUE  SERA  UTILIZADO PARA LA PERFORACION DE 4 POZOS,   DENTRO DEL AMBITO DE LA PARCELA NO.194-C DEL DISTRITO CATASTRAL NO.8,  EN EL SECTOR LA URCA, MUNICIPIO HAINA, PROV. SAN CRISTOBAL.</t>
  </si>
  <si>
    <t>COMPRA DE 4,800.00 METROS CUADRADOS DE TERRENO DENTRO DEL SOLAR NO.18 DE LA PORCIÓN A, DEL DISTRITO CATASTRAL NO. 01 DE MONTECRISTI, PROPIEDAD DEL SEÑOR JOSE LUIS BOURNIGAL MENA CEDULA DE IDENTIDAD Y ELECTORAL NO.041-0002918-2, AMPARADA POR LA MATRICULA NO.3000464959.</t>
  </si>
  <si>
    <t>PAGO FACT. NO. B1500000253/18-03-2022 (CUB. NO.12) DE LOS TRABAJOS DE CONSTRUCCIÓN LÍNEA DE IMPULSIÓN DESDE E=2 + 359.03 HASTA DEPÓSITO REGULADOR VITRIFICADO CAP. 935 M3 Y RED DE DISTRIBUCIÓN EL COYOTE, MAJAGUA LITO, AC. MÚLTIPLE JUANA VICENTA, PROV. SAMANÁ.</t>
  </si>
  <si>
    <t xml:space="preserve">AVC POR  DIF,ENTRE EL BCO Y INAPA EN NOMIA NC . </t>
  </si>
  <si>
    <t xml:space="preserve">EFT-1421 </t>
  </si>
  <si>
    <t>PAGO DE NÓMINA HORAS EXTRAS COMPLETIVO, CORRESP. A ENERO Y FEBRERO/2022, ELAB. EN MARZO/2022.</t>
  </si>
  <si>
    <t>CIERRE DE CUENTA</t>
  </si>
  <si>
    <t>CARGO POR BALANCE PROMEDIO MINIMO</t>
  </si>
  <si>
    <t xml:space="preserve">EFT-7576 </t>
  </si>
  <si>
    <t>EFT-7577</t>
  </si>
  <si>
    <t xml:space="preserve">062571 </t>
  </si>
  <si>
    <t xml:space="preserve">062572 </t>
  </si>
  <si>
    <t xml:space="preserve">062573 </t>
  </si>
  <si>
    <t xml:space="preserve">062574 </t>
  </si>
  <si>
    <t xml:space="preserve">062575 </t>
  </si>
  <si>
    <t xml:space="preserve">062576 </t>
  </si>
  <si>
    <t>REPOSICION FONDO CAJA CHICA DE LA PROVINCIA SAMANA ZONA III CORRESP. AL PERIODO DEL 04-01  AL 21-02-2022, RECIBOS DE DESEMBOLSO DEL 0878 AL 0946.</t>
  </si>
  <si>
    <t>REPOSICION FONDO CAJA CHICA DE LA PROVINCIA AZUA ZONA II CORRESP. AL PERIODO DEL 18-01  AL 01-03-2022, RECIBOS DE DESEMBOLSO DEL 1453  AL 1525.</t>
  </si>
  <si>
    <t>PAGO FACT. NO.B1500000138/02-03-2022, ORDENES DE SERVICIOS NOS. OS2021-0660, OS2022-0130,  SERVICIO DISTRIBUCION DE AGUA CON CAMION CISTERNA EN DIFERENTES COMUNIDADES DE LA PROVINCIA SAN CRISTOBAL,  CORRESP. A 28  DIAS DE FEBRERO/2022.</t>
  </si>
  <si>
    <t>REPOSICION FONDO CAJA CHICA DE LA PROVINCIA MONTE PLATA ZONA IV CORRESP. AL PERIODO DEL 07-02  AL 09-03-2022, RECIBOS DE DESEMBOLSO DEL 1671  AL 7124.</t>
  </si>
  <si>
    <t>PAGO INDEMN.Y VAC. (12 DÍAS CORRESP. AL AÑO 2020 Y 20 DEL 2021), QUIEN DESEMPEÑO EL CARGO DE SECRETARIA, EN LA DIVISIÓN DE TRANSPORTACIÓN.</t>
  </si>
  <si>
    <t>PAGO INDEMN. Y VAC. (12 DÍAS CORRESP. AL AÑO 2020 Y 20 AL 2021), QUIEN DESEMPEÑO EL CARGO DE SECRETARIA, EN LA DIVISIÓN DE TRANSPORTACIÓN.</t>
  </si>
  <si>
    <t>PAGO FACT.NO.B1500000032/11-02-2022, ORDEN DE SERVICIO NO. OS2021-0925, SERVICIO DISTRIBUCION DE AGUA CON CAMION CISTERNA EN DIFERENTES COMUNIDADES DE LA PROVINCIA BARAHONA, CORRESP. A 16 DIAS DE DICIEMBRE/2021.</t>
  </si>
  <si>
    <t>PAGO FACT. NO. B0228471139/03-01, 8471140/03-01, 8476692/20-01, 8476870/20-01-2022, DESCONTADO DE LA INDEMNIZACIÓN Y VAC. QUIEN DESEMPEÑO EL CARGO DE SECRETARIA, EN LA DIVISIÓN DE TRANSPORTACIÓN.</t>
  </si>
  <si>
    <t xml:space="preserve">EFT-2487 </t>
  </si>
  <si>
    <t>PAGO FACT. NO. B1500000210/25-03-2022 (CUBICACIÓN NO.05) DE LOS TRABAJOS AMPLIACIÓN ALCANTARILLADO SANITARIO DE MONTECRISTI, PROV. MONTECRISTI.</t>
  </si>
  <si>
    <t>RETENCIONES ISR NOMINA OCASIONAL MILITAR MARZO/2022</t>
  </si>
  <si>
    <t>PAGO DE SUELDO DEL MES DE MARZO NOMINA OCASIONAL SEGURIDAD MILITAR.</t>
  </si>
  <si>
    <t xml:space="preserve">104172 </t>
  </si>
  <si>
    <t xml:space="preserve">104173 </t>
  </si>
  <si>
    <t xml:space="preserve">EFT-7578 </t>
  </si>
  <si>
    <t>EFT-7579</t>
  </si>
  <si>
    <t xml:space="preserve">062577 </t>
  </si>
  <si>
    <t>REPOSICION FONDO CAJA CHICA DE LA PROVINCIA SAN JOSE DE OCOA ZONA IV CORRESP. AL PERIODO DEL 26-01 AL 08-03-2022, RECIBOS DE DESEMBOLSO DEL 0709  AL 0768.</t>
  </si>
  <si>
    <t>PAGO FACT. NO. B1500000118/07-03-2022, ORDEN DE SERVICIO NO. OS2022-0105, SERVICIO DE NOTARIO PARA EL ACTO DE APERTURA DE LA COMPARACION DE PRECIOS NO. INAPA CCC-CP-2021-0082 OFERTAS ECONOMICA (SOBRE B) PARA EL MEJORAMIENTO ACUEDUCTO DE BARAHONA ( SECTOR LOS MAESTROS)´PROVINCIA BARAHONA, ZONA VIII.</t>
  </si>
  <si>
    <t>PAGO FACT. NOS. B1500000474/01, 477/07, 480/09, 484/11-02, 493/04, 495/08, 497/09, 498/10,  499/11, 506/16-03-2022 , ORDEN DE COMPRA OC2021-0254, ADQUISICIÓN DE JUNTAS TIPO DRESSER PARA SER UTILIZADAS EN LOS ACUEDUCTOS DE TODAS LAS PROVINCIAS.</t>
  </si>
  <si>
    <t xml:space="preserve">EFT-2488 </t>
  </si>
  <si>
    <t xml:space="preserve">EFT-2489 </t>
  </si>
  <si>
    <t>PAGO FACT. NO. B1500000010/25-03-2022, (CUB. NO.06 FINAL Y DEVOLUCION DE RETENIDO EN GARANTIA) DE LOS TRABAJOS ELECTRIFICACION PRIMARIA, SECUNDARIA, REHABILITACION  DE CASETAS  E INSTALACION EQUIPOS DE BOMBEO CAMPO DE POZOS BATEY, EL BEMBE, PROV. SAN PEDRO DE MACORIS.</t>
  </si>
  <si>
    <t>PAGO FACT. NO. B1500000015/29-03-2022 ( CUB. NO.10 ) DE LOS TRABAJOS CONSTRUCCION  AC. DEL SECTOR SANTA ROSA, COMO EXTENSION DEL AC. DE COTUI,  PROV. SANCHEZ RAMIREZ,  ZONA III.</t>
  </si>
  <si>
    <t>EFT-19</t>
  </si>
  <si>
    <t>AVANCE INICIAL 20% DE LOS TRABAJOS DE MEJORAMIENTO ALCANTARILLADO SANITARIO LAS MATAS DE FARFÁN, PROVINCIA SAN JUAN, ZONA II</t>
  </si>
  <si>
    <t>AVD REVERSO 4/3/2022</t>
  </si>
  <si>
    <t>AVD. DIFERENCIA CHEQUE # 62276 11/3/2022</t>
  </si>
  <si>
    <t>AVANCE INICIAL 20% DE LOS TRABAJOS CONSTRUCCIÓN SISTEMA DE SANEAMIENTO ARROYO GURABO Y SU ENTORNO, MUNICIPIO SANTIAGO, PROVINCIA SANTIAGO</t>
  </si>
  <si>
    <t xml:space="preserve"> NÓMINAS NIVEL CENTRAL Y TRAMITES DE PENSIÓN NC Y AC. CORRESP. AL MES DE FEBRERO/2022.</t>
  </si>
  <si>
    <t xml:space="preserve"> NOMINAS NIVEL CENTRAL, ACUEDUCTOS, PERSONAL TRAMITES DE PENSIÓN NC Y AC. PROV.SANTIAGO Y SAN CRISTÓBAL, PERSONAL CONTRATADO E IGUALADO Y OCASIONAL SEGURIDAD MILITAR, CORRESP. AL MES DE FEBRERO/2022.</t>
  </si>
  <si>
    <t>CARGO BALANCE PROMEDIO</t>
  </si>
  <si>
    <t xml:space="preserve"> Del 01 al  30  de ABRIL  2022</t>
  </si>
  <si>
    <t xml:space="preserve">EFT-2490 </t>
  </si>
  <si>
    <t xml:space="preserve">EFT-2491 </t>
  </si>
  <si>
    <t>AVANCE INICIAL 20% DE LOS TRABAJOS DE CONSTRUCCIÓN SISTEMA DE SANEAMIENTO ARROYO GURABO Y SU ENTORNO, MUNICIPIO SANTIAGO, PROV. SANTIAGO.</t>
  </si>
  <si>
    <t>PAGO FACT. NO. B1500000320/29-03-2022, (CUB. NO.05) DE LOS TRABAJOS DE REDES DE DISTRIBUCIÓN: TRAMO MARIA MONTES, VALLE ENCANTADO, LOS AGRÓNOMOS, VILLA DEL MAR, Y PERPETUO SOCORRO (LA MONTAÑITA), AC. BARAHONA, PROV.BARAHONA .</t>
  </si>
  <si>
    <t>PAGO FACT. NO. B1500000012/25-03-2022 (CUB. NO.05 FINAL Y DEVOLUCIÓN DE RETENIDO EN GARANTÍA) DE LOS TRABAJOS AMPLIACIÓN RED DE DISTRIBUCIÓN AC. DE DAJABÓN, A LOS SECTORES BRISA DE LOS YOLA Y BARRIO LOS MÉDICOS, PROV. DAJABÓN.</t>
  </si>
  <si>
    <t>NOMINA DE RETENCION  MARZO/2022</t>
  </si>
  <si>
    <t xml:space="preserve">EFT-1422 </t>
  </si>
  <si>
    <t>PAGO DE DESCUENTO, CORRESPONDIENTE A LAS NÓMINAS NIVEL CENTRAL Y TRAMITES DE PENSIÓN NC Y AC. CORRESP. AL MES DE MARZO/2022.</t>
  </si>
  <si>
    <t>PAGO DESCUENTO CRÉDITO EDUCATIVO, CORRESP. A LAS NÓMINAS DE NIVEL CENTRAL MARZO/2022.</t>
  </si>
  <si>
    <t>PAGO DE DESCUENTO COOP. INAPA (FIJO Y NO FIJO), CORRESP. A LAS NÓMINAS NIVEL CENTRAL, ACS, PERSONAL TRAMITES DE PENSIÓN NC Y AC. PROVINCIAS SANTIAGO Y SAN CRISTÓBAL, PERSONAL CONTRATADO E IGUALADO Y OCASIONAL SEGURIDAD MILITAR, CORRESP. AL MES DE MARZO/2022.</t>
  </si>
  <si>
    <t xml:space="preserve">EFT-1424 </t>
  </si>
  <si>
    <t xml:space="preserve">EFT-1423 </t>
  </si>
  <si>
    <t>SERV. DE REPARACION (PULMONES DE FRENOS, INSTALACION DE PULMONES DE FRENOS) DE CAMION CISTERNA F-883 UTILIZADA POR EL AREA DE OPERACIONES DE INAPA, PROV. SAN CRISTOBAL.</t>
  </si>
  <si>
    <t>SERV. PRESTADO DE EXCAVACION DE TUBERIA DE 36" DE DIAMETRO A LA SALIDA DEL TANQUE DE BALANCE EN LA PTASC, INAPA, PROV. SAN CRISTOBAL.</t>
  </si>
  <si>
    <t>SERV. DE ALQUILER DE RETROPALA DE 45 HORAS TRABAJADAS EN LOS DIAS 31/01/22 AL 08/02/22 INAPA, PROV. SAN CRISTOBAL.</t>
  </si>
  <si>
    <t>COMPRA POR TRES (03) MESES DE MATERIALES GASTABLES DE OFICINA PARA SER UTILIZADO EN LA OFICINA DE INAPA, SAN CRISTOBAL.</t>
  </si>
  <si>
    <t>COMPRA DE DOS VALVULAS DE BOLA 3" CON BRIDA, PARA SER UTILIZADAS EN EL LLENADEROS DE LA TOMA, INAPA, PROV. SAN CRISTOBAL.</t>
  </si>
  <si>
    <t>SERV. DE REPARACION Y FABRICACION DE PIEZAS DEL MOTOR Y REDUCTOR DEL FLOCULADOR #1, MXR-0211, DE LA PLANTA DE TRATAMIENTO DE AGUA POTABLE, INAPA, PROV. SAN CRISTOBAL.</t>
  </si>
  <si>
    <t>SERV. DE CONFECCION DE UNIFORMES PARA SER UTILIZ. POR EL PERSONAL DEL AREA ADMINISTRATIVA DE INAPA, PROV. SAN CRISTOBAL.</t>
  </si>
  <si>
    <t>COMPRA DE MAGUERAS CORRUGADAS  Y LISA, PARA SER UTILIZADAS EN LAS BOMBAS SUMERGIBLES Y DE ACHIQUES EN INAPA-SAN CRISTOBAL.</t>
  </si>
  <si>
    <t>COMPRA DE MATERIALES DE HIGIENE Y PROTECCION CONTRA EL COVID-19 PARA SER UTILIZADOS EN EL DEPARTAMENTO PROV. SAN CRISTOBAL.</t>
  </si>
  <si>
    <t>COMPRA DE MATERIALES DE PLOMERIA, PARA SER USADOS EN LA REPARACION E INSTALACION DE LOS PUNTOS DE MUESTREOS, INAPA-SAN CRISTOBAL.</t>
  </si>
  <si>
    <t>COMPRA DE TUBOS DE 6X19 PVC SDR-21, PARA TENER EN STOCK, PARA LA REPARACION DE AVERIAS QUE SE PRESENTEN, INAPA, SAN CRISTOBAL.</t>
  </si>
  <si>
    <t>COMPRAS DE HERRAMIENTAS PARA SER UTILIZADAS EN LOS TRABAJOS DE BRIGADAS EN LOS TRABAJOS DE BRIGADAS DE OPERACIONES, EN INAPA-SAN CRISTOBAL.</t>
  </si>
  <si>
    <t>COMPRA DE HERRAMIENTAS PARA SER UTILIZADOS EN LOS TRABAJOS DE ELECTROMECANICA, INAPA, SAN CRISTOBAL.</t>
  </si>
  <si>
    <t>COMPRA DE CEMENTO PVC, PARA SER USADO EN LA REPARACION DE AVERIAS INAPA, SAN CRISTOBAL.</t>
  </si>
  <si>
    <t>SERV. DE ALQUILER DE RETROEXCAVADORA CON ESTERA PARA REPARACION DE AVERIA EN LINEA DE IMPULSION DE 20'' HACIA PIISA-ITABO, HAINA, LOS DIAS 07,08, Y 09/02/22, INAPA, SAN CRISTOBAL.</t>
  </si>
  <si>
    <t>SERV. DE ALQUILER POR EL MES DE FEBRERO DE UNA (1) COPIADORA DE ALTA RESOLUCION, PARA SER UTILIZADAS EN LA FACTURACION REALIZADA POR LA OFICINA COMERCIAL DE INAPA, PROV. SAN CRISTOBAL.</t>
  </si>
  <si>
    <t>4495</t>
  </si>
  <si>
    <t>4496</t>
  </si>
  <si>
    <t>4497</t>
  </si>
  <si>
    <t>4498</t>
  </si>
  <si>
    <t>4499</t>
  </si>
  <si>
    <t>4500</t>
  </si>
  <si>
    <t>4501</t>
  </si>
  <si>
    <t>4502</t>
  </si>
  <si>
    <t>4503</t>
  </si>
  <si>
    <t>4504</t>
  </si>
  <si>
    <t>4505</t>
  </si>
  <si>
    <t>4506</t>
  </si>
  <si>
    <t>4507</t>
  </si>
  <si>
    <t>4508</t>
  </si>
  <si>
    <t>4509</t>
  </si>
  <si>
    <t>4510</t>
  </si>
  <si>
    <t>4511</t>
  </si>
  <si>
    <t>4512</t>
  </si>
  <si>
    <t>4513</t>
  </si>
  <si>
    <t>SERV. DE COLOCACION MECANICO A BOMBA TIPO CARACOL PERTENECIENTE AL EQUIPO #1 DEL AC. DE HAINA, INAPA, PROV. SAN CRISTOBAL.</t>
  </si>
  <si>
    <t>SERV. DE LLENADO DE BOTELLONES DE AGUA POTABLE Y HIELO PARA EL DEPTO. PROV. DE SAN CRISTOBAL DEL PERIODO DE DIEIEMBRE 2021 Y ENERO, FEBRERO, DEL PERIODO DE DICIEMBRE 2021 Y ENERO, FEBRERO, INAPA, PROV. SAN CRISTOBAL.</t>
  </si>
  <si>
    <t>COMPRA DE MOTOR SUMERGIBLE 40 HP, FRECUENCIA 60 HZ VOLTAJE 460, AMPERAJE 62, PH3, RPM 3460,  SF1.15 PARA SER UTILIZADO EN EL EQUIPO #1 DEL AC. EL CARRIL SAN CRISTOBAL, INAPA, PROV. SAN CRISTOBAL.</t>
  </si>
  <si>
    <t>PAGO FACT. NO.B1500000128/17-03-2022 (CUB. NO.01 ) DE LOS TRABAJOS CONSTRUCCION AC. CAÑADA CIMARRONA,  PROV. AZUA.</t>
  </si>
  <si>
    <t xml:space="preserve">PAGO FACT. NO. B1500000129/01-04-2022 (CUB. NO.01) DE LOS TRABAJOS MEJORAMIENTO OBRA DE TOMA, AC. PADRE LAS CASA, PROV. AZUA, ZONA II. </t>
  </si>
  <si>
    <t>PAGO FACT. NO. B1500000006/18-03-2022 (CUB. NO.06) DE LOS TRABAJOS HABILITACIÓN DEPÓSITO REGULADOR ACERO VITRIFICADO STAND PIPE 500 M3 EL PEZCOZÓN (INSTALACIÓN ENTRADA, REBOSE, DESAGÜE, SALIDA Y BY- PASS), PROV. DUARTE.</t>
  </si>
  <si>
    <t xml:space="preserve">EFT-492 </t>
  </si>
  <si>
    <t>SERV. DE CAMION SUCCIONADOR, PARA EXTRACCION DE AGUAS RESIDUALES EN SECTOR VILLA PROGRESO, INAPA, PROV. SAN CRISTOBAL.</t>
  </si>
  <si>
    <t>COMPRA DE MATERIALES DE HERRERIA PARA SER UTILIZ. EN LA OFICINA ADMINISTRATIVA, INAPA, PROV. SAN CRISTOBAL.</t>
  </si>
  <si>
    <t>COMPRA DE (03) TRE EQUIPOS DE RESPIRACION DE ESCAPE DE EMERGENCIA BOLSA, TRANSPORTE, 5 MIN-N CON CILINDROS LLENOS INCLUIDO PARA SER UTILIZADOS EN CASO DE ESCAPE DE CLORO GAS, EN LOS DIF. PUNTOS DONDE HAY CILINDROS DE 2,000 LIBRAS O MAS EN INAPA, S.C.</t>
  </si>
  <si>
    <t>COMPRA DE OCHO (8) JUNTAS DRESSER DE 20'' BARRAS ROCADA DE 5/8'' X 6'' Y TUERCAS DE 5/8'' PARA SER UTILIZADA EN LA REPARACION DE LA LINEA DE IMPULSION DE 20, HAINA PROV. SAN CRISTOBAL.</t>
  </si>
  <si>
    <t>4514</t>
  </si>
  <si>
    <t>4515</t>
  </si>
  <si>
    <t>4516</t>
  </si>
  <si>
    <t>4517</t>
  </si>
  <si>
    <t>4518</t>
  </si>
  <si>
    <t>AVD CHEQUE 61024</t>
  </si>
  <si>
    <t xml:space="preserve">EFT-2493 </t>
  </si>
  <si>
    <t xml:space="preserve">EFT-2494 </t>
  </si>
  <si>
    <t>PAGO FACT. NO. B1500000012/01-04-2022, (CUB. NO. 08) SOBRE LOS TRABAJOS CONSTRUCCIÓN ALCANTARILLADO SANITARIO SABANA YEGUA, ZONA NORTE, PROV. AZUA, ZONA II.</t>
  </si>
  <si>
    <t>RETIRO POR COMISION</t>
  </si>
  <si>
    <t xml:space="preserve">EFT-07580 </t>
  </si>
  <si>
    <t xml:space="preserve">EFT-7581 </t>
  </si>
  <si>
    <t xml:space="preserve">EFT-7582 </t>
  </si>
  <si>
    <t xml:space="preserve">EFT-7583 </t>
  </si>
  <si>
    <t xml:space="preserve">EFT-7584 </t>
  </si>
  <si>
    <t xml:space="preserve">EFT-7585 </t>
  </si>
  <si>
    <t xml:space="preserve">EFT-7586 </t>
  </si>
  <si>
    <t xml:space="preserve">EFT-7587 </t>
  </si>
  <si>
    <t xml:space="preserve">EFT-7588 </t>
  </si>
  <si>
    <t xml:space="preserve">EFT-7589 </t>
  </si>
  <si>
    <t xml:space="preserve">EFT-7590 </t>
  </si>
  <si>
    <t xml:space="preserve">EFT-7591 </t>
  </si>
  <si>
    <t xml:space="preserve">EFT-7592 </t>
  </si>
  <si>
    <t xml:space="preserve">EFT-7593 </t>
  </si>
  <si>
    <t xml:space="preserve">EFT-7594 </t>
  </si>
  <si>
    <t xml:space="preserve">EFT-7595 </t>
  </si>
  <si>
    <t xml:space="preserve">EFT-7596 </t>
  </si>
  <si>
    <t xml:space="preserve">EFT-7597 </t>
  </si>
  <si>
    <t xml:space="preserve">EFT-7598 </t>
  </si>
  <si>
    <t xml:space="preserve">EFT-7599 </t>
  </si>
  <si>
    <t xml:space="preserve">EFT-7600 </t>
  </si>
  <si>
    <t xml:space="preserve">EFT-7601 </t>
  </si>
  <si>
    <t xml:space="preserve">EFT-7602 </t>
  </si>
  <si>
    <t xml:space="preserve">EFT-7603 </t>
  </si>
  <si>
    <t xml:space="preserve">EFT-7604 </t>
  </si>
  <si>
    <t xml:space="preserve">EFT-7605 </t>
  </si>
  <si>
    <t xml:space="preserve">EFT-7606 </t>
  </si>
  <si>
    <t xml:space="preserve">EFT-7607 </t>
  </si>
  <si>
    <t xml:space="preserve">EFT-7608 </t>
  </si>
  <si>
    <t xml:space="preserve">EFT-7609 </t>
  </si>
  <si>
    <t xml:space="preserve">EFT-7610 </t>
  </si>
  <si>
    <t xml:space="preserve">EFT-7611 </t>
  </si>
  <si>
    <t xml:space="preserve">EFT-7612 </t>
  </si>
  <si>
    <t xml:space="preserve">EFT-7613 </t>
  </si>
  <si>
    <t xml:space="preserve">EFT-7614 </t>
  </si>
  <si>
    <t>REPOSICION FONDO CAJA CHICA DE LA PROV. LA ALTAGRACIA  ZONA VI CORRESP. AL PERIODO DEL  03-02 AL 12-03-2022.</t>
  </si>
  <si>
    <t>REPOSICION FONDO CAJA CHICA DEL AC. DE EL FACTOR ZONA III, CORRESP. AL PERIODO DEL 11-01 AL 14-03-2022.</t>
  </si>
  <si>
    <t>REPOSICION FONDO CAJA CHICA DE LA ESTAFETA DE COBROS EN RIO SAN JUAN ZONA III,  CORRESP. AL PERIODO DEL 07-01  AL 09-02-2022.</t>
  </si>
  <si>
    <t>REPOSICION FONDO CAJA CHICA DE LA DIRECCION EJECUTIVA CORRESP. AL PERIODO DEL 24-02 AL 28-03-2022.</t>
  </si>
  <si>
    <t>PAGO FACT. NO.B1500000092/10-03-2022  ALQUILER LOCAL COMERCIAL EN EL MUNICIPIO Y PROVINCIA EL SEIBO.</t>
  </si>
  <si>
    <t>PAGO VIÁTICOS DIRECCIÓN DE TECNOLOGÍAS DE LA INFORMACION Y COMUNICACION CORRESPONDIENTE A FEBRERO/2022 ELABORADA EN MARZO/2022.</t>
  </si>
  <si>
    <t>PAGO FACTS. NOS. B1500000101/31-01, 102/28-02-2022,  ALQUILER LOCAL COMERCIAL EN EL MUNICIPIO TENARES, PROVINCIA HERMANAS MIRABAL</t>
  </si>
  <si>
    <t>PAGO NOMINA VIÁTICOS DIRECCIÓN FINANCIERA, CORRESPONDIENTE A FEBRERO/2022, ELABORADA EN MARZO/2022.</t>
  </si>
  <si>
    <t>PAGO RETENCIÓN TSS, SEGURO BÁSICO OPCIONAL, APORTE PLAN DE PENSIONES (2.87%), SEGURO FAMILIAR DE SALUD (3.04%) CORRESP. A LAS NÓMINAS NIVEL CENTRAL, ACS., P/CONTRATADO E IGUALADO, P/ TRAMITES PENSIÓN NC. Y AC. PROV. SANTIAGO Y SAN CRISTÓBAL, PERSONAL TEMPORAL, CARTA COMPROMISO, ADICS. NIVEL CENTRAL, ACS., PERSONAL TEMPORAL FEBRERO,  P.  CONT., CANCELADOS, NC. Y AC.  MARZO/2022 .</t>
  </si>
  <si>
    <t xml:space="preserve">PAGO FACT. NO.B1500000017/04-03-2022, O/S NO.OS2021-0684,  DISTRIBUCION DE AGUA EN DIFERENTES SECTORES Y COMUNIDADES  DE LA PROV. VALVERDE, MAO, CORRESP. A 25  DIAS DE FEBRERO/2022. </t>
  </si>
  <si>
    <t>REPOSICION FONDO CAJA CHICA DE LA DIRECCION DE TRATAMIENTO DE AGUA DESTINADO PARA CUBRIR GASTOS PARA DESINFECCION,CORRECCION DE LOS SISTEMAS DE ABAST. DE AGUAS POTABLES Y RESIDUALES CORRESP. AL PERIODO DEL 02-02  AL 09-03-2022.</t>
  </si>
  <si>
    <t>PAGO FACT.NO. B1500000065 /07-03-2022 , O/S NOS.OS2021-0662,  OS2022-0114, DISTRIBUCION DE AGUA EN DIFERENTES SECTORES Y COMUNIDADES DE LA PROV. SAN PEDRO DE MACORIS, CORRESP. A 24 DIAS DEL MES DE FEBRERO/2022.</t>
  </si>
  <si>
    <t>PAGO FACT.  NO. B1500000129/08-03-2022,  O/S NO. OS2022-0128, SERVICIO DISTRIBUCION DE AGUA EN DIFERENTES SECTORES Y COMUNIDADES DE LA PROV. SAN CRISTOBAL, CORRESP. A 28   DIAS DE  FEBRERO/2022.</t>
  </si>
  <si>
    <t>PAGO FACT.NO. B1500000061/12-03-2022, O/S NO. OS2021-0785,  ABASTECIMIENTO DE AGUA EN DIFERENTES SECTORES Y COMUNIDADES DE LA  PROV. BARAHONA , CORRESP. A 28 DIAS DE FEBRERO/2022.</t>
  </si>
  <si>
    <t>PAGO VIATICOS DE LA DIRECCION DESARROLLO PROVINCIAL, CORRESP. A FEBRERO/2022 ELAB. EN MARZO/2022.</t>
  </si>
  <si>
    <t>PAGO DE NOMINA DE VIATICOS DE LA DIRECCION DE TRATAMIENTO DE AGUA, CORRESP. A FEBRERO/2022, ELABORADA EN MARZO/2022.</t>
  </si>
  <si>
    <t>PAGO FACT. NO. B1500000005/08-02, 06/08-03-2022,  ALQUILER DEL LOCAL COMERCIAL, UBICADO EN LA CALLE PRINCIPAL NO.28, DISTRITO MUNICIPAL LAS GALERAS,  PROV. SANTA BARBARA DE SAMANA,CORRESP. A LOS MESES DE FEBRERO, MARZO/2022.</t>
  </si>
  <si>
    <t>PAGO FACT. NO.B1500000023/01-03-2022, ALQUILER LOCAL COMERCIAL EN EL MUNICIPIO SAN FRANCISCO DE MACORIS, PROV. DUARTE,CORRESP., A  MARZO/2022.</t>
  </si>
  <si>
    <t>PAGO NÓMINA DE VIÁTICOS DE UNIDADES CONSULTIVAS O ASESORAS, CORRESP. A FEBRERO/2022 ELAB. EN MARZO/2022.</t>
  </si>
  <si>
    <t>PAGO DE NOMINA DE VIATICOS DE LA DIRECCION DE INGENIERIA, CORRESP. A FEBRERO/2022, ELAB. EN MARZO/2022.</t>
  </si>
  <si>
    <t>PAGO FACT. NO. B1500000033/11-03-2022, ALQUILER APARTAMENTO HABITADO POR EL PERSONAL DE SUPERVISION AC. VILLA JARAGUA, DEL MUNICIPIO NEYBA, PROV. BAHORUCO, CORRESP. A LOS  MESES DE FEBRERO Y MARZO/2022.</t>
  </si>
  <si>
    <t>REPOSICION FONDO CAJA CHICA DE LA PROV.BARAHONA,  ZONA VIII,  CORRESP. AL PERIODO DEL  16-02 AL 11-03-2022.</t>
  </si>
  <si>
    <t>PAGO FACT. NO.B1500000053/11-03-2022, O/S  NO. OS2022-0118,  DISTRIBUCION DE AGUA EN DIFERENTES SECTORES Y COMUNIDADES  DE LA PROV. SAN CRISTOBAL CORRESP.A 28 DIAS DE FEBRERO/2022.</t>
  </si>
  <si>
    <t>PAGO FACT. NO. B1500022295/08-02-2022 POR INTERNAMIENTO Y HONORARIOS MEDICO CASO ADMINISTRADO EN EL MES DE FEBRERO/2022.</t>
  </si>
  <si>
    <t>PAGO FACT. NO.B1100009381/16-03-2022 ALQUILER LOCAL COMERCIAL EN YAMASA, PROV. MONTE PLATA,   ADENDUM 03/2021, CORRESP. A  MARZO/2022.</t>
  </si>
  <si>
    <t xml:space="preserve">PAGO FACT.NO. B1500000253/10-03-2022, O/S  NOS. OS2021-0593, OS2022-0117,  SERV. DISTRIBUCIÓN DE AGUA CON CAMIÓN CISTERNA EN DIFERENTES COMUNIDADES DE LA PROV. SAN PEDRO DE MACORÍS,  CORRESP. A 24 DÍAS DEL MES DE FEBRERO/2022. </t>
  </si>
  <si>
    <t>REPOSICION FONDO CAJA CHICA DE LA PROV. SAN JUAN ZONA II,  CORRESP. AL PERIODO DEL  28-02  AL 10-03-2022,.</t>
  </si>
  <si>
    <t>REPOSICION FONDO CAJA CHICA DE LA PROV. ELIAS PIÑA ZONA II CORRESP. AL PERIODO DEL 22-02  AL 21-03-2022.</t>
  </si>
  <si>
    <t>PAGO NÓMINA DE VIÁTICOS DE LA DIRECCIÓN COMERCIAL, CORRESP. A FEBRERO/2022, ELAB. EN MARZO/2022.</t>
  </si>
  <si>
    <t>APORTES PATRONALES DE LA INSTITUCIÓN AL SISTEMA DE SEGURIDAD SOCIAL, CORRESP.E AL MES DE MARZO/2022, RECARGOS E INTERESES POR NOVEDADES ATRASADAS REPORTADAS EN EL PRESENTE MES, CORRESP. AL PERIODO FEBRERO/2022.</t>
  </si>
  <si>
    <t>PAGÓ NÓMINA DE VIÁTICOS DE LA DIRECCIÓN DE OPERACIONES, CORRESP. A FEBRERO/2022, ELAB. EN MARZO/2022.</t>
  </si>
  <si>
    <t xml:space="preserve">PAGO FACT. NO. B1500000363/01-03-2022, O/S NO. OS2021-0909, SERVICIO DISTRIBUCIÓN DE AGUA CON CAMIÓN CISTERNA EN DIFERENTES COMUNIDADES DE LA PROV. SAN PEDRO DE MACORÍS, CORRESP. A 27 DÍAS DEL MES DE FEBRERO/2022. </t>
  </si>
  <si>
    <t>PAGO DE NOMINA DE VIATICOS COMPLETIVO, CORRESP. A ENERO/2022, ELAB. EN MARZO/2022.</t>
  </si>
  <si>
    <t>PAGO DE NOMINA DE VIATICOS DE LA DIRECCION ADMINISTRATIVA, CORRESP. A FEBRERO/2022, ELAB. EN MARZO/2022.</t>
  </si>
  <si>
    <t>PAGO NOMINA DE VIATICOS DE LA DIRECCION DE LA CALIDAD DE AGUA CORRESP. A FEBRERO/2022, ELAB. EN MARZO/2022.</t>
  </si>
  <si>
    <t>PAGO FACTS. NOS. B1500000152/28-02, 53/30-03-2022, ALQUILER LOCAL COMERCIAL EN VILLA ELISA, MUNICIPIO GUAYUBIN, PROV. MONTECRISTI,  CORRESP. A LOS MESES FEBRERO, MARZO/2022.</t>
  </si>
  <si>
    <t>PAGO FACT. NO. B1500000036/09-03-2022  O/S2022-0125, SERV. DE NOTARIO PARA EL ACTO DE APERTURA DE LA LICITACIÓN PUBLICA NACIONAL NO. INAPA-CCC-LPN-2022-0001 OFERTAS TÉCNICAS (SOBRE A) PARA " AMPLIACIÓN RED DISTRIBUCIÓN AC.CONSUELO, PROV. SAN PEDRO DE MACORÍS, ZONA VI".</t>
  </si>
  <si>
    <t>PAGO FACT. NO. B1500000082/11-03-2022, O/S  NO. OS2022-0102, SERV. DE NOTARIO PARA EL ACTO DE APERTURA DE LA COMPARACION DE PRECIOS NO. INAPA-CCC-CP-2021-0075 OFERTAS ECONOMICAS (SOBRE B) PARA LA "CONSTRUCCION SISTEMA DE ABASTECIMIENTO LAS CEJAS-MATANCITA, PROVINCIA MARIA TRINIDAD SANCHEZ,  ZONA III"</t>
  </si>
  <si>
    <t>PAGO FACT.S NOS.B1500000118/11-03, 119/11-03-2022, O/S  NOS.OS2022-0046 Y OS2021-0935, SERV.DE NOTARIO PARA EL ACTO DE APERTURA DE LA LICITACION PUBLICA NACIONAL NO.INAPA-CCC-LPN-2021-0044, 0052,  OFERTAS ECONOMICAS (SOBRE B), OFERTAS TECNICAS (SOBRE A), PARA LA "CONSTRUCCION SISTEMA DE SANEAMIENTO ARROYO GURABO Y SU ENTORNO, MUNICIPIO SANTIAGO, PROV. SANTIAGO Y LA AMPLIACION AC. MULTIPLE SAN JOSE DE OCOA-SABANA LARGA, PROV. SAN JOSE DE OCOA, ZONA IV", .</t>
  </si>
  <si>
    <t>REPOSICION FONDO CAJA CHICA DE LA DIV. DE TRANSPORTACION DESTINADO PARA CUBRIR  GASTOS DE REPARACIONES, COMPRAS DE REPUESTOS Y PAGO DE PEAJES A LA FLOTILLA DE VEHICULOS DE LA INSTITUCION CORRESP. AL PERIODO DEL 08-01  AL 20-03-2022.</t>
  </si>
  <si>
    <t>PAGO FACT.NO.B1100009386/16-03-2022 ALQUILER LOCAL COMERCIAL EN COTUI PROV.  SANCHEZ RAMIREZ , CORRESP. A  MARZO/2022.</t>
  </si>
  <si>
    <t>PAGO FACT. NO. B1500000332/09-03-2022, ALQUILER LOCAL COMERCIAL EN EL MUNICIPIO PARTIDO, PROV.DAJABON,  CORRESP. A LOS MESES DE DICIEMBRE/2021, ENERO FEBRERO, 03 DIAS DE MARZO/2022.</t>
  </si>
  <si>
    <t>PAGO VIÁTICOS DIRECCIÓN DE PROGRAMAS Y PROYECTOS ESPECIALES CORRESP. A FEBRERO/2022, ELABORADA EN MARZO/2022.</t>
  </si>
  <si>
    <t xml:space="preserve">EFT-7615 </t>
  </si>
  <si>
    <t xml:space="preserve">EFT-7616 </t>
  </si>
  <si>
    <t xml:space="preserve">EFT-7617 </t>
  </si>
  <si>
    <t xml:space="preserve">EFT-7618 </t>
  </si>
  <si>
    <t xml:space="preserve">EFT-7619 </t>
  </si>
  <si>
    <t xml:space="preserve">EFT-7620 </t>
  </si>
  <si>
    <t xml:space="preserve">EFT-7621 </t>
  </si>
  <si>
    <t xml:space="preserve">EFT-7622 </t>
  </si>
  <si>
    <t xml:space="preserve">EFT-7623 </t>
  </si>
  <si>
    <t xml:space="preserve">EFT-7624 </t>
  </si>
  <si>
    <t xml:space="preserve">EFT-7625 </t>
  </si>
  <si>
    <t>AVANCE 20% AL CONTRATO NO.08/2022, O/C  NO.OC2022-0037, ADQUISICION DE  BOTELLONES TIPO TERMO PARA SER UTILIZADOS POR LOS COLABORADORES DE INAPA.</t>
  </si>
  <si>
    <t>PAGO FACT. NO.B1100009383/03-03-2022,  ALQUILER LOCAL COMERCIAL EN LAS MATAS DE FARFAN,  PROV. SAN JUAN, CORRESP. A 25 DIAS DEL MES DE DICIEMBRE/2021,  Y LOS MESES ENERO, FEBRERO, MARZO/2022.</t>
  </si>
  <si>
    <t>PAGO FACT.NO.B1100009421/18-03-2022,  ALQUILER LOCAL COMERCIAL EN EL FACTOR, MUNICIPIO DE NAGUA, PROV. MARIA TRINIDAD SANCHEZ, CORRESP. A 15 DIAS DEL MES DE AGOSTO, LOS MESES SEPTIEMBRE, OCTUBRE, NOVIEMBRE, DICIEMBRE/2021 Y  ENERO, FEBRERO, MARZO/2022.</t>
  </si>
  <si>
    <t>PAGO FACT. NO. B1500000050/12-03-2022, O/S  NO.  OS2021-0903  DISTRIBUCION DE AGUA EN DIFERENTES SECTORES Y COMUNIDADES DE LA PROV. BARAHONA, CORRESP. A 28 DIAS DE FEBRERO/2022.</t>
  </si>
  <si>
    <t>PAGO FACT. NO.B1100009393/16-03-2022, ALQUILER LOCAL COMERCIAL EN EL MUNICIPIO RESTAURACION,  PROV. DAJABON, CORRESP. A MARZO/2022.</t>
  </si>
  <si>
    <t>REPOSICION FONDO CAJA CHICA DE LA PROV. EL SEIBO ZONA VI,  CORRESP. AL PERIODO DEL 11-02  AL 18-03-2022.</t>
  </si>
  <si>
    <t>PAGO ARBITRIO DEL AYUNTAMIENTO DE NAVARRETE CORRESP. A LOS MESES DE ENERO, FEBRERO, JULIO, AGOSTO, OCTUBRE, NOVIEMBRE Y DICIEMBRE DEL AÑO 2020.</t>
  </si>
  <si>
    <t>PAGO FACT. NO. B1500000117/16-03-2022 O/S 2022-0062 SERV. DE NOTARIO PARA EL ACTO SE APERTURA DE LA LICITACIÓN PUBLICA NACIONAL NO. INAPA-CCC-LPN-0056 OFERTAS TÉCNICAS (SOBRE A) PARA LA "ADQUISICIÓN DE VÁLVULA PARA SER UTILIZADAS EN LOS ACS, ALCANTARILLADOS Y SISTEMAS DE TRATAMIENTO DE INAPA"</t>
  </si>
  <si>
    <t>REPOSICION FONDO CAJA CHICA DE LA PROV. SAN PEDRO DE MACORIS ZONA VI CORRESP. AL PERIODO DEL 03-02  AL 21-03-2022.</t>
  </si>
  <si>
    <t xml:space="preserve">PAGO FACTS. NOS. B1500000037/02-02, 38/04-03-2022, O/S NO. OS2021-0685,  ABASTECIMIENTO DE AGUA EN DIFERENTES SECTORES Y COMUNIDADES DE LA PROV. MAO, VALVERDE,  CORRESP. A 27 DIAS  DE ENERO, 28 DIAS DE FEBRERO/2022. </t>
  </si>
  <si>
    <t>PAGO FACT. NO.B1500000076/08-03-2022,O/S  NO.OS2021-0715 ,SERV. DE DISTRIBUCION DE AGUA CON CAMION CISTERNA EN DIFERENTES COMUNIDADES DE LA PROV. PEDERNALES,  CORRESP. A  28  DIAS DEL MES DE FEBRERO/2022.</t>
  </si>
  <si>
    <t>PAGO FACTS. NOS.B1500000132, 133/11-03-2022, O/S  NOS.OS2021-0594,  OS2022-0116,  DISTRIBUCION DE AGUA EN DIFERENTES COMUNIDADES DE LA PROV. PERAVIA,  CORRESP.  A 31 DIAS   DE ENERO Y 28 DIAS DE FEBRERO/2022.</t>
  </si>
  <si>
    <t>PAGO FACT. NO. B1500000058/ 08-03-2022, O/S  NO, OS2021-0709,  SERV.  DE DISTRIBUCION DE AGUA EN DIFERENTES SECTORES Y COMUNIDADES DE LA PROV. PEDERNALES, CORRESP. A   28  DIAS DE FEBRERO/2022.</t>
  </si>
  <si>
    <t>PAGO FACT. NO. B1500000073/07-03-2022, O/S  NO. OS2022-0083, DISTRIBUCION DE AGUA EN DIFERENTES SECTORES Y COMUNIDADES DE LA PROV.  SAN CRISTOBAL,   CORRESP. A 28 DIAS DEL MES DE FEBRERO/2022.</t>
  </si>
  <si>
    <t>PAGO FACT.NO.B1500000167/12-03-2022, O/S  NOS. OS2021-0739,  OS2022-0122,  DISTRIBUCION DE AGUA EN DIFERENTES SECTORES Y COMUNIDADES DE LA PROV. SAN CRISTOBAL, CORRESP. A   28 DIAS DE FEBRERO/2022.</t>
  </si>
  <si>
    <t>PAGO VIATICOS DE DIRECCION DE SUP. Y FISCALIZACION DE OBRAS, CORRESP. A FEBRERO/2022, ELAB. EN MARZO/2022.</t>
  </si>
  <si>
    <t>PAGO FACT. NO. B1100009392/16-03-2022, ALQUILER DE LOCAL  COMERCIAL, UBICADO EN LA CALLE SANTOME NO.38, MUNICIPIO EL CERCADO,  PROV. SAN JUAN,  CORRESP. A MARZO/2022.</t>
  </si>
  <si>
    <t>PAGO FACT. NO.B1100009394/16-03-2022,  ALQUILER LOCAL COMERCIAL EN EL MUNICIPIO LOMA DE CABRERA, PROV. DAJABON, CORRESP. A  MARZO/2022.</t>
  </si>
  <si>
    <t xml:space="preserve">PAGO FACT. NO. B1500000033/18-03-2022, O/S NO. OS2021-0798,  DISTRIBUCION DE AGUA EN DIFERENTES SECTORES Y COMUNIDADES DE LA PROV. SAMANA,  CORRESP. A 28 DIAS DE FEBRERO/2022. </t>
  </si>
  <si>
    <t>PAGO FACT. NO.B1100009410/17-03-2022, ALQUILER DE LOCAL COMERCIAL EN EL  MUNICIPIO CABRAL, PROV.  BARAHONA, CORRESP. A  MARZO/2022.</t>
  </si>
  <si>
    <t>PAGO FACT. NO. B1500000449/05-02-2022.O/C 2021-0316, ADQUISICIÓN DE  NEUMÁTICOS 265/70 R15 Y (60) 700/16 PARA SER UTILIZADOS EN LOS VEHÍCULOS DE LA INSTITUCIÓN.</t>
  </si>
  <si>
    <t>PAGO FACT. NO.B1100009408/17-03-2022,  ALQUILER LOCAL,  EN EL MUNICIPIO TAMAYO, PROV. BARAHONA, CORRESP. A MARZO/2022.</t>
  </si>
  <si>
    <t>PAGO FACT. NO.B1100009407/17-03-2022, ALQUILER LOCAL COMERCIAL EN  LAS YAYAS, PROV.  AZUA,  CORRESP. A 15 DIAS DE  MARZO/2022.</t>
  </si>
  <si>
    <t xml:space="preserve">PAGO FACT. NO. B1100009395/16-03-2022,  ALQUILER LOCAL COMERCIAL, MUNICIPIO SAN JUAN, PROV. SAN JUAN,  CORRESP. A  MARZO/2022. </t>
  </si>
  <si>
    <t>PAGO FACT. NO. B1500000054/30-03-22, ALQUILER LOCAL COMERCIAL EN EL MUNICIPIO JUAN HERRERA, PROV. SAN JUAN, CORRESP. A  MARZO/2022.</t>
  </si>
  <si>
    <t>PAGO FACT. NO. B1100009396/16-03-2022, ALQUILER LOCAL COMERCIAL UBICADO EN EL MUNICIPIO NEYBA PROV. BAHORUCO,  CORRESP. A  MARZO/2022.</t>
  </si>
  <si>
    <t>PAGO FACT. NO. B1100009423/18-03-2022, ALQUILER DE DOS LOCALES COMERCIALES EN EL MUNICIPIO DAJABON,  PROV DAJABON , CORRESP. A  MARZO/2022.</t>
  </si>
  <si>
    <t>PAGO FACT. NO.B1100009412/17-03-2022, ALQUILER DE LOCAL COMERCIAL EN EL DISTRITO MUNICIPAL HATILLO PALMA , MUNICIPIO GUAYUBIN, PROV.  MONTE CRISTI, CORRESP. A  MARZO/2022.</t>
  </si>
  <si>
    <t>PAGO FACT. NO.B1100009387/16-03-2022, ALQUILER LOCAL COMERCIAL EN PIMENTEL, PROV. DUARTE, CORRESP. A  MARZO/2022.</t>
  </si>
  <si>
    <t>PAGO FACT. NO. B1500000011/15-03/2022,  ALQUILER LOCAL COMERCIAL, UBICADO EN LA AVENIDA DUARTE NO.220, PLAZA DURAN, MUNICIPIO VILLA BISONO ( NAVARRETE) PROV. SANTIAGO, CORRESP. A  MARZO/22.</t>
  </si>
  <si>
    <t>PAGO FACT. NO.B1100009389/16-03-2022,  ALQUILER LOCAL COMERCIAL  EN EL MUNICIPIO  LAGUNA SALADA, PROVINCIA VALVERDE,  CORRESP. A  MARZO/2022.</t>
  </si>
  <si>
    <t>PAGO FACT. NO. B1100009391/16-03-2022, ALQUILER DE LOCAL COMERCIAL UBICADO EN EL DISTRITO MUNICIPAL PALMAR DE OCOA, MUNICIPIO AZUA, PROV. AZUA,  CORRESP. A MARZO/2022.</t>
  </si>
  <si>
    <t>PAGO FACT.NO.B1500000006/25-03-2022, ALQUILER LOCAL COMERCIAL MUNICIPIO HIGUEY, PROV. LA ALTAGRACIA, CORRESP. A  MARZO/2022.</t>
  </si>
  <si>
    <t>PAGO FACT. NO.B1100009425/18-03-22,  ALQUILER LOCAL COMERCIAL EN VILLA CENTRAL, PROV. BARAHONA,  CORRESP. A  MARZO/2022.</t>
  </si>
  <si>
    <t>PAGO FACT. NO.B1100009390/16-03-2022,  ALQUILER LOCAL COMERCIAL EN MANZANILLO, MUNICIPIO PEPILLO SALCEDO, PROV. MONTECRISTI, CORRESP. A  MARZO/2022.</t>
  </si>
  <si>
    <t>PAGO FACT.NO.B1100009388/16-03-2022, ALQUILER LOCAL COMERCIAL UBICADO EN EL MUNICIPIO VICENTE NOBLE, PROV. BARAHONA, CORRESP. A MARZO/2022.</t>
  </si>
  <si>
    <t xml:space="preserve">PAGO FACT. NO.B1500000001/04-04-2022 (CUB.NO.01) DE LOS TRABAJOS REHABILITACIÓN PLANTA POTABILIZADORA DE 130 LPS E INTERCONEXIÓN AL DEPÓSITO REGULADOR DE H.A. CAP. 1,000,000, AC. MONTE PLATA, PROV. MONTE PLATA, </t>
  </si>
  <si>
    <t xml:space="preserve">PAGO FACT. NO.B1500000001/01-04-2022 (CUB.NO.01) DE LOS TRABAJOS AMPLIACION AC. AZUA, NUEVO CAMPO DE POZOS, PROV. AZUA, ZONA II. </t>
  </si>
  <si>
    <t xml:space="preserve">EFT-2495 </t>
  </si>
  <si>
    <t xml:space="preserve">EFT-2496 </t>
  </si>
  <si>
    <t>PAGO FACT. NO. B1500000194/31-03-2022 ( CUB. NO.15)  DE LOS TRABAJOS DE AMPLIACION Y MEJORAMIENTO REDES DE DISTRIBUCION MATANZA, PAYA, ARROYO HONDO, LOS TUMBAOS Y QUIJA QUIETA Y CARRETON  AC. MULTIPLE PERAVIA, PROV. PERAVIA.</t>
  </si>
  <si>
    <t>PAGO FACT. NO.B1500000002/04-04-2022 (CUB. NO. 03)  DE LOS TRABAJOS LINEA COLECTORA DE 24", REHABILITACION PLANTA TRATAMIENTO DE AGUAS RESIDUALES Y RED COLECTORA ( ESCUELA PRIMARIA JUAN PABLO DUARTE II ) EN EL ALCANTARILLADO SANITARIO DE HATO MAYOR, PROV. HATO MAYOR.</t>
  </si>
  <si>
    <t xml:space="preserve">EFT-2497 </t>
  </si>
  <si>
    <t>PAGO FACT. NO.B1500000012/04-04-2022 (CUB. NO.06) DE LOS TRABAJOS CONSTRUCCION ALCANTARILLADO SANITARIO SABANA YEGUA, ZONA SUR, PROV. AZUA,  ZONA II, LOTE NO. III.</t>
  </si>
  <si>
    <t>SERV. DE ALQUILER DE LOCAL PARA EL AREA COMERCIAL UBICADO EN YAGUATE, INAPA, PROV. SAN CRISTOBAL.</t>
  </si>
  <si>
    <t>4520</t>
  </si>
  <si>
    <t>4521</t>
  </si>
  <si>
    <t>SERV. DE ALQUILER DEL LOCAL PARA EL AREA COMERCIAL UBICADO EN PALENQUE, INAPA, PROV. SAN CRISTOBAL. CORRESP.  A  MARZO 2022</t>
  </si>
  <si>
    <t xml:space="preserve">EFT-7626 </t>
  </si>
  <si>
    <t>EFT-7627</t>
  </si>
  <si>
    <t>EFT-7628</t>
  </si>
  <si>
    <t>EFT-7629</t>
  </si>
  <si>
    <t>EFT-7630</t>
  </si>
  <si>
    <t>EFT-7631</t>
  </si>
  <si>
    <t>EFT-7632</t>
  </si>
  <si>
    <t>EFT-7633</t>
  </si>
  <si>
    <t>EFT-7634</t>
  </si>
  <si>
    <t>EFT-7635</t>
  </si>
  <si>
    <t xml:space="preserve">062616 </t>
  </si>
  <si>
    <t xml:space="preserve">062617 </t>
  </si>
  <si>
    <t xml:space="preserve">062618 </t>
  </si>
  <si>
    <t xml:space="preserve">062619 </t>
  </si>
  <si>
    <t xml:space="preserve">062620 </t>
  </si>
  <si>
    <t xml:space="preserve">062621 </t>
  </si>
  <si>
    <t xml:space="preserve">062622 </t>
  </si>
  <si>
    <t xml:space="preserve">062623 </t>
  </si>
  <si>
    <t xml:space="preserve">062624 </t>
  </si>
  <si>
    <t xml:space="preserve">062625 </t>
  </si>
  <si>
    <t xml:space="preserve">062626 </t>
  </si>
  <si>
    <t xml:space="preserve">062627 </t>
  </si>
  <si>
    <t xml:space="preserve">062628 </t>
  </si>
  <si>
    <t xml:space="preserve">062629 </t>
  </si>
  <si>
    <t xml:space="preserve">062630 </t>
  </si>
  <si>
    <t xml:space="preserve">062631 </t>
  </si>
  <si>
    <t xml:space="preserve">062632 </t>
  </si>
  <si>
    <t xml:space="preserve">062633 </t>
  </si>
  <si>
    <t xml:space="preserve">062634 </t>
  </si>
  <si>
    <t xml:space="preserve">062635 </t>
  </si>
  <si>
    <t xml:space="preserve">062636 </t>
  </si>
  <si>
    <t xml:space="preserve">062637 </t>
  </si>
  <si>
    <t xml:space="preserve">062638 </t>
  </si>
  <si>
    <t xml:space="preserve">062639 </t>
  </si>
  <si>
    <t xml:space="preserve">062640 </t>
  </si>
  <si>
    <t xml:space="preserve">062641 </t>
  </si>
  <si>
    <t>PAGO FACT.  NO. B1500000019/17-03-2022, ORDEN DE SERVICIO NO. OS2022-0127,  ABASTECIMIENTO DE AGUA EN DIFERENTES SECTORES Y COMUNIDADES DE LA PROVINCIA INDEPENDENCIA, CORRESP. A 28 DIAS  DE FEBRERO/2022.</t>
  </si>
  <si>
    <t>PAGO FACT. NO.B1500000019/13-08-2020, ORDEN DE SERVICIO NO.OS2020-0735, DISTRIBUCION DE AGUA EN DIFERENTE SECTORES Y COMUNIDADES DE LA PROVINCIA MONTE CRISTI, CORRESP. A 7 DIAS DEL MES DE  JULIO/2020.</t>
  </si>
  <si>
    <t>PAGO FACT. NO. B1500000052/10-03-2022 ORDEN DE SERVICIO OS2021-0827, COLOCACIÓN DE PUBLICIDAD INSTITUCIONAL DURANTE 03 (TRES) MESES, EN EL PROGRAMA " NOSOTROS A LAS 8" EL CUAL ES TRANSMITIDO DE LUNES A VIERNES DE 8:00 PM A 9:00 PM POR LOS CANALES 12 Y 45 DE TELERADIO AMERICA, CORRESP. AL PERIODO DEL 10 DICIEMBRE/2021 AL 10 MARZO/2022.</t>
  </si>
  <si>
    <t>PAGO  VAC.  ( 9 DIAS CORRESP. AL   AÑO 2020),   QUIEN  DESEMPEÑO LA FUNCION DE CONSERJE, EN LA DIVISION ADMINISTRATIVA  FINANCIERA PROVINCIA SAN CRISTOBAL.</t>
  </si>
  <si>
    <t>PAGO VAC. (30 DIAS CORRESP. AL AÑO 2020 Y 29 DIAS AL 2021), QUIEN DESEMPEÑO LA FUNCION DE AUXILIAR ADMINISTRATIVO,  PERSONAL EN TRAMITE DE PENSION.</t>
  </si>
  <si>
    <t>PAGO FACT. NO. B1100009398/16-03-2022, ALQUILER LOCAL COMERCIAL UBICADO EN EL MUNICIPIO JIMANI PROVINCIA INDEPENDENCIA, CORRESP. AL MES DE MARZO/2022.</t>
  </si>
  <si>
    <t>PAGO FACT. NO.B1100009409/17-03-2022,  ALQUILER DE LOCAL COMERCIAL EN EL MUNICIPIO NAGUA, PROVINCIA MARIA TRINIDAD SANCHEZ, CORRESP. A 12 DIAS DEL MES DE MARZO/2022.</t>
  </si>
  <si>
    <t>PAGO FACT. NO.B1100009401/16-03-2022,  ALQUILER LOCAL COMERCIAL EN JICOME ARRIBA, MUNICIPIO ESPERANZA, PROVINCIA VALVERDE,  CORRESP. AL MES DE MARZO/2022.</t>
  </si>
  <si>
    <t>PAGO FACT. NO. B1100009424/18-03-2022, ALQUILER LOCAL COMERCIAL EN EL MUNICIPIO DUVERGE, PROVINCIA INDEPENDENCIA, CORRESP. AL  MES DE MARZO/2022.</t>
  </si>
  <si>
    <t>PAGO FACT. NO.B1100009411/17-03-2022, ALQUILER LOCAL COMERCIAL EN EL MUNICIPIO DE PARAISO, PROVINCIA BARAHONA,  CORRESP. AL MES DE MARZO/2022.</t>
  </si>
  <si>
    <t>PAGO FACT. NO.B1100009400/16-03-2022,  ALQUILER LOCAL COMERCIAL, MUNICIPIO SAN JOSE DE OCOA, PROVINCIA  DE SAN JOSE DE OCOA, CORRESP. AL MES DE MARZO/2022.</t>
  </si>
  <si>
    <t>PAGO FACT. NO. B1100009429/18-03-2022,  ALQUILER LOCAL COMERCIAL EN EL MUNICIPIO MONCION, PROVINCIA SANTIAGO RODRIGUEZ, , CORRESP.  AL MES DE MARZO/2022.</t>
  </si>
  <si>
    <t xml:space="preserve">EFT-2498 </t>
  </si>
  <si>
    <t xml:space="preserve">EFT-2500 </t>
  </si>
  <si>
    <t xml:space="preserve">EFT-2499 </t>
  </si>
  <si>
    <t>PAGO FACT. NO. B1500000195/05-04-2022, (CUB.NO.15)  PARA LOS TRABAJOS CONSTRUCCION MACRO RED DE BANI Y RED DE DISTRIBUCION EL FUNDO, AC.PERAVIA, PROV. PERAVIA.</t>
  </si>
  <si>
    <t>PAGO FACT. NO.B1500000064/05-04-2022 ( CUB.NO.05 FINAL Y DEVOLUCION POR GARANTIA DE OBRA), DE LOS TRABAJOS CONSTRUCCION SISTEMAS DE BOMBEO AC. VILLEGAS LAS ROSAS,  PROV. SAN CRISTOBAL.</t>
  </si>
  <si>
    <t>PAGO FACT. NO. B1500000011/22-03-2022 (CUB.NO.07) DE LOS TRABAJOS DE CONSTRUCCION DEPOSITO REGULADOR H.A. PARA EL AC. LOS RIOS Y LAS CLAVELINAS,  PROV. BAHORUCO, ZONA VIII, LOTE NO.IV.</t>
  </si>
  <si>
    <t>SERV. DE ALQUILER DEL LOCAL PARA EL AREA COMERCIAL UBICADO EN HATILLO, S.C., INAPA, PROV. S.C. CORRESPONDIENTE AL MES DE MARZO 2022</t>
  </si>
  <si>
    <t>SERV. DE FLOTAS DE INAPA, PROV. SAN CRISTOBAL. CORRESPONDIENTE AL MES DE MARZO 2022</t>
  </si>
  <si>
    <t>COMPRAS DE MATERIALES PARA SER UTILIZADO EN LA PROTECCION DE ELECTROMECANICO, EN INAPA-SAN CRISTOBAL.</t>
  </si>
  <si>
    <t>4522</t>
  </si>
  <si>
    <t>4523</t>
  </si>
  <si>
    <t>4524</t>
  </si>
  <si>
    <t>4525</t>
  </si>
  <si>
    <t>4526</t>
  </si>
  <si>
    <t>4527</t>
  </si>
  <si>
    <t>4528</t>
  </si>
  <si>
    <t>SERV. DE ALQUILER DEL LOCAL PARA EL AREA COMERCIAL UBICADO EN VILLA ALTAGRACIA, INAPA, PROV. SAN CRISTOBAL. CORRESP. A MARZO 2022.</t>
  </si>
  <si>
    <t>SERV. DEL LOCAL PARA EL AREA COMERCIAL UBICADO EN BAJOS HAINA, PROV. SAN CRISTOBAL. CORRESP. A  MARZO 2022</t>
  </si>
  <si>
    <t>SERV. DE TRANSPORTE IDA Y VUELTA DE LA OFICINA COMERCIAL Y OFICINA DE OPERACIONES PLANTA DE TRATAMIENTO DE INAPA, PROV. SAN CRISTOBAL. CORRESP. A MARZO 2022</t>
  </si>
  <si>
    <t>SERV. DE TRANSPORTE IDA Y VUELTA DE LA OFICINA ADMIN. DE INAPA, PROV. SAN CRISTOBAL. CORRESP. A  MARZO 2022</t>
  </si>
  <si>
    <t>PAGO FACT. NO.B1100009406/16-03-2022, ALQUILER LOCAL COMERCIAL UBICADO EN EL MUNICIPIO DE LOMA DE CABRERA,  PROVINCIA DAJABON, CORRESP. AL  MES DE MARZO/2022.</t>
  </si>
  <si>
    <t>AVANCE INICIAL A LA ORDEN DE SERVICIO OS2022-0112, SERVICIO DE SUMINISTRO E INSTALACIÓN DE PUERTAS PARA LA OFICINA REGIONAL COMERCIAL DE SFM. Y LA SEDE CENTRAL DEL INAPA.</t>
  </si>
  <si>
    <t>PAGO FACT. NO.B1100000323/25-03-2022,  ALQUILER LOCAL COMERCIAL EN VILLA VASQUEZ, PROVINCIA MONTECRISTI, CORRESP. A LOS MESES DESDE FEBRERO/2020 HASTA DICIEMBRE/2020, HASTA DICIEMBRE/2021 Y ENERO, FEBRERO, MARZO/2022.</t>
  </si>
  <si>
    <t>PAGO FACT. NO. B1100009405/16-03-2022, ALQUILER LOCAL COMERCIAL EN EL MUNICIPIO QUISQUEYA, PROVINCIA SAN PEDRO DE MACORIS, CORRESP. AL MES DE MARZO/2022.</t>
  </si>
  <si>
    <t>PAGO FACT. NO.B1100009404/16-03-2022, ALQUILER LOCAL COMERCIAL  EN BOCA CANASTA , MUNICIPIO BANI, PROVINCIA PERAVIA CORRESP. AL MES DE MARZO/2022.</t>
  </si>
  <si>
    <t>PAGO FACT. NO.B1100009415/18-03-2022, ALQUILER DE LOCAL COMERCIAL EN EL  MUNICIPIO GALVAN,, PROVINCIA  BARAHONA, CORRESP. AL MES MARZO/2022.</t>
  </si>
  <si>
    <t>PAGO FACT. NO. B1100009413/17-03-2022, ALQUILER LOCAL COMERCIAL EN CAÑAFISTOL-BANI, PROVINCIA PERAVIA CORRESP. AL MES DE MARZO/2022.</t>
  </si>
  <si>
    <t>PAGO FACT. NO.B1100009414/18-03-2022,  ALQUILER LOCAL COMERCIAL EN SABANA IGLESIA, PROVINCIA SANTIAGO CORRESP. AL MES DE MARZO/2022.</t>
  </si>
  <si>
    <t>PAGO FACT. NO. B1100009420/18-03-2022,  ALQUILER LOCAL COMERCIAL EN EL MUNICIPIO SABANA LARGA, PROVINCIA SAN JOSE DE OCOA, CORRESP. AL MES DE MARZO/2022.</t>
  </si>
  <si>
    <t>PAGO ARBITRIO DEL AYUNTAMIENTO DE NAVARRETE CORRESP. A LOS MESES JUNIO, JULIO, AGOSTO, SEPTIEMBRE, OCTUBRE, NOVIEMBRE Y DICIEMBRE/2018, Y LOS MESES DESDE ENERO HASTA NOVIEMBRE/2019.</t>
  </si>
  <si>
    <t>PAGO FACTURA NO. B1100009418/18-03-2022,  ALQUILER LOCAL COMERCIAL EN EL MUNICIPIO JUAN DOLIO, PROVINCIA SAN PEDRO DE MACORIS, CORRESP. AL MES DE MARZO/2022.</t>
  </si>
  <si>
    <t>PAGO FACT. NO.B1100009422/18-03-2022  ALQUILER LOCAL COMERCIAL MUNICIPIO COMENDADOR, PROVINCIA ELIAS PIÑA, CORRESP. AL MES DE MARZO/2022.</t>
  </si>
  <si>
    <t>PAGO FACT. NO. B1100009430/18-03-2022, ALQUILER DE LOCAL COMERCIAL, MUNICIPIO MICHES, PROVINCIA EL SEIBO,  CORRESP. AL MES DE MARZO/2022.</t>
  </si>
  <si>
    <t>PAGO ARBITRIO DE RECOGIDA DE BASURA AL AYUNTAMIENTO DE AZUA CORRESP. A LOS MESES JULIO, OCTUBRE, NOVIEMBRE2013, ENERO, FEBRERO, MARZO, ABRIL/2014, MARZO, ABRIL, JULIO, SEPTIEMBRE  NOVIEMBRE/2015.</t>
  </si>
  <si>
    <t>PAGO FACT. NO. B1500000004/01-03-2022, ORDEN DE SERVICIO NO. OS2022-0012, DISTRIBUCIÓN DE AGUA EN CAMIÓN CISTERNA EN LOS  DIFERENTES SECTORES Y COMUNIDADES DE LA PROVINCIA PERAVIA,  CORRESP. A 28  DÍAS DEL MES DE FEBRERO/2022.</t>
  </si>
  <si>
    <t>PAGO FACT. NO. B1100009433/18-03-2022,  ALQUILER VIVIENDA FAMILIAR HABITADA POR EL PERSONAL DE SUPERVISION DE OBRAS EN MONTECRISTI, CORRESP. A 5 DIAS DEL MES DE MARZO/2022.</t>
  </si>
  <si>
    <t>PAGO FACT. NO.B1100009402/16-03-2022, ALQUILER LOCAL COMERCIAL EN VILLA LA MATA, PROVINCIA SANCHEZ RAMIREZ, CORRESP. AL MES DE MARZO/2022.</t>
  </si>
  <si>
    <t>PAGO FACT. NO.B1100009399/16-03-2022.  ALQUILER LOCAL COMERCIAL EN EL MUNICIPIO DE BAYAGUANA, PROVINCIA MONTE PLATA,  CORRESP. AL MES DE MARZO/2022.</t>
  </si>
  <si>
    <t>PAGO FACT. NO.B1100009403/16-03-2022, ALQUILER LOCAL COMERCIAL,  MUNICIPIO EL VALLE, PROVINCIA HATO MAYOR, CORRESP. AL MES DE MARZO/2022.</t>
  </si>
  <si>
    <t>PAGO FACT. NO.B1100009397/16-03-2022,  ALQUILER LOCAL COMERCIAL EN LAS TARANAS VILLA RIVAS, PROVINCIA DUARTE, CORRESP. AL MES DE MARZO/2022.</t>
  </si>
  <si>
    <t>PAGO FACT. NO. B1500000059/07-03-2022, ORDEN  DE SERVICIO NO.  OS2022-0084,  DISTRIBUCION DE AGUA CON CAMION CISTERNA EN DIFERENTES SECTORES Y COMUNIDADES DE LA PROVINCIA SAN CRISTOBAL, CORRESP. A 27   DIAS DE FEBRERO/2022.</t>
  </si>
  <si>
    <t>PAGO FACT. NO. B1100009434/18-03-2022, ALQUILER DE VIVIENDA FAMILIAR HABITADA POR EL PERSONAL DE SUPERVISION DEL ACUEDUCTO JUANA VICENTA, EL LIMON, PROVINCIA SAMANA,  CORRESP. AL MES DE MARZO/2022.</t>
  </si>
  <si>
    <t>PAGO FACT. NO. B1500000103/03-03-2022, ORDEN DE SERVICIO NO. OS2021-0921, DISTRIBUCION DE AGUA CON CAMION CISTERNA EN DIFERENTES SECTORES Y COMUNIDADES DE LA PROVINCIA SAN CRISTOBAL CORRESP. A 28  DIAS DEL MES DE FEBRERO/2022.</t>
  </si>
  <si>
    <t>PAGO FACT.  NO.B1500000019/01-03-2022,  ORDEN DE SERVICIO NO. OS2021- 0919, DISTRIBUCION DE AGUA EN DIFERENTES SECTORES Y COMUNIDADES DE LA PROVINCIA ELIAS PIÑA, CORRESP. A 28  DIAS DEL MES DE FEBRERO/2022.</t>
  </si>
  <si>
    <t xml:space="preserve">EFT-7636 </t>
  </si>
  <si>
    <t>EFT-7637</t>
  </si>
  <si>
    <t>EFT-7638</t>
  </si>
  <si>
    <t>EFT-7639</t>
  </si>
  <si>
    <t>EFT-7640</t>
  </si>
  <si>
    <t>EFT-7641</t>
  </si>
  <si>
    <t>EFT-7642</t>
  </si>
  <si>
    <t>EFT-7643</t>
  </si>
  <si>
    <t>EFT-7644</t>
  </si>
  <si>
    <t>EFT-7645</t>
  </si>
  <si>
    <t>EFT-7646</t>
  </si>
  <si>
    <t>EFT-7647</t>
  </si>
  <si>
    <t xml:space="preserve">062642 </t>
  </si>
  <si>
    <t xml:space="preserve">062643 </t>
  </si>
  <si>
    <t xml:space="preserve">062644 </t>
  </si>
  <si>
    <t xml:space="preserve">062645 </t>
  </si>
  <si>
    <t xml:space="preserve">062646 </t>
  </si>
  <si>
    <t xml:space="preserve">062647 </t>
  </si>
  <si>
    <t xml:space="preserve">062648 </t>
  </si>
  <si>
    <t xml:space="preserve">062649 </t>
  </si>
  <si>
    <t xml:space="preserve">062650 </t>
  </si>
  <si>
    <t xml:space="preserve">062651 </t>
  </si>
  <si>
    <t xml:space="preserve">062652 </t>
  </si>
  <si>
    <t xml:space="preserve">062653 </t>
  </si>
  <si>
    <t xml:space="preserve">062654 </t>
  </si>
  <si>
    <t xml:space="preserve">062655 </t>
  </si>
  <si>
    <t xml:space="preserve">062656 </t>
  </si>
  <si>
    <t xml:space="preserve">062657 </t>
  </si>
  <si>
    <t xml:space="preserve"> PAGO FACT. NO.B1500000017/01-03-2022, ORDEN DE SERVICIO NO. OS2021-0854, DISTRIBUCION DE AGUA EN DIFERENTES SECTORES Y COMUNIDADES DE LA PROVINCIA PERAVIA,  CORRESP. A 28 DIAS DEL MES DE FEBRERO/ 2022.</t>
  </si>
  <si>
    <t>PAGO FACT. NO. B1100009428/18-03-2022,  ALQUILER LOCAL COMERCIAL, EN EL MUNICIPIO VILLA JARAGUA, PROVINCIA BAHORUCO, CORRESP. AL MES DE MARZO/2022.</t>
  </si>
  <si>
    <t>PAGO FACT. NO. B1100009419/18-03-2022, ALQUILER LOCAL COMERCIAL EN BOHECHIO, PROVINCIA SAN JUAN,  CORRESP. AL MES DE MARZO/2022.</t>
  </si>
  <si>
    <t>PAGO FACT. NO. B1100009426/18-03-2022, ALQUILER DEL LOCAL  DE LA OFICINA COMERCIAL, UBICADO EN LA CALLE DUARTE NO.09,  MUNICIPIO RANCHO ARRIBA,  PROVINCIA SAN JOSE DE OCOA, CORRESP. AL MES DE MARZO/2022.</t>
  </si>
  <si>
    <t>REPOSICION FONDO CAJA CHICA DE LA DIRECCION DE OPERACIONES DESTINADO PARA CUBRIR GASTOS DE URGENCIA CORRESP. AL PERIODO DEL 21-02  AL 29-03-2022, RECIBOS DE DESEMBOLSO DEL 10163  AL 10245.</t>
  </si>
  <si>
    <t>PAGO ARBITRIO DE BASURA DEL AYUNTAMIENTO DE BAYAGUANA CORRESP. A LOS MESES JUNIO. JULIO, AGOSTO, SEPTIEMBRE, Y OCTUBRE/2013.</t>
  </si>
  <si>
    <t>PAGO FACT. NO. B1100009432/18-03-2022,  ALQUILER  LOCAL  DE LA OFICINA COMERCIAL EN EL MUNICIPIO DE VALLEJUELOS, PROVINCIA SAN JUAN, CORRESP. AL MES MARZO/2022.</t>
  </si>
  <si>
    <t>PAGO FACT. NO.B1100009427/18-03-2022,  ALQUILER LOCAL COMERCIAL EN EL MUNICIPIO CEVICOS, PROVINCIA  SANCHEZ RAMIREZ , CORRESP. AL MES DE MARZO/2022.</t>
  </si>
  <si>
    <t>REPOSICION FONDO CAJA CHICA DE LA DIRECCION COMERCIAL CORRESP. AL PERIODO DEL 19-01  AL 18-03-2022, RECIBOS DE DESEMBOLSO DEL 48841  AL 48861.</t>
  </si>
  <si>
    <t>REPOSICION FONDO CAJA CHICA DE LA PROVINCIA MONTECRISTI ZONA I CORRESP. AL PERIODO DEL 22-02 AL 24-03-2022, RECIBOS DE DESEMBOLSO DEL 0855  AL 0884.</t>
  </si>
  <si>
    <t>REPOSICION FONDO CAJA CHICA DEL ACUEDUCTO DE BOTONCILLO, CORRESP. AL PERIODO DEL 03-01  AL 23-02-2022, RECIBOS DE DESEMBOLSO DEL 0190  AL 0198.</t>
  </si>
  <si>
    <t>REPOSICION FONDO CAJA CHICA DE LA PROVINCIA HATO MAYOR ZONA VI,  CORRESP. AL PERIODO DEL 03-01  AL 08-02-2022, RECIBOS DE DESEMBOLSO DEL 0915  AL 0999.</t>
  </si>
  <si>
    <t>PAGO FACT. NOS. B1500000003/02-02, 4/01-03-2022, ORDEN DE SERVICIO NO. OS2022-0007, DISTRIBUCIÓN DE AGUA EN DIFERENTES SECTORES Y COMUNIDADES DE LA PROVINCIA SANTIAGO RODRIGUEZ,  CORRESP. A 26 DÍAS DEL MES DE ENERO Y 25 DÍAS DEL MES DE FEBRERO/2022.</t>
  </si>
  <si>
    <t>PAGO DE ARBITRIO DE BASURA  DEL  AYUNTAMIENTO DE BARAHONA, CORRESP. A LOS MESES DE ENERO, FEBRERO MARZO Y ABRIL/2014.</t>
  </si>
  <si>
    <t>PAGO DE VAC. (30 DIAS DEL AÑO 2020 Y 30 DEL AÑO 2021) QUIEN DESEMPEÑO EL CARGO DE SECRETARIA, EN LA NÓMINA DE PERSONAL EN TRÁMITE DE PENSIÓN.</t>
  </si>
  <si>
    <t>PAGO ARBITRIO DEL AYUNTAMIENTO DE NAVARRETE CORRESP. A LOS MESES DE ENERO, FEBRERO, MARZO, ABRIL, MAYO, JUNIO, JULIO, AGOSTO, SEPTIEMBRE, OCTUBRE, NOVIEMBRE Y DICIEMBRE/2021 Y LOS MESES DE ENERO HASTA FEBRERO/2022.</t>
  </si>
  <si>
    <t>PAGO FACTURA NO. B1500000120/18-03-2022,  ORDEN DE SERVICIO NO. OS2021-0590, SERVICIO DISTRIBUCION DE AGUA EN DIFERENTES SECTORES Y COMUNIDADES DE LA PROVINCIA SAMANA. CORRESP. A  15  DIAS DE FEBRERO/2022.</t>
  </si>
  <si>
    <t>PAGO FACT. NO. B1500000008/08-03-2022 ORDEN DE SERVICIO OS2022-0121, SERVICIO DE DISTRIBUCIÓN DE AGUA EN LOS DIFERENTES SECTORES Y COMUNIDADES DE LAS PROVINCIAS DE AZUA, CORRESP. A 27 DÍAS DEL MES FEBRERO/2022 .</t>
  </si>
  <si>
    <t>PAGO FACT. NOS. B1500000015/04-02, 16/04-03-2022 ORDEN DE SERVICIO NO. OS2022-0099, SERVICIO DE DISTRIBUCIÓN DE AGUA EN LOS DIFERENTES SECTORES Y COMUNIDADES DE LA PROVINCIA DE VALVERDE, CORRESP. A 22 DÍAS DEL MES DE ENERO, Y 25 DÍAS DEL MES DE FEBRERO/2022.</t>
  </si>
  <si>
    <t>PAGO FACT. NO.B1100009431/18-03-2022,  ALQUILER LOCAL COMERCIAL  EN EL SECTOR PIZARRETE, MUNICIPIO BANI, PROVINCIA PERAVIA, CORRESP. AL MES DE MARZO/2022.</t>
  </si>
  <si>
    <t>PAGO FACT. NO. B1500164110/28-03-2022 (721621338) SERVICIO DE LAS FLOTAS SISMOPA, CORRESP. AL MES DE MARZO/2022.</t>
  </si>
  <si>
    <t>PAGO FACT. NO. B1500164763/28-03-2022 (CUENTA NO.744281798), SERVICIO DE INTERNET BANDA ANCHA DE LA DIRECCION EJECUTIVA, SUB-DIRECTORES, DIRECCION DE TRATAMIENTO, COMUNICACION Y PRENSA, DIRECCION ADMINISTRATIVA, DIRECCION DE OPERACIONES, DIRECCION DE SUPERV. Y FISCALIZACION DE OBRAS Y DE LA PROV. SAN PEDRO DE MACORIS, CORRESP. AL MES DE MARZO/2022.</t>
  </si>
  <si>
    <t>PAGO FACTURA NO.B1500164764/28-03-2022 (771256670), SERVICIO DE LINEA TELEFONICA TIPO CELULAR FIJO, INSTALADA EN LA PLANTA DE TRATAMIENTO DE HIGUEY, CORRESP. AL MES DE MARZO/2022.</t>
  </si>
  <si>
    <t>PAGO FACT. NOS. B1500000034/03-03, 39/24-03-2022, ORDENES DE SERVICIOS NOS. OS2022-0134, OS2022-0124, SERVICIO DE NOTARIO PARA EL ACTO DE APERTURA DE LA COMPARACION DE PRECIOS NOS. INAPA-CCC-CP-2021-0077, 2022-0001,  OFERTAS ECONÓMICAS (SOBRE B), PARA EL " MEJORAMIENTO ACUEDUCTO EL LIMON, PROVINCIA INDEPENDENCIA, ZONA VIII", Y OFERTAS TECNICAS (SOBRE A), PARA LA " REHABILITACION DEPOSITO METALICO ACUEDUCTO PIMENTEL,  PROVINCIA DUARTE , ZONA III".</t>
  </si>
  <si>
    <t>PAGO FACT. NO. B1500000029/08-03-2022, ORDEN DE SERVICIO NO. OS2021-0858, DISTRIBUCIÓN DE AGUA EN DIFERENTES SECTORES Y COMUNIDADES DE LA PROVINCIA BARAHONA. CORRESP. A 28 DIAS DEL MES DE FEBRERO/2022.</t>
  </si>
  <si>
    <t>PAGO FACT. NO. B022966898/15-02-2022, DESCONTADO DE LAS VAC. QUIEN DESEMPEÑO EL CARGO DE SECRETARIA, EN LA NÓMINA DE PERSONAL EN TRÁMITE DE PENSIÓN.</t>
  </si>
  <si>
    <t>PAGO FACT. NO.B1500006090/01-04-2022  SERVICIOS A EMPLEADOS VIGENTES Y EN TRAMITE DE PENSION, CORRESP. AL MES DE ABRIL/2022.</t>
  </si>
  <si>
    <t xml:space="preserve">EFT0-20 </t>
  </si>
  <si>
    <t>EFT0-21</t>
  </si>
  <si>
    <t>EFT0-22</t>
  </si>
  <si>
    <t>PAGO FACT. DE CONSUMO ENERGETICO EN LA ZONA NORTE DEL PAIS CORRESP. AL MES DE FEBRERO/2022.</t>
  </si>
  <si>
    <t>PAGO FACT. NO. B1500000025/25-03-2022 (CUB. NO.01) DE LOS TRABAJOS REHABILITACIÓN ALCANTARILLADO SANITARIO DE FANTINO, PROVINCIA SANCHEZ RAMÍREZ.</t>
  </si>
  <si>
    <t>PAGO FACT. NOS. B15000014377,1478,1479,1480,1482/15-03-2022, CONTRATOS NOS. 6395, 6396, 6397, 6398, 6415, CONSUMO ENERGÉTICO DE LAS LOCALIDADES ARROYO SULDIDO, AGUA SABROSA, LA BARBACOA, LAS COLONIAS RANCHO ESPAÑOL, PROVINCIA SAMANÁ, CORRESP. AL MES DE MARZO/2022.</t>
  </si>
  <si>
    <t>COMISION POR CARTA DE REFERENCIA</t>
  </si>
  <si>
    <t xml:space="preserve">EFT-7648 </t>
  </si>
  <si>
    <t>EFT-7649</t>
  </si>
  <si>
    <t>EFT-7650</t>
  </si>
  <si>
    <t>EFT-7651</t>
  </si>
  <si>
    <t>EFT-7652</t>
  </si>
  <si>
    <t>EFT-7653</t>
  </si>
  <si>
    <t xml:space="preserve">062658 </t>
  </si>
  <si>
    <t xml:space="preserve">062659 </t>
  </si>
  <si>
    <t xml:space="preserve">062660 </t>
  </si>
  <si>
    <t xml:space="preserve">062661 </t>
  </si>
  <si>
    <t>REPOSICION FONDO CAJA CHICA DE LA PROVINCIA MARIA TRINIDAD SANCHEZ ZONA III,  CORRESP. AL PERIODO DEL 04-02  AL 15-03-2022, RECIBOS DE DESEMBOLSO DEL 1287  AL 1363.</t>
  </si>
  <si>
    <t>REPOSICION FONDO CAJA CHICA DEL DEPARTAMENTO  ADMINISTRTIVO Y SUS DIVISIONES, DESTINADO PARA CUBRIR GASTOS EN LAS DIFERENTES AREAS DE LA INSTITUCION,  CORRESP. AL PERIODO DEL 04-02  AL 18-03-2022, RECIBOS DE DESEMBOLSO DEL 3357  AL 3469.</t>
  </si>
  <si>
    <t>REPOSICION FONDO CAJA CHICA DE LA OFICINA COMERCIAL DE SANCHEZ ZONA III CORRESP. AL PERIODO DEL 15-02  AL 11-03-2022, RECIBOS DE DESEMBOLSO DEL 0183  AL 0190.</t>
  </si>
  <si>
    <t>PAGO FACT. NO. B1500000153/18-03-2022, ORDEN DE SERVICIO NO. OS2021-0722, DISTRIBUCIÓN DE AGUA EN DIFERENTES SECTORES Y COMUNIDADES DE LA PROVINCIA SAMANÁ,  CORRESP. A 28 DÍAS DEL MES DE FEBRERO/2022.</t>
  </si>
  <si>
    <t>PAGO FACTURA NO. B1500000027/04-03-2022 ORDEN DE SERVICIO NO. OS2021-0637, DISTRIBUCIÓN DE AGUA EN DIFERENTES SECTORES Y COMUNIDADES DE LA PROVINCIA ELIAS PIÑA,  CORRESP. A 28 DÍAS DEL MES DE FEBRERO/2022.</t>
  </si>
  <si>
    <t>PAGO FACT. NO.B1500164762/28-03-2022, CUENTA NO.709494508, SERVICIOS TELEFONICOS E INTERNET, CORRESP. AL MES DE MARZO/2022.</t>
  </si>
  <si>
    <t>PAGO FACT. NO. B1500000017/22-03-2022, ORDEN DE SERVICIO OS2021-0797, SERVICIO DE DISTRIBUCION DE AGUA EN CAMION CISTERNA EN LOS DIFERENTES SECTORES Y COMUNIDADES DE LA PROVINCIA DE EL SEIBO, CORRESP. A 25 DIAS DEL MES DE FEBRERO/2022.</t>
  </si>
  <si>
    <t>PAGO FACT.  NO. B1500000017/04-03-2022, ORDEN DE SERVICIO NO.  OS2022-0042, DISTRIBUCION DE AGUA EN DIFERENTES SECTORES Y COMUNIDADES DE LA PROVINCIA SAN JUAN CORRESP. A 28 DIAS DEL MES FEBRERO/2022.</t>
  </si>
  <si>
    <t>EFT0-23</t>
  </si>
  <si>
    <t>EFT0-24</t>
  </si>
  <si>
    <t>PAGO FACT. NOS. B1500000184 Y 185/24-03-2022, ORDEN DE COMPRA OC2021-0206, ADQUISICIÓN DE SUSTANCIAS QUÍMICAS (406,933.17 CLORO GAS DE 2,000 LBS), PARA SER UTILIZADOS EN TODOS LOS ACUEDUCTOS DEL INAPA, 10MO. ABONO AL CONTRATO 025/2021.</t>
  </si>
  <si>
    <t>PAGO FACT. NOS. B1500004988, 4989, 4990, 4991, 4992, 4994, 4975, 5009, 5010, 5011, 5012, 5043, 5014, 5015, 5016/31-03-2022, CONTRATOS NOS. 1007252, 53, 54, 55, 1008357, 1010178, 3002610, 1015536, 1015537, 1015538, 1015539, 1015540, 1015541, 1015542, 1015543, CONSUMO ENERGETICO CORRESPONDIENTE AL MES DE MARZO/2022.</t>
  </si>
  <si>
    <t>SUPERVISION DE OBRAS</t>
  </si>
  <si>
    <t xml:space="preserve">PAGO COMPRA DE 136 METROS CUADRADO, DE TERRENO PARA LA CONSTRUCCIÓN DE UNA ESTACIÓN DE BOMBEO Y 101.2 METROS CUADRADO, PARA LA CONSTRUCCIÓN DE UN CAMINO DE ACCESO, UBICADO EN LAS TERRENAS, PROV. SAMANÁ. </t>
  </si>
  <si>
    <t>AVANCE INICIAL 20% DE LOS TRABAJOS RECONSTRUCCIÓN TECHUMBRE EN ALUZINC ACANALADO CALIBRE 26, EN EL TERCER NIVEL DE LA SEDE CENTRAL DEL INAPA, PROV. DISTRITO NACIONAL.</t>
  </si>
  <si>
    <t>PAGO FACT. NO. B1500000101/06-04-2022 (CUB. NO.01) DE LOS TRABAJOS LÍNEA DE CONDUCCIÓN 012¨¨ PVC LOS BOTADOS TRAMO DESDE EST. 4+388.20 H/EST. 5+404.00, PROV. SANTO DOMINGO - MONTE PLATA, ZONA IV.</t>
  </si>
  <si>
    <t>AVANCE INICIAL 20% DE LOS TRABAJOS CONSTRUCCIÓN REDES DE DISTRIBUCIÓN, AC. MÚLTIPLE SONADOR, PARTE 1, PROV. MONSEÑOR NOEL, ZONA V.</t>
  </si>
  <si>
    <t>AVANCE INICIAL 20% DE LOS TRABAJOS MEJORAMIENTO PLANTA DEPURADORA ALCANTARILLADO SANITARIO HATO MAYOR, PROV. HATO MAYOR, ZONA VI.</t>
  </si>
  <si>
    <t>AVANCE INICIAL 20% DE LOS TRABAJOS AMPLIACIÓN DE RED ACUEDUCTO SABANA DE LA MAR, SECTOR LOS SOLARES, PROV. HATO MAYOR, LOTE III.</t>
  </si>
  <si>
    <t xml:space="preserve">EFT-2501 </t>
  </si>
  <si>
    <t>PAGO FACT. NO.B1500000065/11-04-2022 ( CUB. NO.09 ) DE LOS TRABAJOS MEJORAMIENTO AC. CONSUELO, PROV. SAN PEDRO DE MACORIS.</t>
  </si>
  <si>
    <t>SERV. DE CONSTRUCCION, EXTRACCION Y FABRICACION DE PIEZAS DEL EQUIPO DE LA COLONIA #2 PTASC, INAPA PROV. SAN CRISTOBAL.</t>
  </si>
  <si>
    <t>SERV. DE MANTENIMIENTO Y CAMBIO DE RODAMIENTOS A MOTOR DE 100HP, 480V, 120AMP, 3PH PERTENECIENTE AL AC. LA TOMA, HATO DAMA, INAPA, PROV. SAN CRISTOBAL.</t>
  </si>
  <si>
    <t>COMPRA DE CEMENTO PVC PARA SER USADO EN LAS REPARACIONES DE AVERIAS EN INAPA-SAN CRISTOBAL.</t>
  </si>
  <si>
    <t>COMPRA DE TAPES DE GOMAS 3M Y TAPES DE VINIL 3M PARA SER UTILIZADOS PR LA BRIGADA TECNICA EN LOS TRABAJOS ELECTRICOS RECURRENTES E INAPA, PROV. SAN CRISTOBAL.</t>
  </si>
  <si>
    <t>SERV. DE TRANSPORTE DE TRES (3) VIAJES DE CALICHE EN CAMIONES DE 19 METROS A TOD COSTO (2) A LA AUTOPISTA 6 DE NOVIEMBRE Y UNO (1) A LA PLANTA DE TRATAMIENTO DE AGUA POTABLE, INAPA, PROV. S.C.</t>
  </si>
  <si>
    <t>SERV. DE EMBOBINAR Y DAR MANTENIMIENTO A MOTORES DE 60HP PARA SER UTILIZADOS EN LOS EQUIPOS #4 DEL AC. DE PALENQUE Y YAGUATE #2, INAPA PROV. SAN CRISTOBAL.</t>
  </si>
  <si>
    <t>SERV. DE CONFECCION DE UNIFORMES DE 100 (CIEN) GORRAS DE COLOR AZUL ROYAL CON BORDADOS DE INAPA, SAN CRISTOBAL PARA SER UTILIZADA  EN LA OFICINA PROV. SAN CRISTOBAL.</t>
  </si>
  <si>
    <t>RETECIONES BIENES Y SERVICIOS POR CORRESPODIENTE DEL 5% Y 10% ISR Y 18% Y 30% ITBIS. CORRESPONDIENTE AL MARZO 2022</t>
  </si>
  <si>
    <t>INCENTIVO POR CUMPLIR CON LAS METAS PAUTADAS Y HABER DESARROLLADO UN PROGRAMA DE ACTIVIDADES COMERCIALES LAS CUALES DIERON COMO RESULTADO UN AUMENTO EN LO RECAUDADO DURANTE EL MES DE MARZO 2022 EN LA PROV. SAN CRISTOBAL.</t>
  </si>
  <si>
    <t>4529</t>
  </si>
  <si>
    <t>4530</t>
  </si>
  <si>
    <t>4531</t>
  </si>
  <si>
    <t>4532</t>
  </si>
  <si>
    <t>4533</t>
  </si>
  <si>
    <t>4534</t>
  </si>
  <si>
    <t>4535</t>
  </si>
  <si>
    <t>4536</t>
  </si>
  <si>
    <t>4537</t>
  </si>
  <si>
    <t>.13/04/2022</t>
  </si>
  <si>
    <t xml:space="preserve">EFT-2502 </t>
  </si>
  <si>
    <t>AVANCE INICIAL 20% AL CONTRATO NO. 033/2022, PARA LOS TRABAJOS AMPLIACIÓN AC. MÚLTIPLE SAN JOSE DE OCOA-SABANA LARGA, PROV. SAN JOSE DE OCOA, ZONA IV.  -</t>
  </si>
  <si>
    <t>RETENCIÓN DEL ITBIS (18% A PERSONA FÍSICA), SEGÚN LEY 253/12, CORRESP. AL MES DE MARZO/2022.</t>
  </si>
  <si>
    <t>PAGO FACT. NO. B1500000013/07-04-2022 (CUB. NO.05) DE LOS TRABAJOS MEJORAMIENTO AC. MÚLTIPLE LIMONAL, LA VEREDA BANI, PROV. PERAVIA, LOTE III.</t>
  </si>
  <si>
    <t xml:space="preserve">EFT-7654 </t>
  </si>
  <si>
    <t xml:space="preserve">EFT-7655 </t>
  </si>
  <si>
    <t xml:space="preserve">EFT-7656 </t>
  </si>
  <si>
    <t xml:space="preserve">EFT-7657 </t>
  </si>
  <si>
    <t xml:space="preserve">EFT-7658 </t>
  </si>
  <si>
    <t xml:space="preserve">EFT-7659 </t>
  </si>
  <si>
    <t xml:space="preserve">EFT-7660 </t>
  </si>
  <si>
    <t xml:space="preserve">EFT-7661 </t>
  </si>
  <si>
    <t xml:space="preserve">EFT-7662 </t>
  </si>
  <si>
    <t xml:space="preserve">EFT-7663 </t>
  </si>
  <si>
    <t xml:space="preserve">EFT-7664 </t>
  </si>
  <si>
    <t xml:space="preserve">EFT-7665 </t>
  </si>
  <si>
    <t xml:space="preserve">EFT-7666 </t>
  </si>
  <si>
    <t xml:space="preserve">EFT-7667 </t>
  </si>
  <si>
    <t xml:space="preserve">EFT-7668 </t>
  </si>
  <si>
    <t xml:space="preserve">EFT-7669 </t>
  </si>
  <si>
    <t xml:space="preserve">EFT-7670 </t>
  </si>
  <si>
    <t>REPOSICION FONDO CAJA CHICA DE LA DIRECCION EJECUTIVA CORRESP.AL PERIODO DEL 28-03 AL 06-04-2022.</t>
  </si>
  <si>
    <t>REPOSICION FONDO CAJA CHICA DEL DEPARTAMENTO JURIDICO, CORRESP. AL   PERIODO DEL 03-01 AL 28-03-2022.</t>
  </si>
  <si>
    <t>PAGO FACT. NO.B1500000009/24-03-2022,  ALQUILER LOCAL COMERCIAL CALLE DUARTE, MUNICIPIO SANCHEZ, PROV. SANTA BARBARA DE SAMANA,CORRESP. AL MES DE MARZO/2022.</t>
  </si>
  <si>
    <t>PAGO FACT. NO. B1500000015/01-03-2022 O/S NO.OS2021-0683, SERV.DE DISTRIBUCION DE AGUA EN CAMION CISTERNA, EN LOS DIFERENTES SECTORES Y COMUNIDADES DE LA PROV. DE SANTIAGO RODRIGUEZ, CORESP. A  25 DIAS DE FEBRERO/2022 .</t>
  </si>
  <si>
    <t>PAGO FACT. NO. B1500000040/25-03-2022, O/S NO. OS2021-0913, DISTRIBUCION DE AGUA EN DIFERENTES SECTORES Y COMUNIDADES DE LA PROV. EL SEIBO, CORRESP. A 25  DIAS DE FEBRERO/22.</t>
  </si>
  <si>
    <t xml:space="preserve">PAGO FACT.  NO. B1500000049/03-03-2022, O/S NO. OS2022-0037,  DISTRIBUCION DE AGUA EN DIFERENTES SECTORES Y COMUNIDADES DE LA PROV. SAN JUAN DE LA MAGUANA,   CORRESP. A  28  DIAS DE FEBRERO/2022. </t>
  </si>
  <si>
    <t>PAGO FACT. NO.B1100009417/18-03-2022,  ALQUILER LOCAL COMERCIAL  EN EL MUNICIPIO NIZAO, PROV. PERAVIA CORRESP. AL MES DE MARZO/2022.</t>
  </si>
  <si>
    <t>PAGO FACT. NO. B1500000016/01-03-2022, O/S  NO.  OS2022-0098,   ABAST. DE AGUA EN DIFERENTES SECTORES Y COMUNIDADES DE LA PROV. SAN JUAN DE LA MAGUANA, CORRESP. A 28  DIAS DEL MES DE FEBRERO/2022.</t>
  </si>
  <si>
    <t>AVANCE INICIAL 20% AL CONTRATO NO. 031/2022, PARA LOS TRABAJOS AMPLIACIÓN AC. MICHES A ZONAS TURÍSTICAS, (OBRA DE TOMA RIO YEGUADA) MUNICIPIO MICHES, PROV. EL SEIBO, ZONA VI.</t>
  </si>
  <si>
    <t>RETENCION DEL ITBIS (30%) , DESCONTADO A  INGENIEROS-CONTRATISTAS, SEGUN LEY 253/2012, CORRESP. AL MES DE MARZO/2022.</t>
  </si>
  <si>
    <t>PAGO RETENCION SEGUN LEY 6-86 (1%) DESCONTADO A LOS INGENIEROS CONTRATISTAS, CORRESP. AL MES DE MARZO/2022.</t>
  </si>
  <si>
    <t xml:space="preserve">EFT-2503 </t>
  </si>
  <si>
    <t xml:space="preserve">PAGO FACT. NO.B1500000033/05-04-2022 (CUB. NO.06) DE LOS TRABAJOS EQUIPAMIENTO PLANTA DE TRATAMIENTO DE AGUAS RESIDUALES Y CONSTRUCCION NUEVO COLECTOR ALCANTARILLADO SAN CRISTOBAL, PROV. SAN CRISTOBAL </t>
  </si>
  <si>
    <t xml:space="preserve">104187 </t>
  </si>
  <si>
    <t>PAGO REGALIA CANCELADOS ACS. CORRESP. A DICIEMBRE 2020 Y VACACIONES (15 DIAS CORRESP. AL AÑO 2020), QUIEN DESEMPEÑO EL CARGO DE  ENCARGADA, EN LA DIV. COMERCIAL PROV. SAN PEDRO DE MACORIS .</t>
  </si>
  <si>
    <t>PAGO FACT. NO. B1500039011/05-04-2022, CUENTA NO.86115926, POR SERVICIO DE INTERNET, CORRESP. A LA FACTURACIÓN DESDE EL 01- AL 31 DE MARZO/2022.</t>
  </si>
  <si>
    <t>PAGO FACT. NO. B1500000123/03-03-2022, O/C NO. OC2021-0031 '' ADQUISICIÓN DE (500.00 FUNDAS) DE SULFATO DE ALUMINIO GRADO A (50 KGS) CADA UNA O SU EQUIVALENTE EN FUNDAS, PARA SER UTILIZADAS EN TODOS LOS ACS.DEL INAPA.</t>
  </si>
  <si>
    <t>PAGO FACT. NO. B1500034477/05-04-2022, SERVICIOS ODONTOLÓGICOS AL SERVIDOR VIGENTE Y SUS DEPENDIENTES DIRECTOS (CÓNYUGE E HIJOS) AFILIADOS A SENASA CORRESP.AL MES DE ABRIL/2022.</t>
  </si>
  <si>
    <t>PAGO FACT. NO.B1500000011/02-03-2022, O/S NO. OS2022-0004, SERV. DE DISTRIBUCION DE AGUA CON CAMION CISTERNA EN DIFERENTES COMUNIDADES DE LA PROV. MARIA TRINIDAD SANCHEZ, CORRESP. 24  DIAS DE FEBRERO/2022.</t>
  </si>
  <si>
    <t xml:space="preserve">PAGO FACT. NO. B1500039048/05-04-2022, CUENTA NO.86797963, CORRESP. AL SERVICIO DE USO GPS DEL INAPA FACTURACIÓN DESDE EL 01 AL 31 DE MARZO/2022. </t>
  </si>
  <si>
    <t>PAGO FACT. NO. B1500039019/05-04-2022, CUENTA NO.86273266, POR SERV. DE USO INTERNET MÓVIL TABLET, ASIGNADO AL DEPTO. DE CATASTRO AL USUARIO DEL INAPA, CORRESP. A LA FACT. DESDE EL 01 DEL AL 31 DE MARZO/2022.</t>
  </si>
  <si>
    <t>PAGO FACT. NO.B1500022978/01-04-2022, SERV. MEDICOS A EMPLEADOS VIGENTES Y EN TRÁMITE DE PENSIÓN, CONJUNTAMENTE CON SUS DEPENDIENTES DIRECTOS, (CÓNYUGES, HIJOS E HIJASTROS), CORRESP. AL MES DE ABRIL/2022.</t>
  </si>
  <si>
    <t>PAGO FACT. NO. B1500000103/28-03-2022,  ALQUILER LOCAL COMERCIAL EN EL MUNICIPIO TENARES, PROV. HERMANAS MIRABAL, CORRESP. AL MES DE MARZO/2022.</t>
  </si>
  <si>
    <t>PAGO FACTS. NOS.B1500032767 (CODIGO DE SISTEMA NO.77100), 32834  (6091) 01-04-2022, SERV. RECOGIDA DE BASURA EN EL NIVEL CENTRAL Y OFICINAS  ACS. RURALES, CORRESP. AL PERIODO DESDE EL 01 AL 30  DE ABRIL/2022.</t>
  </si>
  <si>
    <t>PAGO FACTS .NOS. B1500000001/24-03, 02/25-03-2022,  ALQUILER DE LOCAL DE LA OFICINA COMERCIAL, UBICADA EN LA  AVENIDA DEL ESTE NO.18, FRENTE AL PARQUE DEL DISTRITO MUNICIPAL HATO DEL YAQUE,  PROV. SANTIAGO DE LOS CABALLEROS, CORRESP. A 27 DIAS DEL MES DE FEBRERO Y EL MES DE MARZO/2022.</t>
  </si>
  <si>
    <t>PAGO FACT. NO.B1500000011/09-03-2022, O/S NO.OS2021-0857 SERV. DE DISTRIBUCION DE AGUA EN CAMION CISTERNA EN DIFERENTES COMUNIDADES DE LA PROV. BAHORUCO, CORRESP. A 28 DIAS DEL MES DE FEBRERO/2022.</t>
  </si>
  <si>
    <t>RETENCION DEL 10% DEL IMPUESTO SOBRE LA RENTA, DESCONTADO A HONORARIOS PROFESIONALES, CORRESPONDIENTE AL MES DE MARZO/2022.</t>
  </si>
  <si>
    <t>104174-104186</t>
  </si>
  <si>
    <t>RETENCIÓN DEL 5% DEL ISR DESCONTADO A CONTRATISTAS, SEGÚN LEY 253/12, CORRESP. A MARZO/2022.</t>
  </si>
  <si>
    <t>PAGO RETENCION DEL 1 X 1,000 DESCONTADO A INGENIEROS-CONTRATISTAS SEGUN DECRETO 319/98, CORRESP. A  MARZO/2022.</t>
  </si>
  <si>
    <t xml:space="preserve">AVANCE INICIAL 20% AL CONTRATO NO. 030/2022, PARA LOS TRABAJOS AMPLIACIÓN AC. MICHES A ZONAS TURÍSTICAS, (PLANTA POTABILIZADORA, DEPÓSITOS - REDES) MUNICIPIO MICHES, PROV. EL SEIBO, ZONA VI. </t>
  </si>
  <si>
    <t xml:space="preserve">AVANCE INICIAL 20% AL CONTRATO NO. 032/2022, PARA LOS TRABAJOS AMPLIACIÓN AC. MICHES A ZONAS TURÍSTICAS, (OBRA DE TOMA RIO JOVERO) MUNICIPIO MICHES, PROV. EL SEIBO, ZONA VI.  </t>
  </si>
  <si>
    <t xml:space="preserve">EFT-2504 </t>
  </si>
  <si>
    <t xml:space="preserve">EFT-2505 </t>
  </si>
  <si>
    <t>PAGO FACT. NO. B1500000102/28-03-2022 (CUB.NO.08) DE LOS TRABAJOS CONSTRUCCIÓN DEL ALCANTARILLADO SANITARIO SABANA YEGUA, PROV. AZUA, LOTE I .</t>
  </si>
  <si>
    <t>PAGO FACT. NO. B1500000242/11-04-2022 (CUB.NO.02) DE LOS TRABAJOS MEJORAMIENTO ALCANTARILLADOS SANITARIOS: CASTILLO, PIMENTEL, VILLA RIVAS Y SAN FRANCISCO DE MACORÍS (VILLA VERDE Y VISTA DEL VALLE, 1RA. ETAPA) PROV. DUARTE.</t>
  </si>
  <si>
    <t>104188-104206</t>
  </si>
  <si>
    <t xml:space="preserve">104207 </t>
  </si>
  <si>
    <t xml:space="preserve">EFT-1425 </t>
  </si>
  <si>
    <t xml:space="preserve">EFT-1426 </t>
  </si>
  <si>
    <t xml:space="preserve">EFT-1427 </t>
  </si>
  <si>
    <t>PAGO NÓMINA DE PERSONAL CONTRATADO E IGUALADO CORRESPONDIENTE AL MES DE ABRIL/2022.</t>
  </si>
  <si>
    <t>PAGO NOMINA DE PERSONAL CONTRATADO E IGUALADO II CORRESPONDIENTE AL MES DE ABRIL/2022</t>
  </si>
  <si>
    <t>REPOSICION FONDO CAJA CHICA DE LA DIVISION ADMINISTRATIVA Y FINANCIERA, INAPA, SAN CRISTOBAL, PERIODO 04/03/2022 AL 24/03/2022. RECIBO NO.2555 AL 2593.</t>
  </si>
  <si>
    <t>COMPRA DE 10 PARES DE BOTA DE SEGURIDAD DE DIF. SIZE PARA SER UTILIZADA EN LA PROTECCION DEL PERSONAL DE ELECTROMECANICA EN INAPA PROV. SAN CRISTOBAL.</t>
  </si>
  <si>
    <t>COMPRA DE MATERIALES GASTABLES DE OFICINA PARA SER UTILIZADOS EN EL DEPARTAMENTO PROV. DE INAPA, SAN CRISTOBAL.</t>
  </si>
  <si>
    <t>SERV. DEL CAMION DEL CAMION KIA K2700 MATRICULA X530879 UTILIZADA POR EL AREA DE OPERACIONES, INAPA, PROV. SAN CRISTOBAL.</t>
  </si>
  <si>
    <t>COMPRA DE 60 LIBRAS DE GOMA ROJA PARA JUNTAS DE PLATILLOS, VALVULAS DE MOTORES, INAPA PROV. SAN CRISTOBAL.</t>
  </si>
  <si>
    <t>COMPRA DE MATERIALES PARA SER UTILIZADOS EN LA PROTECCION DE LA VALVULA DE ENTRADA DE LA PTASC, INAPA, PROV. SAN CRISTOBAL.</t>
  </si>
  <si>
    <t>COMPRA DE ALAMBRES AWG64 DE 4 HILOS, PARA SER USADOS EN EL EQUIPO NO.4 DE SAMANGOLA Y SEMILLA, INAPA,  PROV. SAN CRISTOBAL.</t>
  </si>
  <si>
    <t>COMPRA DE UNA IMPRESORA PARA CAJA DEL DPTO. DE TESORERIA E INGRESO DE INAPA, SAN CRISTOBAL.</t>
  </si>
  <si>
    <t>COMPRA DE LAMPARAS SOLARES RECARGABLES LED, PARA ILUMINAR TODAS LAS AREAS QUE BORDEA EN TANQUE DEL AC. DE NIGUA, INAPA PROV. SAN CRISTOBAL.</t>
  </si>
  <si>
    <t>SERV. DE FUMIGACION EN LA PLANTA DE TRATAMIENTO DE AGUAS POTABLES, OFICINA ADMINISTRATIVA Y LA OFICINA COMERCIAL EN INAPA, PROV. SAN CRISTOBAL.</t>
  </si>
  <si>
    <t>COMPRAS DE CHALECOS, PARA EL PERSONAL QUE LABORA EN LAS DISTINTAS AREAS DE OPERACIONES INAPA, PROV. SAN CRISTOBAL.</t>
  </si>
  <si>
    <t>4538</t>
  </si>
  <si>
    <t>4539</t>
  </si>
  <si>
    <t>4540</t>
  </si>
  <si>
    <t>4541</t>
  </si>
  <si>
    <t>4542</t>
  </si>
  <si>
    <t>4543</t>
  </si>
  <si>
    <t>4544</t>
  </si>
  <si>
    <t>4545</t>
  </si>
  <si>
    <t>4546</t>
  </si>
  <si>
    <t>4547</t>
  </si>
  <si>
    <t>4548</t>
  </si>
  <si>
    <t xml:space="preserve">EFT-7671 </t>
  </si>
  <si>
    <t xml:space="preserve">EFT-7672 </t>
  </si>
  <si>
    <t xml:space="preserve">EFT-7673 </t>
  </si>
  <si>
    <t xml:space="preserve">EFT-7674 </t>
  </si>
  <si>
    <t xml:space="preserve">EFT-7675 </t>
  </si>
  <si>
    <t>PAGO FACT. NO. B1500000013/28-03-2022,  ALQUILER LOCAL OFICINA COMERCIAL EN EL MUNICIPIO VILLA LOS ALMACIGOS, PROV. SANTIAGO RODRIGUEZ  NO.159/2018, CORRESP. A LOS MESES DE SEPTIEMBRE, OCTUBRE, NOVIEMBRE, DICIEMBRE/2021 Y ENERO, FEBRERO, MARZO/2022.</t>
  </si>
  <si>
    <t xml:space="preserve">PAGO FACT. NO.B1100009382/03-03-2022,   ALQUILER LOCAL COMERCIAL EN SAN FRANCISCO DE MACORIS, PROV. DUARTE , ADENDA 03/2022, CORRESP. AL PERIODO DEL 03 DE JULIO HASTA DICIEMBRE/2021 Y  ENERO, FEBRERO/2022. </t>
  </si>
  <si>
    <t>PAGO FACTS. NOS.B1500000322, 21/10-03-22, 283/01-07,  279/01-06-2021, ALQUILER LOCAL COMERCIAL EN LA PROV. DE AZUA, CORRESP. A LOS MESES DE JUNIO, JULIO, AGOSTO, SEPTIEMBRE, OCTUBRE, NOVIEMBRE, DICIEMBRE/2021 Y ENERO, FEBRERO, MARZO/2022.</t>
  </si>
  <si>
    <t>RETENCIÓN DEL ITBIS (18% A PERSONA FÍSICA), SEGÚN LEY 253/12, CORRESP. A  MARZO/2022.</t>
  </si>
  <si>
    <t>RETENCION DEL ITBIS (30%) , DESCONTADO A SUPLIDORES DE SERVICIOS, SEGUN LEY 253/2012, CORRESP. AL MES DE MARZO/2022.</t>
  </si>
  <si>
    <t>PAGO RETENCION 10%  DEL ISR  DESCONTADO A ALQUILERES DE LOCALES COMERCIALES. SEGUN LEY NO. 253/12, CORRESP. AL MES DE MARZO/2022.</t>
  </si>
  <si>
    <t>PAGO FACTS. NOS. B1500022702, 22708/01-04-2022, PÓLIZA NO.30-93-015147, SERVICIOS PLAN MASTER INTERNACIONAL AL SERVIDOR VIGENTE Y SUS DEPENDIENTES DIRECTOS (CÓNYUGE E HIJOS), CORRESP. AL MES DE ABRIL/2022.</t>
  </si>
  <si>
    <t>REPOSICION FONDO CAJA CHICA DE LA ESTAFETA DE COBROS DE LAS TERRENAS ZONA III,  CORRESP. AL PERIODO DEL 03-01  AL 07-02-2022.</t>
  </si>
  <si>
    <t>PAGO FACT. NO. B1500000341/28-03-2021 O/S  NO. OS2021-0396, SERV. DE ALQUILER DE AUTOBUSES PARA TRANSPORTAR EMPLEADOS DEL INAPA, CORRESP. AL PERIODO DESDE EL 01 DE MARZO AL 28 DE MARZO/2022.</t>
  </si>
  <si>
    <t>PAGO FACT. NO. B1500000027/08-03-2022, O/S  NO.  OS2022-0019,  DISTRIBUCION DE AGUA EN DIFERENTES SECTORES Y COMUNIDADES DE LA PROV. BARAHONA, CORRESP. A 28 DIAS DE FEBRERO/2022.</t>
  </si>
  <si>
    <t>REPOSICION FONDO CAJA CHICA DE LA UNIDAD ADMNTIVA DE BAYAGUANA ZONA IV CORRESP. AL PERIODO DEL 01-02  AL 21-02-2022.</t>
  </si>
  <si>
    <t>RETENCION DEL 5% DEL ISR DESCONTADO A CONTRATISTAS Y PROVEEDORES DE BIENES Y SERVICIOS, SEGUN LEY 253/12, CORRESP. AL MES DE MARZO/2022.</t>
  </si>
  <si>
    <t>REPOSICION FONDO CAJA CHICA DE LA UNIDAD ADMNTIVA DE ESPERANZA ZONA I, CORRESP. AL PERIODO DEL 04-01 AL 07-03-2022.</t>
  </si>
  <si>
    <t>PAGO FACTS. NOS. B1500000112/20-08-2021, 119/27-01, 124/22-03-2022 O/C 2021-0217, ADQ. DE SUSTANCIAS QUÍMICA (CLORO EN PASTILLAS EN KGS, CLORO GAS ENVASADO EN CILINDRO DE 2,000 LBS HIPOCLORITO DE CALCIO EN KGS Y SULFATO DE ALUMINIO DE 50 KG PARA SER UTILIZADOS EN TODOS LOS ACS. DEL INAPA, AMORTIZACIÓN DE AVANCE 20%.</t>
  </si>
  <si>
    <t>PAGO FACT. NO. B1500039009/05-04-2022, CTA. NO.86082876, POR SERV. DE LAS FLOTAS DE INAPA, CORRESP. A LA FACTURACIÓN DEL 01- AL 31 DE MARZO/2022.</t>
  </si>
  <si>
    <t xml:space="preserve">EFT-1428 </t>
  </si>
  <si>
    <t xml:space="preserve">EFT-1429 </t>
  </si>
  <si>
    <t xml:space="preserve">EFT-1430 </t>
  </si>
  <si>
    <t xml:space="preserve">EFT-1431 </t>
  </si>
  <si>
    <t xml:space="preserve">EFT-1432 </t>
  </si>
  <si>
    <t xml:space="preserve">EFT-1433 </t>
  </si>
  <si>
    <t xml:space="preserve">EFT-1434 </t>
  </si>
  <si>
    <t xml:space="preserve">EFT-1435 </t>
  </si>
  <si>
    <t xml:space="preserve">EFT-1436 </t>
  </si>
  <si>
    <t>PAGO NOMINA NIVEL CENTRAL CORRESPONDIENTE AL MES DE ABRIL/2022.</t>
  </si>
  <si>
    <t>PAGO NOMINA PERSONAL EN TRAMITES DE PENSION NC. Y AC. CORRESPONDIENTE AL MES DE ABRIL/2022.</t>
  </si>
  <si>
    <t>PAGO NOMINA DE CANCELADOS NC. Y AC. CORRESPONDIENTE AL MES DE ABRIL/2022.</t>
  </si>
  <si>
    <t>PAGO NOMINA PROVINCIA SANTIAGO CORRESPONDIENTE AL MES DE ABRIL/2022.</t>
  </si>
  <si>
    <t>PAGO NOMINA OCASIONAL SEGURIDAD MILITAR CORRESPONDIENTE AL MES DE ABRIL/2022.</t>
  </si>
  <si>
    <t>PAGO DE NOMINA ADICIONAL TEMPORAL CORRESPONDIENTE AL MES DE MARZO/2022-ABRIL/2022.</t>
  </si>
  <si>
    <t>PAGO DE NOMINA PERSONAL TEMPORAL CORRESPONDIENTE AL MES DE ABRIL/2022.</t>
  </si>
  <si>
    <t>PAGO NOMINA PROVINCIA SAN CRISTÓBAL CORRESPONDIENTE AL MES DE ABRIL/2022.</t>
  </si>
  <si>
    <t>PAGO NOMINA ACUEDUCTOS CORRESPONDIENTES AL MES DE ABRIL/2022.</t>
  </si>
  <si>
    <t xml:space="preserve">EFT-7676 </t>
  </si>
  <si>
    <t>EFT-7677</t>
  </si>
  <si>
    <t>EFT-7678</t>
  </si>
  <si>
    <t>EFT-7679</t>
  </si>
  <si>
    <t>EFT-7680</t>
  </si>
  <si>
    <t>EFT-7681</t>
  </si>
  <si>
    <t>EFT-7682</t>
  </si>
  <si>
    <t>PAGO FACT. NO. B1500000603/10-03-2022 A LA ORDEN DE COMPRA NO. OC2021-0208/29-07-2021, ADQUISICIÓN DE MOBILIARIOS PARA SER UTILIZADOS EN LAS OFICINAS DEL INAPA.</t>
  </si>
  <si>
    <t>PAGO CUOTA NO.2 ( DOS) DE LAS FACTURAS NOS. B1500033181, 33183/20, 33342/31-01, 33524,  33525, 33528, 33526, 33532/10, 33546, 33544, 33545/11, 33567, 33568, 33416, 33570, 33571/14-02-2022, SEGÚN PÓLIZAS NOS. 2-2-204-0034808, 2-2-801-0000159, 2-2-802-0042545, 2-2-802-0025570, 2-2-802-0000161, 2-2-402-0007414, 2-2-502-0000119, 2-2-804-0000157, 2-2-503-0151785, 2-2-814-0005129, POR CONCEPTO DE INCENDIO Y LÍNEAS ALIADAS (TODO RIESGO), RESPONSABILIDAD CIVIL EXTRACONTRACTUAL, RESPONSABILIDAD CIVIL EXCESO, TRANSPORTE TERRESTRE, FIDELIDAD 3D, VEHÍCULOS DE MOTOR FLOTILLA, RESPONSABILIDAD CIVIL DE EXCESO VEHÍCULOS DE MOTOR, EQUIPOS DE MAQUINARIA Y CONTRATISTAS, CORRESP. AL AÑO 2022, DE LA INSTITUCIÓN INAPA.</t>
  </si>
  <si>
    <t>PAGO FACT. NOS. B1500000009/01-02, 11/02-02, 12/03-02, 13/01-03-2022, ORDENES DE SERVICIOS NOS. OS2021-0421, OS 2022-0060,  DISTRIBUCION DE AGUA EN DIFERENTES SECTORES Y COMUNIDADES DE LA  PROVINCIA MONTE PLATA,  062/2021, CORRESP. A 22 DIAS DE NOVIEMBRE, 22 DIAS DE DICIEMBRE/2021, 19 DIAS DE ENERO, 27 DIAS DE FEBRERO/2022.</t>
  </si>
  <si>
    <t>PAGO FACT. NO. B1500034310/29-03-2022 SEGURO COLECTIVO DE VIDA CORRESP. AL MES DE ABRIL/2022, POLIZA NO.2-2-102-0064318.</t>
  </si>
  <si>
    <t>PAGO FACT. NOS B1500143478/01, 143481/04, 143483/07, 143486/10, 143490/14, 143914/17, 143917/21, 143921/23, 143924/28, 143925/30-03-2022, ORDEN DE COMPRA OC2021-0188 ADQUISICIÓN DE (777 UNIDADES) DE BOTELLONES DE AGUA, PARA SER UTILIZADOS EN LOS DIFERENTES DEPARTAMENTOS DE LA INSTITUCIÓN.</t>
  </si>
  <si>
    <t>PAGO FACT. NO. B1500000051/22-03-2022, ORDEN DE SERVICIO NO.OS2021-0710, SERVICIO DISTRIBUCION DE AGUA, EN DIFERENTES BARRIOS Y COMUNIDADES DE LA PROVINCIA PEDERNALES, CORRESP.  A 28 DIAS DE FEBRERO/2022.</t>
  </si>
  <si>
    <t>PAGO FACT.  NO. B1500000013/01-03-2022, ORDEN DE SERVICIO NO. OS2021-0853, SERVICIO DISTRIBUCION DE AGUA EN DIFERENTES SECTORES Y COMUNIDADES DE LA PROVINCIA PERAVIA. CORRESP. A 28  DIAS DEL MES DE FEBRERO/2022.</t>
  </si>
  <si>
    <t>EFT0-25</t>
  </si>
  <si>
    <t>EFT0-26</t>
  </si>
  <si>
    <t>EFT0-27</t>
  </si>
  <si>
    <t>PAGO FACT. NOS. B1500001461, 1462, 1463, 1464, 1465/31-03-2022, CONTRATOS NOS. 1178,1179, 1180, 1181, 3066, SERVICIO ENERGÉTICO A NUESTRAS INSTALACIONES EN BAYAHIBE, PROVINCIA LA ROMANA, CORRESP. AL MES DE MARZO/2022.</t>
  </si>
  <si>
    <t>AVANCE INICIAL 20% AL CONTRATO NO. 014/2022, PARA LOS TRABAJOS AMPLIACIÓN REDES DEL ACUEDUCTO HIGUEY, SECTOR LAS CAOBAS (PARTE 4), PROVINCIA LA ALTAGRACIA, LOTE VIII.</t>
  </si>
  <si>
    <t>PAGO FACT. NO. B1500000003/24-03-2022 (CUBICACIÓN NO.03) DE LOS TRABAJOS AMPLIACIÓN REDES DISTRIBUCIÓN ACUEDUCTO HIGUEY A LOS SECTORES PRADOS I Y II, PROVINCIA LA ALTAGRACIA, LOTE VIII.</t>
  </si>
  <si>
    <t xml:space="preserve">EFT-2506 </t>
  </si>
  <si>
    <t>PAGO FACT. NO.B1500000184/11-04-2022 (CUB. NO.08) DE LOS TRABAJOS  MEJORAMIENTO AC. LA SIEMBRA, PADRE LAS CASAS , PROV. AZUA.</t>
  </si>
  <si>
    <t xml:space="preserve">EFT-7683 </t>
  </si>
  <si>
    <t>EFT-7684</t>
  </si>
  <si>
    <t>EFT-7685</t>
  </si>
  <si>
    <t>EFT-7686</t>
  </si>
  <si>
    <t>REPOSICION FONDO CAJA CHICA DE LA PROVINCIA DUARTE ZONA III CORRESP. AL PERIODO DEL 06-02 AL 28-03-2022, RECIBOS DE DESEMBOLSO DEL 1052 AL 1106.</t>
  </si>
  <si>
    <t>REPOSICION FONDO CAJA CHICA DE LA UNIDAD ADMINISTRATIVA DE PEDERNALES ZONA VIII,  CORRESP. AL PERIODO DEL 14-02  AL 25-03-2022, RECIBOS DE DESEMBOLSO DEL 0114  AL 0120.</t>
  </si>
  <si>
    <t>APERTURA DE FONDO ESPECIAL POR URGENCIA NO REPONIBLE EL CUAL SERA LIQUIDADO CON RECIBOS FIRMADOS Y COPIA DE CEDULAS,PARA EL PAGO DE PERSONAL JORNALERO Y MANO DE OBRA ESPECIALIZADA, PARA TRABAJAR EN LA SOLUCION DE LA DISPOSICION AGUAS RESIDUALES CARCEL PUBLICA, FORTALEZA E.N. SECTOR BELEN PROVINCIA DAJABON.</t>
  </si>
  <si>
    <t>REPOSICION FONDO CAJA CHICA DE LA PROVINCIA DAJABON ZONA I CORRESP. AL PERIODO DEL 11-02 AL 25-03-2021, RECIBOS DE DESEMBOLSO DEL 1067 AL 1091.</t>
  </si>
  <si>
    <t>APERTURA DE FONDO NO REPONIBLE A PRESENTACIÓN DE FACTURA Y RECIBOS, PARA MITIGAR LOS DAÑOS OCASIONADOS EN NUESTROS SISTEMAS TRAS EL PASO POR EL TERRITORIO NACIONAL EN LOS ÚLTIMOS DÍAS DE LA VAGUADA EN ALTURA.</t>
  </si>
  <si>
    <t>PAGO FACT. NO. B1500000359/16-03-2022 A LA ORDEN NO. OC2022-0017, CONTRATO NO.087/2021, ADQUISICIÓN DE RODAMIENTOS, CONTACTOR MAGNÉTICO Y CONTROL DE NIVEL PARA SER UTILIZADOS EN MANTENIMIENTOS DE LOS DIFERENTES EQUIPOS DEL INAPA.</t>
  </si>
  <si>
    <t>PAGO FACT. NO. B1500000041/07-04-2022, ORDEN DE SERVICIO NO. OS2021-0913, DISTRIBUCION DE AGUA EN DIFERENTES SECTORES Y COMUNIDADES DE LA PROVINCIA EL SEIBO, CORRESP. A 28  DIAS DE MARZO/22.</t>
  </si>
  <si>
    <t>PAGO FACT. NO. B1500000016/01-03-2022,  ORDENES DE SERVICIOS NOS. OS2021-0589, OS2022-0141,  DISTRIBUCION DE AGUA CON CAMION CISTERNA EN DIFERENTES SECTORES Y COMUNIDADES DE LA  PROVINCIA SAN JUAN DE LA MAGUANA, CORRESP. A   28  DIAS DE FEBRERO/2022.</t>
  </si>
  <si>
    <t>PAGO FACT. NOS. B1500001462/01, 1464, 1467/02,1472,1473/09, 1476,1477/10, 1482/15, 1490/18, 1494/19, 1504/28, 1513, 1514, 1515, 1516, 1517, 1518/30-03, 1524/04-04-2022 ORDEN DE COMPRA OC2021-0302, ADQUISICIÓN DE (27,064 TICKETS Y 24100 GASOIL OPTIMO Y 2000 GASOLINA PREMIUN) DE COMBUSTIBLES PARA SER UTILIZADOS EN LA FLOTILLA DE VEHÍCULOS Y EQUIPOS DEL INAPA.</t>
  </si>
  <si>
    <t xml:space="preserve">062693 </t>
  </si>
  <si>
    <t xml:space="preserve">062694 </t>
  </si>
  <si>
    <t xml:space="preserve">062695 </t>
  </si>
  <si>
    <t xml:space="preserve">062696 </t>
  </si>
  <si>
    <t xml:space="preserve">062697 </t>
  </si>
  <si>
    <t xml:space="preserve">062698 </t>
  </si>
  <si>
    <t xml:space="preserve">062699 </t>
  </si>
  <si>
    <t xml:space="preserve">062700 </t>
  </si>
  <si>
    <t xml:space="preserve">062701 </t>
  </si>
  <si>
    <t xml:space="preserve">062702 </t>
  </si>
  <si>
    <t>PAGO FACT. B1500000070/10-03-2022 ORDEN DE COMPRA OC2022-0034, COMPRA DE MATERIALES DE HIGIENE, LOS CUALES SERÁN UTILIZADOS EN EL NIVEL CENTRAL, ACUEDUCTOS RURALES, EDIF. MARCOS RODRIGUEZ, EL ALMACÉN, KM 18 Y ZONAS PROVINCIALES.</t>
  </si>
  <si>
    <t>PAGO FACT. NO. B1500000084/28-03-2022 ORDEN DE COMPRA OC2022-0045, ADQUISICIÓN DE UN DRON SERÁ UTILIZADO POR EL ÁREA DE AUDIOVISUALES DEL DEPARTAMENTO DE COMUNICACIONES DEL INAPA.</t>
  </si>
  <si>
    <t>PAGO INDEMN. Y VAC. (25 DIAS CORRESP. AL AÑO 2019 Y 25 DEL 2020), QUIEN DESEMPEÑO EL CARGO DE TECNICO ADMINISTRATIVO, EN LA DIRECCION DE OPERACIONES.</t>
  </si>
  <si>
    <t>PAGO INDEMN. Y VAC. (25 DIAS CORRESP. AL AÑO 2019 Y 25 AL 2020), QUIEN DESEMPEÑO EL CARGO DE TECNICO ADMINISTRATIVO, EN LA DIRECCION DE OPERACIONES.</t>
  </si>
  <si>
    <t>1ER ABONO, INDEMN. Y VAC. CORRESP. A (30 DIAS DEL AÑO 2019 Y 30 DEL 2020), QUIEN DESEMPEÑO LA FUNCION DE CODIFICADOR, EN EL DEPARTAMENTO CATASTRO DE USUARIOS CARTOGRAFIA.</t>
  </si>
  <si>
    <t>PAGO FACT. NO.B1100009416/18-03-2022, ALQUILER DE LOCAL COMERCIAL EN EL  MUNICIPIO ENRIQUILLO, PROVINCIA  BARAHONA,  CORRESP. AL MES MARZO/2022.</t>
  </si>
  <si>
    <t>PAGO AVANCE 20% A LA OC2022-0051, CONTRATO NO.015/2022, ¨ ADQUISICIÓN DE JUNTAS TIPO DRESSER Y REDUCTORAS PARA SER UTILIZADAS EN LOS ACUEDUCTOS DE TODAS LAS PROVINCIAS¨.</t>
  </si>
  <si>
    <t>PAGO FACT. NO. B1500000037/04-04-2022,  ORDEN DE SERVICIO NO. OS2021-0891  DISTRIBUCION  DE AGUA EN DIFERENTES SECTORES Y COMUNIDADES DE LA PROVINCIA  DE AZUA  CORRESP. A  30  DIAS DE MARZO/2022.</t>
  </si>
  <si>
    <t>PAGO FACT. NOS. B15000014251, 14252, 14253/23-03-2022 ORDEN DE COMPRA OC2022-0094 SERVICIO DE MANTENIMIENTO PARA LA FICHA 1079 Y 1040.</t>
  </si>
  <si>
    <t xml:space="preserve">EFT-7687 </t>
  </si>
  <si>
    <t>EFT-7688</t>
  </si>
  <si>
    <t>EFT-7689</t>
  </si>
  <si>
    <t>EFT-7690</t>
  </si>
  <si>
    <t>PAGO FACT. NOS.B0228876720/11-01, 29707007/02-02-2022, DESCONTADO DE LA INDEMN. Y VAC. , QUIEN DESEMPEÑO EL CARGO DE TECNICO ADMINISTRATIVO, EN LA DIRECCION DE OPERACIONES.</t>
  </si>
  <si>
    <t>PAGO FACT. NO. B1500001350/08-03-2022 ORDEN DE COMPRA OC2022-0022 ADQUISICIÓN DE RODAMIENTOS,  CONTACTOR MAGNETICO Y CONTROL DE NIVEL PARA SER UTILIZADOS EN MANTENIMIENTOS DE LOS DIFERENTES EQUIPOS DEL INAPA .</t>
  </si>
  <si>
    <t>PAGO FACT. NO. B1500002346/21-03-2022 ORDEN DE COMPRA OC2022-0036, COMPRA DE MATERIALES DE HIGIENES, LOS CUALES SERÁN UTILIZADOS EN EL NIVEL CENTRAL, ACUED. RURALES, EDF. MARCOS RODRIGUEZ, EL ALMACÉN, KM 18 Y ZONAS PROVINCIALES.</t>
  </si>
  <si>
    <t>PAGO FACT. NO. B1500000118/07-04-2022 ORDEN DE SERVICIO OS2022-0126 SERVICIO DE NOTARIO PARA EL ACTO DE APERTURA DE LA LICITACIÓN PUBLICA NACIONAL NO. INAPA- CCC-LPN-2021-0056 OFERTAS ECONÓMICAS (SOBRE B) PARA "ADQUISICIÓN DE VÁLVULAS PARA SER UTILIZADAS EN LOS ACUEDUCTOS, ALCANTARILLADOS Y SISTEMAS DE TRATAMIENTO DE INAPA".</t>
  </si>
  <si>
    <t xml:space="preserve">EFT-2507 </t>
  </si>
  <si>
    <t>AVANCE INICIAL 20% DE LOS TRABAJOS CONSTRUCCIÓN REDES DE DISTRIBUCIÓN, AC. MÚLTIPLE SONADOR, PARTE 8, PROV. MONSEÑOR NOEL, ZONA V.</t>
  </si>
  <si>
    <t>RETENCION  DEL (2%) DEL ISR DESCONTADO A COMPRA DE TERRENOS (TRANSFERENCIA DE TITULO).</t>
  </si>
  <si>
    <t xml:space="preserve">EFT-1437 </t>
  </si>
  <si>
    <t>PAGO NOMINA DE HORAS EXTRAS CORRESPONDIENTE AL MES DE MARZO/2022 ELABORADA EN ABRIL/2022.</t>
  </si>
  <si>
    <t>AVC. DIF. ENTRE INAPA Y EL BCO. CK.# 34138,d/f 19/04/2022</t>
  </si>
  <si>
    <t xml:space="preserve">EFT-2508 </t>
  </si>
  <si>
    <t>PAGO FACT. NO.B1500000191/04-04-2022 (CUB. NO.05) DE LOS TRABAJOS RECONSTRUCCION SISTEMAS DE ABASTECIMIENTO DE LAS TABLAS-GALEON, PARTE LAS TABLAS, AC. PERAVIA, PROV. PERAVIA.</t>
  </si>
  <si>
    <t>PAGO FACT. NO. B1500000007/05-04-2022, ALQUILER DE APARTAMENTO PARA SER UTILIZADO COMO VIVIENDA FAMILIAR, UBICADO EN LA AVENIDA CORREA Y CIDRON, IVETTE A, APARTAMENTO 4A,  DISTRITO NACIONAL, SANTO DOMINGO, CORRESP.AL MES DE MARZO/2022.</t>
  </si>
  <si>
    <t>REPOSICION FONDO CAJA CHICA DE LA DIRECCION DE INGENIERIA,   CORRESP. AL PERIODO DEL 04-01 AL 16-03-2022.</t>
  </si>
  <si>
    <t>PAGO FACT. NO. B1500000168/10-03-2022 O/C 2022-0035, COMPRA DE MATERIALES DE HIGIENE, LOS CUALES SERÁN UTILIZADOS EN EL NIVEL CENTRAL, ACS. RURALES, EDIF. MARCOS RODRIGUEZ, EL ALMACÉN, KM 18 Y ZONAS PROVINCIALES.</t>
  </si>
  <si>
    <t>PAGO FACT. NO. B1500000282/14-03-2022 O/C 2022-0032, COMPRA DE MATERIALES DE HIGIENES, LOS CUALES SERÁN UTILIZADOS EN EL NIVEL CENTRAL, ACS. RURALES, EDIF. MARCOS RODRIGUEZ, EL ALMACÉN, KM 18 Y ZONAS PROVINCIALES.</t>
  </si>
  <si>
    <t>PAGO FACT. NO. B1500000104/01-03, 106/01-04-2022 SERVICIO DE GPS USADOS POR EL INAPA CORRESP. AL MES DE MARZO Y ABRIL/2022.</t>
  </si>
  <si>
    <t>PAGO FACT. NO. B1500000062/08-03-2022 , O/C NO.OC2022-0027, ADQUISICIÓN DE DIEZ (10 ) LICENCIA ADOBE CREATIVE CLOUD.</t>
  </si>
  <si>
    <t xml:space="preserve">EFT-7691 </t>
  </si>
  <si>
    <t xml:space="preserve">EFT-7692 </t>
  </si>
  <si>
    <t xml:space="preserve">EFT-7693 </t>
  </si>
  <si>
    <t xml:space="preserve">EFT-7694 </t>
  </si>
  <si>
    <t xml:space="preserve">EFT-7695 </t>
  </si>
  <si>
    <t xml:space="preserve">EFT-7696 </t>
  </si>
  <si>
    <t xml:space="preserve">EFT-7697 </t>
  </si>
  <si>
    <t>PAGO FACT. NO. B1500000854/18-03-2022, O/S 2021-0793,  COLOCACION DE PUBLICIDAD INSTITUCIONAL DURANTE SEIS (06) MESES, EN EL PROGRAMA DE RADIO "LA REPUBLICA RADIO" TRANSMITIDO DE LUNES A VIERNES DE 4:00 PM A 5:00 PM POR LA NOTA, 95.7 FM, CORRESP. AL PERIODO DEL 15 DE FEBRERO AL 14 DE MARZO/2022.</t>
  </si>
  <si>
    <t xml:space="preserve">PAGO FACTS. NOS. B1500000515/29, 516/30-03-2022 , O/C 2021-0254, ADQUISICIÓN DE JUNTAS TIPO DRESSER PARA SER UTILIZADAS EN LOS ACS.  DE TODAS LAS PROVINCIAS. </t>
  </si>
  <si>
    <t>PAGO FACTS. NOS. B1500000191/24-11-2021, 196/21-03-2022 Ó/S 2021-0828, OS2022-0093, SERVICIO DE MANTENIMIENTO PARA LA FICHA 898.</t>
  </si>
  <si>
    <t>PAGO FACT.  NO.B1500000040/06-04-2022 O/SERVICIO NO.OS2021-0596, DISTRIBUCION DE AGUA EN DIFERENTES SECTORES Y COMUNIDADES DE LA PROV. EL SEIBO, CORRESP. A 25 DIAS DE FEBRERO/2022 .</t>
  </si>
  <si>
    <t>PAGO FACTS. NOS.B1500000113/01-02, 16/01-03-2022,  ALQ. LOCAL COMERCIAL Y MANTENIMIENTO EN EL MUNICIPIO LAS TERRENAS, PROV. SAMANA, CORRESP. A LOS MESES DE FEBRERO Y MARZO/2022.</t>
  </si>
  <si>
    <t>PAGO FACT. NO. B1500000398/15-03-2022, O/C  NO. OC2022-0009, ADQUISICIÓN MEDIOS DE CULTIVOS, REACTIVOS, SOLUCIONES Y MATERIALES PARA USO DE LOS LABORATORIOS DEL INAPA.</t>
  </si>
  <si>
    <t>PAGO FACT. NO. B1500004158/07-03-2022 O/C OC2022-0016, ADQUISICIÓN DE MATERIALES GASTABLES PARA USO DEL INAPA .</t>
  </si>
  <si>
    <t>PAGO INDEMNIZACION Y VACACIONES (25 DIAS CORRESP.AL AÑO 2020 Y 30 DEL 2021), QUIEN DESEMPEÑO EL CARGO DE VIGILANTE, EN LA SECCION DE SEGURIDAD CIVIL.</t>
  </si>
  <si>
    <t>PAGO INDEMNIZACION Y VACACIONES (25 DIAS CORRESP. AL AÑO 2020 Y 30 AL 2021), AL SR. JUAN ANTONIO DE LA NUEZ GUZMAN, QUIEN DESEMPEÑO EL CARGO DE VIGILANTE, EN LA SECCION DE SEGURIDAD CIVIL.</t>
  </si>
  <si>
    <t>REPOSICION FONDO CAJA CHICA DE LA DIVISION DE TESORERIA DESTINADO PARA CUBRIR LAS NECESIDADES DE DIFERENTES AREAS DE LA INSTITUCION CORRESP. AL PERIODO DEL 28-02 AL 31-03-2022 .</t>
  </si>
  <si>
    <t>REPOSICION FONDO CAJA CHICA DE LA ZONA V SANTIAGO CORRESP. AL PERIODO DEL 03-03 AL 05-04-2022.</t>
  </si>
  <si>
    <t>PAGO FACT. NO. B1500000009/04-04-2022 OS 2022-0121, SERVICIO DE DISTRIBUCIÓN DE AGUA EN LOS DIFERENTES SECTORES Y COMUNIDADES DE LAS PROV. DE AZUA, CORRESP. A 28 DÍAS DEL MES MARZO/2022 .</t>
  </si>
  <si>
    <t>PAGO FACT. NO. B0228874456/06-01-2022, DESCONTADO DE LA INDEMNIZACION Y VACACIONES DE EL SR. JUAN ANTONIO DE LA NUEZ GUZMAN, QUIEN DESEMPEÑO EL CARGO DE VIGILANTE, EN LA SECCION DE SEGURIDAD CIVIL.</t>
  </si>
  <si>
    <t xml:space="preserve">PAGO FACTS. NOS. B1500000012/04-03, 13/01-04-2022,  O/S NO. 2021-0916, SERVICIO DISTRIBUCION DE AGUA EN DIFERENTES SECTORES Y COMUNIDADES DE LA PROV. ELIAS PIÑA, CORRESP. A 28  DIAS DE FEBRERO, 31 DIAS DE MARZO/2022. </t>
  </si>
  <si>
    <t>PAGO FACTS. NOS.B1500003769,70/15-03, 3802/30-03-2022, O/S NO.OS2022-0074, CONTRATACION DE SERVICIO PARA 25 PUBLICACIONES DE CONVOCATORIA A LICITACION PUBLICA NACIONAL, EN UN (1) DIARIO DE CIRCULACION NACIONAL, NO.INAPA-CCC-LPN-2022-003, INAPA-CCC-LPN-2022-0007, INAPA-CCC-LPN-2022-0008, INAPA-MAE-PEUR-2022-0001, INAPA-CCC-LPN-2022-0011, INAPA-CCC-LPN-2022-0006, INAPA-CCC-LPN-2022-0004, INAPA-CCC-LPN-2022-0010, INAPA-CCC-LPN-2022-0012.</t>
  </si>
  <si>
    <t>PAGO FACT. NO. B1500000014/02-03-2022 O/S NO. 2021-0708 DISTRIBUCION DE AGUA EN DIFERENTES SECTORES Y COMUNIDADES DE LA PROV. SANTIAGO RODRIGUEZ,   CORRESP. A  24 DIAS  DE FEBRERO/2022.</t>
  </si>
  <si>
    <t xml:space="preserve">EFT-7698 </t>
  </si>
  <si>
    <t xml:space="preserve">EFT-7699 </t>
  </si>
  <si>
    <t xml:space="preserve">EFT-7700 </t>
  </si>
  <si>
    <t xml:space="preserve">EFT-7701 </t>
  </si>
  <si>
    <t xml:space="preserve">EFT-7702 </t>
  </si>
  <si>
    <t xml:space="preserve">EFT-7703 </t>
  </si>
  <si>
    <t>EFT-7704</t>
  </si>
  <si>
    <t>EFT-7705</t>
  </si>
  <si>
    <t>EFT-7706</t>
  </si>
  <si>
    <t>EFT-7707</t>
  </si>
  <si>
    <t>EFT-7708</t>
  </si>
  <si>
    <t>EFT-7709</t>
  </si>
  <si>
    <t>EFT-7710</t>
  </si>
  <si>
    <t xml:space="preserve">062719 </t>
  </si>
  <si>
    <t xml:space="preserve">062720 </t>
  </si>
  <si>
    <t xml:space="preserve">062721 </t>
  </si>
  <si>
    <t xml:space="preserve">062722 </t>
  </si>
  <si>
    <t xml:space="preserve">062723 </t>
  </si>
  <si>
    <t>PAGO FACT. NO. B1500000475/06-03-2022 ORDEN DE COMPRA OC2022-0030, ADQUISICIÓN DE EQUIPOS, MATERIALES GASTABLES Y MEDICAMENTOS, PARA SU UTILIZACIÓN EN EL SERVICIO MÉDICO OFRECIDO EN NUESTRA UNIDAD DE SALUD, MENOS DESC. ISR RD$6,655.50.</t>
  </si>
  <si>
    <t>PAGO FACT. NO. B1500000016/28-02-2022, ORDEN DE SERVICIO NO. OS2022-0011,  ABASTECIMIENTO DE AGUA EN DIFERENTES SECTORES Y COMUNIDADES DE LA  PROVINCIA SANTIAGO, CORRESP. A 22  DIAS DE FEBRERO/2022.</t>
  </si>
  <si>
    <t>PAGO FACT. NO. B1500000013/28-02-2022,  ORDEN DE SERVICIO NO. OS2022-0018,  ABASTECIMIENTO DE AGUA EN DIFERENTES SECTORES Y COMUNIDADES DE LA PROVINCIA SANTIAGO,  CORRESP. A 23  DIAS  DE FEBRERO/2022.</t>
  </si>
  <si>
    <t>REPOS. FONDO CAJA CHICA DE LA PROVINCIA LA ALTAGRACIA ZONA VI CORRESP. AL PERIODO DEL 14-03 AL 12-04-2022, RECIBOS DE DESEMBOLSO DEL 1588 AL 1662.</t>
  </si>
  <si>
    <t>PAGO FACT. NOS. B1500000116/11, 126/22-03-2022 ÓRDENES DE SERVICIO OS2022-0031, 0123, SERVICIO DE NOTARIO PARA LOS ACTO DE APERTURA DE LAS COMPARACIÓN DE PRECIOS NOS.INAPA-CCC-CP-2021-0076, 0059 OFERTAS ECONÓMICAS (SOBRE A, B) PARA LA "RECONSTRUCCIÓN LÍNEA DE IMPULSIÓN ACUEDUCTO JUAN DE HERRERA, PROVINCIA SAN JUAN ZONA II, "AMPLIACIÓN ACUEDUCTO MAIMÓN, LÍNEA DE ADUCCIÓN PIEDRA BLANCA, PROVINCIA MONSEÑOR NOEL, ZONA V".</t>
  </si>
  <si>
    <t>PAGO FACT. NO. B1500000038/24-03-2022 ORDEN DE SERVICIO OS2022-0055, SERVICIO DE NOTARIO PARA EL ACTO DE APERTURA DE LA LICITACIÓN PUBLICA NACIONAL NO. INAPA-CCC-LPN-2021-0048 OFERTAS TÉCNICAS (SOBRE A) PARA LA "ADQUISICIÓN EQUIPOS DE PROTECCIÓN PERSONAL PARA SER UTILIZADOS EN EL KM 18 Y EL NIVEL CENTRAL DEL INAPA.</t>
  </si>
  <si>
    <t>PAGO FACT. NO. B1500000014/01-04-2022, ORDEN DE SERVICIO NO.  OS 2022-0060,  DISTRIBUCION DE AGUA EN DIFERENTES SECTORES Y COMUNIDADES DE LA  PROVINCIA MONTE PLATA,  CORRESP. A  31  DIAS DE MARZO/2022.</t>
  </si>
  <si>
    <t>PAGO FACT. NO.B1500000012/06-04-2022, ORDEN DE SERVICIO NO.OS2021-0857 ,SERVICIO DE DISTRIBUCION DE AGUA EN CAMION CISTERNA EN DIFERENTES COMUNIDADES DE LA PROVINCIA BAHORUCO, CORRESP. A 31 DIAS DEL MES DE MARZO/2022.</t>
  </si>
  <si>
    <t>PAGO CUOTA CORRESP. AL AÑO 2022, DEL FORO CENTROAMERICANO Y REPÚBLICA DOMINICANA DE AGUA POTABLE Y SANEAMIENTO.</t>
  </si>
  <si>
    <t>PAGO FACT. NO. B1500039159/15-04-2022, CUENTA NO.4236435, POR SERVICIO DE INTERNET PRINCIPAL 200 MBPS Y TELECABLE, CORRESP.  AL PERIODO DEL 11-03-2022 AL 10-04-2022.</t>
  </si>
  <si>
    <t>EFT0-28</t>
  </si>
  <si>
    <t>EFT0-29</t>
  </si>
  <si>
    <t>PAGO FACTURAS DE CONSUMO ENERGETICO EN LA ZONA ESTE DEL PAIS CORRESP. AL MES DE MARZO/2022</t>
  </si>
  <si>
    <t>AVANCE INICIAL DEL 20% AL CONTRATO NO.005/2022 TRABAJOS DE AMPLIACIÓN ACUEDUCTO MÚLTIPLE LOS LIMONES-EL COPEY A LOMA ATRAVESADA, LÍNEA DE CONDUCCIÓN Y REDES DESDE ESTACIÓN E5+620 HASTA E8+213, PROVINCIA MONTECRISTI, ZONA 1, LOTE XIV.</t>
  </si>
  <si>
    <t>AVANCE 20% AL CONTRATO NO. 037/2022 DE LOS TRABAJOS DE SUMINISTRO Y COLOCACIÓN DE PLATAFORMA PARA COMPRESORES DE AIRE ACONDICIONADOS PARA SER UTILIZADOS EN LA SEDE CENTRAL DEL INAPA, PROVINCIA DISTRITO NACIONAL.</t>
  </si>
  <si>
    <t xml:space="preserve">EFT-2509 </t>
  </si>
  <si>
    <t>PAGO FACT. NO. B1500000035/22-04-2022 ( CUB. NO.04) DE LOS TRABAJOS CONSTRUCCION AC. LOMA ATRAVESADA, LAS GALERAS, PROV. SAMANA.</t>
  </si>
  <si>
    <t>PAGO COMPENSACION DE TERRENO A PERPETUIDAD CONTRATO  NO. 04/2022, POR UNA CASITA  CONSTRUIDA  DENTRO DE LA PARCELA 1-B-2 DEL DISTRITO CATASTRAL NO. 39-1, DONDE ESTA LA PLANTA DE TRATAMIENTO DEL INAPA, LOCALIZADO EN EL VALLE, PROV. HATO MAYOR.</t>
  </si>
  <si>
    <t xml:space="preserve">104217 </t>
  </si>
  <si>
    <t>PAGO FACT. NOS. B1500000083/11, 85/28-03-2022 Ó/S 2022-0103, 0133 SERV.DE NOTARIO PARA LOS ACTOS DE APERTURA DE LA COMPARACIÓN DE PRECIOS NO. INAPA-CCC-CP-2021-0079, 0060 OFERTAS ECONÓMICAS (SOBRE B) PARA LA " CONSTRUCCIÓN PLANTA POTABILIZADORA DE 20 LPS, AC. LAS CAÑITAS, PROV. HATO MAYOR, ZONA VI", Y PARA EL "MEJORAMIENTO AC. SABANA GRANDE DE BOYA, PROVINCIA MONTÉ PLATA ZONA IV".</t>
  </si>
  <si>
    <t>PAGO FACT. NO. B1500000017/01-04-2022,  O/S  NO. OS2022-0141,  DISTRIBUCION DE AGUA CON CAMION CISTERNA EN DIFERENTES SECTORES Y COMUNIDADES DE LA  PROVINCIA SAN JUAN DE LA MAGUANA,   CORRESP.  A   31  DIAS DE MARZO/2022.</t>
  </si>
  <si>
    <t>PAGO ARBITRIO DEL AYUNTAMIENTO DE NAVARRETE CORRESPONDIENTE AL MES DE MARZO/2022.</t>
  </si>
  <si>
    <t>APORTE PARA EJECUTAR Y DESARROLLAR ACTIVIDADES CONJUNTAS Y RECIPROCAS EN PROCURA DE FORMAR A LOS COLABORADORES DEL INAPA. PROMOVIENDO ESPACIOS DE COMUNICACIÓN DE LAS ACCIONES DE MANEJO RESPONSABLE DEL AGUA, CORRESP. A LOS PERIODOS DESDE EL 16-01- AL 15-02, DEL 16-02 AL 15-03 DEL 16-03 AL 15-04-2022.</t>
  </si>
  <si>
    <t>PAGO DE FACTS. NOS. B1500001796/21-02, 1819/14-03, 1860/18-04-2022, O/S NO. OS2021-0523, "SERV. DE ALQUILER DE IMPRESORAS MULTIFUNCIONALES Y PLOTTERS PARA USO DEL INAPA CORRESP. A LOS MESES  DE ENERO, FEBRERO, MARZO/2022.</t>
  </si>
  <si>
    <t>PAGO VACACIONES (13 DIAS CORRESP. AL AÑO 2021), AL SR. JESUS MARIA LEON PICHARDO QUIEN DESEMPEÑO EL CARGO DE CONTADOR, EN EL DEPTO. DE CONTABILIDAD, NIVEL CENTRAL.</t>
  </si>
  <si>
    <t>PAGO FACTS. NO. B1500002465/01-04-2022, O/S  NO. OS2021-0563, SERVICIO DE MANTENIMIENTO Y REPARACIÓN POR UN AÑO (1) PARA EL ASCENSOR DE LA INSTITUCIÓN SEDE CENTRAL, CORRESP. AL MES DE ABRIL/2022.</t>
  </si>
  <si>
    <t>REPOSICION FONDO CAJA CHICA DE LA DIVISION DE TRANSPORTACION DESTINADO PARA CUBRIR GASTOS DE REPARACIONES, COMPRAS DE REPUESTOS, PAGO DE PEAJES DE LA FLOTILLA DE VEHICULOS DE LA INSTITUCION. CORRESP. AL PERIODO DEL 14-02 AL 07-04-2022.</t>
  </si>
  <si>
    <t>PAGO FACT. NO. B1500000050/06-04-2022, O/S  NO. OS2022-0037,  DISTRIBUCION DE AGUA EN DIFERENTES SECTORES Y COMUNIDADES DE LA PROV. SAN JUAN DE LA MAGUANA,    CORRESP. A  31  DIAS DE MARZO/2022.</t>
  </si>
  <si>
    <t xml:space="preserve">062724 </t>
  </si>
  <si>
    <t xml:space="preserve">062725 </t>
  </si>
  <si>
    <t xml:space="preserve">062726 </t>
  </si>
  <si>
    <t xml:space="preserve">062727 </t>
  </si>
  <si>
    <t xml:space="preserve">062728 </t>
  </si>
  <si>
    <t xml:space="preserve">062729 </t>
  </si>
  <si>
    <t xml:space="preserve">EFT-7711 </t>
  </si>
  <si>
    <t>EFT0-30</t>
  </si>
  <si>
    <t>EFT0-31</t>
  </si>
  <si>
    <t>EFT0-32</t>
  </si>
  <si>
    <t>EFT0-33</t>
  </si>
  <si>
    <t>EFT0-34</t>
  </si>
  <si>
    <t>EFT0-35</t>
  </si>
  <si>
    <t>PAGO FACT. NO.B1500000056/18-04-2022 (CUB. NO.2) DE LOS TRABAJOS MEJORAMIENTO ACUEDUCTO PEDERNALES (REHABILITACION OBRA DE TOMA Y COLOCACION LINEA ADUCCION)  PROVINCIA PEDERNALES,  LOTE I.</t>
  </si>
  <si>
    <t>PAGO AVANCE DEL 20% AL CONTRATO NO.013/2022, TRABAJOS DE AMPLIACIÓN REDES DEL ACUEDUCTO HIGUEY, Y SECTOR LAS CAOBAS (PARTE 3) PROVINCIA LA ALTAGRACIA, LOTE VII, PROVINCIA LA ALTAGRACIA.</t>
  </si>
  <si>
    <t>PAGO FACT. NO.B1500000116/31-03-2022 ( CUBICACION NO.04) DE LOS TRABAJOS LINEA MATRIZ Y REDES DE  DISTRIBUCION LAS TEJAS, PROVINCIA BAHORUCO,  LOTE IV.</t>
  </si>
  <si>
    <t>AVANCE INICIAL 20% AL CONTRATO NO. 017/2022, PARA LOS TRABAJOS CONSTRUCCIÓN REDES DE DISTRIBUCIÓN, ACUEDUCTO MÚLTIPLE SONADOR, PARTE 3, PROVINCIA MONSEÑOR NOEL, ZONA V, LOTE 3.</t>
  </si>
  <si>
    <t>AVANCE INICIAL 20% AL CONTRATO NO. 010/2022, PARA LOS TRABAJOS AMPLIACIÓN ACUEDUCTO MÚLTIPLE LOS LIMONES - EL COPEY A LOMA ATRAVESADA ESTACIÓN DE BOMBEO Y LÍNEA DE IMPULSIÓN DESDE ESTACIÓN.</t>
  </si>
  <si>
    <t>AVANCE INICIAL 20% AL CONTRATO NO. 007/2022, PARA LOS TRABAJOS DE CONSTRUCCIÓN REDES DE DISTRIBUCIÓN ACUEDUCTO MÚLTIPLE SONADOR, PARTE 6, PROVINCIA MONSEÑOR NOUEL, LOTE VI, ZONA V.</t>
  </si>
  <si>
    <t>AVISO DE DEBITO 22/4/2022</t>
  </si>
  <si>
    <t xml:space="preserve">NOTA DE DEBITO </t>
  </si>
  <si>
    <t xml:space="preserve"> Del 01 al  31  de MAYO  2022</t>
  </si>
  <si>
    <t>PAGO FACT. NO. B1500000001/30-03-2022 SERV. DE LOS TRABAJOS DE LEVANTAMIENTO TOPOGRÁFICOS REALIZADOS EN: RED DE DISTRIBUCIÓN ZONA NORTE DEL AC. MÚLTIPLE GUANUMA, LOS BOTADOS, PROV. MONTE PLATA .</t>
  </si>
  <si>
    <t xml:space="preserve">EFT-2510 </t>
  </si>
  <si>
    <t>PAGO FACT. NO. B1500000010/27-04-2022 (CUB.NO.05 FINAL Y DEVOLUCIÓN DE RETENIDO EN GARANTÍA) DE LOS TRABAJOS DE CONSTRUCCIÓN CRUCE TUBERÍA DE 20" ACERO SCH-20 EN LÍNEA DE CONDUCCIÓN ESTACIÓN DE BOMBEO PSPI Y REPARACIÓN CRUCE EXISTENTE SOTERRADO AFECTADO POR VAGUADA ABRIL/2017, AC. SAN CRISTÓBAL.</t>
  </si>
  <si>
    <t>COMPRA DE 160 TAREAS DE TERRENO, EQUIVALENTE A (100.617.6) METROS CUADRADO, DENTRO DEL ÁMBITO DE LA PARCELA NO.24 DEL DISTRITO CATASTRAL NO.2, PARA LA CONSTRUCCIÓN DE LA PLANTA DE TRATAMIENTO DEL ALCANTARILLADO SANITARIO DE MAO, PROV. VALVERDE.</t>
  </si>
  <si>
    <t xml:space="preserve">PAGO FACT. NO.B1500000022/03-05-2022 (CUB.NO.05) DE LOS TRABAJOS DE CONSTRUCCION AC. EL CERCADO EXTENSION A LA COMUNIDAD DE PLACER BONITO. SAN JUAN  DE LA MAGUANA, PROV. SAN JUAN. </t>
  </si>
  <si>
    <t>PAGO FACT. NO. B1500000007/25-04-2022 (CUB.NO.07) DE LOS TRABAJOS CONSTRUCCIÓN Y EQUIPAMIENTO, CAMPO DE POZO AZUA, LÍNEA ELÉCTRICA PRIMARIA 12.5 KV Y LÍNEA DE IMPULSIÓN, PROV. AZUA, LOTE II.</t>
  </si>
  <si>
    <t xml:space="preserve">EFT-2511 </t>
  </si>
  <si>
    <t xml:space="preserve">EFT-2512 </t>
  </si>
  <si>
    <t>PAGO COMPENSACION DE TERRENO A PERPETUIDAD CONTRATO  NO. 02/2022, POR CONCEPTO DE CASA CONSTRUIDA EN BLOCK CON PISO DE CEMENTO Y TECHADA DE ZINC, DENTRO DE LA PARCELA 1-B-2, DEL DISTRITO CATASTRAL NO. 39, DONDE ESTA PLANTA DE  TRATAMIENTO DEL INAPA, LOCALIZADO EN EL VALLE, PROV.  HATO MAYOR.</t>
  </si>
  <si>
    <t xml:space="preserve">EFT-2513 </t>
  </si>
  <si>
    <t>PAGO FACT. NO. B1500000001/03-05-2022 (CUB.NO.01) DE LOS TRABAJOS, RED LOS BOTADOS 2DA. PARTE Y COLA I PROV. SANTO DOMINGO- MONTE PLATA, LOTE XI.</t>
  </si>
  <si>
    <t xml:space="preserve">AVANCE INICIAL 20% AL CONTRATO NO. 040/2022, PARA LOS TRABAJOS MEJORAMIENTO AC. BARAHONA (SECTOR LOS MAESTROS) PROV. BARAHONA, ZONA VIII. </t>
  </si>
  <si>
    <t>PAGO FACT. NO. B1500000005/04-05-2022 (CUB.NO.05 FINAL Y DEVOLUCIÓN DE RETENIDO EN GARANTÍA) DE LOS TRABAJOS REHABILITACIÓN PLANTA DE AGUAS RESIDUALES DE BARAHONA, PROV.BARAHONA.</t>
  </si>
  <si>
    <t>NOMINA NIVEL CENTRAL ABRIL 2022</t>
  </si>
  <si>
    <t xml:space="preserve">NOMINA ADICIONAL  NC Y ACS  FEBRERO-ABRIL2022 </t>
  </si>
  <si>
    <t xml:space="preserve">NOMINA ADICIONAL  NC Y ACS  MARZO-ABRIL2022 </t>
  </si>
  <si>
    <t>104225 -104255</t>
  </si>
  <si>
    <t>NOMINA PERSONAL EN TRAMITES DE PENSION NC. Y AC. ABRIL2022</t>
  </si>
  <si>
    <t xml:space="preserve">EFT-1438 </t>
  </si>
  <si>
    <t xml:space="preserve">EFT-1439 </t>
  </si>
  <si>
    <t xml:space="preserve">EFT-1440 </t>
  </si>
  <si>
    <t xml:space="preserve">EFT-7713 </t>
  </si>
  <si>
    <t>EFT-7714</t>
  </si>
  <si>
    <t>EFT-7715</t>
  </si>
  <si>
    <t>EFT-7716</t>
  </si>
  <si>
    <t>EFT-7717</t>
  </si>
  <si>
    <t>EFT-7718</t>
  </si>
  <si>
    <t xml:space="preserve">062730 </t>
  </si>
  <si>
    <t xml:space="preserve">062731 </t>
  </si>
  <si>
    <t xml:space="preserve">062732 </t>
  </si>
  <si>
    <t xml:space="preserve">EFT-7719 </t>
  </si>
  <si>
    <t>EFT-7720</t>
  </si>
  <si>
    <t>EFT-7721</t>
  </si>
  <si>
    <t>EFT-7722</t>
  </si>
  <si>
    <t>EFT-7723</t>
  </si>
  <si>
    <t>EFT-7724</t>
  </si>
  <si>
    <t>EFT-7725</t>
  </si>
  <si>
    <t>EFT-7726</t>
  </si>
  <si>
    <t>EFT-7727</t>
  </si>
  <si>
    <t>EFT-7728</t>
  </si>
  <si>
    <t>EFT-7729</t>
  </si>
  <si>
    <t>EFT-7730</t>
  </si>
  <si>
    <t>EFT-7731</t>
  </si>
  <si>
    <t>EFT-7732</t>
  </si>
  <si>
    <t>EFT-7733</t>
  </si>
  <si>
    <t>EFT-7734</t>
  </si>
  <si>
    <t>EFT-7735</t>
  </si>
  <si>
    <t>EFT-7736</t>
  </si>
  <si>
    <t>EFT-7737</t>
  </si>
  <si>
    <t xml:space="preserve">062733 </t>
  </si>
  <si>
    <t xml:space="preserve">062734 </t>
  </si>
  <si>
    <t xml:space="preserve">062735 </t>
  </si>
  <si>
    <t xml:space="preserve">062736 </t>
  </si>
  <si>
    <t xml:space="preserve">062737 </t>
  </si>
  <si>
    <t xml:space="preserve">062738 </t>
  </si>
  <si>
    <t xml:space="preserve">062739 </t>
  </si>
  <si>
    <t xml:space="preserve">062740 </t>
  </si>
  <si>
    <t>AUMENTO DEL FONDO DE CAJA CHICA DEL MUNICIPIO DE SANCHEZ, SAMANA,  ACTUALMENTE DICHO FONDO CUENTA CON UN MONTO DE RD$ 2,500.00 Y CON ESTA SUMA ASCIENDE.</t>
  </si>
  <si>
    <t>PAGO FACT. NO.B1500000035/28-03-2022, ALQUILER LOCAL COMERCIAL UBICADO EN EL MUNICIPIO SABANETA,  PROVINCIA SANTIAGO RODRIGUEZ, CORRESP. AL MES MARZO/2022.</t>
  </si>
  <si>
    <t>PAGO FACT.  NOS. B1500000006/04-03, 07/06-04-2022,  ORDEN DE SERVICIO NO. OS2021-0927,  ABASTECIMIENTO DE AGUA EN DIFERENTES SECTORES Y COMUNIDADES DEL MUNICIPIO NAVARRATE, PROVINCIA SANTIAGO, CORRESP. A 23 DIAS DE FEBRERO,  27 DIAS DE MARZO/2022.</t>
  </si>
  <si>
    <t>PAGO FACT. NO. B1500000149/04-04-2022, ORDEN DE SERVICIO NO. OS2022-0057,  DISTRIBUCION DE AGUA EN DIFERENTES SECTORES Y COMUNIDADES DE LA PROVINCIA DUARTE, CORRESP. A  31 DIAS DEL MES DE MARZO/2022.</t>
  </si>
  <si>
    <t>PAGO FACT.  NO. B1500000018/01-04-2022, ORDEN DE SERVICIO NO.  OS2022-0042, DISTRIBUCION DE AGUA EN DIFERENTES SECTORES Y COMUNIDADES DE LA PROVINCIA SAN JUAN CORRESP. A 31 DIAS DEL MES MARZO/2022.</t>
  </si>
  <si>
    <t>PAGO FACT. NO. B1500000005/04-04-2022, ORDEN DE SERVICIO NO.OS2022-0013, DISTRIBUCION DE AGUA EN DIFERENTES SECTORES Y COMUNIDADES DE LA PROVINCIA BAHORUCO, CORRESP. A   31 DIAS DE MARZO/2022.</t>
  </si>
  <si>
    <t>PAGO FACT. NO.B1500000001/03-01, 02/01-02, 03/01-03, 04/01/04-2022, ORDEN DE SERVICIO NO.OS2022-0142 ,SERVICIO DE DISTRIBUCION DE AGUA EN CAMION CISTERNA EN DIFERENTES COMUNIDADES DE LA PROVINCIA DE SANTIAGO,  CORRESP. A 17 DIAS DE DICIEMBRE/2021, 25 DIAS DE ENERO, 24 DIAS DE FEBRERO, 27 DIAS DE MARZO/2022.</t>
  </si>
  <si>
    <t>PAGO FACT. NOS. B1500000003/11-03, 04/03-03-2022,   ORDEN DE SERVICIO NO. OS2022-0006, SERVICIO DISTRIBUCION DE AGUA EN DIFERENTES SECTORES Y COMUNIDADES DE LA PROVINCIA SAN CRISTOBAL. CORRESP.  A   31  DIAS DE ENERO Y 28 DIAS DE FEBRERO/2022.</t>
  </si>
  <si>
    <t>PAGO FACT. NO. B1500000034/08-04-2022, ORDEN DE SERVICIO NO. OS2021-0798,  DISTRIBUCION DE AGUA EN DIFERENTES SECTORES Y COMUNIDADES DE LA PROVINCIA SAMANA,  CORRESP. A 30 DIAS DEL MES MARZO/2022.</t>
  </si>
  <si>
    <t>REPOSICION FONDO CAJA CHICA DE LA DIRECCION COMERCIAL CORRESP. AL PERIODO DEL  07-03 AL 18-04-2022, RECIBOS DE DESEMBOLSO DEL 48862 AL 48887.</t>
  </si>
  <si>
    <t>REPOSICION FONDO CAJA CHICA DE LA PROVINCIA ELIAS PIÑA ZONA II CORRESP. AL PERIODO DEL 21-03 AL 20-04-2022, RECIBOS DE DESEMBOLSO DEL 3805 AL 3833.</t>
  </si>
  <si>
    <t>REPOSICION FONDO CAJA CHICA DE LA UNIDAD ADMINISTRATIVA DE SABANA GRANDE DE BOYA ZONA IV CORRESP. AL PERIODO DEL 08-02 AL 05-04-2022, RECIBOS DE DESEMBOLSO DEL 0200 AL 0207.</t>
  </si>
  <si>
    <t>PAGO FACT. NO. B1500000005/03-01-2022, ORDEN DE COMPRA OC2021-0322, ADQUISICIÓN DE HERBICIDAS Y BOMBAS DE FUMIGACIÓN, PARA SER UTILIZADOS EN LAS PLANTAS DE TRATAMIENTO Y AGUAS RESIDUALES DEL INAPA.</t>
  </si>
  <si>
    <t>PAGO FACT. NO. B1500001119/11-02-2022, ORDEN DE SERVICIO NO. OS2022-0056, RENOVACIÓN DE LA SUSCRIPCIÓN ANUAL DE 02 (DOS) EJEMPLARES DE PERIÓDICO, CORRESP. AL PERIODO DEL 01-02-2022 AL 02-02-2023.</t>
  </si>
  <si>
    <t>PAGO DE FACT. NO. B1500000067/28-12-2021 ORDEN DE DE COMPRA OC2021-0259, ADQUISICIÓN DE MATERIALES FERRETEROS PARA EL NIVEL CENTRAL Y SUCURSALES DEL INAPA.</t>
  </si>
  <si>
    <t>REPOSICION FONDO CAJA CHICA DE LA UNIDAD ADMINISTRATIVA DE NAVARRETE ZONA V CORRESP. AL PERIODO DEL 21-02 AL 06-04-2022, RECIBOS DE DESEMBOLSO DEL 0113 AL 0150.</t>
  </si>
  <si>
    <t>PAGO FACT. NO. B1500000254/18-04-2022, ORDEN DE SERVICIO NO, OS2022-0117,  SERVICIO DISTRIBUCIÓN DE AGUA CON CAMIÓN CISTERNA EN DIFERENTES COMUNIDADES DE LA PROVINCIA SAN PEDRO DE MACORÍS, CORRESP. A 27  DÍAS DEL MES DE MARZO/2022.</t>
  </si>
  <si>
    <t>PAGO FACT. NO. B1500000043/04-04-2022,    ORDEN DE SERVICIO NO.  OS2022-0095, DISTRIBUCION DE AGUA EN DIFERENTES SECTORES Y COMUNIDADES DE LA PROVINCIA MONTE PLATA, CORRESP. A 28 DIAS DE  MARZO/ 2022.</t>
  </si>
  <si>
    <t>PAGO FACT. NO.B1500000012/19-04-2022, ORDEN DE SERVICIO NO. OS2022-0004, SERVICIO DE DISTRIBUCION DE AGUA CON CAMION CISTERNA EN DIFERENTES COMUNIDADES DE LA PROVINCIA MARIA TRINIDAD SANCHEZ, CORRESP. 26 DIAS DE MARZO/2022.</t>
  </si>
  <si>
    <t>PAGO FACT. NO. B1500000066/04-04-2022, ORDEN DE SERVICIO NO. OS2021-0788 SERVICIO DE DISTRIBUCION DE AGUA CON CAMION CISTERNA EN DIFERENTES SECTORES Y COMUNIDADES DE LA PROVINCIA DUARTE,  CORRESP. A 31  DIAS DE MARZO/2022.</t>
  </si>
  <si>
    <t>PAGO FACT. NO. B1500000017/01-04-2022, ORDEN DE SERVICIO NO.  OS2022-0098,   ABASTECIMIENTO DE AGUA EN DIFERENTES SECTORES Y COMUNIDADES DE LA PROVINCIA SAN JUAN DE LA MAGUANA, CORRESP. A 31   DIAS DEL MES DE MARZO/2022.</t>
  </si>
  <si>
    <t>PAGO FACT. NO B1500000066/04-04-2022 ORDEN DE SERVICIO NO.  OS2022-0061, DISTRIBUCIÓN DE AGUA EN DIFERENTES SECTORES Y COMUNIDADES DE LA PROVINCIA DUARTE,  CORRESP. 31 DÍAS DEL MES DE MARZO/2022.</t>
  </si>
  <si>
    <t>PAGO FACT. NO. B1500000155/18-04-2022, ORDEN DE SERVICIO NO. OS2021-0722, DISTRIBUCIÓN DE AGUA EN DIFERENTES SECTORES Y COMUNIDADES DE LA PROVINCIA SAMANÁ,  CORRESP. A 30 DÍAS DEL MES DE MARZO/2022.</t>
  </si>
  <si>
    <t>PAGO FACT. NO. B1500000027/04-04-2022, ORDEN DE SERVICIO NO. OS2021-0795 SERVICIO DE DISTRIBUCION DE AGUA CON CAMION CISTERNA EN DIFERENTES SECTORES Y COMUNIDADES DE LA PROVINCIA DUARTE,  CORRESP. A   31 DIAS DEL MES DE MARZO/2022.</t>
  </si>
  <si>
    <t>PAGO DE NÓMINA DE VIÁTICOS DE DIRECCIÓN DE INGENIERÍA, CORRESP. A MARZO/2022, ELABORADA EN ABRIL/2022.</t>
  </si>
  <si>
    <t>PAGO DE NÓMINA DE VIÁTICOS DE DIRECCIÓN DE TECNOLOGÍA DE LA INF. Y COM., CORRESP. A MARZO/2022, ELABORADA EN ABRIL/2022.</t>
  </si>
  <si>
    <t>PAGO DE NÓMINA DE VIÁTICOS DIRECCIÓN FINANCIERA CORRESP. A MARZO/2022, ELABORADA EN ABRIL/2022.</t>
  </si>
  <si>
    <t>PAGO DE VIÁTICOS DE DIRECCIÓN DE PROGRAMAS Y PROYECTOS ESPECIALES, CORRESP. A MARZO/2022, ELABORADA EN ABRIL/2022.</t>
  </si>
  <si>
    <t>PAGO DE NÓMINA DE VIÁTICOS DE DIRECCIÓN DE LA CALIDAD DEL AGUA, CORRESP. A MARZO/2022, ELABORADA EN ABRIL/2022.</t>
  </si>
  <si>
    <t>PAGO VIATICOS UNIDADES CONSULTIVAS O ASESORAS, CORRESP. A MARZO/2022, ELABORADA EN ABRIL/2022.</t>
  </si>
  <si>
    <t>PAGO DE NÓMINA DE VIÁTICOS DE DIRECCIÓN DE TRATAMIENTO DE AGUA, CORRESP. A MARZO/2022 ELABORADA EN ABRIL/2022.</t>
  </si>
  <si>
    <t>PAGO DE NÓMINA DE VIÁTICOS DIRECCIÓN DE OPERACIONES, CORRESP. A MARZO/2022, ELABORADA EN ABRIL/2022.</t>
  </si>
  <si>
    <t>PAGO DE NÓMINA DE VIÁTICOS DE DIRECCIÓN COMERCIAL, CORRESP. A MARZO/2022, ELABORADA EN ABRIL/2022.</t>
  </si>
  <si>
    <t>PAGO DE COMPENSACION PARA PAGOS DE PASAJES DE DIFERENTES AUDITORES DEL DEPTO. REVISION Y CONTROL, CORRESP. A MARZO/2022, ELABORADA EN ABRIL/2022.</t>
  </si>
  <si>
    <t>PAGO DE NÓMINA DE VIÁTICOS DE DIRECCIÓN DESARROLLO PROVINCIAL, CORRESP. A MARZO/2022, ELABORADA EN ABRIL/2022.</t>
  </si>
  <si>
    <t>REPOSICION FONDO CAJA CHICA DE LA PROVINCIA SAN JUAN CORRESP. AL PERIODO DEL 10-03 AL 11-04-2022, RECIBOS DE DESEMBOLSO DEL 5768 AL 5801.</t>
  </si>
  <si>
    <t xml:space="preserve">EFT-7738 </t>
  </si>
  <si>
    <t>EFT-7739</t>
  </si>
  <si>
    <t>EFT-7740</t>
  </si>
  <si>
    <t>EFT-7741</t>
  </si>
  <si>
    <t>EFT-7742</t>
  </si>
  <si>
    <t>EFT-7743</t>
  </si>
  <si>
    <t>EFT-7744</t>
  </si>
  <si>
    <t>EFT-7745</t>
  </si>
  <si>
    <t>EFT-7746</t>
  </si>
  <si>
    <t>EFT-7747</t>
  </si>
  <si>
    <t xml:space="preserve">062741 </t>
  </si>
  <si>
    <t xml:space="preserve">062742 </t>
  </si>
  <si>
    <t xml:space="preserve">062743 </t>
  </si>
  <si>
    <t xml:space="preserve">062744 </t>
  </si>
  <si>
    <t>REPOSICION FONDO CAJA CHICA DE LA PLANTA DE TRATAMIENTO DE CABUYA ZONA III (SALCEDO) CORRESP. AL PERIODO DEL 11-02 AL 01-04-2022, RECIBOS DE DESEMBOLSO DEL 0395 AL 0421.</t>
  </si>
  <si>
    <t>PAGO VAC. (30 DIAS CORRESP. AL AÑO 2020 Y 30 AL 2021),  QUIEN DESEMPEÑO EL CARGO DE INGENIERO CIVIL I, EN PERSONAL EN TRAMITE DE PENSION.</t>
  </si>
  <si>
    <t>PAGO FACTURA NO.B1500000325/27-04-2022, ALQUILER LOCAL COMERCIAL EN LA PROVINCIA DE AZUA, CORRESP. AL MES DE ABRIL/2022.</t>
  </si>
  <si>
    <t>PAGO RETENCIÓN TSS, SEGURO BÁSICO OPCIONAL, APORTE PLAN DE PENSIONES (2.87%), SEGURO FAMILIAR DE SALUD (3.04%) CORRESPONDIENTE A LAS NÓMINAS NIVEL CENTRAL, ACUEDUCTOS, P/CONTRATADO E IGUALADO, P/  CONT. E IGUALADO II, P/TRAMITES  PENSIÓN NC. Y AC. PROVS. SANTIAGO Y SAN CRISTÓBAL, PERSONAL TEMPORAL, ADICS. NIVEL CENTRAL, ACS., PERSONAL TEMPORAL MARZO,  P.  CONT., CANCELADOS, NC. Y AC.  ABRIL/2022.</t>
  </si>
  <si>
    <t>APORTES PATRONALES CORRESPONDIENTE AL MES DE ABRIL/2022, RECARGOS E INTERESES POR NOVEDADES ATRASADAS REPORTADAS EN EL PRESENTE MES, CORRESP. AL PERIODO FEBRERO Y MARZO/2022 SEGÚN FACTURA S/N D/F 04-05-2022, REFERENCIA 0420-2221-5708-5056, 0420-2221-5696-1461, 0220-2221-5692-5358, 0320-2221-5692-4668.</t>
  </si>
  <si>
    <t>PAGO NÓMINA DE VIÁTICOS COMPLETIVO, CORRESP. A ENERO/2022, ELABORADA EN ABRIL/2022.</t>
  </si>
  <si>
    <t>PAGO DE VIATICOS DE COMPLETIVO, CORRESP. A FEBRERO/2022, ELABORADA EN ABRIL/2022.</t>
  </si>
  <si>
    <t>PAGO DE NÓMINA DE VIÁTICOS DE DIRECCIÓN DE SUPERVISIÓN Y FISCALIZACIÓN DE OBRAS, CORRESP. A MARZO/2022, ELABORADA EN ABRIL/2022.</t>
  </si>
  <si>
    <t>PAGO FACT. NO.B1500000024/04-04-2022, ALQUILER LOCAL COMERCIAL EN EL MUNICIPIO SAN FRANCISCO DE MACORIS, PROVINCIA DUARTE,  CORRESP. AL MES DE ABRIL/2022.</t>
  </si>
  <si>
    <t>PAGO FACT. NO.B1500000010/28-04-2022,  ALQUILER LOCAL COMERCIAL CALLE DUARTE, MUNICIPIO SANCHEZ, PROVINCIA SANTA BARBARA DE SAMANA,  CORRESP. AL MES DE ABRIL/2022.</t>
  </si>
  <si>
    <t>PAGO FACT. NO.B1500000103/04-04-2022, ORDEN DE SERVICIO NO. OS2021-0649, DISTRIBUCION DE AGUA EN DIFERENTES SECTORES Y COMUNIDADES DE LA PROVINCIA DUARTE,  CORRESP. A 15   DIAS DEL MES DE MARZO/2022.</t>
  </si>
  <si>
    <t>PAGO FACT. NO. B1500000154/30-04-2022, ALQUILER LOCAL COMERCIAL EN VILLA ELISA, MUNICIPIO GUAYUBIN, PROVINCIA MONTECRISTI,  CORRESP. AL MES ABRIL/2022.</t>
  </si>
  <si>
    <t>AVISO DE DEBITO 5/5/2022</t>
  </si>
  <si>
    <t>COMISION TRANSFERENCIA EXTRANJERO 5/5/2022</t>
  </si>
  <si>
    <t>AVD DIFERENCIA DEL BANCO AUM. DE TASA 5/5/2022</t>
  </si>
  <si>
    <t xml:space="preserve">EFT-7755 </t>
  </si>
  <si>
    <t>EFT-7756</t>
  </si>
  <si>
    <t>EFT-7757</t>
  </si>
  <si>
    <t>EFT-7758</t>
  </si>
  <si>
    <t xml:space="preserve">062764 </t>
  </si>
  <si>
    <t xml:space="preserve">062765 </t>
  </si>
  <si>
    <t xml:space="preserve">062766 </t>
  </si>
  <si>
    <t xml:space="preserve">062767 </t>
  </si>
  <si>
    <t xml:space="preserve">062768 </t>
  </si>
  <si>
    <t xml:space="preserve">062770 </t>
  </si>
  <si>
    <t xml:space="preserve">062771 </t>
  </si>
  <si>
    <t xml:space="preserve">062772 </t>
  </si>
  <si>
    <t>PAGO FACT. NO. B1500000014/31-03-2022,  ORDEN DE SERVICIO NO. OS2022-0018,  ABASTECIMIENTO DE AGUA EN DIFERENTES SECTORES Y COMUNIDADES DE LA PROVINCIA SANTIAGO,  CORRESP. A 27  DIAS  DE MARZO/2022.</t>
  </si>
  <si>
    <t>PAGO FACT. NOS.B1500000007/04-03,  09/04-04-2022, ORDEN DE SERVICIO NO.OS2021-0908, ABASTECIMIENTO DE AGUA EN DIFERENTES SECTORES Y COMUNIDADES DE LA PROVINCIA ELIAS PIÑA,  CORRESP. A 28  DIAS DE FEBRERO, 31 DIAS DE MARZO/2022.</t>
  </si>
  <si>
    <t>PAGO FACT. NO. B1100009444/25-04-2022, ALQUILER DE LOCAL  COMERCIAL, UBICADO EN LA CALLE SANTOME NO.38, MUNICIPIO EL CERCADO,  PROVINCIA SAN JUAN,  CORRESP. AL MES DE ABRIL/2022.</t>
  </si>
  <si>
    <t>PAGO FACT. NO. B1100009443/25-04-2022, ALQUILER DE LOCAL COMERCIAL UBICADO EN EL DISTRITO MUNICIPAL PALMAR DE OCOA, MUNICIPIO AZUA, PROVINCIA AZUA, CORRESP. AL MES DE ABRIL/2022.</t>
  </si>
  <si>
    <t>REPOSICION FONDO CAJA CHICA DE LA PROVINCIA HERMANAS MIRABAL ZONA III CORRESP. AL PERIODO DEL 28-01 AL 16-03-2022, RECIBOS DE  DESEMBOLSO DEL 1117 AL 1182.</t>
  </si>
  <si>
    <t>PAGO FACT. NO.B1100009440/25-04-2022, ALQUILER LOCAL COMERCIAL EN PIMENTEL, PROVINCIA DUARTE, CORRESP. AL MES DE ABRIL/2022.</t>
  </si>
  <si>
    <t>PAGO FACT. NO.B1100009445/25-04-2022, ALQUILER LOCAL COMERCIAL EN EL MUNICIPIO RESTAURACION,  PROVINCIA DAJABON, CORRESP. AL MES DE ABRIL/2022.</t>
  </si>
  <si>
    <t>PAGO FACT. NO. B1500000017/31-03-2022, ORDEN DE SERVICIO NO. OS2022-0011,  ABASTECIMIENTO DE AGUA EN DIFERENTES SECTORES Y COMUNIDADES DE LA  PROVINCIA SANTIAGO,  CORRESP. A 27 DIAS DE MARZO/2022.</t>
  </si>
  <si>
    <t>PAGO FACT. NO. B1500000061/04-04-2022 SERVICIO DE LEVANTAMIENTO TOPOGRÁFICO GEORREFERENCIADO PARA LA AMPLIACIÓN DEL ACUEDUCTO SALVA LEÓN DE HIGUEY, PROVINCIA LA ALTAGRACIA, ADENDA NO.2 D/F 25 DE FEBRERO/2022.</t>
  </si>
  <si>
    <t>PAGO FACT. NO. B1500000128/18-04-2022 ORDEN DE COMPRA OC2021-0217, ADQUISICIÓN DE SUSTANCIAS QUÍMICA (CLORO EN PASTILLAS EN KGS, CLORO GAS ENVASADO EN CILINDRO DE 2,000 LBS HIPOCLORITO DE CALCIO EN KGS Y (8,050.00 SACOS DE SULFATO DE ALUMINIO DE 50 KG PARA SER UTILIZADOS EN TODOS LOS ACUEDUCTOS DEL INAPA,  AMORTIZACIÓN DE AVANCE 20%.</t>
  </si>
  <si>
    <t>PAGO FACT. NO. B1500168190/28-04-2022 (721621338) SERVICIO DE LAS FLOTAS SISMOPA, CORRESP. AL MES DE ABRIL/2022.</t>
  </si>
  <si>
    <t>PAGO FACT. NO. B1100009481/25-04-2022, ALQUILER DE VIVIENDA FAMILIAR HABITADA POR EL PERSONAL DE SUPERVISION DEL ACUEDUCTO JUANA VICENTA, EL LIMON, PROVINCIA SAMANA, CORRESP. AL MES DE ABRIL/2022.</t>
  </si>
  <si>
    <t>PAGO DESCUENTO CRÉDITO EDUCATIVO, CORRESPONDIENTE A LAS NÓMINAS DE NIVEL CENTRAL ABRIL/2022.</t>
  </si>
  <si>
    <t>PAGO DE DESCUENTO COOP. INAPA (FIJO Y NO FIJO), CORRESP. A LAS NÓMINAS NIVEL CENTRAL, ACS, PERSONAL TRAMITES DE PENSIÓN NC Y AC. PROVINCIAS SANTIAGO Y SAN CRISTÓBAL, PERSONAL CONTRATADO E IGUALADO Y OCASIONAL SEGURIDAD MILITAR, CORRESP.E AL MES DE ABRIL/2022.</t>
  </si>
  <si>
    <t>PAGO DE DESCUENTO ASP-INAPA, CORRESP. A LAS NÓMINAS NIVEL CENTRAL Y TRAMITES DE PENSIÓN NC Y AC. CORRESP. AL MES DE ABRIL/2022</t>
  </si>
  <si>
    <t>SERV. DE ALQUILER DE GRUA 37.5 HORAS, PARA TRABAJOS EN LA PLENA, SAMANGOLA #4, LA PLENA, MADRE VIEJA SUR, PTAR, INAPA PROV. SAN CRISTOBAL.</t>
  </si>
  <si>
    <t>SERV. DE ALQUILERDE GRUA 39 HORAS, PARA TRABAJOS EN DIVERSOS ACUEDUCTOS DE INAPA PROV. SAN CRISTOBAL. DEL 2/2/2022 AL 24/2/2022.</t>
  </si>
  <si>
    <t>SERV. ALQUILER DE GRUA 37 HORAS, PARA TRABAJOS EN SAMANGOLA #2, SEMILLA#2, PALENQUE #2, BOCA CHICA Y SAMANGOLA #4, INAPA, PROV. SAN CRISTOBAL. DEL 25/02/2022 AL 7/03/2022.</t>
  </si>
  <si>
    <t>COMPRA DE CUATRO BATERIAS DE 06 VOLTIOS PARA SER UTILIZADAS EN LA ESTAFETA COMERCIAL DE HAINA, DE HAINA, PROV. SAN CRISTOBAL.</t>
  </si>
  <si>
    <t>SERV. DE APLICACION DE HORMIGON ASFALTICO CALIENTE UTILIZADO EN BACHEO DE ROTURAS HECHAS POR INAPA, PROV. SAN CRISTOBAL.</t>
  </si>
  <si>
    <t>SERV. DE CONFECCION DE UNIFORMES PARA EL PERSONAL DEL AREA ADMINISTRATIVA DE INAPA, PROV. SAN CRISTOBAL.</t>
  </si>
  <si>
    <t>SERV. DE CAMBIO DE CORREA A GENERADOR DE 750 KVA DE LA PLANTA DE TRATAMIENTO DE INAPA, PROV. SAN CRISTOBAL.</t>
  </si>
  <si>
    <t>COMPRA DE UNA HIDROLAVADORA DE PRESIIN, PARA EL LAVADO DE LAS DIFERENTES PLANTAS DE INAPA, PROV. SAN CRISTOBAL.</t>
  </si>
  <si>
    <t>SERV. DEL ALMUERZO POR ACTIVIDAD DE PROCESO DE TRANSICION PARA EL AREA ADMINISTRATIVA DE INAPA, SAN CRISTOBAL.</t>
  </si>
  <si>
    <t>SERV. Y REPARACION MECANICA, MANTENIMIENTO DE BOBINA SUMINISTRO Y CAMBIO DE RODAMIENTO DE MOTOR ELECT. VERTICAL DE 100 HP, DE SAMANGOLA #4, INAPA, P-ROV. SAN CRISTOBAL.</t>
  </si>
  <si>
    <t>SERV. DE CHEQUEO AL MOTOR SUMERGIBLE DE 8''/100 HP PERTENECIENTE AL EQUIPO #4 DE SAMANGOLA, INAPA, PROV. SAN CRISTOBAL.</t>
  </si>
  <si>
    <t>COMPLETIVO DE RETECIONES A PROVEEDORES DE BIENES Y SERVICIOS CORRESP.E AL 5% Y 10% ISR Y 18% Y 30% DE ITBIS. CORRESP. AL MES DE MARZO 2022</t>
  </si>
  <si>
    <t>4550</t>
  </si>
  <si>
    <t>4551</t>
  </si>
  <si>
    <t>4552</t>
  </si>
  <si>
    <t>4553</t>
  </si>
  <si>
    <t>4554</t>
  </si>
  <si>
    <t>4555</t>
  </si>
  <si>
    <t>4556</t>
  </si>
  <si>
    <t>4557</t>
  </si>
  <si>
    <t>4558</t>
  </si>
  <si>
    <t>4559</t>
  </si>
  <si>
    <t>4560</t>
  </si>
  <si>
    <t>4561</t>
  </si>
  <si>
    <t>4563</t>
  </si>
  <si>
    <t>RETENCIONES DEL 5%, 10% DE ISR Y 18%,30% DE ITBIS A PROVEEDORES DE BIENES Y SERVICIOS, CORRESPONDIENTES AL MES DE ABRIL 2022.</t>
  </si>
  <si>
    <t>SERV. DE ALQUILER DEL LOCAL COMERCIAL DE YAGUATE INAPA, PROV. SAN CRISTOBAL, CORRESPONDIENTE AL MES DE ABRIL 2022.</t>
  </si>
  <si>
    <t>SERV. ALQUILER LOCAL COMERCIAL DE PALENQUE, INAPA PROV. SAN CRISTOBAL, CORRESPONDIENTE AL MES DE ABRIL 2022.</t>
  </si>
  <si>
    <t>PAGO ALQUILER LOCAL COMERCIAL DE HAINA, INAPA PROV. SAN CRISTOBAL, CORRESPONDIENTE AL MES DE ABRIL 2022.</t>
  </si>
  <si>
    <t>PAGO ALQUILER LOCAL COMERCIAL DE HATILLO, INAPA PROV, CORRESPONDIENTE AL MES DE ABRIL 2022.</t>
  </si>
  <si>
    <t>PAGO ALQUILER COMERCIAL DE VILLA ALTAGRACIA, PROV. SAN CRISTOBAL, CORRESPONDIENTE AL MES ABRIL 2022.</t>
  </si>
  <si>
    <t>SERV. PRESTADO DE SUPERVISON, PLANIFICACION, MANEJO, AJUSTE, INSTALACION Y REPARACIONES DE EQUIPOS ELECTROMECANICAS EN DIFERENTES ACUEDUCTOS DE INAPA, PROV. SAN CRISTOBAL.</t>
  </si>
  <si>
    <t>4564</t>
  </si>
  <si>
    <t>4565</t>
  </si>
  <si>
    <t>4566</t>
  </si>
  <si>
    <t>4567</t>
  </si>
  <si>
    <t>4568</t>
  </si>
  <si>
    <t>4569</t>
  </si>
  <si>
    <t>4570</t>
  </si>
  <si>
    <t>COMPRA DE TRES SILLA SEMI-EJECUTIVA PARA LA OFICINA CON RESPALDO DE MALLA Y UN ESCRITORIO DE MELAMINA PARA SER USADO EN LA OFICINA COMERCIAL DE INAPA, PROV. SAN CRISTOBAL.</t>
  </si>
  <si>
    <t>4562</t>
  </si>
  <si>
    <t xml:space="preserve">EFT-7759 </t>
  </si>
  <si>
    <t>EFT-7760</t>
  </si>
  <si>
    <t>EFT-7761</t>
  </si>
  <si>
    <t>EFT-7762</t>
  </si>
  <si>
    <t>EFT-7763</t>
  </si>
  <si>
    <t>EFT-7764</t>
  </si>
  <si>
    <t>EFT-7765</t>
  </si>
  <si>
    <t>EFT-7766</t>
  </si>
  <si>
    <t>EFT-7767</t>
  </si>
  <si>
    <t>EFT-7768</t>
  </si>
  <si>
    <t>EFT-7769</t>
  </si>
  <si>
    <t>EFT-7770</t>
  </si>
  <si>
    <t>EFT-7771</t>
  </si>
  <si>
    <t>EFT-7772</t>
  </si>
  <si>
    <t>EFT-7773</t>
  </si>
  <si>
    <t>EFT-7774</t>
  </si>
  <si>
    <t>EFT-7775</t>
  </si>
  <si>
    <t>EFT-7776</t>
  </si>
  <si>
    <t xml:space="preserve">062773 </t>
  </si>
  <si>
    <t xml:space="preserve">062774 </t>
  </si>
  <si>
    <t xml:space="preserve">062775 </t>
  </si>
  <si>
    <t xml:space="preserve">062776 </t>
  </si>
  <si>
    <t xml:space="preserve">062777 </t>
  </si>
  <si>
    <t xml:space="preserve">062778 </t>
  </si>
  <si>
    <t xml:space="preserve">062779 </t>
  </si>
  <si>
    <t xml:space="preserve">062780 </t>
  </si>
  <si>
    <t xml:space="preserve">062781 </t>
  </si>
  <si>
    <t xml:space="preserve">062782 </t>
  </si>
  <si>
    <t xml:space="preserve">062784 </t>
  </si>
  <si>
    <t xml:space="preserve">062785 </t>
  </si>
  <si>
    <t xml:space="preserve">062786 </t>
  </si>
  <si>
    <t xml:space="preserve">062787 </t>
  </si>
  <si>
    <t xml:space="preserve">062789 </t>
  </si>
  <si>
    <t xml:space="preserve">062790 </t>
  </si>
  <si>
    <t xml:space="preserve">062791 </t>
  </si>
  <si>
    <t xml:space="preserve">062792 </t>
  </si>
  <si>
    <t xml:space="preserve">62783 </t>
  </si>
  <si>
    <t>PAGO FACT. NO.B1100009464/25-04-2022, ALQUILER DE LOCAL COMERCIAL EN EL  MUNICIPIO ENRIQUILLO, PROVINCIA  BARAHONA, CORRESP. AL MES ABRIL/2022.</t>
  </si>
  <si>
    <t>PAGO FACT. NO. B1100009450/25-04-2022, ALQUILER LOCAL COMERCIAL UBICADO EN EL MUNICIPIO JIMANI PROVINCIA INDEPENDENCIA, CORRESP. AL MES DE ABRIL/2022.</t>
  </si>
  <si>
    <t>PAGO FACT. NO.B1100009471/25-04-2022,  ALQUILER LOCAL COMERCIAL EN LAS MATAS DE FARFAN,  PROVINCIA SAN JUAN,  CORRESP. AL MES DE ABRIL/2022.</t>
  </si>
  <si>
    <t>PAGO FACT. NO.B1500000259/24-03-2022, ORDEN DE SERVICIO NO.OS2022-0085, SERVICIO DE LEVANTAMIENTO DE PUNTOS ECOLOGICOS EN LA SEDE CENTRAL DEL INAPA.</t>
  </si>
  <si>
    <t>PAGO FACT.A NO.B1100009452/25-04-2022,  ALQUILER LOCAL COMERCIAL, MUNICIPIO SAN JOSE DE OCOA, PROVINCIA  DE SAN JOSE DE OCOA, CORRESP. AL MES DE ABRIL/2022.</t>
  </si>
  <si>
    <t>PAGO FACT. NO.B1500000002/05-04-2022, ORDEN DE SERVICIO NO.OS2022-0153, SERVICIO DE ALGUACIL POR CONCEPTO DE ACTOS DE NOTIFICACIONES.</t>
  </si>
  <si>
    <t>REPOSICION FONDO CAJA CHICA DE LA PROVINCIA SAN PEDRO DE MACORIS ZONA VI CORRESP. AL PERIODO DEL 21-03 AL 21-04-2022, RECIBOS DE DESEMBOLSO DEL 4666 AL 4722.</t>
  </si>
  <si>
    <t>REPOSICION FONDO CAJA CHICA DE LA PROVINCIA PERAVIA ZONA IV CORRESP. AL PERIODO DEL 25-02 AL 07-04-2022, RECIBOS DE DESEMBOLSO DEL 2112 AL 2185.</t>
  </si>
  <si>
    <t>PAGO FACT. NO. B1100009447/25-04-2022,  ALQUILER LOCAL COMERCIAL, MUNICIPIO SAN JUAN, PROVINCIA SAN JUAN, CORRESP. AL  MES DE ABRIL/2022.</t>
  </si>
  <si>
    <t>PAGO FACT. NO. B1100009476/25-04-2022,  ALQUILER LOCAL COMERCIAL, EN EL MUNICIPIO VILLA JARAGUA, PROVINCIA BAHORUCO, CORRESP. AL MES DE ABRIL/2022.</t>
  </si>
  <si>
    <t>PAGO FACT. NO. B1100009478/25-04-2022, ALQUILER DE LOCAL COMERCIAL, MUNICIPIO MICHES, PROVINCIA EL SEIBO,  CORRESP. AL MES DE ABRIL/2022.</t>
  </si>
  <si>
    <t>PAGO FACT. NO.B1500000105/01-04-2022, USO DE 80 SIM CARD PARA SER UTILIZADOS EN LOS MEDIDORES DE PRESION DE AGUA DE LA PLANTA DE TRATAMIENTO DE LA PROV. SAN CRISTOBAL DEL INAPA.</t>
  </si>
  <si>
    <t>PAGO FACT. NO.B1100009453/25-04-2022,  ALQUILER LOCAL COMERCIAL EN JICOME ARRIBA, MUNICIPIO ESPERANZA, PROVINCIA VALVERDE, CORRESP. AL MES DE ABRIL/2022.</t>
  </si>
  <si>
    <t>PAGO FACT. NO. B1100009480/25-04-2022,  ALQUILER  LOCAL  DE LA OFICINA COMERCIAL EN EL MUNICIPIO DE VALLEJUELOS, PROVINCIA SAN JUAN, CORRESP. AL MES ABRIL/2022.</t>
  </si>
  <si>
    <t>PAGO FACT. NO. B1100009475/25-04-2022, ALQUILER DEL LOCAL  DE LA OFICINA COMERCIAL, UBICADO EN LA CALLE DUARTE NO.09,  MUNICIPIO RANCHO ARRIBA,  PROVINCIA SAN JOSE DE OCOA, CORRESP. AL MES DE ABRIL/2022.</t>
  </si>
  <si>
    <t>REPOSICION FONDO CAJA CHICA DE LA DIRECCION EJECUTIVA CORRESPONDIENTE AL PERIODO DEL 06-04 AL 03-05-2022, RECIBOS DE DESEMBOLSO DEL 10678 AL 10707.</t>
  </si>
  <si>
    <t>PAGO FACT. NOS.B1500000012/09-03, 15/27-04-2022, ALQUILER LOCAL COMERCIAL EN LA AVENIDA MARIA TRINIDAD SANCHEZ NO.71, ESQUINA CALLE ORFELICIA, MUNICIPIO ESPERANZA, PROVINCIA VALVERDE, CORRESP. A LOS MESES DE MARZO, ABRIL/2022.</t>
  </si>
  <si>
    <t>PAGO FACT. NO. B1500000139/05-04-2022, ORDEN DE SERVICIO NO. OS2022-0130, SERVICIO DISTRIBUCIÓN DE AGUA EN CAMIÓN CISTERNA EN DIFERENTES SECTORES Y COMUNIDADES DE LA PROVINCIA SAN CRISTÓBAL, CORRESP. A 31 DÍAS DEL MES DE MARZO/2022.</t>
  </si>
  <si>
    <t>PAGO FACT. NO.B1500000036/27-04-2022, ALQUILER LOCAL COMERCIAL UBICADO EN EL MUNICIPIO SABANETA,  PROVINCIA SANTIAGO RODRIGUEZ,  CORRESP. AL MES ABRIL/2022.</t>
  </si>
  <si>
    <t>PAGO FACT. NO. B1100009477/25-04-2022,  ALQUILER LOCAL COMERCIAL EN EL MUNICIPIO MONCION, PROVINCIA SANTIAGO RODRIGUEZ, CORRESP.  AL MES DE ABRIL/2022.</t>
  </si>
  <si>
    <t>PAGO FACT. NO.B1100009454/25-04-2022, ALQUILER LOCAL COMERCIAL EN VILLA LA MATA, PROVINCIA SANCHEZ RAMIREZ,  CORRESP. AL MES DE ABRIL/2022.</t>
  </si>
  <si>
    <t>PAGO FACT. NO. B1100009448/25-04-2022, ALQUILER LOCAL COMERCIAL UBICADO EN EL MUNICIPIO NEYBA PROVINCIA BAHORUCO, CORRESP. AL MES DE ABRIL/2022.</t>
  </si>
  <si>
    <t>PAGO FACT. NO.B1100009479/25-04-2022,  ALQUILER LOCAL COMERCIAL  EN EL SECTOR PIZARRETE, MUNICIPIO BANI, PROVINCIA PERAVIA,  CORRESP. AL MES DE ABRIL/2022.</t>
  </si>
  <si>
    <t>PAGO FACT. NO. B1500000127/18-04-2022, ORDEN DE COMPRA NO. OC2021-0031 '' ADQUISICIÓN DE (200.00 FUNDAS) DE SULFATO DE ALUMINIO GRADO A (50 KGS) CADA UNA O SU EQUIVALENTE EN FUNDAS, PARA SER UTILIZADAS EN TODOS LOS ACUEDUCTOS DEL INAPA 05-08-2021.</t>
  </si>
  <si>
    <t>PAGO FACT. NO. B1500168188/28-04-2022 (775717370) SERVICIO DE FLOTAS INAPA, PROV. SAN CRISTOBAL, CORRESP. AL MES DE ABRIL/2022.</t>
  </si>
  <si>
    <t>PAGO FACT. NO.B1100009455/25-04-2022, ALQUILER LOCAL COMERCIAL,  MUNICIPIO EL VALLE, PROVINCIA HATO MAYOR , CORRESP. AL MES DE ABRIL/2022.</t>
  </si>
  <si>
    <t>PAGO FACT. NO. B1500167639/28-04-2022 (CUENTA NO.744281798), SERVICIO DE INTERNET BANDA ANCHA DE LA DIRECCION EJECUTIVA, SUB-DIRECTORES, DIRECCION DE TRATAMIENTO, COMUNICACION Y PRENSA, DIRECCION ADMINISTRATIVA, DIRECCION DE OPERACIONES, DIRECCION DE SUPERV. Y FISCALIZACION DE OBRAS Y DE LA PROV. SAN PEDRO DE MACORIS, CORRESP. AL MES DE ABRIL/2022.</t>
  </si>
  <si>
    <t>PAGO FACT. NO.B1100009451/25-04-2022.  ALQUILER LOCAL COMERCIAL EN EL MUNICIPIO DE BAYAGUANA, PROVINCIA MONTE PLATA,  CORRESP. AL MES DE ABRIL/2022.</t>
  </si>
  <si>
    <t>PAGO FACT. NO.B1100009449/25-04-2022,  ALQUILER LOCAL COMERCIAL EN LAS TARANAS VILLA RIVAS, PROVINCIA DUARTE, CORRESP. AL MES DE ABRIL/2022.</t>
  </si>
  <si>
    <t>PAGO FACT. NO. B1500000077/28-04-2022,  ALQUILER LOCAL COMERCIAL EN GUAYUBIN, PROVINCIA MONTECRISTI, CORRESP. A LOS MESES DE FEBRERO, MARZO Y ABRIL/2022.</t>
  </si>
  <si>
    <t>PAGO FACT. NO. B1500165293/28-03-2022 (787945097) SERVICIO DE FLOTAS, CORRESP. AL MES DE MARZO/2022.</t>
  </si>
  <si>
    <t>PAGO FACT.  NO. B1500000013/04-04-2022, ORDEN DE SERVICIO NO.  OS2022-0021,  DISTRIBUCION DE AGUA EN DIFERENTES SECTORES Y COMUNIDADES DE LA PROVINCIA  AZUA, CORRESP. A  28 DIAS DE MARZO/2022.</t>
  </si>
  <si>
    <t>PAGO FACT. NO. B1500000134/04-04-2022, ORDEN DE SERVICIO NO. OS2022-0116, DISTRIBUCIÓN DE AGUA EN DIFERENTES SECTORES Y COMUNIDADES DE LA PROVINCIA PERAVIA, CORRESP. A 31 DÍAS   DEL MES DE MARZO/2022.</t>
  </si>
  <si>
    <t>PAGO FACT. NO.B1500000018/04-04-2022, ORDEN DE SERVICIO NO.OS2022-0151,  DISTRIBUCION DE AGUA EN DIFERENTES SECTORES Y COMUNIDADES  DE LA PROVINCIA VALVERDE, MAO, CORRESP. A 29  DIAS DE MARZO/2022.</t>
  </si>
  <si>
    <t>PAGO FACT. NO. B1500000039/04-04-2022, ORDEN DE SERVICIO NO. OS2022-0150,  ABASTECIMIENTO DE AGUA EN DIFERENTES SECTORES Y COMUNIDADES DE LA PROVINCIA MAO, VALVERDE,  CORRESP. A 29 DIAS  DE  MARZO/2022.</t>
  </si>
  <si>
    <t>PAGO FACT. NO. B1500000062/14-04-2022, ORDEN DE SERVICIO NO. OS2021-0785,  ABASTECIMIENTO DE AGUA EN DIFERENTES SECTORES Y COMUNIDADES DE LA  PROVINCIA BARAHONA , CORRESP. A 31 DIAS DE MARZO/2022.</t>
  </si>
  <si>
    <t>PAGO FACT. NO. B1500000158/08-03-2022 ORDEN DE SERVICIO NO. OS2021-0546, COLOCACIÓN DE PUBLICIDAD INSTITUCIONAL DURANTE EL PERIODO DEL 09 DE FEBRERO AL 09 DE MARZO DEL 2022 EN EL PROGRAMA RADIAL "SIN BARRERA", TRANSMITIDO DE LUNES A VIERNES A LAS 9:00 AM POR RADIO IDEAL 99.5 FM, PROVINCIA ESPAILLAT.</t>
  </si>
  <si>
    <t>PAGO FACT. NO.B1500000064/05-04-2022,  ORDEN DE SERVICIO NO. OS2021-0863  DISTRIBUCION  DE AGUA EN DIFERENTES SECTORES Y COMUNIDADES DE LA PROVINCIA SAN CRISTOBAL,  CORRESP. A 31 DIAS DE MARZO/2022.</t>
  </si>
  <si>
    <t>PAGO FACT. NO. B1100009475/25-04-2022, ALQUILER DEL LOCAL  DE LA OFICINA COMERCIAL, UBICADO EN LA CALLE DUARTE NO.09,  MUNICIPIO RANCHO ARRIBA,  PROVINCIA SAN JOSE DE OCOA,  CORRESP. AL MES DE ABRIL/2022.</t>
  </si>
  <si>
    <t xml:space="preserve">EFT-36 </t>
  </si>
  <si>
    <t>EFT-37</t>
  </si>
  <si>
    <t>EFT-38</t>
  </si>
  <si>
    <t>EFT-39</t>
  </si>
  <si>
    <t>EFT-40</t>
  </si>
  <si>
    <t>EFT-41</t>
  </si>
  <si>
    <t>EFT-42</t>
  </si>
  <si>
    <t>EFT-43</t>
  </si>
  <si>
    <t>EFT-44</t>
  </si>
  <si>
    <t>EFT-45</t>
  </si>
  <si>
    <t>EFT-46</t>
  </si>
  <si>
    <t>EFT-47</t>
  </si>
  <si>
    <t>EFT-48</t>
  </si>
  <si>
    <t>EFT-49</t>
  </si>
  <si>
    <t>EFT-50</t>
  </si>
  <si>
    <t>EFT-51</t>
  </si>
  <si>
    <t>EFT-52</t>
  </si>
  <si>
    <t>EFT-53</t>
  </si>
  <si>
    <t>EFT-54</t>
  </si>
  <si>
    <t>EFT-55</t>
  </si>
  <si>
    <t>EFT-56</t>
  </si>
  <si>
    <t>EFT-57</t>
  </si>
  <si>
    <t>EFT-58</t>
  </si>
  <si>
    <t>EFT-59</t>
  </si>
  <si>
    <t>AVANCE INICIAL 20% AL CONTRATO NO. 018/2022, PARA LOS TRABAJOS DE CONSTRUCCIÓN REDES DE DISTRIBUCIÓN ACUEDUCTO MÚLTIPLES SONADOR, PARTE 4, PROVINCIA MONSEÑOR NOUEL, ZONA V. LOTE IV.</t>
  </si>
  <si>
    <t>PAGO FACT. NO. B1500000154/27-04-2022 (CUBICACIÓN NO.02) DE LOS TRABAJOS MEJORAMIENTO ACUEDUCTO TABARA ABAJO (COLOCACIÓN LÍNEA DE ADUCCIÓN), PROVINCIA AZUA.</t>
  </si>
  <si>
    <t>AVANCE INICIAL 20% AL CONTRATO NO. 011/2022, PARA LOS TRABAJOS AMPLIACIÓN ACUEDUCTO MÚLTIPLE LOS LIMONES -EL COPEY A LOMA ATRAVESADA, LÍNEA DE IMPULSIÓN, LÍNEA DE CONDUCCIÓN Y REDES ESTACIÓN.</t>
  </si>
  <si>
    <t>AVANCE INICIAL 20% AL CONTRATO NO. 016/2022, PARA LOS TRABAJOS CONSTRUCCIÓN REDES DE DISTRIBUCIÓN, ACUEDUCTO MÚLTIPLE SONADOR, PARTE 2, PROVINCIA MONSEÑOR NOUEL, ZONA V, LOTE II.</t>
  </si>
  <si>
    <t>PAGO FACT. NO. B1500000126/08-04-2022 ORDEN DE COMPRA OC2021-0217, ADQUISICIÓN DE SUSTANCIAS QUÍMICA (CLORO EN PASTILLAS EN KGS, CLORO GAS ENVASADO EN CILINDRO DE 2,000 LBS HIPOCLORITO DE CALCIO EN KGS Y (4,160.00 SACOS DE SULFATO DE ALUMINIO DE 50 KG PARA SER UTILIZADOS EN TODOS LOS ACUEDUCTOS DEL INAPA, AMORTIZACIÓN DE AVANCE 20% RD.</t>
  </si>
  <si>
    <t xml:space="preserve">PAGO FACT. NOS. B1500001515, 16, 17, 18, 20/18-04-2022 CONTRATOS NOS. 6395, 6396, 6397, 6398, 6415, CONSUMO ENERGÉTICO DE LAS LOCALIDADES ARROYO SULDIDO, AGUA SABROSA, LA BARBACOA, LAS COLONIAS RANCHO ESPAÑOL, PROVINCIA SAMANÁ, CORRESP. AL MES DE ABRIL/2022.  </t>
  </si>
  <si>
    <t>AVANCE INICIAL 20% AL CONTRATO NO. 038/2022, PARA LOS TRABAJOS RECONSTRUCCION DE REDES ACUEDUCTO POSTRER RIO, PROVINCIA INDEPENDENCIA, ZONA VIII.</t>
  </si>
  <si>
    <t>PAGO FACT. DE CONSUMO ENERGETICO EN LA ZONA SUR DEL PAIS CORRESP. AL MES DE MARZO/2022.</t>
  </si>
  <si>
    <t>AVANCE INICIAL 20% AL CONTRATO NO. 006/2022, PARA LOS TRABAJOS AMPLIACIÓN ACUEDUCTO DE COTUI, EXTENSIÓN AL BARRIO LIBERTAD, PROVINCIA SANCHEZ RAMÍREZ, ZONA III, LOTE XV.</t>
  </si>
  <si>
    <t>AVANCE INICIAL 20% AL CONTRATO NO. 012/2022, PARA LOS TRABAJOS AMPLIACIÓN REDES DEL ACUEDUCTO HIGUEY, SECTOR LAS CAOBAS (PARTE 2), PROVINCIA LA ALTAGRACIA, LOTE VI.</t>
  </si>
  <si>
    <t>AVANCE INICIAL 20% AL CONTRATO NO. 024/2022, PARA LOS TRABAJOS AMPLIACIÓN ACUEDUCTO MÚLTIPLE LOS LIMONES - EL COPEY A LOMA ATRAVESADA, DEPÓSITO REGULADOR, LÍNEA DE CONDUCCIÓN Y REDES ESTACIÓN  PROVINCIA MONTE CRISTI, ZONA I.</t>
  </si>
  <si>
    <t>AVANCE INICIAL 20% AL CONTRATO NO. 001/2022, PARA LOS TRABAJOS AMPLIACIÓN DE RED DE ACUEDUCTO SABANA DE LA MAR, SECTOR LA AVIACIÓN, PROVINCIA HATO MAYOR, LOTE I.</t>
  </si>
  <si>
    <t>AVANCE INICIAL DE UN 20% PARA LOS TRABAJOS DE CONSTRUCCION REDES DE DISTRIBUCION ACUEDUCTO MULTIPLES SONADOR, PARTE 5, PROVINCIA MONSEÑOR NOUEL, ZONA V, LOTE V.</t>
  </si>
  <si>
    <t>PAGO FACT. DE CONSUMO ENERGETICO EN LA ZONA NORTE DEL PAIS CORRESP. AL MES DE MARZO/2022.</t>
  </si>
  <si>
    <t>PAGO FACT. NO. B1500000101/28-04-2022 (CUBICACIÓN NO.01) DE LOS TRABAJOS LÍNEA DE CONDUCCIÓN Y REDES LOMA DEL CHIVO (SECTOR COLINAS DON GUILLERMO) COMPRENDIDA ENTRE LOS NUDOS 1, 13, 19, Y 23, PROVINCIA EL SEIBO, LOTE V.</t>
  </si>
  <si>
    <t>AVANCE INICIAL 20% AL CONTRATO NO. 008/2022, PARA LOS TRABAJOS CONSTRUCCIÓN, REDES DE DISTRIBUCIÓN, ACUEDUCTO MÚLTIPLE SONADOR, PARTE 7, PROVINCIA MONSEÑOR NOUEL, ZONA V.</t>
  </si>
  <si>
    <t>AVANCE INICIAL 20% AL CONTRATO NO. 036/2022, PARA LOS TRABAJOS CONSTRUCCIÓN NUEVA OBRA DE TOMA DEL ACUEDUCTO LAS TERRENAS, PROVINCIA SAMANÁ, ZONA III.</t>
  </si>
  <si>
    <t>PAGO FACT. NO. B1500000068/04-05-2022 (CUB. NO.01) DE LOS TRABAJOS REHABILITACIÓN DEPOSITO METÁLICO, ACUEDUCTO MÚLTIPLE DUVERGE- LA COLONIA VENGAN A VER, PROVINCIA INDEPENDENCIA, ZONA VIII.</t>
  </si>
  <si>
    <t>PAGO FACT. NOS. B1500005115, 5116, 5117, 5118, 5119, 5121, 5102, 5136, 5137, 5138, 5139, 5140, 5141, 5142, 5143/30-04-2022, CONTRATOS NOS. 1007252, 53, 54, 55, 1008357, 1010178, 3002610, 1015536, 1015537, 1015538, 1015539, 1015540, 1015541, 1015542, 1015543, CONSUMO ENERGETICO CORRESP. AL MES DE ABRIL/2022.</t>
  </si>
  <si>
    <t>AVANCE INICIAL 20% AL CONTRATO NO. 021/2022, PARA LOS TRABAJOS AMPLIACIÓN DE REDES DEL ACUEDUCTO HIGUEY, SECTOR LAS CAOBAS (PARTE 1), PROVINCIA LA ALTAGRACIA, LOTE V.</t>
  </si>
  <si>
    <t>AVANCE INICIAL 20% AL CONTRATO NO. 017/2022, PARA LOS TRABAJOS CONSTRUCCION REDES DE DISTRIBUCION, ACUEDUCTO MULTIPLE SONADOR, PARTE 3,  PROVINCIA MONSEÑOR NOUEL,  ZONA V, LOTE 3.</t>
  </si>
  <si>
    <t>AVANCE INICIAL 20% AL CONTRATO NO. 002/2022, PARA LOS TRABAJOS AMPLIACIÓN, REDES DE ACUEDUCTO EL VALLE, BARRIOS EL PARÍS Y LA JAQUETA, PROVINCIA HATO MAYOR, LOTE II.</t>
  </si>
  <si>
    <t>AVANCE INICIAL 20% AL CONTRATO NO. 020/2022, PARA LOS TRABAJOS AMPLIACIÓN ACUEDUCTO HIGUEY A RED URBANIZACIÓN ARBOLEDA, PROVINCIA LA ALTAGRACIA, ZONA VI, LOTE IV.</t>
  </si>
  <si>
    <t>EFT-60</t>
  </si>
  <si>
    <t xml:space="preserve">AVANCE INICIAL 20% AL CONTRATO NO. 039/2022, PARA LOS TRABAJOS DE MEJORAMIENTO ACUEDUCTO EL LIMÓN PROVINCIA INDEPENDENCIA, ZONA VIII. </t>
  </si>
  <si>
    <t>PAGO COMPENSACION DE TERRENO A PERPETUIDAD CONTRATO NO. 03/2022, POR CONCEPTO DE CASA CONSTRUIDA EN MADERA CRIOLLA, CON PISO DE CEMENTO, MONTADA EN BLOCK Y TECHADA DE ZINC, DENTRO DE LA PARCELA 1-B-2, DEL DISTRITO CATASTRAL NO. 39, DONDE ESTA LA PLANTA DE TRATAMIENTO DEL INAPA, LOCALIZADO EN EL VALLE, PROV. HATO MAYOR.</t>
  </si>
  <si>
    <t>RETENCION DEL (2%) DEL ISR DESCONTADO A COMPRA DE TERRENOS (TRANSFERENCIA DE TITULO) , SEGUN LEY 11/92, CORRESP. AL MES DE ABRIL/2022.</t>
  </si>
  <si>
    <t xml:space="preserve">PAGO DE SUELDO CORRESP. AL MES DE DICIEMBRE/2020 A </t>
  </si>
  <si>
    <t xml:space="preserve">104256 </t>
  </si>
  <si>
    <t xml:space="preserve">104258 </t>
  </si>
  <si>
    <t>NOMINA NIVEL CENTRAL, CORRESPONDIENTE AL MES DE ABRIL/2022.</t>
  </si>
  <si>
    <t xml:space="preserve">EFT-1441 </t>
  </si>
  <si>
    <t>PAGO BONO POR DESEMPEÑO INDIVIDUAL/2021 ELABORADA EN MAYO/2022, PARTE 1.</t>
  </si>
  <si>
    <t>PAGO DEL 80% DEL MONTO DE 791,653.14 POR LA COMOPRA DE SEIS (6) CLORADORES PARA SER USADOS EN EL SISTEMA DE CLORACION DE LOS ACUEDUCTOS SAMANGOLA, LA TOMA, SEMILLA Y YOGO YOGO, INAPA PROV. SAN CRISTOBAL.</t>
  </si>
  <si>
    <t>LOCAL COMERCIAL DE EL PUERTO, VILLA ALTG. INAPA, PROV. SAN CRISTOBAL. CORRESPONDIENTE A LOS MESES DE MARZO 22 Y ABRIL 22.</t>
  </si>
  <si>
    <t>SERV. DE REPARACION DE PIEZAS ESPECIALES PARA SER USADAS EN REPARACION DE DIFERENTES AVERIAS EN LA PLAZA LOS CONSTITUYENTES, PTASC, LA COLONIA EQUIPO#1, INAPA, PROV. SAN CRISTOBAL.</t>
  </si>
  <si>
    <t>4571</t>
  </si>
  <si>
    <t>4572</t>
  </si>
  <si>
    <t>4573</t>
  </si>
  <si>
    <t xml:space="preserve">EFT-2514 </t>
  </si>
  <si>
    <t>PAGO RETENCION DEL 1 X 1,000 DESCONTADO A INGENIEROS-CONTRATISTAS SEGUN DECRETO 319/98, CORRESP. AL MES DE ABRIL/2022.</t>
  </si>
  <si>
    <t>RETENCION DEL ITBIS (30%) , DESCONTADO A  INGENIEROS-CONTRATISTAS, SEGUN LEY 253/2012, CORRESP.AL MES DE ABRIL/2022.</t>
  </si>
  <si>
    <t>PAGO RETENCION SEGUN LEY 6-86 (1%) DESCONTADO A LOS INGENIEROS CONTRATISTAS, CORRESP. AL MES DE ABRIL/2022.</t>
  </si>
  <si>
    <t>RETENCION DE ABRIL/2022</t>
  </si>
  <si>
    <t>SERV. DE MANTENIMIENTO Y CONSTRUCCION DE CASQUILLO A BOMBA TURBINA VERTICAL DE 6'' DE EQUIPO #2 DE PALENQUE, INAPA, PROV. SAN CRISTOBAL.</t>
  </si>
  <si>
    <t>4574</t>
  </si>
  <si>
    <t>4575</t>
  </si>
  <si>
    <t xml:space="preserve">REPOSICION FONDO CAJA CHICA DE LA DIV. ADM. Y FINANCIERA INAPA, PROV. SAN CRISTOBAL, CORRESP. AL PERIODO 24/03/2022 AL 26/04/2022. </t>
  </si>
  <si>
    <r>
      <t>062794</t>
    </r>
    <r>
      <rPr>
        <sz val="9"/>
        <color indexed="8"/>
        <rFont val="Arial"/>
        <family val="2"/>
      </rPr>
      <t/>
    </r>
  </si>
  <si>
    <r>
      <t>062795</t>
    </r>
    <r>
      <rPr>
        <sz val="9"/>
        <color indexed="8"/>
        <rFont val="Arial"/>
        <family val="2"/>
      </rPr>
      <t/>
    </r>
  </si>
  <si>
    <r>
      <t>062796</t>
    </r>
    <r>
      <rPr>
        <sz val="9"/>
        <color indexed="8"/>
        <rFont val="Arial"/>
        <family val="2"/>
      </rPr>
      <t/>
    </r>
  </si>
  <si>
    <r>
      <t>062797</t>
    </r>
    <r>
      <rPr>
        <sz val="9"/>
        <color indexed="8"/>
        <rFont val="Arial"/>
        <family val="2"/>
      </rPr>
      <t/>
    </r>
  </si>
  <si>
    <t xml:space="preserve">EFT-7777 </t>
  </si>
  <si>
    <t>EFT-7778</t>
  </si>
  <si>
    <t>EFT-7779</t>
  </si>
  <si>
    <t>EFT-7780</t>
  </si>
  <si>
    <t xml:space="preserve">062793 </t>
  </si>
  <si>
    <t xml:space="preserve">062798 </t>
  </si>
  <si>
    <t xml:space="preserve">062799 </t>
  </si>
  <si>
    <t xml:space="preserve">062800 </t>
  </si>
  <si>
    <t xml:space="preserve">062801 </t>
  </si>
  <si>
    <t xml:space="preserve">062802 </t>
  </si>
  <si>
    <t>PAGO FACT. NO.B1500000055/02-02-2022, ORDEN DE SERVICIO OS2021-0502, COLOCACION DE PUBLICIDAD INSTITUCIONAL DURANTE 06 (SEIS) MESES, EN  PAGINA WEB, "ELDEFENSORBARAHONERO.BLOGSPOT.COM,  EN LA PROVINCIA BARAHONA, CORRESP. AL PERIODO DEL 02 DE ENERO AL 02 DE FEBRERO DEL AÑO 2022.</t>
  </si>
  <si>
    <t>PAGO FACT. NO.B1100009472/25-04-2022,   ALQUILER LOCAL COMERCIAL EN SAN FRANCISCO DE MACORIS, PROVINCIA DUARTE, CORRESP. A LOS MESES DE MARZO Y ABRIL/2022.</t>
  </si>
  <si>
    <t>REPOS. FONDO CAJA CHICA DE LA PROVINCIA MONTE PLATA ZONA IV CORRESP. AL PERIODO DEL 09-03 AL 20-04-2022, RECIBOS DE DESEMBOLSO DEL 1725 AL 1774.</t>
  </si>
  <si>
    <t>REPOS. FONDO CAJA CHICA DE LA UNIDAD ADMINISTRATIVA DE SABANA IGLESIA ZONA V SANTIAGO CORRESP. AL PERIODO DEL 28-02 AL 31-03-2022, RECIBOS DE DESEMBOLSO DEL 0420 AL 0440.</t>
  </si>
  <si>
    <t>PAGO RETENCION 10%  DEL IMPUESTO SOBRE LA RENTA DESCONTADO A ALQUILERES DE LOCALES COMERCIALES. SEGUN LEY NO. 253/12, CORRESP. AL MES DE ABRIL/2022.</t>
  </si>
  <si>
    <t>RETENCION DEL 5% DEL IMPUESTO SOBRE LA RENTA DESCONTADO A CONTRATISTAS Y PROVEEDORES DE BIENES Y SERVICIOS, CORRESP. AL MES DE ABRIL/2022.</t>
  </si>
  <si>
    <t>APORTE PARA EJECUTAR Y DESARROLLAR ACTIVIDADES CONJUNTAS Y RECIPROCAS EN PROCURA DE FORMAR A LOS COLABORADORES DEL INAPA. PROMOVIENDO ESPACIOS DE COMUNICACIÓN DE LAS ACCIONES DE MANEJO RESPONSABLE DEL AGUA, CORRESP. A LOS PERIODOS DESDE EL 16-04 AL 15-05-2022.</t>
  </si>
  <si>
    <t>PAGO RETENCIÓN DEL ITBIS (18% A PERSONA FÍSICA), SEGÚN LEY 253/12, CORRESP. AL MES DE ABRIL/2022.</t>
  </si>
  <si>
    <t>PAGO FACT. NO. B1500000134/05-04-2022, ORDEN DE SERVICIO NO.  OS2022-0072  DISTRIBUCION DE AGUA CON CAMION CISTERNA EN DIFERENTES SECTORES Y COMUNIDADES DE LA PROVINCIA SAN CRISTOBAL, CORRESP. A  31 DIAS DE MARZO/2022.</t>
  </si>
  <si>
    <t>PAGO FACT.  NO. B1500000008/13-04-2022, ORDEN DE SERVICIO NO. OS2022-0005,  DISTRIBUCION DE AGUA EN DIFERENTES SECTORES Y COMUNIDADES DE LA PROVINCIA DAJABON, CORRESP. A  17 DIAS DE MARZO /2022.</t>
  </si>
  <si>
    <t>PAGO FACT. NO. B1500000074/04-04-2022, ORDEN DE SERVICIO NO. OS2022-0083, DISTRIBUCION DE AGUA EN DIFERENTES SECTORES Y COMUNIDADES DE LA PROVINCIA  SAN CRISTOBAL, CORRESP. A 31 DIAS DEL MES DE MARZO/2022.</t>
  </si>
  <si>
    <t>PAGO FACT. NO.B1500000007/20-04-2022, ALQUILER LOCAL COMERCIAL MUNICIPIO HIGUEY, PROVINCIA LA ALTAGRACIA, CORRESP. AL MES DE ABRIL/2022.</t>
  </si>
  <si>
    <t xml:space="preserve">EFT-7781 </t>
  </si>
  <si>
    <t>EFT-7782</t>
  </si>
  <si>
    <t>EFT-7783</t>
  </si>
  <si>
    <t xml:space="preserve">062803 </t>
  </si>
  <si>
    <t xml:space="preserve">062804 </t>
  </si>
  <si>
    <t xml:space="preserve">062805 </t>
  </si>
  <si>
    <t xml:space="preserve">062806 </t>
  </si>
  <si>
    <t>PAGO FACT. NO. B1500000001/03-03-2022 ORDEN DE SERVICIO OS2022-0132, SERVICIO DE ALGUACIL POR CONCEPTO DE ACTOS DE NOTIFICACIONES.</t>
  </si>
  <si>
    <t>PAGO FACT.  NO. B15000000120/20-0342022, ORDEN DE SERVICIO NO. OS2022-0127,  ABASTECIMIENTO DE AGUA EN DIFERENTES SECTORES Y COMUNIDADES DE LA PROVINCIA INDEPENDENCIA, CORRESP. A 31  DIAS  DE MARZO/2022.</t>
  </si>
  <si>
    <t>RETENCION DEL 10% DEL IMPUESTO SOBRE LA RENTA, DESCONTADO A HONORARIOS PROFESIONALES, CORRESP. AL MES DE ABRIL/2022.</t>
  </si>
  <si>
    <t>PAGO FACT. NO. B1500000051/15-04-2022, ORDEN  DE SERVICIO NO.  OS2021-0903  DISTRIBUCION DE AGUA EN DIFERENTES SECTORES Y COMUNIDADES DE LA PROVINCIA BARAHONA,  CORRESP. A  30 DIAS DE MARZO/2022.</t>
  </si>
  <si>
    <t>PAGO FACT. NO. B1500000084/05-04-2022, ORDEN DE SERVICIO NO. OS2021-0860, DISTRIBUCION DE AGUA EN DIFERENTES SECTORES Y COMUNIDADES DE LA PROVINCIA SAN CRISTOBAL,CORRESP. A 31 DIAS  DE MARZO/2022.</t>
  </si>
  <si>
    <t>PAGO NÓMINA DE VIÁTICOS DE DIRECCIÓN ADMINISTRATIVA, CORRESP. A MARZO/2022, ELABORADA EN ABRIL/2022.</t>
  </si>
  <si>
    <t>PAGO FACT. NOS.B1500033451 (CODIGO DE SISTEMA NO.77100), 33518  (6091) 03-05-2022, SERVICIOS RECOGIDA DE BASURA EN EL NIVEL CENTRAL Y OFICINAS  ACUEDUCTOS RURALES, CORRESP. AL PERIODO DESDE EL 01 AL 31  DE MAYO/2022.</t>
  </si>
  <si>
    <t>REPOSICION FONDO CAJA CHICA DE LA OFICINA COMERCIAL DE SANCHEZ ZONA III CORRESPONDIENTE AL PERIODO DEL 12-03 AL 28-04-2022, RECIBOS DE DESEMBOLSO DEL 0191 AL 0198 SEGUN RELACION DE GASTOS, MEMO-003-2022. (TOTAL FONDO RD$2,500.00).-</t>
  </si>
  <si>
    <t xml:space="preserve">EFT-7784 </t>
  </si>
  <si>
    <t xml:space="preserve">062807 </t>
  </si>
  <si>
    <t xml:space="preserve">062808 </t>
  </si>
  <si>
    <t xml:space="preserve">062809 </t>
  </si>
  <si>
    <t xml:space="preserve">062810 </t>
  </si>
  <si>
    <t>REPOS. FONDO CAJA CHICA DE LA PROVINCIA EL SEIBO ZONA VI CORRESP. AL PERIODO DEL 18-03 AL 22-04-2022, RECIBOS DE DESEMBOLSO DEL 1031 AL 1071.</t>
  </si>
  <si>
    <t>PAGO FACT. NO. B1500000054/05-04-2022, ORDEN DE SERVICIO NO. OS2022-0118, DISTRIBUCIÓN DE AGUA EN DIFERENTES SECTORES Y COMUNIDADES DE LA PROVINCIA SAN CRISTÓBAL, CORRESP. A 31 DÍAS DE MARZO/2022.</t>
  </si>
  <si>
    <t>PAGO FACT. NOS.B1500000342/30-12-2021, 352/31-01-2022 ORDEN DE SERVICIO OS2021-0736, SERVICIO DE CATERING DE 400 ALMUERZOS PRE EMPACADOS O MONTAJE TIPO BUFFET Y 400 REFRIGERIOS PRE EMPACADOS QUE SERÁN SERVIDO PARA LAS ACTIVIDADES PROGRAMADAS Y VIAJES INSTITUCIONALES DE LA DIRECCIÓN EJECUTIVA DE NUESTRA INSTITUCIÓN DURANTE EL AÑO EN CURSO.</t>
  </si>
  <si>
    <t>EFT-61</t>
  </si>
  <si>
    <t>PAGO FACTURAS NOS. B1500001498,1499,1500,1501,1502/30-04-2022, CONTRATOS NOS. 1178,1179, 1180, 1181, 3066, SERVICIO ENERGÉTICO A NUESTRAS INSTALACIONES EN BAYAHIBE, PROVINCIA LA ROMANA, CORRESP. AL MES DE ABRIL/2022.</t>
  </si>
  <si>
    <t>RETENCIÓN DEL 5% DEL ISR  DESCONTADO A CONTRATISTAS, SEGÚN LEY 253/12, CORRESP. AL MES DE ABRIL/2022.</t>
  </si>
  <si>
    <t>AVANCE INICIAL 20% AL CONTRATO NO. 041/2022, PARA LOS TRABAJOS DE AMPLIACIÓN ACUEDUCTO MAIMÓN, LÍNEA DE ADUCCIÓN PIEDRA BLANCA, PROV. MONSEÑOR NOUEL, ZONA V.</t>
  </si>
  <si>
    <t>PAGO FACT. NO. B1500000015/04-04-2022, SERV. PARA LEVANTAMIENTO TOPOGRÁFICO COMUNIDADES RURALES DE ALINO, PARA ABASTECIMIENTO DE AGUA POTABLES, LÍNEA NOROESTE.</t>
  </si>
  <si>
    <t>PAGO FACT.NO B1500000005/04-04-2022, LEVANTAMIENTO TOPOGRÁFICO DE LA LÍNEA DE CONDUCCIÓN Y REDES DEL AC. NAGUA SECTOR DE PIRULA, LOS CACAÍTOS, RESIDENCIAL ALTO DE LOS PALMARES, PRESIDENCIAL POU, JARRO SUCIO, KM3, KM5, BLANCO, EMMA BALAGUER BRISA DEL CERRO Y SECTOR FEMITO, ALCANTARILLADO SANITARIO MUNICIPIO DE NAGUA.</t>
  </si>
  <si>
    <t xml:space="preserve">EFT-2515 </t>
  </si>
  <si>
    <t>PAGO FACT. NO. B1500000006/05-04-2022, LEVANTAMIENTO GEOREFENCIADOS DE LÍNEA DE CONDUCCIÓN Y REDES EN EL MUNICIPIO DE YAMASA, PROV. MONTE PLATA CORRESP. AL MES DE NOVIEMBRE/2021 .</t>
  </si>
  <si>
    <t>EFT-7712</t>
  </si>
  <si>
    <r>
      <t>EFT-7749</t>
    </r>
    <r>
      <rPr>
        <sz val="9"/>
        <color indexed="10"/>
        <rFont val="Arial"/>
        <family val="2"/>
      </rPr>
      <t/>
    </r>
  </si>
  <si>
    <r>
      <t>EFT-7750</t>
    </r>
    <r>
      <rPr>
        <sz val="9"/>
        <color indexed="10"/>
        <rFont val="Arial"/>
        <family val="2"/>
      </rPr>
      <t/>
    </r>
  </si>
  <si>
    <r>
      <t>EFT-7751</t>
    </r>
    <r>
      <rPr>
        <sz val="9"/>
        <color indexed="10"/>
        <rFont val="Arial"/>
        <family val="2"/>
      </rPr>
      <t/>
    </r>
  </si>
  <si>
    <r>
      <t>EFT-7752</t>
    </r>
    <r>
      <rPr>
        <sz val="9"/>
        <color indexed="10"/>
        <rFont val="Arial"/>
        <family val="2"/>
      </rPr>
      <t/>
    </r>
  </si>
  <si>
    <r>
      <t>EFT-7753</t>
    </r>
    <r>
      <rPr>
        <sz val="9"/>
        <color indexed="10"/>
        <rFont val="Arial"/>
        <family val="2"/>
      </rPr>
      <t/>
    </r>
  </si>
  <si>
    <r>
      <t>EFT-7754</t>
    </r>
    <r>
      <rPr>
        <sz val="9"/>
        <color indexed="10"/>
        <rFont val="Arial"/>
        <family val="2"/>
      </rPr>
      <t/>
    </r>
  </si>
  <si>
    <t xml:space="preserve">062745 </t>
  </si>
  <si>
    <t xml:space="preserve">062746 </t>
  </si>
  <si>
    <t xml:space="preserve">062747 </t>
  </si>
  <si>
    <t xml:space="preserve">062748 </t>
  </si>
  <si>
    <t xml:space="preserve">062751 </t>
  </si>
  <si>
    <t xml:space="preserve">062752 </t>
  </si>
  <si>
    <t xml:space="preserve">062753 </t>
  </si>
  <si>
    <t xml:space="preserve">062754 </t>
  </si>
  <si>
    <t xml:space="preserve">062755 </t>
  </si>
  <si>
    <t xml:space="preserve">062756 </t>
  </si>
  <si>
    <t xml:space="preserve">062757 </t>
  </si>
  <si>
    <t xml:space="preserve">062759 </t>
  </si>
  <si>
    <t xml:space="preserve">062760 </t>
  </si>
  <si>
    <t xml:space="preserve">062761 </t>
  </si>
  <si>
    <t xml:space="preserve">062762 </t>
  </si>
  <si>
    <t xml:space="preserve">062763 </t>
  </si>
  <si>
    <r>
      <t xml:space="preserve">EFT-7748 </t>
    </r>
    <r>
      <rPr>
        <sz val="8"/>
        <color indexed="10"/>
        <rFont val="Calibri"/>
        <family val="2"/>
        <scheme val="minor"/>
      </rPr>
      <t xml:space="preserve"> </t>
    </r>
  </si>
  <si>
    <t>PAGO FACT. NO. B1500000003/27-04-2022,  ALQUILER DE LOCAL DE LA OFICINA COMERCIAL, UBICADA EN LA  AVENIDA DEL ESTE NO.18, FRENTE AL PARQUE DEL DISTRITO MUNICIPAL HATO DEL YAQUE,  PROVINCIA SANTIAGO DE LOS CABALLEROS.</t>
  </si>
  <si>
    <t>PAGO FACT. NO.B1100009439/25-04-2022 ALQUILER LOCAL COMERCIAL EN COTUI PROVINCIA  SANCHEZ RAMIREZ, CORRESP. AL MES DE ABRIL/2022.</t>
  </si>
  <si>
    <t>PAGO FACT. NO.B1100009468/25-04-2022,  ALQUILER LOCAL COMERCIAL EN EL FACTOR, MUNICIPIO DE NAGUA, PROV. MARIA TRINIDAD SANCHEZ, CORRESP. AL MES DE ABRIL/2022.</t>
  </si>
  <si>
    <t>PAGO FACT. NO. B1100009473/25-04-2022, ALQUILER LOCAL COMERCIAL EN EL MUNICIPIO DUVERGE, PROVINCIA INDEPENDENCIA, CORRESP. AL  MES DE ABRIL/2022.</t>
  </si>
  <si>
    <t>PAGO FACT. NO. B1100009457/25-04-2022, ALQUILER LOCAL COMERCIAL EN EL MUNICIPIO QUISQUEYA, PROVINCIA SAN PEDRO DE MACORIS, CORRESP. AL MES DE ABRIL/2022.</t>
  </si>
  <si>
    <t>PAGO FACT. NO.B1100009456/25-04-2022, ALQUILER LOCAL COMERCIAL  EN BOCA CANASTA , MUNICIPIO BANI, PROVINCIA PERAVIA, CORRESP. AL MES DE ABRIL/2022.</t>
  </si>
  <si>
    <t>REPOS. FONDO CAJA CHICA DE LA UNIDAD COMERCIAL DE CABRERA ZONA III CORRESP. AL PERIODO DEL 04-03 AL 07-04-2022, RECIBOS DE DESEMBOLSO DEL 0231 AL 0242.</t>
  </si>
  <si>
    <t>REPOS. FONDO CAJA CHICA DE LA PROVINCIA VALVERDE ZONA I CORRESP. AL PERIODO DEL 03-03 AL 04-04-2022, RECIBOS DE DESEMBOLSO DEL 1938 AL 1987.</t>
  </si>
  <si>
    <t>PAGO FACT. NO.B1100009461/25-04-2022, ALQUILER LOCAL COMERCIAL EN CAÑAFISTOL-BANI, PROVINCIA PERAVIA CORRESP. AL MES DE ABRIL/2022.</t>
  </si>
  <si>
    <t>PAGO FACT.NO.B1100009463/25-04-2022, ALQUILER DE LOCAL COMERCIAL EN EL MUNICIPIO GALVAN, PROVINCIA  BARAHONA,  CORRESP. AL MES ABRIL/2022.</t>
  </si>
  <si>
    <t>PAGO FACT. NO.B1100009458/25-04-2022, ALQUILER LOCAL COMERCIAL UBICADO EN EL MUNICIPIO DE LOMA DE CABRERA,  PROVINCIA DAJABON, CORRESP. AL  MES DE ABRIL/2022.</t>
  </si>
  <si>
    <t>PAGO FACT. NO.B1100009462/25-04-2022,  ALQUILER LOCAL COMERCIAL EN SABANA IGLESIA, PROVINCIA SANTIAGO CORRESP. AL MES DE ABRIL/2022.</t>
  </si>
  <si>
    <t>PAGO FACT. NO. B1100009466/25-04-2022, ALQUILER LOCAL COMERCIAL EN BOHECHIO, PROVINCIA SAN JUAN, CORRESP. AL MES DE ABRIL/2022.</t>
  </si>
  <si>
    <t>PAGO FACT. NO.B1100009446/25-04-2022,  ALQUILER LOCAL COMERCIAL EN EL MUNICIPIO LOMA DE CABRERA, PROVINCIA DAJABON, CORRESP. AL  MES DE ABRIL/2022.</t>
  </si>
  <si>
    <t>PAGO FACT. NO.B1100009459/25-04-2022,  ALQUILER LOCAL,  EN EL MUNICIPIO TAMAYO, PROVINCIA BARAHONA, CORRESP. AL MES ABRIL/2022.</t>
  </si>
  <si>
    <t>PAGO FACT. NO.B1100009469/25-04-2022  ALQUILER LOCAL COMERCIAL MUNICIPIO COMENDADOR, PROVINCIA ELIAS PIÑA, CORRESP. AL MES DE ABRIL/2022.</t>
  </si>
  <si>
    <t>PAGO FACT. NO. B1100009467/25-04-2022,  ALQUILER LOCAL COMERCIAL EN EL MUNICIPIO SABANA LARGA, PROVINCIA SAN JOSE DE OCOA, CORRESP. AL MES DE ABRIL/2022.</t>
  </si>
  <si>
    <t>PAGO FACT. NO.B1100009460/25-04-2022, ALQUILER DE LOCAL COMERCIAL EN EL DISTRITO MUNICIPAL HATILLO PALMA , MUNICIPIO GUAYUBIN, PROVINCIA  MONTE CRISTI, CORRESP. AL MES ABRIL/2022.</t>
  </si>
  <si>
    <t>PAGO FACT. NO.B1100009441/25-04-2022, ALQUILER LOCAL COMERCIAL UBICADO EN EL MUNICIPIO VICENTE NOBLE, PROVINCIA BARAHONA, CORRESP. AL MES DE ABRIL/2022.</t>
  </si>
  <si>
    <t>PAGO FACT.NO. B1100009470/25-04-2022, ALQUILER DE DOS LOCALES COMERCIALES EN EL MUNICIPIO DAJABON,  PROVINCIA DAJABON, CORRESPO. AL MES DE ABRIL/2022.</t>
  </si>
  <si>
    <t>PAGO FACT. NO.B1100009474/25-04-22,  ALQUILER LOCAL COMERCIAL EN VILLA CENTRAL, PROVINCIA BARAHONA, CORRESP. AL MES ABRIL/2022.</t>
  </si>
  <si>
    <t>PAGO FACT. NO.B1100009442/25-04-2022,  ALQUILER LOCAL COMERCIAL EN MANZANILLO, MUNICIPIO PEPILLO SALCEDO, PROVINCIA MONTECRISTI, CORRESP. AL MES DE ABRIL/2022.</t>
  </si>
  <si>
    <t>PAGO FACT. NO.B1100009465/25-04-2022,  ALQUILER LOCAL COMERCIAL  EN EL MUNICIPIO NIZAO, PROVINCIA PERAVIA CORRESP. AL MES DE ABRIL/2022.</t>
  </si>
  <si>
    <t xml:space="preserve">EFT-7785 </t>
  </si>
  <si>
    <t>EFT-7786</t>
  </si>
  <si>
    <t>EFT-7787</t>
  </si>
  <si>
    <t>EFT-7788</t>
  </si>
  <si>
    <t>EFT-7789</t>
  </si>
  <si>
    <t>EFT-7790</t>
  </si>
  <si>
    <t>EFT-7791</t>
  </si>
  <si>
    <t xml:space="preserve">062811 </t>
  </si>
  <si>
    <t xml:space="preserve">062812 </t>
  </si>
  <si>
    <t>SALDO, INDEMN. Y VAC. CORRESP. A (30 DIAS DEL AÑO 2019 Y 30 DEL 2020), QUIEN DESEMPEÑO LA FUNCION DE CODIFICADOR, EN EL DEPARTAMENTO CATASTRO DE USUARIOS CARTOGRAFIA.</t>
  </si>
  <si>
    <t>1ER ABONO, INDEMN. Y VAC. CORRESP. A (30 DIAS DEL AÑO 2020 Y 24 DIAS DEL 2021), QUIEN DESEMPEÑO LA FUNCION DE ENCARGADO (A), EN EL DEPARTAMENTO DE CONTROL OPERACIONAL.</t>
  </si>
  <si>
    <t>PAGO FACT. NO.B1500168186/28-04-2022, CUENTA NO.709494508, SERVICIOS TELEFONICOS E INTERNET, CORRESP. AL MES DE ABRIL/2022.</t>
  </si>
  <si>
    <t>PAGO FACT. NO. B1500168189/28-04-2022 (787945097) SERVICIO DE FLOTAS, CORRESP. AL MES DE ABRIL/2022.</t>
  </si>
  <si>
    <t>PAGA FACT. NO. B1500000449/14-03-2022, ORDEN DE SERVICIO OS2022-0160 SERVICIO DE NOTARIO PARA EL ACTO DE APERTURA DE LA LICITACIÓN PÚBLICA NACIONAL NO. INAPA-CCC-LPN-2021-0033 OFERTAS TÉCNICAS (SOBRE A) PARA LA "ADQUISICIÓN MATERIAL DE FERRETERÍA PARA SER UTILIZADOS EN EL MANTENIMIENTO DE SISTEMAS DE TRATAMIENTO DEL INAPA".</t>
  </si>
  <si>
    <t>PAGA FACT. NO. B1500000456/30-03-2022, ORDEN DE SERVICIO OS2022-0135 SERVICIO DE NOTARIO PARA EL ACTO DE APERTURA DE LA LICITACIÓN PÚBLICA NACIONAL NO. INAPA-CCC-LPN-2021-0053 OFERTAS ECONÓMICAS (SOBRE B) PARA LA "ADQUISICIÓN DE TUBOS Y TUBERÍAS DE ACERO Y PVC PARA SER UTILIZADOS EN TODOS LOS ACUEDUCTOS DEL INAPA".</t>
  </si>
  <si>
    <t>PAGO FACT. NO.B1500000168/07-04-2022, ORDENES  DE SERVICIO NO. OS2022-0122,  DISTRIBUCION DE AGUA EN DIFERENTES SECTORES Y COMUNIDADES DE LA PROVINCIA SAN CRISTOBAL,  CORRESP. A  31 DIAS DE MARZO/2022.</t>
  </si>
  <si>
    <t>PAGO FACT. NO. B1500000117/11-03-20222, ORDEN DE SERVICIO OS2022-0158, SERVICIO DE NOTARIO PARA EL ACTO DE APERTURA DE LA COMPARACIÓN DE PRECIOS NO. INAPA-CCC-CP-2021-0076 OFERTAS ECONÓMICAS (SOBRE B) PARA LA "RECONSTRUCCIÓN LÍNEA DE IMPULSIÓN ACUEDUCTO JUAN DE HERRERA, PROVINCIA SAN JUAN ZONA II".</t>
  </si>
  <si>
    <t>PAGO FACT. NO. B1500000104/04-04-2022, ORDEN DE SERVICIO NO. OS2021-0921, DISTRIBUCION DE AGUA CON CAMION CISTERNA EN DIFERENTES SECTORES Y COMUNIDADES DE LA PROVINCIA SAN CRISTOBAL CORRESP. A 31  DIAS DEL MES DE MARZO/2022.</t>
  </si>
  <si>
    <t xml:space="preserve">EFT-7792 </t>
  </si>
  <si>
    <t>EFT-7793</t>
  </si>
  <si>
    <t>EFT-7794</t>
  </si>
  <si>
    <t>EFT-7795</t>
  </si>
  <si>
    <t>EFT-7796</t>
  </si>
  <si>
    <t>EFT-7797</t>
  </si>
  <si>
    <t>EFT-7798</t>
  </si>
  <si>
    <t>EFT-7799</t>
  </si>
  <si>
    <t>EFT-7800</t>
  </si>
  <si>
    <t>EFT-7801</t>
  </si>
  <si>
    <t xml:space="preserve">062813 </t>
  </si>
  <si>
    <t xml:space="preserve">062814 </t>
  </si>
  <si>
    <t xml:space="preserve">062815 </t>
  </si>
  <si>
    <t xml:space="preserve">062816 </t>
  </si>
  <si>
    <t xml:space="preserve">062817 </t>
  </si>
  <si>
    <t>PAGO FACT. NO. B1500000047/21-03-2022, ORDEN DE SERVICIO OS2022-0120, SERVICIO DE NOTARIO PARA EL ACTO DE APERTURA DE LA LICITACIÓN PUBLICA NACIONAL NO. INAPA-CCC-LPN-2021-0055 OFERTAS TÉCNICAS (SOBRE A) PARA LA "ADQUISICIÓN DE EXTINTORES PARA SER UTILIZADOS EN INAPA" .</t>
  </si>
  <si>
    <t>PAGO INDEMN. Y VAC. (25 DIAS CORRESP. AL AÑO 2020 Y 30 AL 2021), QUIEN DESEMPEÑO EL CARGO DE ENCARGADO (A), EN EL LABORATORIO NACIONAL DE REFERENCIA CALIDAD DE AGUA ING. MARCOS RODRIGUEZ, NIVEL CENTRAL.</t>
  </si>
  <si>
    <t>1ER ABONO, INDEMN. Y VAC. CORRESP. A (25 DIAS DEL AÑO 2020 Y 30 DEL 2021), QUIEN DESEMPEÑO EL CARGO DE ENCARGADO (A), EN EL LABORATORIO NACIONAL DE REFERENCIA CALIDAD DE AGUA ING. MARCOS RODRIGUEZ, NIVEL CENTRAL.</t>
  </si>
  <si>
    <t>PAGO FACT. NO. B1500000054/05-04-2022, ORDEN DE SERVICIO NO. OS2022-0073, DISTRIBUCION DE AGUA EN DIFERENTES SECTORES Y COMUNIDADES DE LA PROVINCIA SAN CRISTOBAL. CORRESP. A 31 DIAS DEL MES DE MARZO/2022.</t>
  </si>
  <si>
    <t>PAGO ARBITRIO DEL AYUNTAMIENTO DE NAVARRETE CORRESP. AL MES DE ABRIL/2022.</t>
  </si>
  <si>
    <t>PAGO FACT. NO. B1500000088/04-05-2022, ORDEN DE SERVICIO OS2022-0170, SERVICIO DE NOTARIO PARA EL ACTO DE APERTURA DE LA LICITACIÓN PÚBLICA NACIONAL NO. INAPA-CCC-LPN-2022-0008, OFERTAS TÉCNICAS (SOBRE A) PARA LA " CONSTRUCCIÓN ACUEDUCTO EN LA COMUNIDAD DEL DISTRITO MUNICIPAL MAMA TINGO, PROVINCIA MONTÉ PLATA ZONA IV".</t>
  </si>
  <si>
    <t>PAGO FACT. NOS. B1500000117/28-03-2022 ORDEN DE COMPRA OC2022-0039, ADQUISICIÓN DE MISCELÁNEOS (CAFÉ, AZÚCAR CREMA, AZÚCAR BLANCA Y CREMORA) LOS CUALES SERÁN USADOS EN LOS DIFERENTES DEPARTAMENTOS DEL INAPA.</t>
  </si>
  <si>
    <t>PAGO FACT. NO. B1500000077/18-04-2022, ORDEN DE SERVICIO NO. OS2021-0715, SERVICIO DE DISTRIBUCIÓN DE AGUA CON CAMIÓN CISTERNA EN DIFERENTES COMUNIDADES Y SECTORES DE LA PROVINCIA PEDERNALES, CORRESP. A 30 DÍAS DEL MES DE MARZO/2022.</t>
  </si>
  <si>
    <t>PAGO FACT. NO. B1500000059/18-04-2022, ORDEN DE SERVICIO NO, OS2021-0709, SERVICIO DE DISTRIBUCIÓN DE AGUA EN DIFERENTES SECTORES Y COMUNIDADES DE LA PROVINCIA PEDERNALES, CORRESP. A 30 DÍAS DEL MES DE MARZO/2022.</t>
  </si>
  <si>
    <t>PAGO FACT. NO. B1500000005/01-04-2022,   ORDEN DE SERVICIO NO. OS2022-0006, SERVICIO DISTRIBUCION DE AGUA EN DIFERENTES SECTORES Y COMUNIDADES DE LA PROVINCIA SAN CRISTOBAL  CORRESP.  A 31  DIAS DE MARZO/2022.</t>
  </si>
  <si>
    <t>PAGO FACT. NO. B1500000060/07-04-2022, ORDEN  DE SERVICIO NO.  OS2022-0084,  DISTRIBUCION DE AGUA CON CAMION CISTERNA EN DIFERENTES SECTORES Y COMUNIDADES DE LA PROVINCIA SAN CRISTOBAL, CORRESP. A 31  DIAS DE MARZO/202.</t>
  </si>
  <si>
    <t>PAGO NOMINA DE INDEMN. Y VAC. AL PERSONAL DESVINCULADO 11VA. PARTE.</t>
  </si>
  <si>
    <t>PAGO FACT. NO. B1500000066 /05-04-2022 , ORDENES DE SERVICIO NO. OS2022-0114, DISTRIBUCION DE AGUA EN DIFERENTES SECTORES Y COMUNIDADES DE LA PROVINCIA SAN PEDRO DE MACORIS, CORRESP. A 27 DIAS DEL MES DE MARZO/2022.</t>
  </si>
  <si>
    <t>PAGO FACT. NO. B1500000005/01-04-2022, ORDEN DE SERVICIO NO. OS2022-0012, DISTRIBUCIÓN DE AGUA EN CAMIÓN CISTERNA EN LOS  DIFERENTES SECTORES Y COMUNIDADES DE LA PROVINCIA PERAVIA,  CORREP. A 31  DÍAS DEL MES DE MARZO/2022.</t>
  </si>
  <si>
    <t>PAGO COMPENSACION PARA PASAJES DE AUDITORES DEL DEPARTAMENTO REVISION Y CONTROL, CORRESP. AL MES DE ABRIL, ELABORADA EN MAYO/2022.</t>
  </si>
  <si>
    <t xml:space="preserve">EFT-1442 </t>
  </si>
  <si>
    <t>REEMBOLSO POR DESCUENTO DEL IMPUESTO SOBRE LA RENTA EN EL BONO DE DESEMPEÑO 2021, EL CUAL FUE PAGADO EL DIA 11 DEL MES EN CURSO.</t>
  </si>
  <si>
    <t xml:space="preserve">RETENCIÓN DEL ITBIS (18% A PERSONA FÍSICA), SEGÚN LEY 253/12, CORRESP. AL MES DE ABRIL/2022. </t>
  </si>
  <si>
    <t xml:space="preserve">EFT-2516 </t>
  </si>
  <si>
    <t xml:space="preserve">EFT-2517 </t>
  </si>
  <si>
    <t>PAGO FACT. NO. B1500000003/06-05-2022 (CUB. NO.03) DE LOS TRABAJOS CONSTRUCCIÓN LÍNEA DE CONDUCCIÓN Y RED DE DISTRIBUCIÓN AMINA, LA LAGUNETA, JINAMAGAO ARRIBA Y ABAJO, PARAJE REMATE Y POTRERO, AC. MÚLTIPLE GUATAPANAL-JINAMAGAO-AMINA-BORUCO. PROV.VALVERDE .</t>
  </si>
  <si>
    <t>PAGO FACT. NO. B1500000262/12-05-2022 (CUB. NO.13) DE LOS TRABAJOS DE CONSTRUCCIÓN LÍNEA DE IMPULSIÓN DESDE E=2 + 359.03 HASTA DEPÓSITO REGULADOR VITRIFICADO CAP. 935 M3 Y RED DE DISTRIBUCIÓN EL COYOTE, MAJAGUA LITO, AC. MÚLTIPLE JUANA VICENTA, PROV. SAMANÁ.</t>
  </si>
  <si>
    <t xml:space="preserve">PAGO CUBICACIÓN. NO.3 (FINAL) Y DEVOLUCIÓN DE RETENIDO EN GARANTÍA, DE LOS TRABAJOS DE CONSTRUCCIÓN CRUCE DEL RIO NIGUA, AC. HATO DAMA AFECTADO POR VAGUADA ABRIL/2017, PROV. SAN CRISTÓBAL. </t>
  </si>
  <si>
    <t xml:space="preserve">104271 </t>
  </si>
  <si>
    <t>SERV. DE LAVADO SENCILLO Y MANTENIMIENTO COMPLETO EN LOS MESES DE FEBRERO, MARZO Y ABRIL 2021 PARA LOS DIFERENTES VEHICULOS DEL DEPARTAMENTO PROV. DE SAN CRISTOBAL, INAPA, PROV. SAN CRISTOBAL.</t>
  </si>
  <si>
    <t>SERV. PRESTADO DE OPERACIONES DE EQUIPOS, VALVULAS Y DISTRIBUCION DE POTABLES EN EL AC. NUEVA ESPENRANZA CORRESPONDIENTE A LOS MESES ENERO Y FEBRERO 2022, INAPA, PROV. SAN CRISTOBAL.</t>
  </si>
  <si>
    <t>SERV. DE PROGRAMACION DE UN ARRANCADOR SUAVE MARCA EATON#S811+T30N3S, PARA SER UTILIZADO EN EL EQUIPO #2 PSPI-CALLE BONITA, INAPA, PROV. SAN CRISTOBAL.</t>
  </si>
  <si>
    <t>SERV. DE CAMBIO DE BREAKER QUEMADO, MANTENIMIENTO DE PANEL Y MANTENIMIENTO DE ILUMINARIA EXTERIOR EN LA OFICINA ADMINISTRATIVA, INAPA, PROV. SAN CRISTOBAL.</t>
  </si>
  <si>
    <t>SERV. DE ALQUILER DE RETROPALA 31 HORAS PARA LA REPARACION DE AVERIAS EN EL KM 45 DE VILLA ALTAGRACIA EN LOS DIAS 23/02/2022, 28/02/2022 Y 02,12 Y 15 MARZO 2022, INAPA, PROV. SAN CRISTOBAL.</t>
  </si>
  <si>
    <t>SERV. DE ALQUILER DE UNA (1) FOTOCOPIADORA  DE ALTA RESOLUCION, PARA SER UTILIZADAS EN LA FACTURACION REALIZADA POR LA OFICINA COMERCIAL EN INAPA, PROV. SAN CRISTOBAL.</t>
  </si>
  <si>
    <t>COMPRA DE UNA (1) TOLA DE 3/8'' 4''X8'' PARA RESOLVER AVERIAS EN LA LINEA DE IMPULSION PIISA ITABO EN HAINA, INAPA, PROV. SAN CRISTOBAL.</t>
  </si>
  <si>
    <t>COMPRA DE TRAJES IMPERMEABLES DESECHEACHABLES PARA EL PERSONAL QUE TRABAJA EN LAS AVERIAS DE AGUAS RESIDUALES Y ALCANTARILLADOS EN LA PROV. DE SAN CRISTOBAL, INAPA, PROV. SAN CRISTOBAL.</t>
  </si>
  <si>
    <t>SERV. DE REPARACION DE LA CAMIONETA F-796, UTILIZADA POR EL AREA COMERCIAL DE INAPA PROV. SAN CRISTOBAL.</t>
  </si>
  <si>
    <t>SERV. DE REPARACION DE MASA MOTOR DE ARRANQUE, JUEGO DE ESCOBILLAS DE LA CAMIONETA F-703 DEL AREA DE OPERACIONES DE INAPA, SAN CRISTOBAL.</t>
  </si>
  <si>
    <t>SERV. DE RETROPALA PARA TRABAJOS DE INAPA, PROV. SAN CRISTOBAL.</t>
  </si>
  <si>
    <t>SERV. DE RODAMIENTOS Y ACEITE, PARA SER UTILIZADO EN REPARACION DEL DE 100 HP DEL AC. MATA PALOMA, INAPA, PROV. SAN CRISTOBAL.</t>
  </si>
  <si>
    <t>SERV. DE RECTICAR, CONSTRUIR, MECANIZADO Y ENCASQUILLAR PIEZAS PARA SER UTILIZADAS EN TRABAJOS EN LOS EQUIPOS DE PALENQUE Y VILLA ALTAGRACIA #1, INAPA PROV. SAN CRISTOBAL.</t>
  </si>
  <si>
    <t>SERV. DE EXTRACCION DE AGUA RESIDUALES EN LOS SECTORES DE VILLA PROGRESO 1, MANUEL MARIA PUELLO Y VILLA LIBERACION, INAPA PROV. SAN CRISTOBAL.</t>
  </si>
  <si>
    <t>SERV. DE UN CAMION SUCCIONADOR PARA EXTRACCION DE AGUAS RESIDUALES EN LOS SECTORES DE VILLA LIBERACION Y YAGUATE, INAPA, PROV. SAN CRISTOBAL.</t>
  </si>
  <si>
    <t>SERV. DE REBOBINADO A MOTOR DE 10 HP, PERTENECIENTE AL AC. DE LAVA PIES, INAPA SAN CRISTOBAL.</t>
  </si>
  <si>
    <t>COMPRA DE UN MULTIPARAMETRO CON SUS SONDAS DE MEDICON PARA USO EN EL LABORATORIO DE LA PLANTA DE TRATAMIENTO DE INAPA PROV. SAN CRISTOBAL.</t>
  </si>
  <si>
    <t>4576</t>
  </si>
  <si>
    <t>4577</t>
  </si>
  <si>
    <t>4578</t>
  </si>
  <si>
    <t>4579</t>
  </si>
  <si>
    <t>4580</t>
  </si>
  <si>
    <t>4581</t>
  </si>
  <si>
    <t>4582</t>
  </si>
  <si>
    <t>4583</t>
  </si>
  <si>
    <t>4584</t>
  </si>
  <si>
    <t>4585</t>
  </si>
  <si>
    <t>4586</t>
  </si>
  <si>
    <t>4587</t>
  </si>
  <si>
    <t>4588</t>
  </si>
  <si>
    <t>4589</t>
  </si>
  <si>
    <t>4590</t>
  </si>
  <si>
    <t>4591</t>
  </si>
  <si>
    <t>4592</t>
  </si>
  <si>
    <t xml:space="preserve">EFT-2518 </t>
  </si>
  <si>
    <t>PAGO FACT. NO. B1500000014/17-05-2022 (CUB. NO.10) DE LOS TRABAJOS DE CONSTRUCCIÓN LÍNEA MATRIZ Y REDES DE DISTRIBUCIÓN COMUNIDADES JUANA VICENTA, RANCHO ESPAÑOL, EL CUERNO Y CANTON DEL AC. MÚLTIPLE JUANA VICENTA, PROV.SAMANÁ.</t>
  </si>
  <si>
    <t xml:space="preserve">EFT-1443 </t>
  </si>
  <si>
    <t>PAGO BONO POR DESEMPEÑO INDIVIDUAL/2021 ELABORADA EN MAYO/2022, PARTE 2.</t>
  </si>
  <si>
    <t xml:space="preserve">EFT-7802 </t>
  </si>
  <si>
    <t>EFT-7803</t>
  </si>
  <si>
    <t xml:space="preserve">062818 </t>
  </si>
  <si>
    <t xml:space="preserve">EFT-7804 </t>
  </si>
  <si>
    <t>EFT-7805</t>
  </si>
  <si>
    <t>EFT-7806</t>
  </si>
  <si>
    <t>EFT-7807</t>
  </si>
  <si>
    <t>EFT-7808</t>
  </si>
  <si>
    <t xml:space="preserve">062819 </t>
  </si>
  <si>
    <t xml:space="preserve">062821 </t>
  </si>
  <si>
    <t xml:space="preserve">062822 </t>
  </si>
  <si>
    <t xml:space="preserve">062823 </t>
  </si>
  <si>
    <t xml:space="preserve">062825 </t>
  </si>
  <si>
    <t xml:space="preserve">062826 </t>
  </si>
  <si>
    <t xml:space="preserve">062827 </t>
  </si>
  <si>
    <t xml:space="preserve">062828 </t>
  </si>
  <si>
    <t xml:space="preserve">062829 </t>
  </si>
  <si>
    <t xml:space="preserve">062830 </t>
  </si>
  <si>
    <t xml:space="preserve">062831 </t>
  </si>
  <si>
    <t>PAGO FACT. NO. B1500000008/05-05-2022, ALQUILER DE APARTAMENTO PARA SER UTILIZADO COMO VIVIENDA FAMILIAR, UBICADO EN LA AVENIDA CORREA Y CIDRON, IVETTE A, APARTAMENTO 4A,  DISTRITO NACIONAL, SANTO DOMINGO, CORRESP. AL MES DE ABRIL/2022.</t>
  </si>
  <si>
    <t>PAGO FACT. NO.B1500006252/25-04-2022  SERVICIOS A EMPLEADOS VIGENTES Y EN TRAMITE DE PENSION, CORRESP. AL MES DE MAYO/2022.</t>
  </si>
  <si>
    <t>PAGO FACT. NO.B1500000409/19-03-2022, ORDEN DE COMPRA NO.OC2022-0041, ADQUISICION DE MISCELANEOS (CAFE, AZUCAR CREMA, AZUCAR BLANCA Y CREMORA) LOS CUALES SERAN USADOS EN LOS DIFERENTES DEPARTAMENTOS DEL INAPA.</t>
  </si>
  <si>
    <t>PAGO FACT. NO.B1500000150/04-04-2022, ORDEN DE COMPRA NO.OC2022-0046, ADQUISICION DE CAL POMIER HIDRATADA (3,000 FUNDAS ENVASADAS 20KG) PARA SER UTILIZADO EN LAS DIFERENTES PLANTAS POTABILIZADORAS DEL INAPA.</t>
  </si>
  <si>
    <t>PAGO FACT. NO.B1500000197/31-03-2022, ORDEN DE COMPRA NO.OC2022-0031, COMPRAS DE KITS DE HERRAMIENTAS Y GUANTES.</t>
  </si>
  <si>
    <t>PAGO FACT. NO.B1500000014/06-04-2022, ORDEN DE COMPRA NO.OC2022-0043, ADQUISICION DE EQUIPOS REGISTRADORES DE ENERGIA.</t>
  </si>
  <si>
    <t>PAGO FACT. NO. B1500000033/05-04-2022, ORDEN DE SERVICIO NO. OS2022-0108, SERVICIO DE DISTRIBUCION DE AGUA  CAMION CISTERNA EN DIFERENTES SECTORES Y COMUNIDADES DE LA PROVINCIA SAN CRISTOBAL, SEGUN CONTRATO NO.008/2022, CORRESP. A 31 DIAS DE MARZO/2022.</t>
  </si>
  <si>
    <t>PAGO FACT. NO.B1500000018/01-04-2022, ORDEN DE SERVICIO NO. OS2021-0854, DISTRIBUCION DE AGUA EN DIFERENTES SECTORES Y COMUNIDADES DE LA PROVINCIA PERAVIA, CORRESP. A 31 DIAS DEL MES DE MARZO/ 2022.</t>
  </si>
  <si>
    <t>REPOS. FONDO CAJA CHICA DE LA UNIDAD ADMINISTRATIVA DE PIMENTEL ZONA III CORRESP. AL PERIODO DEL 14-03 AL 06-05-2022, RECIBOS DE DESEMBOLSO DEL 0117 AL 0132 SEGUN RELACION DE GASTOS.</t>
  </si>
  <si>
    <t>PAGO VAC. (30 DIAS CORRESP. AL AÑO 2020 Y 30 AL 2021), QUIEN DESEMPEÑO EL CARGO DE INGENIERO CIVIL II, EN PERSONAL EN TRAMITES DE PENSION.</t>
  </si>
  <si>
    <t>PAGO VAC. (30 DIAS CORRESP. AL AÑO 2020 Y 29 AL 2021), QUIEN DESEMPEÑO EL CARGO DE CHOFER II, EN PERSONAL EN TRAMITES DE PENSION.</t>
  </si>
  <si>
    <t>PAGO FACT. NOS. B1500006771, 72/18-04-22, ORDEN DE SERVICIO NO. OS2022-0080, CONTRATACION DE SERVICIO PARA 25  PUBLICACIONES DE CONVOCATORIA A  LICITACION PUBLICA NACIONAL, EN UN (1) DIARIO DE CIRCULACION NACIONAL, NO. INAPA-CCC-LPN-2022-0002, INAPA-CCC-LPN-2022-0009, INAPA-MAE-PEUR-2022-0001, INAPA-CCC-LPN-2022-0014, INAPA-CCC-LPN-2022-0015, INAPA-CCC-LPN-2022-0016, INAPA-CCC-LPN-2022-0008, INAPA-CCC-LPN-2022-0007, INAPA-CCC-LPN-2022-0003,.</t>
  </si>
  <si>
    <t>REPOS. FONDO CAJA CHICA DE LA PROVINCIA SANTIAGO RODRIGUEZ ZONA I CORRESP. AL PERIODO DEL 27-01 AL 08-03-2022, RECIBOS DE DESEMBOLSO DEL 0877 AL 0897.</t>
  </si>
  <si>
    <t>PAGO FACT. NO.B1500023399/09-05-2022, SERVICIOS MEDICOS A EMPLEADOS VIGENTES Y EN TRÁMITE DE PENSIÓN, CONJUNTAMENTE CON SUS DEPENDIENTES DIRECTOS, (CÓNYUGES, HIJOS E HIJASTROS), CORRESP. AL MES DE MAYO/2022.</t>
  </si>
  <si>
    <t>PAGO FACT. NO. B1500000055/03-05-22, ALQUILER LOCAL COMERCIAL EN EL MUNICIPIO JUAN HERRERA, PROVINCIA SAN JUAN, CORRESP. AL  MES DE ABRIL/2022.</t>
  </si>
  <si>
    <t>PAGO FACT. NO. B1500000040/21-04-2022 ORDEN DE SERVICIO OS2022-0163, SERVICIO DE NOTARIO PARA EL ACTO DE APERTURA DEL PROCESO DE LA LICITACIÓN PUBLICA NACIONAL NO. INAPA-CCC-LPN-2022-0001 OFERTAS ECONOMICAS (SOBRE B) PARA LA "AMPLIACION RED DISTRIBUCION ACUEDUCTO CONSUELO, PROVINCIA SAN PEDRO DE MACORIS, ZONA VI".</t>
  </si>
  <si>
    <t>PAGO FACT. NOS. B1500000122/08, 123/15-10-2021, 128/04-02-2022 ORDEN DE COMPRA OC2021-0107, ADQUISICIÓN DE TRASFORMADORES PARA SER UTILIZADOS EN TODOS LOS ACUEDUCTOS A NIVEL NACIONAL.</t>
  </si>
  <si>
    <t>PAGO FACT. NOS.B1500003862/07-04, 3923/03-05-2022, ORDEN DE SERVICIO NO.OS2022-0077, CONTRATACION DE SERVICIO PARA LA PUBLICACION DE CONVOCATORIA A LICITACION PUBLICA NACIONAL, EN UN DIARIO DE CIRCULACION NACIONAL, NO.INAPA-CCC-LPN-2022-0003, INAPA-CCC-LPN-2022-0007, INAPA-CCC-LPN-2022-0008, INAPA-CCC-LPN-2022-0010, INAPA-CCC-LPN-2022-0004, INAPA-CCC-LPN-2022-0002, INAPA-CCC-LPN-2022-0006, INAPA-CCC-LPN-2022-0009, INAPA-CCC-LPN-2022-0011, INAPA-CCC-LPN-2022-0012, INAPA-CCC-LPN-2022-0014, INAPA-CCC-LPN-2022-0015, INAPA-CCC-LPN-2022-0016, INAPA-CCC-LPN-2022-0019, INAPA-CCC-LPN-2022-0017, INAPA-CCC-LPN-0013, INAPA-CCC-LPN-0022, INAPA-CCC-LPN-0029.</t>
  </si>
  <si>
    <t>EFT-62</t>
  </si>
  <si>
    <t>AVANCE INICIAL 20% AL CONTRATO NO. 004/2022, PARA LOS TRABAJOS AMPLIACIÓN ACUEDUCTO MÚLTIPLE LOS LIMONES- EL COPEY A LOMA ATRAVESADA, LÍNEA DE CONDUCCIÓN Y REDES DESDE ESTACIÓN E2-820 HASTA E5+620, PROVINCIA MONTECRISTI, ZONA I. LOTE XIII.</t>
  </si>
  <si>
    <t xml:space="preserve">EFT-2519 </t>
  </si>
  <si>
    <t>PAGO FACT- NO. B1500000006/05-04-2022, LEVANTAMIENTO GEOREFENCIADOS DE LÍNEA DE CONDUCCIÓN Y REDES EN EL MUNICIPIO DE YAMASA, PROV. MONTE PLATA CORRESP. A NOVIEMBRE/2021 .</t>
  </si>
  <si>
    <t xml:space="preserve">PAGO FACT.NO. B1500000108/17-05-2022 (CUB.NO.02) DE LOS TRABAJOS PERFORACIÓN, AFOROS Y LIMPIEZAS DE POZOS PARA MEJORAR EL FUNCIONAMIENTO DE ACS. EN DIFERENTES PROV. DEL PAÍS. </t>
  </si>
  <si>
    <t xml:space="preserve">                                                                                                                                                                                                                                                                                                                                                                                                                                                                                                                                                                                                                                                                                                                                                                                                                                                                                                                                                                                                                                                                                                                                                                                                                                                                                                                                                                                                                                                                                                                                                                                                                                                                                                                                                                                                                                                                                                                                                                                                                                                                                                                                                                                                                                                                                                                                                                                                                                                                                                                                                                                                                                                                                                                                                                                                                                                                                                                                                                                                                                                                                                                                                                                                                                                                                                                                                                                                                                                                                                                                                                                                                                                                                                                                                                                                                                                                                                                                                                                                                                                                                                                                                                                                                                                                                                                                                                                                                                                                                                                                                                                                                                                                                                                                                                                                                                                                                                                                                                                                                                                                                                                                                                                                                                                                                                                                                                                                                                                                                                                                                                                                                                                                                                                                                                                                                                                                                                                                                                                                                                                                                                                                                                                                                                                                                                                                                                                                                                                                                                                                                                                                                                                                                                                                                                                                                                                                                                                                                                                                                                                                                                                                                                                                                                                                                                                                                                                                                                                                                                                                                                                                                                                                                                                                                                                                                                                                                                                                                                                                                                                                                                                                                                                                                                                                                                                                                                                                                                                                                                                                                                                                                                                                                                                                                                                                                                                                                                                                                                                                                                                                                                                                                                                                                                                                                                                                                                                                                                                                                                                                                                                                                                                                                                                                                                                                                                                                                                                                                                                                                                                                                                                                                                                                                                                                                                                                                                                                                                                                                                                                                                                                                                                                                                                                                                                                                                                                                                                                                                                                                                                                                                                                                                                                                                                                                                                                                                                                                                                                                                                                                                                                                                                                                                                                                                                                                                                                                                                                                                                                                                                                                                                                                                                                                                                                                                                                                                                                                                                                                                                                                                                                                                                                                                                                                                                                                                                                                                                                                                                                                                                                                                                                                                                                                                                                                                                                                                                                                                                                                                                                                                                                                                                                                                                                                                                                                                                                                                                                                                                                                                                                                                                                                                                                                                                                                                                                                                                                                                                                                                                                                                                                                                                                                                                                                                                                                                                                                                                                                                                                                                                                                                                                                                                                                                                                                                                                                                                                                                                                                                                                                                                                                                                                                                                                                                                                                                                                                                                                                                                                                                                                                                                                                                                                                                                                                                                                                                                                                                                                                                                                                                                                                                                                                                                                                                                                                                                                                                                                                                                                                                                                                                                                                                                                                                                                                                                                                                                                                                                                                                                                                                                                                                                                                                                                                                                                                                                                                                                                                                                                                                                                                                                                                                                                                                                                                                                                                                                                                                                                                                                                                                                                                                                                                                                                                                                                                                                                                                                                                                                                                                                                                                                                                                                                                                                                                                                                                                                                                                                                                                                                                                                                                                                                                                                                                                                                                                                                                                                                                                                                                                                                                                                                                                                                                                                                                                                                                                                                                                                                                                                                                                                                                                                                                                                                                                                                                                                                                                                                                                                                                                                                                                                                                                                                                                                                                                                                                                                                                                                                                                                                                                                                                                                                                                                                                                                                                                                                                                                                                                                                                                                                                                                                                                                                                                                                                                                                                                                                                                                                                                                                                                                                                                                                                                                                                                                                                                                                                                                                                                                                                                                                                                                                                                                                                                                                                                                                                                                                                                                                                                                                                                                                                                                                                                                                                                                                                                                                                                                                                                                                                                                                                                                                                                                                                                                                                                                                                                                                                                                                                                                                                                                                                                                                                                                                                                                                                                                                                                                                                                                                                                                                                                                                                                                                                                                                                                                                                                                                                                                                                                                                                                                                                                                                                                                                                                                                                                                                                                                                                                                                                                                                                                                                                                                                                                                                                                                                                                                                                                                                                                                                                                                                                                                                                                                                                                                                                                                                                                                                                                                                                                                                                                                                                                                                                                                                                                                                                                                                                                                                                                                                                                                                                                                                                                                                                                                                                                                                                                                                                                                                                                                                                                                                                                                                                                                                                                                                                                                                                                                                                                                                                                                                                                                                                                                                                                                                                                                                                                                                                                                                                                                                                                                                                                                                                                                                                                                                                                                                                                                                                                                                                                                                                                                                                                                                                                                                                                                                                                                                                                                                                                                                                                                                                                                                                                                                                                                                                                                                                                                                                                                                                                                                                                                                                                                                                                                                                                                                                                                                                                                                                                                                                                                                                                                                                                                                                                                                                                                                                                                                                                                                                                                                                                                                                                                                                                                                                                                                                                                                                                                                                                                                                                                                                                                                                                                                                                                                                                                                                                                                                                                                                                                                                                                                                                                                                                                                                                                                                                                                                                                                                                                                                                                                                                                                                                                                                                                                                                                                                                                                                                                                                                                                                                                                                                                                                                                                                                                                                                                                                                                                                                                                                                                               </t>
  </si>
  <si>
    <t xml:space="preserve">EFT-2520 </t>
  </si>
  <si>
    <t>PAGO COMPENSACIÓN DE TERRENO A PERPETUIDAD DE 126 METROS CUADRADOS PARA SER UTILIZADO EN EL PASO DE LAS TUBERÍAS DE 12", DE CONDUCCIÓN DE AGUAS NEGRAS Y LA CONSTRUCCIÓN DE UN REGISTRO, PARA LA OBRA AMPLIACIÓN ALCANTARILLADO SANITARIO, SAN FRANCISCO DE MACORÍS, PROV. DUARTE.</t>
  </si>
  <si>
    <t>PAGO FACT. NO. B1500000051/19-05-2022 ( CUB. NO.05) DE LOS TRABAJOS  DE AMPLIACION ALCANTARILLADO SANITARIO DE SAN FRANCISCO DE MACORIS, AL SECTOR VILLA VERDE, PROV. DUARTE, ZONA III.</t>
  </si>
  <si>
    <t xml:space="preserve">EFT-1444 </t>
  </si>
  <si>
    <t xml:space="preserve">EFT-1445 </t>
  </si>
  <si>
    <t xml:space="preserve">EFT-1446 </t>
  </si>
  <si>
    <t xml:space="preserve">EFT-1447 </t>
  </si>
  <si>
    <t xml:space="preserve">EFT-1448 </t>
  </si>
  <si>
    <t xml:space="preserve">EFT-1449 </t>
  </si>
  <si>
    <t xml:space="preserve">EFT-1450 </t>
  </si>
  <si>
    <t xml:space="preserve">EFT-1451 </t>
  </si>
  <si>
    <t xml:space="preserve">EFT-1452 </t>
  </si>
  <si>
    <t xml:space="preserve">EFT-1453 </t>
  </si>
  <si>
    <t xml:space="preserve">EFT-1454 </t>
  </si>
  <si>
    <t>NÓMINA ADICIONAL CANCELADOS DEL PERSONAL CONTRATADO E IGUALADO, CORRESP.A MAYO/2022.</t>
  </si>
  <si>
    <t>NOMINA ADICIONAL CARTA COMPROMISO DE SERVICIOS PERSONALES, CORRESP. ABRIL/2022, ELAB. EN MAYO/2022.</t>
  </si>
  <si>
    <t>NÓMINA ADICIONAL CARTA COMPROMISO DE SERVICIOS PERSONALES, CORRESP. A MARZO/2022, ELAB. EN MAYO/2022.</t>
  </si>
  <si>
    <t>NOMINA ADICIONAL CARTA COMPROMISO DE SERVICIOS PERSONALES, CORRESP. A FEBRERO/2022, ELAB. EN MAYO 2022.</t>
  </si>
  <si>
    <t>NOMINA PERSONAL CONTRATADO E IGUALADO, CORRESP. A MAYO/2022.</t>
  </si>
  <si>
    <t>NOMINA CARTA COMPROMISO DE SERVICIOS PERSONALES, CORRESP. A MAYO/2022.</t>
  </si>
  <si>
    <t>NÓMINA PERSONAL TEMPORAL, CORRESP. A MAYO/2022.</t>
  </si>
  <si>
    <t>NOMINA DEL PERSONAL CONTRATADO E IGUALADO II, CORRESP. A MAYO/2022.</t>
  </si>
  <si>
    <t>PAGO NOMINA CANCELADOS NC. Y AC. CORRESP. A MAYO/2022.</t>
  </si>
  <si>
    <t>NOMINA ACUEDUCTOS, CORRESP. A MAYO/2022.</t>
  </si>
  <si>
    <t>NÓMINA PERSONAL EN TRÁMITES DE PENSIÓN NC Y AC, CORRESP. A  MAYO/2022.</t>
  </si>
  <si>
    <t xml:space="preserve">EFT-2521 </t>
  </si>
  <si>
    <t xml:space="preserve">EFT-2522 </t>
  </si>
  <si>
    <t xml:space="preserve">EFT-1455 </t>
  </si>
  <si>
    <t xml:space="preserve">EFT-1456 </t>
  </si>
  <si>
    <t>NÓMINA NIVEL CENTRAL, CORRESP. A MAYO/2022.</t>
  </si>
  <si>
    <t>NOMINA OCASIONAL SEGURIDAD MILITAR, CORRESP. A MAYO/2022.</t>
  </si>
  <si>
    <t>24/05/20223</t>
  </si>
  <si>
    <t>SERV. DE TRASLADO DE RETROEXCAVADORA PARA REPARACION DE AVERIAS EN LA LINEA DE IMPULSIION DE 20" DE DIAMETRO EN HIERRO DUCTIL, EN FECHA 7 Y 9 DE FEBRERO 2022. INAPA PROV. SAN CRISTOBAL.</t>
  </si>
  <si>
    <t>COMPRA DE TUBERIAS Y CLANES PARA LA AMPLIACION DE LA RED DE AGUA POTABLE EN CALLE MANUELA DIEZ DEL SECTOR CONANI, PROV. SAN CRISTOBAL.</t>
  </si>
  <si>
    <t>SERV. DE CONSTRUCCION E INSTALACION DE PORTONES, CAMBIO DE TUBO Y SUMINISTRO DE ANCLAJE PARA LA PROTECCION DEL ALMACEN Y TALLER METALMECANICO EN LA PLANTA DE TRATAMIENTO DE AGUAS POTABLES, INAPA, PROV. SAN CRISTOBAL.</t>
  </si>
  <si>
    <t>SERV. DE REPARACION DE BOMBA DE ACHIQUE DE IMPER Y CAMBIO DE SELLO, INAPA PROV. SAN CRISTOBAL.</t>
  </si>
  <si>
    <t>SERV. DE INSTALACION DE GOMAS AL CAMION DAIHATSU E-721 E INSTALACION DE GOMAS A LA CAMIONETA F-1051 UTILIZADAS POR EL AREA DE OPERACIONES, INAPA SAN CRISTOBAL.</t>
  </si>
  <si>
    <t>SERV. DE REPARACION DE LA CAMIONETA F-1053 DEL AREA DE COMERCIAL, INAPA PROV. SAN CRISTOBAL.</t>
  </si>
  <si>
    <t>4593</t>
  </si>
  <si>
    <t>4594</t>
  </si>
  <si>
    <t>4595</t>
  </si>
  <si>
    <t>4596</t>
  </si>
  <si>
    <t>4597</t>
  </si>
  <si>
    <t>4598</t>
  </si>
  <si>
    <t>4599</t>
  </si>
  <si>
    <t xml:space="preserve">EFT-7809 </t>
  </si>
  <si>
    <t>EFT-7810</t>
  </si>
  <si>
    <t>EFT-7811</t>
  </si>
  <si>
    <t>EFT-7812</t>
  </si>
  <si>
    <t>EFT-7813</t>
  </si>
  <si>
    <t xml:space="preserve">062832 </t>
  </si>
  <si>
    <t xml:space="preserve">062833 </t>
  </si>
  <si>
    <t xml:space="preserve">062834 </t>
  </si>
  <si>
    <t xml:space="preserve">062835 </t>
  </si>
  <si>
    <t xml:space="preserve">062836 </t>
  </si>
  <si>
    <t>PAGO FACT. NO. B1500000049/09-05-2022, ORDEN DE SERVICIO OS2022-0179, SERVICIO DE NOTARIO PARA EL ACTO DE APERTURA DE LA LICITACIÓN PUBLICA NACIONAL NO. INAPA-CCC-LPN-2022-0011 OFERTAS TÉCNICAS (SOBRE A) PARA LA "CONSTRUCCION SISTEMA DE ABASTECIMIENTO DE AGUA POTABLE EN LAS COMUNIDADES V CENTENARIO, PARAISO 1, II Y III, MUNICIPIO VILLA ALTAGRACIA, PROVINCIA SAN CRISTOBAL ZONA IV".</t>
  </si>
  <si>
    <t>PAGO FACT. NO. B1500000051/05-05-2022 ORDEN DE SERVICIO OS2022-0177, SERVICIO DE NOTARIO PARA EL ACTO DE APERTURA DE LA COMPARACION DE PRECIOS NO. INAPA-CCC-CP-2022-0007 OFERTAS TÉCNICAS (SOBRE A) PARA EL " SERVICIOS DE DESINFECCION EN LAS INSTALACIONES DEL INAPA Y ALMACEN KM. 18".</t>
  </si>
  <si>
    <t>REPOS. FONDO CAJA CHICA DE LA PROVINCIA BARAHONA ZONA VIII CORRESP. AL PERIODO DEL 11-03 AL 07-04-2022, RECIBOS DE DESEMBOLSO DEL 5807 AL 5864.</t>
  </si>
  <si>
    <t>REPOS. FONDO CAJA CHICA DE LA PROVINCIA MONTECRISTI ZONA I CORRESP. AL PERIODO DEL 24-03 AL 04-05-2022, RECIBOS DE DESEMBOLSO DEL 0885 AL 0915.</t>
  </si>
  <si>
    <t>REPOS. FONDO CAJA CHICA DE LA PROVINCIA SAN JOSE DE OCOA ZONA IV CORRESPONDIENTE AL PERIODO DEL 08-03 AL 04-04-2022, RECIBOS DE DESEMBOLSO DEL 0769 AL 0817.</t>
  </si>
  <si>
    <t>PAGO FACT. NOS. B1500000510/22-03, 517/01, 519/13, 520/19, 525/22, 527/25, 528, 529/27-04-2022 ORDEN DE COMPRA OC2021-0254, ADQUISICIÓN DE JUNTAS TIPO DRESSER PARA SER UTILIZADAS EN LOS ACUEDUCTOS DE TODAS LAS PROVINCIAS.</t>
  </si>
  <si>
    <t>PAGO FACT. NOS. B1500000041/29-04, 42/05-05-2022, ORDENES DE SERVICIOS NOS.OS2022-0168, OS2022-0175, SERVICIO DE NOTARIO PARA EL ACTO DE APERTURA DE LA COMPARACION DE PRECIOS NOS. INAPA-CCC-CP-2022-0017, 2022-0012, OFERTAS TECNICAS ( SOBRE A) PARA EL " MEJORAMIENTO COLECTORA AVE. CIRCUNVALACION ALCANTARARILLADO SANITARIO DE SANTA BARBARA, PROVINCIA SAMANA,  ZONA III", Y OFERTAS TECNICAS (SOBRE A) PARA LA " ADQUISICION DE PLATAFORMA DE GESTION DE SERVICIOS Y MANEJO DE INCIDENTES DE TI".</t>
  </si>
  <si>
    <t>PAGO CUOTA NO.3 FINAL DE LAS FACTURAS NOS. B1500033181, 33183/20, 33342/31-01,  33416/03-02, 33524,  33525, 33528, 33526, 33532/10, 33546, 33544, 33545/11, 33567, 33568, 33570, 33571/14-02-2022, SEGÚN PÓLIZAS NOS. 2-2-204-0034808, 2-2-801-0000159, 2-2-802-0042545, 2-2-802-0025570, 2-2-802-0000161, 2-2-402-0007414, 2-2-502-0000119, 2-2-804-0000157, 2-2-503-0151785, 2-2-814-0005129, POR CONCEPTO DE INCENDIO Y LÍNEAS ALIADAS (TODO RIESGO), RESPONSABILIDAD CIVIL EXTRACONTRACTUAL, RESPONSABILIDAD CIVIL EXCESO, TRANSPORTE TERRESTRE, FIDELIDAD 3D, VEHÍCULOS DE MOTOR FLOTILLA, RESPONSABILIDAD CIVIL DE EXCESO VEHÍCULOS DE MOTOR, EQUIPOS DE MAQUINARIA Y CONTRATISTAS, CORRESP. AL AÑO 2022, DE LA INSTITUCIÓN INAPA.</t>
  </si>
  <si>
    <t>PAGO FACT. NO. B1500000089/04-05-2022, ORDEN DE SERVICIO OS2022-0171, SERVICIO DE NOTARIO PARA EL ACTO DE APERTURA DE LA LICITACIÓN PÚBLICA NACIONAL NO. INAPA-CCC-LPN-2022-0004, OFERTAS TÉCNICAS (SOBRE A) PARA LA " CONSTRUCCIÓN SISTEMA ABASTECIMIENTO LOS BARRIOS GUANDULES-LA RAQUETA COMO EXTENSION DEL ACUEDUCTO BARAHONA,  PROVINCIA BARAHONA  ZONA VIII".</t>
  </si>
  <si>
    <t>PAGA FACT. NO. B1500000462/19-04-2022, ORDEN DE SERVICIO OS2022-0140 SERVICIO DE NOTARIO PARA EL ACTO DE APERTURA DE LA LICITACIÓN PÚBLICA NACIONAL NO. INAPA-CCC-LPN-2021-0033 OFERTAS ECONÓMICAS (SOBRE B) PARA LA "ADQUISICIÓN MATERIALES DE FERRETERIA  PARA SER UTILIZADOS EN EL MANTENIMIENTO DE SISTEMAS DE TRATAMIENTO DEL INAPA".</t>
  </si>
  <si>
    <t xml:space="preserve">062837 </t>
  </si>
  <si>
    <t xml:space="preserve">062838 </t>
  </si>
  <si>
    <t xml:space="preserve">062839 </t>
  </si>
  <si>
    <t xml:space="preserve">062840 </t>
  </si>
  <si>
    <t xml:space="preserve">062841 </t>
  </si>
  <si>
    <t xml:space="preserve">062842 </t>
  </si>
  <si>
    <t xml:space="preserve">062843 </t>
  </si>
  <si>
    <t xml:space="preserve">062844 </t>
  </si>
  <si>
    <t xml:space="preserve">062845 </t>
  </si>
  <si>
    <t xml:space="preserve">062846 </t>
  </si>
  <si>
    <t xml:space="preserve">062847 </t>
  </si>
  <si>
    <t xml:space="preserve">062848 </t>
  </si>
  <si>
    <t xml:space="preserve">062849 </t>
  </si>
  <si>
    <t>1ER ABONO, INDEMN. Y VAC. CORRESP. A (30 DIAS DEL AÑO 2020 Y 30 DEL 2021), QUIEN DESEMPEÑO LA FUNCION DE INGENIERO CIVIL I, EN EL DEPTO. DE DISEÑO DE SISTEMA DE ACUEDUCTO.</t>
  </si>
  <si>
    <t>PAGO FACT. NO.B1500000108/01-05-2022, USO DE 80 SIM CARD PARA SER UTILIZADOS EN LOS MEDIDORES DE PRESION DE AGUA DE LA PLANTA DE TRATAMIENTO DE LA PROV. SAN CRISTOBAL DEL INAPA, CORRESP. AL MES DE MAYO/2022.</t>
  </si>
  <si>
    <t>PAGO FACT. NO. B1500000038/04-05-2022,  ORDEN DE SERVICIO NO. OS2021-0891  DISTRIBUCION  DE AGUA EN DIFERENTES SECTORES Y COMUNIDADES DE LA PROVINCIA  DE AZUA,  CORRESP. A  30  DIAS DE ABRIL/2022.</t>
  </si>
  <si>
    <t>REPOS. FONDO CAJA CHICA DE LA UNIDAD ADMINISTRATIVA DE BAYAGUANA ZONA IV CORRESPONDIENTE AL PERIODO DEL 25-02 AL 29-04-2022, RECIBOS DE DESEMBOLSO DEL 0138 AL 0143.</t>
  </si>
  <si>
    <t>1ER ABONO, INDEMN. Y VAC. CORRESP. A (30 DIAS DEL AÑO 2021 Y 27 DEL 2022), QUIEN DESEMPEÑO EL CARGO DE ENCARGADO (A), EN EL DEPARTAMENTO MANTENIMIENTO DE INFRAESTRUCTURA CIVIL.</t>
  </si>
  <si>
    <t>PAGO INDEMN. Y VAC. (30 DIAS CORRESP. AL AÑO 2021 Y 27 AL 2022), QUIEN DESEMPEÑO EL CARGO DE ENCARGADO (A), EN EL DEPARTAMENTO MANTENIMIENTO DE INFRAESTRUCTURA CIVIL.</t>
  </si>
  <si>
    <t>PAGO VAC.(20 DIAS CORRESP. AL AÑO 2022), QUIEN DESEMPEÑO EL CARGO DE ANALISTA DE CATASTRO DE USUARIO, EN LA DIVISION COMERCIAL SAN CRISTOBAL.</t>
  </si>
  <si>
    <t>PAGO INDEMN. Y VAC. (15 DIAS CORRESP. AL AÑO 2020 Y 13 AL 2021),  QUIEN DESEMPEÑO EL CARGO DE CHOFER I, EN LA DIVISION ADMINISTRATIVA FINANCIERA SAN CRISTOBAL.</t>
  </si>
  <si>
    <t>PAGO INDEMN. Y VAC. (15 DIAS CORRESP. AL AÑO 2020 Y 13 DEL 2021), QUIEN DESEMPEÑO EL CARGO DE CHOFER I, EN LA DIVISION ADMINISTRATIVA FINANCIERA SAN CRISTOBAL.</t>
  </si>
  <si>
    <t>PAGO VAC. (13 DIAS CORRESP. AL AÑO 2021), AL SR. JUAN CARLOS DIAZ RAPOSO, CEDULA NO. 402-2539112-3, QUIEN DESEMPEÑO EL CARGO DE TECNICO ADMINISTRATIVO, EN AC. NAVARRETE.</t>
  </si>
  <si>
    <t>PAGO FACT. NO. B1500000055/03-05-2022, ORDEN DE SERVICIO NO. OS2022-0118, DISTRIBUCIÓN DE AGUA EN DIFERENTES SECTORES Y COMUNIDADES DE LA PROVINCIA SAN CRISTÓBAL,  CORRESP. A 30 DÍAS DE ABRIL/2022.</t>
  </si>
  <si>
    <t>PAGO FACT. NO. B1500000241/07-04-2022 ORDEN DE SERVICIO OS2021-0904, SERVICIO DE CAPACITACIÓN "PROGRAMA DE ESPECIALIZACIÓN EN SISTEMA DE GESTIÓN DE COMPLIANCE ISO 37301 Y ANTI SOBORNÓ.</t>
  </si>
  <si>
    <t xml:space="preserve">EFT-7814 </t>
  </si>
  <si>
    <t>EFT-7815</t>
  </si>
  <si>
    <t>EFT-7816</t>
  </si>
  <si>
    <t>EFT-7817</t>
  </si>
  <si>
    <t>EFT-7818</t>
  </si>
  <si>
    <t>EFT-7819</t>
  </si>
  <si>
    <t>EFT-7820</t>
  </si>
  <si>
    <t>EFT-7821</t>
  </si>
  <si>
    <t>EFT-7822</t>
  </si>
  <si>
    <t>EFT-7823</t>
  </si>
  <si>
    <t>EFT-7824</t>
  </si>
  <si>
    <t>EFT-7825</t>
  </si>
  <si>
    <t>EFT-7826</t>
  </si>
  <si>
    <t>EFT-7827</t>
  </si>
  <si>
    <t>EFT-7828</t>
  </si>
  <si>
    <t>EFT-7829</t>
  </si>
  <si>
    <t>EFT-7830</t>
  </si>
  <si>
    <t>EFT-7831</t>
  </si>
  <si>
    <t>PAGO FACT. NO. B1500039834/05-05-2022, CUENTA NO.86273266, POR SERVICIO DE USO INTERNET MÓVIL TABLET, ASIGNADO AL DEPTO. DE CATASTRO AL USUARIO DEL INAPA, CORRESP. A LA FACTURACIÓN DESDE EL 01 AL 30 DE ABRIL/2022.</t>
  </si>
  <si>
    <t>PAGO FACT. NOS. B1500023073, 23078/01-05-2022, PÓLIZA NO.30-93-015147, SERVICIOS PLAN MASTER INTERNACIONAL AL SERVIDOR VIGENTE Y SUS DEPENDIENTES DIRECTOS (CÓNYUGE E HIJOS), CORRESP. AL MES DE MAYO/2022.</t>
  </si>
  <si>
    <t>PAGO FACT. NO. B1500000035/19-04-2022 ORDEN DE SERVICIO OS2022-0143 SERVICIO DE NOTARIO PARA EL ACTO DE APERTURA DE LA COMPARACIÓN DE PRECIOS NO. INAPA-CCC-CP-2022-0010 OFERTAS TÉCNICAS (SOBRE A) PARA LA REHABILITACIÓN PLANTA POTABILIZADORA ACUEDUCTO DE HATO MAYOR, PROVINCIA HATO MAYOR, ZONA VI.</t>
  </si>
  <si>
    <t>PAGO FACT. NO. B1500039824/05-05-2022, CUENTA NO.86082876, POR SERVICIO DE LAS FLOTAS DE INAPA, CORRESP. A LA FACTURACIÓN DEL 01- AL 30 DE ABRIL/2022.</t>
  </si>
  <si>
    <t>PAGO FACT. NOS. B1500001531/11, 1533/12, 1536/19, 1541,1540,1538/20, 1546,1545,1544/22, 1549, 1551/26, 1559/28-04, 1567/03-05-2022 ORDEN DE COMPRA OC2021-0302, ADQUISICIÓN DE ( 15,051 TICKETS Y 17,500 GASOIL OPTIMO ) DE COMBUSTIBLES PARA SER UTILIZADOS EN LA FLOTILLA DE VEHÍCULOS Y EQUIPOS DEL INAPA.</t>
  </si>
  <si>
    <t>PAGO FACT. NO. B1500034761/27-04-2022, SEGURO COLECTIVO DE VIDA CORRESP. AL MES DE MAYO/2022, POLIZA NO.2-2-102-0064318.</t>
  </si>
  <si>
    <t>PAGO FACT. NO.B1500000013/06-05-2022, ORDEN DE SERVICIO NO. OS2022-0004, SERVICIO DE DISTRIBUCION DE AGUA CON CAMION CISTERNA EN DIFERENTES COMUNIDADES DE LA PROVINCIA MARIA TRINIDAD SANCHEZ,  CORRESP. 24 DIAS DEL MES DE  ABRIL/2022.</t>
  </si>
  <si>
    <t>PAGO FACT. NO. B0229707887/04-02-2022, DESCONTADO DE LA INDEMNIZACION Y VAC. QUIEN DESEMPEÑO EL CARGO DE ENCARGADO (A), EN EL DEPARTAMENTO MANTENIMIENTO DE INFRAESTRUCTURA CIVI.</t>
  </si>
  <si>
    <t>PAGO FACT. NO. B1500000085/03-05-2022, ORDEN DE SERVICIO NO. OS2021-0860, DISTRIBUCION DE AGUA EN DIFERENTES SECTORES Y COMUNIDADES DE LA PROVINCIA SAN CRISTOBAL, CORRESP. A 30 DIAS  DE ABRIL/2022.</t>
  </si>
  <si>
    <t>PAGO FACT. NO. B1500034711/26-04-2022, SERVICIOS ODONTOLÓGICOS AL SERVIDOR VIGENTE Y SUS DEPENDIENTES DIRECTOS (CÓNYUGE E HIJOS) AFILIADOS A SENASA CORRESP. AL MES DE MAYO/2022.</t>
  </si>
  <si>
    <t>PAGO FACT. NO. B1500039826/05-05-2022, CUENTA NO.86115926, POR SERVICIO DE INTERNET, CORRESP. A LA FACTURACIÓN DESDE EL 01- AL 30 DE ABRIL/2022.</t>
  </si>
  <si>
    <t>PAGO FACT.S NO. B1500000040/03-05-2022, ORDEN DE SERVICIO NO. OS2022-0150,  ABASTECIMIENTO DE AGUA EN DIFERENTES SECTORES Y COMUNIDADES DE LA PROVINCIA MAO, VALVERDE, CORRESP. A 25 DIAS  DE  ABRIL/2022.</t>
  </si>
  <si>
    <t>PAGO FACT. NO. B1500000052/18-04-2022, ORDEN DE SERVICIO NO.OS2021-0710, SERVICIO DISTRIBUCION DE AGUA, EN DIFERENTES BARRIOS Y COMUNIDADES DE LA PROVINCIA PEDERNALES, CORRESP.  A 29 DIAS DE MARZO/2022.</t>
  </si>
  <si>
    <t>PAGO FACT. NO.B1500000019/03-05-2022, ORDEN DE SERVICIO NO.OS2022-0151,  DISTRIBUCION DE AGUA EN DIFERENTES SECTORES Y COMUNIDADES  DE LA PROVINCIA VALVERDE, MAO, CORRESP. A 25 DIAS DE ABRIL/2022.</t>
  </si>
  <si>
    <t>PAGO FACT. NO. B1500000067/03-05-2022, ORDEN DE SERVICIO NO. OS2021-0788 SERVICIO DE DISTRIBUCION DE AGUA CON CAMION CISTERNA EN DIFERENTES SECTORES Y COMUNIDADES DE LA PROVINCIA DUARTE, CORRESP. A 29  DIAS DE ABRIL/2022.</t>
  </si>
  <si>
    <t>PAGO FACT. NO. B1500000511/22-03-2022 ORDEN DE COMPRA NO. OC2021-0261, ADQUISICIÓN DE MATERIALES (COLUMNAS DE ACERO, BARRAS LISAS ACERO INOXIDABLE Y GUÍAS DE BRONCE), PARA SER UTILIZADOS EN LOS DIFERENTES ACUEDUCTOS DEL INAPA .</t>
  </si>
  <si>
    <t>PAGO FACT. NO. B1500000345 D/F 28-04-2022 ORDEN DE SERVICIO NO. OS2021-0396, SERVICIO DE ALQUILER DE AUTOBUSES PARA TRANSPORTAR EMPLEADOS DEL INAPA, D/F 5 DEL MES DE ABRIL/2022 CORRESP. AL PERIODO DESDE EL 29 DE MARZO AL 28 DE ABRIL /2022.</t>
  </si>
  <si>
    <t>PAGO FACT. NOS B1500143928/04, 143929/05, 144413/08, 144418/18, 144420/22, 144422/26, 144426/29-04-2022, ORDEN DE COMPRA OC2021-0188 ADQUISICIÓN DE (623 UNIDADES) DE BOTELLONES DE AGUA, PARA SER UTILIZADOS EN LOS DIFERENTES DEPARTAMENTOS DE LA INSTITUCIÓN.</t>
  </si>
  <si>
    <t xml:space="preserve">EFT-2523 </t>
  </si>
  <si>
    <t>PAGO FACT. NO. B1500000026/08-04-2022, (CUB.NO.06) DE LOS TRABAJOS ¨CONSTRUCCIÓN PLANTA POTABILIZADORA FILTRACIÓN RÁPIDA CAPACIDAD 40 LPS AC. LA GINA MICHES, PROV. EL SEIBO¨ Y LOTE 2. ¨HABILITACIÓN DE LA PLANTA DEPURADORA DEL MUNICIPIO DE COCUI, PROV. SANCHEZ RAMÍREZ.</t>
  </si>
  <si>
    <t>RETENCIÓN ISR NOMINA OCASIONAL SEGURIDAD MILITAR ABRIL/2022.</t>
  </si>
  <si>
    <t xml:space="preserve">EFT-1457 </t>
  </si>
  <si>
    <t xml:space="preserve">104272 </t>
  </si>
  <si>
    <t>SERV. DE ALQUIER DE RETRO PALA DE 61 H PARA REALIZACION DE BACHEO, EXCAVACIOENES DE AVERIAS DE AGUAS POTABLES Y ALCANTARILLADO EN DIFERESNTES PUNTOS DE SAN CRISTOBAL EN LOS DIAS 02,05,07,12,25,26,27 Y 28 DE ABRIL Y 03 DE MAYO, INAPA, S.C.</t>
  </si>
  <si>
    <t>SERV. DE ALQUILER DE 19H DE RETRO PALA PARA TRAB. DE REPARACION DE AVERIAS EN DIFERENTES  PUNTOS DE S.C. LOS DIAS 29,30 Y 31 DE MARZO 2022, INAPA, PROV. SAN CRISTOBAL.</t>
  </si>
  <si>
    <t>SERV. DE ALQUILER DE RETROPALA DE RETRO PALA 54HORAS EN LOS DIAS 04,07,08,09,10,11 Y 14 DE MARZO DEL 2022, INAPA, PROV. SAN CRISTOBAL.</t>
  </si>
  <si>
    <t>SERV. DE CAMION SUCCIONADOR PARA EXTRACCION DE AGUAS RESIDUALES EN LOS SECTORES VILLA LIBERACION EN LA CARCEL DE NAJAYO Y EN EL SECTOR MANUEL PUELLO MARZO, INAPA, PROV. SAN CRISTOBAL.</t>
  </si>
  <si>
    <t>SERV. DE UN CAMION SUCCIONADOR PARA EXTRACCION EN EL SECTOR DE PUELLO NUEVO SAN CRISTOBAL, INAPA, PROV. SAN CRISTOBAL.</t>
  </si>
  <si>
    <t>COMPRA DE 16 TUBO 8''PVC SDR-21 DE PRESION UTILIZADO PARA SER UTILIZADO EN HOGAR CREA, EN EL SECTOR DE INGENIO NUEVO, INAPA, PROV. SAN CRISTOBAL.</t>
  </si>
  <si>
    <t>COMPRA DE MANGUERA DE POLIETILENO DE 2'' DE 1/2, CONECTORES MANGUERA MACHO Y HEMBRA DE 1'', 1/2 Y 3/4 PARA SER UTILIZADO EN REPARACION DE AVERIA EN VILLA ALTAGRACIA Y EN OTROS PTOS EN INAPA, PROV. SAN CRISTOBAL.</t>
  </si>
  <si>
    <t>COMPRA DE MATERIALES PARA SER UTILIZADO EN LA INST. DE SISTEMA DE CLORACION DE LOS DIF. A.C. DE SAN CRISTOBAL, INAPA, PROV. SAN CRISTOBAL.</t>
  </si>
  <si>
    <t>COMPRA DE 3(TRES) GUIA DE 8'', PARA SER UTILIZADO EN EL EQUIPO #1 AC, PALENQUE, INAPA, PROV. SAN CRISTOBAL.</t>
  </si>
  <si>
    <t>4600</t>
  </si>
  <si>
    <t>4601</t>
  </si>
  <si>
    <t>4602</t>
  </si>
  <si>
    <t>4603</t>
  </si>
  <si>
    <t>4604</t>
  </si>
  <si>
    <t>4605</t>
  </si>
  <si>
    <t>4606</t>
  </si>
  <si>
    <t>4607</t>
  </si>
  <si>
    <t>4608</t>
  </si>
  <si>
    <t xml:space="preserve">EFT-7832 </t>
  </si>
  <si>
    <t>EFT-7833</t>
  </si>
  <si>
    <t>EFT-7834</t>
  </si>
  <si>
    <t xml:space="preserve">062850 </t>
  </si>
  <si>
    <t xml:space="preserve">062851 </t>
  </si>
  <si>
    <t>PAGO FACT. NO. B1500000140/03-05-2022, ORDEN DE SERVICIO NO. OS2022-0130, SERVICIO DISTRIBUCIÓN DE AGUA EN CAMIÓN CISTERNA EN DIFERENTES SECTORES Y COMUNIDADES DE LA PROVINCIA SAN CRISTÓBAL, CORRESP. A 30 DÍAS DEL MES DE ABRIL/2022.</t>
  </si>
  <si>
    <t>REPOS. FONDO CAJA CHICA DE LA PROVINCIA AZUA ZONA II CORRESP. AL PERIODO DEL 01-03 AL 13-04-2022, RECIBOS DE DESEMBOLSO DEL 1526 AL 1616.</t>
  </si>
  <si>
    <t>PAGO FACT. NO.B1500000065/03-05-2022,  ORDEN DE SERVICIO NO. OS2021-0863  DISTRIBUCION  DE AGUA EN DIFERENTES SECTORES Y COMUNIDADES DE LA PROVINCIA SAN CRISTOBAL,  CORRESP. A 30 DIAS DE ABRIL/2022.</t>
  </si>
  <si>
    <t>PAGO FACT. NOS.B1500000008/19-04, 09/04-05-2022, ORDENES DE SERVICIO NOS. OS2021-0692, OS2022-0157,  DISTRIBUCION DE AGUA EN DIFERENTES SECTORES Y COMUNIDADES DE LA PROVINCIA DE AZUA, CORRESP. A 30  DIAS DE MARZO Y 30 DIAS DE ABRIL/202.</t>
  </si>
  <si>
    <t xml:space="preserve">EFT-7835 </t>
  </si>
  <si>
    <t>EFT-7836</t>
  </si>
  <si>
    <t>EFT-7837</t>
  </si>
  <si>
    <t>EFT-7838</t>
  </si>
  <si>
    <t xml:space="preserve">062852 </t>
  </si>
  <si>
    <t xml:space="preserve">062853 </t>
  </si>
  <si>
    <t xml:space="preserve">062854 </t>
  </si>
  <si>
    <t>PAGO FACT. NO. B1500000002/09-03-2022 CURSO TALLER DE ORATORIA Y COMO VENCER EL MIEDO DE HABLAR EN PÚBLICO PARA 11 PARTICIPANTES.</t>
  </si>
  <si>
    <t>PAGO ARBITRIO DEL AYUNTAMIENTO DE LAS MATAS DE FARFAN CORRESP. AL MES MARZO/2022.</t>
  </si>
  <si>
    <t>PAGO FACT. NOS. B1500000187/08, 191/28-04, 192/09, 193/13-05-2022 ORDEN DE COMPRA OC2021-0206, ADQUISICIÓN DE SUSTANCIAS QUÍMICAS ( 180,472.39 CLORO GAS DE 2,000 LBS), PARA SER UTILIZADOS EN TODOS LOS ACUEDUCTOS DEL INAPA, 12 AVO. ABONO, D/F 4 DEL MES DE FEBRERO/2022.</t>
  </si>
  <si>
    <t>PAGO ARBITRIO DE BASURA, CORRESP. A LOS MESES DE ENERO, FEBRERO, MARZO Y ABRIL/2022.</t>
  </si>
  <si>
    <t>PAGO FACT. NO. B1500000017/04-04-2022 ORDEN DE SERVICIO NO. OS2022-0099, SERVICIO DE DISTRIBUCIÓN DE AGUA EN LOS DIFERENTES SECTORES Y COMUNIDADES DE LA PROVINCIA DE VALVERDE, CORRESP. A 28 DÍAS DEL MES  DE MARZO/2022.</t>
  </si>
  <si>
    <t>PAGO FACT. NO. B1500000154/03-05-2022, ORDEN DE SERVICIO NO. OS2022-0057,  DISTRIBUCION DE AGUA EN DIFERENTES SECTORES Y COMUNIDADES DE LA PROVINCIA DUARTE, CORRESP. A  29 DIAS DEL MES DE ABRIL/2022.</t>
  </si>
  <si>
    <t>26/0/2022</t>
  </si>
  <si>
    <t xml:space="preserve">EFT-2524 </t>
  </si>
  <si>
    <t xml:space="preserve">EFT-2525 </t>
  </si>
  <si>
    <t xml:space="preserve">EFT-2526 </t>
  </si>
  <si>
    <t>PAGO FACT. NO. B1500000062/03-05-2022, SERV. DE LEVANTAMIENTO TOPOGRÁFICO GEORREFERENCIADO DEL AC. PARAISO-OVIEDO-ENRIQUILLO, PROV. BARAHONA.</t>
  </si>
  <si>
    <t>PAGO FACT. NO. B1500000102/25-05-2022 (CUB.NO.04) DE LOS TRABAJOS DE CONSTRUCCIÓN DEPÓSITOS REGULADORES, ESTACIÓN DE BOMBEO Y LÍNEA DE IMPULSIÓN EN AC. CAMBITA PUEBLECITO, PROV. SAN CRISTÓBAL.</t>
  </si>
  <si>
    <t>PAGO FACT. NO. B1500000143/13-05-2022 (CUB. NO. 09) DE LOS TRABAJOS DE REFORZAMIENTO AC. VILLA JARAGUA, PROV. BAHORUCO.</t>
  </si>
  <si>
    <t>PAGO DE NOMINA ADICIONAL PERSONAL TEMPORAL, CORRESP. AL MES DE ABRIL/2022 ELABORADA EN MAYO/2022.</t>
  </si>
  <si>
    <t>4609</t>
  </si>
  <si>
    <t>4610</t>
  </si>
  <si>
    <t>4611</t>
  </si>
  <si>
    <t>4612</t>
  </si>
  <si>
    <t>4613</t>
  </si>
  <si>
    <t>4614</t>
  </si>
  <si>
    <t>4615</t>
  </si>
  <si>
    <t>4616</t>
  </si>
  <si>
    <t>4617</t>
  </si>
  <si>
    <t>4618</t>
  </si>
  <si>
    <t>4619</t>
  </si>
  <si>
    <t>4620</t>
  </si>
  <si>
    <t>4621</t>
  </si>
  <si>
    <t>COMPRA DE ALAMBRES AWG #2/0 DE 4 HILOS PARA SER UTILIZADO EN EL EQUIPO #1 DE CANASTICA, SAINAGUA, INAPA, PROV. SAN CRISTOBAL.</t>
  </si>
  <si>
    <t>SERV. DE COLOCACION DE 61 MTS DE MALLA CICLONICA EN LA PROTECCION DEL AREA DEL ALAMCEN Y EL TALLER METAL-MECANICO, INAPA, PROV. SAN CRISTOBAL.</t>
  </si>
  <si>
    <t>SERV. DE CHEQUEO Y REPARACION A BOMBA TURBINA VERT. DE 7 TAZONES, 5 IMPULSORES, PERTENECIENTES AL EQUIPO #1 DE VILLA ALTAGRACIA, INAPA, PROV. SAN CRISTOBAL.</t>
  </si>
  <si>
    <t>SERV. DE EMBOBINAR Y DAR MANTENIMIENTO A MOTORES DE 60HP PARA SER UTILIZADOS EN LOS EQUIPOS #3 DEL AC. DE PALENQUE Y LA TOMA-EL POMIER, INAPA, PROV. SAN CRISTOBAL.</t>
  </si>
  <si>
    <t>SERV. DE ALQUILER DE UNA (1) FOTOCOPIADORA DE ALTA RESOLUCIO PARA SER UTILIZADA POR LA OFICINA COMERCIAL CORRESPONDIENTE AL MES  DE MARZO 2022, INAPA, PROV. SAN CRISTOBAL.</t>
  </si>
  <si>
    <t>SERV. DE REPARACION DE TURBINA VERTICAL DE 4'' PARA SER UTILIZADA EN EL EQUIPO #1 DEL CAOBAL, INAPA, PROV. SAN CRISTOBAL.</t>
  </si>
  <si>
    <t>SERV. DE REPARACION DE KIT DE CLOCHET, RETIFICAR VOLANTA, DESMONTAR Y MONTAR TRANSMISION DEL CAMION INTERNACIONAL FICHA 883 UTILIZADA POR EL AREA DE OP. INAPA, PROV. SAN CRISTOBAL.</t>
  </si>
  <si>
    <t>SERV. DE ALQUILER DE RETRO PALA (53) HORAS EN LOS DIAS 21,23,24,,25 Y 28 DE FEBRERO 2022 Y 03 DE MARZO 2022, INAPA, PROV. SAN CRISTOBAL.</t>
  </si>
  <si>
    <t>COMPRA DE 8(OCHO) TUBOS PVC, SDR-21 3'' X 19 PARA REPARAR AVERIA DE AGUA POTABLE EN VILLA ALTAGRACIA DE SAN CRISTOBAL, INAPA, PROV. SAM CRISTOBAL.</t>
  </si>
  <si>
    <t>COMPRAS DE MATERIALES DE CORTE Y RECONEXION LOS CUALES SERAN UTILIZADOS EN LA OFICINA COMERCIAL Y ESTAFETAS, INAPA, PROV. SAN CRISTOBAL.</t>
  </si>
  <si>
    <t>COMPRA DE EQUIPOS EPP, PARA LA PROTECCION DEL PERSONAL ELCTRICO QUE TRABAJA CON TENSIONES DE CONSIDERACION EN INAPA, PROV. SAN CRISTOBAL.</t>
  </si>
  <si>
    <t>COMPRA DE 1 UN MOTOR SUMERGIBLE 50 HP, FRECUENCIA 60HZ VOLTAJE 460V AMPERAJE 65, PH 3 RPM3490, PARA SER UTILIZADO EN INAPA, PROV. SAN CRISTOBAL.</t>
  </si>
  <si>
    <t xml:space="preserve">EFT-7839 </t>
  </si>
  <si>
    <t>EFT-7840</t>
  </si>
  <si>
    <t>EFT-7841</t>
  </si>
  <si>
    <t>EFT-7842</t>
  </si>
  <si>
    <t>EFT-7843</t>
  </si>
  <si>
    <t>EFT-7844</t>
  </si>
  <si>
    <t>EFT-7845</t>
  </si>
  <si>
    <t>EFT-7846</t>
  </si>
  <si>
    <t>EFT-7847</t>
  </si>
  <si>
    <t>EFT-7848</t>
  </si>
  <si>
    <t>EFT-7849</t>
  </si>
  <si>
    <t>EFT-7850</t>
  </si>
  <si>
    <t>EFT-7851</t>
  </si>
  <si>
    <t>EFT-7852</t>
  </si>
  <si>
    <t xml:space="preserve">062855 </t>
  </si>
  <si>
    <t xml:space="preserve">062856 </t>
  </si>
  <si>
    <t xml:space="preserve">062857 </t>
  </si>
  <si>
    <t xml:space="preserve">062858 </t>
  </si>
  <si>
    <t xml:space="preserve">062859 </t>
  </si>
  <si>
    <t xml:space="preserve">062860 </t>
  </si>
  <si>
    <t xml:space="preserve">062861 </t>
  </si>
  <si>
    <t xml:space="preserve">062862 </t>
  </si>
  <si>
    <t xml:space="preserve">062863 </t>
  </si>
  <si>
    <t xml:space="preserve">062864 </t>
  </si>
  <si>
    <t xml:space="preserve">062865 </t>
  </si>
  <si>
    <t xml:space="preserve">062866 </t>
  </si>
  <si>
    <t>PAGO INDEMN. Y VAC. (20 DIAS CORRESP. AL AÑO 2020 Y 20 AL 2021), , QUIEN DESEMPEÑO EL CARGO DE CHOFER II EN LA DIVISION DE TRANSPORTACION.</t>
  </si>
  <si>
    <t>PAGO INDEMN. Y VAC. (20 DIAS CORRESP. AL AÑO 2020 Y 20 DEL 2021), QUIEN DESEMPEÑO EL CARGO DE CHOFER II EN LA DIVISION DE TRANSPORTACION.</t>
  </si>
  <si>
    <t>PAGO INDEMN. Y VAC. (20 DIAS CORRESP. AL AÑO 2020 Y 20 AL 2021), .QUIEN DESEMPEÑO EL CARGO DE CHOFER II EN LA DIVISION DE TRANSPORTACION.</t>
  </si>
  <si>
    <t>REPOS. FONDO CAJA CHICA DE LA DIRECCION COMERCIAL CORRESP. AL PERIODO DEL 11-04 AL 11-05-2022, RECIBOS DE DESEMBOLSO DEL 48888 AL 48910.</t>
  </si>
  <si>
    <t>PAGO VAC. (30 DIAS CORRESP. AL AÑO 2019 Y 30 DIAS DEL AÑO 2020), QUIEN ES EL APODERADO DE LOS BENEFICIOS DEL FALLECIDO, QUIEN DESEMPEÑO EL CARGO DE OPERADOR DE SISTEMA APS EN AC. SAN PEDRO DE MACORIS.</t>
  </si>
  <si>
    <t>PAGO FACT. NO. B1500000090/29-04-2022 ORDEN DE COMPRA NO.OC2022-0011, ADQUISICION DE POLOSHIRTS Y GORRAS PARA SER UTILIZADOS POR EL PERSONAL DEL INAPA.</t>
  </si>
  <si>
    <t>PAGO FACT. NO.B1500000557/25-04-2022, DERECHO DE USO (DU-000323-22) DEL ESPECTRO RADIOELECTRICO, CORRESP. AL AÑO 2022.</t>
  </si>
  <si>
    <t>REPOS. FONDO CAJA CHICA DE LA DIRECCION DE OPERACIONES DESTINADO PARA CUBRIR GASTOS DE URGENCIA CORRESP. AL PERIODO DEL 29-03 AL 06-05-2022, RECIBOS DE DESEMBOLSO DEL 10246 AL 10314.</t>
  </si>
  <si>
    <t>REPOS. FONDO CAJA CHICA DE LA DIRECCION EJECUTIVA CORRESPONDIENTE AL PERIODO DEL 04 AL 19-05-2022, RECIBOS DE DESEMBOLSO DEL 10708 AL 10733.</t>
  </si>
  <si>
    <t>PAGO FACT.NOS. B1500000031/17-12, 32/15-12-2021, B1500000101/21-01-2022, ORDEN DE COMPRA NO. OC2021-0309, ADQUISICIÓN DE NEUMÁTICOS PARA SER USADOS EN LOS VEHÍCULOS DE LA INSTITUCIÓN.</t>
  </si>
  <si>
    <t>PAGO AVANCE DEL 20% AL CONTRATO NO. 089/2021 ORDEN DE COMPRA OC2022-0029, ADQUISICIÓN DE MATERIALES ELÉCTRICOS (LUCES LED) PARA SER UTILIZADOS EN TODO LOS ACUEDUCTOS Y SISTEMA DEL INAPA.</t>
  </si>
  <si>
    <t>PAGO FACT. NO. B1500002496/04-05-2022, ORDEN DE SERVICIO NO. OS2021-0563, SERVICIO DE MANTENIMIENTO Y REPARACIÓN POR UN AÑO (1) PARA EL ASCENSOR DE LA INSTITUCIÓN SEDE CENTRAL, CORRESP. AL MES DE MAYO/2022.</t>
  </si>
  <si>
    <t>PAGO FACT. NOS. B0229707366/03-02, 230786779/21-03-2022, DESCONTADO DE LA INDEMN. Y VAC. QUIEN DESEMPEÑO EL CARGO DE CHOFER II EN LA DIVISION DE TRANSPORTACION.</t>
  </si>
  <si>
    <t>PAGO FACT. NO B1500000067/03-05-2022,  ORDEN DE SERVICIO NO.  OS2022-0061, DISTRIBUCIÓN DE AGUA EN DIFERENTES SECTORES Y COMUNIDADES DE LA PROVINCIA DUARTE, CORRESP. 29  DÍAS DEL MES DE ABRIL/2022.</t>
  </si>
  <si>
    <t>PAGO FACT. NO. B1500000028/03-05-2022, ORDEN DE SERVICIO NO. OS2021-0795 SERVICIO DE DISTRIBUCION DE AGUA CON CAMION CISTERNA EN DIFERENTES SECTORES Y COMUNIDADES DE LA PROVINCIA DUARTE, CORRESP. A   29 DIAS DEL MES DE ABRIL/2022.</t>
  </si>
  <si>
    <t>PAGO FACT. NO. B1500000135/03-05-2022, ORDEN DE SERVICIO NO.  OS2022-0072  DISTRIBUCION DE AGUA CON CAMION CISTERNA EN DIFERENTES SECTORES Y COMUNIDADES DE LA PROVINCIA SAN CRISTOBAL, CORRESP. A  30 DIAS DE ABRIL/2022.</t>
  </si>
  <si>
    <t>PAGO FACT. NO. B1500000105/06-05-2022, ORDEN DE SERVICIO NO. OS2021-0921, DISTRIBUCION DE AGUA CON CAMION CISTERNA EN DIFERENTES SECTORES Y COMUNIDADES DE LA PROVINCIA SAN CRISTOBAL CORRESP. A 30  DIAS DEL MES DE ABRIL/2022.</t>
  </si>
  <si>
    <t>PAGO FACT.  NO.  B1500000014/01-05-2022,  ORDEN DE SERVICIO NO. OS2021-0916, SERVICIO DISTRIBUCION DE AGUA EN DIFERENTES SECTORES Y COMUNIDADES DE LA PROVINCIA ELIAS PIÑA. CORRESP. A 30   DIAS DE ABRIL/2022..</t>
  </si>
  <si>
    <t>PAGO FACT. NO. B1500000044/03-05-2022,    ORDEN DE SERVICIO NO.  OS2022-0095, DISTRIBUCION DE AGUA EN DIFERENTES SECTORES Y COMUNIDADES DE LA PROVINCIA MONTE PLATA, CORRESP. A 23 DIAS DE  ABRIL/ 2022.</t>
  </si>
  <si>
    <t>PAGO FACT. NO. B1500000026/25-04-2022, ORDEN DE SERVICIO OS2022-0165, SERVICIO DE DISTRIBUCION DE AGUA EN CAMION CISTERNA EN LOS DIFERENTES SECTORES Y COMUNIDADES DE LA PROVINCIA DE EL SEIBO, CORRESP. A 28 DIAS DEL MES DE MARZO/2022.</t>
  </si>
  <si>
    <t>PAGO FACT.  NO. B1500000014/04-05-2022, ORDEN DE SERVICIO NO.  OS2022-0021,  DISTRIBUCION DE AGUA EN DIFERENTES SECTORES Y COMUNIDADES DE LA PROVINCIA  AZUA,  CORRESP. A  27 DIAS DE ABRIL/2022.</t>
  </si>
  <si>
    <t>PAGO FACT. NO. B1500000053/02-02-2022, ORDEN DE SERVICIO NO. OS2022-0159, SERVICIO DE NOTARIO PARA EL ACTO DE APERTURA DEL PROCESO DE LA COMPARACIÓN DE PRECIOS NO. INAPA-CCC-CP-2021-0084, OFERTAS TÉCNICAS (SOBRE A) PARA EL " SUMINISTRO Y COLOCACION DE PLATAFORMA  PARA COMPRESORES DE AIRE ACONDICIONADOS PARA  SER UTILIZADOS EN LA  SEDE CENTRAL DEL INAPA".</t>
  </si>
  <si>
    <t>PAGO FACT.  NO. B1500000130/21-04-2022,  ORDEN DE SERVICIO NO. OS2022-0128, SERVICIO DISTRIBUCION DE AGUA EN DIFERENTES SECTORES Y COMUNIDADES DE LA PROVINCIA SAN CRISTOBAL. CORRESP. A 31  DIAS DE  MARZO/2022.</t>
  </si>
  <si>
    <t>PAGO FACT. NO.B1500003839/11-04-2022, ORDEN DE SERVICIO NO.OS2022-0074, CONTRATACION DE SERVICIO PARA 25 PUBLICACIONES DE CONVOCATORIA A LICITACION PUBLICA NACIONAL, EN UN (1) DIARIO DE CIRCULACION NACIONAL, NO.INAPA-CCC-LPN-2022-0019.</t>
  </si>
  <si>
    <t>PAGO FACT. NO. B1500000043/06-04-2022, ORDEN  DE SERVICIO NO.  OS2022-0019,  DISTRIBUCION DE AGUA EN DIFERENTES SECTORES Y COMUNIDADES DE LA PROVINCIA BARAHONA, CORRESP. A 31 DIAS DE MARZO/2022.</t>
  </si>
  <si>
    <t xml:space="preserve"> REEMBOLSO GASTOS ADUANALES, ALMACENAJE Y SERVICIO DE TRANSPORTE REFERENTE AL PROCESO DE COMPARACIÓN DE PRECIO INAPA-CCC-CP-2017-0028 EL CUAL SE ADJUDICÓ EN EL CONTRATO DE EJECUCIÓN DE OBRAS NO. 107/20217, ADENDA NO. 06/2020, ESTA SOLICITUD SE REMITE EN VIRTUD DE QUE EL INGENIERO ASUMIÓ LOS GASTOS ADUANALES PARA QUE EL PROCESO NO SE RETRASE.</t>
  </si>
  <si>
    <t xml:space="preserve">EFT-7853 </t>
  </si>
  <si>
    <t xml:space="preserve">062867 </t>
  </si>
  <si>
    <t xml:space="preserve">062868 </t>
  </si>
  <si>
    <t xml:space="preserve">062869 </t>
  </si>
  <si>
    <t>PAGO FACT. NO. B1500000055/03-05-2022, ORDEN DE SERVICIO NO. OS2022-0073, DISTRIBUCION DE AGUA EN DIFERENTES SECTORES Y COMUNIDADES DE LA PROVINCIA SAN CRISTOBAL. CORRESP. A 30 DIAS DEL MES DE ABRIL/2022.</t>
  </si>
  <si>
    <t>REPOS. FONDO CAJA CHICA DE LA ESTAFETA DE COBROS  DE RIO SAN JUAN ZONA III CORRESP. AL PERIODO DEL 08-02 AL 12-04-2022, RECIBOS DE DESEMBOLSO DEL 0249 AL 0074.</t>
  </si>
  <si>
    <t>REPOS. FONDO CAJA CHICA DE LA PROVINCIA SAMANA ZONA III CORRESP. AL PERIODO DEL 23-02 AL 13-04-2022, RECIBOS DE DESEMBOLSO DEL 0947 AL 0980.</t>
  </si>
  <si>
    <t>PAGO FACT. NO.B1500000009/05-04-2022, ORDEN DE SERVICIO NO. OS2022-0081,  DISTRIBUCION DE AGUA EN DIFERENTES SECTORES Y COMUNIDADES DE LA PROVINCIA SAN CRISTOBAL, CORRESP. A 31  DIAS DE  MARZO/2022.</t>
  </si>
  <si>
    <t>EFT-63</t>
  </si>
  <si>
    <t>EFT-64</t>
  </si>
  <si>
    <t>EFT-65</t>
  </si>
  <si>
    <t>EFT-66</t>
  </si>
  <si>
    <t>EFT-67</t>
  </si>
  <si>
    <t>EFT-68</t>
  </si>
  <si>
    <t>EFT-69</t>
  </si>
  <si>
    <t>EFT-70</t>
  </si>
  <si>
    <t>EFT-71</t>
  </si>
  <si>
    <t>EFT-72</t>
  </si>
  <si>
    <t>EFT-73</t>
  </si>
  <si>
    <t>EFT-74</t>
  </si>
  <si>
    <t>EFT-75</t>
  </si>
  <si>
    <t>EFT-76</t>
  </si>
  <si>
    <t>EFT-77</t>
  </si>
  <si>
    <t xml:space="preserve">PAGO FACTURAS DE CONSUMO ENERGETICO EN LA ZONA SUR DEL PAIS CORRESP. AL MES DE ABRIL/2022. </t>
  </si>
  <si>
    <t>PAGO FACT. DE CONSUMO ENERGETICO EN LA ZONA ESTE DEL PAIS CORRESP. AL MES DE ABRIL/2022.</t>
  </si>
  <si>
    <t>PAGO FACT. NOS. B1500000188/18, 189/19-04-2022 ORDEN DE COMPRA OC2021-0206, ADQUISICIÓN DE SUSTANCIAS QUÍMICAS (44,092.40 CLORO GAS DE 2,000 LBS), PARA SER UTILIZADOS EN TODOS LOS ACUEDUCTOS DEL INAPA, 11AVO. ABONO AL CONTRATO 025/2021.</t>
  </si>
  <si>
    <t>PAGO FACT. DE CONSUMO ENERGETICO EN LA ZONA NORTE DEL PAIS CORRESP. AL MES DE ABRIL/2022.</t>
  </si>
  <si>
    <t>PAGO FACT. NOS. B1500000129/10, 130/16-05-2022 ORDEN DE COMPRA OC2021-0217, ADQUISICIÓN DE SUSTANCIAS QUÍMICA (CLORO EN PASTILLAS EN KGS, CLORO GAS ENVASADO EN CILINDRO DE 2,000 LBS HIPOCLORITO DE CALCIO EN KGS Y (3,120 SACOS DE SULFATO DE ALUMINIO DE 50 KG Y 2,000 CLORO EN PASTILLAS CANECA POR 50 KGS PARA SER UTILIZADOS EN TODOS LOS ACUEDUCTOS DEL INAPA.</t>
  </si>
  <si>
    <t>PAGO AVANCE DEL 20% AL CONTRATO NO. 043/2022 PARA LOS TRABAJOS DE MEJORAMIENTO DE ACUEDUCTO SABANA GRANDE DE BOYA, PROVINCIA MONTE PLATA ZONA IV.</t>
  </si>
  <si>
    <t>PAGO FACT. NO. B1500000156/20-05-2022 (CUB. NO.02) DE LOS TRABAJOS MEJORAMIENTO ACUEDUCTO TABARA ABAJO (COLOCACIÓN LÍNEA DE ADUCCIÓN), PROVINCIA AZUA.</t>
  </si>
  <si>
    <t>PAGO FACT. NO.B1500000003/17-05-2022 (CUB. NO.02) DE LOS TRABAJOS REHABILITACIÓN PLANTA POTABILIZADORA DE 130 LPS E INTERCONEXIÓN AL DEPÓSITO REGULADOR DE H.A. CAP. 1,000,000, ACUEDUCTO MONTE PLATA, PROVINCIA MONTE PLATA.</t>
  </si>
  <si>
    <t>PAGO FACT. NO. B1500000013/19-05-2022 (CUB. NO.02) DE LOS TRABAJOS REHABILITACIÓN PLANTA POTABILIZADORA ACUEDUCTO SABANA YEGUA, PROVINCIA AZUA.</t>
  </si>
  <si>
    <t>PAGO FACT. NO.B1500000001/19-05-2022, (CUB. NO. 01), CONTRATO NO. 030/2022, DE LOS TRABAJOS AMPLIACIÓN ACUEDUCTO MICHES A ZONAS TURÍSTICAS, (PLANTA POTABILIZADORA, DEPÓSITOS - REDES) MUNICIPIO MICHES, PROVINCIA EL SEIBO, ZONA VI.</t>
  </si>
  <si>
    <t>PAGO FACT. NO. B1500000018/12-05-2022 (CUB. NO.03) DE LOS TRABAJOS LÍNEA DE CONDUCCIÓN Y REDES VILLA GUERRERO COMPRENDIDA ENTRE LOS NUDOS I, 21 Y 135, PROVINCIA EL SEIBO.</t>
  </si>
  <si>
    <t>PAGO FACT. NO. B1500000002/19-05-2022 (CUB. NO.02) DE LOS TRABAJOS DE REDES VILLA GUERRERO COMPRENDIDA ENTRE LOS NUDOS 8, 12, 75 Y 80, PROVINCIA EL SEIBO. LOTE II.</t>
  </si>
  <si>
    <t>PAGO FACT. NO. B1500000011/03-05-2022 (CUB. NO.01) DE LOS TRABAJOS MEJORAMIENTO ALCANTARILLADO SANITARIO DE EL  VALLE Y LOS HATILLOS, PROVINCIA HATO MAYOR, ZONA VI.</t>
  </si>
  <si>
    <t>PAGO FACT. NO. B1500000003/18-05-2022 (CUB. NO.03) DE LOS TRABAJOS REDES LOMA DEL CHIVO (SECTOR COLINAS DON GUILLERMO) COMPRENDIDA ENTRE LOS NUDOS 21, 23, 5, 1, 6 Y 13, PROVINCIA EL SEIBO.</t>
  </si>
  <si>
    <t>104259-104260</t>
  </si>
  <si>
    <t>104262-104263</t>
  </si>
  <si>
    <t>104265- 104268</t>
  </si>
  <si>
    <t xml:space="preserve">EFT-2527 </t>
  </si>
  <si>
    <t xml:space="preserve">EFT-2528 </t>
  </si>
  <si>
    <t>PAGO FACT. NO.B1500000001/25-05-2022 (CUB.NO.01)  DE LOS TRABAJOS DE LINEA CONDUCCION 12" PVC TRAMO DESDE EST. 0+753 H/EST. 1+556, PROV. SANTO DOMINGO - MONTE PLATA, ZONA IV .</t>
  </si>
  <si>
    <t xml:space="preserve">PAGO FACT. NO. B1500000003/25-05-2022 (CUB. NO.03) DE LOS TRABAJOS LÍNEA DE CONDUCCIÓN DESDE EST. 0+325 HASTA EST. 1+340.80, PROV. SANTO DOMINGO - MONTE PLATA. LOTE V. </t>
  </si>
  <si>
    <t>PAGO NOMINA PERSONAL EN TRAMITES DE PENSION NC. Y AC. CORRESPONDIENTE AL MES DE MAYO/2022.</t>
  </si>
  <si>
    <t>PAGO NOMINA ACUEDUCTOS MAYO/2022</t>
  </si>
  <si>
    <t>104273-104276</t>
  </si>
  <si>
    <t>104277-104298</t>
  </si>
  <si>
    <t>104299-104307</t>
  </si>
  <si>
    <t>PAGO NOMINA PERSONAL EN TRAMITES  DE PENSION, CORRESPONDIENTE AL MES DE MAYO/2022.</t>
  </si>
  <si>
    <t xml:space="preserve">104308-104309 </t>
  </si>
  <si>
    <t>PAGO NOMINA PERSONAL EN TRAMITES DE PENSION, CORRESPONDIENTE AL MES DE MAYO/2022</t>
  </si>
  <si>
    <t xml:space="preserve">104310-104316 </t>
  </si>
  <si>
    <t>104317-104320</t>
  </si>
  <si>
    <t xml:space="preserve">104321-104326 </t>
  </si>
  <si>
    <t>PAGO NOMINA NIVEL CENTRAL, CORRESPONDIENTE AL MES DE MAYO/2022.</t>
  </si>
  <si>
    <t>RETENCION ISR NOMINA OCACIONAL SEGURIDAD MILITAR,  MAYO/2022.</t>
  </si>
  <si>
    <t xml:space="preserve">104327 </t>
  </si>
  <si>
    <t xml:space="preserve">EFT-2529 </t>
  </si>
  <si>
    <t>PAGO FACT. NO. B1500000011/24-05-2022 (CUB. NO.06) DE LOS TRABAJOS AMPLIACIÓN RED DE DISTRIBUCIÓN AC. MÚLTIPLE LIMONAL LA VEREDA, AC. RIO ARRIBA, PROV. PERAVÍA.</t>
  </si>
  <si>
    <t xml:space="preserve">EFT-1458 </t>
  </si>
  <si>
    <t xml:space="preserve">EFT-1459 </t>
  </si>
  <si>
    <t xml:space="preserve">EFT-1460 </t>
  </si>
  <si>
    <t>PAGO DESCUENTO CRÉDITO EDUCATIVO, CORRESP. A LAS NÓMINAS DE NIVEL CENTRAL MAYO/2022.</t>
  </si>
  <si>
    <t>PAGO DE DESCUENTO COOP. INAPA (FIJO Y NO FIJO), CORRESP. A LAS NÓMINAS NIVEL CENTRAL, ACS. PERSONAL TRAMITES DE PENSIÓN NC Y AC. CONTRATADO E IGUALADO,  PERSONAL TEMPORAL Y SEGURIDAD MILITAR, CORRESP. AL MES DE MAYO/2022.</t>
  </si>
  <si>
    <t>PAGO DE DESCUENTO ASP-INAPA, CORRESP. A LAS NÓMINAS NIVEL CENTRAL Y TRAMITES DE PENSIÓN NC Y AC. CORRESP. AL MES DE MAYO/2022.</t>
  </si>
  <si>
    <r>
      <t>062871</t>
    </r>
    <r>
      <rPr>
        <sz val="9"/>
        <color indexed="8"/>
        <rFont val="Arial"/>
        <family val="2"/>
      </rPr>
      <t/>
    </r>
  </si>
  <si>
    <t xml:space="preserve">EFT-7854 </t>
  </si>
  <si>
    <t xml:space="preserve">062870 </t>
  </si>
  <si>
    <t xml:space="preserve">062872 </t>
  </si>
  <si>
    <t xml:space="preserve">062873 </t>
  </si>
  <si>
    <t>PAGO VACACIONES (30 DIAS CORRESP.AL AÑO 2018 Y 26 DIAS DEL AÑO 2019), QUIEN ES EL APODERADO DE LOS BENEFICIOS DEL FALLECIDO,  QUIEN DESEMPEÑO EL CARGO DE OPERADOR DE SISTEMA APS EN LA SECCION DE OPERACIONES VALVERDE.</t>
  </si>
  <si>
    <t>REPOS. FONDO CAJA CHICA DE LA DIRECCION DE INGENIERIA CORRESP. AL PERIODO DEL 25-03 AL 13-05-2022, RECIBOS DE DESEMBOLSO DEL 947 AL 958.</t>
  </si>
  <si>
    <t>REPOS. FONDO CAJA CHICA DE LA ZONA V SANTIAGO CORRESPONDIENTE AL PERIODO DEL 07-04 AL 13-05-2022, RECIBOS DE DESEMBOLSO DEL 0780 AL 0812.</t>
  </si>
  <si>
    <t>PAGO RETENCIÓN TSS, SEGURO BÁSICO OPCIONAL, APORTE PLAN DE PENSIONES (2.87%), SEGURO FAMILIAR DE SALUD (3.04%) CORRESPONDIENTE A LAS NÓMINAS NIVEL CENTRAL, ACUEDUCTOS, TRAMITES DE PENSIÓN, CONTRATADO E IGUALADO, CONTRATADO E IGUALADO 11, PERSONAL TEMPORAL, CARTA COMPROMISO, ADICIONALES CARTA COMPROMISO DE FEBRERO-ABRIL, TEMPORAL DE ABRIL, CANCELADO CONTRATADO Y CANCELADOS NC Y AC MAYO/2022.</t>
  </si>
  <si>
    <t>COMPRA DE CONSUMIBLES DE IMPRESORAS, PARA SER UTILIZADO EN LAS OFICINAS DE INAPA, PROV. SAN CRISTOBAL.</t>
  </si>
  <si>
    <t>4622</t>
  </si>
  <si>
    <t>EFT-78</t>
  </si>
  <si>
    <t>EFT-79</t>
  </si>
  <si>
    <t>PAGO FACT. NO. B1500000006/24-05-2022 CUBICACIÓN NO. 1 DE LOS TRABAJOS DE AMPLIACIÓN ACUEDUCTO MÚLTIPLE DE YABONICO Y REHABILITACIÓN ACUEDUCTO EL CORBANO, PROVINCIA SAN JUAN, ZONA II.</t>
  </si>
  <si>
    <t>PAGO FACT. NO. B1500000071/24-05-2022 CUBICACIÓN NO.1 DE LOS TRABAJOS DE CONSTRUCCIÓN ESTACIÓN DE BOMBEO, LÍNEA DE IMPULSIÓN Y PLANTA DEPURADORA, ALCANTARILLADO SANITARIO SABANA DE LA MAR, PROVINCIA HATO MAYOR, ZONA VI.</t>
  </si>
  <si>
    <t xml:space="preserve">AVD </t>
  </si>
  <si>
    <t>062749</t>
  </si>
  <si>
    <t>062750</t>
  </si>
  <si>
    <t>AVISO DE DEBITO 19/5/2022</t>
  </si>
  <si>
    <t>062769</t>
  </si>
  <si>
    <t xml:space="preserve"> Del 01 al  30  de JUNIO  2022</t>
  </si>
  <si>
    <t>AVISO DE DEBITO 2/5/2022</t>
  </si>
  <si>
    <t xml:space="preserve">EFT-2530 </t>
  </si>
  <si>
    <t xml:space="preserve">EFT-2531 </t>
  </si>
  <si>
    <t xml:space="preserve">EFT-2532 </t>
  </si>
  <si>
    <t>COMPRA DE TERRENO POR CONCEPTO DE 272.45 METROS CUADRADOS (15MX 18.16M) UBICADO EN EL MUNICIPIO DE CAMBITA GARABITOS, EL PUEBLECITO, QUE SERAN  AFECTADO DEBIDO  A LA CONSTRUCCION DE UNA CISTERNA PARA EL AC. DE CAMBITA PUEBLECITO,  PROV. SAN CRISTOBAL .</t>
  </si>
  <si>
    <t>PAGO COMPENSACION TERRENO A PERPETUIDAD, POR CONCEPTO. DE (126)  METROS CUADRADOS Y DENTRO CONTIENE UNA  MEJORA QUE MIDE  (45)  METROS CUADRADOS, LA MISMA SERA DEMOLIDA PARA USAR EL TERRENO EN EL PASO DE LAS TUBERIAS DE 12"  DE CONDUCCION DE AGUAS NEGRAS  Y LA CONSTRUCCION DE UN REGISTRO,  PARA LA OBRA  AMPLIACION ALCANTARILLADO SANITARIO,  PROV. DUARTE.</t>
  </si>
  <si>
    <t>COMPRA TERRENO, POR CONCEPTO DE 1,600 METROS CUADRADOS, 40MX40M, DENTRO DE LA PARCELA  IDENTIFICADA CON EL NO.  317135557562, MATRICULA NO. 3000525485,  PARA SER UTILIZADO EN LA CONSTRUCCION DE UNA ESTACION DE BOMBEO, PARA EL AC. MULTIPLE DE ANGELINA- LAS GUARANAS, PROV. SANCHEZ RAMIREZ.</t>
  </si>
  <si>
    <t>PAGO FACT. NO. B1500000003/23-05-2022 (CUB. NO.03) DE LOS TRABAJOS LÍNEA DE CONDUCCIÓN 12¨ PVC TRAMO DESDE EST. 1+556 HASTA EST. 2+359, PROV. SANTO DOMINGO - MONTE PLATA, ZONA IV, LOTE IV.</t>
  </si>
  <si>
    <t>PAGO FACT.NO. B1500000013/27-05-2022 (CUB. NO.07) DE LOS TRABAJOS CONSTRUCCIÓN ALCANTARILLADO SANITARIO SABANA YEGUA, ZONA SUR, PROV. AZUA.</t>
  </si>
  <si>
    <t>PAGO FACT. NO.B1500000036/26-05-2022 ( CUB. NO.06) DE LOS TRABAJOS MEJORAMIENTO Y AMPLIACION AC. LA CIENAGA, PROV. BARAHONA.</t>
  </si>
  <si>
    <t xml:space="preserve">EFT-2533 </t>
  </si>
  <si>
    <t xml:space="preserve">EFT-2534 </t>
  </si>
  <si>
    <t xml:space="preserve">EFT-2535 </t>
  </si>
  <si>
    <t>PAGO COMPENSACION DE TERRENO A PERPETUIDAD,  CONTRATO NO. 01/2022,  PORCION DE 3,255.00  METROS CUADRADOS, PARA SER UTILIZADOS EN EL PASO DE LAS TUBERIAS DE CONDUCCION PARA EL AC. MULTIPLE, ESTEBANIA  LAS CHARCAS, PROV. AZUA.</t>
  </si>
  <si>
    <t>PAGO FACT. NO.B1500000019/01-06-2022 (CUB. NO.05 ) DE LOS TRABAJOS DE CONSTRUCCION AC. LA GRANJA, COMO EXTENSION AC. LAS TERRENAS,  PROV.SAMANA.</t>
  </si>
  <si>
    <t>PAGO FACTS. NOS.B1500000196/18-05, 198/31-05-2022 (CUB. NOS.16 Y 17) DE LOS TRABAJOS DE AMPLIACIÓN Y MEJORAMIENTO REDES DE DISTRIBUCIÓN MATANZA, PAYA, ARROYO HONDO, LOS TUMBAOS Y QUIJA QUIETA Y CARRETÓN AC. MÚLTIPLE PERAVIA, PROV. PERAVIA.</t>
  </si>
  <si>
    <t>PAGO FACTS. NOS.B1500000197/19-05, 199/31-05-2022, (CUB. NOS.16 Y 17) PARA LOS TRABAJOS CONSTRUCCIÓN MACRO RED DE BANI Y RED DE DISTRIBUCIÓN EL FUNDO, AC. PERAVIA, PROV. PERAVIA.</t>
  </si>
  <si>
    <t>PAGO RETENCIÓN PENSIÓN ALIMENTARIA LEY-136-03 DE LA NÓMINA DE ACUEDUCTOS CORRESPONDIENTE A MAYO/2022.</t>
  </si>
  <si>
    <t>PAGO RETENCIÓN PENSIÓN ALIMENTARIA LEY-136-03 DE LA NÓMINA DE ACUEDUCTOS MAYO/2022</t>
  </si>
  <si>
    <t>PAGO DESCUENTO VIVIENDA CORRESPONDE A LA NÓMINA DE PERSONAL TRAMITES DE PENSIÓN NC. Y AC. MAYO/2022</t>
  </si>
  <si>
    <t>PAGO CORRESP. A LA NÓMINA DEL NIVEL CENTRAL, ACS. PERS. CONTR. E IGUALADO, PERSONAL EN TRÁMITES DE PENSIÓN NC. AC., PERSONAL TEMPORAL, ADICIONAL TEMPORAL ABRIL, CARTA COMP. DE FEBRERO, MARZO Y ABRIL, BONO POR DESEMPEÑO 1 Y 2, MAYO/2022.</t>
  </si>
  <si>
    <t>DESCUENTO FARMACIA MEDICAR GBC, CORRESP. A LAS NÓMINAS DE NIVEL CENTRAL, AC. PERSONAL EN TRÁMITE DE PENSIÓN NC. AC. MAYO/2022.</t>
  </si>
  <si>
    <t>RETENCIÓN SEGURO VOLUNTARIO (NO DIRECTOS) DE LA PÓLIZA NO. 96-95-213782, APLICADAS EN LAS NÓMINAS DE NIVEL CENTRAL, ACS. PERSONAL TRAMITES DE PASIÓN NC Y AC. CONTRATADO E IGUALADO Y PERSONAL TEMPORAL, MAYO/2022</t>
  </si>
  <si>
    <t>DESCUENTO DE ELECTRODOMÉSTICO, CORRESP. A LAS NÓMINAS DE NIVEL CENTRAL Y ACUEDUCTOS MAYO/2022.</t>
  </si>
  <si>
    <t>PAGO RETENCIÓN (RD$25.00) CORRESP. A LAS NÓMINAS NIVEL CENTRAL, ACS. PERS. EN TRAM. DE PENSION, CONT. E IGUALADO, CONT.E IGUALADO II, P/TEMPORAL, CARTA COMPROMISO ADICIONALES CARTA COMPROMISO DE FEBRERO-ABRIL, ADIC., PERSONAL TEMPORAL ABRIL, CANCELADOS CONTRATADO Y CANCELADOS AC. NC. MAYO/2022</t>
  </si>
  <si>
    <t>PAGO RETENCIÓN PENSIÓN ALIMENTARIA LEY-136-03 DE LA NÓMINA DEL NIVEL CENTRAL CORRESP. A MAYO/2022.</t>
  </si>
  <si>
    <t>PAGO DESCUENTO VIVIENDA CORRESPONDIENTE A LA NÓMINA DE PERSONAL EN TRÁMITE DE PENSIÓN ABRIL/2022.</t>
  </si>
  <si>
    <t xml:space="preserve">104337 </t>
  </si>
  <si>
    <t xml:space="preserve">EFT-2537 </t>
  </si>
  <si>
    <t>PAGO FACT. NO.B1500000104/06-06-2022 (CUB. NO.09)  DE LOS TRABAJOS AMPLIACION RED DE DISTRIBUCION Y LINEA DE CONDUCCION ZONA NORTE, HATO MAYOR, PROV. HATO MAYOR, LOTE I.</t>
  </si>
  <si>
    <t xml:space="preserve">EFT-2536 </t>
  </si>
  <si>
    <t>PAGO FACT. NO. B1500000155/16-05-2022 (CUB. NO.01) DE LOS TRABAJOS AMPLIACION CAMPO DE POZO LA MATILLA AC. HIGUEY, HABILITACION LABORATORIO REGIONAL DEL ESTE, AC. DE HIGUEY Y MEJORAMIENTO DEL AC. LA OTRA BANDA- EL MACAO, PROV. LA ALTAGRACIA</t>
  </si>
  <si>
    <t>PAGO FACT. NO. B1500000002/06-06-2022 (CUB. NO.02) DE LOS TRABAJOS LÍNEA DE CONDUCCIÓN 12¨ PVC TRAMO DESDE EST. 3+372.40 HASTA EST. 4+388.20, PROVINCIAS SANTO DOMINGO- MONTE PLATA, ZONA IV, LOTE XII.</t>
  </si>
  <si>
    <t>SERV. DE GRUA 39.5 PARA TRABAJOS EN DIVERSOS ACUEDUCTOS, INAPA, S.C.</t>
  </si>
  <si>
    <t>REPOSICION FONDO CAJA CHICA DE LA DIVISION ADM. Y FINANCIERA INAPA SAN CRISTOBAL, CORRESPONDIENTE AL PERIODO 27/04/2022 AL 19/05/2022. RECIBOS NO.2653 AL 2698.</t>
  </si>
  <si>
    <t>PAGO ALQUILER LOCAL COMERCIAL DE HATILLO, INAPA SAN CRISTOBAL, CORRESPONDIENTE AL MES DE MAYO 2022.</t>
  </si>
  <si>
    <t>PAGO ALQUILER LOCAL COMERCIAL DE PALENQUE, INAPA PROV. SAN CRISTOBAL, CORRESPONDIENTE AL MES DE MAYO 2022.</t>
  </si>
  <si>
    <t>PAGO ALQUILER LOCAL COMERCIAL DE HAINA, INAPA PROV. SAN CRISTOBAL, CORRESPONDIENTE AL MES DE MAYO 2022.</t>
  </si>
  <si>
    <t>PAGO ALQUILER LOCAL COMERCIAL DE VILLA ALTAGRACIA INAPA PROV. SAN CISTOBAL, CORRESPONDIENTE AL MES DE MAYO 2022.</t>
  </si>
  <si>
    <t>SERV. DE TRANSPORTE IDA Y VUELTA AL PERSONAL DE LA OFICINA COMERCIAL Y DE OPERACIONES, INAPA SAN CRISTOBAL.</t>
  </si>
  <si>
    <t>4623</t>
  </si>
  <si>
    <t>4624</t>
  </si>
  <si>
    <t>4625</t>
  </si>
  <si>
    <t>4626</t>
  </si>
  <si>
    <t>4627</t>
  </si>
  <si>
    <t>4628</t>
  </si>
  <si>
    <t>4629</t>
  </si>
  <si>
    <t>4630</t>
  </si>
  <si>
    <t>SUMINISTRO DE MATERIALES PARA SER USADOS EN LA COLOCACION DE MAYA CICLONICA EN EL AREA DE ALMACEN DE LA PLANTA DE TRATAMIENTO DE AGUAS POTABLES DE INAPA, SAN CRISTOBAL.</t>
  </si>
  <si>
    <t>COMPRA DE MATERIALES DE PLOMERIA PARA SER USADO EN LAS EMERGENCIAS QUE SE PREESENTEN EN LOS ACUEDUCTOS DE INAPA PROV. SAN CRISTOIBAL.</t>
  </si>
  <si>
    <t>SERV. DE REPARACION DE TRABSFER ELECTRICO DE LA PLANTA DE TRATAMIENTO DE AGUAS POTABLES INAPA, SAN CRISTOBAL.</t>
  </si>
  <si>
    <t>SERV. DE REPARACION DE BOMBA DE 60 HP, PERTENECIENTE AL EQUIPO #4 DE PALENQUE, INAPA PROV. SAN CRISTOBAL.</t>
  </si>
  <si>
    <t>SERV. DE REBOBINADO Y CAMBIO DE RODAMIENTO A MOTOR DE 75 HP PERTENECIENTE AL EQUIPO #1 DE JUAN BARON PALENQUE, INAPA PROV. SAN CRISTOBAL.</t>
  </si>
  <si>
    <t>SERV. DE DESABOLLADURA Y PINTURA DEL CAMION KIA K2700 FICHA 879 UTILIZADA POR EL AREA DE OPERACIONES, INAPA, PROV. SAN CRISTOBAL.</t>
  </si>
  <si>
    <t>4634</t>
  </si>
  <si>
    <t>4635</t>
  </si>
  <si>
    <t>4636</t>
  </si>
  <si>
    <t>4637</t>
  </si>
  <si>
    <t>4638</t>
  </si>
  <si>
    <t>4639</t>
  </si>
  <si>
    <t xml:space="preserve">EFT-7855 </t>
  </si>
  <si>
    <t>EFT-7856</t>
  </si>
  <si>
    <t>EFT-7857</t>
  </si>
  <si>
    <t>EFT-7858</t>
  </si>
  <si>
    <t>REPOS. FONDO CAJA CHICA DE LA PROVINCIA MARIA TRINIDAD SANCHEZ ZONA III CORRESP. AL PERIODO DEL 15-.03 AL 27-04-2022, RECIBOS DE DESEMBOLSO DEL 1364 AL 1429.</t>
  </si>
  <si>
    <t>PAGO VAC. (30 DIAS CORRESP. AL AÑO 2020 Y 28 DEL 2021), QUIEN DESEMPEÑO LA FUNCION DE OPERADOR DE SISTEMA APS, EN PERSONAL EN TRAMITE DE PENSION.</t>
  </si>
  <si>
    <t>PAGO VACACIONES (09 DIAS CORRESP. AL AÑO 2021), QUIEN DESEMPEÑO LA FUNCION DE OPERADOR DE SISTEMA APS, EN SABANA IGLESIA MULTIPLE.</t>
  </si>
  <si>
    <t>PAGO VAC. (30 DIAS CORRESP. AL AÑO 2020 Y 30 DEL 2021), QUIEN DESEMPEÑO LA FUNCION DE AYUDANTE DE FONTANERIA, EN PERSONAL EN TRAMITE DE PENSION.</t>
  </si>
  <si>
    <t>APORTE DE LA INSTITUCIÓN CONFORME AL ACUERDO DE COLABORACIÓN ENTRE EL INSTITUTO NACIONAL DE AGUAS POTABLES Y ALCANTARILLADOS (INAPA) Y LA FUNDACIÓN FRANCINA HUNGRÍA, EN FECHA DE 28 DE JUNIO DEL AÑO 2021, PARA LA EJECUCIÓN Y DESARROLLO DE ACTIVIDADES CONJUNTAS Y RECIPROCAS EN PROCURA DE FORMAR A LOS COLABORADORES DEL INAPA, PROMOVIENDO ESPACIOS DE COMUNICACIÓN DE LAS ACCIONES DE MANEJO  RESPONSABLE DE LOS RECURSOS DEL AGUA, CORRESP. A ABRIL/2022.  ACUERDO DE FECHA 28 DE JUNIO DEL AÑO 2021.</t>
  </si>
  <si>
    <t>REPOS. FONDO CAJA CHICA DEL ACUEDUCTO DE CASTILLO ZONA III CORRESP. AL PERIODO DEL 24-02 AL 28-04-2022, RECIBOS DE DESEMBOLSO DEL 0168 AL 0184.</t>
  </si>
  <si>
    <t>PAGO FACT. NOS. B1500000893/09-05, 906/17-05-2022, ORDEN DE SERVICIOS OS2021-0793,  COLOCACION DE PUBLICIDAD INSTITUCIONAL DURANTE SEIS (06) MESES, EN EL PROGRAMA DE RADIO "LA REPUBLICA RADIO" TRANSMITIDO DE LUNES A VIERNES DE 4:00 PM A 5:00 PM POR LA NOTA, 95.7 FM, CORRESPONDIENTE A LOS PERIODOS DEL 15 DE MARZO AL 14 DE ABRIL Y 15 DE ABRIL AL 14 DE MAYO/2022.</t>
  </si>
  <si>
    <t>PAGO FACT. NO. B1500000015/03-05-2022, ORDEN DE SERVICIO NO.  OS 2022-0060,  DISTRIBUCION DE AGUA EN DIFERENTES SECTORES Y COMUNIDADES DE LA  PROVINCIA MONTE PLATA, CORRESP.  A  24   DIAS DE ABRIL/2022.</t>
  </si>
  <si>
    <t>PAGO FACT. NO. B1500000151/03-05-2022, ORDEN DE SERVICIO NO. OS2022-0172, SERVICIO DE NOTARIO PARA EL ACTO DE APERTURA DE LA COMPARACION DE PRECIOS NO. INAPA CCC-CP-2022-0009 OFERTAS TECNICAS (SOBRE A) PARA LA  "PERFORACION, LIMPIENZA Y AFORO DE NUEVOS POZOS PARA EL REFORZAMIENTO DE VARIOS ACUEDUCTOS Y CONSTRUCCION DE FILTRANTES DE AGUAS RESIDUALES EN DIFERENTES PROVINCIAS DE LAS REGIONES NORTE, SUR Y ESTE ".</t>
  </si>
  <si>
    <t>PAGO FACT. NO. B1500001295/10-08-2021 ORDEN DE COMPRA OC2020-0217, ADQUISICIÓN DE ELECTROBOMBAS Y BOMBAS, PARA SER UTILIZADAS EN DIFERENTES PROVINCIAS LOTE NO.2.</t>
  </si>
  <si>
    <t xml:space="preserve">EFT-7859 </t>
  </si>
  <si>
    <t>EFT-7860</t>
  </si>
  <si>
    <t>EFT-7861</t>
  </si>
  <si>
    <t>EFT-7862</t>
  </si>
  <si>
    <t>EFT-7863</t>
  </si>
  <si>
    <t>EFT-7864</t>
  </si>
  <si>
    <t>EFT-7865</t>
  </si>
  <si>
    <t>PAGO FACT. NO. B1500000048/20-04-2022, ORDEN DE SERVICIO OS2022-0136, SERVICIO DE NOTARIO PARA EL ACTO DE APERTURA DE LA LICITACIÓN PUBLICA NACIONAL NO. INAPA-CCC-LPN-2021-0055 OFERTAS ECONOMICAS (SOBRE B) PARA LA "ADQUISICION DE EXTINTORES PARA SER UTILIZADOS EN INAPA ".</t>
  </si>
  <si>
    <t>REPOS. FONDO CAJA CHICA DEL ACUEDUCTO DE BOTONCILLO ZONA I CORRESP. AL PERIODO DEL 09-03 AL 12-05-2022, RECIBOS DE DESEMBOLSO DEL 0199 AL 0216.</t>
  </si>
  <si>
    <t>PAGO FACT. NO. B1500000071/16-02-2022 ORDEN DE COMPRA OC2022-0015, ADQUISICIÓN DE MATERIALES ELÉCTRICOS (ALAMBRES, CONECTORES Y BREAKER) PARA SER UTILIZADOS EN TODOS LOS ACUEDUCTOS DEL INAPA.</t>
  </si>
  <si>
    <t>PAGO VIATICOS COMPLETIVO, CORRESP. AL MES DE MARZO/2022, ELABORADA EN MAYO/2022.</t>
  </si>
  <si>
    <t>PAGO VIATICOS DIRECCION FINANCIERA CORRESP. AL MES DE ABRIL/2022, ELABORADA EN MAYO/2022.</t>
  </si>
  <si>
    <t>PAGO VIATICOS UNIDADES CONSULTIVAS O ASESORAS CORRESP. AL MES DE ABRIL/2022, ELABORADA EN MAYO/2022.</t>
  </si>
  <si>
    <t>PAGO VIATICOS DE LA DIRECCION DE SUP. Y FISCALIZACION DE OBRAS, CORRESP. AL MES DE ABRIL/2022, ELABORADA EN MAYO/2022.</t>
  </si>
  <si>
    <t>PAGO VIATICOS DIRECCION COMERCIAL, CORRESP. AL MES DE ABRIL/2022, ELABORADA EN MAYO/2022.</t>
  </si>
  <si>
    <t>PAGO FACT.NO. B1500000043/05-05-2022 ORDEN DE SERVICIO OS2022-0181, SERVICIO DE NOTARIO PARA EL ACTO DE APERTURA DEL PROCESO DE LA COMPARACION DE PRECIOS NO. INAPA-CCC-CP-2022-0001 OFERTAS ECONOMICAS (SOBRE B) PARA LA "REHABILITACION DEPOSITO METALICO ACUEDUCTO PIMENTEL, PROVINCIA  DUARTE, ZONA III".</t>
  </si>
  <si>
    <t>APORTES PATRONALES CORRESP. AL MES DE MAYO/2022, RECARGOS E INTERESES POR NOVEDADES ATRASADAS REPORTADAS EN EL PRESENTE MES, CORRESP. AL PERIODO FEBRERO - ABRIL/2022 SEGÚN FACTURA S/N D/F 01-06-2022, REFERENCIA 0520-2221-6340-3064, 0520-2221-6340-3126, 0420-2221-6340-5985, 0320-2221-6340-6362,  0220-2221-6340-8170.</t>
  </si>
  <si>
    <t xml:space="preserve">EFT-7866 </t>
  </si>
  <si>
    <t>EFT-7867</t>
  </si>
  <si>
    <t>EFT-7868</t>
  </si>
  <si>
    <t>EFT-7869</t>
  </si>
  <si>
    <t>EFT-7870</t>
  </si>
  <si>
    <t>EFT-7871</t>
  </si>
  <si>
    <t>EFT-7872</t>
  </si>
  <si>
    <t>EFT-7873</t>
  </si>
  <si>
    <t>PAGO FACT.  NO.B1500000249/18-04-2022, ORDEN DE COMPRA NO.OC2022-0037, ADQUISICION DE 1200 BOTELLAS TIPO TERMO PARA SER UTILIZADOS POR LOS COLABORADORES DE INAPA.</t>
  </si>
  <si>
    <t>REPOS. FONDO CAJA CHICA DE LA PROVINCIA DUARTE ZONA III CORRESPONDIENTE AL PERIODO DEL 28-03 AL 09-05-2022, RECIBOS DE DESEMBOLSO DEL 1107 AL 1162.</t>
  </si>
  <si>
    <t>REPOS. FONDO CAJA CHICA DE LA PROVINCIA MONTE PLATA ZONA IV CORRESP. AL PERIODO DEL 22-04 AL 19-05-2022, RECIBOS DE DESEMBOLSO DEL 1775 AL 1830.</t>
  </si>
  <si>
    <t>AUMENTO DE FONDO DE CAJA CHICA DEL MUNICIPIO CABRERA PROVINCIA MARIA TRINIDAD SANCHEZ, ACTUALMENTE DICHO FONDO CUENTA CON UN MONTO DE RD$8,000.00 Y CON ESTA SUMA EL FONDO ASCIENDE A RD.</t>
  </si>
  <si>
    <t>2DO ABONO, INDEMN. Y VAC. CORRESP. A (30 DIAS DEL AÑO 2020 Y 30 DEL 2021), QUIEN DESEMPEÑO LA FUNCION DE INGENIERO CIVIL I, EN EL DEPTO. DE DISEÑO DE SISTEMA DE ACUEDUCTO.</t>
  </si>
  <si>
    <t>2DO ABONO, INDEMN. Y VAC. CORRESP. A (30 DIAS DEL AÑO 2021 Y 27 DEL 2022), QUIEN DESEMPEÑO EL CARGO DE ENCARGADO (A), EN EL DEPARTAMENTO MANTENIMIENTO DE INFRAESTRUCTURA CIVI.</t>
  </si>
  <si>
    <t>2DO ABONO, INDEMN. Y VAC. CORRESP. A (30 DIAS DEL AÑO 2020 Y 24 DIAS DEL 2021), QUIEN DESEMPEÑO LA FUNCION DE ENCARGADO (A), EN EL DEPARTAMENTO DE CONTROL OPERACIONAL.</t>
  </si>
  <si>
    <t>PAGO FACT. NO.B1500000016/03-05-2022, ALQUILER LOCAL COMERCIAL EN LA AVENIDA MARIA TRINIDAD SANCHEZ NO.71, ESQUINA CALLE ORFELICIA, MUNICIPIO ESPERANZA, PROVINCIA VALVERDE, CORRESP. AL MES DE MAYO/2022.</t>
  </si>
  <si>
    <t>AUMENTO DE FONDO DE CAJA CHICA DEL MUNICIPIO LAS TERRENAS PROVINCIAS SAMANÁ, ACTUALMENTE DICHO FONDO CUENTA CON UN MONTO DE RD$4,000.00 Y CON ESTA SUMA EL FONDO ASCIENDE A RD$20,000.00.</t>
  </si>
  <si>
    <t>REPOSICION FONDO CAJA CHICA DE LA PROV. HIGUEY ZONA VI CORRESP. AL PERIODO DEL 12-04 AL 18-05-2022, RECIBOS DE DESEMBOLSO DEL 1663 AL 1736.</t>
  </si>
  <si>
    <t>PAGO VIATICOS DIRECCION DE TRATAMIENTO DE AGUA, CORRESP. AL MES DE ABRIL/2022, ELABORADA EN MAYO/2022.</t>
  </si>
  <si>
    <t>PAGO NOMINA VIATICOS DIRECCION DE TECNOLOGIA DE LA INF. Y COM. CORRESP. A ABRIL/2022, ELABORADA EN MAYO/2022.</t>
  </si>
  <si>
    <t>PAGO VIATICOS DIRECCION DE INGENIERIA, CORRESP. AL MES DE ABRIL/2022, ELABORADA EN MAYO/2022.</t>
  </si>
  <si>
    <t>PAGO VIATICOS DE LA DIRECCION DE LA CALIDAD DEL AGUA, CORRESP. AL MES DE ABRIL/2022, ELABORADA EN MAYO/2022.</t>
  </si>
  <si>
    <t>PAGO VIATICOS DE LA DIRECCION DESARROLLO PROVINCIAL, CORRESP. AL MES DE ABRIL/2022, ELABORADA EN MAYO/2022.</t>
  </si>
  <si>
    <t>PAGO VIATICOS DIRECCION DE PROGRAMAS Y PROYECTOS ESPECIALES CORRESP. AL MES DE ABRIL/2022, ELABORADA EN MAYO/2022.</t>
  </si>
  <si>
    <t>PAGO FACT. NO.B1500000008/31-05-2022, ALQUILER LOCAL COMERCIAL MUNICIPIO HIGUEY, PROVINCIA LA ALTAGRACIA, CORRESP. AL MES DE MAYO/2022.</t>
  </si>
  <si>
    <t>PAGO FACT.  NO.B1500000020/04-04-2022,  ORDEN DE SERVICIO NO. OS2021- 0919, DISTRIBUCION DE AGUA EN DIFERENTES SECTORES Y COMUNIDADES DE LA PROVINCIA ELIAS PIÑA, CORRESP. A 31 DIAS DEL MES DE MARZO/2022.</t>
  </si>
  <si>
    <t xml:space="preserve">EFT-7874 </t>
  </si>
  <si>
    <t>EFT-7875</t>
  </si>
  <si>
    <t>EFT-7876</t>
  </si>
  <si>
    <t>EFT-7877</t>
  </si>
  <si>
    <t>EFT-7878</t>
  </si>
  <si>
    <t>EFT-7879</t>
  </si>
  <si>
    <t>REPOSICION FONDO CAJA CHICA DE LA PROVINCIA VALVERDE ZONA I CORRESP. AL PERIODO DEL 05-04 AL 18-05-2022, RECIBOS DE DESEMBOLSO DEL 1988 AL 2052.</t>
  </si>
  <si>
    <t>SALDO, INDEMN. Y VAC. CORRESP. A (25 DIAS DEL AÑO 2020 Y 30 DEL 2021), QUIEN DESEMPEÑO EL CARGO DE ENCARGADO (A), EN EL LABORATORIO NACIONAL DE REFERENCIA CALIDAD DE AGUA ING. MARCOS RODRIGUEZ, NIVEL CENTRAL.</t>
  </si>
  <si>
    <t>PAGO INDEMN. Y VAC. (20 DIAS CORRESP. AL AÑO 2020 Y 17 AL 2021), QUIEN DESEMPEÑO EL CARGO DE CHOFER I EN LA DIVISION DE TRANSPORTACION.</t>
  </si>
  <si>
    <t>PAGO INDEMN. Y VAC. (20 DIAS CORRESP. AL AÑO 2020 Y 17 DEL 2021), QUIEN DESEMPEÑO EL CARGO DE CHOFER I EN LA DIVISION DE TRANSPORTACION.</t>
  </si>
  <si>
    <t>PAGO INDEMN. Y VAC. (20 DIAS CORRESP. AL AÑO 2020 Y 17 AL 2021), QUIEN DESEMPEÑO EL CARGO DE CHOFER I EN LA DIVISION DE TRANSPORTACION, (SALDO AL PRESTAMO POR CONSUMO EN LA FERIA DE MUEBLES Y ELECTRODOMESTICOS NO. 9603423958).</t>
  </si>
  <si>
    <t>PAGO FACT. NO.B1500000038/21-05-2022, ALQUILER LOCAL COMERCIAL UBICADO EN EL MUNICIPIO SABANETA,  PROVINCIA SANTIAGO RODRIGUEZ, CORRESP. AL MES MAYO/2022.</t>
  </si>
  <si>
    <t>PAGO FACT. NO. B1500000034/18-05-2022, ALQUILER APARTAMENTO HABITADO POR EL PERSONAL DE SUPERVISION ACUEDUCTO VILLA JARAGUA, DEL MUNICIPIO NEYBA, PROVINCIA BAHORUCO, CORRESP. A LOS  MESES DE ABRIL, MAYO/2022.</t>
  </si>
  <si>
    <t>PAGO FACT. NO.B1500000328/09-05-2022, ALQUILER LOCAL COMERCIAL EN LA PROVINCIA DE AZUA, CORRESP. AL MES DE MAYO/2022.</t>
  </si>
  <si>
    <t>PAGO FACT. NO. B1500000086/26-04-2022, ORDEN DE SERVICIO OS2022-0184, SERVICIO DE NOTARIO PARA EL ACTO DE APERTURA DE LA COMPARACION DE PRECIOS NO. INAPA-CCC-CP-2022-0015, OFERTAS TÉCNICAS (SOBRE A) PARA EL " MEJORAMIENTO PLANTA DE TRATAMIENTO DE AGUAS RESIDUALES LOS HATILLOS,  PROVINCIA HATO MAYOR,  ZONA VI".</t>
  </si>
  <si>
    <t>PAGO FACT. NO. B0231162457/29-03-2022, DESCONTADO DE LA INDEMNIZACION Y VAC. QUIEN DESEMPEÑO EL CARGO DE CHOFER I EN LA DIVISION DE TRANSPORTACION.</t>
  </si>
  <si>
    <t>PAGO FACT. NO. B1500000129/12-05-20222, ORDEN DE SERVICIO OS2022-0182, SERVICIO DE NOTARIO PARA EL ACTO DE APERTURA DEL PROCESO DE LA COMPARACIÓN DE PRECIOS NO. INAPA-CCC-CP-2022-0014 OFERTAS TÉCNICAS (SOBRE A) PARA LA "AMPLIACIÓN RED VILLA OLÍMPICA, ACUEDUCTO SAN FRANCISCO DE MACORÍS. ZONA III".</t>
  </si>
  <si>
    <t>PAGO FACT. NO.B1500000011/24-05-2022,  ALQUILER LOCAL COMERCIAL CALLE DUARTE, MUNICIPIO SANCHEZ, PROVINCIA SANTA BARBARA DE SAMANA, CORRESP. AL MES DE MAYO/2022.</t>
  </si>
  <si>
    <t>PAGO FACT. NO. B1500000158/19-05-2022, ORDEN DE SERVICIO NO. OS2022-0223, SERVICIO DE NOTARIO PARA EL ACTO DE APERTURA DEL PROCESO COMPARACIÓN DE PRECIOS NO. INAPA CCC-CP-2022-0016 OFERTAS TÉCNICAS (SOBRE A) PARA EL "MEJORAMIENTO PLANTA POTABILIZADORA ACUEDUCTO MÚLTIPLE EL POZO- LOS LIMONES, PROVINCIA MARIA TRINIDAD SANCHEZ, ZONA III".</t>
  </si>
  <si>
    <t>PAGO FACT. NO. B1500000004/16-05-2022,  ALQUILER DE LOCAL DE LA OFICINA COMERCIAL, UBICADA EN LA  AVENIDA DEL ESTE NO.18, FRENTE AL PARQUE DEL DISTRITO MUNICIPAL HATO DEL YAQUE,  PROVINCIA SANTIAGO DE LOS CABALLEROS, CORRESP. AL MES DE MAYO/2022.</t>
  </si>
  <si>
    <t xml:space="preserve">EFT-7880 </t>
  </si>
  <si>
    <t>EFT-7881</t>
  </si>
  <si>
    <t>EFT-7882</t>
  </si>
  <si>
    <t>EFT-7883</t>
  </si>
  <si>
    <t>EFT-7884</t>
  </si>
  <si>
    <t>EFT-7885</t>
  </si>
  <si>
    <t>EFT-7886</t>
  </si>
  <si>
    <t>PAGO FACTURA NO.B1100009512/20-05-2022, ALQUILER LOCAL COMERCIAL  EN BOCA CANASTA , MUNICIPIO BANI, PROVINCIA PERAVIA CORRESP. AL MES DE MAYO/2022.</t>
  </si>
  <si>
    <t>PAGO FACT. NOS. B1500000151/11-05, 153, 154/08-06-2021, OS2021-0262,  COLOCACION DE PUBLICIDAD INSTITUCIONAL DURANTE 03  (TRES)  MESES , EN EL PROGRAMA  TELEVISIVO "VOCES",  TRANSMITIDO LOS SABADOS A LAS 7:00 AM TELEANTILLAS,  CANAL 2  Y LOS MARTES A LAS 12:00 PM POR CORAL, CANAL 39, CORRESP. AL PERIODO DEL 08 DE MARZO AL 08 JUNIO/2021.</t>
  </si>
  <si>
    <t>PAGO FACTURA NO.B1100009495/20-05-2022 ALQUILER LOCAL COMERCIAL EN COTUI PROVINCIA  SANCHEZ RAMIREZ, CORRESP. AL MES DE MAYO/2022.</t>
  </si>
  <si>
    <t>PAGO FACT. NO. B1100009513/20-05-2022, ALQUILER LOCAL COMERCIAL EN EL MUNICIPIO QUISQUEYA, PROVINCIA SAN PEDRO DE MACORIS, CORRESP. AL MES DE MAYO/2022.</t>
  </si>
  <si>
    <t>PAGO FACT. NO.B1100009515/20-05-2022,  ALQUILER LOCAL,  EN EL MUNICIPIO TAMAYO, PROVINCIA BARAHONA, CORRESP. AL MES MAYO/2022.</t>
  </si>
  <si>
    <t>PAGO FACT. NO.B1100009514/20-05-2022, ALQUILER LOCAL COMERCIAL UBICADO EN EL MUNICIPIO DE LOMA DE CABRERA,  PROVINCIA DAJABON, CORRESP. AL  MES DE MAYO/2022.</t>
  </si>
  <si>
    <t>PAGO FACT. NO. B1500000001/01-06-2022,  ALQUILER DE LOCAL COMERCIAL, UBICADA EN LA CALLE DUARTE S/N, FRENTE A LA ESCUELA PRIMARIA JAIBON, DISTRITO MUNICIPAL JAIBON, MUNICIPIO LAGUNA SALADA, PROVINCIA VALVERDE,  CORRESP. A 8 DIAS DEL MES DE DICIEMBRE/2021 Y LOS MESES ENERO, FEBRERO, MARZO, ABRIL, MAYO/2022.</t>
  </si>
  <si>
    <t>REPOS. FONDO CAJA CHICA DE LA UNIDAD COMERCIAL DE ESPERANZA ZONA I PROVINCIA VALVERDE, CORESP. AL PERIODO DEL 09-03 AL 13-05-2022, RECIBOS DE DESEMBOLSO DEL 0187 AL 0197.</t>
  </si>
  <si>
    <t>PAGO ARBITRIO DEL AYUNTAMIENTO DE LAS MATAS DE FARFAN CORRESP. AL MES DE ABRIL/2022.</t>
  </si>
  <si>
    <t>REPOS. FONDO CAJA CHICA DE LA PROVINCIA SANCHEZ RAMIREZ ZONA III CORRESP. AL PERIODO DEL 13-01 AL 01-04-2022, RECIBOS DE DESEMBOLSO DEL 1091 AL 1132.</t>
  </si>
  <si>
    <t>PAGO FACT. NO.B1100009524/20-05-2022,  ALQUILER LOCAL COMERCIAL EN EL FACTOR, MUNICIPIO DE NAGUA, PROV. MARIA TRINIDAD SANCHEZ, CORRESP. AL MES DE MAYO/2022.</t>
  </si>
  <si>
    <t>REPOS. FONDO CAJA CHICA DE LA UNIDAD COMERCIAL DE EL FACTOR ZONA III, CORRESP. AL PERIODO DEL 16-03 AL 28-04-2022, RECIBOS DE DESEMBOLSO DEL 0067 AL 0073.</t>
  </si>
  <si>
    <t>PAGO FACT. NO.B1100009518/20-05-2022,  ALQUILER LOCAL COMERCIAL EN SABANA IGLESIA, PROVINCIA SANTIAGO CORRESP. AL MES DE MAYO/2022.</t>
  </si>
  <si>
    <t>PAGO FACT. NO.B1100009517/20-05-2022, ALQUILER LOCAL COMERCIAL EN CAÑAFISTOL-BANI, PROVINCIA PERAVIA CORRESP. AL MES DE MAYO/2022.</t>
  </si>
  <si>
    <t>PAGO FACT. NO.B1100009519/20-05-2022, ALQUILER DE LOCAL COMERCIAL EN EL MUNICIPIO GALVAN, PROVINCIA  BARAHONA, CORRESP. AL MES MAYO/2022.</t>
  </si>
  <si>
    <t>PAGO FACT. NO. B1500000041/09-05-2022, ORDEN  DE SERVICIO NO.  OS2022-0019,  DISTRIBUCION DE AGUA EN DIFERENTES SECTORES Y COMUNIDADES DE LA PROVINCIA BARAHONA, CORRESP. A 30 DIAS DE ABRIL/2022.</t>
  </si>
  <si>
    <t>PAGO FACT. NO.B1100009511/20-05-2022, ALQUILER LOCAL COMERCIAL,  MUNICIPIO EL VALLE, PROVINCIA HATO MAYOR , CORRESP. AL MES DE MAYO/2022.</t>
  </si>
  <si>
    <t>PAGO FACT. NO.B1500000036/17-05-2022, ORDEN DE SERVICIO NO.OS2022-0197, SERVICIO DE NOTARIO PARA EL ACTO DE APERTURA DEL PROCESO DE LA COMPARACION DE PRECIOS NO.INAPA-CCC-CP-2022-0010 OFERTAS ECONOMICAS (SOBRE B) PARA LA "REHABILITACION PLANTA POTABILIZADORA ACUEDUCTO DE HATO MAYOR, PROV. HATO MAYOR, ZONA VI".</t>
  </si>
  <si>
    <t>PAGO VIATICOS DIRECCION ADMINISTRATIVA, CORRESP. AL MES DE ABRIL/2022, ELABORADA EN MAYO/2022.</t>
  </si>
  <si>
    <t>PAGO VIATICOS DE LA DIRECCION DE OPERACIONES CORRESP. AL MES DE ABRIL/2022, ELABORADA EN MAYO/2022.</t>
  </si>
  <si>
    <t>PAGO FACT. NOS. B1500000012/23-05, 13/24-05-2022,  ALQUILER LOCAL COMERCIAL, UBICADO EN LA AVENIDA DUARTE NO.220, PLAZA DURAN, MUNICIPIO VILLA BISONO ( NAVARRETE) PROVINCIA SANTIAGO, CORRESP. AL 5% RESTANTE SEGUN CONTRATO 15 DIAS DE FEBRERO, MARZO,  ABRIL Y MAYO/22.</t>
  </si>
  <si>
    <t>PAGO FACT. NO.B1100009516/20-05-2022, ALQUILER DE LOCAL COMERCIAL EN EL DISTRITO MUNICIPAL HATILLO PALMA , MUNICIPIO GUAYUBIN, PROVINCIA  MONTE CRISTI, CORRESP. AL MES MAYO/2022.</t>
  </si>
  <si>
    <t xml:space="preserve">EFT-7887 </t>
  </si>
  <si>
    <t>EFT-7888</t>
  </si>
  <si>
    <t>EFT-7889</t>
  </si>
  <si>
    <t>EFT-7890</t>
  </si>
  <si>
    <t>EFT-7891</t>
  </si>
  <si>
    <t>EFT-7892</t>
  </si>
  <si>
    <t>EFT-7893</t>
  </si>
  <si>
    <t>EFT-7894</t>
  </si>
  <si>
    <t>EFT-7895</t>
  </si>
  <si>
    <t>EFT-7896</t>
  </si>
  <si>
    <t>EFT-7897</t>
  </si>
  <si>
    <t>PAGO FACT. NO. B1100009523/20-05-2022,  ALQUILER LOCAL COMERCIAL EN EL MUNICIPIO SABANA LARGA, PROVINCIA SAN JOSE DE OCOA, CORRESP. AL MES DE MAYO/2022.</t>
  </si>
  <si>
    <t>PAGO FACT. NO. B1100009522/20-05-2022, ALQUILER LOCAL COMERCIAL EN BOHECHIO, PROVINCIA SAN JUAN, CORRESP. AL MES DE MAYO/2022.</t>
  </si>
  <si>
    <t>PAGO FACT. NO.B1100009520/20-05-2022, ALQUILER DE LOCAL COMERCIAL EN EL  MUNICIPIO ENRIQUILLO, PROVINCIA  BARAHONA, CORRESP. AL MES MAYO/2022.</t>
  </si>
  <si>
    <t>PAGO FACT. NO.B1100009501/20-05-2022, ALQUILER LOCAL COMERCIAL EN EL MUNICIPIO RESTAURACION,  PROVINCIA DAJABON. CORRESP. AL MES DE MAYO/2022.</t>
  </si>
  <si>
    <t>AUMENTO FONDO DE CAJA CHICA DE LA PROVINCIA SAN JUAN ACTUALMENTE DICHO FONDO CUENTA CON UN MONTO DE RD$300,000.00 Y CON ESTA SUMA EL FONDO ASCIENDE A RD$ 500,000.00.</t>
  </si>
  <si>
    <t>PAGO FACT. NO. B1100009443/20-05-2022, ALQUILER DE LOCAL COMERCIAL UBICADO EN EL DISTRITO MUNICIPAL PALMAR DE OCOA, MUNICIPIO AZUA, PROVINCIA AZUA, CORRESP. AL MES DE MAYO/2022.</t>
  </si>
  <si>
    <t>REPOS. FONDO CAJA CHICA DEL DEPARTAMENTO ADMINISTRATIVO Y SUS DIVISIONES DESTINADO PARA CUBRIR GASTOS EN DIFERENTES AREAS EN EL NIVEL CENTRAL CORRES. AL PERIODO DEL 18-03 AL 30-04-2022, RECIBOS DE DESEMBOLSO DEL 3470 AL 3563.-</t>
  </si>
  <si>
    <t>REPOS. FONDO CAJA CHICA DE LA DIVISION DE TRANSPORTACION DESTINADO PARA CUBRIR GASTOS DE REPARACIONES, COMPRAS DE REPUESTOS Y PAGO DE PEAJES DE LA FLOTILLA DE VEHICULO DE LA INSTITUCION, CORRESP. AL PERIODO DEL 07-04 AL 05-05-2022, RECIBOS DE DESEMBOLSO DEL 13381 AL 13410.</t>
  </si>
  <si>
    <t>PAGO FACT. NO.B1100009521/20-05-2022,  ALQUILER LOCAL COMERCIAL  EN EL MUNICIPIO NIZAO, PROVINCIA PERAVIA CORRESP. AL MES DE MAYO/2022.</t>
  </si>
  <si>
    <t>PAGO FACT. NO. B1100009504/20-05-2022, ALQUILER LOCAL COMERCIAL UBICADO EN EL MUNICIPIO NEYBA PROVINCIA BAHORUCO, CORRESP. AL MES DE MAYO/2022.</t>
  </si>
  <si>
    <t>PAGO FACT. NO.B1500000005/03-05-2022, ORDEN DE SERVICIO NO.OS2022-0142 ,SERVICIO DE DISTRIBUCION DE AGUA EN CAMION CISTERNA EN DIFERENTES COMUNIDADES DE LA PROVINCIA DE SANTIAGO, CORRESP. A 23 DIAS DEL MES DE ABRIL/2022.</t>
  </si>
  <si>
    <t>PAGO FACT. NO.B1100009498/20-05-2022,  ALQUILER LOCAL COMERCIAL EN MANZANILLO, MUNICIPIO PEPILLO SALCEDO, PROVINCIA MONTECRISTI, CORRESP. AL MES DE MAYO/2022.</t>
  </si>
  <si>
    <t>PAGO FACT. NO. B1500000075/03-05-2022, ORDEN DE SERVICIO NO. OS2022-0083, DISTRIBUCIÓN DE AGUA EN DIFERENTES SECTORES Y COMUNIDADES DE LA PROVINCIA SAN CRISTÓBAL, CORRESP. A 30 DÍAS DEL MES DE ABRIL/2022.</t>
  </si>
  <si>
    <t>PAGO FACT. NO.B1100009510/20-05-2022, ALQUILER LOCAL COMERCIAL EN VILLA LA MATA, PROVINCIA SANCHEZ RAMIREZ, CORRESP. AL MES DE MAYO/2022.</t>
  </si>
  <si>
    <t>PAGO FACT. NO. B1100009526/20-05-2022, ALQUILER DE DOS LOCALES COMERCIALES EN EL MUNICIPIO DAJABON,  PROVINCIA DAJABON,  CORRESP. AL MES DE MAYO/2022.</t>
  </si>
  <si>
    <t>PAGO FACT. NO.B1100009507/20-05-2022.  ALQUILER LOCAL COMERCIAL EN EL MUNICIPIO DE BAYAGUANA, PROVINCIA MONTE PLATA,  CORRESP. AL MES DE MAYO/2022.</t>
  </si>
  <si>
    <t>PAGO FACT. NO.B1100009505/20-05-2022,  ALQUILER LOCAL COMERCIAL EN LAS TARANAS VILLA RIVAS, PROVINCIA DUARTE, CORRESP. AL MES DE MAYO/2022.</t>
  </si>
  <si>
    <t>PAGO FACT.A NO.B1100009497/20-05-2022, ALQUILER LOCAL COMERCIAL UBICADO EN EL MUNICIPIO VICENTE NOBLE, PROVINCIA BARAHONA,  CORRESP. AL MES DE MAYO/2022.</t>
  </si>
  <si>
    <t>PAGO FACT. NO.B1500000013/12-05-2022, ORDEN DE SERVICIO NO.OS2021-0857 ,SERVICIO DE DISTRIBUCION DE AGUA EN CAMION CISTERNA EN DIFERENTES COMUNIDADES DE LA PROVINCIA BAHORUCO, CORRESP. A 30 DIAS DEL MES DE ABRIL/2022.</t>
  </si>
  <si>
    <t>PAGO FACTURA NO. B1100009506/20-05-2022, ALQUILER LOCAL COMERCIAL UBICADO EN EL MUNICIPIO JIMANI PROVINCIA INDEPENDENCIA, SEGUN CONTRATO NO.116/2010, CORRESPONDIENTE AL MES DE MAYO/2022, MENOS DESCUENTO ISR RD$990.00, ITBIS RD$1,782.00.</t>
  </si>
  <si>
    <t xml:space="preserve">EFT-7898 </t>
  </si>
  <si>
    <t>EFT-7899</t>
  </si>
  <si>
    <t>EFT-7900</t>
  </si>
  <si>
    <t>EFT-7901</t>
  </si>
  <si>
    <t>EFT-7902</t>
  </si>
  <si>
    <t>EFT-7903</t>
  </si>
  <si>
    <t>EFT-7904</t>
  </si>
  <si>
    <t>EFT-7905</t>
  </si>
  <si>
    <t>PAGO FACT. NO.B1100009527/20-05-2022,  ALQUILER LOCAL COMERCIAL EN LAS MATAS DE FARFAN,  PROVINCIA SAN JUAN, CORRESP. AL MES DE MAYO/2022.</t>
  </si>
  <si>
    <t>PAGO FACT. NO.B1100009509/20-05-2022,  ALQUILER LOCAL COMERCIAL EN JICOME ARRIBA, MUNICIPIO ESPERANZA, PROVINCIA VALVERDE, CORRESP. AL MES DE MAYO/2022.</t>
  </si>
  <si>
    <t>PAGO FACT. NO. B1100009503/20-05-2022,  ALQUILER LOCAL COMERCIAL, MUNICIPIO SAN JUAN, PROVINCIA SAN JUAN, CORRESP. AL MES DE MAYO/2022.</t>
  </si>
  <si>
    <t>PAGO FACT. NO.B1100009508/20-05-2022,  ALQUILER LOCAL COMERCIAL, MUNICIPIO SAN JOSE DE OCOA, PROVINCIA  DE SAN JOSE DE OCOA, CORRESP. AL MES DE MAYO/2022.</t>
  </si>
  <si>
    <t>PAGO FACT.NO.B1100009525/20-05-2022  ALQUILER LOCAL COMERCIAL MUNICIPIO COMENDADOR, PROVINCIA ELIAS PIÑA, CORRESP. AL MES DE MAYO/2022.</t>
  </si>
  <si>
    <t>PAGO FACT. NO.B1100009502/20-05-2022,  ALQUILER LOCAL COMERCIAL EN EL MUNICIPIO LOMA DE CABRERA, PROVINCIA DAJABON, CORRESP. AL  MES DE MAYO/2022.</t>
  </si>
  <si>
    <t>PAGO FACTURA NO.B1500000124/07-04-2022, ORDEN DE SERVICIO NO.OS2022-0139, SERVICIO DE CAPACITACION PARA EL IV SEMINARIO TRANSPARENCIA Y GESTION PUBLICA.</t>
  </si>
  <si>
    <t>PAGO FACT. NO.B1500000074/10-05-2022, ORDEN DE SERVICIO NO.OS2022-0191, SERVICIO DE DISTRIBUCION DE AGUA EN CAMION CISTERNA EN DIFERENTES SECTORES Y COMUNIDADES DE LA PROVINCIA SAN CRISTOBAL, CORRESP. A 30 DIAS DEL MES DE ABRIL/2022.</t>
  </si>
  <si>
    <t>PAGO FACT. NO.B1100009528/20-05-2022,   ALQUILER LOCAL COMERCIAL EN SAN FRANCISCO DE MACORIS, PROVINCIA DUARTE CORRESP. A 2 DIAS DEL MES DE MAYO/2022.</t>
  </si>
  <si>
    <t>PAGO FACT. NO. B1100009531/20-05-2022, ALQUILER DEL LOCAL  DE LA OFICINA COMERCIAL, UBICADO EN LA CALLE DUARTE NO.09,  MUNICIPIO RANCHO ARRIBA,  PROVINCIA SAN JOSE DE OCOA, CORRESP. AL MES DE MAYO/2022.</t>
  </si>
  <si>
    <t>PAGO FACT. NO. B1100009532/20-05-2022,  ALQUILER LOCAL COMERCIAL, EN EL MUNICIPIO VILLA JARAGUA, PROVINCIA BAHORUCO,  CORRESP. AL MES DE MAYO/2022.</t>
  </si>
  <si>
    <t>PAGO FACT. NO.B1500000201/18-04-2022.  ALQUILER LOCAL COMERCIAL EN EL MUNICIPIO BANI, PROVINCIA PERAVIA SEGUN CONTRATO NO.013/2021, CORRESP. A LOS MESES DE ENERO, FEBRERO, MARZO/2022.</t>
  </si>
  <si>
    <t>PAGO FACT. NO.B1100009533/20-05-2022,  ALQUILER LOCAL COMERCIAL EN EL MUNICIPIO MONCION, PROVINCIA SANTIAGO RODRIGUEZ, CORRESP.  AL MES DE MAYO/2022.</t>
  </si>
  <si>
    <t>PAGO FACT.  NO. B1500000021/25-05-2022, ORDEN DE SERVICIO NO. OS2022-0127,  ABASTECIMIENTO DE AGUA EN DIFERENTES SECTORES Y COMUNIDADES DE LA PROVINCIA INDEPENDENCIA,  CORRESP. A 25  DIAS  DE ABRIL/2022.</t>
  </si>
  <si>
    <t>PAGO FACT. NO.B1500000169/20-05-2022, ORDEN DE SERVICIO NO. OS2022-0122, DISTRIBUCION DE AGUA EN DIFERENTES SECTORES Y COMUNIDADES DE LA PROVINCIA SAN CRISTOBAL, CORRESP. A 29 DIAS DE ABRIL/2022.</t>
  </si>
  <si>
    <t>PAGO FACT. NO. B1500000255/16-05-2022, ORDEN DE SERVICIO NO, OS2022-0117, SERVICIO DISTRIBUCIÓN DE AGUA CON CAMIÓN CISTERNA EN DIFERENTES COMUNIDADES DE LA PROVINCIA SAN PEDRO DE MACORÍS CORRESP. A 25 DÍAS DEL MES DE ABRIL/2022.</t>
  </si>
  <si>
    <t>PAGO FACT. NO. B1500000135/06-05-2022, ORDEN DE SERVICIO NO. OS2022-0116, DISTRIBUCIÓN DE AGUA EN DIFERENTES SECTORES Y COMUNIDADES DE LA PROVINCIA PERAVIA,  CORRESP. A 30 DÍAS DEL MES DE ABRIL/2022.</t>
  </si>
  <si>
    <t>PAGO FACT. NO.B1100009530/20-05-22,  ALQUILER LOCAL COMERCIAL EN VILLA CENTRAL, PROVINCIA BARAHONA, CORRESP. AL MES MAYO/2022.</t>
  </si>
  <si>
    <t>PAGO FACT. NO.B1100009535/20-05-2022,  ALQUILER LOCAL COMERCIAL  EN EL SECTOR PIZARRETE, MUNICIPIO BANI, PROVINCIA PERAVIA,  CORRESP. AL MES DE MAYO/2022.</t>
  </si>
  <si>
    <t>PAGO FACT. NO. B1500000006/04-05-2022, ORDEN DE SERVICIO NO. OS2022-0013, DISTRIBUCIÓN DE AGUA EN DIFERENTES SECTORES Y COMUNIDADES DE LA PROVINCIA BAHORUCO, CORRESP. A 30 DÍAS DEL MES DE ABRIL/2022.</t>
  </si>
  <si>
    <t>PAGO DE FACT. NO. B1500001891/11-05-2022, ORDEN DE SERVICIO NO. OS2021-0523, "SERVICIOS DE ALQUILER DE IMPRESORAS MULTIFUNCIONALES Y PLOTTERS PARA USO DEL INAPA CORRESPONDIENTE AL MES DE ABRIL/2022.</t>
  </si>
  <si>
    <t>PAGO FACT. NO.B1500000156/20-05-2022, ORDENES DE SERVICIO NOS. OS2021-0722, OS2022-0231, DISTRIBUCIÓN DE AGUA EN DIFERENTES SECTORES Y COMUNIDADES DE LA PROVINCIA SAMANÁ, CORRESP. A 30 DÍAS DEL MES DE ABRIL/2022.</t>
  </si>
  <si>
    <t xml:space="preserve">EFT-2538 </t>
  </si>
  <si>
    <t>PAGO FACT. NO. B1500000026/02-06-2022 (CUB.NO.08) DE LOS TRABAJOS REHABILITACIÓN DEPÓSITO REGULADOR ZONA ALTA Y AMPLIACIÓN DE LA RED DISTRIBUCIÓN A LAS COLINAS, AC. SAN FRANCISCO DE MACORÍS, ZONA III, LOTE XI, PROV. DUARTE.</t>
  </si>
  <si>
    <t xml:space="preserve">EFT-7906 </t>
  </si>
  <si>
    <t>EFT-7907</t>
  </si>
  <si>
    <t>EFT-7908</t>
  </si>
  <si>
    <t>EFT-7909</t>
  </si>
  <si>
    <t>EFT-7910</t>
  </si>
  <si>
    <t>EFT-7911</t>
  </si>
  <si>
    <t>EFT-7912</t>
  </si>
  <si>
    <t>EFT-7913</t>
  </si>
  <si>
    <t>EFT-7914</t>
  </si>
  <si>
    <t>EFT-7915</t>
  </si>
  <si>
    <t>PAGO FACT. NO. B1100009529/20-05-2022, ALQUILER LOCAL COMERCIAL EN EL MUNICIPIO DUVERGE, PROVINCIA INDEPENDENCIA, CORRESP. AL  MES DE MAYO/2022.</t>
  </si>
  <si>
    <t>REPOS. FONDO CAJA CHICA DE LA UNIDAD COMERCIAL DE LAS TERRENAS ZONA III CORRESP. AL PERIODO DEL 09-02 AL 08-04-2022, RECIBOS DE DESEMBOLSO DEL 0194 AL 0202.</t>
  </si>
  <si>
    <t>REPOS. FONDO CAJA CHICA DE LA PROVINCIA DAJABON ZONA I CORRESP. AL PERIODO DEL 25-03 AL 12-05-2022, RECIBOS DE DESEMBOLSO DEL 1092 AL 1138 .</t>
  </si>
  <si>
    <t>PAGO FACT. NO. B1100009534/20-05-2022, ALQUILER DE LOCAL COMERCIAL, MUNICIPIO MICHES, PROVINCIA EL SEIBO, CORRESP. AL MES DE MAYO/2022.</t>
  </si>
  <si>
    <t>PAGO FACT. NO. B1500000034/03-05-2022, ORDEN DE SERVICIO NO. OS2022-0108, SERVICIO DE DISTRIBUCION DE AGUA  CAMION CISTERNA EN DIFERENTES SECTORES Y COMUNIDADES DE LA PROVINCIA SAN CRISTOBAL,  CORRESP. A 30 DIAS DE ABRIL/2022.</t>
  </si>
  <si>
    <t>PAGO FACT. NOS. B1500000005/04-04, 6/04-05-2022, ORDEN DE SERVICIO NO. OS2022-0007, DISTRIBUCIÓN DE AGUA EN DIFERENTES SECTORES Y COMUNIDADES DE LA PROVINCIA SANTIAGO RODRIGUEZ, CORRESP. A 29 DIAS DE MARZO Y 25 DIAS DE ABRIL/2022.</t>
  </si>
  <si>
    <t>REPOS. FONDO CAJA CHICA DE LA UNIDAD COMERCIAL DE CABRERA ZONA III CORRESP. AL PERIODO DEL 08-04 AL 21-05-2022, RECIBOS DE DESEMBOLSO DEL 0243 AL 0254.</t>
  </si>
  <si>
    <t>PAGO FACT. NO.B1500000018/30-04-2022, ORDEN DE SERVICIO NO. OS2022-0011, ABASTECIMIENTO DE AGUA EN DIFERENTES SECTORES Y COMUNIDADES DE LA  PROVINCIA SANTIAGO, CORRESP. A 25 DIAS DE ABRIL/2022.</t>
  </si>
  <si>
    <t>PAGO FACT.NOS.B1500000013/04-10-2021, 18/07-04-2022, 19/07-04-2022,  ALQUILER LOCAL COMERCIAL EN EL DISTRITO MUNICIPAL  DE BAYAHIBE , MUNICIPIO DE SAN RAFAEL DEL YUMA, PROVINCIA LA ALTAGRACIA, CORRESP.  A LOS MESES DE NOVIEMBRE Y DICIEMBRE/2020,  DESDE ENERO HASTA DICIEMBRE/2021 Y ENERO, FEBRERO, MARZO, 15 DIAS DE ABRIL/2022.</t>
  </si>
  <si>
    <t>REPOS. FONDO CAJA CHICA DE LA PROVINCIA SAN PEDRO DE MACORIS ZONA VI CORRESP. AL PERIODO DEL 21-04 AL 25-05-2022, RECIBOS DE DESEMBOLSO DEL 4723 AL 4795.</t>
  </si>
  <si>
    <t>PAGO FACT. NO. B1100009537/20-05-2022, ALQUILER DE VIVIENDA FAMILIAR HABITADA POR EL PERSONAL DE SUPERVISION DEL ACUEDUCTO JUANA VICENTA, EL LIMON, PROVINCIA SAMANA, CORRESP. AL MES DE MAYO/2022.</t>
  </si>
  <si>
    <t>PAGO FACT. NO. B1500000067/19-05-2022 , ORDENES DE SERVICIO NO. OS2022-0114, DISTRIBUCION DE AGUA EN DIFERENTES SECTORES Y COMUNIDADES DE LA PROVINCIA SAN PEDRO DE MACORIS, CORRESP. A 24 DIAS DEL MES DE ABRIL/2022.</t>
  </si>
  <si>
    <t>PAGO FACT.  NO. B1500000131/19-05-2022,  ORDEN DE SERVICIO NO. OS2022-0128, SERVICIO DISTRIBUCION DE AGUA EN DIFERENTES SECTORES Y COMUNIDADES DE LA PROVINCIA SAN CRISTOBAL. CORRESP. A 30  DIAS DE  ABRIL/2022.</t>
  </si>
  <si>
    <t>PAGO FACT. NO. B1500000021/19-05-2022, ORDEN DE SERVICIO OS2022-0165, SERVICIO DE DISTRIBUCIÓN DE AGUA EN CAMIÓN CISTERNA EN LOS DIFERENTES SECTORES Y COMUNIDADES DE LA PROVINCIA DE EL SEIBÓ, CORRESP. A 28 DÍAS DEL MES DE ABRIL/2022.</t>
  </si>
  <si>
    <t>PAGO FACT. NO. B1500000134/01-04-2022, ORDEN DE SERVICIO NO. OS2022-0137, SERVICIO DE NOTARIO PARA EL ACTO DE APERTURA DE LA LICITACIÓN PUBLICA NACIONAL NO. INAPA CCC-LPN-2021-0057 OFERTAS ECONÓMICAS (SOBRE B) PARA LA "ADQUISICIÓN DE EQUIPOS ELECTROBOMBAS ELEVADORAS, BOMBAS TURBINA VERTICAL, ELECTROBOMBAS Y MOTORES PARA SER UTILIZADOS EN TODOS LOS ACUEDUCTOS DEL INAPA".</t>
  </si>
  <si>
    <t>PAGO FACT. NO. B1500000010/03-05-2022, ORDEN DE SERVICIO NO. OS2022-0081, DISTRIBUCIÓN DE AGUA EN DIFERENTES SECTORES Y COMUNIDADES DE LA PROVINCIA SAN CRISTÓBAL, CORRESP. A 30 DÍAS DE ABRIL/2022.</t>
  </si>
  <si>
    <t>PAGO FACT. NOS. B1500000044, 45/20-04, 46/13-05-2022, ORDEN DE SERVICIO NO. OS2021-0156, DISTRIBUCIÓN DE AGUA EN DIFERENTES SECTORES Y COMUNIDADES DE LA PROVINCIA SAMANA, CORRESP. A 28 DÍAS DEL MES DE FEBRERO, 30 DÍAS DE MARZO, Y 30 DÍAS DE ABRIL/2022.</t>
  </si>
  <si>
    <t>PAGO FACT.  NO.B1500000052/12-05-2022, ORDEN DE SERVICIO NO. OS2022-0037,  DISTRIBUCION DE AGUA EN DIFERENTES SECTORES Y COMUNIDADES DE LA PROVINCIA SAN JUAN DE LA MAGUANA, CORRESP. A 29 DIAS DE ABRIL/2022.</t>
  </si>
  <si>
    <t>PAGO FACT. NO B1500000593/11-05-2022 ORDEN DE COMPRA OC2021-0220/12-08-2021, ADQUISICIÓN DE EQUIPOS ELÉCTRICOS PARA SER UTILIZADOS EN TODOS LOS ACUEDUCTOS A NIVEL NACIONAL (PLAN DE RESCATE).</t>
  </si>
  <si>
    <t>PAGO FACT. NO. B1500000042/25-05-2022, ORDEN DE SERVICIO NO. OS2021-0913, DISTRIBUCION DE AGUA EN DIFERENTES SECTORES Y COMUNIDADES DE LA PROVINCIA EL SEIBO, CORRESP. A 27  DIAS DE ABRIL/22.</t>
  </si>
  <si>
    <t xml:space="preserve">EFT-7916 </t>
  </si>
  <si>
    <t>EFT-7917</t>
  </si>
  <si>
    <t>EFT-7918</t>
  </si>
  <si>
    <t>EFT-7919</t>
  </si>
  <si>
    <t>EFT-7920</t>
  </si>
  <si>
    <t>EFT-7921</t>
  </si>
  <si>
    <t>EFT-7922</t>
  </si>
  <si>
    <t>EFT-7923</t>
  </si>
  <si>
    <t>PAGO FACT. NO. B1100009536/20-05-2022,  ALQUILER  LOCAL DE LA OFICINA COMERCIAL EN EL MUNICIPIO DE VALLEJUELOS, PROVINCIA SAN JUAN, CORRESP. AL MES MAYO/2022.</t>
  </si>
  <si>
    <t>PAGO FACT. NOS.B1500000019/02-05, 20/16-05-2022, ORDEN DE SERVICIO NO. OS2021-0854, DISTRIBUCION DE AGUA EN DIFERENTES SECTORES Y COMUNIDADES DE LA PROVINCIA PERAVIA, CORRESP. A 30 DIAS DEL MES DE ABRIL Y 13 DIAS DEL MES DE MAYO/2022.</t>
  </si>
  <si>
    <t>1ER ABONO, INDEMN. Y VAC. CORRESP. A (18 DIAS DEL AÑO 2020 Y 28 DIAS DEL 2021), QUIEN DESEMPEÑO LA FUNCION DE GESTOR DE PROYECTOS, EN LA DIRECCION DE DESARROLLO PROVINCIAL.</t>
  </si>
  <si>
    <t>APERTURA FONDO OPERATIVO LIQUIDABLES QUE SERÁN DESTINADO PARA LA COMPRA DE TICKETS DE COMBUSTIBLE.</t>
  </si>
  <si>
    <t>PAGO FACT. NO. B1500000014/23-05-2022,  ALQUILER LOCAL OFICINA COMERCIAL EN EL MUNICIPIO VILLA LOS ALMACIGOS, PROVINCIA SANTIAGO RODRIGUEZ, CORRESP. A LOS MESES DE ABRIL Y MAYO/2022.</t>
  </si>
  <si>
    <t>REPOS. FONDO CAJA CHICA  PROVINCIA ELIAS PIÑA ZONA II CORRESP. AL PERIODO DEL 28-04 AL 17-05-2022, RECIBOS DE DESEMBOLSO DEL 3834 AL 3850.</t>
  </si>
  <si>
    <t>PAGO FACT. NOS. B1500000044/19, 45/25-05-2022 ORDENES DE SERVICIOS NOS. OS2022-0227, OS2022-0228, SERVICIO DE NOTARIO PARA EL ACTO DE APERTURA  DE LA COMPARACION DE PRECIOS NO. INAPA-CCC-CP-2022-0023, 0022,  OFERTAS TECNICAS (SOBRE A) PARA LA "RECONSTRUCCION LINEA DE IMPLUSION ACUEDUCTO JUAN DE HERRERA, PROVINCIA  SAN JUAN, ZONA II"  Y  "REHABILITACION PLANTA DE TRATAMIENTO DE AGUAS RESIDUALES DEL ALCANTARILLADO SANITARIO DE COMENDADOR, PROVINCIA  ELIAS PIÑA,  ZONA II".</t>
  </si>
  <si>
    <t>PAGO FACT. NO. B1500000046/30-05-2022 ORDEN DE SERVICIO OS2022-0267, SERVICIO DE NOTARIO PARA EL ACTO DE APERTURA DE LA LICITACION PUBLICA NACIONAL  NO. INAPA-CCC-LPN-2022-0019 OFERTAS TECNICAS (SOBRE A) PARA LA "CONTRATACION DE SERVICIOS DE TALLERES PARA REPARACION DE MOTORES, BOMBAS Y TRANSFORMADORES, PARA SER UTILIZADOS EN TODAS LOS ACUEDUCTOS A NIVEL NACIONAL".</t>
  </si>
  <si>
    <t>PAGO FACT. NO. B1500000147/27-04-2022, ORDEN DE SERVICIO NO. OS2022-0144, SERVICIO DE NOTARIO PARA EL ACTO DE APERTURA DE LA COMPARACIÓN DE PRECIOS NO. INAPA CCC-CP-2022-0011 OFERTAS TÉCNICAS (SOBRE A) PARA LA "ADQUISICIÓN DE BATERÍAS E INVERSORES PARA CUBRIR LAS NECESIDADES EN LAS OFICINAS COMERCIALES A NIVEL NACIONAL".</t>
  </si>
  <si>
    <t>PAGO FACT. NOS. B1500000381/04-04, 403/04-05-2022, ORDEN DE SERVICIO NO. OS2021-0909 SERVICIO DISTRIBUCIÓN DE AGUA CON CAMIÓN CISTERNA EN DIFERENTES COMUNIDADES DE LA PROVINCIA SAN PEDRO DE MACORÍS, CORRESP. A 31 DÍAS DEL MES DE MARZO, 27 DIAS DEL MES DE ABRIL/2022.</t>
  </si>
  <si>
    <t>PAGO FACT.  NO. B1500000019/04-05-2022, ORDEN DE SERVICIO NO.  OS2022-0042, DISTRIBUCION DE AGUA EN DIFERENTES SECTORES Y COMUNIDADES DE LA PROVINCIA SAN JUAN, CORRESP. A 29  DIAS DEL MES ABRIL/2022.</t>
  </si>
  <si>
    <t>PAGO FACTURA NO. B1500000244/04-04-2022 ORDEN DE COMPRA OC2022-0049, COMPRA DE ELECTRODOS Y SOLDADORAS.</t>
  </si>
  <si>
    <t>PAGO FACT. NO. B1500000018/04-05-2022 ORDEN DE SERVICIO NO. OS2022-0141, DISTRIBUCIÓN DE AGUA CON CAMIÓN CISTERNA EN DIFERENTES SECTORES Y COMUNIDADES DE LA PROVINCIA SAN JUAN DE LA MAGUANA,  CORRESP. A   30 DÍAS DE ABRIL/2022.</t>
  </si>
  <si>
    <t>PAGO FACT. NO. B1500000061/01-05-2022, ORDEN  DE SERVICIO NO.  OS2022-0084,  DISTRIBUCION DE AGUA CON CAMION CISTERNA EN DIFERENTES SECTORES Y COMUNIDADES DE LA PROVINCIA SAN CRISTOBAL, CORRESP. A 29  DIAS DE ABRIL/2022.</t>
  </si>
  <si>
    <t xml:space="preserve">EFT-2539 </t>
  </si>
  <si>
    <t xml:space="preserve">EFT-2540 </t>
  </si>
  <si>
    <t>PAGO FACT--. NO. B1500000200/09-06-2022, (CUB. NO.18) PARA LOS TRABAJOS CONSTRUCCIÓN MACRO RED DE BANI Y RED DE DISTRIBUCIÓN EL FUNDO, AC. PERAVIA, PROV.PERAVIA.</t>
  </si>
  <si>
    <t>PAGO FACT. B1500000211/18-04-2022, (CUB. NO.04) DE LOS TRABAJOS CONSTRUCCION ALCANTARILLADO SANITARIO DE MONTE CRISTI (ESTACION DE BOMBEO, ELECTRIFICACION Y LINEA DE IMPULSION)  PROV. MONTE CRISTI.</t>
  </si>
  <si>
    <t>RETECIONES DEL 5%, 10% DE ISR Y 18%, 30% DE ITBIS A PROVEEDORES DE BIENES Y SERVICIOS, CORRESPONDIENTE AL MES DE MAYO 2022.</t>
  </si>
  <si>
    <t>COMPRA DE JUNTAS, COUPLING CODOS Y REDUCCION, PARA SER UTILIZADOS EN LAS EMERGENCIAS QUE SE PRESENTEN EN LOS ACUEDUCTOS DE INA PROV. SAN CRISTOBAL.</t>
  </si>
  <si>
    <t>COMPRA DE 30(TREINTA) BRIDAS PARA SER UTILIZADAS EN LA COLOCACION DE VALVULOAS EN DIFERENTES PUNTOS DE LA PROV. SAN CRISTOBAL, INAPA.</t>
  </si>
  <si>
    <t>COMPRA DE UNA MOTOBOMBA SUMERGIBLE QUE SERA USADA EN LOS RAMIREZ, HATILLO SAN CRISTOBAL.</t>
  </si>
  <si>
    <t>COMPRA DE UNA SUMERGIBLE POTENCIA 40HP, PERTENECIENTE AL EQUIPO DE MADRE VIEJA, INAPA, PROV. SAN CRISTOBAL.</t>
  </si>
  <si>
    <t>SERV. DE GRUA 21.50 HORAS, UTILIZADA EN LA INSTALACION, EXTRACION Y CAMBIOS DE EQUIPOS ELECTRICOS EN DIFERENTES ACUEDUCTOS DE SAN CRISTOBAL, LOS DIAS 27,29 DE ABRIL 22 Y 03 MAYO 22.</t>
  </si>
  <si>
    <t>4640</t>
  </si>
  <si>
    <t>4641</t>
  </si>
  <si>
    <t>4642</t>
  </si>
  <si>
    <t>4643</t>
  </si>
  <si>
    <t>4644</t>
  </si>
  <si>
    <t>4645</t>
  </si>
  <si>
    <t>SERV. DE MANTEMIENTO (CAMBIO DE FILTRO Y ACEITE) DE LOS VEHICULOS UTILIZADOS POR LAS DIFERENTES AREAS DE INAPA PROV. SAN CRISTOBAL.</t>
  </si>
  <si>
    <t>SERV. DE CHEQUEO Y REPARACION DE FALLO EN EL MOTOR DEL CAMION KIA K2700 F-879, INAPA, PROV. SAN CRISTOBAL.</t>
  </si>
  <si>
    <t>COMPLETIVO DE INDEMNIZACION Y VACACIONES CORRESP. A (25 DIAS DEL AÑO 2019 Y 30 DEL 2020), QUIEN DESEMPEÑO EL CARGO DE TECNICO ADMNISTRATIVO, SECCION DE SEGURIDAD CIVIL.</t>
  </si>
  <si>
    <t xml:space="preserve">EFT-7924 </t>
  </si>
  <si>
    <t xml:space="preserve">EFT-7925 </t>
  </si>
  <si>
    <t xml:space="preserve">EFT-7926 </t>
  </si>
  <si>
    <t xml:space="preserve">EFT-7928 </t>
  </si>
  <si>
    <t xml:space="preserve">PAGO FACT. NO. B1500000061/24-05-2022, O/S NO. OS2022-0229, SERV. DE NOTARIO PARA EL ACTO DE APERTURA DE LA LICITACION PUBLICA NACIONAL NO. INAPA-CCC-LPN-2022-0016, OFERTAS TÉCNICAS (SOBRE A) PARA LA " ADQUISICION DE PRUEBAS RAPIDAS PARA DETERMINAR PSEUDOMONAS, COLIFORMES &amp; E. COLI".  </t>
  </si>
  <si>
    <t xml:space="preserve">PAGO FACT. NO. B1500000117/07-03-2022, O/S  NO. OS2022-0226, SERV. DE NOTARIO PARA EL ACTO DE APERTURA DE LA COMPARACION DE PRECIOS NO. INAPA CCC-CP-2021-0084 OFERTAS ECONÓMICAS (SOBRE B) PARA EL "SUMINISTRO Y COLOCACION DE PLATAFORMA PARA COMPRESORES DE AIRE ACONDICIONADOS  PARA SER UTILIZADOS EN LA SEDE CENTRAL DEL INAPA". </t>
  </si>
  <si>
    <t>PAGO FACTS. NOS. B1500000157/19, 59/20-05-2022, O/S  NOS. OS2022-0188, OS2022-0224, SERV. DE NOTARIO PARA EL ACTO DE APERTURA DE LA LICITACION PUBLICA NACIONAL Y   DEL PROCESO DE LA COMPARACIÓN DE PRECIOS NOS. INAPA CCC-LPN-2022-0003 OFERTAS TÉCNICAS (SOBRE A) Y INAPA CCC-CP-2022-0011 OFERTAS ECONOMICAS (SOBRE B),  PARA LA "CONSTRUCCION AC. ZONA TURISTICA CABO ROJO-PEDERNALES, PROVINCIA PEDERNALES ZONA VIII " Y PARA LA  "ADQUISICIÓN DE BATERÍAS E INVERSORES PARA CUBRIR LAS NECESIDADES EN LAS OFICINAS COMERCIALES A NIVEL NACIONAL".</t>
  </si>
  <si>
    <t>PAGO FACT. NO. B1500000163/12-05-2021 O/C 2021-0134, ADQUISICIÓN DE MATERIALES DE HIGIENE, LOS CUALES SERÁN UTILIZADOS EN EL NIVEL CENTRAL, ACS. RURALES, EDIFICIO MARCOS RODRIGUEZ, EL KM 18 Y ZONAS PROVINCIALES.</t>
  </si>
  <si>
    <r>
      <t xml:space="preserve">EFT-7927 </t>
    </r>
    <r>
      <rPr>
        <sz val="8"/>
        <color indexed="10"/>
        <rFont val="Calibri"/>
        <family val="2"/>
        <scheme val="minor"/>
      </rPr>
      <t xml:space="preserve"> </t>
    </r>
  </si>
  <si>
    <t xml:space="preserve">EFT-2541 </t>
  </si>
  <si>
    <t>PAGO FACT.A NO. B1500000212/02-06-2022 (CUB.NO.07) DE LOS TRABAJOS CONSTRUCCIÓN ALCANTARILLADO SANITARIO VILLA VASQUEZ, PROV. MONTECRISTI, .</t>
  </si>
  <si>
    <t>PAGO RETENCION SEGUN LEY 6-86 (1%) DESCONTADO A LOS INGENIEROS CONTRATISTAS, CORRESPONDIENTE AL MES DE MAYO/2022.</t>
  </si>
  <si>
    <t>PAGO RETENCION DEL 1 X 1,000 DESCONTADO A INGENIEROS-CONTRATISTAS SEGUN DECRETO 319/98, CORRESPONDIENTE AL MES DE MAYO/2022.</t>
  </si>
  <si>
    <t xml:space="preserve">EFT-2542 </t>
  </si>
  <si>
    <t xml:space="preserve">EFT-2543 </t>
  </si>
  <si>
    <t xml:space="preserve">EFT-2544 </t>
  </si>
  <si>
    <t>PAGO GASTOS ADMINISTRATIVOS POR SERVICIOS DE ÁRBITRAJE EN DEMANDA INTERPUESTA POR EL CONSOCIO ACCIONA AGUA -ABI-KARRAM MORILLA, INGENIEROS ARQUITECTO.</t>
  </si>
  <si>
    <t>PAGO FACT. NO. B1500000201/15-06-2022, (CUB.NO.19) PARA LOS TRABAJOS CONSTRUCCIÓN MACRO RED DE BANI Y RED DE DISTRIBUCIÓN EL FUNDO, AC. PERAVIA, PROV. PERAVIA .</t>
  </si>
  <si>
    <t xml:space="preserve">EFT-7929 </t>
  </si>
  <si>
    <t xml:space="preserve">EFT-7930 </t>
  </si>
  <si>
    <t xml:space="preserve">EFT-07931 </t>
  </si>
  <si>
    <t>PAGO RETENCION 10%  DEL ISR  DESCONTADO A ALQUILERES DE LOCALES COMERCIALES. SEGUN LEY NO. 253/12, CORRESP. A  MAYO/202.</t>
  </si>
  <si>
    <t>1ER ABONO, INDEMNIZACION Y VACACIONES CORRESP. A (30 DIAS DEL AÑO 2019 Y 30 DEL 2020), QUIEN DESEMPEÑO EL CARGO DE TECNICO ADMNTIVO., EN EL LABORATORIO NACIONAL DE REFERNCIA CALIDAD DE AGUA ING. MARCOS RODRIGUEZ, NIVEL CENTRAL.</t>
  </si>
  <si>
    <t>PAGO INDEMNIZACION Y VACACIONES (30 DIAS CORRESP. AL AÑO 2019 Y 30 AL 2020), A LA SRA. LUCIA DE LOS MILAGROS MATEO DUVAL, QUIEN DESEMPEÑO EL CARGO DE TECNICO ADMINISTRATIVO, EN EL LABORATORIO NACIONAL DE REFERENCIA CALIDAD DE AGUA ING. MARCOS RODRIGUEZ, NIVEL CENTRAL.</t>
  </si>
  <si>
    <t>PAGO FACT. NO. B1500000090/19-05-2022, O/S 2022-0222, SERV. DE NOTARIO PARA EL ACTO DE APERTURA DEL PROCESO DE LA LICITACION PUBLICA NACIONAL  NO. INAPA-CCC-LPN-2022-0014, OFERTAS TÉCNICAS (SOBRE A)  " ADQUISICION DE SUSTANCIAS QUIMICAS, CLORO GAS ENVASADO EN CILINDRO DE 2,000 LBS, HIPOCLORITO DE CALCIO EN KGS, POLIMERO NO IONICO EN TANQUE 200KG Y SULFATO DE ALUMINIO DE 50 KG PARA SER UTILIZADOS EN TODOS LOS ACS. DEL INAPA".</t>
  </si>
  <si>
    <t>PAGO FACT. NO. B1500000119/19-05-2022, OS2022-0239 SERV. DE NOTARIO PARA EL ACTO DE APERTURA DE LA LICITACIÓN PUBLICA NACIONAL NO. INAPA- CCC-LPN-2022-0015 OFERTAS TECNICAS (SOBRE A) PARA LA  "ADQUISICIÓN DE LICENCIAS MICROSOFT OFFICE 365, SQL SERVER ESTANDAR CORE 2019, WINDOWS SERVER STANDARD 2019".</t>
  </si>
  <si>
    <t xml:space="preserve">PAGO FACTS. NOS. A010010011500001094/21-05, 01101/02-06, 01142/12-11, 01145/29-10, 01147/20-11, 01148/24-11, 01149/28-11, 01150/27-11, 01152, 01153/12-12. 01154/22-12, 01157/05-12-2014, 01156/09-01, 01158/04-02, 01159/09-03, 01161/15-01, 01162/03-03, 01163/26-02, 01165/13-02, 01168/10-03-2015, O/S NOS, 1518, 586, OS2014-1060,1300, 1000, 1084, 1029, 1030, 1325, 1314, OS2015-0046, OS2014-1039, 0994, OS2015-0016, 0452, 0042, 0506, 0551, 0163, 0746, SUMINISTRO DE MATERIALES GASTABLES, PARA SER UTILIZADOS EN LOS DIFERENTES DEPTO. DEL INAPA, </t>
  </si>
  <si>
    <t>REPOSICION FONDO CAJA CHICA  DEL LABORATORIO NIVEL CENTRAL (DIRECCION DE CALIDAD DE AGUA) CORRESP. AL PERIODO DEL 11-01 AL 25-05-2022, RECIBOS DE DESEMBOLSO DEL 0482 AL 0525 .</t>
  </si>
  <si>
    <t>PAGO FACT. NO.B1500001165/13-05-2022, OS2021-0791 MAESTRIA  EN INGENIERIA SANITARIA, PARA SER IMPARTIDA A SEIS ENCARGADOS PROVINCIALES,  CORRESPO. A LA INVESTIDURA ORDINARIA A FAVOR DE LOS ESTUDIANTES SARAH M. LEVY Y MELVIN DE LA ROSA.</t>
  </si>
  <si>
    <t>PAGO FACT. NO. B1100009500/20-05-2022, ALQUILER DE LOCAL  COMERCIAL, UBICADO EN LA CALLE SANTOME NO.38, MUNICIPIO EL CERCADO,  PROV. SAN JUAN, CORRESP. AL MES DE MAYO/2022.</t>
  </si>
  <si>
    <t xml:space="preserve">EFT-2545 </t>
  </si>
  <si>
    <t>RETENCION DEL ITBIS (30%) , DESCONTADO A  INGENIEROS-CONTRATISTAS, SEGUN LEY 253/2012, CORRESPONDIENTE AL MES DE MAYO/2022.</t>
  </si>
  <si>
    <t>PAGO RETENCION DEL ITBIS (18% A PERSONA FISICA), SEGUN LEY 253/12, CORRESPONDIENTE AL MES  DE MAYO/2022.</t>
  </si>
  <si>
    <t>RETENCION DEL 10% DEL ISR, DESCONTADO A HONORARIOS PROFESIONALES, CORRESP. AL MES DE MAYO/2022.</t>
  </si>
  <si>
    <t>RETENCION DEL (2%) DEL ISR  DESCONTADO A COMPRA DE TERRENOS (TRANSFERENCIA DE TITULO) , SEGUN LEY 11/92, CORRESP. AL MES DE MAYO/2022.</t>
  </si>
  <si>
    <t>RETENCIÓN DEL 5% DEL ISR  DESCONTADO A CONTRATISTAS, SEGÚN LEY 253/12, CORRESP. AL MES DE MAYO/2022.</t>
  </si>
  <si>
    <t>PAGO FACT. NO. B1500000037/03-06-2022 (CUB. NO.06) DE LOS TRABAJOS REHABILITACIÓN, EQUIPAMIENTO CAMPO DE POZO E INSTALACIONES DEPÓSITO REGULADOR Y CONSTRUCCIÓN, EDIFICIO COMERCIAL AC. QUISQUEYA, PROV. SAN PEDRO DE MACORÍS.</t>
  </si>
  <si>
    <t xml:space="preserve">EFT-1461 </t>
  </si>
  <si>
    <t>PAGO DE NÓMINA HORAS EXTRAS CORRESP. AL COMPLETIVO DE MARZO Y EL MES DE ABRIL/2022 ELABORADA EN JUNIO/2022..</t>
  </si>
  <si>
    <t xml:space="preserve">EFT-80 </t>
  </si>
  <si>
    <t>EFT-81</t>
  </si>
  <si>
    <t>EFT-82</t>
  </si>
  <si>
    <t>EFT-83</t>
  </si>
  <si>
    <t>EFT-84</t>
  </si>
  <si>
    <t>EFT-85</t>
  </si>
  <si>
    <t>EFT-86</t>
  </si>
  <si>
    <t>EFT-87</t>
  </si>
  <si>
    <t>EFT-88</t>
  </si>
  <si>
    <t>EFT-89</t>
  </si>
  <si>
    <t>EFT-90</t>
  </si>
  <si>
    <t>EFT-91</t>
  </si>
  <si>
    <t>EFT-92</t>
  </si>
  <si>
    <t>EFT-93</t>
  </si>
  <si>
    <t>EFT-94</t>
  </si>
  <si>
    <t>EFT-95</t>
  </si>
  <si>
    <t>EFT-96</t>
  </si>
  <si>
    <t>EFT-97</t>
  </si>
  <si>
    <t>EFT-98</t>
  </si>
  <si>
    <t>EFT-99</t>
  </si>
  <si>
    <t>EFT-100</t>
  </si>
  <si>
    <t>EFT-101</t>
  </si>
  <si>
    <t>EFT-102</t>
  </si>
  <si>
    <t>EFT-103</t>
  </si>
  <si>
    <t>EFT-104</t>
  </si>
  <si>
    <t>EFT-105</t>
  </si>
  <si>
    <t>EFT-106</t>
  </si>
  <si>
    <t>EFT-107</t>
  </si>
  <si>
    <t>PAGO FACT. NO.B1500000130/30-05-2022 (CUB. NO.02 ) DE LOS TRABAJOS CONSTRUCCION ACUEDUCTO CAÑADA CIMARRONA,  PROVINCIA AZUA.</t>
  </si>
  <si>
    <t>PAGO FACT. NOS. B1500001553, 54, 55, 56, 58/15-05-2022 CONTRATOS NOS. 6395, 6396, 6397, 6398, 6415, CONSUMO ENERGÉTICO DE LAS LOCALIDADES ARROYO SULDIDO, AGUA SABROSA, LA BARBACOA, LAS COLONIAS RANCHO ESPAÑOL, PROVINCIA SAMANÁ, CORRESP. AL MES DE MAYO/2022.</t>
  </si>
  <si>
    <t>PAGO FACT. NOS. B1500005115/30-04 , 5240, 5241, 5243, 5244, 5246, 5227, 5261, 5262, 5263, 5264, 5265, 5266, 5267, 5268/31-05-2022, CONTRATOS NOS. 1007252, 53, 54, 55, 1008357, 1010178, 3002610, 1015536, 1015537, 1015538, 1015539, 1015540, 1015541, 1015542, 1015543, CONSUMO ENERGETICO CORRESP. AL MES DE MAYO/2022.</t>
  </si>
  <si>
    <t>PAGO FACT. NO.B1500000002/18-05-2022 (CUB. NO. 02) DE LOS TRABAJOS TERMINACION ALCANTARILLADO SANITARIO JUAN DOLIO Y GUAYACANES PARTE B, PROVINCIA  SAN PEDRO DE MACORIS.</t>
  </si>
  <si>
    <t>PAGO FACT. NO.B1500170341/28-05-2022, CUENTA NO.709494508, SERVICIOS TELEFONICOS E INTERNET, CORRESP. AL MES DE MAYO/2022.</t>
  </si>
  <si>
    <t>PAGO FACT. NO. B1500169673/28-05-2022 (721621338) SERVICIO DE LAS FLOTAS GENERAL INAPA, CORRESP. AL MES DE MAYO/2022.</t>
  </si>
  <si>
    <t>AVANCE INICIAL 20% AL CONTRATO NO. 029/2022, PARA LOS TRABAJOS CONSTRUCCIÓN SISTEMA DE SANEAMIENTO ARROYO GURABO Y SU ENTORNO, MUNICIPIO SANTIAGO, PROVINCIA SANTIAGO. LOTE 3.</t>
  </si>
  <si>
    <t>PAGO FACT. NO. B1500170344/28-05-2022 (775717370) SERVICIO DE FLOTAS INAPA, PROV. SAN CRISTOBAL, CORRESP. AL MES DE MAYO/2022.</t>
  </si>
  <si>
    <t>PAGO FACT. NO. B1500170342/28-05-2022 (CUENTA NO.744281798), SERVICIO DE INTERNET BANDA ANCHA DE LA DIRECCION EJECUTIVA, SUB-DIRECTORES, DIRECCION DE TRATAMIENTO, COMUNICACION Y PRENSA, DIRECCION ADMINISTRATIVA, DIRECCION DE OPERACIONES, DIRECCION DE SUPERV. Y FISCALIZACION DE OBRAS Y DE LA PROV. SAN PEDRO DE MACORIS, CORRESP. AL MES DE MAYO/2022.</t>
  </si>
  <si>
    <t>PAGO FACT. NO. B1500040703/05-06-2022, CUENTA NO.86082876, POR SERVICIO DE LAS FLOTAS DE INAPA, CORRESP. A LA FACTURACIÓN DEL 01- AL 31 DE MAYO/2022.</t>
  </si>
  <si>
    <t>PAGO FACT. NO. B1500040705/05-06-2022, CUENTA NO.86115926, POR SERVICIO DE INTERNET MOVIL FLY BOX, CORRESPONDIENTE A LA FACTURACIÓN DESDE EL 01- AL 31 DE MAYO/2022.</t>
  </si>
  <si>
    <t>PAGO FACT. NOS.B1500034102 (CODIGO DE SISTEMA NO.77100), 34169  (6091) 01-06-2022, SERVICIOS RECOGIDA DE BASURA EN EL NIVEL CENTRAL Y OFICINAS  ACUEDUCTOS RURALES, CORRESP. AL PERIODO DESDE EL 01 AL 30 DE JUNIO/2022.</t>
  </si>
  <si>
    <t>PAGO FACT. NO. B1500039980/15-05-2022, CUENTA NO.4236435, POR SERVICIO DE INTERNET PRINCIPAL 200 MBPS Y TELECABLE, CORRESP. AL PERIODO DEL 11-04-2022 AL 10-05-2022.</t>
  </si>
  <si>
    <t>PAGO FACT. NOS. B1500039863/05-05, 40742/05-06-2022, CUENTA NO.86797963, CORRESP. AL SERVICIO DE USO GPS DEL INAPA FACTURACIÓN DESDE EL 01 AL 30 DE ABRIL Y DESDE EL 01 AL 31 DE MAYO/2022.</t>
  </si>
  <si>
    <t>PAGO FACT. NO. B1500040713/05-06-2022, CUENTA NO.86273266, POR SERVICIO DE USO INTERNET MÓVIL TABLET, ASIGNADO AL DEPTO. DE CATASTRO AL USUARIO DEL INAPA, CORRESP. A LA FACTURACIÓN DESDE EL 01 AL 31 DE MAYO/2022.</t>
  </si>
  <si>
    <t>PAGO FACT. NOS. B1500023435, 23441/01-06-2022, PÓLIZA NO.30-93-015147, SERVICIOS PLAN MASTER INTERNACIONAL AL SERVIDOR VIGENTE Y SUS DEPENDIENTES DIRECTOS (CÓNYUGE E HIJOS), CORRESP. AL MES DE JUNIO/2022.</t>
  </si>
  <si>
    <t>PAGO FACT. NOS. B1500001535, 1536, 1537, 1538, 1539/31-05-2022, CONTRATOS NOS. 1178,1179, 1180, 1181, 3066, SERVICIO ENERGÉTICO A NUESTRAS INSTALACIONES EN BAYAHIBE, PROVINCIA LA ROMANA, CORRESP. AL MES DE MAYO/2022.</t>
  </si>
  <si>
    <t>PAGO FACT. NOS. B1500000194/23, 195/27, 196/31-05-2022 ( NOTA DE CREDITO B0400071929) ORDEN DE COMPRA OC2021-0206, ADQUISICIÓN DE SUSTANCIAS QUÍMICAS (123,253.69 CLORO GAS DE 2,000 LBS), PARA SER UTILIZADOS EN TODOS LOS ACUEDUCTOS DEL INAPA, 13 AVO. ABONO AL CONTRATO 025/2021 ADENDA NO.1/2022 D/F 4 DEL MES DE FEBRERO/2022.</t>
  </si>
  <si>
    <t>PAGO FACT. NO. B1500034965/12-05-2022, SERVICIOS ODONTOLÓGICOS AL SERVIDOR VIGENTE Y SUS DEPENDIENTES DIRECTOS (CÓNYUGE E HIJOS) AFILIADOS A SENASA CORRESP. AL MES DE JUNIO/2022.</t>
  </si>
  <si>
    <t>PAGO FACT. DE CONSUMO ENERGETICO EN LA ZONA ESTE DEL PAIS CORRESP. AL MES DE MAYO/2022.</t>
  </si>
  <si>
    <t>PAGO FACT. NO. B1500000005/23-05-2022, (CUB. NO.01)  DE LOS TRABAJOS DE AMPLIACIÓN ACUEDUCTO MÚLTIPLE PERALVILLO - LA PLACETA, REHABILITACIÓN PLANTA POTABILIZADORA DE FILTRACIÓN RÁPIDA 50 LPS ACUEDUCTO YAMASA, REHABILITACIÓN PLANTA POTABILIZADORA FILTRACIÓN LENTA  ACUEDUCTO CENTRO BOYA, CONSTRUCCIÓN ACUEDUCTO MÚLTIPLE MAJAGUAL, PROVINCIA MONTE PLATA.-</t>
  </si>
  <si>
    <t>AVANCE INICIAL 20% AL CONTRATO NO. 044/2022, PARA LOS TRABAJOS DE AMPLIACIÓN RED DE DISTRIBUCIÓN ACUEDUCTO CONSUELO, PROVINCIA SAN PEDRO DE MACORÍS, ZONA VI.</t>
  </si>
  <si>
    <t>PAGO FACT. NO.B1500000017/06-06-2022 ( CUBICACION NO.01) DE LOS TRABAJOS DE AMPLIACIÓN DE REDES BARRIO NUEVO, ACUEDUCTO MÚLTIPLE RAMON SANTANA, PROVINCIA SAN PEDRO DE MACORÍS, ZONA VI.</t>
  </si>
  <si>
    <t>PAGO FACT. NOS B1500144427/04,144429/09, 145232/11, 145235/16, 145236/20, 145238/24-05-2022, ORDEN DE COMPRA OC2021-0188 ADQUISICIÓN DE (559 UNIDADES) DE BOTELLONES DE AGUA, PARA SER UTILIZADOS EN LOS DIFERENTES DEPARTAMENTOS DE LA INSTITUCIÓN.</t>
  </si>
  <si>
    <t>PAGO FACT. NO.B1500006409/20-05-2022  SERVICIOS A EMPLEADOS VIGENTES Y EN TRAMITE DE PENSION, CORRESP. AL MES DE JUNIO/2022.</t>
  </si>
  <si>
    <t>PAGO FACT. NO. B1500000155/30-05-2022, ALQUILER LOCAL COMERCIAL EN VILLA ELISA, MUNICIPIO GUAYUBIN, PROVINCIA MONTECRISTI, CORRESP. AL MES MAYO/2022.</t>
  </si>
  <si>
    <t>PAGO FACT. DE CONSUMO ENERGETICO EN LA ZONA SUR DEL PAIS CORRESP. AL MES DE MAYO/2022.</t>
  </si>
  <si>
    <t>PAGO FACT. NO.B1500000003/20-06-2022 (CUBICACIÓN NO.02) DE LOS TRABAJOS AMPLIACION ACUEDUCTO AZUA, NUEVO CAMPO DE POZOS, PROVINCIA AZUA, ZONA II.</t>
  </si>
  <si>
    <t>PAGO FACTURA NO. B1500000035/27-05-2022, ORDEN DE SERVICIO NO. OS2022-0265,  DISTRIBUCION DE AGUA EN DIFERENTES SECTORES Y COMUNIDADES DE LA PROVINCIA SAMANA, SEGUN CONTRATO NO. 046/2022,  CORRESPONDIENTE A 30 DIAS DEL MES ABRIL/2022. MENOS DESC. ISR RD$6,675.00.</t>
  </si>
  <si>
    <t xml:space="preserve">EFT-7933 </t>
  </si>
  <si>
    <t>EFT-7934</t>
  </si>
  <si>
    <t>EFT-7935</t>
  </si>
  <si>
    <t>EFT-7936</t>
  </si>
  <si>
    <t>EFT-7937</t>
  </si>
  <si>
    <t>PAGO FACT. NO. B1500000141/02-06-2022, ORDEN DE SERVICIO NO. OS2022-0130, SERVICIO DISTRIBUCIÓN DE AGUA EN CAMIÓN CISTERNA EN DIFERENTES SECTORES Y COMUNIDADES DE LA PROVINCIA SAN CRISTÓBAL, CORRESP. A 31 DÍAS DEL MES DE MAYO/2022.</t>
  </si>
  <si>
    <t>PAGO FACTURA NO.B1100009496/20-05-2022, ALQUILER LOCAL COMERCIAL EN PIMENTEL, PROVINCIA DUARTE, CORRESP. AL MES DE MAYO/2022.</t>
  </si>
  <si>
    <t>PAGO RETENCIÓN DE 30% ITBIS DESCONTADO A SUPLIDORES DE SERVICIOS SEGÚN LEY 253/12, CORRESP. AL MES DE MAYO/2022.</t>
  </si>
  <si>
    <t>PAGO RETENCION DEL (5%) DEL IMPUESTO SOBRE LA RENTA DESCONTADO A PROVEEDORES DE BIENES Y SERVICIOS, SEGUN LEY 253/12, CORRESP. AL MES DE MAYO/2022.</t>
  </si>
  <si>
    <t>PAGO FACT. NO. B1500000009/09-06-2022, ALQUILER DE APARTAMENTO PARA SER UTILIZADO COMO VIVIENDA FAMILIAR, UBICADO EN LA AVENIDA CORREA Y CIDRON, IVETTE A, APARTAMENTO 4A,  DISTRITO NACIONAL, SANTO DOMINGO, CORRESP. AL MES DE MAYO/2022.</t>
  </si>
  <si>
    <t>RETENCION DEL 10% DEL IMPUESTO SOBRE LA RENTA, DESCONTADO A HONORARIOS PROFESIONALES, CORRESP. AL MES DE MAYO/2022.</t>
  </si>
  <si>
    <t>REPOSICION FONDO CAJA CHICA DE LA PROVINCIA EL SEIBO ZONA VI CORRESP. AL PERIODO DEL 22-04 AL  24-05-2022, RECIBOS DE DESEMBOLSO DEL 1072 AL 1104.</t>
  </si>
  <si>
    <t>AUMENTO FONDO DE CAJA CHICA DEL DEPARTAMENTO DE TRANSPORTE ACTUALMENTE DICHO FONDO CUENTA CON UN MONTO DE RD$600,000.00 Y CON ESTA SUMA ASCIENDE A RD$1,200,000.00.</t>
  </si>
  <si>
    <t>PAGO FACT. NO. B1500000056/02-06-2022, ORDEN DE SERVICIO NO. OS2022-0118, DISTRIBUCIÓN DE AGUA EN DIFERENTES SECTORES Y COMUNIDADES DE LA PROVINCIA SAN CRISTÓBAL, CORRESP. A 31 DÍAS DE MAYO/2022.</t>
  </si>
  <si>
    <t>PAGO FACT. NO. B1500000594/02-02-2022 ORDEN DE COMPRA OC2021-0268, ADQUISICIÓN DE MOBILIARIO PARA SER UTILIZADO EN EL DEPARTAMENTO DE JURÍDICA 3ER NIVEL DE LA SEDE CENTRAL DEL INAPA.</t>
  </si>
  <si>
    <t>PAGO FACT. NOS. B1500000014/31-03, 15/19-05-2022, ORDEN DE SERVICIO NO. OS2022-0018, ABASTECIMIENTO DE AGUA EN DIFERENTES SECTORES Y COMUNIDADES DE LA PROVINCIA SANTIAGO, CORRESP. A 27 DÍAS DE MARZO Y 25 DÍAS DE MES ABRIL/2022.</t>
  </si>
  <si>
    <t>PAGO FACT. NO. B1500000056/02-06-2022, ORDEN DE SERVICIO NO. OS2022-0073, DISTRIBUCION DE AGUA EN DIFERENTES SECTORES Y COMUNIDADES DE LA PROVINCIA SAN CRISTOBAL. CORRESP. A 31 DIAS DEL MES DE MAYO/2022.</t>
  </si>
  <si>
    <t>APORTE PARA EJECUTAR Y DESARROLLAR ACTIVIDADES CONJUNTAS Y RECIPROCAS EN PROCURA DE FORMAR A LOS COLABORADORES DEL INAPA. PROMOVIENDO ESPACIOS DE COMUNICACIÓN DE LAS ACCIONES DE MANEJO RESPONSABLE DEL AGUA, CORRESP. AL PERIODO DESDE EL 16-05 AL 15-06-2022.</t>
  </si>
  <si>
    <t>REPOSICION FONDO CAJA CHICA DE LA UNIDAD ADMINISTRATIVA DE PIMENTEL ZONA III CORRESP. AL PERIODO DEL 09-05 AL 09-06-2022, RECIBOS DE DESEMBOLSO DEL 0133 AL 0150.</t>
  </si>
  <si>
    <t>REPOSICION FONDO CAJA CHICA DE LA UNIDAD ADMINISTRATIVA DE SABANA GRANDE DE BOYA, ZONA IV CORRESPONDIENTE AL PERIODO DEL 06-04 AL 25-05-2022, RECIBOS DE DESEMBOLSO DEL 0208 AL 0217.</t>
  </si>
  <si>
    <t>REPOSICION FONDO CAJA CHICA DE LA PROVINCIA SAN JOSE DE OCOA ZONA IV CORRESP. AL PERIODO DEL 05-04 AL 10-05-2022, RECIBOS DE DESEMBOLSO DEL 0818 AL 0871.</t>
  </si>
  <si>
    <t>PAGO RETENCION DEL ITBIS (18% A PERSONA FISICA), SEGUN LEY 253/12, CORRESP. AL MES DE MAYO-2022.</t>
  </si>
  <si>
    <t>REPOSICION FONDO CAJA CHICA DE LA DIRECCION COMERCIAL CORRESP. AL PERIODO DEL 06-05 AL 05-06-2022, RECIBOS DE DESEMBOLSO DEL 48911 AL 48932.</t>
  </si>
  <si>
    <t>PAGO FACT. NO. B1500000086/02-06-2022, ORDEN DE SERVICIO NO. OS2021-0860, DISTRIBUCION DE AGUA EN DIFERENTES SECTORES Y COMUNIDADES DE LA PROVINCIA SAN CRISTOBAL, CORRESP. A 25 DIAS  DE MAYO/2022.</t>
  </si>
  <si>
    <t>PAGO DE NÓMINA DE VIÁTICOS COMPLETIVO ADMINISTRATIVA, CORRESP. A ABRIL/2022, ELABORADA EN JUNIO/2022.</t>
  </si>
  <si>
    <t>PAGO FACT. NO.B1500000066/02-06-2022,  ORDEN DE SERVICIO NO. OS2021-0863  DISTRIBUCION  DE AGUA EN DIFERENTES SECTORES Y COMUNIDADES DE LA PROVINCIA SAN CRISTOBAL CORRESP. A 31 DIAS DE MAYO/2022.</t>
  </si>
  <si>
    <t>PAGO FACT. NO. B1500000136/02-06-2022, ORDEN DE SERVICIO NO.  OS2022-0072  DISTRIBUCION DE AGUA CON CAMION CISTERNA EN DIFERENTES SECTORES Y COMUNIDADES DE LA PROVINCIA SAN CRISTOBAL CORRESP. A  31 DIAS DE MAYO/2022.</t>
  </si>
  <si>
    <t>PAGO FACT. NO. B1500000063/21-05-2022, ORDENES DE SERVICIOS NOS. OS2021-0785,  OS2022-0245,  ABASTECIMIENTO DE AGUA EN DIFERENTES SECTORES Y COMUNIDADES DE LA  PROVINCIA BARAHONA , CORRESP. A 30 DIAS DE ABRIL/2022.</t>
  </si>
  <si>
    <t xml:space="preserve">EFT-7938 </t>
  </si>
  <si>
    <t xml:space="preserve">EFT-7939 </t>
  </si>
  <si>
    <t xml:space="preserve">EFT-7940 </t>
  </si>
  <si>
    <t>PAGO INDEMNIZACIÓN, REFERENTE A LA SENTENCIA NO. 0030-1642-2021- SSEN-00599, DICTADA POR EL TRIBUNAL ADMINISTRATIVO EN FECHA 12 DE NOVIEMBRE DE 2021.</t>
  </si>
  <si>
    <t xml:space="preserve">REPOSICION FONDO CAJA CHICA DE LA PROV. HATO MAYOR ZONA VI CORRESP. AL PERIODO DEL 10-02 AL 26-04-2022, </t>
  </si>
  <si>
    <t>PAGO FACT. NO. B1500000052/21-05-2022,.NOS. OS2021-0903, OS2022-0247,   DISTRIBUCION DE AGUA EN DIFERENTES SECTORES Y COMUNIDADES DE LA PROV. BARAHONA, CORRESP. A  30 DIAS DE ABRIL/2022.</t>
  </si>
  <si>
    <t>REPOSICION FONDO CAJA CHICA DE LA UNIDAD ADMINISTRATIVA DE SABANA IGLESIA ZONA V (SANTIAGO) CORRESP. AL PERIODO DEL 01-04 AL 20-05-2022.</t>
  </si>
  <si>
    <t>PAGO FACT. NO. B1500000154/01-06-2022,  ALQUILER LOCAL COMERCIAL  EN SAN JUAN DE LA MAGUANA,  PROV. SAN JUAN,  CORRESP. A LOS MESES DE FEBRERO, MARZO, ABRIL, MAYO/2022.</t>
  </si>
  <si>
    <t>PAGO FACTS. NOS. B1500000016/04-04, 17/05-05-2022 O/S NOS.OS2021-0683, OS2022-0235,  SERVICIO DE DISTRIBUCION DE AGUA EN CAMION CISTERNA, EN LOS DIFERENTES SECTORES Y COMUNIDADES DE LA PROV. DE SANTIAGO RODRIGUEZ, CORESP. A  30  DIAS DE MARZO Y 27 DIAS DE ABRIL/2022  .</t>
  </si>
  <si>
    <t>PAGO FACT. NO. B1500000060/25-05-2022, O/S NOS, OS2021-0709,  OS2022-0264, SERVICIO DE DISTRIBUCIÓN DE AGUA EN DIFERENTES SECTORES Y COMUNIDADES DE LA PROV. PEDERNALES,  CORRESP. A 29 DÍAS DEL MES DE ABRIL/2022.</t>
  </si>
  <si>
    <t>PAGO FACTS. NOS. B1500000015/04-04, 16/06-05-2022   O/S NOS. OS2021-0708 ,OS2022-0233,  DISTRIBUCION DE AGUA EN DIFERENTES SECTORES Y COMUNIDADES DE LA PROV.SANTIAGO RODRIGUEZ, CORRESP. A  30 DIAS  DE MARZO, 28 DIAS DE ABRIL/2022.</t>
  </si>
  <si>
    <t xml:space="preserve">EFT-2546 </t>
  </si>
  <si>
    <t xml:space="preserve">EFT-2547 </t>
  </si>
  <si>
    <t>PAGO FACT. NO.B1500000202/17-06-2022 (CUB.NO.18) DE LOS TRABAJOS DE AMPLIACIÓN Y MEJORAMIENTO REDES DE DISTRIBUCIÓN MATANZA, PAYA, ARROYO HONDO, LOS TUMBAOS Y QUIJA QUIETA Y CARRETÓN ACUEDUCTO MÚLTIPLE PERAVIA, PROV.PERAVIA.</t>
  </si>
  <si>
    <t>PAGO FACT. NO. B1500000003/20-06-2022 (CUB.NO.03) DE LOS TRABAJOS DE AMPLIACIÓN RED DE DISTRIBUCIÓN, AC. DUVERGE, A LOS SECTORES LOS ALCARRIZOS Y GUANUMA, PROV. INDEPENDENCIA, LOTE I.</t>
  </si>
  <si>
    <t>SERV. DE CHEQUEO Y REPARACION DE LA CAMIONETA MITSUBISHI L200 FICHA 1053 UTILIZADA POR EL AREA DE OPERACIONES, INAPA, PROV. SAN CRISTOBAL.</t>
  </si>
  <si>
    <t>SERV. DE CHEQUEO Y REPARACION DE LA CAMIONETA NISSAN FRONTIER FICHA-796 UTILIZADA POR EL AREA DE OPERACIONES, INAPA, PROV. SAN CRISTOBAL.</t>
  </si>
  <si>
    <t>SERV. DE REBOBINADO Y MANTENIMIENTO DE MOTOR DE TURBINA VERTICAL DE 100HP DEL PO0ZO #1 DE YAGUATE S.C. INAPA, PROV. SAN CRISTOBAL.</t>
  </si>
  <si>
    <t>SERV. DE MECANIZADO DE PIEZAS DEL MOTOPR 75HP 460 VAC, 60HC, PERTENECIENTE AL AC. DE JUAN BARON DE PALENQUE, INAPA PROV. SAN CRISTOBAL.</t>
  </si>
  <si>
    <t>4648</t>
  </si>
  <si>
    <t>4649</t>
  </si>
  <si>
    <t>4650</t>
  </si>
  <si>
    <t>4651</t>
  </si>
  <si>
    <t>PAGO DE 45,727.92 METROS CUADRADOS DE TERRENO DENTRO DE LA DESIGNACION CATASTRAL NO.410240115831 (PARTE) DE VILLA RIVA, PROV. DUARTE, AVALUO NO.0998-22 .</t>
  </si>
  <si>
    <t>COMISION POR TRANSF.ENVIADA  AL EXTERIOR</t>
  </si>
  <si>
    <t>AVD  EFT. # 2543 ENVIADA AL EXTERIOR POR CAMBIO DE TASA</t>
  </si>
  <si>
    <t>4652</t>
  </si>
  <si>
    <t>REPOSICION FONDO CAJA CHICA DE LA PROV. PERAVIA ZONA IV CORRESP. AL PERIODO DEL 08-04 AL 26-05-2022.</t>
  </si>
  <si>
    <t xml:space="preserve">EFT-7941 </t>
  </si>
  <si>
    <t xml:space="preserve">EFT-7942 </t>
  </si>
  <si>
    <t xml:space="preserve">EFT-7943 </t>
  </si>
  <si>
    <t>PAGO VACACIONES (10 DIAS CORRESP. AL AÑO 2020), QUIEN DESEMPEÑO LA FUNCION DE AYUDANTE DE OPERACIONES Y MANTENIMIENTO, EN LA DIV.DE TRATAMIENTO PROV. SAN JUAN DE LA MAGUANA.</t>
  </si>
  <si>
    <t xml:space="preserve">EFT-7932 </t>
  </si>
  <si>
    <t>PAGO FACTS. NOS. B1500000008/17-04, 09/17-05-2022, O/S. NO. OS2022-0268,  DISTRIBUCION DE AGUA EN DIFERENTES SECTORES Y COMUNIDADES DE LA PROVINCIA LA ALTAGRACIA, CORRESP. A 25 DIAS DEL MES DE  MARZO, 25 DIAS DEL MES DE ABRIL/2022.</t>
  </si>
  <si>
    <t xml:space="preserve">063005 </t>
  </si>
  <si>
    <t xml:space="preserve">EFT--7944 </t>
  </si>
  <si>
    <t>REPOSICION FONDO CAJA CHICA DE LA PROV. MONTECRISTI ZONA I CORRESP. AL PERIODO DEL 04-05 AL 27-05-2022, RECIBOS DE DESEMBOLSO DEL 0916 AL 0938 SEGUN RELACION DE GASTOS, MEMO NO.40/2022. (TOTAL FONDO RD$400,000.00).-</t>
  </si>
  <si>
    <t>REPOSICION FONDO CAJA CHICA DE LA PROV. HERMANAS MIRABAL ZONA III CORRESP. AL PERIODO DEL 16-03 AL 20-05-2022, RECIBOS DE DESEMBOLSO DEL 1183 AL 1244 .</t>
  </si>
  <si>
    <t xml:space="preserve">PAGO FACT.NO. B1500000036/02-06-2022, O/S NO. OS2022-0108, SERV.DE DISTRIBUCION DE AGUA  CAMION CISTERNA EN DIFERENTES SECTORES Y COMUNIDADES DE LA PROV. SAN CRISTOBAL,CORRESP. A 31 DIAS DE MAYO/2022 . </t>
  </si>
  <si>
    <t>PAGO FACT. NO. B1500000018/03-05-2022, O/ SERVICIO NO. OS2022-0098, DISTRIBUCIÓN DE AGUA EN DIFERENTES SECTORES Y COMUNIDADES DE LA PROV. SAN JUAN DE LA MAGUANA, CORRESP. A 30  DIAS DE ABRIL/2022.</t>
  </si>
  <si>
    <t>PAGO FACTS. NOS. B1500000031/06-04, 32/09-05-2022, O/ S NOS. OS2021-0858, OS2022-0246,  DISTRIBUCIÓN DE AGUA EN DIFERENTES SECTORES Y COMUNIDADES DE LA PROV. BARAHONA, CORRESP. A 31  DIAS  DE MARZO Y 30 DIAS DE ABRIL/2022.</t>
  </si>
  <si>
    <t>PAGO FACTS. NOS. B1500000028/01-04, 29/04-05-2022  O/S  NOS. OS2021-0637, OS2022-0266,   DISTRIBUCIÓN DE AGUA EN DIFERENTES SECTORES Y COMUNIDADES DE LA PROV. ELIAS PIÑA, CORRESP.A 31  DÍAS DE MARZO Y 30 DIAS DE ABRIL/2022.</t>
  </si>
  <si>
    <t>PAGO VACACIONES (20 DIAS CORRESPONDIENTES AL AÑO 2019 Y 25 DIAS DEL AÑO 2020) A NOMBRE DE SANTA MANUELA NIN NOVAS , QUIEN ES LA APODERADA DE LOS BENEFICIOS DEL FALLECIDO, EL SR. JULIO SANTOS FERRERAS FELIZ , QUIEN DESEMPEÑO EL CARGO DE OPERADOR DE SISTEMA APS EN LA SECCION DE OPERACIONES DE BARAHONA.</t>
  </si>
  <si>
    <t>1ER ABONO, INDEMNIZACION Y VACACIONES CORRESP. A (30 DIAS DEL AÑO 2020 Y 25 DEL 2021), QUIEN DESEMPEÑO LA FUNCION DE ANALISTA DE PRESUPUESTO DE OBRAS, EN EL DEPTO. DE COSTOS Y PRESUPUESTOS.</t>
  </si>
  <si>
    <t>1ER PAGO DEL ACUERDO PARA EJECUTAR Y DESARROLLAR ACTIVIDADES CONJUNTAS PARA LA ORIENTACIÓN DEL USO CONSCIENTE DEL AGUA, ASÍ COMO TAMBIÉN SENSIBILIZAR A LA POBLACIÓN PARA EL PAGO DEL SERVICIO.</t>
  </si>
  <si>
    <t>PAGO TRANSPORTE DEL DEPARTAMENTO DE REVISION Y CONTROL, CORRESP. A MAYO/2022,  ELAB. EN JUNIO/2022.</t>
  </si>
  <si>
    <t>PAGO FACT. NO. B150000007/02-05-2022, TRABAJOS DE LEVANTAMIENTOS TOPOGRÁFICO LÍNEA DE CONDUCCIÓN, TRAZADO PARA LÍNEA DE IMPULSIÓN AGUAS CRUDAS, ZONA DE PLANTA DE TRATAMIENTO Y DEPÓSITO REGULADOR, RUTA DE DESAGÜE, LÍNEA DE CONDUCCIÓN Y REDES EN LOS SECTORES EL CARRIL, QUITA SUEÑO. BAJO DE HAINA, BARRIO CONCEPCIÓN, LAGUNA ITABO DEL MUNICIPIO HAINA, PROV. SAN CRISTÓBAL, CORRESP. AL MES DE MARZO/2022 .</t>
  </si>
  <si>
    <t>COMPRA DE COMBUSTIBLE EN DENOMINACION DE TIECKETS DE 200 PESOS, PARA LOS DIFERENTES VEHICULOS DEL DEPARTAMENTO PROV. INAPA, SAM CRISTOBAL.</t>
  </si>
  <si>
    <t>4653</t>
  </si>
  <si>
    <t xml:space="preserve">EFT-7945 </t>
  </si>
  <si>
    <t xml:space="preserve">EFT-7946 </t>
  </si>
  <si>
    <t xml:space="preserve">EFT-7947 </t>
  </si>
  <si>
    <t xml:space="preserve">EFT-7948 </t>
  </si>
  <si>
    <t xml:space="preserve">EFT-7949 </t>
  </si>
  <si>
    <t xml:space="preserve">EFT-7950 </t>
  </si>
  <si>
    <t xml:space="preserve">EFT-7951 </t>
  </si>
  <si>
    <t xml:space="preserve">EFT-7952 </t>
  </si>
  <si>
    <t>AVANCE DEL 20% AL CONTRATO NO.018/2022 O/C NO. OC2022-0074, ADQUISICIÓN EQUIPOS DE PROTECCIÓN PERSONAL PARA SER UTILIZADOS EN EL KM18 Y EL NIVEL CENTRAL DEL INAPA.</t>
  </si>
  <si>
    <t>PAGO FACT. NO. B1500035241/30-05-2022, SEGURO COLECTIVO DE VIDA CORRESP. AL MES DE JUNIO/2022, POLIZA NO.2-2-102-0064318.</t>
  </si>
  <si>
    <t xml:space="preserve"> AVANCE DEL 20% AL CONTRATO NO.024/2022 O/C 2022-0080, ADQUISICIÓN DE VÁLVULA PARA SER UTILIZADAS EN LOS ACS., ALCANTARILLADOS Y SISTEMAS DE TRATAMIENTO DE INAPA.</t>
  </si>
  <si>
    <t>PAGO FACTS. NOS. B1500000178/21-04-, 180/23-05, 182/01-06-2022 O/C 2021-0299, ADQUISICIÓN DE VÁLVULAS DE COMPUERTA, PARA SER UTILIZADAS EN LOS DIFERENTES ACS. DEL INAPA.</t>
  </si>
  <si>
    <t>PAGO FACTS. NOS. B1500001573/06, 1583/17, 1597/24, 1607, 1608, 1609, 1610, 1611, 1612, 1613, 1614, 1615, 1617, 1618, 1619/27-05-2022 O/C 2021-0302, ADQUISICIÓN DE (15,489 TICKETS Y 16,300 GASOIL OPTIMO) DE COMBUSTIBLES PARA SER UTILIZADOS EN LA FLOTILLA DE VEHÍCULOS Y EQUIPOS DEL INAPA.</t>
  </si>
  <si>
    <t>PAGO FACTS. NOS. B1500000518/07-04, 536, 535/06, 539, 540/17, 542/19, 544, 543/23, 545/24-05, 557/06, 558/03, 559/06, 561, 563/08-06-2022 O/C 2021-0254, ADQUISICIÓN DE JUNTAS TIPO DRESSER PARA SER UTILIZADAS EN LOS ACS. DE TODAS LAS PROVINCIAS.</t>
  </si>
  <si>
    <t>PAGO FACT. NO. B1500000166/23-05-22, O/S NO. OS2022-0248, DISTRIBUCION DE AGUA EN DIFERENTES SECTORES Y COMUNIDADES DE LA PROV. EL SEIBO,CORRESP. A 26 DIAS DE ABRIL/2022.</t>
  </si>
  <si>
    <t>PAGO FACT. NO. B1500000018/04-05-2022 O/S  NO. OS2022-0099, SERV.DE DISTRIBUCIÓN DE AGUA EN LOS DIFERENTES SECTORES Y COMUNIDADES DE LA PROV. DE VALVERDE, CORRESP. A 25  DÍAS DEL MES  DE ABRIL/2022 .</t>
  </si>
  <si>
    <t>PAGO FACT. NOS.B1500000010/04-05-2022, O/S NO.OS2021-0908, ABASTECIMIENTO DE AGUA EN DIFERENTES SECTORES Y COMUNIDADES DE LA PROV. ELIAS PIÑA,  CORRESP. A 30  DIAS DE ABRIL/2022.</t>
  </si>
  <si>
    <t>REPOSICION FONDO CAJA CHICA DE LA ZONA V SANTIAGO CORRESP. AL PERIODO DEL  11-05  AL 07-06-2022.</t>
  </si>
  <si>
    <t>1ER ABONO, INDEMNIZACION Y VACACIONES CORRESP. A (30 DIAS DEL AÑO 2021 Y 30 DEL 2022), QUIEN DESEMPEÑO LA FUNCION DE GESTOR DE PROYECTOS, EN LA DIRECCION DE PLANIFICACION Y DESARROLLO.</t>
  </si>
  <si>
    <t>PAGO FACT. NO.B1500001164/13-05-2022 O/S OS2021-0791 MAESTRIA  EN INGENIERIA SANITARIA, PARA SER IMPARTIDA A SEIS ENCARGADOS PROVINCIALES CORRESP. AL CUATRIMESTRE MAYO - AGOSTO/2022 .</t>
  </si>
  <si>
    <t>INCENTIVO POR CUMPLIR CON LAS METAS PAUTADAS Y HABER DESARROLLADO UN PROGRAMA DE ACTIVIDADES COMERCIALES, LAS CUALES DIERON COMO RESULTADO  UN AUMENTO EN LO RECAUDADO DUARANTE EL MES DE MAYO 2022 EN LA PROV. DE SAN CRISTOBAL, ESTA LABOR FUE DESARROLLADA EN EQUIPO.</t>
  </si>
  <si>
    <t>SERV. DE EMBOBINAR MOTOR ELECTRICO VERT. DE 100 HP PERTENECIENTE AL AC. MATA PALOMA, INAPA PROV. SAN CRISTOBAL</t>
  </si>
  <si>
    <t>SERV. DE RETROPALA 39 HORAS, UTILIZADA EN DIFERENTES LUGARES DE SAN CRISTOBAL, LOS DIAS 5,9,10,11 Y 12 DE MAYO 2022. INAPA PROV. SAN CRISTOBAL.</t>
  </si>
  <si>
    <t>4631</t>
  </si>
  <si>
    <t>4632</t>
  </si>
  <si>
    <t>4633</t>
  </si>
  <si>
    <t>SERV. DE TRANSPORTE IDA Y VUELTA AL PERSONAL DE LA OFICINA COMERCIAL Y DE OPERACIONES, INAPA SAN CRISTOBAL. CORRESP. A MAYO 2022</t>
  </si>
  <si>
    <t xml:space="preserve">063018 </t>
  </si>
  <si>
    <t>REPOSICION FONDO CAJA CHICA DE LA DIVISION DE TRANSPORTACION DESTINADO PARA LA COMPRA DE REPUESTOS, REPARACIONES Y PAGO DE  PEAJES DE LA FLOTILLA DE VEHICULOS DE LA INSTITUCION. CORRESP. AL PERIODO DEL 06-05 AL 10-06-2022.</t>
  </si>
  <si>
    <t xml:space="preserve">EFT-7953 </t>
  </si>
  <si>
    <t>EFT-7954</t>
  </si>
  <si>
    <t>PAGO FACT. NO. B1500000078/25-05-2022, ORDEN DE SERVICIO NO. OS2022-0244, SERVICIO DE DISTRIBUCIÓN DE AGUA CON CAMIÓN CISTERNA EN DIFERENTES COMUNIDADES Y SECTORES DE LA PROVINCIA PEDERNALES, CORRESP. A 29 DÍAS DEL MES DE ABRIL/2022.</t>
  </si>
  <si>
    <t>PAGO FACT. NO. B1500000006/02-05-2022, ORDEN DE SERVICIO NO. OS2022-0012, DISTRIBUCIÓN DE AGUA EN CAMIÓN CISTERNA EN LOS  DIFERENTES SECTORES Y COMUNIDADES DE LA PROVINCIA PERAVIA,  CORRESP. A 30  DÍAS DEL MES DE ABRIL/2022.</t>
  </si>
  <si>
    <r>
      <t>063022</t>
    </r>
    <r>
      <rPr>
        <sz val="9"/>
        <color indexed="8"/>
        <rFont val="Arial"/>
        <family val="2"/>
      </rPr>
      <t/>
    </r>
  </si>
  <si>
    <t xml:space="preserve">063019 </t>
  </si>
  <si>
    <t xml:space="preserve">063020 </t>
  </si>
  <si>
    <t xml:space="preserve">063021 </t>
  </si>
  <si>
    <t xml:space="preserve">063023 </t>
  </si>
  <si>
    <t>PAGO FACT. NO. B15000000246/23-05-2022 ORDEN DE SERVICIO OS2022-0149 SERVICIOS DE RETRO PALA Y GRÚA TIPO HIDRÁULICA PARA REPARACIÓN, HABILITACIÓN Y RESCATE DE LOS SISTEMAS DE AGUA POTABLE Y ALCANTARILLADO QUE SE ESTÁ EJECUTANDO EN TODAS LAS PROVINCIAS.</t>
  </si>
  <si>
    <t>PAGO FACT. NO. B150000052/15-04-2022 ORDEN DE SERVICIO OS2022-0147, SERVICIO DE RETROPALA Y AGUA TIPO HIDRÁULICA PARA REPARACIÓN, HABILITACIÓN Y RESCATE DE LOS SISTEMAS DE AGUA POTABLE Y ALCANTARILLADO QUE SE ESTÁN EJECUTANANDO EN TODAS LAS PROVINCIAS.</t>
  </si>
  <si>
    <t>REPOS. FONDO CAJA CHICA DE LA DIRECCION EJECUTIVA CORRESPONDIENTE AL PERIODO DEL 19-05 AL 23-06-2022, RECIBOS DE DESEMBOLSO DEL 10734 AL 10768.</t>
  </si>
  <si>
    <t>REPOS. FONDO CAJA CHICA DE LA DIRECCION DE TRATAMIENTO DE AGUA DESTINADO PARA  CUBRIR GASTOS EN LIMPIEZA Y DESINFECCION DE LOS SISTEMAS DE ABASTECIMIENTOS DE AGUAS POTABLES Y RESIDUALES. CORRESP. AL PERIODO DEL 09-03 AL 24-05-2022, RECIBOS DE DESEMBOLSO DEL 3179 AL 3271.</t>
  </si>
  <si>
    <t xml:space="preserve">EFT-7955 </t>
  </si>
  <si>
    <t>EFT-7956</t>
  </si>
  <si>
    <t>EFT-7957</t>
  </si>
  <si>
    <t>EFT-7958</t>
  </si>
  <si>
    <t>EFT-7959</t>
  </si>
  <si>
    <t>EFT-7960</t>
  </si>
  <si>
    <t>PAGO FACT.  NOS. B1500000014/01-04, 15/02-05-2022, ORDEN DE SERVICIO NO. OS2021-0853, SERVICIO DISTRIBUCION DE AGUA EN DIFERENTES SECTORES Y COMUNIDADES DE LA PROVINCIA PERAVIA.  CORRESP. A 31  DIAS DE MARZO, 30 DIAS DE ABRIL/2022.</t>
  </si>
  <si>
    <t>PAGO FACT. NO. B1500000409/18-05-2022, ORDEN DE COMPRA NO. OC2022-0009, ADQUISICIÓN MEDIOS DE CULTIVOS, REACTIVOS, SOLUCIONES Y MATERIALES PARA USO DE LOS LABORATORIOS DEL INAPA.</t>
  </si>
  <si>
    <t>PAGO FACT.NO. B1500000053/19-05-2022, ORDEN DE SERVICIO NO.OS2022-0250, SERVICIO DISTRIBUCION DE AGUA, EN DIFERENTES BARRIOS Y COMUNIDADES DE LA PROVINCIA PEDERNALES,  CORRESP.  A 29  DIAS DE ABRIL/2022.</t>
  </si>
  <si>
    <t>PAGO FACT. NO. B1500000010/04-05-2022 ORDEN DE SERVICIO OS2022-0121, SERVICIO DE DISTRIBUCIÓN DE AGUA EN LOS DIFERENTES SECTORES Y COMUNIDADES DE LAS PROVINCIAS DE AZUA, CORRESPONDIENTE A 27 DÍAS DEL MES ABRIL/202.</t>
  </si>
  <si>
    <t>PAGO FACT. NO. B1500000170/10-06-2022, ORDEN DE SERVICIO NO. OS2022-0293, SERVICIO DE NOTARIO PARA EL ACTO DE APERTURA DE LA LICITACION PUBLICA NACIONAL NO. INAPA CCC-LPN-2022-0003 OFERTAS ECONOMICAS (SOBRE B) PARA LA "CONSTRUCCION ACUEDUCTO ZONA TURISTICA CABO ROJO-PEDERNALES, PROVINCIA PEDERNALES, ZONA VIII".</t>
  </si>
  <si>
    <t>PAGO FACT. NO. B1500000171/10-06-2022, ORDEN DE SERVICIO NO. OS2022-0291, SERVICIO DE NOTARIO PARA EL ACTO DE APERTURA DE LA COMPARACION DE PRECIOS NO. INAPA CCC-CP-2022-0009 OFERTAS ECONÓMICAS (SOBRE B) PARA LA " PERFORACION, LIMPIENZA Y AFORO DE NUEVOS POZOS PARA EL REFORZAMIENTO DE VARIOS ACUEDUCTOS Y CONSTRUCCION DE FILTRANTES DE AGUAS RESIDUALES EN DIFERENTES PROVINCIAS DE LAS  REGIONES NORTE, SUR Y ESTE".</t>
  </si>
  <si>
    <t>EFT-108</t>
  </si>
  <si>
    <t>EFT-109</t>
  </si>
  <si>
    <t>EFT-110</t>
  </si>
  <si>
    <t>EFT-111</t>
  </si>
  <si>
    <t>EFT-112</t>
  </si>
  <si>
    <t>EFT-113</t>
  </si>
  <si>
    <t>EFT-114</t>
  </si>
  <si>
    <t>EFT-115</t>
  </si>
  <si>
    <t>EFT-116</t>
  </si>
  <si>
    <t>EFT-117</t>
  </si>
  <si>
    <t>EFT-118</t>
  </si>
  <si>
    <t>EFT-119</t>
  </si>
  <si>
    <t>EFT-120</t>
  </si>
  <si>
    <t>EFT-121</t>
  </si>
  <si>
    <t>EFT-122</t>
  </si>
  <si>
    <t>EFT-123</t>
  </si>
  <si>
    <t>EFT-124</t>
  </si>
  <si>
    <t>EFT-125</t>
  </si>
  <si>
    <t>EFT-126</t>
  </si>
  <si>
    <t>PAGO FACT. NO. B1500000107/17-06-2022 (CUB. NO.01) DE LOS TRABAJOS DE AMPLIACIÓN ACUEDUCTO DE LAS MATAS DE FARFÁN, PROVINCIA SAN JUAN, ZONA II.</t>
  </si>
  <si>
    <t>PAGO FACT. NO.B1500000109/18-06-2022 (CUB. NO.01) PARA LOS TRABAJOS DE AMPLIACIÓN ACUEDUCTO MAIMÓN, LÍNEA DE ADUCCIÓN PIEDRA BLANCA, PROVINCIA MONSEÑOR NOUEL, ZONA V.</t>
  </si>
  <si>
    <t>PAGO FACT. NO. B1500000001/17-06-2022 CUB. NO. 01, PARA LOS TRABAJOS AMPLIACIÓN ACUEDUCTO MICHES A ZONAS TURÍSTICAS, (OBRA DE TOMA RIO JOVERO) MUNICIPIO MICHE, PROVINCIA EL SEIBÓ, ZONA VI.</t>
  </si>
  <si>
    <t>PAGO FACT. NO. B1500000106/17-06-2022 CUB. NO.01, PARA LOS TRABAJOS AMPLIACIÓN ACUEDUCTO MICHES A ZONAS TURÍSTICAS, (OBRA DE TOMA RIO YEGUADA) MUNICIPIO MICHES, PROVINCIA EL SEIBÓ, ZONA VI.</t>
  </si>
  <si>
    <t>PAGO FACT. NO.B1500023695/01-06-2022, SERVICIOS MEDICOS A EMPLEADOS VIGENTES Y EN TRÁMITE DE PENSIÓN, CONJUNTAMENTE CON SUS DEPENDIENTES DIRECTOS, (CÓNYUGES, HIJOS E HIJASTROS), CORRESP. AL MES DE JUNIO/2022.</t>
  </si>
  <si>
    <t>PAGO FACT. NO. B1500000006/24-05-2022 CUB. NO. 1 DE LOS TRABAJOS DE AMPLIACIÓN ACUEDUCTO MÚLTIPLE DE YABONICO Y REHABILITACIÓN ACUEDUCTO EL CORBANO, PROVINCIA SAN JUAN, ZONA II.</t>
  </si>
  <si>
    <t>PAGO FACT. NO. B1500000243/21-06-2022 (CUB. NO.03) DE LOS TRABAJOS MEJORAMIENTO ALCANTARILLADOS SANITARIOS: CASTILLO, PIMENTEL, VILLA RIVAS Y SAN FRANCISCO DE MACORÍS (VILLA VERDE Y VISTA DEL VALLE, 1RA. ETAPA) PROVINCIA DUARTE.</t>
  </si>
  <si>
    <t>PAGO FACT. NO. B1500040877/15-06-2022, CUENTA NO.4236435, POR SERVICIO DE INTERNET PRINCIPAL 200 MBPS Y TELECABLE, CORRESP. AL PERIODO DEL 11-05-2022 AL 10-06-2022.</t>
  </si>
  <si>
    <t>PAGO FACT. NO.B1500000111/01-06-2022, USO DE 80 SIM CARD PARA SER UTILIZADOS EN LOS MEDIDORES DE PRESION DE AGUA DE LA PLANTA DE TRATAMIENTO DE LA PROV. SAN CRISTOBAL DEL INAPA, CORRESP. AL MES DE JUNIO/2022.</t>
  </si>
  <si>
    <t>PAGO FACT. NO. B1500000127/05-05-20222, ORDEN DE SERVICIO OS2022-0174, SERVICIO DE NOTARIO PARA EL ACTO DE APERTURA DE LA LICITACION PUBLICA NACIONAL  NO. INAPA-CCC-LPN-2022-0010 OFERTAS TÉCNICAS (SOBRE A) PARA LA "REHABILITACION ACUEDUCTO MULTIPLES SABANA IGLESIA-LOS RANCHOS DE BABOSICO-EL FLAIRE Y BAITOA-LA LIMA (FASE A), PROVINCIA SANTIAGO,  ZONA V".</t>
  </si>
  <si>
    <t>PAGO FACT. NO. B1500000128/12-05-20222, ORDEN DE SERVICIO OS2022-0183, SERVICIO DE NOTARIO PARA EL ACTO DE APERTURA DEL PROCESO DE LA COMPARACIÓN DE PRECIOS NO. INAPA-CCC-CP-2022-0019 OFERTAS TÉCNICAS (SOBRE A) PARA LA "ADQUISICION DE TURBIDIMETRO PARA SER UTILIZADOS EN LOS ACUEDUCTOS Y PLANTAS DE AGUAS RESIDUALES DEL INAPA".</t>
  </si>
  <si>
    <t>PAGO FACT. NO.B1500000025/10-05-2022, ALQUILER LOCAL COMERCIAL EN EL MUNICIPIO SAN FRANCISCO DE MACORIS, PROVINCIA DUARTE,, CORRESP. AL MES DE MAYO/2022.</t>
  </si>
  <si>
    <t>PAGO FACT. NO. B1500000316/23-05-2022 ORDEN DE COMPRA NO. OC2022-0058, ADQUISICIÓN DE SEIS (06) GRABADORA DE VOZ DIGITALES, QUE SERÁN UTILIZADAS EN LAS LABORES QUE REALIZA DIARIAMENTE LA DIVISIÓN DE PRENSA Y PUBLICIDAD.</t>
  </si>
  <si>
    <t>PAGO FACT. NO. B1500000179/23-05-2022 ORDEN DE COMPRA OC2021-0240, ADQUISICION DE TUBERIAS PARA SER UTILIZADAS EN LOS ACUEDUCTOS Y PLANTAS DE TRATAMIENTOS.</t>
  </si>
  <si>
    <t>AVANCE DEL 20% AL CONTRATO NO.019/2022 ORDEN DE COMPRA OC2022-0078, ADQUISICIÓN DE TUBOS Y TUBERÍAS DE ACERO Y PVC PARA SER UTILIZADOS EN TODOS LOS ACUEDUCTOS DEL INAPA.</t>
  </si>
  <si>
    <t>PAGO FACT. DE CONSUMO ENERGETICO EN LA ZONA NORTE DEL PAIS CORRESP. AL MES DE MAYO/2022.</t>
  </si>
  <si>
    <t>PAGO FACT. NO.B1500000003/17-06-2022 (CUB. NO. 03) DE LOS TRABAJOS TERMINACION ALCANTARILLADO SANITARIO JUAN DOLIO Y GUAYACANES PARTE B, PROVINCIA  SAN PEDRO DE MACORIS.</t>
  </si>
  <si>
    <t>PAGO FACT. NO. B1500000069/27-06-2022 (CUB. NO.02) DE LOS TRABAJOS REHABILITACIÓN DEPOSITO METÁLICO, ACUEDUCTO MÚLTIPLE DUVERGE- LA COLONIA VENGAN A VER, PROVINCIA INDEPENDENCIA, ZONA VIII.</t>
  </si>
  <si>
    <t xml:space="preserve">EFT-2549 </t>
  </si>
  <si>
    <t xml:space="preserve">EFT-2548 </t>
  </si>
  <si>
    <t>PAGO FACT. NO.B1500000063/26-05-2022, SERV. DE LEVANTAMIENTO TOPOGRÁFICO GEORREFERENCIADO PARA EL COMPLETIVO DEL AC. MULTIPLE LA YAGUIZA-LOS ALGODONES, PROV. DUARTE Y AC. LA ROMANA, PROV. LA ROMANA, CORRESP. AL MES DE ABRIL/2022 .</t>
  </si>
  <si>
    <t>PAGO FACT. NO.B1500000023/27-06-2022 ( CUB. NO.07 FINAL) DE LOS TRABAJOS MEJORAMIENTO Y AMPLIACION AC. LOS RIOS Y LAS CLAVELINAS, PROV. BAHORUCO.</t>
  </si>
  <si>
    <t>4654</t>
  </si>
  <si>
    <t xml:space="preserve">REPOSICION FONDO CAJA CHICA DE LA DIVISION ADM. Y FINANCIERA INAPA SAN CRISTOBAL, CORRESP. AL PERIODO 19/05/2022 AL 27/05/2022. </t>
  </si>
  <si>
    <t>AVISO DE DEBITO 02/6/2022</t>
  </si>
  <si>
    <t>AVISO DE DEBITO RECLAMO 15/6/2022</t>
  </si>
  <si>
    <t>PAGO COMPENSACIÓN DE TERRENO A PERPETUIDAD DE (100), METROS CUADRADO DE TERRENO PARA SER UTILIZADO EN LA CONSTRUCCIÓN DEL POZO SUMERGIBLE NO. 11 PARA AGUA, EN LA COMUNIDAD LOS JOBILLOS DE AZUA, SECCIÓN LOS PARCELEROS, PROV.DE AZUA DE COMPOSTELA, DENTRO DE LA PARCELA NOS.3.31-REF-3-B. 25 Y 29 DEL D.C. NO.8.</t>
  </si>
  <si>
    <t xml:space="preserve">EFT-1462 </t>
  </si>
  <si>
    <t>PAGO BONO POR DESEMPEÑO INDIVIDUAL/2021 ELABORADA EN JUNIO/2022, PARTE 3.</t>
  </si>
  <si>
    <t xml:space="preserve">EFT-7961 </t>
  </si>
  <si>
    <t>EFT-7962</t>
  </si>
  <si>
    <t>EFT-7963</t>
  </si>
  <si>
    <t>EFT-7964</t>
  </si>
  <si>
    <t>EFT-7965</t>
  </si>
  <si>
    <t>EFT-7966</t>
  </si>
  <si>
    <t>EFT-7967</t>
  </si>
  <si>
    <t>EFT-7968</t>
  </si>
  <si>
    <t xml:space="preserve">EFT-7969 </t>
  </si>
  <si>
    <t>EFT-7970</t>
  </si>
  <si>
    <t xml:space="preserve">063024 </t>
  </si>
  <si>
    <t xml:space="preserve">063025 </t>
  </si>
  <si>
    <t xml:space="preserve">063026 </t>
  </si>
  <si>
    <t xml:space="preserve">063027 </t>
  </si>
  <si>
    <t xml:space="preserve">063028 </t>
  </si>
  <si>
    <t xml:space="preserve">063029 </t>
  </si>
  <si>
    <t xml:space="preserve">063030 </t>
  </si>
  <si>
    <t xml:space="preserve">063031 </t>
  </si>
  <si>
    <t>REPOS. FONDO CAJA CHICA DE LA UNIDAD ADMINISTRATIVA DE NAVARRETE ZONA V SANTIAGO CORRESP. AL PERIODO DEL 09-04 AL 31-05-2022, RECIBOS DE DESEMBOLSO DEL 0151 AL 0180.</t>
  </si>
  <si>
    <t>PAGO FACT. NO. B1500000218/09-06-2022, ORDEN DE COMPRA NO.OC2022-0073, ADQUISICION DE TAZAS PERSONALIZADAS CON MOTIVO AL DIA DE LAS MADRES, PARA ENTREGAR A LAS MADRES DEL NIVEL CENTRAL EL 27 DE MAYO DEL AÑO EN CURSO.</t>
  </si>
  <si>
    <t>REPOS. FONDO CAJA CHICA DE LA PROVINCIA BARAHONA ZONA VIII CORRESPONDIENTE AL PERIODO DEL 07-04 AL 11-05-2022, RECIBOS DE DESEMBOLSO DEL 5865 AL 5920.</t>
  </si>
  <si>
    <t>PAGO FACT. NO. B1500000091/07-06-2022, ORDEN DE SERVICIO OS2022-0261, SERVICIO DE NOTARIO PARA EL ACTO DE APERTURA DEL PROCESO DE LA COMPARACIÓN DE PRECIOS NO. INAPA-CCC-CP-2022-0015, OFERTAS ECONÓMICAS SOBRE B PARA EL " MEJORAMIENTO PLANTA DE TRATAMIENTO DE AGUAS RESIDUALES LOS HATILLOS, PROVINCIA HATO MAYOR, ZONA VI".</t>
  </si>
  <si>
    <t>PAGO FACT. NO. B1500000048/09-06-2022 ORDEN DE SERVICIO OS2022-0282, SERVICIO DE NOTARIO PARA EL ACTO DE APERTURA DEL PROCESO DE LA COMPARACION DE PRECIOS NO. INAPA-CCC-CP-2022-0012 OFERTAS ECONOMICAS (SOBRE B) PARA LA " ADQUISICION DE PLATAFORMA DE GESTION DE SERVICIOS Y MANEJO DE INCIDENTES DE TI".</t>
  </si>
  <si>
    <t>PAGO FACT. NO.B1500000179/13-06-2022, ORDEN DE SERVICIO NO. OS2022-0258, SERVICIOS DE HONORARIOS PROFESIONALES POR APERTURA DE OFERTAS TECNICAS (SOBRE A) DEL PROCESO INAPA-CCC-LPN-2022-0017 PARA LA ADQUISICION DE NEUMATICOS PARA SER USADOS EN LA FLOTILLA DE VEHICULOS DE LA INSTITUCION.</t>
  </si>
  <si>
    <t>PAGO FACT. NO. B1500000049/10-06-2022 ORDEN DE SERVICIO OS2022-0285, SERVICIO DE NOTARIO PARA EL ACTO DE APERTURA DE LA COMPARACION DE PRECIOS NO. INAPA-CCC-CP-2022-0017 OFERTAS ECONOMICAS (SOBRE B) PARA EL "MEJORAMIENTO COLECTORA AVE. CIRCUNVALACION ALCANTARILLADO SANITARIO DE SANTA BARBARA,  PROVINCIA SAMANA ZONA III".</t>
  </si>
  <si>
    <t>PAGO FACT. NO. B1500000047/07-06-2022 ORDEN DE SERVICIO OS2022-0279, SERVICIO DE NOTARIO PARA EL ACTO DE APERTURA DE LA LICITACION PUBLICA NACIONAL  NO. INAPA-CCC-LPN-2022-0007 OFERTAS ECONOMICAS (SOBRE B) PARA LA "CONSTRUCCION DE ACUEDUCTO VILLARPANDO, PROVINCIA AZUA, ZONA II".</t>
  </si>
  <si>
    <t>PAGO FACT. NO. B1500000175/26-05-2022, ORDEN DE SERVICIO NO. OS2022-0185, SERVICIO DE NOTARIO PARA EL ACTO DE APERTURA DE LA LICITACIÓN PUBLICA NACIONAL NO. INAPA-CCC-LPN-2022-0007 OFERTAS TÉCNICAS (SOBRE A) PARA LA CONSTRUCCIÓN DE ACUEDUCTO VILLARPANDO, PROVINCIA AZUA, ZONA II.</t>
  </si>
  <si>
    <t>PAGO FACT. NO. B1500000226/01-06-2022, ORDEN DE SERVICIO NO. OS2022-0256, SERVICIO DE NOTARIO POR APERTURA DE OFERTAS TÉCNICAS SOBRE A, DEL PROCESO INAPA-CCC-CP-2022-0021, PARA LA ADQUISICIÓN DE MATERIALES DE LABORATORIOS PARA USO DEL INAPA.</t>
  </si>
  <si>
    <t>PAGO FACT. NO. B1500000092/09-06-2022, ORDEN DE SERVICIO OS2022-0286, SERVICIO DE NOTARIO PARA EL ACTO DE APERTURA DE LA LICITACIÓN PUBLICA NACIONAL NO. INAPA-CCC-LPN-2022-0004, OFERTAS ECONÓMICAS (SOBRE B) PARA LA " CONSTRUCCIÓN SISTEMA ABASTECIMIENTO LOS BARRIOS GUANDULES - RAQUETA COMO EXTENSIÓN DEL ACUEDUCTO BARAHONA, PROVINCIA BARAHONA, ZONA VIII".</t>
  </si>
  <si>
    <t>REPOS. FONDO CAJA CHICA DE LA PROVINCIA SAMANA ZONA III CORRESP. AL PERIODO DEL 13-04 AL 07-06-2022, RECIBOS DE DESEMBOLSO DEL 0981 AL 1017.</t>
  </si>
  <si>
    <t>AVANCE DEL 20% AL CONTRATO NO.017/2022 ORDEN DE COMPRA OC2022-0075, ADQUISICIÓN DE EXTINTORES PARA SER UTILIZADOS EN EL INAPA.</t>
  </si>
  <si>
    <t>3ER ABONO, INDEMN.Y VAC. CORRESP. A (30 DIAS DEL AÑO 2020 Y 24 DIAS DEL 2021), QUIEN DESEMPEÑO LA FUNCION DE ENCARGADO (A), EN EL DEPARTAMENTO DE CONTROL OPERACIONAL.</t>
  </si>
  <si>
    <t>SALDO, INDEMN. Y VAC. CORRESP. A (30 DIAS DEL AÑO 2020 Y 30 DEL 2021), QUIEN DESEMPEÑO LA FUNCION DE INGENIERO CIVIL I, EN EL DEPTO. DE DISEÑO DE SISTEMA DE ACUEDUCTO.</t>
  </si>
  <si>
    <t>2DO ABONO, INDEMN. Y VAC. CORRESP. A (18 DIAS DEL AÑO 2020 Y 28 DIAS DEL 2021), QUIEN DESEMPEÑO LA FUNCION DE GESTOR DE PROYECTOS, EN LA DIRECCION DE DESARROLLO PROVINCIAL.</t>
  </si>
  <si>
    <t>PAGO FACT. NO. B1500000350 D/F 27-05-2022 ORDEN DE SERVICIO NO. OS2021-0396, SERVICIO DE ALQUILER DE AUTOBUSES PARA TRANSPORTAR EMPLEADOS DEL INAPA,  D/F 5 DEL MES DE MAYO/2022 CORRESP. AL PERIODO DESDE EL 29 DE ABRIL AL 28 DE MAYO /2022.</t>
  </si>
  <si>
    <t>PAGO FACT. NOS. B1500000129, 130/19-05, 131/02-06-2022, ORDENES DE SERVICIO NOS.OS2021-0869, OS2022-0232, DISTRIBUCION DE AGUA EN DIFERENTES SECTORES Y COMUNIDADES DE LA PROVINCIA SAN CRISTOBAL, CORRESP. A 30 DIAS DE MARZO, 30 DIAS DEL MES DE ABRIL Y 30 DIAS DEL MES DE MAYO/2022.</t>
  </si>
  <si>
    <t>EFT-127</t>
  </si>
  <si>
    <t>EFT-128</t>
  </si>
  <si>
    <t>EFT-129</t>
  </si>
  <si>
    <t>EFT-130</t>
  </si>
  <si>
    <t>EFT-131</t>
  </si>
  <si>
    <t>EFT-132</t>
  </si>
  <si>
    <t>EFT-133</t>
  </si>
  <si>
    <t>EFT-134</t>
  </si>
  <si>
    <t>EFT-135</t>
  </si>
  <si>
    <t>EFT-136</t>
  </si>
  <si>
    <t>EFT-137</t>
  </si>
  <si>
    <t>EFT-138</t>
  </si>
  <si>
    <t>EFT-139</t>
  </si>
  <si>
    <t>EFT-140</t>
  </si>
  <si>
    <t>EFT-141</t>
  </si>
  <si>
    <t>PAGO NÓMINA DE ACUEDUCTO  PROGRAMA 11 Y APORTES A LA SEGURIDAD SOCIAL CORRESP. AL MES DE JUNIO/2022.</t>
  </si>
  <si>
    <t>PAGO DE NÓMINA NIVEL CENTRAL PROGRAMA 01 Y APORTES PATRONALES A LA SEGURIDAD SOCIAL CORRESP. AL MES DE JUNIO/2022.</t>
  </si>
  <si>
    <t>PAGO NÓMINA DEL NIVEL CENTRAL PROGRAMA 03 Y APORTES A LA SEGURIDAD SOCIAL CORRESP. AL MES DE JUNIO/2022.</t>
  </si>
  <si>
    <t>PAGO DE NÓMINA PERSONAL TEMPORAL  PROGRAMA 01 Y APORTES PATRONALES A LA SEGURIDAD SOCIAL CORRESP. AL MES DE JUNIO/2022.</t>
  </si>
  <si>
    <t>PAGO DE NÓMINA PERSONAL TEMPORAL  PROGRAMA 03 Y APORTES PATRONALES A LA SEGURIDAD SOCIAL CORRESP. AL MES DE JUNIO/2022.</t>
  </si>
  <si>
    <t>PAGO DE NÓMINA NIVEL CENTRAL PROGRAMA 11 Y APORTES PATRONALES A LA SEGURIDAD SOCIAL CORRESP. AL MES DE JUNIO/2022.</t>
  </si>
  <si>
    <t>PAGO DE NÓMINA ACUEDUCTOS PROGRAMA 13 Y APORTES PATRONALES A LA SEGURIDAD SOCIAL CORRESP. AL MES DE JUNIO/2022.</t>
  </si>
  <si>
    <t>PAGO DE NÓMINA ACUEDUCTOS PROGRAMA 01 Y APORTES PATRONALES A LA SEGURIDAD SOCIAL CORRESP. AL MES DE JUNIO/2022.</t>
  </si>
  <si>
    <t>PAGO DE NÓMINA ACUEDUCTOS PROGRAMA 03 Y APORTES PATRONALES A LA SEGURIDAD SOCIAL CORRESP. AL MES DE JUNIO/2022.</t>
  </si>
  <si>
    <t>CARGO BALANCE PROMEDIO MINIMO</t>
  </si>
  <si>
    <t xml:space="preserve"> Del 01 al  31  de JULIO  2022</t>
  </si>
  <si>
    <t xml:space="preserve">EFT-2550 </t>
  </si>
  <si>
    <t>DEVOLUCIÓN RETENCION DEL 27% DE ISR  DESCONTADO  A LA CÁMARA DE COMERCIO INTERNACIONAL SEGÚN TRANSFERENCIA NO.EFT000000002543 D/ F 17-06-2022, POR UN MONTO DE USD$ 64,800.00 DÓLARES AMERICANOS ( TASA DE RD$55.50 POR 1 USD$) SEGÚN COMUNICACIÓN D/F 27-06-2022.</t>
  </si>
  <si>
    <t>AVD  EFT. # 2550  ENVIADA AL EXTERIOR POR CAMBIO DE TASA</t>
  </si>
  <si>
    <t>PAGO DE NÓMINA NIVEL CENTRAL PROGRAMA 13 Y APORTES PATRONALES A LA SEGURIDAD SOCIAL  CORRESP. AL MES DE JUNIO/2022.</t>
  </si>
  <si>
    <t>PAGO DE NÓMINA PERSONAL TEMPORAL  PROGRAMA 11 Y APORTES PATRONALES A LA SEGURIDAD SOCIAL CORRESP. AL MES DE JUNIO/2022.</t>
  </si>
  <si>
    <t>PAGO DE NÓMINA PERSONAL TEMPORAL PROGRAMA 13 Y APORTES PATRONALES A LA SEGURIDAD SOCIAL CORRESP. AL MES DE JUNIO/2022.</t>
  </si>
  <si>
    <t>PAGO FACT. NO. B1500000007/23-06-2022 (CUB. NO.2) DE LOS TRABAJOS DE AMPLIACIÓN ACUEDUCTO MÚLTIPLE DE YABONICO Y REHABILITACIÓN ACUEDUCTO EL CORBANO, PROVINCIA SAN JUAN, ZONA II.</t>
  </si>
  <si>
    <t>PAGO FACT. NO. B1500000001/04-04-2022 (CUB. NO.01)  DE LOS TRABAJOS DE REDES VILLA PROGRESO PERIFERIA, PROVINCIA EL SEIBO.</t>
  </si>
  <si>
    <t>PAGO FACT. NOS. B1500001591, 1592, 1593, 1594, 1596/15-06-2022 CONTRATOS NOS. 6395, 6396, 6397, 6398, 6415, CONSUMO ENERGÉTICO DE LAS LOCALIDADES ARROYO SULDIDO, AGUA SABROSA, LA BARBACOA, LAS COLONIAS RANCHO ESPAÑOL, PROVINCIA SAMANÁ, CORRESP. AL MES DE JUNIO/2022.</t>
  </si>
  <si>
    <t>PAGO FACT. NO. B1500000026/27-06-2022, (CUB. NO.05) DE LOS TRABAJOS MEJORAMIENTO AC. JIMANI, PROV. INDEPENDENCIA, LOTE IV.</t>
  </si>
  <si>
    <t xml:space="preserve">EFT-2551 </t>
  </si>
  <si>
    <t>PAGO FACT. NO. B1500000016/30-05-2022, SERVICIO PARA LEVANTAMIENTO TOPOGRÁFICO AMPLIACION AC. MULTIPLE EL FACTOR- PIEDRA BLANCA- LAS FLORES- EL BARRO- TELANZA- K.5, MARIA TRINIDAD SANCHEZ, CORRESP. AL MES DE MARZO/2022.</t>
  </si>
  <si>
    <t xml:space="preserve">EFT-1463 </t>
  </si>
  <si>
    <t>PAGO NOMINA DEVOLUCIÓN DE CUOTAS FERIA DE ELECTRODOMÉSTICOS PLAZA LAMA, ELABORADA EN JUNIO/2022.</t>
  </si>
  <si>
    <t>CONFECCION DE  CHEQUE</t>
  </si>
  <si>
    <t xml:space="preserve">EFT-7973 </t>
  </si>
  <si>
    <t xml:space="preserve">EFT-7974 </t>
  </si>
  <si>
    <t xml:space="preserve">EFT-7975 </t>
  </si>
  <si>
    <t xml:space="preserve">EFT-7976 </t>
  </si>
  <si>
    <t xml:space="preserve">EFT-7977 </t>
  </si>
  <si>
    <t xml:space="preserve">EFT-7978 </t>
  </si>
  <si>
    <t xml:space="preserve">EFT-7971 </t>
  </si>
  <si>
    <t xml:space="preserve">EFT-7972 </t>
  </si>
  <si>
    <t>PAGO FACT. NO. B1500004344/24-05-2022 O/C  2022-0060, COMPRA DE MATERIAL GASTABLE PARA USO DEL INAPA.</t>
  </si>
  <si>
    <t>SALDO, INDEMNIZACION Y VACACIONES CORRESP. A (30 DIAS DEL AÑO 2019 Y 30 DEL 2020), QUIEN DESEMPEÑO EL CARGO DE TECNICO ADMINISTRATIVO, EN EL LABORATORIO NACIONAL DE REFERENCIA CALIDAD DE AGUA ING. MARCOS RODRIGUEZ, NIVEL CENTRA. (ACUERDO DE PAGO D/F 27-05-2022).</t>
  </si>
  <si>
    <t>REPOSICION FONDO CAJA CHICA DE LA PROV. SAN JUAN ZONA II CORRESPONDIENTE AL PERIODO DEL 11-04 AL 01-06-2022.</t>
  </si>
  <si>
    <t>REPOSICION FONDO CAJA CHICA DE LA PROVINCIA LA ALTAGRACIA ZONA VI CORRESP. AL PERIODO DEL 18-05 AL 22-06-2022.</t>
  </si>
  <si>
    <t>PAGO FACTS. NOS.B1500000107/01-05, 110/01-06-2022 SERVICIO DE GPS USADOS POR EL INAPA CORRESP. AL MES DE MAYO Y JUNIO/2022.</t>
  </si>
  <si>
    <t>PAGO INDEMNIZACION Y VACACIONES (30 DIAS CORRESP. AL AÑO 2020 Y 28 DEL 2021), QUIEN DESEMPEÑO EL CARGO DE AUXILIAR ADMINISTRATIVO, EN EL DEPARTAMENTO FINANCIERO.</t>
  </si>
  <si>
    <t xml:space="preserve">PAGO INDEMNIZACION Y VACACIONES (30 DIAS CORRESP. AL AÑO 2020 Y 28 AL 2021),  QUIEN DESEMPEÑO EL CARGO DE AUXILIAR ADMINISTRATIVO, EN EL DEPTO. FINANCIERO, </t>
  </si>
  <si>
    <t>PAGO INDEMNIZACION Y VACACIONES (30 DIAS CORRESP. AL AÑO 2020 Y 24 DEL 2021), QUIEN DESEMPEÑO EL CARGO DE TECNICO ADMINISTRATIVO, EN LA DIV. DE TESORERIA.</t>
  </si>
  <si>
    <t>REPOSICION FONDO CAJA CHICA DE LA PLANTA DE TRATAMIENTO DE CABUYA ZONA III (SALCEDO) CORRESP. AL PERIODO DEL 06-04 AL 27-05-2022.</t>
  </si>
  <si>
    <t>PAGO FACTS. NOS. B0230106476/02-03, 111542/23-03, 31957912/19-04-2022, DESCONTADO DE LA INDEMNIZACION Y VACACIONES , QUIEN DESEMPEÑO EL CARGO DE AUXILIAR ADMINISTRATIVO, EN EL DEPARTAMENTO FINANCIERO.</t>
  </si>
  <si>
    <t>PAGO FACT. NO.B1500000009/28-06-2022, ALQUILER LOCAL COMERCIAL MUNICIPIO HIGUEY, PROV. LA ALTAGRACIA, CORRESP. AL MES DE JUNIO/2022.</t>
  </si>
  <si>
    <t>PAGO FACT. NO. B1500002521/01-06-2022, O/S  NO. OS2021-0563, SERVICIO DE MANTENIMIENTO Y REPARACIÓN POR UN AÑO (1) PARA EL ASCENSOR DE LA INSTITUCIÓN SEDE CENTRAL, CORRESP. AL MES DE JUNIO/2022.</t>
  </si>
  <si>
    <t>PAGO FACT. NO. B1500000001/08-06-2022,  ALQUILER LOCAL  DE LA OFICINA COMERCIAL EN EL DISTRITO MUNICIPAL SABANA BUEY, MUNICIPIO BANI, PROV. PERAVIA, CORRESP. A LOS MESES DE MARZO, ABRIL, MAYO, JUNIO/2022.</t>
  </si>
  <si>
    <t>PAGO FACT. NO. B0230785293/17-03-2022, DESCONTADO DE LA INDEMNIZACION Y VACACIONES , QUIEN DESEMPEÑO EL CARGO DE TECNICO ADMINISTRATIVO, EN LA DIVISION DE TESORERIA.</t>
  </si>
  <si>
    <t>PAGO PERCAPITA ADICIONAL DE LA TSS PLAN BÁSICO DE SALUD (PBS), DE LOS DEPENDIENTES ADICIONALES DE LOS COLABORADORES, CORRESP. AL MES DE JUNIO/2022.</t>
  </si>
  <si>
    <t>AJUSTE DR  ERROR EN DEPOSITO</t>
  </si>
  <si>
    <t>CARGOS POR  INTERESES EN SOBREGIRO</t>
  </si>
  <si>
    <t>CARGO POR CHEQUES GIRADO</t>
  </si>
  <si>
    <t xml:space="preserve">EFT-7979 </t>
  </si>
  <si>
    <t xml:space="preserve">EFT-7980 </t>
  </si>
  <si>
    <t xml:space="preserve">EFT-7981 </t>
  </si>
  <si>
    <t xml:space="preserve">EFT-7982 </t>
  </si>
  <si>
    <t xml:space="preserve">EFT-7983 </t>
  </si>
  <si>
    <t xml:space="preserve">EFT-7984 </t>
  </si>
  <si>
    <t xml:space="preserve">EFT-7985 </t>
  </si>
  <si>
    <t>PAGO FACT. NO.B1500000335/07-06-2022, ALQUILER LOCAL COMERCIAL EN LA PROV. DE AZUA, CORRESP. A JUNIO/2022.</t>
  </si>
  <si>
    <t>SALDO, INDEMNIZACION Y VACACIONES CORRESP. A (30 DIAS DEL AÑO 2021 Y 27 DEL 2022), QUIEN DESEMPEÑO EL CARGO DE ENCARGADO (A), EN EL DEPTO. MANTENIMIENTO DE INFRAESTRUCTURA CIVIL.</t>
  </si>
  <si>
    <t>PAGO FACT. NO.B1100009568/20-06-2022,  ALQUILER LOCAL COMERCIAL EN SABANA IGLESIA, PROV. SANTIAGO, CORRESP. A JUNIO/2022.</t>
  </si>
  <si>
    <t>PAGO FACT. NO. B1500000007/06-06-2022, O/S NO. OS2022-0013, DISTRIBUCIÓN DE AGUA EN DIFERENTES SECTORES Y COMUNIDADES DE LA PROV. BAHORUCO, CORRESP. A 31 DÍAS DEL MES DE MAYO/2022. .</t>
  </si>
  <si>
    <t>PAGO FACT. NO. B1100009586/20-06-2022, ALQUILER DE VIVIENDA FAMILIAR HABITADA POR EL PERSONAL DE SUPERVISION DEL AC. JUANA VICENTA, EL LIMON, PROV. SAMANA,CORRESP. A JUNIO/2022.</t>
  </si>
  <si>
    <t>PAGO VIATICOS DIRECCION DE LA CALIDAD DEL AGUA CORRESP. A  MAYO/2022,  ELABORADA EN JUNIO/2022.</t>
  </si>
  <si>
    <t>PAGO FACT. NO.B1500000012/28-06-2022,  ALQUILER LOCAL COMERCIAL CALLE DUARTE, MUNICIPIO SANCHEZ, PROV. SANTA BARBARA DE SAMANA, CORRESP. A JUNIO/2022.</t>
  </si>
  <si>
    <t xml:space="preserve">PAGO FACT. NO.B1500000381/28-02-2022, O/S2021-0736, SERV. DE CATERING DE 400 ALMUERZOS PRE EMPACADOS O MONTAJE TIPO BUFFET Y 400 REFRIGERIOS PRE EMPACADOS QUE SERÁN SERVIDO PARA LAS ACTIVIDADES PROGRAMADAS Y VIAJES INSTITUCIONALES DE LA DIRECCIÓN EJECUTIVA DE NUESTRA INSTITUCIÓN DURANTE EL AÑO EN CURSO. </t>
  </si>
  <si>
    <t>PAGO VIATICOS DIRECCION DE PROGRAMAS Y PROYECTOS  ESPECIALES CORRESP. A MAYO/2022,  ELABORADA EN JUNIO/2022.</t>
  </si>
  <si>
    <t>PAGO FACT. NO. B1100009555/20-06-2022, ALQUILER LOCAL COMERCIAL UBICADO EN EL MUNICIPIO NEYBA PROV. BAHORUCO, CORRESP. AL MES DE JUNIO/2022</t>
  </si>
  <si>
    <t xml:space="preserve">EFT-7986 </t>
  </si>
  <si>
    <t xml:space="preserve">EFT-7987 </t>
  </si>
  <si>
    <t xml:space="preserve">EFT-7988 </t>
  </si>
  <si>
    <t xml:space="preserve">EFT-7989 </t>
  </si>
  <si>
    <t xml:space="preserve">EFT-7990 </t>
  </si>
  <si>
    <t xml:space="preserve">EFT-7991 </t>
  </si>
  <si>
    <t xml:space="preserve">EFT-7992 </t>
  </si>
  <si>
    <t>PAGO INDEMNIZACION Y VACACIONES (30 DIAS CORRESP. AL AÑO 2020 Y 24 DEL 2021), QUIEN DESEMPEÑO LA FUNCION DE MENSAJERO INTERNO, EN LA DIRECCION FINANCIERA.</t>
  </si>
  <si>
    <t>REPOSICION FONDO CAJA CHICA DE LA UNIDAD ADMINISTRATIVA DE BAYAGUANA ZONA IV CORRESP. AL PERIODO DEL 05-05 AL 06-06-2022.</t>
  </si>
  <si>
    <t>PAGO FACT. NO. B1100009578/20-06-2022, ALQUILER LOCAL COMERCIAL EN EL MUNICIPIO DUVERGE, PROV.INDEPENDENCIA CORRESP. AL MES DE JUNIO/2022.</t>
  </si>
  <si>
    <t>PAGO FACT. NO. B1100009585/20-06-2022,  ALQUILER  LOCAL DE LA OFICINA COMERCIAL EN EL MUNICIPIO DE VALLEJUELOS, PROV. SAN JUAN, CORRESP. AL MES JUNIO/2022  .</t>
  </si>
  <si>
    <t>PAGO INDEMNIZACION Y VACACIONES (30 DIAS CORRESPONDIENTE AL AÑO 2019 Y 30 DEL 2020), QUIEN DESEMPEÑO EL CARGO DE CHOFER I, EN LA DIV. DE TRANSPORTACION.</t>
  </si>
  <si>
    <t>PAGO INDEMNIZACION Y VACACIONES (30 DIAS CORRESP. AL AÑO 2019 Y 30 AL 2020), QUIEN DESEMPEÑO EL CARGO DE CHOFER I, EN LA DIV. DE TRANSPORTACION.</t>
  </si>
  <si>
    <t>PAGO INDEMNIZACION Y VACACIONES (15 DIAS CORRESPONDIENTE AL AÑO 2021), QUIEN DESEMPEÑO EL CARGO DE ELECTRICISTA, EN EL DEPTO. DE MANTENIMIENTO ELECTROMECANICO.</t>
  </si>
  <si>
    <t>PAGO INDEMNIZACION Y VACACIONES (15 DIAS CORRESP. AL AÑO 2021), QUIEN DESEMPEÑO EL CARGO DE ELECTRICISTA, EN EL DEPTO. DE MANTENIMIENTO ELECTROMECANICO ).</t>
  </si>
  <si>
    <t>PAGO INDEMNIZACION Y VACACIONES (30 DIAS CORRESP. AL AÑO 2020 Y 30 DEL 2021), QUIEN DESEMPEÑO EL CARGO DE DISTRIBUIDOR DE FACTURAS, EN LA DIV. COMERCIAL PROV. SAN JUAN DE LA MAGUANA.</t>
  </si>
  <si>
    <t>PAGO INDEMNIZACION Y VACACIONES (30 DIAS CORRESP. AL AÑO 2020 Y 30 AL 2021), QUIEN DESEMPEÑO EL CARGO DE DISTRIBUIDOR DE FACTURAS, EN LA DIV. COMERCIAL PROV. SAN JUAN DE LA MAGUANA.</t>
  </si>
  <si>
    <t>PAGO FACT. NO.B1100009582/20-06-2022,  ALQUILER LOCAL COMERCIAL EN EL MUNICIPIO MONCION, PROV. SANTIAGO RODRIGUEZ, CORRESP. 12 DIAS DEL MES DE JUNIO/2022.</t>
  </si>
  <si>
    <t>PAGO INDEMNIZACION Y VACACIONES (20 DIAS CORRESP. AL AÑO 2020 Y 15 DEL 2021), QUIEN DESEMPEÑO EL CARGO DE SECRETARIA, EN EL DEPTO. DE TRATAMIENTO DE AGUAS RESIDUALES.</t>
  </si>
  <si>
    <t>PAGO INDEMNIZACION Y VACACIONES (20 DIAS CORRESP. AL AÑO 2020 Y 15 AL 2021),  QUIEN DESEMPEÑO EL CARGO DE SECRETARIA, EN EL DEPTO. DE TRATAMIENTO DE AGUAS RESIDUALES).</t>
  </si>
  <si>
    <t>PAGO FACTS. NOS.B1500000001, 02/03-06-2022,  ALQUILER LOCAL COMERCIAL EN EL MUNICIPIO SAN RAFAEL DEL YUMA, PROV. LA ALTAGRACIA, CORRESP. A LOS MESES DE SEPTIEMBRE, OCTUBRE, NOVIEMBRE, DICIEMBRE/2021 Y ENERO, FEBRERO, MARZO, ABRIL, MAYO/2022.</t>
  </si>
  <si>
    <t>PAGO FACT. NO.B1100009584/20-06-2022,  ALQUILER LOCAL COMERCIAL  EN EL SECTOR PIZARRETE, MUNICIPIO BANI, PROV. PERAVIA, CORRESP. AL MES DE JUNIO/2022</t>
  </si>
  <si>
    <t>PAGO FACT NO.B1100009548/20-06-2022, ALQUILER LOCAL COMERCIAL UBICADO EN EL MUNICIPIO VICENTE NOBLE, PROV. BARAHONA,CORRESP. AL MES DE JUNIO/2022.</t>
  </si>
  <si>
    <t>PAGO FACT. NO.B1100009549/20-06-2022,  ALQUILER LOCAL COMERCIAL EN MANZANILLO, MUNICIPIO PEPILLO SALCEDO, PROV. MONTECRISTI, CORRESP. AL MES DE JUNIO/2022.</t>
  </si>
  <si>
    <t>PAGO FACT. NO. B0230794886/08-04-2022, DESCONTADO DE LA INDEMNIZACION Y VACACIONES, QUIEN DESEMPEÑO EL CARGO DE CHOFER I, EN LA DIV. DE TRANSPORTACION.</t>
  </si>
  <si>
    <t>PAGO FACTS. NOS. B1500000005, 07/16-03-2022, O/S NO. OS2021-0875, 0874, HONORARIOS PROFESIONALES POR PARTICIPAR COMO NOTARIO PARA EL ACTO DE APERTURA DE LA COMPARACIÓN DE PRECIOS NO.  INAPA-CCC-CP-2021-0028, ¨OFERTAS ECONÓMICAS (SOBRE B) Y OFERTAS TÉCNICAS (SOBRE A) PARA LA ADQUISICIÓN DE MATERIALES GASTABLES PARA USO DEL INAPA¨.</t>
  </si>
  <si>
    <t>PAGO FACTS. NOS. B0229704329/27-01, 707456/03-02, 707884/04-02, 30779916/04-03, 31927158/09-05-2022, DESCONTADO DE LA INDEMNIZACION Y VACACIONES , QUIEN DESEMPEÑO EL CARGO DE SECRETARIA, EN EL DEPTO. DE TRATAMIENTO DE AGUAS RESIDUALES.</t>
  </si>
  <si>
    <t xml:space="preserve">104338 </t>
  </si>
  <si>
    <t>RETENCION ISR CORRESP. A  LAS NOMINAS DE HORAS EXTRAS Y BONO POR RENDIMIENTO INDIVIDUAL 2021 PARTE 3, JUNIO/2022.</t>
  </si>
  <si>
    <t>SERV. DE TRANSPORTE IDA Y VUELTA AL PERSONAL ADMINISTRATIVO DE INAPA SAN CRISTOBAL, CORRESPONDIENTE AL MES DE ABRIL 2022.</t>
  </si>
  <si>
    <t>SERV. DE CONFECCION DE LETRERO PARA SER USADOS EN LA SEÑALIZACION VIAL EN LOS TRABAJOS DE REPARACION DE AVERIAS Y NUEVAS CONEXIONES EN DIFERENTES PUNTOS DE INAPA, SAN CRISTOBAL.</t>
  </si>
  <si>
    <t>SERV. DE REBOBINADO DEL MOTOR DE 75 HP QUE PERTENECE AL ACUEDUCTO DE JUAN BARON , PALENQUE EQUIPO #3, INAPA, PROV. SAN CRISTOBAL.</t>
  </si>
  <si>
    <t>SERV. DE FABRICACION, MECANIZADO Y RECONSTRUCCION DE PIEZAS PARA USO EN DIFERENTES AC. YAGUATE, LAVA PIES, RENOMBEO SEMILLA Y VILLA ALTAGRACIA, INAPA, PROV. SAN CRISTOBAL.</t>
  </si>
  <si>
    <t>COMPRA DE MOTOR DE 60HP PARA SER UTILIZADO EN EL EQUIPO#3 DEL AC. DE SABANA TORO, INAPA PROV. SAN CRISTOBAL.</t>
  </si>
  <si>
    <t>SERV. DE LAVADO  SENCILLO Y MANTENIMIENTO COMPLETO A LOS DIFERENTES VEHICULOS DE DEPARTAMENTO PROV. INAPA SAN CRISTOBAL, LOS MESES DE FEBRERO 2022 Y MARZO 2022.</t>
  </si>
  <si>
    <t>SERV. DE AGUA 55.50 HORAS PARA USO EN LA INSTALACION, EXTRACCION Y CAMBIO DE EQUIPOS ELECTRICOS EN DIFERENTES AC. DE INAPA PROV. SAN CRISTOBAL. LOS DIAS 4,5,6,7,9,10,11,12,13 Y 16 DE MAYO 2022.</t>
  </si>
  <si>
    <t>SERV. DE CAMION SUCCIONADOR PARA EXTRACCION DE AGUAS RESIDUALES Y LIMPIEZA DE TRAMPA DE GRASA EN LA CARCEL PREVENTIVA DE NAJAYO, INAPA, SAN CRISTOBAL.</t>
  </si>
  <si>
    <t>COMPRA DE TAPES  DE GOMA Y VINIL PARA SER UTILIZADOS POR LA BRIGADA TECNICA TECNICA EN TRABAJOS RECURRENTES, INAPA, PROV. SAN CRISTOBAL.</t>
  </si>
  <si>
    <t>PAGO ALQUILER LOCAL COMERCIAL ESTAFETA ESTAFETA DE CAMBITA, INAPA PROV. SAN CRISTOBAL, CORRESPONDIENTE A LOS MESES DE ENERO 2022 HASTA MAYO 2022.</t>
  </si>
  <si>
    <t>SERV. DE 42.47M2M2 DE HORMIGON ASFALTICO CALIENTE (HAC) LA CUAL SE UTILIZO EN EL BACHEO DE LA CALLE GASPAR HERNANDEZ EN DONDE SE ROMPIO POR CAUSA DE CORRECCION DE AVERIAS, INAPA, PROV. S.C.</t>
  </si>
  <si>
    <t>SERV. DE 120.35M2 DE HORMIGON ASFALTICO CALIENTE (HAC) LA CUAL SE UTILIZO EN EBACHEO DE LAS CALLES EN DONDE SE ROMPIO POR CAUSA DE LA CORRECCION AVERIAS, INAPA, PROV. S.C.</t>
  </si>
  <si>
    <t>SERV. DE 101M2 DE HORMIGON ASFALTICO CALIENTE (HAC) LA CUAL SE UTILIZO EN EL BACHEO DE LAS CALLES EN DONDE SE ROMPIO POR CAUSA DE LA CORRECCION DE AVERIAS, INAPA, PROV. S.C.</t>
  </si>
  <si>
    <t>PAGO DE ESTAFETA UTILIZADA POR EL AREA COMERCIAL UBICADA EN EL PUERTO, VILLA ALTAGRACIA S.C. INAPA, PROV. SAN CRISTOBAL.</t>
  </si>
  <si>
    <t>SERV. DE CHEQUEO Y REPARACION DEL CAMION KIA MATRICULA Z530878 UTILIZADO POR EL AREA DE OPERACIONES, INAPA, PROV. SAN CRISTOBAL.</t>
  </si>
  <si>
    <t>SERV. DE REPARACION Y MANTENIMIENTO CORRETIVO A LA CAMIONETA FICHA 749, INAPA, PROV. SAN CRISTOBAL.</t>
  </si>
  <si>
    <t>COMPRA DE UNA (1) IMPRESORA LASERJET MULTIFUCIONAL 137 PARA SER UTILIZADA EN EL AREA DE OPERACIONES, INAPA, PROV. SAN CRISTOBAL.</t>
  </si>
  <si>
    <t>COMPRA DE CONSUMIBLE DE IMPRESORAS, PARA SER UTIL. EN LAS OFICINAS DE INAPA PROV. SAN CRISTOBAL.</t>
  </si>
  <si>
    <t>RETENCIONES CORRESPONDIENTE AL 5%, 10%, DE ISR Y EL 18%, 30% DEL ITBIS, CORRESPONDIENTE AL MES DE JUNIO 2022.</t>
  </si>
  <si>
    <t>COMPRA DE NIPLES PLATILLADOS DE 2,3 Y 6", PARA SER UTILIZADOS EN LA COLOCACION DE VALVULAS EN DIFERENTES PUNTOS MATERIALES DE SAN CRISTOBAL, INAPA, PROV. SAN CRISTOBAL.</t>
  </si>
  <si>
    <t>COMPRA DE MATERIALES DE CORTE Y RECONEXION QUE SERAN UTILIZADOS EN LA OFICINA COMERCIAL Y ESTAFETAS DE INAPA, PROV. SAN CRISTOBAL.</t>
  </si>
  <si>
    <t>SERV. DE ALQUILER DE RETROPALA DE 10 HORAS PARA CORREGIR AVERIAS EN LA LINEA DE 16" DIAMETRO EN LOS ARREMANGADOS, VILLA ALTAGRACIA, INAPA, PROV. SAN CRISTOBAL.</t>
  </si>
  <si>
    <t>PAGO DE ESTAFETA UTILIZADA POR EL AREA COMERCIAL UBICADA EN EL PUERTO, VILLA ALTAGRACIA S.C. INAPA, PROV. SAN CRISTOBAL. CORRESPONDIENTE AL MES DE JUNIO 2022.</t>
  </si>
  <si>
    <t>PAGO DE ESTAFETAUTILIZADA POR EL AREA COMERCIAL UBICADA EN BAJOS HAINA, SAN CRISTOBAL, INAPA. CORRESPONDIENTE AL MES DE JUNIO 2022.</t>
  </si>
  <si>
    <t>PAGO DE ESTAFETA UTILIZADO POR EL AREA COMERCIAL DE UBICADO EN HATILLO, SAN CRISTOBAL, INAPA, S.C. CORRESPONDIENTE AL MES DE JUNIO 2022.</t>
  </si>
  <si>
    <t>PAGO DE ESTAFETA UTILIZADA POR EL AREA COMERCIAL UBICADA EN YAGUATE, SAN CRISTOBAL, INAPA. CORRESPONDIENTE AL MES DE JUNIO 2022.</t>
  </si>
  <si>
    <t>PAGO DE ESTAFETA UTILIZADO POR EL AREA COMERCIAL UBICADA EN SABANA GRANDE DE PALENQUE, SAN CRISTOBAL, INAPA. CORRESPONDIENTE AL MES DE JUNIO 22</t>
  </si>
  <si>
    <t>PAGO DE ESTAFETA UTILIZADA POR EL AREA COMERCIAL UBICADA EN VILLA ALTAGRACIA, SAN CRISTOBAL, INAPA. CORRESPONDIENTE AL MES JUNIO 2022.</t>
  </si>
  <si>
    <t>4655</t>
  </si>
  <si>
    <t>4656</t>
  </si>
  <si>
    <t>4657</t>
  </si>
  <si>
    <t>4658</t>
  </si>
  <si>
    <t>4659</t>
  </si>
  <si>
    <t>4660</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</si>
  <si>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</si>
  <si>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</si>
  <si>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</si>
  <si>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</si>
  <si>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</si>
  <si>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</si>
  <si>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</si>
  <si>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</si>
  <si>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</si>
  <si>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</si>
  <si>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</si>
  <si>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</si>
  <si>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</si>
  <si>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</si>
  <si>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</si>
  <si>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</si>
  <si>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</si>
  <si>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</si>
  <si>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</si>
  <si>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</si>
  <si>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</si>
  <si>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4661</t>
  </si>
  <si>
    <t xml:space="preserve">EFT-2552 </t>
  </si>
  <si>
    <t>PAGO FACT. NO.B1500000144/01-07-2022 (CUB. NO.11) DE LOS TRABAJOS DE CONSTRUCCION LINEA DE CONDUCCION (DESDE PUNTO DE EMPALME TUBERIA DE 20"  EXISTENTE HASTA NUEVA ESTACION DE BOMBEO) ESTACION DE BOMBEO Y LINEA DE IMPULSION  HASTA E=2 + 359.03 AC.MULTIPLE JUANA VICENTA, PROV. SAMANA.</t>
  </si>
  <si>
    <t xml:space="preserve"> Del 01 al  30  de JULIO  2022</t>
  </si>
  <si>
    <t xml:space="preserve">PAGO FACTURA NO.B1100009579/20-06-22,  ALQUILER LOCAL COMERCIAL EN VILLA CENTRAL, PROVINCIA BARAHONA, SEGUN CONTRATO NO.171/2013, CORRESPONDIENTE AL MES JUNIO/2022,  MENOS DESC. ISR $1,000.00, ITBIS RD$1,800.00.- </t>
  </si>
  <si>
    <t>PAGO FACTURA NO. B1500000011/03-06-2022 ORDEN DE SERVICIO OS2022-0121, SERVICIO DE DISTRIBUCIÓN DE AGUA EN LOS DIFERENTES SECTORES Y COMUNIDADES DE LAS PROVINCIAS DE AZUA, CORRESPONDIENTE A 29 DÍAS DEL MES MAYO/2022  CONTRATO NO.005/2022, MENOS DESC. ISR RD$6,452.50.</t>
  </si>
  <si>
    <t>PAGO FACTURA NO. B1500000167/21-06-2022, ORDEN DE SERVICIO NO. OS2022-0248, DISTRIBUCION DE AGUA EN DIFERENTES SECTORES Y COMUNIDADES DE LA PROVINCIA EL SEIBO,  SEGUN CONTRATO NO. 037/2022, CORRESPONDIENTE A 30 DIAS DE MAYO/2022, MENOS DESC. ISR RD$ 6,675.00.</t>
  </si>
  <si>
    <t>PAGO FACTURAS NOS.B1500000001/05-05, 02/06-06-2022, ORDEN DE SERVICIO NO. OS2022-0199, DISTRIBUCION DE AGUA EN DIFERENTES SECTORES Y COMUNIDADES DE LA PROVINCIA DE BAHORUCO, SEGUN CONTRATO NO. 021/2022. CORRESPONDIENTE A 30  DIAS DE ABRIL, 31 DIAS DE MAYO/2022. MENOS DESC. ISR RD$ 13,572.50.</t>
  </si>
  <si>
    <t>PAGO VIÁTICOS DIRECCIÓN DE OPERACIONES CORRESPONDIENTE AL MES DE MAYO/2022, ELABORADA EN JUNIO/2022, SEGÚN MEMO-DF-196/2022.</t>
  </si>
  <si>
    <t>PAGO FACTURA NO. B1500173154/28-06-2022 (775717370) SERVICIO DE FLOTAS INAPA, PROV. SAN CRISTOBAL, CORRESPONDIENTE AL MES DE JUNIO/2022, SEGÚN MEMO-DSCR-NO.0099/2022, MENOS DESC. ISR RD$1,877.33.</t>
  </si>
  <si>
    <t>PAGO VIATICOS DE LA DIRECCION DE SUP. Y FISCALIZACION DE OBRAS, CORRESPONDIENTE AL MES DE MAYO/2022, ELABORADA EN JUNIO/2022, SEGUN MEMO-DF-199-2022</t>
  </si>
  <si>
    <t>PAGO VIÁTICOS DIRECCIÓN COMERCIAL CORRESPONDIENTE AL MES DE MAYO/2022, ELABORADA EN JUNIO/2022, SEGÚN MEMO-DF-197/2022.</t>
  </si>
  <si>
    <t>PAGO VIATICOS COMPLETIVO II DE ABRIL/2022, ELABORADA EN JULIO/2022, SEGUN MEMO-DF-198/2022.</t>
  </si>
  <si>
    <t>PAGO FACTURAS NOS.B0229632555/28-02, 31257367/16-03, 31263435/05-04, 31264319/08-04, 31265821/13-04-2022, DESCONTADO DE LAS VACACIONES DE LA SRA. LIBANESSA JACQUELINE GUERRERO GUZMAN, CEDULA DE IDENTIDAD NO.026-0116320-3, QUIEN DESEMPEÑO EL CARGO DE TECNICO ADMINISTRATIVO, EN LA DIVISION ADMINISTRATIVA PROVINCIA SAN PEDRO DE MACORIS, SEGUN HOJA DE CALCULO DEL MAP, MEMO-DOTC-336/2022.</t>
  </si>
  <si>
    <t>PAGO FACTURA NO. B1500000022/10-06-2022, ORDEN DE SERVICIO OS2022-0165, SERVICIO DE DISTRIBUCIÓN DE AGUA EN CAMIÓN CISTERNA EN LOS DIFERENTES SECTORES Y COMUNIDADES DE LA PROVINCIA DE EL SEIBÓ, CORRESPONDIENTE A 30 DÍAS DEL MES DE MAYO/2022, CONTRATO NO.025/2022, MENOS DESC. ISR RD$6,675.00.</t>
  </si>
  <si>
    <t>PAGO FACTURAS NOS.B0231077283/10-03, 31089758/08-04-2022, DESCONTADO DE LA INDEMNIZACION Y VACACIONES DE LA SRA. JESSICA VASQUEZ CONTRERAS, CEDULA DE IDENTIDAD NO.402-2308618-8, QUIEN DESEMPEÑO EL CARGO DE SECRETARIA, EN LA DIVISION ADMINISTRATIVA PROVINCIA SAN PEDRO DE MACORIS, SEGUN HOJA DE CALCULO DEL MAP, MEMO-DOTC-230/2022.</t>
  </si>
  <si>
    <t>PAGO VIATICOS DIRECCION DE INGENIERIA,  CORRESPONDIENTE AL MES DE MAYO/2022, ELABORADA EN JULIO/2002., SEGUN MEMO-DF-200/2022.</t>
  </si>
  <si>
    <t>PAGO FACTURA NO. B1500172470/28-06-2022 (721621338) SERVICIO DE LAS FLOTAS GENERAL INAPA, CORRESPONDIENTE AL MES DE JUNIO/2022, SEGÚN MEMO-DSCR-NO.0098/2022, MENOS DESC. ISR RD$12,244.06.</t>
  </si>
  <si>
    <t>PAGO VIATICOS UNIDADES CONSULTIVAS O ASESORAS, CORRESPONDIENTE A MAYO/2022, ELABORADA EN JUNIO/2022, SEGUN MEMO-DF-201-2022.</t>
  </si>
  <si>
    <t>PAGO FACTURA NO.B1100009556/20-06-2022,  ALQUILER LOCAL COMERCIAL EN LAS TARANAS VILLA RIVAS, PROVINCIA DUARTE, SEGUN CONTRATO NO.02/2016, CORRESPONDIENTE AL MES DE JUNIO/2022, MENOS DESC. ISR RD$200.00, ITBIS RD$360.00.-</t>
  </si>
  <si>
    <t xml:space="preserve">EFT-7993 </t>
  </si>
  <si>
    <t xml:space="preserve">EFT-7994 </t>
  </si>
  <si>
    <t xml:space="preserve">EFT-7995 </t>
  </si>
  <si>
    <t xml:space="preserve">EFT-7996 </t>
  </si>
  <si>
    <t xml:space="preserve">EFT-7997 </t>
  </si>
  <si>
    <t xml:space="preserve">EFT-7998 </t>
  </si>
  <si>
    <t xml:space="preserve">EFT-7999 </t>
  </si>
  <si>
    <t xml:space="preserve">EFT-8000 </t>
  </si>
  <si>
    <t xml:space="preserve">EFT-8001 </t>
  </si>
  <si>
    <t xml:space="preserve">EFT-8002 </t>
  </si>
  <si>
    <t xml:space="preserve">EFT-8003 </t>
  </si>
  <si>
    <t xml:space="preserve">EFT-8004 </t>
  </si>
  <si>
    <t xml:space="preserve">EFT-8005 </t>
  </si>
  <si>
    <t xml:space="preserve">EFT-8006 </t>
  </si>
  <si>
    <t xml:space="preserve">EFT-8007 </t>
  </si>
  <si>
    <t xml:space="preserve">EFT-8008 </t>
  </si>
  <si>
    <t xml:space="preserve">EFT-8009 </t>
  </si>
  <si>
    <t xml:space="preserve">EFT-8010 </t>
  </si>
  <si>
    <t xml:space="preserve">EFT-8011 </t>
  </si>
  <si>
    <t xml:space="preserve">EFT-8012 </t>
  </si>
  <si>
    <t xml:space="preserve">EFT-8013 </t>
  </si>
  <si>
    <t xml:space="preserve">EFT-8014 </t>
  </si>
  <si>
    <t xml:space="preserve">EFT-8015 </t>
  </si>
  <si>
    <t xml:space="preserve">EFT-8016 </t>
  </si>
  <si>
    <t xml:space="preserve">EFT-8017 </t>
  </si>
  <si>
    <t xml:space="preserve">EFT-8018 </t>
  </si>
  <si>
    <t xml:space="preserve">EFT-8019 </t>
  </si>
  <si>
    <t xml:space="preserve">EFT-8020 </t>
  </si>
  <si>
    <t xml:space="preserve">EFT-8022 </t>
  </si>
  <si>
    <t xml:space="preserve">EFT-8023 </t>
  </si>
  <si>
    <t xml:space="preserve">EFT-8024 </t>
  </si>
  <si>
    <t xml:space="preserve">EFT-8025 </t>
  </si>
  <si>
    <t xml:space="preserve">EFT-8026 </t>
  </si>
  <si>
    <t xml:space="preserve">EFT-8027 </t>
  </si>
  <si>
    <t xml:space="preserve">EFT-8028 </t>
  </si>
  <si>
    <t xml:space="preserve">EFT-8029 </t>
  </si>
  <si>
    <t xml:space="preserve">EFT-8030 </t>
  </si>
  <si>
    <t xml:space="preserve">EFT-8031 </t>
  </si>
  <si>
    <t xml:space="preserve">EFT-8032 </t>
  </si>
  <si>
    <t xml:space="preserve">EFT-8033 </t>
  </si>
  <si>
    <t xml:space="preserve">EFT-8034 </t>
  </si>
  <si>
    <t xml:space="preserve">EFT-8035 </t>
  </si>
  <si>
    <r>
      <t xml:space="preserve">EFT-8021 </t>
    </r>
    <r>
      <rPr>
        <sz val="8"/>
        <color indexed="10"/>
        <rFont val="Calibri"/>
        <family val="2"/>
        <scheme val="minor"/>
      </rPr>
      <t xml:space="preserve"> </t>
    </r>
  </si>
  <si>
    <t>PAGO FACT. NO. B1100009581/20-06-2022,  ALQUILER LOCAL COMERCIAL, EN EL MUNICIPIO VILLA JARAGUA, PROV. BAHORUCO, CORRESP. AL MES DE JUNIO/2022.</t>
  </si>
  <si>
    <t>PAGO FACT. NO.B1100009560/20-06-2022,  ALQUILER LOCAL COMERCIAL EN JICOME ARRIBA, MUNICIPIO ESPERANZA, PROV. VALVERDE, CORRESP. AL MES DE JUNIO/2022.</t>
  </si>
  <si>
    <t>PAGO FACT. NO.B1100009559/20-06-2022,  ALQUILER LOCAL COMERCIAL, MUNICIPIO SAN JOSE DE OCOA, PROV.  DE SAN JOSE DE OCOA ,CORRESP. AL MES DE JUNIO/2022.</t>
  </si>
  <si>
    <t>PAGO FACT. NO.B1100009567/20-06-2022, ALQUILER LOCAL COMERCIAL EN CAÑAFISTOL-BANI, PROV. PERAVIA CORRESP. AL MES DE JUNIO/2022.</t>
  </si>
  <si>
    <t>REPOSICION FONDO CAJA CHICA DE LA PROV. MARIA TRINIDAD SANCHEZ ZONA III CORRESP. AL PERIODO DEL 27-04 AL 09-06-2022,.</t>
  </si>
  <si>
    <t>REPOSICION FONDO CAJA CHICA DEL AC. DE CASTILLO ZONA III (PROV. DUARTE) CORRESP. AL PERIODO DEL 29-04 AL 14-06-2022.</t>
  </si>
  <si>
    <t xml:space="preserve">REPOSICION FONDO CAJA CHICA DE LA PROV.  DUARTE ZONA III CORRESP. AL PERIODO DEL 09-05 AL 09-06-2022. </t>
  </si>
  <si>
    <t xml:space="preserve">PAGO FACT. NO. B1100009554/20-06-2022,  ALQUILER LOCAL COMERCIAL, MUNICIPIO SAN JUAN, PROV. SAN JUAN,   CORRESP. AL MES DE JUNIO/2022. </t>
  </si>
  <si>
    <t>PAGO VACACIONES (20 DIAS CORRESP. AL AÑO 2019 Y 20 DEL 2020), QUIEN DESEMPEÑO EL CARGO DE TECNICO ADMINISTRATIVO, EN LA DIVISION ADMNTIVA PROV. SAN PEDRO DE MACORIS.</t>
  </si>
  <si>
    <t>PAGO VACACIONES (20 DIAS CORRESP. AL AÑO 2019 Y 20 AL 2020), QUIEN DESEMPEÑO EL CARGO DE TECNICO ADMNTIVO, EN LA DIV. ADMINISTRATIVA PROV. SAN PEDRO DE MACORIS.</t>
  </si>
  <si>
    <t>PAGO FACT. NO. B1100009551/20-06-2022, ALQUILER DE LOCAL  COMERCIAL, UBICADO EN LA CALLE SANTOME NO.38, MUNICIPIO EL CERCADO,  PROV. SAN JUAN,  CORRESP. AL MES DE JUNIO/2022.</t>
  </si>
  <si>
    <t>PAGO FACT. NO. B1100009557/20-05-2022, ALQUILER LOCAL COMERCIAL UBICADO EN EL MUNICIPIO JIMANI PROV. INDEPENDENCIA, CORRESP. AL MES DE JUNIO/2022.</t>
  </si>
  <si>
    <t>PAGO FACT. NO.B1100009552/20-06-2022, ALQUILER LOCAL COMERCIAL EN EL MUNICIPIO RESTAURACION,  PROV. DAJABON,CORRESP. AL MES DE JUNIO/2022.</t>
  </si>
  <si>
    <t>REPOSICION FONDO CAJA CHICA DE LA UNIDAD COMERCIAL DE SANCHEZ ZONA III (PROV. SAMANA) CORRESP. AL PERIODO DEL 28-04 AL 09-06-2022.</t>
  </si>
  <si>
    <t>PAGO FACT. NO.B1100009570/20-06-2022, ALQUILER DE LOCAL COMERCIAL EN EL  MUNICIPIO ENRIQUILLO, PROV.  BARAHONA, CORRESP. AL MES JUNIO/2022.</t>
  </si>
  <si>
    <t>PAGO FACT. NO. B1100009550/20-06-2022, ALQUILER DE LOCAL COMERCIAL UBICADO EN EL DISTRITO MUNICIPAL PALMAR DE OCOA, MUNICIPIO AZUA, PROV. AZUA,  CORRESP. AL MES DE JUNIO/2022.</t>
  </si>
  <si>
    <t>PAGO FACT. NO.B1100009547/20-06-2022, ALQUILER LOCAL COMERCIAL EN PIMENTEL, PROV. DUARTE, CORRESP. AL MES DE JUNIO/2022.</t>
  </si>
  <si>
    <t xml:space="preserve">PAGO FACT. NO.B1100009546/20-06-2022 ALQUILER LOCAL COMERCIAL EN COTUI PROV.  SANCHEZ RAMIREZ ,  CORRESP. AL MES DE JUNIO/2022. </t>
  </si>
  <si>
    <t xml:space="preserve">PAGO FACT. NO. B1500000006/16-03-2022, O/S NO. OS2021-0872, HONORARIOS PROFESIONALES POR PARTICIPAR COMO NOTARIO PARA EL ACTO DE APERTURA   DE LA COMPARACIÓN DE PRECIOS NO. INAPA-CCC-CP-2021-0017, OFERTAS TÉCNICAS (SOBRE A) PARA LA ADQUISICIÓN E INSTALACIÓN SISTEMAS DE EQUIPOS DE CONTROL DE ACCESO Y CONTROL DE ASISTENCIA PARA SER UTILIZADOS EN EL NIVEL CENTRAL, EDIFICIO COMERCIAL Y AC. RURAL ¨. </t>
  </si>
  <si>
    <t>PAGO FACTS. NOS B1500000001/18-05, 02/09-06-2022,  O/S NO. OS2022-0237, DISTRIBUCIÓN DE AGUA EN DIFERENTES SECTORES Y COMUNIDADES DE LA PROV. EL SEIBO,  CORRESP. A  24  DÍAS DEL MES DE ABRIL,  30 DIAS DE MAYO /2022.</t>
  </si>
  <si>
    <t>PAGO FACT. NO B1500000068/03-06-2022,  O/S NO.  OS2022-0061, DISTRIBUCIÓN DE AGUA EN DIFERENTES SECTORES Y COMUNIDADES DE LA PROV. DUARTE,  CORRESP. 31  DÍAS DEL MES DE MAYO/2022,.</t>
  </si>
  <si>
    <t xml:space="preserve">PAGO FACT. NO.B1100009562/20-06-2022, ALQUILER LOCAL COMERCIAL,  MUNICIPIO EL VALLE, PROV. HATO MAYOR , CORRESP. AL MES DE JUNIO/2022. </t>
  </si>
  <si>
    <t>PAGO VIATICOS DIRECCION DE TECNOLOGIAS DE LA INFORMACION Y COMUNICACION, CORRESP. A MAYO/2022, ELAB. EN JUNIO/2022.</t>
  </si>
  <si>
    <t>PAGO VIÁTICOS DIRECCIÓN DESARROLLO PROVINCIAL CORRESP. AL MES DE MAYO/2022, ELAB. EN JUNIO/2022, .</t>
  </si>
  <si>
    <t>REPOSICION FONDO CAJA CHICA DE LA PROV. MONTE PLATA ZONA IV CORRESP. AL PERIODO DEL 19-05 AL 06-06-2022.</t>
  </si>
  <si>
    <t>PAGO FACt. NO.B1100009565/20-06-2022,  ALQUILER LOCAL,  EN EL MUNICIPIO TAMAYO, PROV. BARAHONA, CORRESP. AL MES JULIO/2022.</t>
  </si>
  <si>
    <t>SALDO, INDEMNIZACION Y VACACIONES CORRESP. A (30 DIAS DEL AÑO 2020 Y 25 DEL 2021), QUIEN DESEMPEÑO LA FUNCION DE ANALISTA DE PRESUPUESTO DE OBRAS, EN EL DEPTO. DE COSTOS Y PRESUPUESTOS.</t>
  </si>
  <si>
    <t>PAGO FACT. NO.B1100009569/20-06-2022, ALQUILER DE LOCAL COMERCIAL EN EL MUNICIPIO GALVAN, PROV. BARAHONA, CORRESP. AL MES JUNIO/2022.</t>
  </si>
  <si>
    <t>2DO ABONO, INDEMNIZACION Y VACACIONES CORRESP. A (30 DIAS DEL AÑO 2021 Y 30 DEL 2022), QUIEN DESEMPEÑO LA FUNCION DE GESTOR DE PROYECTOS, EN LA DIRECCION DE PLANIFICACION Y DESARROLLO.</t>
  </si>
  <si>
    <t>PAGO FACT. NO.B1100009574/20-06-2022,  ALQUILER LOCAL COMERCIAL EN EL FACTOR, MUNICIPIO DE NAGUA, PROV. MARIA TRINIDAD SANCHEZ,  CORRESP. AL MES DE JUNIO/2022.</t>
  </si>
  <si>
    <t>PAGO FACT. NO. B1100009583/20-06-2022, ALQUILER DE LOCAL COMERCIAL, MUNICIPIO MICHES, PROV. EL SEIBO,  CORRESP. AL MES DE JUNIO/2022.</t>
  </si>
  <si>
    <t>PAGO FACT. NO. B1100009573/20-06-2022,  ALQUILER LOCAL COMERCIAL EN EL MUNICIPIO SABANA LARGA, PROV. SAN JOSE DE OCOA, CORRESP. AL MES DE JUNIO/2022.</t>
  </si>
  <si>
    <t xml:space="preserve">REPOSICION FONDO CAJA CHICA DE LA PROV. EL SEIBO ZONA VI CORRESP. AL PERIODO DEL 24-05 AL 24-06-2022, </t>
  </si>
  <si>
    <t>PAGO FACT. NO.B1100009575/20-06-2022  ALQUILER LOCAL COMERCIAL MUNICIPIO COMENDADOR, PROV.ELIAS PIÑA,  CORRESP. AL MES DE JUNIO/2022.</t>
  </si>
  <si>
    <t>PAGO FACT. NO.B1100009577/20-06-2022,  ALQUILER LOCAL COMERCIAL EN LAS MATAS DE FARFAN,  PROV. SAN JUAN, CORRESP. A 5 DIAS DEL MES DE JUNIO/2022.</t>
  </si>
  <si>
    <t>PAGO FACT. NO.B1100009563/20-06-2022, ALQUILER LOCAL COMERCIAL  EN BOCA CANASTA , MUNICIPIO BANI, PROV. PERAVIA ,CORRESP. AL MES DE JUNIO/2022.</t>
  </si>
  <si>
    <t>PAGO FACT. NO. B1100009580/20-06-2022, ALQUILER DEL LOCAL  DE LA OFICINA COMERCIAL, UBICADO EN LA CALLE DUARTE NO.09,  MUNICIPIO RANCHO ARRIBA,  PROV. SAN JOSE DE OCOA, CORRESP. AL MES DE JUNIO/2022 .</t>
  </si>
  <si>
    <t>PAGO INDEMNIZACION Y VACACIONES (20 DIAS CORRESP. AL AÑO 2020 Y 14 DEL 2021), QUIEN DESEMPEÑO EL CARGO DE CHOFER II, EN LA DIVISION DE TRANSPORTACION.</t>
  </si>
  <si>
    <t>PAGO FACT. NO.B1100009566/20-06-2022, ALQUILER DE LOCAL COMERCIAL EN EL DISTRITO MUNICIPAL HATILLO PALMA , MUNICIPIO GUAYUBIN, PROV.  MONTE CRISTI,  CORRESP. AL MES JUNIO/2022.</t>
  </si>
  <si>
    <t>PAGO FACT. NO. B1100009576/20-06-2022, ALQUILER DE DOS LOCALES COMERCIALES EN EL MUNICIPIO DAJABON,  PROV. DAJABON, CORRESP. AL MES DE JUNIO/2022.</t>
  </si>
  <si>
    <t>PAGO FACTS. NOS. B0230777898/28-02, 30778445/01-03, 30784305/15-03, 30788244/24-03, 30792826/04-04, 30796043/11-04, 31923375/29-04-2022, DESCONTADO DE LA INDEMNIZACION Y VACACIONES, QUIEN DESEMPEÑO EL CARGO DE CHOFER II, EN LA DIV. DE TRANSPORTACION .</t>
  </si>
  <si>
    <t>PAGO FACT. NO. B1500041612/05-07-2022, CUENTA NO.86082876, POR SERVICIO DE LAS FLOTAS DE INAPA, CORRESP. A LA FACTURACIÓN DEL 01- AL 30 DE JUNIO/2022.</t>
  </si>
  <si>
    <t>PAGO FACT. NO.B1100009571/20-06-2022,  ALQUILER LOCAL COMERCIAL  EN EL MUNICIPIO NIZAO, PROV. PERAVIA CORRESP AL MES DE JUNIO/2022.</t>
  </si>
  <si>
    <t>PAGO FACT. NO.B1500173151/28-06-2022, CUENTA NO.709494508, SERV. TELEFONICOS E INTERNET, CORRESP. AL MES DE JUNIO/2022.</t>
  </si>
  <si>
    <t>PAGO FACT. NO.B1100009558/20-06-2022.  ALQUILER LOCAL COMERCIAL EN EL MUNICIPIO DE BAYAGUANA, PROV. MONTE PLATA, CORRESP. AL MES DE JUNIO/2022.</t>
  </si>
  <si>
    <t>PAGO FACT. NO.B1500000014/13-06-2022, O/S  NO. OS2022-0004, SERV. DE DISTRIBUCION DE AGUA CON CAMION CISTERNA EN DIFERENTES COMUNIDADES DE LA PROV. MARIA TRINIDAD SANCHEZ,  CORRESP. 26 DIAS DEL MES DE  MAYO/2022.</t>
  </si>
  <si>
    <t>PAGO FACT. NO.B1500000170/03-06-2022, O/S  NO. OS2022-0122, DISTRIBUCION DE AGUA EN DIFERENTES SECTORES Y COMUNIDADES DE LA PROV. SAN CRISTOBAL,  CORRESP. A 31  DIAS DE MAYO/2022.</t>
  </si>
  <si>
    <t>PAGO FACT. NO.B1500000010/03-06-2022, O/S NO. OS2022-0157, DISTRIBUCION DE AGUA EN DIFERENTES SECTORES Y COMUNIDADES DE LA PROV. DE AZUA, CORRESP. A 30  DIAS DE MAYO/2022. .</t>
  </si>
  <si>
    <t>PAGO FACT. NO. B1500000039/03-06-2022,  O/S  NO. OS2021-0891  DISTRIBUCION  DE AGUA EN DIFERENTES SECTORES Y COMUNIDADES DE LA PROV. DE AZUA ,  CORRESP. A  30  DIAS DE MAYO/2022.</t>
  </si>
  <si>
    <t xml:space="preserve">PAGO FACT. NO. B1500000045/01-06-2022,    O/S NO.  OS2022-0095, DISTRIBUCION DE AGUA EN DIFERENTES SECTORES Y COMUNIDADES DE LA PROV. MONTE PLATA ,  CORRESP. A 26 DIAS DE  MAYO/ 2022. </t>
  </si>
  <si>
    <t>PAGO FACT. NO. B1500000136/06-06-2022, O/S  NO. OS2022-0116, DISTRIBUCIÓN DE AGUA EN DIFERENTES SECTORES Y COMUNIDADES DE LA PROV. PERAVIA, CORRESP. A 31 DÍAS DEL MES DE MAYO/2022.</t>
  </si>
  <si>
    <t>PAGO FACT. NO. B1500173152/28-06-2022 (CUENTA NO.744281798), SERV. DE INTERNET BANDA ANCHA DE LA DIRECCION EJECUTIVA, SUB-DIRECTORES, DIRECCION DE TRATAMIENTO, COMUNICACION Y PRENSA, DIRECCION ADMTIVA, DIRECCION DE OPERACIONES, DIRECCION DE SUPERV. Y FISCALIZACION DE OBRAS Y DE LA PROV. SAN PEDRO DE MACORIS, CORRESP. AL MES DE JUNIO/2022.</t>
  </si>
  <si>
    <t xml:space="preserve">PAGO VIÁTICOS DE LA DIRECCIÓN DE TRATAMIENTO DE AGUA, CORRESPONDIENTE A MAYO/2022, ELABORADA EN JUNIO/2022. </t>
  </si>
  <si>
    <t>PAGO VIATICOS DIRECCION ADMINISTRATIVA, CORRESPONDIENTE AL MES DE MAYO/2022, ELABORADA EN JUNIO/2022.</t>
  </si>
  <si>
    <t>PAGO FACT. NO.B1500000075/07-06-2022, O/S  NO.OS2022-0191, SERV. DE DISTRIBUCION DE AGUA EN CAMION CISTERNA EN DIFERENTES SECTORES Y COMUNIDADES DE LA PROV. SAN CRISTOBAL, CORRESP. A 31 DIAS DEL MES DE MAYO/2022.</t>
  </si>
  <si>
    <t xml:space="preserve">PAGO FACT.  NO. B1500000132/06-06-2022,  O/S  NO. OS2022-0128, SERVICIO DISTRIBUCION DE AGUA EN DIFERENTES SECTORES Y COMUNIDADES DE LA PROV. SAN CRISTOBAL,  CORRESP. A 31  DIAS DE  MAYO/2022. </t>
  </si>
  <si>
    <t>REPOSICION FONDO CAJA CHICA DE LA PROVINCIA SAN JOSE DE OCOA ZONA IV CORRESP. AL PERIODO DEL 10-05 AL 22-06-2022.</t>
  </si>
  <si>
    <t>PAGO FACT. NO. B1100009572/20-06-2022, ALQUILER LOCAL COMERCIAL EN BOHECHIO, PROVINCIA SAN JUAN,  CORRESP. AL MES DE JUNIO/2022.</t>
  </si>
  <si>
    <t>PAGO FACTS. NOS. B0230148371/03-03, 30151798/14-03-2022, DESCONTADO DE LA INDEMNIZACION Y VACACIONES QUIEN DESEMPEÑO EL CARGO DE CHOFER I, EN LA DIV. DE TRANSPORTACION.</t>
  </si>
  <si>
    <t>PAGO INDEMNIZACION Y VACACIONES (20 DIAS CORRESPONDIENTE AL AÑO 2020 Y 17 DEL 2021), QUIEN DESEMPEÑO EL CARGO DE SECRETARIA, EN LA DIVISION ADMINISTRATIVA PROVINCIA SAN PEDRO DE MACORIS.</t>
  </si>
  <si>
    <t>PAGO FACT. NO.B1100009561/20-06-2022, ALQUILER LOCAL COMERCIAL EN VILLA LA MATA, PROV SANCHEZ RAMIREZ, CORRESP. AL MES DE JUNIO/2022.</t>
  </si>
  <si>
    <t>COMPRA DE 45,727.92 METROS CUADRADOS DE TERRENO DENTRO DE LA DESIGNACION CATASTRAL NO.410240115831 (PARTE) DE VILLA RIVA, PROV. DUARTE .</t>
  </si>
  <si>
    <t xml:space="preserve">EFT-8036 </t>
  </si>
  <si>
    <t>EFT-8037</t>
  </si>
  <si>
    <t>EFT-8038</t>
  </si>
  <si>
    <t>EFT-8039</t>
  </si>
  <si>
    <t>EFT-8040</t>
  </si>
  <si>
    <t xml:space="preserve">063101 </t>
  </si>
  <si>
    <t xml:space="preserve">063102 </t>
  </si>
  <si>
    <t xml:space="preserve">063103 </t>
  </si>
  <si>
    <t xml:space="preserve">063104 </t>
  </si>
  <si>
    <t xml:space="preserve">063105 </t>
  </si>
  <si>
    <t xml:space="preserve">063106 </t>
  </si>
  <si>
    <t xml:space="preserve">063107 </t>
  </si>
  <si>
    <t xml:space="preserve">063108 </t>
  </si>
  <si>
    <t>REPOS. FONDO CAJA CHICA DE LA PROVINCIA ELIAS PIÑA ZONA II CORRESP. AL PERIODO DEL 15-05 AL 03-07-2022, RECIBOS DE DESEMBOLSO DEL 3851 AL 3867.</t>
  </si>
  <si>
    <t>REPOS. FONDO CAJA CHICA DE LA UNIDAD ADMINISTRATIVA DE PIMENTEL ZONA III CORRESP. AL PERIODO DEL  09-06 AL 05-07-2022, RECIBOS DE DESEMBOLSO DEL 0151 AL 0162.</t>
  </si>
  <si>
    <t>PAGO INDEMN. Y VAC. (30 DIAS CORRESP. AL AÑO 2020 Y 25 DEL 2021), QUIEN DESEMPEÑO EL CARGO DE CHOFER I, EN LA DIVISION DE TRANSPORTACION.</t>
  </si>
  <si>
    <t>PAGO FACT. NO.B1100009564/20-06-2022, ALQUILER LOCAL COMERCIAL UBICADO EN EL MUNICIPIO DE LOMA DE CABRERA,  PROVINCIA DAJABON, CORRESP. AL  MES DE JUNIO/2022.</t>
  </si>
  <si>
    <t>REPOS. FONDO CAJA CHICA DE LA DIRECCION DE OPERACIONES DESTINADO PARA CUBRIR GASTOS DE URGENCIA CORRESP. AL PERIODO DEL 07-05 AL 15-06-2022, RECIBOS DE DESEMBOLSO DEL 10315 AL 10385.</t>
  </si>
  <si>
    <t>PAGO FACT. NO.B1100009553/20-06-2022,  ALQUILER LOCAL COMERCIAL EN EL MUNICIPIO LOMA DE CABRERA, PROVINCIA DAJABON, CORRESP. AL  MES DE JUNIO/2022.</t>
  </si>
  <si>
    <t>PAGO FACT. NO.B1500041650/05-07-022, CUENTA NO.86797963, CORRESP. AL SERVICIO DE USO GPS DEL INAPA FACTURACIÓN DESDE EL 01 AL 30 DE JUNIO/2022.</t>
  </si>
  <si>
    <t>PAGO FACT. NO. B1500000162/03-06-2022, ORDEN DE SERVICIO NO. OS2022-0057,  DISTRIBUCION DE AGUA EN DIFERENTES SECTORES Y COMUNIDADES DE LA PROVINCIA DUARTE, CORRESP. A  30 DIAS DEL MES DE MAYO/2022.</t>
  </si>
  <si>
    <t>PAGO FACT. NO.B1500000006/03-06-2022, ORDEN DE SERVICIO NO.OS2022-0142 ,SERVICIO DE DISTRIBUCION DE AGUA EN CAMION CISTERNA EN DIFERENTES COMUNIDADES DE LA PROVINCIA DE SANTIAGO, CORRESP. A 26 DIAS DEL MES DE MAYO/2022.</t>
  </si>
  <si>
    <t>PAGO FACT. NO.B1500000014/10-06-2022, ORDEN DE SERVICIO NO.OS2021-0857 ,SERVICIO DE DISTRIBUCION DE AGUA EN CAMION CISTERNA EN DIFERENTES COMUNIDADES DE LA PROVINCIA BAHORUCO,  CORRESP. A 27 DIAS DEL MES DE MAYO/2022.</t>
  </si>
  <si>
    <t>PAGO FACT. NO. B1500000094/20-06-2022, ORDEN DE SERVICIO OS2022-0303, SERVICIO DE NOTARIO PARA EL ACTO DE APERTURA DE LA LICITACIÓN PUBLICA NACIONAL NO. INAPA-CCC-LPN-2022-0008, OFERTAS ECONÓMICAS (SOBRE B) PARA LA " CONSTRUCCIÓN ACUEDUCTO EN LA COMUNIDAD DEL  DISTRITO MUNICIPAL MAMA TINGO, PROVINCIA MONTE PLATA, ZONA IV".</t>
  </si>
  <si>
    <t xml:space="preserve">EFT-142 </t>
  </si>
  <si>
    <t>EFT-143</t>
  </si>
  <si>
    <t>EFT-144</t>
  </si>
  <si>
    <t>EFT-145</t>
  </si>
  <si>
    <t>EFT-146</t>
  </si>
  <si>
    <t>EFT-147</t>
  </si>
  <si>
    <t>PAGO FACT. NO. B1500000001/17-06-2022, CUB. NO.01 DE CIERRE Y NO.02, POR REACTIVACIÓN DE CONTRATO DE LOS TRABAJOS DE CONSTRUCCIÓN ALCANTARILLADO SANITARIO DE MAO, PROVINCIA VALVERDE.</t>
  </si>
  <si>
    <t>PAGO FACT. NO. B1500000001/20-06-2022 (CUB. NO.01) DE LOS TRABAJOS MEJORAMIENTO ALCANTARILLADO SANITARIO LAS MATAS DE FARFAN, PROVINCIA SAN JUAN. ZONA II.</t>
  </si>
  <si>
    <t>PAGO DE NOMINA PERSONAL TEMPORAL  CORRESP. AL MES DE JUNIO/2022, ELABORADA EN JULIO/2022.</t>
  </si>
  <si>
    <t>PAGO NOMINA OCASIONAL SEGURIDAD MILITAR PROGRAMA 01 CORRESP. AL MES DE JUNIO/2022.</t>
  </si>
  <si>
    <t>PAGO NOMINA ADICIONAL PERSONAL TEMPORAL PROGRAMA 03 CORRESP. ABRIL/2022, ELABORADA EN JUNIO/2022.</t>
  </si>
  <si>
    <t>PAGO NOMINA ADICIONAL PERSONAL TEMPORAL PROGRAMA 03 CORRESP. MAYO/2022, ELABORADA EN JUNIO/2022.</t>
  </si>
  <si>
    <t>COMPRA DE HERRAMIENTAS PARA EL NUEVO PERSONAL DE BRIGADAS DE REDES, PARA SER UTILIZADA EN INAPA, PROV. SAN CRISTOBAL.</t>
  </si>
  <si>
    <t>COMPRA DE CEMENTO PVC, PARA SER UTILIZADO EN LAS REPARACIONES DE AVERIAS EN INAPA, PROV. SAN CRISTOBAL.</t>
  </si>
  <si>
    <t>COMPRA DE NIPLESPLATILLADOS DE 12'' DIAMETRO, PARA SER UTILIZADOS EN VALVULAS CON BRIDA ESPECIAL, QUE SERAN USADAS EN LOS TANQUES DE CANASTICAS Y DOÑA ANA, INAPA PROV. SAN CRISTOBAL.</t>
  </si>
  <si>
    <t>COMPRA DE GUANTES DE CUERO Y MECANICOS, PARA SER UTILIZADOS EN LA SEGURIDAD DEL PERSONAL QUE TRABAJA EN LAS DISTINTAS AREAS DE OPERACIONES EN INAPA, PROV. SAN CRISTOBAL</t>
  </si>
  <si>
    <t>COMPRA DE MATERIALES PARA SER UTILIZADOS EN EL TALLER METALMECANICO DE LA PLANTA DE TRATAMIENTO DE INAPA, PROV. SAN CRISTOBAL.</t>
  </si>
  <si>
    <t>SERV. DE ALQUILER DE FOTOCOPIADORA DE ALTA RESOLUCION PARA SER UTILIZADA EN LA FACTURACION DE LA OFICINA COMERCIAL DE INAPA, PROV. SAN CRISTOBAL. MES DE MAYO 2022.</t>
  </si>
  <si>
    <t>COMPRA DE DOS PINZAS AMPERIMETRICAS PARA SER USADAS EN LAS MEDICIONES Y REPARACIONES DE LOS EQUIPOS DE ELECTROMECANICA, INAPA, PROV. SAN CRISTOBAL.</t>
  </si>
  <si>
    <t>COMPRA DE MATERIALES PARA EMPALME Y EXTENSION DE RED DE AGUA POTABLE PARA EL SECTOR LA CABRIA, PAJARITO, YAGUATE, INAPA PRV. SAN CRISTOBAL.</t>
  </si>
  <si>
    <t>COMPRA DE UN MOTOR SUMERGIBLE DE 40HP PARA SER UTILIZADO EN EL AC. DE SABANA TORO, EQUIPO #1, INAPA, PROV. SAN CRISTOBAL.</t>
  </si>
  <si>
    <t>SERV. DE GRUA 35.50 HORAS Y RODAJE DESDE SANTO DOMIMGO HASTA SAN CRISTOBAL, LOS DIAS 18/03/22, 28/04/22, 19/05/22, 23 Y 26/05/22. INAPA, SAN CRISTOBAL.</t>
  </si>
  <si>
    <t>SERV. DE TRANSPORTE DE TRES VIAJES DE CALICHE EN CAMIONES DE 16 MTS. A TODO COSTO, A LA PLANTA DE TRATAMIENTO DE AGUAS POTABLES, INAPA, SAN CRISTOBAL.</t>
  </si>
  <si>
    <t>SERV. DE ALQUILER DE RETROPALA POR 58 HORAS PARA REALIZAR DIVERSOS TRABAJOS EN LA REDES EN LA PROV. SAN CRISTOBAL, INAPA.</t>
  </si>
  <si>
    <t>SERV. DE REPARACION DEL 4X4 Y LAS LUCES DELANTERAS Y TRASERAS DE LA CAMIONETA F-842 UTILIZADA POR EL AREA COMERCIAL DE INAPA, PROV. SAN CRISTOBAL.</t>
  </si>
  <si>
    <t>SERV. DE REPARACION A LA TRANSMISION DE LA CAMIONETA F-843 ASIGANADA A LA ESTAFETA DE HAINA, INAPA, PROV. SAN CRISTOBAL.</t>
  </si>
  <si>
    <t>SERV. DE ALQUILER DE RETROPALA POR 61 HORAS PARA REALIZAR DIVERSOS TRABAJOS EN LA REDES EN LA PROV. SAN CRISTOBAL. DEL 13/05/2022 AL 27/05/2022.</t>
  </si>
  <si>
    <t>SERV. DE ALQUILER  DE GRUA (40 HORAS) DE 8 TONELADAS Y RODAJE DESDE SANTO DOMINGO HASTA SAN CRISTOBAL PARA SER UTILIZADA EN LA INSTALACION,  ESTRACCION Y CAMBIO DE CAMBIOS DE EQUIPOS ELECTRICOS, INAPA, PROV. S.C.</t>
  </si>
  <si>
    <t>COMPRA DE UNA SILLA PARA CAJERO, TAPIZADA EN COLOR NEGRO, PARA SER UTILIZADA EN LA ESTAFETA DE HAINA, INAPA, PROV. SAN CRISTOBAL.</t>
  </si>
  <si>
    <t>SERV. DE GRUA 39.5 HORAS Y RODAJE DESDE  SANTO DOMINGO HASTA SAN CRISTOBAL, PARA SER USADA EN LA INSTALACION, EXTRACCION Y CAMBIO DE EQUIPOS ELECTRICOS LOS DIAS 21,23,24,27,28,29 Y 30 DE JUNIO 2022, INAPA, SAN CRISTOBAL.</t>
  </si>
  <si>
    <t>4683</t>
  </si>
  <si>
    <t>4684</t>
  </si>
  <si>
    <t>4685</t>
  </si>
  <si>
    <t>4686</t>
  </si>
  <si>
    <t>4687</t>
  </si>
  <si>
    <t>4688</t>
  </si>
  <si>
    <t>4689</t>
  </si>
  <si>
    <t>4690</t>
  </si>
  <si>
    <t>4691</t>
  </si>
  <si>
    <t>4692</t>
  </si>
  <si>
    <t>4693</t>
  </si>
  <si>
    <t>4694</t>
  </si>
  <si>
    <t>4695</t>
  </si>
  <si>
    <t>4696</t>
  </si>
  <si>
    <t>4697</t>
  </si>
  <si>
    <t>4699</t>
  </si>
  <si>
    <t>4700</t>
  </si>
  <si>
    <t>4701</t>
  </si>
  <si>
    <t>4702</t>
  </si>
  <si>
    <t>4703</t>
  </si>
  <si>
    <t>SERV. PARA EL REBOBINADO DE LOS MOTORES DE 60 Y 50 HP CORRESPONDIENTE A LOS ACUEDUCTOS DE SABANA TORO EQUIPO #2 Y PALENQUE EQUIPO #2, INAPA, PROV. S.C.</t>
  </si>
  <si>
    <t>4698</t>
  </si>
  <si>
    <t xml:space="preserve">EFT-8041 </t>
  </si>
  <si>
    <t>EFT-8042</t>
  </si>
  <si>
    <r>
      <t>063116</t>
    </r>
    <r>
      <rPr>
        <sz val="9"/>
        <color indexed="8"/>
        <rFont val="Arial"/>
        <family val="2"/>
      </rPr>
      <t/>
    </r>
  </si>
  <si>
    <r>
      <t>063117</t>
    </r>
    <r>
      <rPr>
        <sz val="9"/>
        <color indexed="8"/>
        <rFont val="Arial"/>
        <family val="2"/>
      </rPr>
      <t/>
    </r>
  </si>
  <si>
    <r>
      <t>063121</t>
    </r>
    <r>
      <rPr>
        <sz val="9"/>
        <color indexed="8"/>
        <rFont val="Arial"/>
        <family val="2"/>
      </rPr>
      <t/>
    </r>
  </si>
  <si>
    <t xml:space="preserve">EFT-8043 </t>
  </si>
  <si>
    <t>EFT-8044</t>
  </si>
  <si>
    <t>EFT-8045</t>
  </si>
  <si>
    <t xml:space="preserve">063113 </t>
  </si>
  <si>
    <t xml:space="preserve">063114 </t>
  </si>
  <si>
    <t xml:space="preserve">063115 </t>
  </si>
  <si>
    <t xml:space="preserve">063118 </t>
  </si>
  <si>
    <t xml:space="preserve">063119 </t>
  </si>
  <si>
    <t xml:space="preserve">063120 </t>
  </si>
  <si>
    <t xml:space="preserve">063122 </t>
  </si>
  <si>
    <t>PAGO FACT. NO.B1500000019/06-06-2022, ORDEN DE SERVICIO NO. OS2022-0011, ABASTECIMIENTO DE AGUA EN DIFERENTES SECTORES Y COMUNIDADES DE LA  PROVINCIA SANTIAGO, CORRESP.A 25 DIAS DE MAYO/2022.</t>
  </si>
  <si>
    <t>PAGO FACT. NOS. B1500000016/06-06-2022, ORDEN DE SERVICIO NO. OS2022-0018, ABASTECIMIENTO DE AGUA EN DIFERENTES SECTORES Y COMUNIDADES DE LA PROVINCIA SANTIAGO, SEGÚN CONTRATO NO. 056/2021, CORRESP. A 25 DÍAS DE  MAYO/2022.</t>
  </si>
  <si>
    <t>PAGO FACT. NO. B1500000050/29-06-2022 ORDEN DE SERVICIO OS2022-0312, SERVICIO DE NOTARIO PARA EL ACTO DE APERTURA DEL PROCESO DE LA COMPARACION DE PRECIOS  NO. INAPA-CCC-CP-2022-0022 OFERTAS ECONOMICAS (SOBRE B) PARA LA "REHABILITACION PLANTA DE TRATAMIENTO DE AGUAS RESIDUALES DEL ALCANTARILLADO SANITARIO DE COMENDADOR, PROVINCIA ELIAS PIÑA, ZONA II".</t>
  </si>
  <si>
    <t>PAGO FACT.  NO. B1500000015/03-06-2022, ORDEN DE SERVICIO NO.  OS2022-0021,  DISTRIBUCION DE AGUA EN DIFERENTES SECTORES Y COMUNIDADES DE LA PROVINCIA  AZUA, CORRESP. A  29  DIAS DE MAYO/2022.</t>
  </si>
  <si>
    <t>REPOS.FONDO CAJA CHICA DE LA PROVINCIA SANTIAGO RODRIGUEZ ZONA I CORRESPONDIENTE AL PERIODO DEL 10-03 AL 29-04-2022, RECIBOS DE DESEMBOLSO DEL 0898 AL 0918.</t>
  </si>
  <si>
    <t>REPOS. FONDO CAJA CHICA DEL DEPARTAMENTO ADMINISTRATIVO Y SUS DIVISIONES DESTINADO PARA CUBRIR LAS NECESIDADES DE DIFERENTES AREAS DEL NIVEL CENTRAL CORRESP. AL PERIODO DEL 03-05 AL 14-06-2022, RECIBOS DE DESEMBOLSO DEL 3564 AL 3650.</t>
  </si>
  <si>
    <t>PAGO RETENCION DEL (5%) DEL IMPUESTO SOBRE LA RENTA DESCONTADO A PROVEEDORES DE BIENES Y SERVICIOS, SEGUN LEY 253/12, CORRESP. AL MES DE JUNIO/2022.</t>
  </si>
  <si>
    <t>PAGO RETENCIÓN DE 30% ITBIS DESCONTADO A SUPLIDORES DE SERVICIOS SEGÚN LEY 253/12, CORRESP. AL MES DE JUNIO/2022.</t>
  </si>
  <si>
    <t>PAGO FACT. NO. B1500000056/30-05-22, ALQUILER LOCAL COMERCIAL EN EL MUNICIPIO JUAN HERRERA, PROVINCIA SAN JUAN,  CORRESP. AL  MES DE MAYO/2022.</t>
  </si>
  <si>
    <t>PAGO FACT. NO. B1500000156/30-06-2022, ALQUILER LOCAL COMERCIAL EN VILLA ELISA, MUNICIPIO GUAYUBIN, PROVINCIA MONTECRISTI, CORRESP. AL MES JUNIO/2022.</t>
  </si>
  <si>
    <t>PAGO FACT. NO. B1500000106/06-06-2022, ORDEN DE SERVICIO NO. OS2021-0921, DISTRIBUCION DE AGUA CON CAMION CISTERNA EN DIFERENTES SECTORES Y COMUNIDADES DE LA PROVINCIA SAN CRISTOBAL CORRESP. A 31  DIAS DEL MES DE MAYO/2022.</t>
  </si>
  <si>
    <t xml:space="preserve">EFT-2553 </t>
  </si>
  <si>
    <t xml:space="preserve">034191 </t>
  </si>
  <si>
    <t>RETENCION DEL 10% DEL IMPUESTO SOBRE LA RENTA, DESCONTADO A HONORARIOS PROFESIONALES, CORRESP. AL MES DE JUNIO/2022.</t>
  </si>
  <si>
    <t>PAGO FACT. NO. B1500000012/13-07-2022 (CUB. NO.10) DE LOS TRABAJOS NORMALIZACIÓN CRUCE LÍNEA DE CONDUCCIÓN PSPI SOBRE PUENTE RIO NIGUA, PROVINCIA SAN CRISTÓBAL.</t>
  </si>
  <si>
    <r>
      <t>063125</t>
    </r>
    <r>
      <rPr>
        <sz val="9"/>
        <color indexed="8"/>
        <rFont val="Arial"/>
        <family val="2"/>
      </rPr>
      <t/>
    </r>
  </si>
  <si>
    <r>
      <t>063127</t>
    </r>
    <r>
      <rPr>
        <sz val="9"/>
        <color indexed="8"/>
        <rFont val="Arial"/>
        <family val="2"/>
      </rPr>
      <t/>
    </r>
  </si>
  <si>
    <t xml:space="preserve">063124 </t>
  </si>
  <si>
    <t xml:space="preserve">063126 </t>
  </si>
  <si>
    <t xml:space="preserve">063128 </t>
  </si>
  <si>
    <t xml:space="preserve">063129 </t>
  </si>
  <si>
    <t xml:space="preserve">063130 </t>
  </si>
  <si>
    <t xml:space="preserve">063131 </t>
  </si>
  <si>
    <t>PAGO DE ITBIS FACTURADO CORRESP. AL MES DE JUNIO-2022.</t>
  </si>
  <si>
    <t>PAGO RETENCION DEL ITBIS (18% A PERSONA FISICA), SEGUN LEY 253/12, CORRESP. AL MES DE JUNIO-2022.</t>
  </si>
  <si>
    <t>PAGO RETENCION 10%  DEL IMPUESTO SOBRE LA RENTA DESCONTADO A ALQUILERES DE LOCALES COMERCIALES. SEGUN LEY NO. 253/12, CORRESP. AL MES DE JUNIO/2022.</t>
  </si>
  <si>
    <t>PAGO RETENCION DEL 10% DEL IMPUESTO SOBRE LA RENTA, DESCONTADO A HONORARIOS PROFESIONALES, CORRESP. AL MES DE JUNIO/2022.</t>
  </si>
  <si>
    <t>REPOSICION FONDO CAJA CHICA DE LA PROVINCIA SAN PEDRO DE MACORIS ZONA VI CORRESP. AL PERIODO DEL 25-05 AL 27-06-2022, RECIBOS DE DESEMBOLSO DEL 4796 AL 4864.</t>
  </si>
  <si>
    <t xml:space="preserve">034192 </t>
  </si>
  <si>
    <t xml:space="preserve">034193 </t>
  </si>
  <si>
    <t xml:space="preserve">034194 </t>
  </si>
  <si>
    <t xml:space="preserve">034195 </t>
  </si>
  <si>
    <t xml:space="preserve">034196 </t>
  </si>
  <si>
    <t xml:space="preserve">034197 </t>
  </si>
  <si>
    <t>RETENCION DEL (2%) DEL IMPUESTO SOBRE LA RENTA DESCONTADO A COMPRA DE TERRENOS (TRANSFERENCIA DE TITULO) , SEGUN LEY 11/92, CORRESP. AL MES DE JUNIO/2022.</t>
  </si>
  <si>
    <t>PAGO RETENCION DEL ITBIS (18% A PERSONA FISICA), SEGUN LEY 253/12, CORRESP. AL MES  DE JUNIO/2022.</t>
  </si>
  <si>
    <t>RETENCIÓN DEL 5% DEL IMPUESTO SOBRE LA RENTA DESCONTADO A CONTRATISTAS, SEGÚN LEY 253/12, CORRESP. AL MES DE JUNIO/2022.</t>
  </si>
  <si>
    <t>PAGO RETENCION DEL 1 X 1,000 DESCONTADO A INGENIEROS-CONTRATISTAS SEGUN DECRETO 319/98, CORRESP. AL MES DE JUNIO/2022.</t>
  </si>
  <si>
    <t>RETENCION DEL ITBIS (30%) , DESCONTADO A  INGENIEROS-CONTRATISTAS, SEGUN LEY 253/2012, CORRESP. AL MES DE JUNIO/2022.</t>
  </si>
  <si>
    <t>PAGO FACT. NOS. B1500000016, 17/11-07-2022 (CUB. NOS.04 Y 05 (CIERRE)) DE LOS TRABAJOS ASFALTADO DE CALLES Y AVENIDAS EN DIFERENTES BARRIOS DE HIGUEY (PARTE C), PROVINCIA LA ALTAGRACIA, ZONA VI.</t>
  </si>
  <si>
    <t xml:space="preserve">EFT-1464 </t>
  </si>
  <si>
    <t>PAGO DE NOMINA BONO POR DESEMPEÑO INDIVIDUAL 2021 PARTE 4, ELABORADA EN JULIO 2022</t>
  </si>
  <si>
    <t>EFT-148</t>
  </si>
  <si>
    <t>EFT-149</t>
  </si>
  <si>
    <t>EFT-150</t>
  </si>
  <si>
    <t>EFT-151</t>
  </si>
  <si>
    <t>PAGO FACT. NOS. B1500005336, 5337, 5338, 5339, 5340, 5342, 5323, 5357, 5359, 5360, 5361, 5362, 5363, 5364/30-06-2022, CONTRATOS NOS. 1007252, 53, 54, 55, 1008357, 1010178, 3002610, 1015536, 1015538, 1015539, 1015540, 1015541, 1015542, 1015543, CONSUMO ENERGETICO CORRESP. AL MES DE JUNIO/2022.</t>
  </si>
  <si>
    <t>PAGO FACT. NOS. B1500001572, 1573, 1574, 1575, 1576/30-06-2022, CONTRATOS NOS. 1178,1179, 1180, 1181, 3066, SERVICIO ENERGÉTICO A NUESTRAS INSTALACIONES EN BAYAHIBE, PROVINCIA LA ROMANA, CORRESP. AL MES DE JUNIO/2022.</t>
  </si>
  <si>
    <t>PAGO NOMINA PERSONAL EN TRAMITE DE PENSION Y APORTE PATRONAL AL SISTEMA DE SEGURIDAD SOCIAL, CORRESP. AL MES DE JUNIO 2022, ELABORADA EN JULIO 2022.</t>
  </si>
  <si>
    <t>AVANCE 20% AL CONTRATO NO.026/2022, ORDEN DE COMPRA NO.OC2022-0082, ADQUISICION DE MATERIALES DE FERRETERIA PARA SER UTILIZADOS EN EL MANTENIMIENTO DE SISTEMAS DE TRATAMIENTO DEL INAPA.</t>
  </si>
  <si>
    <t>063132</t>
  </si>
  <si>
    <t>063133</t>
  </si>
  <si>
    <t>063134</t>
  </si>
  <si>
    <t>REPOS. FONDO CAJA CHICA DE LA DIVISION DE TESORERIA DESTINADO PARA CUBRIR GASTOS MENORES DEL NIVEL CENTRAL CORRESP. AL PERIODO DEL 31-03 AL 01-06-2022, RECIBOS DE DESEMBOLSO DEL 20507 AL 20645 SEGUN RELACION DE GASTOS.</t>
  </si>
  <si>
    <t xml:space="preserve">REPOSICION FONDO CAJA CHICA DE LA DIRECCION EJECUTIVA CORRESPONDIENTE AL PERIODO DEL 24-06 AL 13-07-2022,, RECIBOS DE DESEMBOLSO DEL 10769 AL 10802 </t>
  </si>
  <si>
    <t xml:space="preserve">063135 </t>
  </si>
  <si>
    <r>
      <t>063140</t>
    </r>
    <r>
      <rPr>
        <sz val="9"/>
        <color indexed="8"/>
        <rFont val="Arial"/>
        <family val="2"/>
      </rPr>
      <t/>
    </r>
  </si>
  <si>
    <t xml:space="preserve">063136 </t>
  </si>
  <si>
    <t xml:space="preserve">063137 </t>
  </si>
  <si>
    <t xml:space="preserve">063138 </t>
  </si>
  <si>
    <t xml:space="preserve">063139 </t>
  </si>
  <si>
    <t xml:space="preserve">063141 </t>
  </si>
  <si>
    <t>REPOS. FONDO CAJA CHICA DE LA DIRECCION COMERCIAL CORRESPONDIENTE AL PERIODO DEL 02-06 AL 07-07-2022, RECIBOS DE DESEMBOLSO DEL 48933 AL 48956 SEGUN RELACION DE GASTOS, OFICIO DC-974/2022.</t>
  </si>
  <si>
    <t>PAGO FACT. NO.B1500000017/28-06-2022, ALQUILER LOCAL COMERCIAL EN LA AVENIDA MARIA TRINIDAD SANCHEZ NO.71, ESQUINA CALLE ORFELICIA, MUNICIPIO ESPERANZA, PROVINCIA VALVERDE, CORRESP. AL MES DE JUNIO/2022.</t>
  </si>
  <si>
    <t>REPOS. FONDO CAJA CHICA DE LA PROVINCIA PERAVIA ZONA IV CORRESP. AL PERIODO DEL 26-05 AL 01-07-2022, RECIBOS DE DESEMBOLSO DEL 2264 AL 2357 SEGUN RELACION DE GASTOS.</t>
  </si>
  <si>
    <t>REPOS. FONDO CAJA CHICA DE LA ZONA V SANTIAGO CORRESP. AL PERIODO DEL 08-06 AL 08-07-2022, RECIBOS DE DESEMBOLSO DEL 0842 AL 0882 SEGUN RELACION DE GASTO.</t>
  </si>
  <si>
    <t xml:space="preserve">EFT-8046 </t>
  </si>
  <si>
    <t xml:space="preserve">063142 </t>
  </si>
  <si>
    <t xml:space="preserve">063143 </t>
  </si>
  <si>
    <t xml:space="preserve">063144 </t>
  </si>
  <si>
    <t xml:space="preserve">063145 </t>
  </si>
  <si>
    <t>REPOS. FONDO CAJA CHICA DE LA PROVINCIA VALVERDE ZONA I CORRESP. AL PERIODO DEL 18-05 AL 20-06-2022, RECIBOS DE DESEMBOLSO DEL 2053 AL 2093.</t>
  </si>
  <si>
    <t>REPOS. FONDO CAJA CHICA DE LA DIVISION DE TRANSPORTACION DESTINADO PARA CUBRIR GASTOS EN COMPRA DE REPUESTOS, REPARACIONES Y PAGO DE PEAJES DE LA FLOTILLA DE VEHICULOS DE LA INSTITUCION CORRESP.AL PERIODO DEL 13 AL 29-06-2022, RECIBOS DE DESEMBOLSO DEL 13475 AL 13560.</t>
  </si>
  <si>
    <t>REPOS. FONDO CAJA CHICA DE LA PROVINCIA MONTECRISTI ZONA I CORRESP. AL PERIODO DEL  30-05 AL 27-06-2022, RECIBOS DE DESEMBOLSO DEL 0939 AL 0959.</t>
  </si>
  <si>
    <t xml:space="preserve"> PAGO  VIÁTICOS ANTICIPADOS A LOS TECNICOS DEL INAPA QUE REALIZARA EL LEVANTAMIENTO DE LA  EVALUACIÓN A SEIS (6)  ACUEDUCTOS EN LA ZONA II,  CON LA METODOLOGÍA DE LAHERRAMIENTA ÍNDICE DE SEGURIDAD DE ACUEDUCTOS  (IAS).</t>
  </si>
  <si>
    <t>PAGO FACT.  NO. B1500000010/13-06-2022, ORDEN DE SERVICIO NO. OS2022-0268,  DISTRIBUCION DE AGUA EN DIFERENTES SECTORES Y COMUNIDADES DE LA PROVINCIA LA ALTAGRACIA, CORRESP. A  25 DIAS DEL MES DE MAYO/2022.</t>
  </si>
  <si>
    <t>PAGO RETENCION SEGUN LEY 6-86 (1%) DESCONTADO A LOS INGENIEROS CONTRATISTAS, CORRESPONDIENTE AL MES DE JUNIO/2022, SEGUN MEMO NO.DC-231/2022.</t>
  </si>
  <si>
    <t xml:space="preserve">EFT-2554 </t>
  </si>
  <si>
    <t>EFT-2555</t>
  </si>
  <si>
    <t xml:space="preserve">034198 </t>
  </si>
  <si>
    <t>PAGO FACT. NO. B1500000035/06-07-2022. (CUBICACIÓN NO.03) DE LOS TRABAJOS CONSTRUCCIÓN ACUEDUCTO MÚLTIPLE DE ESTEBANIA Y LAS CHARCAS, PROVINCIA AZUA.</t>
  </si>
  <si>
    <t>PAGO 1ERA. CUOTA AL RECONOCIMIENTO DE DEUDA Y ACUERDO DE PAGO DE LA RETENCIÓN SEGÚN LEY 6-86 (1%) DESCONTADO A LOS INGENIEROS CONTRATISTAS, DESDE EL PERIODO DE ENTRADA EN VIGENCIA DE DICHA LEY A LA FECHA, SEGUN ACUERDO D/F 16/05/2022.</t>
  </si>
  <si>
    <t xml:space="preserve">EFT-152 </t>
  </si>
  <si>
    <t>EFT-153</t>
  </si>
  <si>
    <t>EFT-154</t>
  </si>
  <si>
    <t>EFT-155</t>
  </si>
  <si>
    <t>EFT-156</t>
  </si>
  <si>
    <t>PAGO FACT. NOS. B1500000198/07, 201/17, 202/22-06-, 205/04-07-2022 ORDEN DE COMPRA OC2021-0206, ADQUISICIÓN DE SUSTANCIAS QUÍMICAS (81,930.29 CLORO GAS DE 2,000 LBS), PARA SER UTILIZADOS EN TODOS LOS ACUEDUCTOS DEL INAPA, 14 AVO. ABONO AL CONTRATO 025/2021, D/F 4 DEL MES DE FEBRERO/202.</t>
  </si>
  <si>
    <t>PAGO FACT. NO. B1500000093/27-06-2022, ORDEN DE COMPRA NO. OC2022-0028, ADQUISICIÓN DE EQUIPOS DE VIDEOVIGILANCIA PARA SER UTILIZADOS EN EL INAPA.</t>
  </si>
  <si>
    <t>PAGO FACT. NOS. B1500000131/24-06-2022 ORDEN DE COMPRA OC2021-0217, ADQUISICIÓN DE SUSTANCIAS QUÍMICA (CLORO EN PASTILLAS EN KGS, CLORO GAS ENVASADO EN CILINDRO DE 2,000 LBS HIPOCLORITO DE CALCIO EN KGS Y (10,400.00) SACOS DE SULFATO DE ALUMINIO DE 50 KG Y 2,000 CLORO EN PASTILLAS CANECA POR 50 KGS PARA SER UTILIZADOS EN TODOS LOS ACUEDUCTOS DEL INAPA.</t>
  </si>
  <si>
    <t>PAGO FACT. DE CONSUMO ENERGETICO EN LA ZONA SUR DEL PAIS CORRESP. AL MES DE JUNIO/2022.</t>
  </si>
  <si>
    <t>PAGO FACTURAS DE CONSUMO ENERGETICO EN LA ZONA ESTE DEL PAIS CORRESP. AL MES DE JUNIO/2022.</t>
  </si>
  <si>
    <t xml:space="preserve">EFT-8047 </t>
  </si>
  <si>
    <t>PAGO TRANSPORTE DEL DEPARTAMENTO DE REVISION Y CONTROL, CORRESPONDIENTE A JUNIO/2022 ELABORADA EN JULIO/2022.</t>
  </si>
  <si>
    <t>EFT-157</t>
  </si>
  <si>
    <t xml:space="preserve">EFT-8048 </t>
  </si>
  <si>
    <t>EFT-8049</t>
  </si>
  <si>
    <t xml:space="preserve">063146 </t>
  </si>
  <si>
    <t>PAGO FACT.  NO.B1500000021/16-05-2022,  ORDEN DE SERVICIO NO. OS2021- 0919, DISTRIBUCION DE AGUA EN DIFERENTES SECTORES Y COMUNIDADES DE LA PROVINCIA ELIAS PIÑA, CORRESP. A 28 DIAS DEL MES DE ABRIL/2022.</t>
  </si>
  <si>
    <t>PAGO FACT. NO. B1500000354 D/F 28-06-2022, ORDEN DE SERVICIO NO. OS2021-0396, SERVICIO DE ALQUILER DE AUTOBUSES PARA TRANSPORTAR EMPLEADOS DEL INAPA, ADENDA NO.1/2022 D/F 5 DEL MES DE MAYO/2022. CORRESP. AL PERIODO DESDE EL 29 DE MAYO  AL 28 DE JUNIO/2022.</t>
  </si>
  <si>
    <t>EFT-2556</t>
  </si>
  <si>
    <t>PAGO FACT. NO. B1500000325/13-07-2022, (CUB. NO.06) DE LOS TRABAJOS DE REDES DE DISTRIBUCIÓN: TRAMO MARIA MONTES, VALLE ENCANTADO, LOS AGRÓNOMOS, VILLA DEL MAR, Y PERPETUO SOCORRO (LA MONTAÑITA), ACUED. BARAHONA, PROV.BARAHONA.</t>
  </si>
  <si>
    <t>EFT-158</t>
  </si>
  <si>
    <t>EFT-159</t>
  </si>
  <si>
    <t>PAGO FACTURAS DE CONSUMO ENERGETICO EN LA ZONA NORTE DEL PAIS CORRESP. AL MES DE JUNIO/2022</t>
  </si>
  <si>
    <t>PAGO FACT. NO. B1500035926/07-07-2022, SERVICIOS ODONTOLÓGICOS AL SERVIDOR VIGENTE Y SUS DEPENDIENTES DIRECTOS (CÓNYUGE E HIJOS) AFILIADOS A SENASA CORRESP. AL MES DE JULIO/2022.</t>
  </si>
  <si>
    <t>PAGO FACT. NOS. B1500000557/24-11-2021, 643/11, 651/24-05-2022 ORDEN DE COMPRA OC2021-0267, ADQUISICIÓN DE MOBILIARIO PARA SER UTILIZADOS EN EL DEPARTAMENTO DE JURÍDICA 3ER NIVEL DE LA SEDE CENTRAL DEL INAPA.</t>
  </si>
  <si>
    <t xml:space="preserve">063147 </t>
  </si>
  <si>
    <t xml:space="preserve">063148 </t>
  </si>
  <si>
    <t>PAGO FACT. NO.B1500000116/09-06-2022, ORDEN DE COMPRA NO.OC2022-0056, ADQUISICION DE 4 DETECTORES DE GASES CON BOMBA (EXPLOSIMETRO), PARA SER UTILIZADOS EN LOS ESPACIOS CONFINADOS DEL INAPA, ADJUDICACION (COMPRA MENOR.</t>
  </si>
  <si>
    <t>REPOSICION FONDO CAJA CHICA DE LA PROVINCIA AZUA ZONA II CORRESP. AL PERIODO DEL 13-04 AL 31-05-2022, RECIBOS DE DESEMBOLSO DEL 1617 AL 1687 SEGUN RELACION DE GASTOS, OFICIO ZII-NO.260/2022.</t>
  </si>
  <si>
    <t>EFT-160</t>
  </si>
  <si>
    <t>EFT-161</t>
  </si>
  <si>
    <t>EFT-162</t>
  </si>
  <si>
    <t>EFT-163</t>
  </si>
  <si>
    <t>EFT-164</t>
  </si>
  <si>
    <t>EFT-165</t>
  </si>
  <si>
    <t>PAGO FACT. NO. B1500000410/18-05-2022, ORDEN DE COMPRA OC2021-0087 COMPRA DE MATERIALES VOLUMETRICOS CLASE A.</t>
  </si>
  <si>
    <t>PAGO FACT.NO.B1500000016/01-07-2022 ( CUBICACION NO.01) DE LOS TRABAJOS DE REDES, GUANUMA SEGUNDA PARTE, PROVINCIA SANTO DOMINGO- MONTE PLATA.</t>
  </si>
  <si>
    <t>PAGO FACT. NO. B1500000007/05-07-2022, (CUBICACIÓN NO.06 FINAL) DE LOS TRABAJOS AMPLIACIÓN REDES ACUEDUCTO MONTECRISTI AL SECTOR LA REFINERÍA, PROVINCIA MONTECRISTI.</t>
  </si>
  <si>
    <t>PAGO FACT. NO. B1500000104/27-06-2022 (CUBICACIÓN NO.02) DE LOS TRABAJOS LÍNEA DE CONDUCCIÓN 012¨ PVC LOS BOTADOS TRAMO DESDE EST. 4+388.20 H/EST. 5+404.00, PROVINCIAS SANTO DOMINGO - MONTE PLATA, ZONA IV, LOTE XIII.</t>
  </si>
  <si>
    <t>PAGO FACT. NO.B1500000001/01-07-2022 ( CUBICACION NO.01) DE LOS TRABAJOS DE REDES LOS RIELES Y PRIMERA PARTE GUANUMA,  PROVINCIA   SANTO DOMINGO - MONTE PLATA,  LOTE I.</t>
  </si>
  <si>
    <t>PAGO FACT. NO.B1500001018/31-05-2022, ORDEN DE COMPRA NO.OC2022-0067, COMPRA DE MATERIALES DE HIGIENE, LOS CUALES SERAN UTILIZADOS EN EL NIVEL CENTRAL, EL ALMACEN, KM 18 Y OFICINAS PROVINCIALES, ADJUDICACION (COMPRA MENOR.</t>
  </si>
  <si>
    <t xml:space="preserve">EFT-8050 </t>
  </si>
  <si>
    <t>PAGO FACT. NO. B1500000165/04-07-2022, ORDEN DE SERVICIO NO. OS2022-0057,  DISTRIBUCION DE AGUA EN DIFERENTES SECTORES Y COMUNIDADES DE LA PROVINCIA DUARTE, SEGUN CONTRATO NO.27/2020, CORRESP. A  30 DIAS DEL MES DE JUNIO/2022.</t>
  </si>
  <si>
    <t>EFT-2557</t>
  </si>
  <si>
    <t>EFT-2558</t>
  </si>
  <si>
    <t>PAGO FACT. NO. B1500000151/26-07-2022 (CUB. NO.08 FINAL Y DEVOLUCIÓN DE RETENIDO EN GARANTÍA) DE LOS TRABAJOS OBRA DE TOMA Y LÍNEA DE ADUCCIÓN DEL ACUEDUCTO PIEDRA BLANCA, PROVINCIA MONSEÑOR NOUE.</t>
  </si>
  <si>
    <t>EFT-166</t>
  </si>
  <si>
    <t>EFT-167</t>
  </si>
  <si>
    <t>EFT-168</t>
  </si>
  <si>
    <t>EFT-169</t>
  </si>
  <si>
    <t>EFT-170</t>
  </si>
  <si>
    <t>EFT-171</t>
  </si>
  <si>
    <t>EFT-172</t>
  </si>
  <si>
    <t>EFT-173</t>
  </si>
  <si>
    <t>EFT-174</t>
  </si>
  <si>
    <t>EFT-175</t>
  </si>
  <si>
    <t>EFT-176</t>
  </si>
  <si>
    <t>EFT-177</t>
  </si>
  <si>
    <t>EFT-178</t>
  </si>
  <si>
    <t>EFT-179</t>
  </si>
  <si>
    <t>EFT-180</t>
  </si>
  <si>
    <t>EFT-181</t>
  </si>
  <si>
    <t>EFT-182</t>
  </si>
  <si>
    <t>EFT-183</t>
  </si>
  <si>
    <t>EFT-184</t>
  </si>
  <si>
    <t>EFT-185</t>
  </si>
  <si>
    <t>PAGO FACT. NO.B1500000447/14-07-2022, ORDEN DE SERVICIO NO.OS2022-0270, XX CONGRESO REGIONAL DE AUDITORIA INTERNA, CONTROL DE GESTION, RIESGO Y FINANZAS (CRAICG2022).</t>
  </si>
  <si>
    <t>PAGO FACT. NO. B1500000565/15-06-2022 ORDEN DE COMPRA NO.OC2021-0254, ADQUISICIÓN DE JUNTAS TIPO DRESSER PARA SER UTILIZADAS EN LOS ACUEDUCTOS DE TODAS LAS PROVINCIAS.</t>
  </si>
  <si>
    <t>PAGO FACT. NO.B1500002999/25-05-2022, ORDEN DE COMPRA NO.OC2022-0053, ADQUISICION DE TONERS Y CARTUCHOS PARA SER UTILIZADOS EN LOS DIFERENTES DEPARTAMENTOS Y ZONAS DE LA INSTITUCION (INAPA), ACTA NO.019/2022 ADJUDICACION (COMPRA MENOR).</t>
  </si>
  <si>
    <t>PAGO FACT. NO.B1500000001/26-07-2022 ( CUB. NO.01)  DE LOS TRABAJOS RED DISTRIBUCION LOS SOLARES,, PROVINCIA   SANTO DOMINGO - MONTE PLATA, LOTE IX.</t>
  </si>
  <si>
    <t>PAGO FACT. NO. B1500000072/13-07-2022 (CUB. NO.05) DE LOS TRABAJOS DE AMPLIACIÓN ACUEDUCTO EL RAMON, SAN FRANCISCO, CARVAJAL Y BORUGA Y ACUEDUCTO HATO DAMA-DAZA I Y II, LOS MONTONES- LAS CABUYAS, LOS HOYOS, LIMÓN DULCE Y PARRA-  AMPLIACIÓN ACUEDUCTO MÚLTIPLE EL CARRIL- LA PARED- PIEDRA BLANCA (ELECTRIFICACIÓN Y EQUIPAMIENTO DEPÓSITO REGULADOR ITABO) AMPLIACIÓN ACUEDUCTO DE VILLA ALTAGRACIA Y CONSTRUCCIÓN SOLUCIÓN PLUVIAL DEL BARRIO MOSCÚ, CRUCE DE TUBERÍA AUTOPISTA 6 DE NOVIEMBRE, PROVINCIA SAN CRISTÓBAL.</t>
  </si>
  <si>
    <t>AVANCE INICIAL 20% DE LOS TRABAJOS DE CONSTRUCCIÓN SISTEMA DE ABASTECIMIENTO LAS CEJAS-MATANCITA, PROVINCIA MARIA TRINIDAD SANCHEZ, ZONA III.</t>
  </si>
  <si>
    <t>PAGO FACT. NO. B1500000202/20-05-2022 ORDEN DE COMPRA OC2022-0042 ADQUISICION DE EQUIPOS REGISTRADORES DE ENERGIA.</t>
  </si>
  <si>
    <t>PAGO FACT. NO.B1500000852/01-06-2022, ORDEN DE COMPRA NO.OC2021-0249, ADQUISICION DE MATERIALES PARA SER UTILIZADOS EN LOS CAMIONES SUCCIONADORES, ACTA NO.137/2021 ADJUDICACION (COMPRA MENOR).</t>
  </si>
  <si>
    <t>PAGO FACT.NO.B1500000301/30-05-2022, ORDEN DE COMPRA NO.OC2022-0065, COMPRA DE MATERIALES DE HIGIENE, LOS CUALES SERAN UTILIZADOS EN EL NIVEL CENTRAL, EL ALMACEN, KM 18 Y OFICINAS PROVINCIALES.</t>
  </si>
  <si>
    <t>PAGO FACT. NO. B1500000043/22-06-2022 ORDEN DE SERVICIO OS2022-0297, CONTRATACION DE SERVICIO NO-IP PARA 100 HOSTNAMES, ENHANCED DYNAMIC DNS POR PERIODO DE (1) AÑO.</t>
  </si>
  <si>
    <t>PAGO NOMINA NIVEL CENTRAL PROGRAMA 11 Y APORTES PATRONAL A LA SEGURIDAD SOCIAL, CORRESP. AL MES DE JULIO/2022.</t>
  </si>
  <si>
    <t>PAGO NOMINA PERSONAL EN TRAMITES DE PENSION NIVEL CENTRAL Y ACUEDUCTOS Y APORTES PATRONAL  A LA SEGURIDAD SOCIAL CORRESP. AL MES DE JULIO 2022.</t>
  </si>
  <si>
    <t>PAGO NOMINA ACUEDUCTOS PROGRAMA 13 Y APORTES PATRONAL A LA SEGURIDAD SOCIAL, CORRESP. AL MES DE JULIO/2022, MEMO-DF-221/2022.</t>
  </si>
  <si>
    <t>PAGO DE NOMINA ACUEDUCTO PROGRAMA 1 Y APORTES PATRONAL A LA SEGURIDAD SOCIAL CORRESP. AL MES DE JULIO 2022.</t>
  </si>
  <si>
    <t>PAGO NOMINA NIVEL CENTRAL PROGRAMA 01 Y APORTES PATRONAL A LA SEGURIDAD SOCIAL, CORRESP. AL MES DE JULIO/2022.</t>
  </si>
  <si>
    <t>PAGO NOMINA PERSONAL TEMPORAL PROGRAMA 13  Y APORTES PATRONAL A LA SEGURIDAD SOCIAL CORRESP. AL MES DE JULIO 2022.</t>
  </si>
  <si>
    <t>PAGO NOMINA PERSONAL TEMPORAL PROGRAMA 03 Y APORTES PATRONAL A LA SEGURIDAD SOCIAL, CORRESP. AL MES DE JULIO/2022.</t>
  </si>
  <si>
    <t>PAGO NOMINA NIVEL CENTRAL PROGRAMA 13, Y APORTES PATRONAL A LA SEGURIDAD SOCIAL CORRESP. AL MES DE JULIO/2022.</t>
  </si>
  <si>
    <t>PAGO NOMINA PERSONAL TEMPORAL PROGRAMA 11 Y APORTES PATRONAL A LA SEGURIDAD SOCIAL, CORRESP. AL MES DE JULIO/2022,.</t>
  </si>
  <si>
    <t>PAGO NOMINA ACUEDUCTO PROGRAMA 03 Y APORTES PATRONAL A LA SEGURIDAD SOCIAL CORRESP. AL MES DE JULIO/2022.</t>
  </si>
  <si>
    <t xml:space="preserve">EFT-2559 </t>
  </si>
  <si>
    <t xml:space="preserve">063149 </t>
  </si>
  <si>
    <t xml:space="preserve">063150 </t>
  </si>
  <si>
    <t>PAGO FACT. NO. B1500000014/28-07-2022 (CUB.NO.06 FINAL Y DEVOLUCIÓN DE RETENIDO EN GARANTÍA) DE LOS TRABAJOS REHABILITACIÓN PLANTA POTABILIZADORA FILTRACIÓN RÁPIDA 30 LPS, Y ESTACIÓN DE BOMBEO AC. PEDRO SANTANA -BANICA, PROV. ELÍAS PIÑA.</t>
  </si>
  <si>
    <t>2DO PAGO DEL ACUERDO PARA EJECUTAR Y DESARROLLAR ACTIVIDADES CONJUNTAS PARA LA ORIENTACIÓN DEL USO CONSCIENTE DEL AGUA, ASÍ COMO TAMBIÉN SENSIBILIZAR A LA POBLACIÓN PARA EL PAGO DEL SERVICIO.</t>
  </si>
  <si>
    <t>APORTE DE LA INSTITUCIÓN PARA LA EJECUCIÓN Y DESARROLLO DE ACTIVIDADES CONJUNTAS Y RECIPROCAS EN PROCURA DE FORMAR A LOS COLABORADORES DEL INAPA, PROMOVIENDO ESPACIOS DE COMUNICACIÓN DE LAS ACCIONES DE MANEJO  RESPONSABLE DE LOS RECURSOS DEL AGUA, CORRESP. AL 28 DE ABRIL HASTA EL 28 DE JULIO/2022  .</t>
  </si>
  <si>
    <t xml:space="preserve">EFT-186 </t>
  </si>
  <si>
    <t xml:space="preserve">EFT-187 </t>
  </si>
  <si>
    <t xml:space="preserve">EFT-188 </t>
  </si>
  <si>
    <t xml:space="preserve">EFT-189 </t>
  </si>
  <si>
    <t xml:space="preserve">EFT-190 </t>
  </si>
  <si>
    <t xml:space="preserve">EFT-191 </t>
  </si>
  <si>
    <t xml:space="preserve">EFT-192 </t>
  </si>
  <si>
    <t xml:space="preserve">EFT-193 </t>
  </si>
  <si>
    <t xml:space="preserve">EFT-194 </t>
  </si>
  <si>
    <t xml:space="preserve">EFT-195 </t>
  </si>
  <si>
    <t xml:space="preserve">EFT-196 </t>
  </si>
  <si>
    <t xml:space="preserve">EFT-197 </t>
  </si>
  <si>
    <t xml:space="preserve">EFT-198 </t>
  </si>
  <si>
    <t xml:space="preserve">EFT-199 </t>
  </si>
  <si>
    <t xml:space="preserve">EFT-200 </t>
  </si>
  <si>
    <t xml:space="preserve">EFT-201 </t>
  </si>
  <si>
    <t xml:space="preserve">EFT-202 </t>
  </si>
  <si>
    <t xml:space="preserve">EFT-203 </t>
  </si>
  <si>
    <t xml:space="preserve">EFT-204 </t>
  </si>
  <si>
    <t xml:space="preserve">EFT-205 </t>
  </si>
  <si>
    <t xml:space="preserve">EFT-206 </t>
  </si>
  <si>
    <t xml:space="preserve">EFT-207 </t>
  </si>
  <si>
    <t xml:space="preserve">EFT-208 </t>
  </si>
  <si>
    <t xml:space="preserve">EFT-209 </t>
  </si>
  <si>
    <t xml:space="preserve">EFT-210 </t>
  </si>
  <si>
    <t xml:space="preserve">EFT-211 </t>
  </si>
  <si>
    <t xml:space="preserve">EFT-212 </t>
  </si>
  <si>
    <t xml:space="preserve">EFT-213 </t>
  </si>
  <si>
    <t xml:space="preserve">EFT-214 </t>
  </si>
  <si>
    <t xml:space="preserve">EFT-215 </t>
  </si>
  <si>
    <t xml:space="preserve">EFT-216 </t>
  </si>
  <si>
    <t xml:space="preserve">EFT-217 </t>
  </si>
  <si>
    <t xml:space="preserve">EFT-218 </t>
  </si>
  <si>
    <t xml:space="preserve">EFT-219 </t>
  </si>
  <si>
    <t xml:space="preserve">PAGO FACT NO. B1500000004/25-07-2022 (CUB.NO.01) PARA LOS TRABAJOS AMPLIACIÓN AC. MÚLTIPLE SAN JOSE DE OCOA-SABANA LARGA, PROV. SAN JOSE DE OCOA, ZONA IV. </t>
  </si>
  <si>
    <t xml:space="preserve">PAGO FACTS. NOS. B1500001572/06, 1576/11, 1577, 1578/13, 1582/17, 1591/19, 1602/25-05, 1633/07, 1634, 1635/08, 1637/09, 1639, 1640/10, 1650/17, 1658/21, 1662/23-06, 1689/02, 1691/05-07-2022 ORDEN DE COMPRA OC2021-0302, ADQUISICIÓN DE (32,000.00 GASOIL OPTIMO) DE COMBUSTIBLES PARA SER UTILIZADOS EN LA FLOTILLA DE VEHÍCULOS Y EQUIPOS DEL INAPA. . </t>
  </si>
  <si>
    <t>PAGO FACT. NO. B150000052/20-07-2022, ORDEN DE SERVICIO OS2022-0342, SERVICIO DE NOTARIO PARA EL ACTO DE APERTURA DEL PROCESO DE LA LICITACIÓN PUBLICA NACIONAL NO.INAPA-CCC-LPN-2022-0029 OFERTA TÉCNICAS (SOBRE A) PARA LA "AMPLIACIÓN AC. MUNICIPIO NAVARRETE, PROVINCIA SANTIAGO.</t>
  </si>
  <si>
    <t>PAGO FACT.NO.B1500000063/28-07-2022 (CUB. NO.3) DE LOS TRABAJOS MEJORAMIENTO AC. PEDERNALES (REHABILITACION OBRA DE TOMA Y COLOCACION LINEA ADUCCION)  PROV. PEDERNALES,  LOTE I.</t>
  </si>
  <si>
    <t>PAGO FACT. NO.B1500000198/01-04-2022, ORDEN NO.OS2022-0107, CONTRATACION DE SERVICIOS DE FUMIGACION EN LAS INSTALACIONES DE LA INSTITUCION: EDIFICIOS ING. MARTIN VERAS FELIPE, MARCOS RODRIGUEZ, DIRECCION DE DESARROLLO PROVINCIAL, ALMACEN KM 18 Y ALREDEDORES, CORRESP. AL MES DE MARZO/2022.</t>
  </si>
  <si>
    <t>PAGO DE NOMINA NIVEL CENTRAL PROGRAMA 03  Y APORTES PATRONAL A LA SEGURIDAD SOCIAL CORRE PONDIENTE AL MES DE JULIO/2022.</t>
  </si>
  <si>
    <t>PAGO NOMINA OCACIONAL SEGURIDAD MILITAR PROGRAMA I CORRESPONDIENTE  AL MES DE JULIO/2022.</t>
  </si>
  <si>
    <t>PAGO DE NOMINA PERSONAL TEMPORAL PROGRAMA 01 Y APORTES PATRONAL A LA SEGURIDAD SOCIAL CORRESPONDIENTE AL MES DE JULIO 2022.</t>
  </si>
  <si>
    <t>PAGO NOMINA ACUEDUCTOS PROGRAMA 11 Y APORTES PATRONAL A LA SEGURIDAD SOCIAL CORRESPONDIENTE AL MES DE JULIO/2022.</t>
  </si>
  <si>
    <t xml:space="preserve">AVANCE INICIAL 20% AL CONTRATO NO. 057-2022, PARA LOS TRABAJOS DE CONSTRUCCIÓN ACUEDUCTO ZONA TURÍSTICA CABO ROJO- PEDERNALES, PROVINCIA PEDERNALES. </t>
  </si>
  <si>
    <t>PAGO FACT.  NO. B1500000020/06-06-2022, ORDEN DE SERVICIO NO.  OS2022-0042, DISTRIBUCION DE AGUA EN DIFERENTES SECTORES Y COMUNIDADES DE LA PROV. SAN JUAN ,CORRESP.A 30  DIAS DEL MES MAYO/2022.</t>
  </si>
  <si>
    <t>PAGO FACT. NO.B1500000011/04-07-2022, ORDEN DE SERVICIO NO. OS2022-0157, DISTRIBUCION DE AGUA EN DIFERENTES SECTORES Y COMUNIDADES DE LA PROV.DE AZUA.</t>
  </si>
  <si>
    <t>PAGO FACT. NO. B1500000006/12-07-2022 (CUB. NO.05) DE LOS TRABAJOS, REDES DISTRIBUCIÓN EL RODEO, PROV. BAHORUCO, LOTE VI,.</t>
  </si>
  <si>
    <t>PAGO AVANCE INICIAL 20% PARA LOS TRABAJOS DE REHABILITACION PLANTA POTABILIZADORA AC. DE HATO MAYOR, PROV. HATO MAYOR ZONA VI .</t>
  </si>
  <si>
    <t>PAGO FACT. NO. B1500000003/28-07-2022 (CUB. NO.02) DE LOS TRABAJOS MEJORAMIENTO ALCANTARILLADO SANITARIO LAS MATAS DE FARFAN, PROV. SAN JUAN. ZONA II.</t>
  </si>
  <si>
    <t>PAGO FACT. NO.B1500000020/12-06-2022, ORDEN DE SERVICIO NO.OS2022-0151,  DISTRIBUCION DE AGUA EN DIFERENTES SECTORES Y COMUNIDADES  DE LA PROV. VALVERDE, MAO,   CORRESP. A 28 DIAS DE MAYOL/2022.</t>
  </si>
  <si>
    <t>PAGO FACT. NO B1500000069/04-07-2022,  ORDEN DE SERVICIO NO.  OS2022-0061, DISTRIBUCIÓN DE AGUA EN DIFERENTES SECTORES Y COMUNIDADES DE LA PROV. DUARTE, CORRESP. 30  DÍAS DEL MES DE JUNIO/2022.</t>
  </si>
  <si>
    <t>PAGO FACT. NO. B1500041621/05-07-2022, CUENTA NO.86273266, POR SERVICIO DE USO INTERNET MÓVIL TABLET, ASIGNADO AL DEPTO. DE CATASTRO AL USUARIO DEL INAPA, CORRESP. A LA FACTURACIÓN DESDE EL 01 AL 30 DE JUNIO/2022 .</t>
  </si>
  <si>
    <t>PAGO FACT. NO. B1500041614/05-07-2022, CUENTA NO.86115926, POR SERVICIO DE INTERNET, CORRESP. A LA FACTURACIÓN DESDE EL 01- AL 30 DE JUNIO/2022.</t>
  </si>
  <si>
    <t>PAGO FACTS. NOS.B1500034745 (CODIGO DE SISTEMA NO.77100), 34812  (6091) 01-07-2022, SERVICIOS RECOGIDA DE BASURA EN EL NIVEL CENTRAL Y OFICINAS  ACS. RURALES, CORRESP. AL PERIODO DESDE EL 01 AL 30 DE JULIO/2022.</t>
  </si>
  <si>
    <t>PAGO FACT. NO.B1500000004/25-07-2022 ( CUB NO.04) DE LOS TRABAJOS DE LINEA DE CONDUCCION 8¨ PVC TRAMO DESDE EST. 0+000= EST. 3+162 HASTA EST. 1+892.40, PROV. SANTO DOMINGO - MONTE PLATA,  LOTE VII.</t>
  </si>
  <si>
    <t>PAGO DE FACT. NO. B1500001950/21-06-2022, ORDEN DE SERVICIO NO. OS2021-0523, "SERVICIOS DE ALQUILER DE IMPRESORAS MULTIFUNCIONALES Y PLOTTERS PARA USO DEL INAPA CORRESP. AL MES DE MAYO/2022 .</t>
  </si>
  <si>
    <t>PAGO AVANCE 20% AL CONTRATO NO.049/2022, DE LOS TRABAJOS DE MEJORAMIENTO PLANTA DE TRATAMIENTO DE AGUAS RESIDUALES LOS HATILLOS, PROVINCIA HATO MAYOR, ZONA V.</t>
  </si>
  <si>
    <t>PAGO FACT.NO. B1500000076/25-07-2022 (CUB. NO.06) DE LOS TRABAJOS DE AMPLIACIÓN AC.O EL RAMON, SAN FRANCISCO, CARVAJAL Y BORUGA Y ACUEDUCTO HATO DAMA-DAZA I Y II, LOS MONTONES- LAS CABUYAS, LOS HOYOS, LIMÓN DULCE Y PARRA-  AMPLIACIÓN ACUEDUCTO MÚLTIPLE EL CARRIL- LA PARED- PIEDRA BLANCA (ELECTRIFICACIÓN Y EQUIPAMIENTO DEPÓSITO REGULADOR ITABO) AMPLIACIÓN ACUEDUCTO DE VILLA ALTAGRACIA Y CONSTRUCCIÓN SOLUCIÓN PLUVIAL DEL BARRIO MOSCÚ, CRUCE DE TUBERÍA AUTOPISTA 6 DE NOVIEMBRE, PROV. SAN CRISTÓBAL..</t>
  </si>
  <si>
    <t>PAGO FACT.  NO. B1500000132/13-07-2022 ORDEN DE COMPRA OC2021-0217, ADQUISICIÓN DE SUSTANCIAS QUÍMICA (CLORO EN PASTILLAS EN KGS, CLORO GAS ENVASADO EN CILINDRO DE 2,000 LBS HIPOCLORITO DE CALCIO EN KGS Y (10,400.00) SACOS DE SULFATO DE ALUMINIO DE 50 KG Y 2,000 CLORO EN PASTILLAS CANECA POR 50 KGS PARA SER UTILIZADOS EN TODOS LOS ACS. DEL INAPA.</t>
  </si>
  <si>
    <t>PAGO FACT.NO.B1500024036/01-07-2022, SERVICIOS MEDICOS A MPLEADOS VIGENTES Y EN TRÁMITE DE PENSIÓN, CONJUNTAMENTE CON SUS DEPENDIENTES DIRECTOS, (CÓNYUGES, HIJOS E HIJASTROS), CORRESP. AL MES DE JULIO/2022.</t>
  </si>
  <si>
    <t>PAGO FACTURA NO. B1500000001/04-07-2022 (CUBICACIÓN NO.01) DE LOS TRABAJOS DE RED LOS BOTADOS 1RA PARTE, PROVINCIA SANTO DOMINGO - MONTE PLATA.</t>
  </si>
  <si>
    <t>PAGO FACTS. NOS. B1500035576/20, 35610/22-06-2022, SEGURO COLECTIVO DE VIDA CORRESP. AL MES DE JULIO/2022,  POLIZA NO.2-2-102-0064318.</t>
  </si>
  <si>
    <t>PAGO FACT. NO.B1500000253/18-05-2022, ORDEN NO.OS2022-0152, CAPACITACION PARA LA CERTIFICACION DE AUDITOR LIDER ISO 9001:2015, ACTA NO.025/2022 ADJUDICACION (COMPRA MENOR).</t>
  </si>
  <si>
    <t>PAGO FACTS. NOS. B1500023767, 23775/01-07-2022, PÓLIZA NO.30-93-015147, SERVICIOS PLAN MASTER INTERNACIONAL AL SERVIDOR VIGENTE Y SUS DEPENDIENTES DIRECTOS (CÓNYUGE E HIJOS), CORRESP. AL MES DE JULIO/2022.</t>
  </si>
  <si>
    <t>PAGO FACTS. NO. B1500000041/02-06-2022, ORDEN DE SERVICIO NO. OS2022-0150,  ABASTECIMIENTO DE AGUA EN DIFERENTES SECTORES Y COMUNIDADES DE LA PROV. MAO, VALVERDE.</t>
  </si>
  <si>
    <t>PAGO FACTS. NOS . B1500000103, 104, 106/30-05, 107/31-05-2022,  ORDEN DE SERVICIO NO. OS2022-0296, SERVICIO DISTRIBUCION DE AGUA EN DIFERENTES SECTORES Y COMUNIDADES DE LA PROV. DAJABON,  CORRESP. A    24 DIAS DE FEBRERO,  25 DIAS DE MARZO, 24 DIAS DE ABRIL,  24 DIAS DE MAYO/2022.</t>
  </si>
  <si>
    <t>PAGO FACT. NO. B1500000023/04-07-2022, ORDEN DE SERVICIO OS2022-0165, SERVICIO DE DISTRIBUCIÓN DE AGUA EN CAMIÓN CISTERNA EN LOS DIFERENTES SECTORES Y COMUNIDADES DE LA PROV. DE EL SEIBÓ, CORRESP. A 28 DIAS  DEL MES DE JUNIO/2022.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</si>
</sst>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11C0A]dd\-mmm\-yy"/>
    <numFmt numFmtId="165" formatCode="[$-11C0A]dd/mm/yyyy"/>
    <numFmt numFmtId="166" formatCode="[$-11C0A]#,##0.00;\-#,##0.00"/>
    <numFmt numFmtId="167" formatCode="_-* #,##0.00\ _€_-;\-* #,##0.00\ _€_-;_-* &quot;-&quot;??\ _€_-;_-@_-"/>
    <numFmt numFmtId="168" formatCode="_(&quot;RD$&quot;* #,##0.00_);_(&quot;RD$&quot;* \(#,##0.00\);_(&quot;RD$&quot;* &quot;-&quot;??_);_(@_)"/>
  </numFmts>
  <fonts count="5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8"/>
      <color theme="1"/>
      <name val="Calibri"/>
      <family val="2"/>
      <scheme val="minor"/>
    </font>
    <font>
      <sz val="8"/>
      <color indexed="8"/>
      <name val="Calibri"/>
      <family val="2"/>
      <scheme val="minor"/>
    </font>
    <font>
      <sz val="8"/>
      <color theme="1"/>
      <name val="Calibri"/>
      <family val="2"/>
      <scheme val="minor"/>
    </font>
    <font>
      <b/>
      <sz val="8"/>
      <name val="Calibri"/>
      <family val="2"/>
      <scheme val="minor"/>
    </font>
    <font>
      <sz val="8"/>
      <name val="Calibri"/>
      <family val="2"/>
      <scheme val="minor"/>
    </font>
    <font>
      <b/>
      <sz val="9"/>
      <color theme="1"/>
      <name val="Calibri"/>
      <family val="2"/>
      <scheme val="minor"/>
    </font>
    <font>
      <b/>
      <sz val="9"/>
      <name val="Calibri"/>
      <family val="2"/>
      <scheme val="minor"/>
    </font>
    <font>
      <sz val="10"/>
      <name val="Arial"/>
      <family val="2"/>
    </font>
    <font>
      <sz val="8"/>
      <color indexed="8"/>
      <name val="Calibri Light"/>
      <family val="1"/>
      <scheme val="major"/>
    </font>
    <font>
      <sz val="10"/>
      <name val="Arial"/>
      <family val="2"/>
    </font>
    <font>
      <sz val="11"/>
      <color rgb="FFFF0000"/>
      <name val="Calibri"/>
      <family val="2"/>
      <scheme val="minor"/>
    </font>
    <font>
      <sz val="8"/>
      <color indexed="8"/>
      <name val="Arial"/>
      <family val="2"/>
    </font>
    <font>
      <sz val="8"/>
      <color theme="1"/>
      <name val="Arial"/>
      <family val="2"/>
    </font>
    <font>
      <sz val="8"/>
      <color theme="1" tint="4.9989318521683403E-2"/>
      <name val="Calibri"/>
      <family val="2"/>
      <scheme val="minor"/>
    </font>
    <font>
      <sz val="8"/>
      <color rgb="FFFF0000"/>
      <name val="Calibri"/>
      <family val="2"/>
      <scheme val="minor"/>
    </font>
    <font>
      <sz val="9"/>
      <color indexed="8"/>
      <name val="Arial"/>
      <family val="2"/>
    </font>
    <font>
      <sz val="10"/>
      <name val="Arial"/>
      <family val="2"/>
    </font>
    <font>
      <sz val="8"/>
      <color rgb="FF000000"/>
      <name val="Calibri"/>
      <family val="2"/>
      <scheme val="minor"/>
    </font>
    <font>
      <sz val="10"/>
      <name val="Arial"/>
      <family val="2"/>
    </font>
    <font>
      <b/>
      <sz val="8"/>
      <color rgb="FF000000"/>
      <name val="Calibri"/>
      <family val="2"/>
      <scheme val="minor"/>
    </font>
    <font>
      <sz val="9"/>
      <color indexed="8"/>
      <name val="Arial"/>
      <family val="2"/>
    </font>
    <font>
      <sz val="9"/>
      <color rgb="FF000000"/>
      <name val="Arial"/>
      <family val="2"/>
    </font>
    <font>
      <sz val="9"/>
      <color indexed="8"/>
      <name val="Arial"/>
      <family val="2"/>
    </font>
    <font>
      <sz val="9"/>
      <color indexed="8"/>
      <name val="Arial"/>
      <family val="2"/>
    </font>
    <font>
      <b/>
      <sz val="8"/>
      <color indexed="8"/>
      <name val="Calibri"/>
      <family val="2"/>
      <scheme val="minor"/>
    </font>
    <font>
      <sz val="9"/>
      <color theme="1"/>
      <name val="Calibri"/>
      <family val="2"/>
      <scheme val="minor"/>
    </font>
    <font>
      <sz val="9"/>
      <color indexed="8"/>
      <name val="Arial"/>
      <family val="2"/>
    </font>
    <font>
      <i/>
      <sz val="8"/>
      <color indexed="8"/>
      <name val="Calibri"/>
      <family val="2"/>
      <scheme val="minor"/>
    </font>
    <font>
      <sz val="10"/>
      <name val="Arial"/>
      <family val="2"/>
    </font>
    <font>
      <sz val="9"/>
      <color indexed="8"/>
      <name val="Arial"/>
      <family val="2"/>
    </font>
    <font>
      <sz val="9"/>
      <color indexed="8"/>
      <name val="Arial"/>
      <family val="2"/>
    </font>
    <font>
      <sz val="8"/>
      <color indexed="10"/>
      <name val="Calibri"/>
      <family val="2"/>
      <scheme val="minor"/>
    </font>
    <font>
      <i/>
      <sz val="8"/>
      <color theme="1"/>
      <name val="Calibri"/>
      <family val="2"/>
      <scheme val="minor"/>
    </font>
    <font>
      <sz val="9"/>
      <color indexed="8"/>
      <name val="Arial"/>
      <family val="2"/>
    </font>
    <font>
      <sz val="11"/>
      <name val="Calibri"/>
      <family val="2"/>
      <scheme val="minor"/>
    </font>
    <font>
      <sz val="11"/>
      <color indexed="8"/>
      <name val="Calibri"/>
      <family val="2"/>
      <scheme val="minor"/>
    </font>
    <font>
      <sz val="8"/>
      <color rgb="FF000000"/>
      <name val="Calibri"/>
      <family val="2"/>
    </font>
    <font>
      <sz val="8"/>
      <color rgb="FFC00000"/>
      <name val="Calibri"/>
      <family val="2"/>
      <scheme val="minor"/>
    </font>
    <font>
      <sz val="9"/>
      <color indexed="8"/>
      <name val="Arial"/>
      <family val="2"/>
    </font>
    <font>
      <sz val="12"/>
      <color theme="1"/>
      <name val="Calibri"/>
      <family val="2"/>
      <scheme val="minor"/>
    </font>
    <font>
      <sz val="9"/>
      <color indexed="8"/>
      <name val="Arial"/>
      <family val="2"/>
    </font>
    <font>
      <sz val="8"/>
      <color theme="1"/>
      <name val="Calibri"/>
      <family val="2"/>
    </font>
    <font>
      <sz val="8"/>
      <color indexed="8"/>
      <name val="Calibri"/>
      <family val="2"/>
    </font>
    <font>
      <sz val="11"/>
      <color rgb="FF000000"/>
      <name val="Calibri"/>
      <family val="2"/>
    </font>
    <font>
      <b/>
      <i/>
      <sz val="8"/>
      <color indexed="8"/>
      <name val="Calibri"/>
      <family val="2"/>
      <scheme val="minor"/>
    </font>
    <font>
      <b/>
      <sz val="11"/>
      <color rgb="FF000000"/>
      <name val="Calibri"/>
      <family val="2"/>
    </font>
    <font>
      <sz val="9"/>
      <color indexed="8"/>
      <name val="Arial"/>
      <family val="2"/>
    </font>
    <font>
      <sz val="9"/>
      <color indexed="8"/>
      <name val="Calibri"/>
      <family val="2"/>
      <scheme val="minor"/>
    </font>
    <font>
      <sz val="9"/>
      <color indexed="10"/>
      <name val="Arial"/>
      <family val="2"/>
    </font>
    <font>
      <sz val="9"/>
      <color indexed="8"/>
      <name val="Arial"/>
      <charset val="1"/>
    </font>
  </fonts>
  <fills count="5">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rgb="FFFFFFFF"/>
        <bgColor indexed="64"/>
      </patternFill>
    </fill>
  </fills>
  <borders count="10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8"/>
      </left>
      <right style="thin">
        <color indexed="8"/>
      </right>
      <top style="medium">
        <color indexed="64"/>
      </top>
      <bottom style="thin">
        <color indexed="8"/>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8"/>
      </right>
      <top style="thin">
        <color indexed="8"/>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8"/>
      </left>
      <right/>
      <top/>
      <bottom/>
      <diagonal/>
    </border>
    <border>
      <left style="thin">
        <color indexed="8"/>
      </left>
      <right style="medium">
        <color indexed="64"/>
      </right>
      <top style="thin">
        <color indexed="64"/>
      </top>
      <bottom style="thin">
        <color indexed="64"/>
      </bottom>
      <diagonal/>
    </border>
    <border>
      <left style="thin">
        <color indexed="8"/>
      </left>
      <right style="thin">
        <color indexed="8"/>
      </right>
      <top style="thin">
        <color indexed="64"/>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diagonal/>
    </border>
    <border>
      <left style="medium">
        <color indexed="64"/>
      </left>
      <right/>
      <top style="thin">
        <color indexed="64"/>
      </top>
      <bottom style="thin">
        <color indexed="64"/>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64"/>
      </right>
      <top/>
      <bottom style="thin">
        <color indexed="64"/>
      </bottom>
      <diagonal/>
    </border>
    <border>
      <left style="thin">
        <color indexed="8"/>
      </left>
      <right/>
      <top style="thin">
        <color indexed="8"/>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8"/>
      </left>
      <right/>
      <top style="thin">
        <color indexed="64"/>
      </top>
      <bottom style="thin">
        <color indexed="64"/>
      </bottom>
      <diagonal/>
    </border>
    <border>
      <left style="thin">
        <color indexed="8"/>
      </left>
      <right/>
      <top/>
      <bottom style="thin">
        <color indexed="8"/>
      </bottom>
      <diagonal/>
    </border>
    <border>
      <left style="medium">
        <color indexed="64"/>
      </left>
      <right/>
      <top/>
      <bottom/>
      <diagonal/>
    </border>
    <border>
      <left style="thin">
        <color indexed="64"/>
      </left>
      <right style="thin">
        <color indexed="8"/>
      </right>
      <top style="thin">
        <color indexed="8"/>
      </top>
      <bottom style="thin">
        <color indexed="64"/>
      </bottom>
      <diagonal/>
    </border>
    <border>
      <left style="thin">
        <color indexed="8"/>
      </left>
      <right/>
      <top style="thin">
        <color indexed="64"/>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8"/>
      </left>
      <right/>
      <top style="medium">
        <color indexed="64"/>
      </top>
      <bottom style="thin">
        <color indexed="8"/>
      </bottom>
      <diagonal/>
    </border>
    <border>
      <left/>
      <right style="thin">
        <color indexed="64"/>
      </right>
      <top/>
      <bottom/>
      <diagonal/>
    </border>
    <border>
      <left/>
      <right style="thin">
        <color indexed="8"/>
      </right>
      <top style="thin">
        <color indexed="8"/>
      </top>
      <bottom/>
      <diagonal/>
    </border>
    <border>
      <left/>
      <right style="thin">
        <color indexed="8"/>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style="thin">
        <color indexed="8"/>
      </top>
      <bottom style="thin">
        <color indexed="8"/>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thin">
        <color indexed="8"/>
      </top>
      <bottom/>
      <diagonal/>
    </border>
    <border>
      <left style="medium">
        <color indexed="64"/>
      </left>
      <right style="medium">
        <color indexed="64"/>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theme="1"/>
      </left>
      <right style="thin">
        <color theme="1"/>
      </right>
      <top style="thin">
        <color theme="1"/>
      </top>
      <bottom style="thin">
        <color theme="1"/>
      </bottom>
      <diagonal/>
    </border>
    <border>
      <left style="medium">
        <color indexed="64"/>
      </left>
      <right style="thin">
        <color theme="1"/>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indexed="64"/>
      </left>
      <right style="thin">
        <color theme="1"/>
      </right>
      <top style="thin">
        <color theme="1"/>
      </top>
      <bottom style="thin">
        <color theme="1"/>
      </bottom>
      <diagonal/>
    </border>
    <border>
      <left style="thin">
        <color indexed="64"/>
      </left>
      <right style="thin">
        <color theme="1"/>
      </right>
      <top style="thin">
        <color indexed="64"/>
      </top>
      <bottom style="thin">
        <color theme="1"/>
      </bottom>
      <diagonal/>
    </border>
    <border>
      <left style="thin">
        <color indexed="64"/>
      </left>
      <right style="thin">
        <color theme="1"/>
      </right>
      <top/>
      <bottom style="thin">
        <color theme="1"/>
      </bottom>
      <diagonal/>
    </border>
    <border>
      <left/>
      <right/>
      <top style="thin">
        <color indexed="64"/>
      </top>
      <bottom/>
      <diagonal/>
    </border>
    <border>
      <left style="medium">
        <color indexed="64"/>
      </left>
      <right style="thin">
        <color theme="1"/>
      </right>
      <top style="thin">
        <color theme="1"/>
      </top>
      <bottom/>
      <diagonal/>
    </border>
    <border>
      <left/>
      <right/>
      <top style="thin">
        <color theme="1"/>
      </top>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indexed="64"/>
      </bottom>
      <diagonal/>
    </border>
    <border>
      <left style="thin">
        <color indexed="64"/>
      </left>
      <right style="thin">
        <color indexed="64"/>
      </right>
      <top style="thin">
        <color theme="1"/>
      </top>
      <bottom style="thin">
        <color theme="1"/>
      </bottom>
      <diagonal/>
    </border>
    <border>
      <left style="thin">
        <color indexed="64"/>
      </left>
      <right style="thin">
        <color indexed="64"/>
      </right>
      <top style="thin">
        <color theme="1"/>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right style="thin">
        <color indexed="8"/>
      </right>
      <top/>
      <bottom/>
      <diagonal/>
    </border>
    <border>
      <left/>
      <right style="thin">
        <color theme="1"/>
      </right>
      <top style="thin">
        <color theme="1"/>
      </top>
      <bottom/>
      <diagonal/>
    </border>
    <border>
      <left/>
      <right/>
      <top/>
      <bottom style="thin">
        <color indexed="64"/>
      </bottom>
      <diagonal/>
    </border>
    <border>
      <left style="thin">
        <color indexed="64"/>
      </left>
      <right style="thin">
        <color indexed="64"/>
      </right>
      <top/>
      <bottom style="thin">
        <color theme="1"/>
      </bottom>
      <diagonal/>
    </border>
    <border>
      <left style="thin">
        <color theme="1"/>
      </left>
      <right/>
      <top style="thin">
        <color theme="1"/>
      </top>
      <bottom/>
      <diagonal/>
    </border>
    <border>
      <left style="thin">
        <color indexed="8"/>
      </left>
      <right style="thin">
        <color indexed="8"/>
      </right>
      <top/>
      <bottom/>
      <diagonal/>
    </border>
    <border>
      <left style="thin">
        <color theme="1"/>
      </left>
      <right/>
      <top style="thin">
        <color theme="1"/>
      </top>
      <bottom style="thin">
        <color theme="1"/>
      </bottom>
      <diagonal/>
    </border>
  </borders>
  <cellStyleXfs count="13">
    <xf numFmtId="0" fontId="0" fillId="0" borderId="0"/>
    <xf numFmtId="43" fontId="1" fillId="0" borderId="0" applyFont="0" applyFill="0" applyBorder="0" applyAlignment="0" applyProtection="0"/>
    <xf numFmtId="0" fontId="11" fillId="0" borderId="0"/>
    <xf numFmtId="0" fontId="13" fillId="0" borderId="0"/>
    <xf numFmtId="0" fontId="20" fillId="0" borderId="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20" fillId="0" borderId="0"/>
    <xf numFmtId="0" fontId="22" fillId="0" borderId="0"/>
    <xf numFmtId="0" fontId="32" fillId="0" borderId="0"/>
  </cellStyleXfs>
  <cellXfs count="1322">
    <xf numFmtId="0" fontId="0" fillId="0" borderId="0" xfId="0"/>
    <xf numFmtId="0" fontId="4" fillId="2" borderId="13" xfId="0" applyFont="1" applyFill="1" applyBorder="1" applyAlignment="1">
      <alignment horizontal="left" wrapText="1"/>
    </xf>
    <xf numFmtId="0" fontId="4" fillId="2" borderId="13" xfId="0" applyFont="1" applyFill="1" applyBorder="1" applyAlignment="1">
      <alignment horizontal="left"/>
    </xf>
    <xf numFmtId="0" fontId="4" fillId="0" borderId="13" xfId="0" applyFont="1" applyBorder="1" applyAlignment="1">
      <alignment horizontal="left"/>
    </xf>
    <xf numFmtId="0" fontId="7" fillId="2" borderId="13" xfId="0" applyFont="1" applyFill="1" applyBorder="1" applyAlignment="1">
      <alignment horizontal="left"/>
    </xf>
    <xf numFmtId="0" fontId="5" fillId="0" borderId="14" xfId="0" applyFont="1" applyBorder="1" applyAlignment="1" applyProtection="1">
      <alignment horizontal="left" wrapText="1" readingOrder="1"/>
      <protection locked="0"/>
    </xf>
    <xf numFmtId="0" fontId="8" fillId="0" borderId="14" xfId="0" applyFont="1" applyBorder="1" applyAlignment="1" applyProtection="1">
      <alignment horizontal="left" wrapText="1" readingOrder="1"/>
      <protection locked="0"/>
    </xf>
    <xf numFmtId="0" fontId="5" fillId="0" borderId="0" xfId="0" applyFont="1" applyBorder="1" applyAlignment="1" applyProtection="1">
      <alignment horizontal="left" wrapText="1"/>
      <protection locked="0"/>
    </xf>
    <xf numFmtId="0" fontId="7" fillId="2" borderId="13" xfId="0" applyFont="1" applyFill="1" applyBorder="1" applyAlignment="1">
      <alignment horizontal="left" wrapText="1"/>
    </xf>
    <xf numFmtId="0" fontId="5" fillId="0" borderId="14" xfId="0" applyFont="1" applyBorder="1" applyAlignment="1" applyProtection="1">
      <alignment horizontal="left" wrapText="1"/>
      <protection locked="0"/>
    </xf>
    <xf numFmtId="165" fontId="8" fillId="0" borderId="0" xfId="0" applyNumberFormat="1" applyFont="1" applyBorder="1" applyAlignment="1" applyProtection="1">
      <alignment horizontal="left" wrapText="1"/>
      <protection locked="0"/>
    </xf>
    <xf numFmtId="15" fontId="8" fillId="0" borderId="0" xfId="0" applyNumberFormat="1" applyFont="1" applyBorder="1" applyAlignment="1">
      <alignment vertical="center"/>
    </xf>
    <xf numFmtId="0" fontId="8" fillId="0" borderId="0" xfId="0" applyFont="1" applyBorder="1" applyAlignment="1">
      <alignment horizontal="left"/>
    </xf>
    <xf numFmtId="0" fontId="8" fillId="0" borderId="0" xfId="0" applyFont="1" applyBorder="1" applyAlignment="1">
      <alignment horizontal="left" wrapText="1"/>
    </xf>
    <xf numFmtId="0" fontId="6" fillId="0" borderId="0" xfId="0" applyFont="1" applyBorder="1"/>
    <xf numFmtId="164" fontId="5" fillId="0" borderId="20" xfId="0" applyNumberFormat="1" applyFont="1" applyBorder="1" applyAlignment="1" applyProtection="1">
      <alignment horizontal="left" wrapText="1"/>
      <protection locked="0"/>
    </xf>
    <xf numFmtId="0" fontId="6" fillId="0" borderId="13" xfId="0" applyFont="1" applyBorder="1" applyAlignment="1">
      <alignment horizontal="left"/>
    </xf>
    <xf numFmtId="164" fontId="5" fillId="0" borderId="0" xfId="0" applyNumberFormat="1" applyFont="1" applyBorder="1" applyAlignment="1" applyProtection="1">
      <alignment horizontal="left" wrapText="1"/>
      <protection locked="0"/>
    </xf>
    <xf numFmtId="0" fontId="6" fillId="2" borderId="0" xfId="0" applyFont="1" applyFill="1" applyBorder="1" applyAlignment="1">
      <alignment horizontal="left" wrapText="1"/>
    </xf>
    <xf numFmtId="0" fontId="6" fillId="2" borderId="0" xfId="0" applyFont="1" applyFill="1" applyBorder="1" applyAlignment="1">
      <alignment horizontal="left"/>
    </xf>
    <xf numFmtId="0" fontId="6" fillId="0" borderId="0" xfId="0" applyFont="1" applyBorder="1" applyAlignment="1">
      <alignment horizontal="left"/>
    </xf>
    <xf numFmtId="164" fontId="8" fillId="0" borderId="0" xfId="0" applyNumberFormat="1" applyFont="1" applyBorder="1" applyAlignment="1" applyProtection="1">
      <alignment vertical="center" wrapText="1"/>
      <protection locked="0"/>
    </xf>
    <xf numFmtId="0" fontId="8" fillId="2" borderId="0" xfId="0" applyFont="1" applyFill="1" applyBorder="1" applyAlignment="1">
      <alignment horizontal="left"/>
    </xf>
    <xf numFmtId="4" fontId="8" fillId="0" borderId="0" xfId="0" applyNumberFormat="1" applyFont="1" applyBorder="1" applyAlignment="1">
      <alignment horizontal="right"/>
    </xf>
    <xf numFmtId="0" fontId="6" fillId="0" borderId="0" xfId="0" applyFont="1" applyAlignment="1">
      <alignment vertical="center"/>
    </xf>
    <xf numFmtId="0" fontId="6" fillId="0" borderId="0" xfId="0" applyFont="1"/>
    <xf numFmtId="0" fontId="6" fillId="0" borderId="0" xfId="0" applyFont="1" applyBorder="1" applyAlignment="1">
      <alignment vertical="center"/>
    </xf>
    <xf numFmtId="0" fontId="5" fillId="0" borderId="13" xfId="0" applyFont="1" applyBorder="1" applyAlignment="1" applyProtection="1">
      <alignment horizontal="left" wrapText="1"/>
      <protection locked="0"/>
    </xf>
    <xf numFmtId="0" fontId="5" fillId="0" borderId="0" xfId="0" applyFont="1" applyBorder="1" applyAlignment="1" applyProtection="1">
      <alignment horizontal="left" wrapText="1" readingOrder="1"/>
      <protection locked="0"/>
    </xf>
    <xf numFmtId="4" fontId="6" fillId="0" borderId="0" xfId="0" applyNumberFormat="1" applyFont="1" applyBorder="1" applyAlignment="1">
      <alignment horizontal="right"/>
    </xf>
    <xf numFmtId="0" fontId="5" fillId="0" borderId="13" xfId="0" applyFont="1" applyBorder="1" applyAlignment="1" applyProtection="1">
      <alignment horizontal="left" wrapText="1" readingOrder="1"/>
      <protection locked="0"/>
    </xf>
    <xf numFmtId="0" fontId="5" fillId="2" borderId="0" xfId="0" applyFont="1" applyFill="1" applyBorder="1" applyAlignment="1" applyProtection="1">
      <alignment horizontal="left" wrapText="1" readingOrder="1"/>
      <protection locked="0"/>
    </xf>
    <xf numFmtId="166" fontId="5" fillId="0" borderId="0" xfId="0" applyNumberFormat="1" applyFont="1" applyBorder="1" applyAlignment="1" applyProtection="1">
      <alignment horizontal="right" wrapText="1" readingOrder="1"/>
      <protection locked="0"/>
    </xf>
    <xf numFmtId="0" fontId="4" fillId="2" borderId="16" xfId="0" applyFont="1" applyFill="1" applyBorder="1" applyAlignment="1">
      <alignment horizontal="left"/>
    </xf>
    <xf numFmtId="0" fontId="6" fillId="0" borderId="13" xfId="0" applyFont="1" applyBorder="1" applyAlignment="1">
      <alignment horizontal="left" wrapText="1"/>
    </xf>
    <xf numFmtId="0" fontId="5" fillId="0" borderId="0" xfId="0" applyFont="1" applyBorder="1" applyAlignment="1" applyProtection="1">
      <alignment vertical="top" wrapText="1" readingOrder="1"/>
      <protection locked="0"/>
    </xf>
    <xf numFmtId="166" fontId="5" fillId="0" borderId="0" xfId="0" applyNumberFormat="1" applyFont="1" applyBorder="1" applyAlignment="1" applyProtection="1">
      <alignment horizontal="right" vertical="top" wrapText="1" readingOrder="1"/>
      <protection locked="0"/>
    </xf>
    <xf numFmtId="0" fontId="0" fillId="0" borderId="0" xfId="0" applyAlignment="1">
      <alignment wrapText="1"/>
    </xf>
    <xf numFmtId="0" fontId="0" fillId="0" borderId="0" xfId="0" applyAlignment="1">
      <alignment wrapText="1" readingOrder="1"/>
    </xf>
    <xf numFmtId="0" fontId="2" fillId="0" borderId="0" xfId="0" applyFont="1" applyAlignment="1">
      <alignment vertical="center"/>
    </xf>
    <xf numFmtId="4" fontId="6" fillId="0" borderId="13" xfId="0" applyNumberFormat="1" applyFont="1" applyBorder="1" applyAlignment="1">
      <alignment horizontal="right"/>
    </xf>
    <xf numFmtId="4" fontId="6" fillId="0" borderId="13" xfId="0" applyNumberFormat="1" applyFont="1" applyBorder="1" applyAlignment="1">
      <alignment horizontal="right" wrapText="1"/>
    </xf>
    <xf numFmtId="166" fontId="5" fillId="0" borderId="14" xfId="0" applyNumberFormat="1" applyFont="1" applyBorder="1" applyAlignment="1" applyProtection="1">
      <alignment horizontal="right" wrapText="1" readingOrder="1"/>
      <protection locked="0"/>
    </xf>
    <xf numFmtId="164" fontId="5" fillId="0" borderId="24" xfId="0" applyNumberFormat="1" applyFont="1" applyBorder="1" applyAlignment="1" applyProtection="1">
      <alignment horizontal="left" wrapText="1"/>
      <protection locked="0"/>
    </xf>
    <xf numFmtId="0" fontId="4" fillId="2" borderId="17" xfId="0" applyFont="1" applyFill="1" applyBorder="1" applyAlignment="1">
      <alignment horizontal="left" wrapText="1"/>
    </xf>
    <xf numFmtId="0" fontId="4" fillId="2" borderId="17" xfId="0" applyFont="1" applyFill="1" applyBorder="1" applyAlignment="1">
      <alignment horizontal="left"/>
    </xf>
    <xf numFmtId="4" fontId="6" fillId="0" borderId="17" xfId="0" applyNumberFormat="1" applyFont="1" applyBorder="1" applyAlignment="1">
      <alignment horizontal="right"/>
    </xf>
    <xf numFmtId="0" fontId="9" fillId="3" borderId="3" xfId="0" applyFont="1" applyFill="1" applyBorder="1" applyAlignment="1">
      <alignment vertical="center"/>
    </xf>
    <xf numFmtId="0" fontId="9" fillId="3" borderId="7" xfId="0" applyFont="1" applyFill="1" applyBorder="1" applyAlignment="1">
      <alignment vertical="center"/>
    </xf>
    <xf numFmtId="4" fontId="8" fillId="2" borderId="17" xfId="0" applyNumberFormat="1" applyFont="1" applyFill="1" applyBorder="1" applyAlignment="1">
      <alignment horizontal="right"/>
    </xf>
    <xf numFmtId="0" fontId="4" fillId="3" borderId="3" xfId="0" applyFont="1" applyFill="1" applyBorder="1" applyAlignment="1">
      <alignment vertical="center"/>
    </xf>
    <xf numFmtId="0" fontId="4" fillId="3" borderId="7" xfId="0" applyFont="1" applyFill="1" applyBorder="1" applyAlignment="1">
      <alignment vertical="center"/>
    </xf>
    <xf numFmtId="0" fontId="6" fillId="0" borderId="27" xfId="0" applyFont="1" applyBorder="1" applyAlignment="1">
      <alignment horizontal="left"/>
    </xf>
    <xf numFmtId="164" fontId="8" fillId="0" borderId="29" xfId="0" applyNumberFormat="1" applyFont="1" applyBorder="1" applyAlignment="1" applyProtection="1">
      <alignment horizontal="left" wrapText="1"/>
      <protection locked="0"/>
    </xf>
    <xf numFmtId="39" fontId="6" fillId="0" borderId="27" xfId="1" applyNumberFormat="1" applyFont="1" applyBorder="1" applyAlignment="1">
      <alignment horizontal="right"/>
    </xf>
    <xf numFmtId="0" fontId="4" fillId="2" borderId="27" xfId="0" applyFont="1" applyFill="1" applyBorder="1" applyAlignment="1">
      <alignment horizontal="left" wrapText="1"/>
    </xf>
    <xf numFmtId="0" fontId="5" fillId="0" borderId="30" xfId="0" applyFont="1" applyBorder="1" applyAlignment="1" applyProtection="1">
      <alignment horizontal="left" wrapText="1"/>
      <protection locked="0"/>
    </xf>
    <xf numFmtId="166" fontId="5" fillId="0" borderId="30" xfId="0" applyNumberFormat="1" applyFont="1" applyBorder="1" applyAlignment="1" applyProtection="1">
      <alignment horizontal="right" wrapText="1"/>
      <protection locked="0"/>
    </xf>
    <xf numFmtId="164" fontId="8" fillId="0" borderId="32" xfId="0" applyNumberFormat="1" applyFont="1" applyBorder="1" applyAlignment="1" applyProtection="1">
      <alignment horizontal="left" wrapText="1"/>
      <protection locked="0"/>
    </xf>
    <xf numFmtId="164" fontId="8" fillId="0" borderId="0" xfId="0" applyNumberFormat="1" applyFont="1" applyBorder="1" applyAlignment="1" applyProtection="1">
      <alignment horizontal="left" wrapText="1"/>
      <protection locked="0"/>
    </xf>
    <xf numFmtId="164" fontId="5" fillId="0" borderId="32" xfId="0" applyNumberFormat="1" applyFont="1" applyBorder="1" applyAlignment="1" applyProtection="1">
      <alignment horizontal="left" wrapText="1"/>
      <protection locked="0"/>
    </xf>
    <xf numFmtId="164" fontId="8" fillId="0" borderId="13" xfId="0" applyNumberFormat="1" applyFont="1" applyBorder="1" applyAlignment="1" applyProtection="1">
      <alignment horizontal="left" wrapText="1"/>
      <protection locked="0"/>
    </xf>
    <xf numFmtId="4" fontId="6" fillId="0" borderId="13" xfId="0" applyNumberFormat="1" applyFont="1" applyBorder="1" applyAlignment="1">
      <alignment horizontal="left"/>
    </xf>
    <xf numFmtId="4" fontId="6" fillId="0" borderId="13" xfId="0" applyNumberFormat="1" applyFont="1" applyBorder="1" applyAlignment="1">
      <alignment horizontal="left" wrapText="1"/>
    </xf>
    <xf numFmtId="0" fontId="4" fillId="2" borderId="0" xfId="0" applyFont="1" applyFill="1" applyBorder="1" applyAlignment="1">
      <alignment horizontal="left"/>
    </xf>
    <xf numFmtId="39" fontId="6" fillId="0" borderId="0" xfId="1" applyNumberFormat="1" applyFont="1" applyBorder="1" applyAlignment="1">
      <alignment horizontal="right"/>
    </xf>
    <xf numFmtId="4" fontId="6" fillId="0" borderId="16" xfId="0" applyNumberFormat="1" applyFont="1" applyBorder="1" applyAlignment="1">
      <alignment horizontal="left"/>
    </xf>
    <xf numFmtId="0" fontId="14" fillId="0" borderId="0" xfId="0" applyFont="1" applyAlignment="1">
      <alignment wrapText="1"/>
    </xf>
    <xf numFmtId="0" fontId="6" fillId="0" borderId="0" xfId="0" applyFont="1" applyAlignment="1">
      <alignment horizontal="center"/>
    </xf>
    <xf numFmtId="0" fontId="6" fillId="0" borderId="0" xfId="0" applyFont="1" applyBorder="1" applyAlignment="1">
      <alignment horizontal="center"/>
    </xf>
    <xf numFmtId="0" fontId="0" fillId="0" borderId="0" xfId="0" applyAlignment="1">
      <alignment horizontal="center"/>
    </xf>
    <xf numFmtId="4" fontId="6" fillId="0" borderId="0" xfId="0" applyNumberFormat="1" applyFont="1" applyBorder="1" applyAlignment="1">
      <alignment horizontal="center"/>
    </xf>
    <xf numFmtId="39" fontId="6" fillId="0" borderId="0" xfId="1" applyNumberFormat="1" applyFont="1" applyBorder="1" applyAlignment="1">
      <alignment horizontal="center"/>
    </xf>
    <xf numFmtId="0" fontId="6" fillId="0" borderId="0" xfId="0" applyFont="1" applyBorder="1" applyAlignment="1">
      <alignment horizontal="center" wrapText="1"/>
    </xf>
    <xf numFmtId="4" fontId="6" fillId="0" borderId="0" xfId="0" applyNumberFormat="1" applyFont="1" applyBorder="1" applyAlignment="1">
      <alignment horizontal="center" wrapText="1"/>
    </xf>
    <xf numFmtId="165" fontId="15" fillId="0" borderId="0" xfId="0" applyNumberFormat="1" applyFont="1" applyBorder="1" applyAlignment="1" applyProtection="1">
      <alignment vertical="top" wrapText="1" readingOrder="1"/>
      <protection locked="0"/>
    </xf>
    <xf numFmtId="0" fontId="15" fillId="0" borderId="0" xfId="0" applyFont="1" applyBorder="1" applyAlignment="1" applyProtection="1">
      <alignment horizontal="center" vertical="top" wrapText="1"/>
      <protection locked="0"/>
    </xf>
    <xf numFmtId="0" fontId="16" fillId="0" borderId="0" xfId="0" applyFont="1" applyBorder="1" applyAlignment="1" applyProtection="1">
      <alignment vertical="top" wrapText="1" readingOrder="1"/>
      <protection locked="0"/>
    </xf>
    <xf numFmtId="166" fontId="15" fillId="0" borderId="0" xfId="0" applyNumberFormat="1" applyFont="1" applyBorder="1" applyAlignment="1" applyProtection="1">
      <alignment horizontal="right" vertical="top" wrapText="1" readingOrder="1"/>
      <protection locked="0"/>
    </xf>
    <xf numFmtId="4" fontId="6" fillId="0" borderId="17" xfId="0" applyNumberFormat="1" applyFont="1" applyBorder="1" applyAlignment="1">
      <alignment horizontal="left"/>
    </xf>
    <xf numFmtId="165" fontId="8" fillId="0" borderId="14" xfId="0" applyNumberFormat="1" applyFont="1" applyBorder="1" applyAlignment="1" applyProtection="1">
      <alignment horizontal="left" wrapText="1"/>
      <protection locked="0"/>
    </xf>
    <xf numFmtId="0" fontId="8" fillId="2" borderId="13" xfId="0" applyFont="1" applyFill="1" applyBorder="1" applyAlignment="1">
      <alignment horizontal="left" wrapText="1"/>
    </xf>
    <xf numFmtId="166" fontId="5" fillId="0" borderId="17" xfId="0" applyNumberFormat="1" applyFont="1" applyBorder="1" applyAlignment="1" applyProtection="1">
      <alignment horizontal="left" wrapText="1"/>
      <protection locked="0"/>
    </xf>
    <xf numFmtId="14" fontId="8" fillId="0" borderId="13" xfId="0" applyNumberFormat="1" applyFont="1" applyBorder="1" applyAlignment="1">
      <alignment horizontal="left" wrapText="1"/>
    </xf>
    <xf numFmtId="14" fontId="5" fillId="0" borderId="14" xfId="0" applyNumberFormat="1" applyFont="1" applyBorder="1" applyAlignment="1" applyProtection="1">
      <alignment horizontal="left" wrapText="1"/>
      <protection locked="0"/>
    </xf>
    <xf numFmtId="0" fontId="4" fillId="2" borderId="18" xfId="0" applyFont="1" applyFill="1" applyBorder="1" applyAlignment="1">
      <alignment horizontal="left" wrapText="1"/>
    </xf>
    <xf numFmtId="0" fontId="4" fillId="2" borderId="0" xfId="0" applyFont="1" applyFill="1" applyBorder="1" applyAlignment="1">
      <alignment horizontal="left" wrapText="1"/>
    </xf>
    <xf numFmtId="164" fontId="5" fillId="0" borderId="13" xfId="0" applyNumberFormat="1" applyFont="1" applyBorder="1" applyAlignment="1" applyProtection="1">
      <alignment horizontal="left" wrapText="1"/>
      <protection locked="0"/>
    </xf>
    <xf numFmtId="0" fontId="6" fillId="0" borderId="14" xfId="0" applyFont="1" applyBorder="1" applyAlignment="1" applyProtection="1">
      <alignment horizontal="left" wrapText="1" readingOrder="1"/>
      <protection locked="0"/>
    </xf>
    <xf numFmtId="0" fontId="17" fillId="0" borderId="14" xfId="0" applyFont="1" applyBorder="1" applyAlignment="1" applyProtection="1">
      <alignment horizontal="left" wrapText="1" readingOrder="1"/>
      <protection locked="0"/>
    </xf>
    <xf numFmtId="0" fontId="18" fillId="0" borderId="14" xfId="0" applyFont="1" applyBorder="1" applyAlignment="1" applyProtection="1">
      <alignment horizontal="left" wrapText="1" readingOrder="1"/>
      <protection locked="0"/>
    </xf>
    <xf numFmtId="0" fontId="6" fillId="0" borderId="15" xfId="0" applyFont="1" applyBorder="1" applyAlignment="1" applyProtection="1">
      <alignment horizontal="left" wrapText="1" readingOrder="1"/>
      <protection locked="0"/>
    </xf>
    <xf numFmtId="0" fontId="5" fillId="0" borderId="19" xfId="0" applyFont="1" applyBorder="1" applyAlignment="1" applyProtection="1">
      <alignment horizontal="left" wrapText="1" readingOrder="1"/>
      <protection locked="0"/>
    </xf>
    <xf numFmtId="166" fontId="19" fillId="0" borderId="0" xfId="0" applyNumberFormat="1" applyFont="1" applyBorder="1" applyAlignment="1" applyProtection="1">
      <alignment horizontal="right" vertical="top" wrapText="1" readingOrder="1"/>
      <protection locked="0"/>
    </xf>
    <xf numFmtId="4" fontId="8" fillId="0" borderId="13" xfId="0" applyNumberFormat="1" applyFont="1" applyBorder="1" applyAlignment="1">
      <alignment horizontal="left" wrapText="1" readingOrder="1"/>
    </xf>
    <xf numFmtId="0" fontId="8" fillId="0" borderId="13" xfId="0" applyFont="1" applyBorder="1" applyAlignment="1" applyProtection="1">
      <alignment horizontal="left" wrapText="1" readingOrder="1"/>
      <protection locked="0"/>
    </xf>
    <xf numFmtId="43" fontId="6" fillId="0" borderId="13" xfId="0" applyNumberFormat="1" applyFont="1" applyBorder="1" applyAlignment="1">
      <alignment wrapText="1"/>
    </xf>
    <xf numFmtId="4" fontId="6" fillId="0" borderId="25" xfId="0" applyNumberFormat="1" applyFont="1" applyBorder="1" applyAlignment="1">
      <alignment wrapText="1"/>
    </xf>
    <xf numFmtId="0" fontId="6" fillId="0" borderId="16" xfId="0" applyFont="1" applyBorder="1" applyAlignment="1">
      <alignment horizontal="left"/>
    </xf>
    <xf numFmtId="0" fontId="12" fillId="2" borderId="0" xfId="0" applyFont="1" applyFill="1" applyBorder="1" applyAlignment="1" applyProtection="1">
      <alignment horizontal="left" wrapText="1" readingOrder="1"/>
      <protection locked="0"/>
    </xf>
    <xf numFmtId="0" fontId="2" fillId="0" borderId="0" xfId="0" applyFont="1" applyAlignment="1"/>
    <xf numFmtId="0" fontId="6" fillId="0" borderId="0" xfId="0" applyFont="1" applyAlignment="1"/>
    <xf numFmtId="0" fontId="2" fillId="0" borderId="0" xfId="0" applyFont="1" applyAlignment="1">
      <alignment wrapText="1"/>
    </xf>
    <xf numFmtId="0" fontId="6" fillId="0" borderId="0" xfId="0" applyFont="1" applyBorder="1" applyAlignment="1"/>
    <xf numFmtId="0" fontId="0" fillId="0" borderId="0" xfId="0" applyAlignment="1"/>
    <xf numFmtId="0" fontId="2" fillId="0" borderId="0" xfId="0" applyFont="1" applyAlignment="1">
      <alignment horizontal="right"/>
    </xf>
    <xf numFmtId="0" fontId="6" fillId="0" borderId="0" xfId="0" applyFont="1" applyAlignment="1">
      <alignment horizontal="right"/>
    </xf>
    <xf numFmtId="0" fontId="2" fillId="0" borderId="0" xfId="0" applyFont="1" applyAlignment="1">
      <alignment horizontal="right" wrapText="1"/>
    </xf>
    <xf numFmtId="0" fontId="6" fillId="0" borderId="0" xfId="0" applyFont="1" applyBorder="1" applyAlignment="1">
      <alignment horizontal="right"/>
    </xf>
    <xf numFmtId="43" fontId="8" fillId="0" borderId="13" xfId="1" applyFont="1" applyBorder="1" applyAlignment="1">
      <alignment horizontal="right" wrapText="1"/>
    </xf>
    <xf numFmtId="0" fontId="0" fillId="0" borderId="0" xfId="0" applyAlignment="1">
      <alignment horizontal="right"/>
    </xf>
    <xf numFmtId="4" fontId="6" fillId="0" borderId="25" xfId="0" applyNumberFormat="1" applyFont="1" applyBorder="1" applyAlignment="1"/>
    <xf numFmtId="4" fontId="6" fillId="0" borderId="0" xfId="0" applyNumberFormat="1" applyFont="1" applyBorder="1" applyAlignment="1"/>
    <xf numFmtId="4" fontId="8" fillId="2" borderId="0" xfId="0" applyNumberFormat="1" applyFont="1" applyFill="1" applyBorder="1" applyAlignment="1"/>
    <xf numFmtId="39" fontId="6" fillId="0" borderId="0" xfId="0" applyNumberFormat="1" applyFont="1" applyBorder="1" applyAlignment="1"/>
    <xf numFmtId="43" fontId="6" fillId="0" borderId="0" xfId="0" applyNumberFormat="1" applyFont="1" applyBorder="1" applyAlignment="1"/>
    <xf numFmtId="4" fontId="6" fillId="0" borderId="0" xfId="0" applyNumberFormat="1" applyFont="1" applyBorder="1" applyAlignment="1">
      <alignment wrapText="1"/>
    </xf>
    <xf numFmtId="4" fontId="6" fillId="0" borderId="26" xfId="0" applyNumberFormat="1" applyFont="1" applyBorder="1" applyAlignment="1">
      <alignment wrapText="1"/>
    </xf>
    <xf numFmtId="4" fontId="6" fillId="0" borderId="0" xfId="0" applyNumberFormat="1" applyFont="1" applyBorder="1" applyAlignment="1">
      <alignment readingOrder="1"/>
    </xf>
    <xf numFmtId="4" fontId="6" fillId="0" borderId="33" xfId="0" applyNumberFormat="1" applyFont="1" applyBorder="1" applyAlignment="1"/>
    <xf numFmtId="4" fontId="6" fillId="0" borderId="31" xfId="0" applyNumberFormat="1" applyFont="1" applyBorder="1" applyAlignment="1"/>
    <xf numFmtId="0" fontId="8" fillId="0" borderId="0" xfId="0" applyFont="1" applyBorder="1" applyAlignment="1" applyProtection="1">
      <alignment horizontal="left" wrapText="1" readingOrder="1"/>
      <protection locked="0"/>
    </xf>
    <xf numFmtId="4" fontId="9" fillId="3" borderId="7" xfId="0" applyNumberFormat="1" applyFont="1" applyFill="1" applyBorder="1" applyAlignment="1">
      <alignment vertical="center"/>
    </xf>
    <xf numFmtId="0" fontId="6"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left" wrapText="1"/>
    </xf>
    <xf numFmtId="164" fontId="8" fillId="0" borderId="0" xfId="0" applyNumberFormat="1" applyFont="1" applyBorder="1" applyAlignment="1" applyProtection="1">
      <alignment horizontal="left" vertical="center" wrapText="1"/>
      <protection locked="0"/>
    </xf>
    <xf numFmtId="0" fontId="0" fillId="0" borderId="0" xfId="0" applyAlignment="1">
      <alignment horizontal="left"/>
    </xf>
    <xf numFmtId="4" fontId="21" fillId="0" borderId="13" xfId="0" applyNumberFormat="1" applyFont="1" applyBorder="1" applyAlignment="1">
      <alignment horizontal="right" vertical="top" readingOrder="1"/>
    </xf>
    <xf numFmtId="4" fontId="6" fillId="0" borderId="37" xfId="0" applyNumberFormat="1" applyFont="1" applyBorder="1" applyAlignment="1"/>
    <xf numFmtId="0" fontId="2" fillId="0" borderId="0" xfId="0" applyFont="1" applyAlignment="1">
      <alignment horizontal="left"/>
    </xf>
    <xf numFmtId="0" fontId="6" fillId="0" borderId="0" xfId="0" applyFont="1" applyAlignment="1">
      <alignment horizontal="left"/>
    </xf>
    <xf numFmtId="0" fontId="15" fillId="0" borderId="0" xfId="0" applyFont="1" applyBorder="1" applyAlignment="1" applyProtection="1">
      <alignment horizontal="left" vertical="top" wrapText="1"/>
      <protection locked="0"/>
    </xf>
    <xf numFmtId="0" fontId="5" fillId="0" borderId="0" xfId="0" applyFont="1" applyBorder="1" applyAlignment="1" applyProtection="1">
      <alignment horizontal="left" vertical="top" wrapText="1"/>
      <protection locked="0"/>
    </xf>
    <xf numFmtId="165" fontId="8" fillId="0" borderId="13" xfId="0" applyNumberFormat="1" applyFont="1" applyBorder="1" applyAlignment="1" applyProtection="1">
      <alignment horizontal="left" wrapText="1"/>
      <protection locked="0"/>
    </xf>
    <xf numFmtId="4" fontId="21" fillId="0" borderId="38" xfId="0" applyNumberFormat="1" applyFont="1" applyBorder="1" applyAlignment="1">
      <alignment horizontal="right" vertical="top" readingOrder="1"/>
    </xf>
    <xf numFmtId="0" fontId="8" fillId="0" borderId="35" xfId="0" applyFont="1" applyBorder="1" applyAlignment="1" applyProtection="1">
      <alignment horizontal="left" wrapText="1" readingOrder="1"/>
      <protection locked="0"/>
    </xf>
    <xf numFmtId="0" fontId="21" fillId="0" borderId="13" xfId="0" applyFont="1" applyBorder="1" applyAlignment="1">
      <alignment horizontal="left"/>
    </xf>
    <xf numFmtId="4" fontId="8" fillId="2" borderId="36" xfId="0" applyNumberFormat="1" applyFont="1" applyFill="1" applyBorder="1" applyAlignment="1">
      <alignment horizontal="right"/>
    </xf>
    <xf numFmtId="0" fontId="21" fillId="0" borderId="13" xfId="0" applyFont="1" applyBorder="1" applyAlignment="1">
      <alignment horizontal="left" readingOrder="1"/>
    </xf>
    <xf numFmtId="164" fontId="5" fillId="0" borderId="39" xfId="0" applyNumberFormat="1" applyFont="1" applyBorder="1" applyAlignment="1" applyProtection="1">
      <alignment horizontal="left" wrapText="1"/>
      <protection locked="0"/>
    </xf>
    <xf numFmtId="0" fontId="6" fillId="0" borderId="0" xfId="0" applyFont="1" applyAlignment="1">
      <alignment wrapText="1" readingOrder="1"/>
    </xf>
    <xf numFmtId="14" fontId="8" fillId="0" borderId="13" xfId="0" applyNumberFormat="1" applyFont="1" applyBorder="1" applyAlignment="1" applyProtection="1">
      <alignment horizontal="left" wrapText="1" readingOrder="1"/>
      <protection locked="0"/>
    </xf>
    <xf numFmtId="0" fontId="8" fillId="0" borderId="13" xfId="0" applyFont="1" applyBorder="1" applyAlignment="1" applyProtection="1">
      <alignment vertical="top" wrapText="1" readingOrder="1"/>
      <protection locked="0"/>
    </xf>
    <xf numFmtId="4" fontId="8" fillId="2" borderId="35" xfId="0" applyNumberFormat="1" applyFont="1" applyFill="1" applyBorder="1" applyAlignment="1">
      <alignment horizontal="right"/>
    </xf>
    <xf numFmtId="4" fontId="21" fillId="0" borderId="35" xfId="0" applyNumberFormat="1" applyFont="1" applyBorder="1" applyAlignment="1">
      <alignment horizontal="right" readingOrder="1"/>
    </xf>
    <xf numFmtId="4" fontId="21" fillId="0" borderId="38" xfId="0" applyNumberFormat="1" applyFont="1" applyBorder="1" applyAlignment="1">
      <alignment horizontal="right" readingOrder="1"/>
    </xf>
    <xf numFmtId="4" fontId="8" fillId="2" borderId="37" xfId="0" applyNumberFormat="1" applyFont="1" applyFill="1" applyBorder="1" applyAlignment="1"/>
    <xf numFmtId="4" fontId="7" fillId="2" borderId="36" xfId="0" applyNumberFormat="1" applyFont="1" applyFill="1" applyBorder="1" applyAlignment="1">
      <alignment horizontal="left"/>
    </xf>
    <xf numFmtId="4" fontId="6" fillId="0" borderId="35" xfId="0" applyNumberFormat="1" applyFont="1" applyBorder="1" applyAlignment="1">
      <alignment horizontal="left"/>
    </xf>
    <xf numFmtId="4" fontId="8" fillId="2" borderId="16" xfId="0" applyNumberFormat="1" applyFont="1" applyFill="1" applyBorder="1" applyAlignment="1">
      <alignment horizontal="center"/>
    </xf>
    <xf numFmtId="4" fontId="8" fillId="2" borderId="12" xfId="0" applyNumberFormat="1" applyFont="1" applyFill="1" applyBorder="1" applyAlignment="1">
      <alignment horizontal="right"/>
    </xf>
    <xf numFmtId="14" fontId="7" fillId="2" borderId="13" xfId="0" applyNumberFormat="1" applyFont="1" applyFill="1" applyBorder="1" applyAlignment="1">
      <alignment horizontal="left"/>
    </xf>
    <xf numFmtId="4" fontId="21" fillId="0" borderId="13" xfId="0" applyNumberFormat="1" applyFont="1" applyBorder="1" applyAlignment="1">
      <alignment horizontal="right" readingOrder="1"/>
    </xf>
    <xf numFmtId="0" fontId="21" fillId="0" borderId="13" xfId="0" applyFont="1" applyBorder="1" applyAlignment="1">
      <alignment horizontal="left" wrapText="1"/>
    </xf>
    <xf numFmtId="0" fontId="19" fillId="0" borderId="0" xfId="0" applyFont="1" applyBorder="1" applyAlignment="1" applyProtection="1">
      <alignment horizontal="left" vertical="top" wrapText="1" readingOrder="1"/>
      <protection locked="0"/>
    </xf>
    <xf numFmtId="165" fontId="8" fillId="0" borderId="40" xfId="0" applyNumberFormat="1" applyFont="1" applyBorder="1" applyAlignment="1" applyProtection="1">
      <alignment horizontal="left" wrapText="1"/>
      <protection locked="0"/>
    </xf>
    <xf numFmtId="39" fontId="6" fillId="0" borderId="16" xfId="1" applyNumberFormat="1" applyFont="1" applyBorder="1" applyAlignment="1">
      <alignment horizontal="right" vertical="top"/>
    </xf>
    <xf numFmtId="43" fontId="6" fillId="0" borderId="31" xfId="1" applyFont="1" applyBorder="1" applyAlignment="1"/>
    <xf numFmtId="165" fontId="8" fillId="0" borderId="20" xfId="0" applyNumberFormat="1" applyFont="1" applyBorder="1" applyAlignment="1" applyProtection="1">
      <alignment horizontal="left" wrapText="1"/>
      <protection locked="0"/>
    </xf>
    <xf numFmtId="43" fontId="6" fillId="0" borderId="26" xfId="1" applyFont="1" applyBorder="1" applyAlignment="1"/>
    <xf numFmtId="39" fontId="6" fillId="0" borderId="27" xfId="1" applyNumberFormat="1" applyFont="1" applyBorder="1" applyAlignment="1">
      <alignment horizontal="center"/>
    </xf>
    <xf numFmtId="43" fontId="6" fillId="0" borderId="28" xfId="1" applyFont="1" applyBorder="1" applyAlignment="1"/>
    <xf numFmtId="4" fontId="7" fillId="2" borderId="35" xfId="0" applyNumberFormat="1" applyFont="1" applyFill="1" applyBorder="1" applyAlignment="1">
      <alignment horizontal="right"/>
    </xf>
    <xf numFmtId="43" fontId="6" fillId="0" borderId="0" xfId="1" applyFont="1" applyBorder="1" applyAlignment="1"/>
    <xf numFmtId="4" fontId="23" fillId="0" borderId="0" xfId="0" applyNumberFormat="1" applyFont="1" applyAlignment="1">
      <alignment horizontal="right"/>
    </xf>
    <xf numFmtId="4" fontId="0" fillId="0" borderId="0" xfId="0" applyNumberFormat="1"/>
    <xf numFmtId="0" fontId="14" fillId="0" borderId="0" xfId="0" applyFont="1"/>
    <xf numFmtId="0" fontId="2" fillId="0" borderId="0" xfId="0" applyFont="1" applyAlignment="1">
      <alignment horizontal="center"/>
    </xf>
    <xf numFmtId="0" fontId="2" fillId="0" borderId="0" xfId="0" applyFont="1" applyAlignment="1">
      <alignment horizontal="center" wrapText="1"/>
    </xf>
    <xf numFmtId="0" fontId="21" fillId="0" borderId="0" xfId="0" applyFont="1" applyAlignment="1">
      <alignment wrapText="1"/>
    </xf>
    <xf numFmtId="14" fontId="8" fillId="0" borderId="18" xfId="0" applyNumberFormat="1" applyFont="1" applyBorder="1" applyAlignment="1" applyProtection="1">
      <alignment horizontal="left" wrapText="1" readingOrder="1"/>
      <protection locked="0"/>
    </xf>
    <xf numFmtId="4" fontId="21" fillId="0" borderId="36" xfId="0" applyNumberFormat="1" applyFont="1" applyBorder="1" applyAlignment="1">
      <alignment horizontal="right" readingOrder="1"/>
    </xf>
    <xf numFmtId="0" fontId="21" fillId="0" borderId="13" xfId="0" applyFont="1" applyBorder="1" applyAlignment="1">
      <alignment wrapText="1"/>
    </xf>
    <xf numFmtId="0" fontId="21" fillId="0" borderId="13" xfId="0" applyFont="1" applyBorder="1" applyAlignment="1">
      <alignment readingOrder="1"/>
    </xf>
    <xf numFmtId="0" fontId="21" fillId="0" borderId="18" xfId="0" applyFont="1" applyBorder="1" applyAlignment="1">
      <alignment horizontal="left" readingOrder="1"/>
    </xf>
    <xf numFmtId="0" fontId="8" fillId="0" borderId="18" xfId="0" applyFont="1" applyBorder="1" applyAlignment="1" applyProtection="1">
      <alignment horizontal="left" wrapText="1" readingOrder="1"/>
      <protection locked="0"/>
    </xf>
    <xf numFmtId="4" fontId="6" fillId="0" borderId="41" xfId="0" applyNumberFormat="1" applyFont="1" applyBorder="1" applyAlignment="1"/>
    <xf numFmtId="4" fontId="6" fillId="0" borderId="42" xfId="0" applyNumberFormat="1" applyFont="1" applyBorder="1" applyAlignment="1">
      <alignment horizontal="right"/>
    </xf>
    <xf numFmtId="4" fontId="6" fillId="0" borderId="36" xfId="0" applyNumberFormat="1" applyFont="1" applyBorder="1" applyAlignment="1">
      <alignment horizontal="right"/>
    </xf>
    <xf numFmtId="4" fontId="23" fillId="0" borderId="35" xfId="0" applyNumberFormat="1" applyFont="1" applyBorder="1" applyAlignment="1">
      <alignment horizontal="right" readingOrder="1"/>
    </xf>
    <xf numFmtId="0" fontId="4" fillId="2" borderId="10" xfId="0" applyFont="1" applyFill="1" applyBorder="1" applyAlignment="1">
      <alignment horizontal="left"/>
    </xf>
    <xf numFmtId="4" fontId="8" fillId="2" borderId="4" xfId="0" applyNumberFormat="1" applyFont="1" applyFill="1" applyBorder="1" applyAlignment="1"/>
    <xf numFmtId="0" fontId="21" fillId="0" borderId="18" xfId="0" applyFont="1" applyBorder="1" applyAlignment="1">
      <alignment wrapText="1"/>
    </xf>
    <xf numFmtId="4" fontId="8" fillId="0" borderId="18" xfId="0" applyNumberFormat="1" applyFont="1" applyBorder="1" applyAlignment="1">
      <alignment horizontal="left" wrapText="1" readingOrder="1"/>
    </xf>
    <xf numFmtId="165" fontId="8" fillId="0" borderId="43" xfId="0" applyNumberFormat="1" applyFont="1" applyBorder="1" applyAlignment="1" applyProtection="1">
      <alignment horizontal="left" wrapText="1"/>
      <protection locked="0"/>
    </xf>
    <xf numFmtId="165" fontId="8" fillId="0" borderId="35" xfId="0" applyNumberFormat="1" applyFont="1" applyBorder="1" applyAlignment="1" applyProtection="1">
      <alignment horizontal="left" wrapText="1"/>
      <protection locked="0"/>
    </xf>
    <xf numFmtId="0" fontId="21" fillId="0" borderId="13" xfId="0" applyFont="1" applyBorder="1"/>
    <xf numFmtId="4" fontId="6" fillId="0" borderId="44" xfId="0" applyNumberFormat="1" applyFont="1" applyBorder="1" applyAlignment="1"/>
    <xf numFmtId="166" fontId="5" fillId="0" borderId="45" xfId="0" applyNumberFormat="1" applyFont="1" applyBorder="1" applyAlignment="1" applyProtection="1">
      <alignment horizontal="right" wrapText="1" readingOrder="1"/>
      <protection locked="0"/>
    </xf>
    <xf numFmtId="4" fontId="6" fillId="0" borderId="46" xfId="0" applyNumberFormat="1" applyFont="1" applyBorder="1" applyAlignment="1">
      <alignment horizontal="left"/>
    </xf>
    <xf numFmtId="164" fontId="8" fillId="0" borderId="20" xfId="0" applyNumberFormat="1" applyFont="1" applyBorder="1" applyAlignment="1" applyProtection="1">
      <alignment horizontal="left" wrapText="1"/>
      <protection locked="0"/>
    </xf>
    <xf numFmtId="0" fontId="24" fillId="0" borderId="14" xfId="0" applyFont="1" applyBorder="1" applyAlignment="1" applyProtection="1">
      <alignment vertical="top" wrapText="1" readingOrder="1"/>
      <protection locked="0"/>
    </xf>
    <xf numFmtId="0" fontId="5" fillId="0" borderId="14" xfId="0" applyFont="1" applyBorder="1" applyAlignment="1" applyProtection="1">
      <alignment vertical="top" wrapText="1" readingOrder="1"/>
      <protection locked="0"/>
    </xf>
    <xf numFmtId="0" fontId="5" fillId="0" borderId="14" xfId="6" applyFont="1" applyBorder="1" applyAlignment="1" applyProtection="1">
      <alignment horizontal="left" wrapText="1" readingOrder="1"/>
      <protection locked="0"/>
    </xf>
    <xf numFmtId="43" fontId="7" fillId="2" borderId="17" xfId="1" applyFont="1" applyFill="1" applyBorder="1" applyAlignment="1">
      <alignment horizontal="left"/>
    </xf>
    <xf numFmtId="166" fontId="5" fillId="0" borderId="14" xfId="6" applyNumberFormat="1" applyFont="1" applyBorder="1" applyAlignment="1" applyProtection="1">
      <alignment horizontal="right" wrapText="1" readingOrder="1"/>
      <protection locked="0"/>
    </xf>
    <xf numFmtId="4" fontId="8" fillId="2" borderId="3" xfId="0" applyNumberFormat="1" applyFont="1" applyFill="1" applyBorder="1" applyAlignment="1"/>
    <xf numFmtId="0" fontId="8" fillId="0" borderId="13" xfId="0" applyFont="1" applyBorder="1" applyAlignment="1" applyProtection="1">
      <alignment horizontal="left" readingOrder="1"/>
      <protection locked="0"/>
    </xf>
    <xf numFmtId="0" fontId="21" fillId="0" borderId="35" xfId="0" applyFont="1" applyBorder="1" applyAlignment="1">
      <alignment wrapText="1"/>
    </xf>
    <xf numFmtId="0" fontId="21" fillId="0" borderId="16" xfId="0" applyFont="1" applyBorder="1" applyAlignment="1">
      <alignment horizontal="left" readingOrder="1"/>
    </xf>
    <xf numFmtId="14" fontId="8" fillId="0" borderId="16" xfId="0" applyNumberFormat="1" applyFont="1" applyBorder="1" applyAlignment="1" applyProtection="1">
      <alignment horizontal="left" wrapText="1" readingOrder="1"/>
      <protection locked="0"/>
    </xf>
    <xf numFmtId="0" fontId="21" fillId="0" borderId="38" xfId="0" applyFont="1" applyBorder="1" applyAlignment="1">
      <alignment wrapText="1"/>
    </xf>
    <xf numFmtId="0" fontId="8" fillId="0" borderId="16" xfId="0" applyFont="1" applyBorder="1" applyAlignment="1" applyProtection="1">
      <alignment horizontal="left" readingOrder="1"/>
      <protection locked="0"/>
    </xf>
    <xf numFmtId="4" fontId="21" fillId="0" borderId="16" xfId="0" applyNumberFormat="1" applyFont="1" applyBorder="1" applyAlignment="1">
      <alignment horizontal="right" readingOrder="1"/>
    </xf>
    <xf numFmtId="14" fontId="8" fillId="0" borderId="0" xfId="0" applyNumberFormat="1" applyFont="1" applyBorder="1" applyAlignment="1" applyProtection="1">
      <alignment horizontal="left" wrapText="1" readingOrder="1"/>
      <protection locked="0"/>
    </xf>
    <xf numFmtId="0" fontId="24" fillId="0" borderId="0" xfId="0" applyFont="1" applyBorder="1" applyAlignment="1" applyProtection="1">
      <alignment vertical="top" wrapText="1" readingOrder="1"/>
      <protection locked="0"/>
    </xf>
    <xf numFmtId="166" fontId="24" fillId="0" borderId="0" xfId="0" applyNumberFormat="1" applyFont="1" applyBorder="1" applyAlignment="1" applyProtection="1">
      <alignment horizontal="right" vertical="top" wrapText="1" readingOrder="1"/>
      <protection locked="0"/>
    </xf>
    <xf numFmtId="0" fontId="21" fillId="0" borderId="16" xfId="0" applyFont="1" applyBorder="1" applyAlignment="1">
      <alignment wrapText="1"/>
    </xf>
    <xf numFmtId="0" fontId="21" fillId="0" borderId="13" xfId="0" applyFont="1" applyBorder="1" applyAlignment="1"/>
    <xf numFmtId="0" fontId="5" fillId="0" borderId="18" xfId="0" applyFont="1" applyBorder="1" applyAlignment="1" applyProtection="1">
      <alignment horizontal="left" wrapText="1" readingOrder="1"/>
      <protection locked="0"/>
    </xf>
    <xf numFmtId="165" fontId="8" fillId="0" borderId="47" xfId="0" applyNumberFormat="1" applyFont="1" applyBorder="1" applyAlignment="1" applyProtection="1">
      <alignment horizontal="left" wrapText="1"/>
      <protection locked="0"/>
    </xf>
    <xf numFmtId="0" fontId="5" fillId="0" borderId="47" xfId="0" applyFont="1" applyBorder="1" applyAlignment="1" applyProtection="1">
      <alignment horizontal="left" wrapText="1" readingOrder="1"/>
      <protection locked="0"/>
    </xf>
    <xf numFmtId="166" fontId="5" fillId="0" borderId="47" xfId="0" applyNumberFormat="1" applyFont="1" applyBorder="1" applyAlignment="1" applyProtection="1">
      <alignment horizontal="right" wrapText="1" readingOrder="1"/>
      <protection locked="0"/>
    </xf>
    <xf numFmtId="0" fontId="5" fillId="0" borderId="13" xfId="0" applyFont="1" applyBorder="1" applyAlignment="1" applyProtection="1">
      <alignment vertical="top" wrapText="1" readingOrder="1"/>
      <protection locked="0"/>
    </xf>
    <xf numFmtId="166" fontId="5" fillId="0" borderId="13" xfId="0" applyNumberFormat="1" applyFont="1" applyBorder="1" applyAlignment="1" applyProtection="1">
      <alignment horizontal="right" vertical="top" readingOrder="1"/>
      <protection locked="0"/>
    </xf>
    <xf numFmtId="166" fontId="5" fillId="0" borderId="13" xfId="0" applyNumberFormat="1" applyFont="1" applyBorder="1" applyAlignment="1" applyProtection="1">
      <alignment horizontal="right" readingOrder="1"/>
      <protection locked="0"/>
    </xf>
    <xf numFmtId="165" fontId="5" fillId="0" borderId="13" xfId="0" applyNumberFormat="1" applyFont="1" applyBorder="1" applyAlignment="1" applyProtection="1">
      <alignment horizontal="left" readingOrder="1"/>
      <protection locked="0"/>
    </xf>
    <xf numFmtId="0" fontId="5" fillId="0" borderId="13" xfId="0" applyFont="1" applyBorder="1" applyAlignment="1" applyProtection="1">
      <alignment horizontal="left" readingOrder="1"/>
      <protection locked="0"/>
    </xf>
    <xf numFmtId="166" fontId="5" fillId="0" borderId="13" xfId="0" applyNumberFormat="1" applyFont="1" applyBorder="1" applyAlignment="1" applyProtection="1">
      <alignment horizontal="left" readingOrder="1"/>
      <protection locked="0"/>
    </xf>
    <xf numFmtId="166" fontId="5" fillId="0" borderId="0" xfId="0" applyNumberFormat="1" applyFont="1" applyBorder="1" applyAlignment="1" applyProtection="1">
      <alignment horizontal="left" wrapText="1" readingOrder="1"/>
      <protection locked="0"/>
    </xf>
    <xf numFmtId="0" fontId="21" fillId="0" borderId="13" xfId="0" applyFont="1" applyBorder="1" applyAlignment="1">
      <alignment wrapText="1" readingOrder="1"/>
    </xf>
    <xf numFmtId="165" fontId="8" fillId="0" borderId="48" xfId="0" applyNumberFormat="1" applyFont="1" applyBorder="1" applyAlignment="1" applyProtection="1">
      <alignment horizontal="left" wrapText="1"/>
      <protection locked="0"/>
    </xf>
    <xf numFmtId="4" fontId="21" fillId="0" borderId="35" xfId="0" applyNumberFormat="1" applyFont="1" applyBorder="1" applyAlignment="1">
      <alignment horizontal="right" vertical="top" readingOrder="1"/>
    </xf>
    <xf numFmtId="39" fontId="6" fillId="0" borderId="13" xfId="1" applyNumberFormat="1" applyFont="1" applyBorder="1" applyAlignment="1">
      <alignment horizontal="right" vertical="top"/>
    </xf>
    <xf numFmtId="0" fontId="2" fillId="0" borderId="0" xfId="0" applyFont="1" applyAlignment="1">
      <alignment horizontal="center"/>
    </xf>
    <xf numFmtId="0" fontId="26" fillId="0" borderId="14" xfId="0" applyFont="1" applyBorder="1" applyAlignment="1" applyProtection="1">
      <alignment vertical="top" wrapText="1" readingOrder="1"/>
      <protection locked="0"/>
    </xf>
    <xf numFmtId="0" fontId="25" fillId="0" borderId="0" xfId="0" applyFont="1" applyBorder="1"/>
    <xf numFmtId="4" fontId="21" fillId="0" borderId="0" xfId="0" applyNumberFormat="1" applyFont="1" applyBorder="1" applyAlignment="1">
      <alignment horizontal="right" readingOrder="1"/>
    </xf>
    <xf numFmtId="0" fontId="5" fillId="0" borderId="14" xfId="0" applyFont="1" applyBorder="1" applyAlignment="1" applyProtection="1">
      <alignment horizontal="left" vertical="top" wrapText="1"/>
      <protection locked="0"/>
    </xf>
    <xf numFmtId="165" fontId="8" fillId="0" borderId="13" xfId="0" applyNumberFormat="1" applyFont="1" applyFill="1" applyBorder="1" applyAlignment="1" applyProtection="1">
      <alignment horizontal="left" wrapText="1"/>
      <protection locked="0"/>
    </xf>
    <xf numFmtId="0" fontId="5" fillId="0" borderId="14" xfId="0" applyFont="1" applyFill="1" applyBorder="1" applyAlignment="1" applyProtection="1">
      <alignment horizontal="left" vertical="top" wrapText="1"/>
      <protection locked="0"/>
    </xf>
    <xf numFmtId="0" fontId="5" fillId="0" borderId="13" xfId="0" applyFont="1" applyFill="1" applyBorder="1" applyAlignment="1" applyProtection="1">
      <alignment horizontal="left" wrapText="1" readingOrder="1"/>
      <protection locked="0"/>
    </xf>
    <xf numFmtId="0" fontId="8" fillId="0" borderId="35" xfId="0" applyFont="1" applyFill="1" applyBorder="1" applyAlignment="1" applyProtection="1">
      <alignment horizontal="left" wrapText="1" readingOrder="1"/>
      <protection locked="0"/>
    </xf>
    <xf numFmtId="166" fontId="5" fillId="0" borderId="14" xfId="0" applyNumberFormat="1" applyFont="1" applyFill="1" applyBorder="1" applyAlignment="1" applyProtection="1">
      <alignment horizontal="right" wrapText="1" readingOrder="1"/>
      <protection locked="0"/>
    </xf>
    <xf numFmtId="0" fontId="6" fillId="0" borderId="0" xfId="0" applyFont="1" applyFill="1"/>
    <xf numFmtId="4" fontId="8" fillId="2" borderId="25" xfId="0" applyNumberFormat="1" applyFont="1" applyFill="1" applyBorder="1" applyAlignment="1"/>
    <xf numFmtId="0" fontId="0" fillId="0" borderId="49" xfId="0" applyBorder="1" applyAlignment="1" applyProtection="1">
      <alignment vertical="top" wrapText="1"/>
      <protection locked="0"/>
    </xf>
    <xf numFmtId="0" fontId="6" fillId="0" borderId="49" xfId="0" applyFont="1" applyBorder="1" applyAlignment="1" applyProtection="1">
      <alignment vertical="top" wrapText="1"/>
      <protection locked="0"/>
    </xf>
    <xf numFmtId="0" fontId="6" fillId="0" borderId="49" xfId="0" applyFont="1" applyBorder="1" applyAlignment="1" applyProtection="1">
      <alignment vertical="top" wrapText="1" readingOrder="1"/>
      <protection locked="0"/>
    </xf>
    <xf numFmtId="4" fontId="6" fillId="0" borderId="16" xfId="0" applyNumberFormat="1" applyFont="1" applyBorder="1" applyAlignment="1">
      <alignment horizontal="right"/>
    </xf>
    <xf numFmtId="0" fontId="6" fillId="2" borderId="16" xfId="0" applyFont="1" applyFill="1" applyBorder="1" applyAlignment="1">
      <alignment horizontal="left"/>
    </xf>
    <xf numFmtId="0" fontId="6" fillId="2" borderId="13" xfId="0" applyFont="1" applyFill="1" applyBorder="1" applyAlignment="1">
      <alignment horizontal="left" wrapText="1"/>
    </xf>
    <xf numFmtId="0" fontId="6" fillId="2" borderId="13" xfId="0" applyFont="1" applyFill="1" applyBorder="1" applyAlignment="1">
      <alignment horizontal="left"/>
    </xf>
    <xf numFmtId="165" fontId="5" fillId="0" borderId="14" xfId="0" applyNumberFormat="1" applyFont="1" applyBorder="1" applyAlignment="1" applyProtection="1">
      <alignment horizontal="left" readingOrder="1"/>
      <protection locked="0"/>
    </xf>
    <xf numFmtId="0" fontId="2" fillId="0" borderId="0" xfId="0" applyFont="1" applyAlignment="1">
      <alignment horizontal="center"/>
    </xf>
    <xf numFmtId="0" fontId="2" fillId="0" borderId="0" xfId="0" applyFont="1" applyAlignment="1">
      <alignment horizontal="center" wrapText="1"/>
    </xf>
    <xf numFmtId="14" fontId="8" fillId="0" borderId="20" xfId="0" applyNumberFormat="1" applyFont="1" applyBorder="1" applyAlignment="1" applyProtection="1">
      <alignment horizontal="left" wrapText="1"/>
      <protection locked="0"/>
    </xf>
    <xf numFmtId="14" fontId="5" fillId="0" borderId="14" xfId="0" applyNumberFormat="1" applyFont="1" applyBorder="1" applyAlignment="1" applyProtection="1">
      <alignment horizontal="left" readingOrder="1"/>
      <protection locked="0"/>
    </xf>
    <xf numFmtId="0" fontId="4" fillId="0" borderId="0" xfId="0" applyFont="1" applyAlignment="1">
      <alignment horizontal="left"/>
    </xf>
    <xf numFmtId="0" fontId="4" fillId="0" borderId="0" xfId="0" applyFont="1" applyAlignment="1">
      <alignment horizontal="left" wrapText="1"/>
    </xf>
    <xf numFmtId="0" fontId="21" fillId="0" borderId="0" xfId="0" applyFont="1" applyBorder="1" applyAlignment="1"/>
    <xf numFmtId="0" fontId="5" fillId="0" borderId="14" xfId="0" applyFont="1" applyBorder="1" applyAlignment="1" applyProtection="1">
      <alignment wrapText="1" readingOrder="1"/>
      <protection locked="0"/>
    </xf>
    <xf numFmtId="165" fontId="8" fillId="0" borderId="36" xfId="0" applyNumberFormat="1" applyFont="1" applyBorder="1" applyAlignment="1" applyProtection="1">
      <alignment horizontal="left" wrapText="1"/>
      <protection locked="0"/>
    </xf>
    <xf numFmtId="4" fontId="21" fillId="0" borderId="18" xfId="0" applyNumberFormat="1" applyFont="1" applyBorder="1" applyAlignment="1">
      <alignment horizontal="right" readingOrder="1"/>
    </xf>
    <xf numFmtId="0" fontId="8" fillId="0" borderId="13" xfId="0" applyFont="1" applyBorder="1" applyAlignment="1" applyProtection="1">
      <alignment wrapText="1" readingOrder="1"/>
      <protection locked="0"/>
    </xf>
    <xf numFmtId="165" fontId="8" fillId="0" borderId="16" xfId="0" applyNumberFormat="1" applyFont="1" applyBorder="1" applyAlignment="1" applyProtection="1">
      <alignment horizontal="left" wrapText="1"/>
      <protection locked="0"/>
    </xf>
    <xf numFmtId="4" fontId="8" fillId="2" borderId="13" xfId="0" applyNumberFormat="1" applyFont="1" applyFill="1" applyBorder="1" applyAlignment="1">
      <alignment horizontal="center"/>
    </xf>
    <xf numFmtId="0" fontId="6" fillId="0" borderId="0" xfId="0" applyFont="1" applyAlignment="1">
      <alignment wrapText="1"/>
    </xf>
    <xf numFmtId="164" fontId="5" fillId="0" borderId="35" xfId="0" applyNumberFormat="1" applyFont="1" applyBorder="1" applyAlignment="1" applyProtection="1">
      <alignment horizontal="left" wrapText="1"/>
      <protection locked="0"/>
    </xf>
    <xf numFmtId="0" fontId="4" fillId="2" borderId="50" xfId="0" applyFont="1" applyFill="1" applyBorder="1" applyAlignment="1">
      <alignment horizontal="left"/>
    </xf>
    <xf numFmtId="0" fontId="18" fillId="0" borderId="13" xfId="0" applyFont="1" applyBorder="1" applyAlignment="1" applyProtection="1">
      <alignment horizontal="left" wrapText="1" readingOrder="1"/>
      <protection locked="0"/>
    </xf>
    <xf numFmtId="165" fontId="8" fillId="0" borderId="36" xfId="0" applyNumberFormat="1" applyFont="1" applyFill="1" applyBorder="1" applyAlignment="1" applyProtection="1">
      <alignment horizontal="left" wrapText="1"/>
      <protection locked="0"/>
    </xf>
    <xf numFmtId="0" fontId="5" fillId="0" borderId="52" xfId="0" applyFont="1" applyFill="1" applyBorder="1" applyAlignment="1" applyProtection="1">
      <alignment horizontal="left" wrapText="1" readingOrder="1"/>
      <protection locked="0"/>
    </xf>
    <xf numFmtId="0" fontId="21" fillId="0" borderId="16" xfId="0" applyFont="1" applyBorder="1" applyAlignment="1">
      <alignment horizontal="left" wrapText="1"/>
    </xf>
    <xf numFmtId="0" fontId="8" fillId="0" borderId="16" xfId="0" applyFont="1" applyBorder="1" applyAlignment="1" applyProtection="1">
      <alignment horizontal="left" wrapText="1" readingOrder="1"/>
      <protection locked="0"/>
    </xf>
    <xf numFmtId="0" fontId="18" fillId="0" borderId="13" xfId="0" applyFont="1" applyBorder="1" applyAlignment="1" applyProtection="1">
      <alignment horizontal="left" wrapText="1"/>
      <protection locked="0"/>
    </xf>
    <xf numFmtId="4" fontId="21" fillId="0" borderId="46" xfId="0" applyNumberFormat="1" applyFont="1" applyBorder="1" applyAlignment="1">
      <alignment horizontal="right" readingOrder="1"/>
    </xf>
    <xf numFmtId="0" fontId="18" fillId="0" borderId="13" xfId="0" applyFont="1" applyBorder="1" applyAlignment="1">
      <alignment wrapText="1"/>
    </xf>
    <xf numFmtId="0" fontId="9" fillId="3" borderId="2" xfId="0" applyFont="1" applyFill="1" applyBorder="1" applyAlignment="1">
      <alignment vertical="center"/>
    </xf>
    <xf numFmtId="0" fontId="9" fillId="3" borderId="6" xfId="0" applyFont="1" applyFill="1" applyBorder="1" applyAlignment="1">
      <alignment vertical="center"/>
    </xf>
    <xf numFmtId="0" fontId="0" fillId="0" borderId="0" xfId="0" applyBorder="1"/>
    <xf numFmtId="0" fontId="14" fillId="0" borderId="0" xfId="0" applyFont="1" applyBorder="1"/>
    <xf numFmtId="4" fontId="0" fillId="0" borderId="0" xfId="0" applyNumberFormat="1" applyBorder="1"/>
    <xf numFmtId="0" fontId="0" fillId="0" borderId="0" xfId="0" applyBorder="1" applyAlignment="1">
      <alignment wrapText="1"/>
    </xf>
    <xf numFmtId="0" fontId="18" fillId="0" borderId="0" xfId="0" applyFont="1" applyBorder="1" applyAlignment="1">
      <alignment wrapText="1"/>
    </xf>
    <xf numFmtId="0" fontId="6" fillId="0" borderId="0" xfId="0" applyFont="1" applyBorder="1" applyAlignment="1">
      <alignment wrapText="1" readingOrder="1"/>
    </xf>
    <xf numFmtId="0" fontId="0" fillId="0" borderId="0" xfId="0" applyBorder="1" applyAlignment="1">
      <alignment wrapText="1" readingOrder="1"/>
    </xf>
    <xf numFmtId="0" fontId="0" fillId="0" borderId="0" xfId="0" applyBorder="1" applyAlignment="1"/>
    <xf numFmtId="0" fontId="6" fillId="0" borderId="0" xfId="0" applyFont="1" applyFill="1" applyBorder="1"/>
    <xf numFmtId="166" fontId="5" fillId="0" borderId="51" xfId="0" applyNumberFormat="1" applyFont="1" applyBorder="1" applyAlignment="1" applyProtection="1">
      <alignment horizontal="right" wrapText="1" readingOrder="1"/>
      <protection locked="0"/>
    </xf>
    <xf numFmtId="166" fontId="5" fillId="0" borderId="53" xfId="0" applyNumberFormat="1" applyFont="1" applyBorder="1" applyAlignment="1" applyProtection="1">
      <alignment horizontal="right" wrapText="1" readingOrder="1"/>
      <protection locked="0"/>
    </xf>
    <xf numFmtId="166" fontId="5" fillId="0" borderId="35" xfId="0" applyNumberFormat="1" applyFont="1" applyBorder="1" applyAlignment="1" applyProtection="1">
      <alignment horizontal="right" wrapText="1" readingOrder="1"/>
      <protection locked="0"/>
    </xf>
    <xf numFmtId="166" fontId="5" fillId="0" borderId="0" xfId="0" applyNumberFormat="1" applyFont="1" applyBorder="1" applyAlignment="1" applyProtection="1">
      <alignment horizontal="right" wrapText="1"/>
      <protection locked="0"/>
    </xf>
    <xf numFmtId="0" fontId="18" fillId="0" borderId="0" xfId="0" applyFont="1" applyBorder="1" applyAlignment="1" applyProtection="1">
      <alignment horizontal="left" wrapText="1"/>
      <protection locked="0"/>
    </xf>
    <xf numFmtId="0" fontId="27" fillId="0" borderId="0" xfId="0" applyFont="1" applyBorder="1" applyAlignment="1" applyProtection="1">
      <alignment vertical="top" wrapText="1" readingOrder="1"/>
      <protection locked="0"/>
    </xf>
    <xf numFmtId="4" fontId="21" fillId="0" borderId="36" xfId="0" applyNumberFormat="1" applyFont="1" applyBorder="1" applyAlignment="1">
      <alignment horizontal="right"/>
    </xf>
    <xf numFmtId="166" fontId="5" fillId="0" borderId="38" xfId="0" applyNumberFormat="1" applyFont="1" applyBorder="1" applyAlignment="1" applyProtection="1">
      <alignment horizontal="right" wrapText="1" readingOrder="1"/>
      <protection locked="0"/>
    </xf>
    <xf numFmtId="4" fontId="6" fillId="0" borderId="62" xfId="0" applyNumberFormat="1" applyFont="1" applyBorder="1" applyAlignment="1"/>
    <xf numFmtId="4" fontId="6" fillId="0" borderId="63" xfId="0" applyNumberFormat="1" applyFont="1" applyBorder="1" applyAlignment="1"/>
    <xf numFmtId="4" fontId="23" fillId="0" borderId="35" xfId="0" applyNumberFormat="1" applyFont="1" applyBorder="1" applyAlignment="1">
      <alignment horizontal="right"/>
    </xf>
    <xf numFmtId="4" fontId="7" fillId="2" borderId="61" xfId="0" applyNumberFormat="1" applyFont="1" applyFill="1" applyBorder="1" applyAlignment="1">
      <alignment horizontal="right"/>
    </xf>
    <xf numFmtId="4" fontId="6" fillId="0" borderId="38" xfId="0" applyNumberFormat="1" applyFont="1" applyBorder="1" applyAlignment="1">
      <alignment horizontal="right"/>
    </xf>
    <xf numFmtId="0" fontId="5" fillId="0" borderId="13" xfId="0" applyFont="1" applyBorder="1" applyAlignment="1" applyProtection="1">
      <alignment wrapText="1" readingOrder="1"/>
      <protection locked="0"/>
    </xf>
    <xf numFmtId="4" fontId="23" fillId="0" borderId="35" xfId="0" applyNumberFormat="1" applyFont="1" applyBorder="1" applyAlignment="1">
      <alignment horizontal="right" vertical="top" readingOrder="1"/>
    </xf>
    <xf numFmtId="4" fontId="4" fillId="0" borderId="17" xfId="0" applyNumberFormat="1" applyFont="1" applyBorder="1" applyAlignment="1">
      <alignment horizontal="right"/>
    </xf>
    <xf numFmtId="4" fontId="4" fillId="0" borderId="54" xfId="0" applyNumberFormat="1" applyFont="1" applyBorder="1" applyAlignment="1">
      <alignment horizontal="right"/>
    </xf>
    <xf numFmtId="4" fontId="4" fillId="0" borderId="13" xfId="0" applyNumberFormat="1" applyFont="1" applyBorder="1" applyAlignment="1">
      <alignment horizontal="right"/>
    </xf>
    <xf numFmtId="4" fontId="4" fillId="0" borderId="35" xfId="0" applyNumberFormat="1" applyFont="1" applyBorder="1" applyAlignment="1">
      <alignment horizontal="right"/>
    </xf>
    <xf numFmtId="4" fontId="4" fillId="0" borderId="35" xfId="0" applyNumberFormat="1" applyFont="1" applyBorder="1" applyAlignment="1">
      <alignment horizontal="right" wrapText="1"/>
    </xf>
    <xf numFmtId="4" fontId="4" fillId="0" borderId="35" xfId="0" applyNumberFormat="1" applyFont="1" applyBorder="1" applyAlignment="1">
      <alignment horizontal="left"/>
    </xf>
    <xf numFmtId="4" fontId="4" fillId="0" borderId="38" xfId="0" applyNumberFormat="1" applyFont="1" applyBorder="1" applyAlignment="1">
      <alignment horizontal="right" wrapText="1"/>
    </xf>
    <xf numFmtId="4" fontId="4" fillId="0" borderId="13" xfId="0" applyNumberFormat="1" applyFont="1" applyBorder="1" applyAlignment="1">
      <alignment horizontal="left"/>
    </xf>
    <xf numFmtId="164" fontId="5" fillId="0" borderId="16" xfId="0" applyNumberFormat="1" applyFont="1" applyBorder="1" applyAlignment="1" applyProtection="1">
      <alignment horizontal="left" wrapText="1"/>
      <protection locked="0"/>
    </xf>
    <xf numFmtId="0" fontId="4" fillId="2" borderId="16" xfId="0" applyFont="1" applyFill="1" applyBorder="1" applyAlignment="1">
      <alignment horizontal="left" wrapText="1"/>
    </xf>
    <xf numFmtId="0" fontId="4" fillId="2" borderId="64" xfId="0" applyFont="1" applyFill="1" applyBorder="1" applyAlignment="1">
      <alignment horizontal="left"/>
    </xf>
    <xf numFmtId="4" fontId="4" fillId="0" borderId="16" xfId="0" applyNumberFormat="1" applyFont="1" applyBorder="1" applyAlignment="1">
      <alignment horizontal="left"/>
    </xf>
    <xf numFmtId="4" fontId="23" fillId="0" borderId="13" xfId="0" applyNumberFormat="1" applyFont="1" applyBorder="1" applyAlignment="1">
      <alignment horizontal="right"/>
    </xf>
    <xf numFmtId="0" fontId="5" fillId="0" borderId="16" xfId="0" applyFont="1" applyBorder="1" applyAlignment="1" applyProtection="1">
      <alignment horizontal="left" wrapText="1"/>
      <protection locked="0"/>
    </xf>
    <xf numFmtId="165" fontId="8" fillId="0" borderId="18" xfId="0" applyNumberFormat="1" applyFont="1" applyBorder="1" applyAlignment="1" applyProtection="1">
      <alignment horizontal="left" wrapText="1"/>
      <protection locked="0"/>
    </xf>
    <xf numFmtId="0" fontId="21" fillId="0" borderId="18" xfId="0" applyFont="1" applyBorder="1" applyAlignment="1">
      <alignment horizontal="left"/>
    </xf>
    <xf numFmtId="0" fontId="21" fillId="0" borderId="18" xfId="0" applyFont="1" applyBorder="1" applyAlignment="1">
      <alignment horizontal="left" wrapText="1"/>
    </xf>
    <xf numFmtId="4" fontId="21" fillId="0" borderId="18" xfId="0" applyNumberFormat="1" applyFont="1" applyBorder="1" applyAlignment="1">
      <alignment horizontal="right" vertical="top" readingOrder="1"/>
    </xf>
    <xf numFmtId="164" fontId="5" fillId="0" borderId="65" xfId="0" applyNumberFormat="1" applyFont="1" applyBorder="1" applyAlignment="1" applyProtection="1">
      <alignment horizontal="left" wrapText="1"/>
      <protection locked="0"/>
    </xf>
    <xf numFmtId="4" fontId="6" fillId="0" borderId="4" xfId="0" applyNumberFormat="1" applyFont="1" applyBorder="1" applyAlignment="1"/>
    <xf numFmtId="4" fontId="4" fillId="0" borderId="38" xfId="0" applyNumberFormat="1" applyFont="1" applyBorder="1" applyAlignment="1">
      <alignment horizontal="right"/>
    </xf>
    <xf numFmtId="4" fontId="23" fillId="0" borderId="38" xfId="0" applyNumberFormat="1" applyFont="1" applyBorder="1" applyAlignment="1">
      <alignment horizontal="right" readingOrder="1"/>
    </xf>
    <xf numFmtId="0" fontId="2" fillId="0" borderId="0" xfId="0" applyFont="1" applyAlignment="1">
      <alignment horizontal="center"/>
    </xf>
    <xf numFmtId="0" fontId="5" fillId="0" borderId="66" xfId="0" applyFont="1" applyFill="1" applyBorder="1" applyAlignment="1" applyProtection="1">
      <alignment horizontal="left" wrapText="1" readingOrder="1"/>
      <protection locked="0"/>
    </xf>
    <xf numFmtId="0" fontId="9" fillId="3" borderId="10" xfId="0" applyFont="1" applyFill="1" applyBorder="1" applyAlignment="1">
      <alignment vertical="center"/>
    </xf>
    <xf numFmtId="0" fontId="9" fillId="3" borderId="22" xfId="0" applyFont="1" applyFill="1" applyBorder="1" applyAlignment="1">
      <alignment vertical="center"/>
    </xf>
    <xf numFmtId="0" fontId="4" fillId="3" borderId="67" xfId="0" applyFont="1" applyFill="1" applyBorder="1" applyAlignment="1">
      <alignment vertical="center"/>
    </xf>
    <xf numFmtId="0" fontId="4" fillId="3" borderId="68" xfId="0" applyFont="1" applyFill="1" applyBorder="1" applyAlignment="1">
      <alignment vertical="center"/>
    </xf>
    <xf numFmtId="4" fontId="6" fillId="0" borderId="64" xfId="0" applyNumberFormat="1" applyFont="1" applyBorder="1" applyAlignment="1"/>
    <xf numFmtId="4" fontId="6" fillId="0" borderId="66" xfId="0" applyNumberFormat="1" applyFont="1" applyBorder="1" applyAlignment="1"/>
    <xf numFmtId="166" fontId="5" fillId="0" borderId="69" xfId="0" applyNumberFormat="1" applyFont="1" applyBorder="1" applyAlignment="1" applyProtection="1">
      <alignment horizontal="right" wrapText="1"/>
      <protection locked="0"/>
    </xf>
    <xf numFmtId="4" fontId="6" fillId="0" borderId="17" xfId="0" applyNumberFormat="1" applyFont="1" applyBorder="1" applyAlignment="1"/>
    <xf numFmtId="4" fontId="6" fillId="0" borderId="13" xfId="0" applyNumberFormat="1" applyFont="1" applyBorder="1" applyAlignment="1">
      <alignment wrapText="1"/>
    </xf>
    <xf numFmtId="4" fontId="6" fillId="0" borderId="17" xfId="0" applyNumberFormat="1" applyFont="1" applyBorder="1" applyAlignment="1">
      <alignment wrapText="1"/>
    </xf>
    <xf numFmtId="0" fontId="9" fillId="3" borderId="67" xfId="0" applyFont="1" applyFill="1" applyBorder="1" applyAlignment="1">
      <alignment vertical="center"/>
    </xf>
    <xf numFmtId="4" fontId="9" fillId="3" borderId="68" xfId="0" applyNumberFormat="1" applyFont="1" applyFill="1" applyBorder="1" applyAlignment="1">
      <alignment vertical="center"/>
    </xf>
    <xf numFmtId="43" fontId="6" fillId="0" borderId="16" xfId="1" applyFont="1" applyBorder="1" applyAlignment="1"/>
    <xf numFmtId="43" fontId="6" fillId="0" borderId="13" xfId="1" applyFont="1" applyBorder="1" applyAlignment="1"/>
    <xf numFmtId="165" fontId="8" fillId="0" borderId="32" xfId="0" applyNumberFormat="1" applyFont="1" applyBorder="1" applyAlignment="1" applyProtection="1">
      <alignment horizontal="left" wrapText="1"/>
      <protection locked="0"/>
    </xf>
    <xf numFmtId="0" fontId="5" fillId="0" borderId="18" xfId="0" applyFont="1" applyBorder="1" applyAlignment="1" applyProtection="1">
      <alignment horizontal="left" wrapText="1"/>
      <protection locked="0"/>
    </xf>
    <xf numFmtId="0" fontId="4" fillId="2" borderId="18" xfId="0" applyFont="1" applyFill="1" applyBorder="1" applyAlignment="1">
      <alignment horizontal="left"/>
    </xf>
    <xf numFmtId="4" fontId="23" fillId="0" borderId="36" xfId="0" applyNumberFormat="1" applyFont="1" applyBorder="1" applyAlignment="1">
      <alignment horizontal="right" readingOrder="1"/>
    </xf>
    <xf numFmtId="4" fontId="23" fillId="0" borderId="36" xfId="0" applyNumberFormat="1" applyFont="1" applyBorder="1" applyAlignment="1">
      <alignment horizontal="right" vertical="top" readingOrder="1"/>
    </xf>
    <xf numFmtId="39" fontId="6" fillId="0" borderId="13" xfId="0" applyNumberFormat="1" applyFont="1" applyBorder="1" applyAlignment="1"/>
    <xf numFmtId="4" fontId="23" fillId="0" borderId="13" xfId="0" applyNumberFormat="1" applyFont="1" applyBorder="1" applyAlignment="1">
      <alignment horizontal="right" vertical="top" readingOrder="1"/>
    </xf>
    <xf numFmtId="4" fontId="4" fillId="0" borderId="46" xfId="0" applyNumberFormat="1" applyFont="1" applyBorder="1" applyAlignment="1">
      <alignment horizontal="left"/>
    </xf>
    <xf numFmtId="166" fontId="28" fillId="0" borderId="45" xfId="0" applyNumberFormat="1" applyFont="1" applyBorder="1" applyAlignment="1" applyProtection="1">
      <alignment horizontal="right" wrapText="1" readingOrder="1"/>
      <protection locked="0"/>
    </xf>
    <xf numFmtId="166" fontId="28" fillId="0" borderId="19" xfId="0" applyNumberFormat="1" applyFont="1" applyBorder="1" applyAlignment="1" applyProtection="1">
      <alignment horizontal="right" wrapText="1" readingOrder="1"/>
      <protection locked="0"/>
    </xf>
    <xf numFmtId="166" fontId="28" fillId="0" borderId="51" xfId="0" applyNumberFormat="1" applyFont="1" applyBorder="1" applyAlignment="1" applyProtection="1">
      <alignment horizontal="right" wrapText="1" readingOrder="1"/>
      <protection locked="0"/>
    </xf>
    <xf numFmtId="4" fontId="23" fillId="0" borderId="38" xfId="0" applyNumberFormat="1" applyFont="1" applyBorder="1" applyAlignment="1">
      <alignment horizontal="right" vertical="top" readingOrder="1"/>
    </xf>
    <xf numFmtId="39" fontId="4" fillId="0" borderId="16" xfId="1" applyNumberFormat="1" applyFont="1" applyBorder="1" applyAlignment="1">
      <alignment horizontal="right" vertical="top"/>
    </xf>
    <xf numFmtId="4" fontId="23" fillId="0" borderId="16" xfId="0" applyNumberFormat="1" applyFont="1" applyBorder="1" applyAlignment="1">
      <alignment horizontal="right" vertical="top" readingOrder="1"/>
    </xf>
    <xf numFmtId="0" fontId="2" fillId="0" borderId="0" xfId="0" applyFont="1" applyAlignment="1">
      <alignment horizontal="center" wrapText="1"/>
    </xf>
    <xf numFmtId="164" fontId="8" fillId="0" borderId="16" xfId="0" applyNumberFormat="1" applyFont="1" applyBorder="1" applyAlignment="1" applyProtection="1">
      <alignment horizontal="left" wrapText="1"/>
      <protection locked="0"/>
    </xf>
    <xf numFmtId="0" fontId="7" fillId="2" borderId="64" xfId="0" applyFont="1" applyFill="1" applyBorder="1" applyAlignment="1">
      <alignment horizontal="left"/>
    </xf>
    <xf numFmtId="4" fontId="8" fillId="2" borderId="38" xfId="0" applyNumberFormat="1" applyFont="1" applyFill="1" applyBorder="1" applyAlignment="1">
      <alignment horizontal="center"/>
    </xf>
    <xf numFmtId="4" fontId="7" fillId="2" borderId="26" xfId="0" applyNumberFormat="1" applyFont="1" applyFill="1" applyBorder="1" applyAlignment="1">
      <alignment horizontal="right"/>
    </xf>
    <xf numFmtId="0" fontId="4" fillId="2" borderId="70" xfId="0" applyFont="1" applyFill="1" applyBorder="1" applyAlignment="1">
      <alignment horizontal="left"/>
    </xf>
    <xf numFmtId="0" fontId="0" fillId="0" borderId="0" xfId="0" applyFill="1" applyBorder="1"/>
    <xf numFmtId="0" fontId="0" fillId="0" borderId="0" xfId="0" applyFill="1"/>
    <xf numFmtId="0" fontId="4" fillId="2" borderId="12" xfId="0" applyFont="1" applyFill="1" applyBorder="1" applyAlignment="1">
      <alignment horizontal="left"/>
    </xf>
    <xf numFmtId="43" fontId="7" fillId="2" borderId="18" xfId="1" applyFont="1" applyFill="1" applyBorder="1" applyAlignment="1">
      <alignment horizontal="left"/>
    </xf>
    <xf numFmtId="4" fontId="6" fillId="0" borderId="61" xfId="0" applyNumberFormat="1" applyFont="1" applyBorder="1" applyAlignment="1">
      <alignment horizontal="right"/>
    </xf>
    <xf numFmtId="0" fontId="9" fillId="0" borderId="13" xfId="0" applyFont="1" applyFill="1" applyBorder="1" applyAlignment="1">
      <alignment horizontal="center" vertical="center"/>
    </xf>
    <xf numFmtId="0" fontId="4" fillId="0" borderId="13" xfId="0" applyFont="1" applyFill="1" applyBorder="1" applyAlignment="1">
      <alignment horizontal="left" wrapText="1"/>
    </xf>
    <xf numFmtId="0" fontId="9" fillId="0" borderId="13" xfId="0" applyFont="1" applyFill="1" applyBorder="1" applyAlignment="1">
      <alignment vertical="center"/>
    </xf>
    <xf numFmtId="0" fontId="9" fillId="0" borderId="13" xfId="0" applyFont="1" applyFill="1" applyBorder="1" applyAlignment="1">
      <alignment horizontal="right" vertical="center"/>
    </xf>
    <xf numFmtId="43" fontId="29" fillId="0" borderId="13" xfId="0" applyNumberFormat="1" applyFont="1" applyFill="1" applyBorder="1" applyAlignment="1"/>
    <xf numFmtId="43" fontId="9" fillId="0" borderId="13" xfId="1" applyFont="1" applyFill="1" applyBorder="1" applyAlignment="1">
      <alignment horizontal="center"/>
    </xf>
    <xf numFmtId="0" fontId="0" fillId="0" borderId="13" xfId="0" applyBorder="1"/>
    <xf numFmtId="0" fontId="0" fillId="0" borderId="13" xfId="0" applyBorder="1" applyAlignment="1">
      <alignment horizontal="right"/>
    </xf>
    <xf numFmtId="166" fontId="15" fillId="0" borderId="14" xfId="0" applyNumberFormat="1" applyFont="1" applyBorder="1" applyAlignment="1" applyProtection="1">
      <alignment horizontal="right" vertical="top" wrapText="1" readingOrder="1"/>
      <protection locked="0"/>
    </xf>
    <xf numFmtId="0" fontId="6" fillId="0" borderId="49" xfId="0" applyFont="1" applyBorder="1" applyAlignment="1" applyProtection="1">
      <alignment vertical="top" readingOrder="1"/>
      <protection locked="0"/>
    </xf>
    <xf numFmtId="165" fontId="8" fillId="0" borderId="19" xfId="0" applyNumberFormat="1" applyFont="1" applyFill="1" applyBorder="1" applyAlignment="1" applyProtection="1">
      <alignment horizontal="left" wrapText="1"/>
      <protection locked="0"/>
    </xf>
    <xf numFmtId="0" fontId="5" fillId="0" borderId="19" xfId="0" applyFont="1" applyFill="1" applyBorder="1" applyAlignment="1" applyProtection="1">
      <alignment horizontal="left" wrapText="1"/>
      <protection locked="0"/>
    </xf>
    <xf numFmtId="0" fontId="5" fillId="0" borderId="19" xfId="0" applyFont="1" applyFill="1" applyBorder="1" applyAlignment="1" applyProtection="1">
      <alignment horizontal="left" wrapText="1" readingOrder="1"/>
      <protection locked="0"/>
    </xf>
    <xf numFmtId="0" fontId="8" fillId="0" borderId="57" xfId="0" applyFont="1" applyFill="1" applyBorder="1" applyAlignment="1" applyProtection="1">
      <alignment horizontal="left" wrapText="1" readingOrder="1"/>
      <protection locked="0"/>
    </xf>
    <xf numFmtId="166" fontId="5" fillId="0" borderId="36" xfId="0" applyNumberFormat="1" applyFont="1" applyFill="1" applyBorder="1" applyAlignment="1" applyProtection="1">
      <alignment horizontal="right" wrapText="1"/>
      <protection locked="0"/>
    </xf>
    <xf numFmtId="0" fontId="0" fillId="0" borderId="0" xfId="0" applyFill="1" applyBorder="1" applyAlignment="1">
      <alignment wrapText="1"/>
    </xf>
    <xf numFmtId="0" fontId="0" fillId="0" borderId="0" xfId="0" applyFill="1" applyAlignment="1">
      <alignment wrapText="1"/>
    </xf>
    <xf numFmtId="165" fontId="8" fillId="0" borderId="14" xfId="0" applyNumberFormat="1" applyFont="1" applyFill="1" applyBorder="1" applyAlignment="1" applyProtection="1">
      <alignment horizontal="left" wrapText="1"/>
      <protection locked="0"/>
    </xf>
    <xf numFmtId="0" fontId="5" fillId="0" borderId="14" xfId="0" applyFont="1" applyFill="1" applyBorder="1" applyAlignment="1" applyProtection="1">
      <alignment horizontal="left" wrapText="1"/>
      <protection locked="0"/>
    </xf>
    <xf numFmtId="0" fontId="5" fillId="0" borderId="14" xfId="0" applyFont="1" applyFill="1" applyBorder="1" applyAlignment="1" applyProtection="1">
      <alignment horizontal="left" wrapText="1" readingOrder="1"/>
      <protection locked="0"/>
    </xf>
    <xf numFmtId="0" fontId="8" fillId="0" borderId="14" xfId="0" applyFont="1" applyFill="1" applyBorder="1" applyAlignment="1" applyProtection="1">
      <alignment horizontal="left" wrapText="1" readingOrder="1"/>
      <protection locked="0"/>
    </xf>
    <xf numFmtId="166" fontId="5" fillId="0" borderId="57" xfId="0" applyNumberFormat="1" applyFont="1" applyFill="1" applyBorder="1" applyAlignment="1" applyProtection="1">
      <alignment horizontal="right" wrapText="1" readingOrder="1"/>
      <protection locked="0"/>
    </xf>
    <xf numFmtId="166" fontId="5" fillId="0" borderId="51" xfId="0" applyNumberFormat="1" applyFont="1" applyFill="1" applyBorder="1" applyAlignment="1" applyProtection="1">
      <alignment horizontal="right" wrapText="1" readingOrder="1"/>
      <protection locked="0"/>
    </xf>
    <xf numFmtId="0" fontId="14" fillId="0" borderId="0" xfId="0" applyFont="1" applyFill="1" applyBorder="1" applyAlignment="1">
      <alignment wrapText="1"/>
    </xf>
    <xf numFmtId="0" fontId="14" fillId="0" borderId="0" xfId="0" applyFont="1" applyFill="1" applyAlignment="1">
      <alignment wrapText="1"/>
    </xf>
    <xf numFmtId="0" fontId="24" fillId="0" borderId="14" xfId="0" applyFont="1" applyFill="1" applyBorder="1" applyAlignment="1" applyProtection="1">
      <alignment vertical="top" wrapText="1" readingOrder="1"/>
      <protection locked="0"/>
    </xf>
    <xf numFmtId="0" fontId="6" fillId="0" borderId="14" xfId="0" applyFont="1" applyFill="1" applyBorder="1" applyAlignment="1" applyProtection="1">
      <alignment horizontal="left" wrapText="1" readingOrder="1"/>
      <protection locked="0"/>
    </xf>
    <xf numFmtId="0" fontId="17" fillId="0" borderId="14" xfId="0" applyFont="1" applyFill="1" applyBorder="1" applyAlignment="1" applyProtection="1">
      <alignment horizontal="left" wrapText="1" readingOrder="1"/>
      <protection locked="0"/>
    </xf>
    <xf numFmtId="0" fontId="18" fillId="0" borderId="14" xfId="0" applyFont="1" applyFill="1" applyBorder="1" applyAlignment="1" applyProtection="1">
      <alignment horizontal="left" wrapText="1" readingOrder="1"/>
      <protection locked="0"/>
    </xf>
    <xf numFmtId="0" fontId="6" fillId="0" borderId="15" xfId="0" applyFont="1" applyFill="1" applyBorder="1" applyAlignment="1" applyProtection="1">
      <alignment horizontal="left" wrapText="1" readingOrder="1"/>
      <protection locked="0"/>
    </xf>
    <xf numFmtId="0" fontId="5" fillId="0" borderId="14" xfId="0" applyFont="1" applyFill="1" applyBorder="1" applyAlignment="1" applyProtection="1">
      <alignment wrapText="1" readingOrder="1"/>
      <protection locked="0"/>
    </xf>
    <xf numFmtId="165" fontId="8" fillId="0" borderId="47" xfId="0" applyNumberFormat="1" applyFont="1" applyFill="1" applyBorder="1" applyAlignment="1" applyProtection="1">
      <alignment horizontal="left" wrapText="1"/>
      <protection locked="0"/>
    </xf>
    <xf numFmtId="0" fontId="5" fillId="0" borderId="47" xfId="0" applyFont="1" applyFill="1" applyBorder="1" applyAlignment="1" applyProtection="1">
      <alignment wrapText="1" readingOrder="1"/>
      <protection locked="0"/>
    </xf>
    <xf numFmtId="0" fontId="5" fillId="0" borderId="47" xfId="0" applyFont="1" applyFill="1" applyBorder="1" applyAlignment="1" applyProtection="1">
      <alignment horizontal="left" wrapText="1" readingOrder="1"/>
      <protection locked="0"/>
    </xf>
    <xf numFmtId="0" fontId="18" fillId="0" borderId="47" xfId="0" applyFont="1" applyFill="1" applyBorder="1" applyAlignment="1" applyProtection="1">
      <alignment horizontal="left" wrapText="1" readingOrder="1"/>
      <protection locked="0"/>
    </xf>
    <xf numFmtId="166" fontId="5" fillId="0" borderId="53" xfId="0" applyNumberFormat="1" applyFont="1" applyFill="1" applyBorder="1" applyAlignment="1" applyProtection="1">
      <alignment horizontal="right" wrapText="1" readingOrder="1"/>
      <protection locked="0"/>
    </xf>
    <xf numFmtId="0" fontId="18" fillId="0" borderId="13" xfId="0" applyFont="1" applyFill="1" applyBorder="1" applyAlignment="1" applyProtection="1">
      <alignment horizontal="left" wrapText="1" readingOrder="1"/>
      <protection locked="0"/>
    </xf>
    <xf numFmtId="165" fontId="8" fillId="0" borderId="16" xfId="0" applyNumberFormat="1" applyFont="1" applyFill="1" applyBorder="1" applyAlignment="1" applyProtection="1">
      <alignment horizontal="left" wrapText="1"/>
      <protection locked="0"/>
    </xf>
    <xf numFmtId="0" fontId="18" fillId="0" borderId="16" xfId="0" applyFont="1" applyFill="1" applyBorder="1" applyAlignment="1" applyProtection="1">
      <alignment horizontal="left" wrapText="1" readingOrder="1"/>
      <protection locked="0"/>
    </xf>
    <xf numFmtId="0" fontId="5" fillId="0" borderId="14" xfId="0" applyFont="1" applyFill="1" applyBorder="1" applyAlignment="1" applyProtection="1">
      <alignment vertical="top" wrapText="1" readingOrder="1"/>
      <protection locked="0"/>
    </xf>
    <xf numFmtId="0" fontId="5" fillId="0" borderId="47" xfId="0" applyFont="1" applyFill="1" applyBorder="1" applyAlignment="1" applyProtection="1">
      <alignment vertical="top" wrapText="1" readingOrder="1"/>
      <protection locked="0"/>
    </xf>
    <xf numFmtId="0" fontId="5" fillId="0" borderId="13" xfId="0" applyFont="1" applyFill="1" applyBorder="1" applyAlignment="1" applyProtection="1">
      <alignment vertical="top" wrapText="1" readingOrder="1"/>
      <protection locked="0"/>
    </xf>
    <xf numFmtId="166" fontId="5" fillId="0" borderId="35" xfId="0" applyNumberFormat="1" applyFont="1" applyFill="1" applyBorder="1" applyAlignment="1" applyProtection="1">
      <alignment horizontal="right" wrapText="1" readingOrder="1"/>
      <protection locked="0"/>
    </xf>
    <xf numFmtId="0" fontId="5" fillId="0" borderId="13" xfId="0" applyFont="1" applyFill="1" applyBorder="1" applyAlignment="1" applyProtection="1">
      <alignment wrapText="1"/>
      <protection locked="0"/>
    </xf>
    <xf numFmtId="0" fontId="18" fillId="0" borderId="13" xfId="0" applyFont="1" applyFill="1" applyBorder="1" applyAlignment="1" applyProtection="1">
      <alignment horizontal="left" wrapText="1"/>
      <protection locked="0"/>
    </xf>
    <xf numFmtId="166" fontId="5" fillId="0" borderId="35" xfId="0" applyNumberFormat="1" applyFont="1" applyFill="1" applyBorder="1" applyAlignment="1" applyProtection="1">
      <alignment horizontal="right" wrapText="1"/>
      <protection locked="0"/>
    </xf>
    <xf numFmtId="0" fontId="5" fillId="0" borderId="14" xfId="0" applyFont="1" applyFill="1" applyBorder="1" applyAlignment="1" applyProtection="1">
      <alignment wrapText="1"/>
      <protection locked="0"/>
    </xf>
    <xf numFmtId="166" fontId="5" fillId="0" borderId="51" xfId="0" applyNumberFormat="1" applyFont="1" applyFill="1" applyBorder="1" applyAlignment="1" applyProtection="1">
      <alignment horizontal="right" wrapText="1"/>
      <protection locked="0"/>
    </xf>
    <xf numFmtId="0" fontId="5" fillId="0" borderId="47" xfId="0" applyFont="1" applyFill="1" applyBorder="1" applyAlignment="1" applyProtection="1">
      <alignment horizontal="left" wrapText="1"/>
      <protection locked="0"/>
    </xf>
    <xf numFmtId="0" fontId="5" fillId="0" borderId="47" xfId="0" applyFont="1" applyFill="1" applyBorder="1" applyAlignment="1" applyProtection="1">
      <alignment wrapText="1"/>
      <protection locked="0"/>
    </xf>
    <xf numFmtId="0" fontId="18" fillId="0" borderId="16" xfId="0" applyFont="1" applyFill="1" applyBorder="1" applyAlignment="1" applyProtection="1">
      <alignment horizontal="left" wrapText="1"/>
      <protection locked="0"/>
    </xf>
    <xf numFmtId="166" fontId="5" fillId="0" borderId="53" xfId="0" applyNumberFormat="1" applyFont="1" applyFill="1" applyBorder="1" applyAlignment="1" applyProtection="1">
      <alignment horizontal="right" wrapText="1"/>
      <protection locked="0"/>
    </xf>
    <xf numFmtId="0" fontId="5" fillId="0" borderId="51" xfId="0" applyFont="1" applyFill="1" applyBorder="1" applyAlignment="1" applyProtection="1">
      <alignment wrapText="1"/>
      <protection locked="0"/>
    </xf>
    <xf numFmtId="0" fontId="5" fillId="0" borderId="53" xfId="0" applyFont="1" applyFill="1" applyBorder="1" applyAlignment="1" applyProtection="1">
      <alignment wrapText="1"/>
      <protection locked="0"/>
    </xf>
    <xf numFmtId="0" fontId="18" fillId="0" borderId="0" xfId="0" applyFont="1" applyFill="1" applyBorder="1" applyAlignment="1">
      <alignment wrapText="1"/>
    </xf>
    <xf numFmtId="0" fontId="18" fillId="0" borderId="0" xfId="0" applyFont="1" applyFill="1" applyAlignment="1">
      <alignment wrapText="1"/>
    </xf>
    <xf numFmtId="0" fontId="18" fillId="0" borderId="13" xfId="0" applyFont="1" applyFill="1" applyBorder="1" applyAlignment="1">
      <alignment wrapText="1"/>
    </xf>
    <xf numFmtId="0" fontId="5" fillId="0" borderId="59" xfId="0" applyFont="1" applyFill="1" applyBorder="1" applyAlignment="1" applyProtection="1">
      <alignment wrapText="1"/>
      <protection locked="0"/>
    </xf>
    <xf numFmtId="0" fontId="18" fillId="0" borderId="18" xfId="0" applyFont="1" applyFill="1" applyBorder="1" applyAlignment="1" applyProtection="1">
      <alignment horizontal="left" wrapText="1"/>
      <protection locked="0"/>
    </xf>
    <xf numFmtId="0" fontId="18" fillId="0" borderId="56" xfId="0" applyFont="1" applyFill="1" applyBorder="1" applyAlignment="1" applyProtection="1">
      <alignment horizontal="left" wrapText="1"/>
      <protection locked="0"/>
    </xf>
    <xf numFmtId="0" fontId="18" fillId="0" borderId="60" xfId="0" applyFont="1" applyFill="1" applyBorder="1" applyAlignment="1" applyProtection="1">
      <alignment horizontal="left" wrapText="1"/>
      <protection locked="0"/>
    </xf>
    <xf numFmtId="0" fontId="5" fillId="0" borderId="13" xfId="0" applyFont="1" applyFill="1" applyBorder="1" applyAlignment="1" applyProtection="1">
      <alignment wrapText="1" readingOrder="1"/>
      <protection locked="0"/>
    </xf>
    <xf numFmtId="166" fontId="5" fillId="0" borderId="14" xfId="0" applyNumberFormat="1" applyFont="1" applyFill="1" applyBorder="1" applyAlignment="1" applyProtection="1">
      <alignment horizontal="right" vertical="top" wrapText="1" readingOrder="1"/>
      <protection locked="0"/>
    </xf>
    <xf numFmtId="166" fontId="5" fillId="0" borderId="47" xfId="0" applyNumberFormat="1" applyFont="1" applyFill="1" applyBorder="1" applyAlignment="1" applyProtection="1">
      <alignment horizontal="right" vertical="top" wrapText="1" readingOrder="1"/>
      <protection locked="0"/>
    </xf>
    <xf numFmtId="166" fontId="5" fillId="0" borderId="47" xfId="0" applyNumberFormat="1" applyFont="1" applyFill="1" applyBorder="1" applyAlignment="1" applyProtection="1">
      <alignment horizontal="right" wrapText="1" readingOrder="1"/>
      <protection locked="0"/>
    </xf>
    <xf numFmtId="166" fontId="5" fillId="0" borderId="13" xfId="0" applyNumberFormat="1" applyFont="1" applyFill="1" applyBorder="1" applyAlignment="1" applyProtection="1">
      <alignment horizontal="right" wrapText="1" readingOrder="1"/>
      <protection locked="0"/>
    </xf>
    <xf numFmtId="0" fontId="21" fillId="0" borderId="13" xfId="0" applyFont="1" applyFill="1" applyBorder="1" applyAlignment="1">
      <alignment horizontal="left" readingOrder="1"/>
    </xf>
    <xf numFmtId="0" fontId="21" fillId="0" borderId="16" xfId="0" applyFont="1" applyFill="1" applyBorder="1" applyAlignment="1">
      <alignment horizontal="left" readingOrder="1"/>
    </xf>
    <xf numFmtId="0" fontId="5" fillId="0" borderId="16" xfId="0" applyFont="1" applyFill="1" applyBorder="1" applyAlignment="1" applyProtection="1">
      <alignment vertical="top" wrapText="1" readingOrder="1"/>
      <protection locked="0"/>
    </xf>
    <xf numFmtId="166" fontId="5" fillId="0" borderId="0" xfId="0" applyNumberFormat="1" applyFont="1" applyFill="1" applyBorder="1" applyAlignment="1" applyProtection="1">
      <alignment horizontal="right" wrapText="1" readingOrder="1"/>
      <protection locked="0"/>
    </xf>
    <xf numFmtId="165" fontId="8" fillId="0" borderId="18" xfId="0" applyNumberFormat="1" applyFont="1" applyFill="1" applyBorder="1" applyAlignment="1" applyProtection="1">
      <alignment horizontal="left" wrapText="1"/>
      <protection locked="0"/>
    </xf>
    <xf numFmtId="0" fontId="5" fillId="0" borderId="19" xfId="0" applyFont="1" applyFill="1" applyBorder="1" applyAlignment="1" applyProtection="1">
      <alignment wrapText="1" readingOrder="1"/>
      <protection locked="0"/>
    </xf>
    <xf numFmtId="0" fontId="5" fillId="0" borderId="19" xfId="0" applyFont="1" applyFill="1" applyBorder="1" applyAlignment="1" applyProtection="1">
      <alignment vertical="top" wrapText="1" readingOrder="1"/>
      <protection locked="0"/>
    </xf>
    <xf numFmtId="166" fontId="5" fillId="0" borderId="19" xfId="0" applyNumberFormat="1" applyFont="1" applyFill="1" applyBorder="1" applyAlignment="1" applyProtection="1">
      <alignment horizontal="right" wrapText="1" readingOrder="1"/>
      <protection locked="0"/>
    </xf>
    <xf numFmtId="0" fontId="6" fillId="0" borderId="13" xfId="0" applyFont="1" applyBorder="1" applyAlignment="1">
      <alignment horizontal="center"/>
    </xf>
    <xf numFmtId="0" fontId="6" fillId="0" borderId="13" xfId="0" applyFont="1" applyBorder="1"/>
    <xf numFmtId="0" fontId="6" fillId="0" borderId="13" xfId="0" applyFont="1" applyBorder="1" applyAlignment="1">
      <alignment horizontal="right"/>
    </xf>
    <xf numFmtId="4" fontId="23" fillId="0" borderId="13" xfId="0" applyNumberFormat="1" applyFont="1" applyFill="1" applyBorder="1" applyAlignment="1">
      <alignment horizontal="right"/>
    </xf>
    <xf numFmtId="4" fontId="23" fillId="0" borderId="35" xfId="0" applyNumberFormat="1" applyFont="1" applyFill="1" applyBorder="1" applyAlignment="1">
      <alignment horizontal="right"/>
    </xf>
    <xf numFmtId="4" fontId="23" fillId="0" borderId="36" xfId="0" applyNumberFormat="1" applyFont="1" applyFill="1" applyBorder="1" applyAlignment="1">
      <alignment horizontal="right"/>
    </xf>
    <xf numFmtId="4" fontId="23" fillId="0" borderId="61" xfId="0" applyNumberFormat="1" applyFont="1" applyFill="1" applyBorder="1" applyAlignment="1">
      <alignment horizontal="right"/>
    </xf>
    <xf numFmtId="0" fontId="6" fillId="0" borderId="13" xfId="0" applyFont="1" applyBorder="1" applyAlignment="1" applyProtection="1">
      <alignment vertical="top" wrapText="1" readingOrder="1"/>
      <protection locked="0"/>
    </xf>
    <xf numFmtId="0" fontId="6" fillId="0" borderId="13" xfId="0" applyFont="1" applyBorder="1" applyAlignment="1">
      <alignment wrapText="1"/>
    </xf>
    <xf numFmtId="43" fontId="6" fillId="0" borderId="13" xfId="1" applyFont="1" applyBorder="1" applyAlignment="1">
      <alignment horizontal="right"/>
    </xf>
    <xf numFmtId="2" fontId="6" fillId="0" borderId="13" xfId="1" applyNumberFormat="1" applyFont="1" applyBorder="1" applyAlignment="1">
      <alignment horizontal="right"/>
    </xf>
    <xf numFmtId="0" fontId="6" fillId="0" borderId="13" xfId="0" applyFont="1" applyBorder="1" applyAlignment="1">
      <alignment horizontal="left" readingOrder="1"/>
    </xf>
    <xf numFmtId="166" fontId="5" fillId="0" borderId="14" xfId="0" applyNumberFormat="1" applyFont="1" applyBorder="1" applyAlignment="1" applyProtection="1">
      <alignment horizontal="right" vertical="top" wrapText="1" readingOrder="1"/>
      <protection locked="0"/>
    </xf>
    <xf numFmtId="166" fontId="5" fillId="0" borderId="13" xfId="0" applyNumberFormat="1" applyFont="1" applyBorder="1" applyAlignment="1" applyProtection="1">
      <alignment horizontal="right" vertical="top" wrapText="1" readingOrder="1"/>
      <protection locked="0"/>
    </xf>
    <xf numFmtId="0" fontId="6" fillId="0" borderId="49" xfId="0" applyFont="1" applyFill="1" applyBorder="1" applyAlignment="1" applyProtection="1">
      <alignment vertical="top" wrapText="1" readingOrder="1"/>
      <protection locked="0"/>
    </xf>
    <xf numFmtId="0" fontId="6" fillId="0" borderId="13" xfId="0" applyFont="1" applyFill="1" applyBorder="1" applyAlignment="1">
      <alignment horizontal="right"/>
    </xf>
    <xf numFmtId="4" fontId="6" fillId="0" borderId="13" xfId="0" applyNumberFormat="1" applyFont="1" applyFill="1" applyBorder="1" applyAlignment="1">
      <alignment wrapText="1"/>
    </xf>
    <xf numFmtId="0" fontId="6" fillId="0" borderId="71" xfId="0" applyFont="1" applyFill="1" applyBorder="1" applyAlignment="1" applyProtection="1">
      <alignment vertical="top" wrapText="1" readingOrder="1"/>
      <protection locked="0"/>
    </xf>
    <xf numFmtId="0" fontId="6" fillId="0" borderId="16" xfId="0" applyFont="1" applyFill="1" applyBorder="1"/>
    <xf numFmtId="0" fontId="6" fillId="0" borderId="13" xfId="0" applyFont="1" applyFill="1" applyBorder="1" applyAlignment="1" applyProtection="1">
      <alignment vertical="top" wrapText="1" readingOrder="1"/>
      <protection locked="0"/>
    </xf>
    <xf numFmtId="0" fontId="6" fillId="0" borderId="13" xfId="0" applyFont="1" applyFill="1" applyBorder="1"/>
    <xf numFmtId="166" fontId="5" fillId="0" borderId="13" xfId="0" applyNumberFormat="1" applyFont="1" applyFill="1" applyBorder="1" applyAlignment="1" applyProtection="1">
      <alignment horizontal="right" vertical="top" wrapText="1" readingOrder="1"/>
      <protection locked="0"/>
    </xf>
    <xf numFmtId="0" fontId="18" fillId="0" borderId="16" xfId="0" applyFont="1" applyBorder="1" applyAlignment="1" applyProtection="1">
      <alignment horizontal="left" wrapText="1"/>
      <protection locked="0"/>
    </xf>
    <xf numFmtId="166" fontId="5" fillId="0" borderId="13" xfId="0" applyNumberFormat="1" applyFont="1" applyBorder="1" applyAlignment="1" applyProtection="1">
      <alignment horizontal="right" wrapText="1"/>
      <protection locked="0"/>
    </xf>
    <xf numFmtId="0" fontId="5" fillId="0" borderId="47" xfId="0" applyFont="1" applyBorder="1" applyAlignment="1" applyProtection="1">
      <alignment wrapText="1" readingOrder="1"/>
      <protection locked="0"/>
    </xf>
    <xf numFmtId="0" fontId="5" fillId="0" borderId="47" xfId="0" applyFont="1" applyBorder="1" applyAlignment="1" applyProtection="1">
      <alignment vertical="top" wrapText="1" readingOrder="1"/>
      <protection locked="0"/>
    </xf>
    <xf numFmtId="0" fontId="30" fillId="0" borderId="0" xfId="0" applyFont="1" applyBorder="1" applyAlignment="1" applyProtection="1">
      <alignment wrapText="1" readingOrder="1"/>
      <protection locked="0"/>
    </xf>
    <xf numFmtId="0" fontId="30" fillId="0" borderId="0" xfId="0" applyFont="1" applyBorder="1" applyAlignment="1" applyProtection="1">
      <alignment vertical="top" wrapText="1" readingOrder="1"/>
      <protection locked="0"/>
    </xf>
    <xf numFmtId="166" fontId="30" fillId="0" borderId="0" xfId="0" applyNumberFormat="1" applyFont="1" applyBorder="1" applyAlignment="1" applyProtection="1">
      <alignment horizontal="right" wrapText="1" readingOrder="1"/>
      <protection locked="0"/>
    </xf>
    <xf numFmtId="4" fontId="6" fillId="0" borderId="0" xfId="0" applyNumberFormat="1" applyFont="1" applyBorder="1" applyAlignment="1">
      <alignment horizontal="left"/>
    </xf>
    <xf numFmtId="4" fontId="23" fillId="0" borderId="0" xfId="0" applyNumberFormat="1" applyFont="1" applyBorder="1" applyAlignment="1">
      <alignment horizontal="right" vertical="top" readingOrder="1"/>
    </xf>
    <xf numFmtId="49" fontId="5" fillId="0" borderId="14" xfId="0" applyNumberFormat="1" applyFont="1" applyBorder="1" applyAlignment="1" applyProtection="1">
      <alignment horizontal="left" wrapText="1" readingOrder="1"/>
      <protection locked="0"/>
    </xf>
    <xf numFmtId="165" fontId="5" fillId="0" borderId="14" xfId="0" applyNumberFormat="1" applyFont="1" applyBorder="1" applyAlignment="1" applyProtection="1">
      <alignment horizontal="left" wrapText="1" readingOrder="1"/>
      <protection locked="0"/>
    </xf>
    <xf numFmtId="49" fontId="5" fillId="0" borderId="14" xfId="0" applyNumberFormat="1" applyFont="1" applyBorder="1" applyAlignment="1" applyProtection="1">
      <alignment horizontal="left" readingOrder="1"/>
      <protection locked="0"/>
    </xf>
    <xf numFmtId="49" fontId="5" fillId="0" borderId="14" xfId="0" applyNumberFormat="1" applyFont="1" applyFill="1" applyBorder="1" applyAlignment="1" applyProtection="1">
      <alignment horizontal="left" wrapText="1" readingOrder="1"/>
      <protection locked="0"/>
    </xf>
    <xf numFmtId="165" fontId="5" fillId="0" borderId="14" xfId="0" applyNumberFormat="1" applyFont="1" applyFill="1" applyBorder="1" applyAlignment="1" applyProtection="1">
      <alignment horizontal="left" readingOrder="1"/>
      <protection locked="0"/>
    </xf>
    <xf numFmtId="165" fontId="5" fillId="0" borderId="47" xfId="0" applyNumberFormat="1" applyFont="1" applyFill="1" applyBorder="1" applyAlignment="1" applyProtection="1">
      <alignment horizontal="left" readingOrder="1"/>
      <protection locked="0"/>
    </xf>
    <xf numFmtId="165" fontId="5" fillId="0" borderId="13" xfId="0" applyNumberFormat="1" applyFont="1" applyFill="1" applyBorder="1" applyAlignment="1" applyProtection="1">
      <alignment horizontal="left" readingOrder="1"/>
      <protection locked="0"/>
    </xf>
    <xf numFmtId="0" fontId="0" fillId="0" borderId="0" xfId="0" applyBorder="1" applyAlignment="1">
      <alignment horizontal="right"/>
    </xf>
    <xf numFmtId="4" fontId="31" fillId="2" borderId="0" xfId="0" applyNumberFormat="1" applyFont="1" applyFill="1" applyBorder="1" applyAlignment="1">
      <alignment horizontal="right"/>
    </xf>
    <xf numFmtId="166" fontId="5" fillId="0" borderId="13" xfId="0" applyNumberFormat="1" applyFont="1" applyBorder="1" applyAlignment="1" applyProtection="1">
      <alignment horizontal="right" wrapText="1" readingOrder="1"/>
      <protection locked="0"/>
    </xf>
    <xf numFmtId="0" fontId="5" fillId="0" borderId="14" xfId="0" applyFont="1" applyBorder="1" applyAlignment="1" applyProtection="1">
      <alignment horizontal="left" vertical="top" wrapText="1" readingOrder="1"/>
      <protection locked="0"/>
    </xf>
    <xf numFmtId="43" fontId="29" fillId="0" borderId="0" xfId="0" applyNumberFormat="1" applyFont="1" applyFill="1" applyBorder="1" applyAlignment="1"/>
    <xf numFmtId="165" fontId="8" fillId="0" borderId="58" xfId="0" applyNumberFormat="1" applyFont="1" applyBorder="1" applyAlignment="1" applyProtection="1">
      <alignment horizontal="left" wrapText="1"/>
      <protection locked="0"/>
    </xf>
    <xf numFmtId="165" fontId="8" fillId="0" borderId="61" xfId="0" applyNumberFormat="1" applyFont="1" applyBorder="1" applyAlignment="1" applyProtection="1">
      <alignment horizontal="left" wrapText="1"/>
      <protection locked="0"/>
    </xf>
    <xf numFmtId="0" fontId="21" fillId="0" borderId="13" xfId="0" applyFont="1" applyBorder="1" applyAlignment="1">
      <alignment horizontal="left" vertical="top" readingOrder="1"/>
    </xf>
    <xf numFmtId="166" fontId="5" fillId="0" borderId="16" xfId="0" applyNumberFormat="1" applyFont="1" applyBorder="1" applyAlignment="1" applyProtection="1">
      <alignment horizontal="right" wrapText="1" readingOrder="1"/>
      <protection locked="0"/>
    </xf>
    <xf numFmtId="0" fontId="8" fillId="0" borderId="12" xfId="0" applyFont="1" applyBorder="1" applyAlignment="1" applyProtection="1">
      <alignment horizontal="left" wrapText="1" readingOrder="1"/>
      <protection locked="0"/>
    </xf>
    <xf numFmtId="14" fontId="8" fillId="0" borderId="65" xfId="0" applyNumberFormat="1" applyFont="1" applyBorder="1" applyAlignment="1" applyProtection="1">
      <alignment horizontal="left" wrapText="1" readingOrder="1"/>
      <protection locked="0"/>
    </xf>
    <xf numFmtId="164" fontId="5" fillId="0" borderId="50" xfId="0" applyNumberFormat="1" applyFont="1" applyBorder="1" applyAlignment="1" applyProtection="1">
      <alignment horizontal="left" wrapText="1"/>
      <protection locked="0"/>
    </xf>
    <xf numFmtId="0" fontId="4" fillId="0" borderId="50" xfId="0" applyFont="1" applyBorder="1" applyAlignment="1">
      <alignment horizontal="left"/>
    </xf>
    <xf numFmtId="0" fontId="8" fillId="0" borderId="13" xfId="12" applyFont="1" applyBorder="1" applyAlignment="1" applyProtection="1">
      <alignment vertical="top" wrapText="1" readingOrder="1"/>
      <protection locked="0"/>
    </xf>
    <xf numFmtId="0" fontId="5" fillId="0" borderId="14" xfId="12" applyFont="1" applyBorder="1" applyAlignment="1" applyProtection="1">
      <alignment horizontal="left" wrapText="1" readingOrder="1"/>
      <protection locked="0"/>
    </xf>
    <xf numFmtId="0" fontId="5" fillId="0" borderId="47" xfId="0" applyFont="1" applyBorder="1" applyAlignment="1" applyProtection="1">
      <alignment horizontal="left" wrapText="1"/>
      <protection locked="0"/>
    </xf>
    <xf numFmtId="166" fontId="28" fillId="0" borderId="53" xfId="0" applyNumberFormat="1" applyFont="1" applyBorder="1" applyAlignment="1" applyProtection="1">
      <alignment horizontal="right" wrapText="1" readingOrder="1"/>
      <protection locked="0"/>
    </xf>
    <xf numFmtId="0" fontId="6" fillId="0" borderId="72" xfId="0" applyFont="1" applyBorder="1" applyAlignment="1" applyProtection="1">
      <alignment vertical="top" wrapText="1"/>
      <protection locked="0"/>
    </xf>
    <xf numFmtId="4" fontId="6" fillId="0" borderId="18" xfId="0" applyNumberFormat="1" applyFont="1" applyBorder="1" applyAlignment="1">
      <alignment horizontal="left"/>
    </xf>
    <xf numFmtId="165" fontId="5" fillId="0" borderId="51" xfId="0" applyNumberFormat="1" applyFont="1" applyBorder="1" applyAlignment="1" applyProtection="1">
      <alignment vertical="top" wrapText="1" readingOrder="1"/>
      <protection locked="0"/>
    </xf>
    <xf numFmtId="0" fontId="5" fillId="0" borderId="73" xfId="0" applyFont="1" applyBorder="1" applyAlignment="1" applyProtection="1">
      <alignment horizontal="left" wrapText="1" readingOrder="1"/>
      <protection locked="0"/>
    </xf>
    <xf numFmtId="0" fontId="5" fillId="0" borderId="74" xfId="0" applyFont="1" applyBorder="1" applyAlignment="1" applyProtection="1">
      <alignment horizontal="left" wrapText="1" readingOrder="1"/>
      <protection locked="0"/>
    </xf>
    <xf numFmtId="0" fontId="33" fillId="0" borderId="13" xfId="0" applyFont="1" applyBorder="1" applyAlignment="1" applyProtection="1">
      <alignment vertical="top" wrapText="1" readingOrder="1"/>
      <protection locked="0"/>
    </xf>
    <xf numFmtId="165" fontId="5" fillId="0" borderId="51" xfId="12" applyNumberFormat="1" applyFont="1" applyBorder="1" applyAlignment="1" applyProtection="1">
      <alignment horizontal="left" wrapText="1" readingOrder="1"/>
      <protection locked="0"/>
    </xf>
    <xf numFmtId="4" fontId="6" fillId="0" borderId="13" xfId="0" applyNumberFormat="1" applyFont="1" applyBorder="1" applyAlignment="1"/>
    <xf numFmtId="4" fontId="4" fillId="0" borderId="38" xfId="0" applyNumberFormat="1" applyFont="1" applyFill="1" applyBorder="1" applyAlignment="1">
      <alignment horizontal="right"/>
    </xf>
    <xf numFmtId="4" fontId="23" fillId="0" borderId="35" xfId="0" applyNumberFormat="1" applyFont="1" applyFill="1" applyBorder="1" applyAlignment="1">
      <alignment horizontal="right" readingOrder="1"/>
    </xf>
    <xf numFmtId="4" fontId="23" fillId="0" borderId="36" xfId="0" applyNumberFormat="1" applyFont="1" applyFill="1" applyBorder="1" applyAlignment="1">
      <alignment horizontal="right" vertical="top" readingOrder="1"/>
    </xf>
    <xf numFmtId="0" fontId="2" fillId="0" borderId="0" xfId="0" applyFont="1" applyAlignment="1">
      <alignment horizontal="center"/>
    </xf>
    <xf numFmtId="0" fontId="2" fillId="0" borderId="0" xfId="0" applyFont="1" applyAlignment="1">
      <alignment horizontal="center" wrapText="1"/>
    </xf>
    <xf numFmtId="0" fontId="9" fillId="3" borderId="10" xfId="0" applyFont="1" applyFill="1" applyBorder="1" applyAlignment="1">
      <alignment vertical="center"/>
    </xf>
    <xf numFmtId="0" fontId="9" fillId="3" borderId="22" xfId="0" applyFont="1" applyFill="1" applyBorder="1" applyAlignment="1">
      <alignment vertical="center"/>
    </xf>
    <xf numFmtId="165" fontId="5" fillId="0" borderId="53" xfId="0" applyNumberFormat="1" applyFont="1" applyBorder="1" applyAlignment="1" applyProtection="1">
      <alignment vertical="top" wrapText="1" readingOrder="1"/>
      <protection locked="0"/>
    </xf>
    <xf numFmtId="0" fontId="6" fillId="0" borderId="16" xfId="0" applyFont="1" applyBorder="1" applyAlignment="1">
      <alignment horizontal="center"/>
    </xf>
    <xf numFmtId="166" fontId="5" fillId="0" borderId="47" xfId="0" applyNumberFormat="1" applyFont="1" applyBorder="1" applyAlignment="1" applyProtection="1">
      <alignment horizontal="right" vertical="top" wrapText="1" readingOrder="1"/>
      <protection locked="0"/>
    </xf>
    <xf numFmtId="165" fontId="5" fillId="0" borderId="13" xfId="0" applyNumberFormat="1" applyFont="1" applyBorder="1" applyAlignment="1" applyProtection="1">
      <alignment vertical="top" wrapText="1" readingOrder="1"/>
      <protection locked="0"/>
    </xf>
    <xf numFmtId="165" fontId="5" fillId="0" borderId="14" xfId="0" applyNumberFormat="1" applyFont="1" applyBorder="1" applyAlignment="1" applyProtection="1">
      <alignment vertical="top" wrapText="1" readingOrder="1"/>
      <protection locked="0"/>
    </xf>
    <xf numFmtId="0" fontId="5" fillId="0" borderId="19" xfId="0" applyNumberFormat="1" applyFont="1" applyBorder="1" applyAlignment="1" applyProtection="1">
      <alignment horizontal="left" vertical="top" wrapText="1" readingOrder="1"/>
      <protection locked="0"/>
    </xf>
    <xf numFmtId="0" fontId="6" fillId="0" borderId="13" xfId="0" applyFont="1" applyBorder="1" applyAlignment="1"/>
    <xf numFmtId="166" fontId="5" fillId="0" borderId="14" xfId="0" applyNumberFormat="1" applyFont="1" applyBorder="1" applyAlignment="1" applyProtection="1">
      <alignment vertical="top" wrapText="1" readingOrder="1"/>
      <protection locked="0"/>
    </xf>
    <xf numFmtId="0" fontId="5" fillId="0" borderId="14" xfId="0" applyNumberFormat="1" applyFont="1" applyBorder="1" applyAlignment="1" applyProtection="1">
      <alignment horizontal="left" vertical="top" wrapText="1" readingOrder="1"/>
      <protection locked="0"/>
    </xf>
    <xf numFmtId="165" fontId="5" fillId="0" borderId="47" xfId="0" applyNumberFormat="1" applyFont="1" applyBorder="1" applyAlignment="1" applyProtection="1">
      <alignment vertical="top" wrapText="1" readingOrder="1"/>
      <protection locked="0"/>
    </xf>
    <xf numFmtId="0" fontId="5" fillId="0" borderId="47" xfId="0" applyNumberFormat="1" applyFont="1" applyBorder="1" applyAlignment="1" applyProtection="1">
      <alignment horizontal="left" vertical="top" wrapText="1" readingOrder="1"/>
      <protection locked="0"/>
    </xf>
    <xf numFmtId="0" fontId="6" fillId="0" borderId="71" xfId="0" applyFont="1" applyBorder="1" applyAlignment="1" applyProtection="1">
      <alignment vertical="top" wrapText="1"/>
      <protection locked="0"/>
    </xf>
    <xf numFmtId="0" fontId="6" fillId="0" borderId="16" xfId="0" applyFont="1" applyBorder="1" applyAlignment="1"/>
    <xf numFmtId="166" fontId="5" fillId="0" borderId="47" xfId="0" applyNumberFormat="1" applyFont="1" applyBorder="1" applyAlignment="1" applyProtection="1">
      <alignment vertical="top" wrapText="1" readingOrder="1"/>
      <protection locked="0"/>
    </xf>
    <xf numFmtId="0" fontId="5" fillId="0" borderId="13" xfId="0" applyNumberFormat="1" applyFont="1" applyBorder="1" applyAlignment="1" applyProtection="1">
      <alignment horizontal="left" vertical="top" wrapText="1" readingOrder="1"/>
      <protection locked="0"/>
    </xf>
    <xf numFmtId="0" fontId="6" fillId="0" borderId="13" xfId="0" applyFont="1" applyBorder="1" applyAlignment="1" applyProtection="1">
      <alignment vertical="top" wrapText="1"/>
      <protection locked="0"/>
    </xf>
    <xf numFmtId="166" fontId="5" fillId="0" borderId="13" xfId="0" applyNumberFormat="1" applyFont="1" applyBorder="1" applyAlignment="1" applyProtection="1">
      <alignment vertical="top" wrapText="1" readingOrder="1"/>
      <protection locked="0"/>
    </xf>
    <xf numFmtId="166" fontId="28" fillId="0" borderId="43" xfId="0" applyNumberFormat="1" applyFont="1" applyBorder="1" applyAlignment="1" applyProtection="1">
      <alignment horizontal="right" wrapText="1" readingOrder="1"/>
      <protection locked="0"/>
    </xf>
    <xf numFmtId="166" fontId="5" fillId="0" borderId="35" xfId="0" applyNumberFormat="1" applyFont="1" applyBorder="1" applyAlignment="1" applyProtection="1">
      <alignment vertical="top" wrapText="1" readingOrder="1"/>
      <protection locked="0"/>
    </xf>
    <xf numFmtId="0" fontId="6" fillId="0" borderId="66" xfId="0" applyFont="1" applyBorder="1" applyAlignment="1" applyProtection="1">
      <alignment vertical="top" wrapText="1" readingOrder="1"/>
      <protection locked="0"/>
    </xf>
    <xf numFmtId="165" fontId="5" fillId="0" borderId="53" xfId="12" applyNumberFormat="1" applyFont="1" applyBorder="1" applyAlignment="1" applyProtection="1">
      <alignment horizontal="left" wrapText="1" readingOrder="1"/>
      <protection locked="0"/>
    </xf>
    <xf numFmtId="0" fontId="5" fillId="0" borderId="47" xfId="12" applyFont="1" applyBorder="1" applyAlignment="1" applyProtection="1">
      <alignment horizontal="left" wrapText="1" readingOrder="1"/>
      <protection locked="0"/>
    </xf>
    <xf numFmtId="0" fontId="8" fillId="0" borderId="16" xfId="12" applyFont="1" applyBorder="1" applyAlignment="1" applyProtection="1">
      <alignment vertical="top" wrapText="1" readingOrder="1"/>
      <protection locked="0"/>
    </xf>
    <xf numFmtId="0" fontId="0" fillId="0" borderId="16" xfId="0" applyBorder="1"/>
    <xf numFmtId="4" fontId="6" fillId="0" borderId="16" xfId="0" applyNumberFormat="1" applyFont="1" applyBorder="1" applyAlignment="1">
      <alignment wrapText="1"/>
    </xf>
    <xf numFmtId="0" fontId="5" fillId="0" borderId="51" xfId="12" applyNumberFormat="1" applyFont="1" applyBorder="1" applyAlignment="1" applyProtection="1">
      <alignment horizontal="left" wrapText="1" readingOrder="1"/>
      <protection locked="0"/>
    </xf>
    <xf numFmtId="166" fontId="5" fillId="0" borderId="51" xfId="12" applyNumberFormat="1" applyFont="1" applyFill="1" applyBorder="1" applyAlignment="1" applyProtection="1">
      <alignment horizontal="right" wrapText="1" readingOrder="1"/>
      <protection locked="0"/>
    </xf>
    <xf numFmtId="166" fontId="5" fillId="0" borderId="53" xfId="12" applyNumberFormat="1" applyFont="1" applyFill="1" applyBorder="1" applyAlignment="1" applyProtection="1">
      <alignment horizontal="right" wrapText="1" readingOrder="1"/>
      <protection locked="0"/>
    </xf>
    <xf numFmtId="0" fontId="7" fillId="0" borderId="13" xfId="0" applyFont="1" applyBorder="1" applyAlignment="1">
      <alignment horizontal="left"/>
    </xf>
    <xf numFmtId="4" fontId="23" fillId="0" borderId="0" xfId="0" applyNumberFormat="1" applyFont="1" applyFill="1" applyBorder="1" applyAlignment="1">
      <alignment horizontal="right"/>
    </xf>
    <xf numFmtId="0" fontId="5" fillId="0" borderId="19" xfId="0" applyFont="1" applyBorder="1" applyAlignment="1" applyProtection="1">
      <alignment vertical="top" wrapText="1" readingOrder="1"/>
      <protection locked="0"/>
    </xf>
    <xf numFmtId="4" fontId="4" fillId="2" borderId="61" xfId="0" applyNumberFormat="1" applyFont="1" applyFill="1" applyBorder="1" applyAlignment="1">
      <alignment horizontal="right"/>
    </xf>
    <xf numFmtId="0" fontId="5" fillId="0" borderId="19" xfId="0" applyFont="1" applyBorder="1" applyAlignment="1" applyProtection="1">
      <alignment wrapText="1" readingOrder="1"/>
      <protection locked="0"/>
    </xf>
    <xf numFmtId="166" fontId="5" fillId="0" borderId="19" xfId="0" applyNumberFormat="1" applyFont="1" applyBorder="1" applyAlignment="1" applyProtection="1">
      <alignment horizontal="right" wrapText="1" readingOrder="1"/>
      <protection locked="0"/>
    </xf>
    <xf numFmtId="4" fontId="18" fillId="0" borderId="0" xfId="0" applyNumberFormat="1" applyFont="1" applyBorder="1" applyAlignment="1">
      <alignment wrapText="1"/>
    </xf>
    <xf numFmtId="166" fontId="33" fillId="0" borderId="35" xfId="0" applyNumberFormat="1" applyFont="1" applyBorder="1" applyAlignment="1" applyProtection="1">
      <alignment horizontal="right" vertical="top" wrapText="1" readingOrder="1"/>
      <protection locked="0"/>
    </xf>
    <xf numFmtId="0" fontId="28" fillId="0" borderId="13" xfId="0" applyFont="1" applyBorder="1" applyAlignment="1" applyProtection="1">
      <alignment horizontal="left" wrapText="1" readingOrder="1"/>
      <protection locked="0"/>
    </xf>
    <xf numFmtId="4" fontId="6" fillId="0" borderId="13" xfId="0" applyNumberFormat="1" applyFont="1" applyBorder="1" applyAlignment="1">
      <alignment horizontal="right" vertical="top" readingOrder="1"/>
    </xf>
    <xf numFmtId="4" fontId="6" fillId="0" borderId="16" xfId="0" applyNumberFormat="1" applyFont="1" applyBorder="1" applyAlignment="1">
      <alignment horizontal="right" vertical="top" readingOrder="1"/>
    </xf>
    <xf numFmtId="0" fontId="5" fillId="0" borderId="15" xfId="0" applyFont="1" applyBorder="1" applyAlignment="1" applyProtection="1">
      <alignment horizontal="left" wrapText="1" readingOrder="1"/>
      <protection locked="0"/>
    </xf>
    <xf numFmtId="166" fontId="5" fillId="0" borderId="15" xfId="0" applyNumberFormat="1" applyFont="1" applyBorder="1" applyAlignment="1" applyProtection="1">
      <alignment horizontal="right" wrapText="1" readingOrder="1"/>
      <protection locked="0"/>
    </xf>
    <xf numFmtId="165" fontId="5" fillId="0" borderId="47" xfId="0" applyNumberFormat="1" applyFont="1" applyBorder="1" applyAlignment="1" applyProtection="1">
      <alignment horizontal="left" readingOrder="1"/>
      <protection locked="0"/>
    </xf>
    <xf numFmtId="0" fontId="9" fillId="3" borderId="42" xfId="0" applyFont="1" applyFill="1" applyBorder="1" applyAlignment="1">
      <alignment vertical="center"/>
    </xf>
    <xf numFmtId="0" fontId="18" fillId="0" borderId="50" xfId="0" applyFont="1" applyFill="1" applyBorder="1" applyAlignment="1">
      <alignment wrapText="1"/>
    </xf>
    <xf numFmtId="0" fontId="0" fillId="0" borderId="50" xfId="0" applyBorder="1"/>
    <xf numFmtId="0" fontId="6" fillId="0" borderId="16" xfId="0" applyFont="1" applyBorder="1"/>
    <xf numFmtId="164" fontId="8" fillId="0" borderId="50" xfId="0" applyNumberFormat="1" applyFont="1" applyBorder="1" applyAlignment="1" applyProtection="1">
      <alignment horizontal="left" wrapText="1"/>
      <protection locked="0"/>
    </xf>
    <xf numFmtId="0" fontId="5" fillId="0" borderId="49" xfId="0" applyFont="1" applyBorder="1" applyAlignment="1" applyProtection="1">
      <alignment horizontal="left" wrapText="1" readingOrder="1"/>
      <protection locked="0"/>
    </xf>
    <xf numFmtId="166" fontId="5" fillId="0" borderId="75" xfId="0" applyNumberFormat="1" applyFont="1" applyBorder="1" applyAlignment="1" applyProtection="1">
      <alignment horizontal="right" wrapText="1" readingOrder="1"/>
      <protection locked="0"/>
    </xf>
    <xf numFmtId="0" fontId="9" fillId="3" borderId="68" xfId="0" applyFont="1" applyFill="1" applyBorder="1" applyAlignment="1">
      <alignment vertical="center"/>
    </xf>
    <xf numFmtId="4" fontId="8" fillId="2" borderId="24" xfId="0" applyNumberFormat="1" applyFont="1" applyFill="1" applyBorder="1" applyAlignment="1"/>
    <xf numFmtId="0" fontId="5" fillId="0" borderId="51" xfId="0" applyFont="1" applyBorder="1" applyAlignment="1" applyProtection="1">
      <alignment horizontal="left" wrapText="1" readingOrder="1"/>
      <protection locked="0"/>
    </xf>
    <xf numFmtId="0" fontId="9" fillId="3" borderId="22" xfId="0" applyFont="1" applyFill="1" applyBorder="1" applyAlignment="1">
      <alignment vertical="center"/>
    </xf>
    <xf numFmtId="4" fontId="6" fillId="0" borderId="77" xfId="0" applyNumberFormat="1" applyFont="1" applyBorder="1" applyAlignment="1"/>
    <xf numFmtId="165" fontId="5" fillId="0" borderId="51" xfId="0" applyNumberFormat="1" applyFont="1" applyBorder="1" applyAlignment="1" applyProtection="1">
      <alignment horizontal="left" readingOrder="1"/>
      <protection locked="0"/>
    </xf>
    <xf numFmtId="4" fontId="21" fillId="0" borderId="0" xfId="0" applyNumberFormat="1" applyFont="1" applyBorder="1" applyAlignment="1">
      <alignment horizontal="right" vertical="top" readingOrder="1"/>
    </xf>
    <xf numFmtId="0" fontId="34" fillId="0" borderId="0" xfId="0" applyFont="1" applyBorder="1" applyAlignment="1" applyProtection="1">
      <alignment vertical="top" wrapText="1" readingOrder="1"/>
      <protection locked="0"/>
    </xf>
    <xf numFmtId="14" fontId="5" fillId="0" borderId="13" xfId="0" applyNumberFormat="1" applyFont="1" applyBorder="1" applyAlignment="1" applyProtection="1">
      <alignment horizontal="left" wrapText="1"/>
      <protection locked="0"/>
    </xf>
    <xf numFmtId="14" fontId="5" fillId="0" borderId="57" xfId="0" applyNumberFormat="1" applyFont="1" applyBorder="1" applyAlignment="1" applyProtection="1">
      <alignment horizontal="left" wrapText="1" readingOrder="1"/>
      <protection locked="0"/>
    </xf>
    <xf numFmtId="14" fontId="5" fillId="0" borderId="51" xfId="0" applyNumberFormat="1" applyFont="1" applyBorder="1" applyAlignment="1" applyProtection="1">
      <alignment horizontal="left" wrapText="1" readingOrder="1"/>
      <protection locked="0"/>
    </xf>
    <xf numFmtId="165" fontId="5" fillId="0" borderId="16" xfId="0" applyNumberFormat="1" applyFont="1" applyBorder="1" applyAlignment="1" applyProtection="1">
      <alignment horizontal="left" readingOrder="1"/>
      <protection locked="0"/>
    </xf>
    <xf numFmtId="0" fontId="5" fillId="0" borderId="53" xfId="0" applyFont="1" applyBorder="1" applyAlignment="1" applyProtection="1">
      <alignment horizontal="left" wrapText="1" readingOrder="1"/>
      <protection locked="0"/>
    </xf>
    <xf numFmtId="165" fontId="5" fillId="0" borderId="53" xfId="0" applyNumberFormat="1" applyFont="1" applyBorder="1" applyAlignment="1" applyProtection="1">
      <alignment horizontal="left" readingOrder="1"/>
      <protection locked="0"/>
    </xf>
    <xf numFmtId="0" fontId="6" fillId="0" borderId="16" xfId="0" applyFont="1" applyBorder="1" applyAlignment="1" applyProtection="1">
      <alignment vertical="top" wrapText="1" readingOrder="1"/>
      <protection locked="0"/>
    </xf>
    <xf numFmtId="166" fontId="5" fillId="0" borderId="53" xfId="0" applyNumberFormat="1" applyFont="1" applyBorder="1" applyAlignment="1" applyProtection="1">
      <alignment horizontal="right" vertical="top" wrapText="1" readingOrder="1"/>
      <protection locked="0"/>
    </xf>
    <xf numFmtId="4" fontId="6" fillId="0" borderId="16" xfId="0" applyNumberFormat="1" applyFont="1" applyBorder="1" applyAlignment="1"/>
    <xf numFmtId="0" fontId="5" fillId="0" borderId="14" xfId="0" applyFont="1" applyBorder="1" applyAlignment="1" applyProtection="1">
      <alignment horizontal="left" vertical="top" readingOrder="1"/>
      <protection locked="0"/>
    </xf>
    <xf numFmtId="165" fontId="5" fillId="0" borderId="51" xfId="0" applyNumberFormat="1" applyFont="1" applyBorder="1" applyAlignment="1" applyProtection="1">
      <alignment horizontal="left" vertical="top" readingOrder="1"/>
      <protection locked="0"/>
    </xf>
    <xf numFmtId="4" fontId="23" fillId="0" borderId="16" xfId="0" applyNumberFormat="1" applyFont="1" applyFill="1" applyBorder="1" applyAlignment="1">
      <alignment horizontal="right" vertical="top" readingOrder="1"/>
    </xf>
    <xf numFmtId="166" fontId="4" fillId="0" borderId="19" xfId="0" applyNumberFormat="1" applyFont="1" applyBorder="1" applyAlignment="1" applyProtection="1">
      <alignment horizontal="right" wrapText="1" readingOrder="1"/>
      <protection locked="0"/>
    </xf>
    <xf numFmtId="4" fontId="23" fillId="0" borderId="13" xfId="0" applyNumberFormat="1" applyFont="1" applyFill="1" applyBorder="1" applyAlignment="1">
      <alignment horizontal="right" vertical="top" readingOrder="1"/>
    </xf>
    <xf numFmtId="165" fontId="5" fillId="0" borderId="0" xfId="0" applyNumberFormat="1" applyFont="1" applyBorder="1" applyAlignment="1" applyProtection="1">
      <alignment horizontal="left" readingOrder="1"/>
      <protection locked="0"/>
    </xf>
    <xf numFmtId="0" fontId="5" fillId="0" borderId="14" xfId="0" applyFont="1" applyFill="1" applyBorder="1" applyAlignment="1" applyProtection="1">
      <alignment vertical="center" wrapText="1" readingOrder="1"/>
      <protection locked="0"/>
    </xf>
    <xf numFmtId="0" fontId="5" fillId="0" borderId="47" xfId="0" applyFont="1" applyFill="1" applyBorder="1" applyAlignment="1" applyProtection="1">
      <alignment vertical="center" wrapText="1" readingOrder="1"/>
      <protection locked="0"/>
    </xf>
    <xf numFmtId="0" fontId="5" fillId="0" borderId="14" xfId="0" applyFont="1" applyBorder="1" applyAlignment="1" applyProtection="1">
      <alignment vertical="center" wrapText="1" readingOrder="1"/>
      <protection locked="0"/>
    </xf>
    <xf numFmtId="0" fontId="5" fillId="0" borderId="47" xfId="0" applyFont="1" applyBorder="1" applyAlignment="1" applyProtection="1">
      <alignment vertical="center" wrapText="1" readingOrder="1"/>
      <protection locked="0"/>
    </xf>
    <xf numFmtId="0" fontId="5" fillId="0" borderId="14" xfId="0" applyFont="1" applyBorder="1" applyAlignment="1" applyProtection="1">
      <alignment horizontal="left" vertical="center" wrapText="1" readingOrder="1"/>
      <protection locked="0"/>
    </xf>
    <xf numFmtId="0" fontId="5" fillId="0" borderId="47" xfId="0" applyFont="1" applyBorder="1" applyAlignment="1" applyProtection="1">
      <alignment horizontal="left" vertical="center" wrapText="1" readingOrder="1"/>
      <protection locked="0"/>
    </xf>
    <xf numFmtId="43" fontId="10" fillId="0" borderId="13" xfId="1" applyFont="1" applyFill="1" applyBorder="1" applyAlignment="1">
      <alignment horizontal="center"/>
    </xf>
    <xf numFmtId="4" fontId="7" fillId="0" borderId="13" xfId="0" applyNumberFormat="1" applyFont="1" applyBorder="1" applyAlignment="1">
      <alignment horizontal="right"/>
    </xf>
    <xf numFmtId="4" fontId="4" fillId="3" borderId="68" xfId="0" applyNumberFormat="1" applyFont="1" applyFill="1" applyBorder="1" applyAlignment="1">
      <alignment vertical="center"/>
    </xf>
    <xf numFmtId="14" fontId="5" fillId="0" borderId="53" xfId="0" applyNumberFormat="1" applyFont="1" applyBorder="1" applyAlignment="1" applyProtection="1">
      <alignment horizontal="left" wrapText="1" readingOrder="1"/>
      <protection locked="0"/>
    </xf>
    <xf numFmtId="0" fontId="5" fillId="0" borderId="47" xfId="0" applyFont="1" applyBorder="1" applyAlignment="1" applyProtection="1">
      <alignment horizontal="left" vertical="top" wrapText="1" readingOrder="1"/>
      <protection locked="0"/>
    </xf>
    <xf numFmtId="4" fontId="6" fillId="0" borderId="9" xfId="0" applyNumberFormat="1" applyFont="1" applyBorder="1" applyAlignment="1"/>
    <xf numFmtId="0" fontId="12" fillId="2" borderId="13" xfId="0" applyFont="1" applyFill="1" applyBorder="1" applyAlignment="1" applyProtection="1">
      <alignment horizontal="left" wrapText="1" readingOrder="1"/>
      <protection locked="0"/>
    </xf>
    <xf numFmtId="0" fontId="0" fillId="0" borderId="13" xfId="0" applyBorder="1" applyAlignment="1">
      <alignment horizontal="center"/>
    </xf>
    <xf numFmtId="0" fontId="0" fillId="0" borderId="13" xfId="0" applyBorder="1" applyAlignment="1"/>
    <xf numFmtId="165" fontId="5" fillId="0" borderId="14" xfId="0" applyNumberFormat="1" applyFont="1" applyBorder="1" applyAlignment="1" applyProtection="1">
      <alignment horizontal="left" vertical="top" wrapText="1" readingOrder="1"/>
      <protection locked="0"/>
    </xf>
    <xf numFmtId="0" fontId="0" fillId="0" borderId="0" xfId="0" applyBorder="1" applyAlignment="1">
      <alignment horizontal="center"/>
    </xf>
    <xf numFmtId="0" fontId="4" fillId="2" borderId="64" xfId="0" applyFont="1" applyFill="1" applyBorder="1" applyAlignment="1">
      <alignment horizontal="left" wrapText="1"/>
    </xf>
    <xf numFmtId="0" fontId="5" fillId="0" borderId="71" xfId="0" applyFont="1" applyBorder="1" applyAlignment="1" applyProtection="1">
      <alignment horizontal="left" wrapText="1" readingOrder="1"/>
      <protection locked="0"/>
    </xf>
    <xf numFmtId="0" fontId="8" fillId="0" borderId="38" xfId="0" applyFont="1" applyBorder="1" applyAlignment="1" applyProtection="1">
      <alignment horizontal="left" wrapText="1" readingOrder="1"/>
      <protection locked="0"/>
    </xf>
    <xf numFmtId="0" fontId="5" fillId="0" borderId="75" xfId="0" applyFont="1" applyBorder="1" applyAlignment="1" applyProtection="1">
      <alignment horizontal="left" wrapText="1" readingOrder="1"/>
      <protection locked="0"/>
    </xf>
    <xf numFmtId="0" fontId="5" fillId="0" borderId="79" xfId="0" applyFont="1" applyBorder="1" applyAlignment="1" applyProtection="1">
      <alignment horizontal="left" wrapText="1" readingOrder="1"/>
      <protection locked="0"/>
    </xf>
    <xf numFmtId="0" fontId="6" fillId="0" borderId="50" xfId="0" applyFont="1" applyBorder="1" applyAlignment="1">
      <alignment horizontal="right"/>
    </xf>
    <xf numFmtId="0" fontId="6" fillId="0" borderId="64" xfId="0" applyFont="1" applyBorder="1" applyAlignment="1">
      <alignment horizontal="right"/>
    </xf>
    <xf numFmtId="0" fontId="6" fillId="0" borderId="50" xfId="0" applyFont="1" applyBorder="1" applyAlignment="1">
      <alignment horizontal="center"/>
    </xf>
    <xf numFmtId="4" fontId="8" fillId="2" borderId="9" xfId="0" applyNumberFormat="1" applyFont="1" applyFill="1" applyBorder="1" applyAlignment="1"/>
    <xf numFmtId="4" fontId="8" fillId="2" borderId="13" xfId="0" applyNumberFormat="1" applyFont="1" applyFill="1" applyBorder="1" applyAlignment="1"/>
    <xf numFmtId="166" fontId="5" fillId="0" borderId="14" xfId="0" applyNumberFormat="1" applyFont="1" applyBorder="1" applyAlignment="1" applyProtection="1">
      <alignment horizontal="right" wrapText="1"/>
      <protection locked="0"/>
    </xf>
    <xf numFmtId="166" fontId="5" fillId="0" borderId="47" xfId="0" applyNumberFormat="1" applyFont="1" applyBorder="1" applyAlignment="1" applyProtection="1">
      <alignment horizontal="right" wrapText="1"/>
      <protection locked="0"/>
    </xf>
    <xf numFmtId="166" fontId="5" fillId="0" borderId="51" xfId="0" applyNumberFormat="1" applyFont="1" applyBorder="1" applyAlignment="1" applyProtection="1">
      <alignment horizontal="right" wrapText="1"/>
      <protection locked="0"/>
    </xf>
    <xf numFmtId="166" fontId="5" fillId="0" borderId="53" xfId="0" applyNumberFormat="1" applyFont="1" applyBorder="1" applyAlignment="1" applyProtection="1">
      <alignment horizontal="right" wrapText="1"/>
      <protection locked="0"/>
    </xf>
    <xf numFmtId="4" fontId="23" fillId="0" borderId="36" xfId="0" applyNumberFormat="1" applyFont="1" applyBorder="1" applyAlignment="1">
      <alignment horizontal="right"/>
    </xf>
    <xf numFmtId="4" fontId="21" fillId="0" borderId="35" xfId="0" applyNumberFormat="1" applyFont="1" applyBorder="1" applyAlignment="1">
      <alignment horizontal="right"/>
    </xf>
    <xf numFmtId="39" fontId="6" fillId="0" borderId="16" xfId="1" applyNumberFormat="1" applyFont="1" applyBorder="1" applyAlignment="1">
      <alignment horizontal="right"/>
    </xf>
    <xf numFmtId="39" fontId="6" fillId="0" borderId="13" xfId="1" applyNumberFormat="1" applyFont="1" applyBorder="1" applyAlignment="1">
      <alignment horizontal="right"/>
    </xf>
    <xf numFmtId="39" fontId="4" fillId="0" borderId="16" xfId="1" applyNumberFormat="1" applyFont="1" applyBorder="1" applyAlignment="1">
      <alignment horizontal="right"/>
    </xf>
    <xf numFmtId="166" fontId="28" fillId="0" borderId="51" xfId="0" applyNumberFormat="1" applyFont="1" applyBorder="1" applyAlignment="1" applyProtection="1">
      <alignment horizontal="right" wrapText="1"/>
      <protection locked="0"/>
    </xf>
    <xf numFmtId="166" fontId="28" fillId="0" borderId="0" xfId="0" applyNumberFormat="1" applyFont="1" applyBorder="1" applyAlignment="1" applyProtection="1">
      <alignment horizontal="right" wrapText="1"/>
      <protection locked="0"/>
    </xf>
    <xf numFmtId="166" fontId="28" fillId="0" borderId="43" xfId="0" applyNumberFormat="1" applyFont="1" applyBorder="1" applyAlignment="1" applyProtection="1">
      <alignment horizontal="right" wrapText="1"/>
      <protection locked="0"/>
    </xf>
    <xf numFmtId="166" fontId="28" fillId="0" borderId="45" xfId="0" applyNumberFormat="1" applyFont="1" applyBorder="1" applyAlignment="1" applyProtection="1">
      <alignment horizontal="right" wrapText="1"/>
      <protection locked="0"/>
    </xf>
    <xf numFmtId="166" fontId="28" fillId="0" borderId="19" xfId="0" applyNumberFormat="1" applyFont="1" applyBorder="1" applyAlignment="1" applyProtection="1">
      <alignment horizontal="right" wrapText="1"/>
      <protection locked="0"/>
    </xf>
    <xf numFmtId="0" fontId="4" fillId="0" borderId="13" xfId="0" applyFont="1" applyFill="1" applyBorder="1" applyAlignment="1">
      <alignment horizontal="center" vertical="center"/>
    </xf>
    <xf numFmtId="0" fontId="4" fillId="0" borderId="13" xfId="0" applyFont="1" applyFill="1" applyBorder="1" applyAlignment="1">
      <alignment vertical="center"/>
    </xf>
    <xf numFmtId="43" fontId="7" fillId="0" borderId="13" xfId="1" applyFont="1" applyFill="1" applyBorder="1" applyAlignment="1">
      <alignment horizontal="center"/>
    </xf>
    <xf numFmtId="0" fontId="4" fillId="0" borderId="13" xfId="0" applyFont="1" applyFill="1" applyBorder="1" applyAlignment="1">
      <alignment horizontal="right"/>
    </xf>
    <xf numFmtId="43" fontId="6" fillId="0" borderId="13" xfId="0" applyNumberFormat="1" applyFont="1" applyFill="1" applyBorder="1" applyAlignment="1"/>
    <xf numFmtId="43" fontId="6" fillId="0" borderId="0" xfId="0" applyNumberFormat="1" applyFont="1" applyFill="1" applyBorder="1" applyAlignment="1"/>
    <xf numFmtId="0" fontId="4" fillId="3" borderId="2" xfId="0" applyFont="1" applyFill="1" applyBorder="1" applyAlignment="1">
      <alignment vertical="center"/>
    </xf>
    <xf numFmtId="0" fontId="4" fillId="3" borderId="42" xfId="0" applyFont="1" applyFill="1" applyBorder="1" applyAlignment="1">
      <alignment vertical="center"/>
    </xf>
    <xf numFmtId="0" fontId="6" fillId="0" borderId="0" xfId="0" applyFont="1" applyBorder="1" applyAlignment="1">
      <alignment wrapText="1"/>
    </xf>
    <xf numFmtId="4" fontId="4" fillId="3" borderId="22" xfId="0" applyNumberFormat="1" applyFont="1" applyFill="1" applyBorder="1" applyAlignment="1">
      <alignment vertical="center"/>
    </xf>
    <xf numFmtId="0" fontId="6" fillId="0" borderId="50" xfId="0" applyFont="1" applyBorder="1"/>
    <xf numFmtId="0" fontId="0" fillId="0" borderId="0" xfId="0" applyFont="1" applyAlignment="1">
      <alignment vertical="center"/>
    </xf>
    <xf numFmtId="0" fontId="0" fillId="0" borderId="0" xfId="0" applyFont="1" applyAlignment="1">
      <alignment horizontal="left"/>
    </xf>
    <xf numFmtId="0" fontId="0" fillId="0" borderId="0" xfId="0" applyFont="1"/>
    <xf numFmtId="0" fontId="0" fillId="0" borderId="0" xfId="0" applyFont="1" applyAlignment="1">
      <alignment horizontal="center"/>
    </xf>
    <xf numFmtId="0" fontId="0" fillId="0" borderId="0" xfId="0" applyFont="1" applyAlignment="1">
      <alignment horizontal="right"/>
    </xf>
    <xf numFmtId="0" fontId="0" fillId="0" borderId="0" xfId="0" applyFont="1" applyAlignment="1"/>
    <xf numFmtId="166" fontId="5" fillId="0" borderId="14" xfId="0" applyNumberFormat="1" applyFont="1" applyFill="1" applyBorder="1" applyAlignment="1" applyProtection="1">
      <alignment horizontal="right" wrapText="1"/>
      <protection locked="0"/>
    </xf>
    <xf numFmtId="0" fontId="18" fillId="0" borderId="13" xfId="0" applyFont="1" applyBorder="1" applyAlignment="1" applyProtection="1">
      <alignment horizontal="left" readingOrder="1"/>
      <protection locked="0"/>
    </xf>
    <xf numFmtId="0" fontId="18" fillId="0" borderId="0" xfId="0" applyFont="1" applyBorder="1" applyAlignment="1" applyProtection="1">
      <alignment horizontal="left" readingOrder="1"/>
      <protection locked="0"/>
    </xf>
    <xf numFmtId="0" fontId="4" fillId="0" borderId="0" xfId="0" applyFont="1" applyAlignment="1">
      <alignment horizontal="center" readingOrder="1"/>
    </xf>
    <xf numFmtId="0" fontId="4" fillId="0" borderId="0" xfId="0" applyFont="1" applyAlignment="1">
      <alignment horizontal="left" readingOrder="1"/>
    </xf>
    <xf numFmtId="0" fontId="4" fillId="0" borderId="0" xfId="0" applyFont="1" applyAlignment="1">
      <alignment horizontal="right" readingOrder="1"/>
    </xf>
    <xf numFmtId="0" fontId="4" fillId="0" borderId="0" xfId="0" applyFont="1" applyAlignment="1">
      <alignment readingOrder="1"/>
    </xf>
    <xf numFmtId="0" fontId="4" fillId="3" borderId="68" xfId="0" applyFont="1" applyFill="1" applyBorder="1" applyAlignment="1">
      <alignment vertical="center" readingOrder="1"/>
    </xf>
    <xf numFmtId="14" fontId="7" fillId="2" borderId="13" xfId="0" applyNumberFormat="1" applyFont="1" applyFill="1" applyBorder="1" applyAlignment="1">
      <alignment horizontal="left" readingOrder="1"/>
    </xf>
    <xf numFmtId="0" fontId="7" fillId="2" borderId="13" xfId="0" applyFont="1" applyFill="1" applyBorder="1" applyAlignment="1">
      <alignment horizontal="left" readingOrder="1"/>
    </xf>
    <xf numFmtId="4" fontId="8" fillId="2" borderId="35" xfId="0" applyNumberFormat="1" applyFont="1" applyFill="1" applyBorder="1" applyAlignment="1">
      <alignment horizontal="right" readingOrder="1"/>
    </xf>
    <xf numFmtId="4" fontId="8" fillId="2" borderId="24" xfId="0" applyNumberFormat="1" applyFont="1" applyFill="1" applyBorder="1" applyAlignment="1">
      <alignment readingOrder="1"/>
    </xf>
    <xf numFmtId="164" fontId="8" fillId="0" borderId="13" xfId="0" applyNumberFormat="1" applyFont="1" applyBorder="1" applyAlignment="1" applyProtection="1">
      <alignment horizontal="left" readingOrder="1"/>
      <protection locked="0"/>
    </xf>
    <xf numFmtId="4" fontId="8" fillId="2" borderId="13" xfId="0" applyNumberFormat="1" applyFont="1" applyFill="1" applyBorder="1" applyAlignment="1">
      <alignment horizontal="center" readingOrder="1"/>
    </xf>
    <xf numFmtId="4" fontId="7" fillId="2" borderId="26" xfId="0" applyNumberFormat="1" applyFont="1" applyFill="1" applyBorder="1" applyAlignment="1">
      <alignment horizontal="right" readingOrder="1"/>
    </xf>
    <xf numFmtId="164" fontId="8" fillId="0" borderId="16" xfId="0" applyNumberFormat="1" applyFont="1" applyBorder="1" applyAlignment="1" applyProtection="1">
      <alignment horizontal="left" readingOrder="1"/>
      <protection locked="0"/>
    </xf>
    <xf numFmtId="0" fontId="5" fillId="0" borderId="16" xfId="0" applyFont="1" applyBorder="1" applyAlignment="1" applyProtection="1">
      <alignment horizontal="left" readingOrder="1"/>
      <protection locked="0"/>
    </xf>
    <xf numFmtId="4" fontId="8" fillId="2" borderId="38" xfId="0" applyNumberFormat="1" applyFont="1" applyFill="1" applyBorder="1" applyAlignment="1">
      <alignment horizontal="center" readingOrder="1"/>
    </xf>
    <xf numFmtId="0" fontId="7" fillId="2" borderId="64" xfId="0" applyFont="1" applyFill="1" applyBorder="1" applyAlignment="1">
      <alignment horizontal="left" readingOrder="1"/>
    </xf>
    <xf numFmtId="4" fontId="7" fillId="2" borderId="38" xfId="0" applyNumberFormat="1" applyFont="1" applyFill="1" applyBorder="1" applyAlignment="1">
      <alignment horizontal="right" readingOrder="1"/>
    </xf>
    <xf numFmtId="165" fontId="8" fillId="0" borderId="16" xfId="0" applyNumberFormat="1" applyFont="1" applyBorder="1" applyAlignment="1" applyProtection="1">
      <alignment horizontal="left" readingOrder="1"/>
      <protection locked="0"/>
    </xf>
    <xf numFmtId="0" fontId="4" fillId="2" borderId="64" xfId="0" applyFont="1" applyFill="1" applyBorder="1" applyAlignment="1">
      <alignment horizontal="left" readingOrder="1"/>
    </xf>
    <xf numFmtId="165" fontId="8" fillId="0" borderId="13" xfId="0" applyNumberFormat="1" applyFont="1" applyBorder="1" applyAlignment="1" applyProtection="1">
      <alignment horizontal="left" readingOrder="1"/>
      <protection locked="0"/>
    </xf>
    <xf numFmtId="0" fontId="4" fillId="2" borderId="50" xfId="0" applyFont="1" applyFill="1" applyBorder="1" applyAlignment="1">
      <alignment horizontal="left" readingOrder="1"/>
    </xf>
    <xf numFmtId="0" fontId="7" fillId="0" borderId="13" xfId="0" applyFont="1" applyBorder="1" applyAlignment="1">
      <alignment horizontal="left" readingOrder="1"/>
    </xf>
    <xf numFmtId="0" fontId="4" fillId="2" borderId="13" xfId="0" applyFont="1" applyFill="1" applyBorder="1" applyAlignment="1">
      <alignment horizontal="left" readingOrder="1"/>
    </xf>
    <xf numFmtId="165" fontId="8" fillId="0" borderId="18" xfId="0" applyNumberFormat="1" applyFont="1" applyBorder="1" applyAlignment="1" applyProtection="1">
      <alignment horizontal="left" readingOrder="1"/>
      <protection locked="0"/>
    </xf>
    <xf numFmtId="0" fontId="5" fillId="0" borderId="18" xfId="0" applyFont="1" applyBorder="1" applyAlignment="1" applyProtection="1">
      <alignment horizontal="left" readingOrder="1"/>
      <protection locked="0"/>
    </xf>
    <xf numFmtId="0" fontId="4" fillId="2" borderId="18" xfId="0" applyFont="1" applyFill="1" applyBorder="1" applyAlignment="1">
      <alignment horizontal="left" readingOrder="1"/>
    </xf>
    <xf numFmtId="0" fontId="5" fillId="0" borderId="14" xfId="0" applyFont="1" applyBorder="1" applyAlignment="1" applyProtection="1">
      <alignment horizontal="left" readingOrder="1"/>
      <protection locked="0"/>
    </xf>
    <xf numFmtId="166" fontId="5" fillId="0" borderId="14" xfId="0" applyNumberFormat="1" applyFont="1" applyBorder="1" applyAlignment="1" applyProtection="1">
      <alignment horizontal="right" readingOrder="1"/>
      <protection locked="0"/>
    </xf>
    <xf numFmtId="0" fontId="36" fillId="0" borderId="0" xfId="0" applyFont="1" applyAlignment="1">
      <alignment readingOrder="1"/>
    </xf>
    <xf numFmtId="0" fontId="4" fillId="3" borderId="1" xfId="0" applyFont="1" applyFill="1" applyBorder="1" applyAlignment="1">
      <alignment vertical="center" readingOrder="1"/>
    </xf>
    <xf numFmtId="0" fontId="4" fillId="3" borderId="2" xfId="0" applyFont="1" applyFill="1" applyBorder="1" applyAlignment="1">
      <alignment vertical="center" readingOrder="1"/>
    </xf>
    <xf numFmtId="0" fontId="4" fillId="3" borderId="5" xfId="0" applyFont="1" applyFill="1" applyBorder="1" applyAlignment="1">
      <alignment vertical="center" readingOrder="1"/>
    </xf>
    <xf numFmtId="0" fontId="4" fillId="3" borderId="6" xfId="0" applyFont="1" applyFill="1" applyBorder="1" applyAlignment="1">
      <alignment vertical="center" readingOrder="1"/>
    </xf>
    <xf numFmtId="0" fontId="4" fillId="3" borderId="3" xfId="0" applyFont="1" applyFill="1" applyBorder="1" applyAlignment="1">
      <alignment vertical="center" readingOrder="1"/>
    </xf>
    <xf numFmtId="4" fontId="4" fillId="3" borderId="9" xfId="0" applyNumberFormat="1" applyFont="1" applyFill="1" applyBorder="1" applyAlignment="1">
      <alignment readingOrder="1"/>
    </xf>
    <xf numFmtId="0" fontId="4" fillId="3" borderId="7" xfId="0" applyFont="1" applyFill="1" applyBorder="1" applyAlignment="1">
      <alignment vertical="center" readingOrder="1"/>
    </xf>
    <xf numFmtId="4" fontId="4" fillId="3" borderId="21" xfId="0" applyNumberFormat="1" applyFont="1" applyFill="1" applyBorder="1" applyAlignment="1">
      <alignment readingOrder="1"/>
    </xf>
    <xf numFmtId="0" fontId="4" fillId="3" borderId="4" xfId="0" applyFont="1" applyFill="1" applyBorder="1" applyAlignment="1">
      <alignment vertical="center" readingOrder="1"/>
    </xf>
    <xf numFmtId="0" fontId="7" fillId="3" borderId="4" xfId="0" applyFont="1" applyFill="1" applyBorder="1" applyAlignment="1">
      <alignment readingOrder="1"/>
    </xf>
    <xf numFmtId="0" fontId="4" fillId="3" borderId="4" xfId="0" applyFont="1" applyFill="1" applyBorder="1" applyAlignment="1">
      <alignment readingOrder="1"/>
    </xf>
    <xf numFmtId="0" fontId="4" fillId="3" borderId="9" xfId="0" applyFont="1" applyFill="1" applyBorder="1" applyAlignment="1">
      <alignment vertical="center" readingOrder="1"/>
    </xf>
    <xf numFmtId="0" fontId="4" fillId="3" borderId="78" xfId="0" applyFont="1" applyFill="1" applyBorder="1" applyAlignment="1">
      <alignment vertical="center" readingOrder="1"/>
    </xf>
    <xf numFmtId="0" fontId="7" fillId="3" borderId="78" xfId="0" applyFont="1" applyFill="1" applyBorder="1" applyAlignment="1">
      <alignment readingOrder="1"/>
    </xf>
    <xf numFmtId="0" fontId="4" fillId="3" borderId="78" xfId="0" applyFont="1" applyFill="1" applyBorder="1" applyAlignment="1">
      <alignment readingOrder="1"/>
    </xf>
    <xf numFmtId="0" fontId="4" fillId="3" borderId="21" xfId="0" applyFont="1" applyFill="1" applyBorder="1" applyAlignment="1">
      <alignment vertical="center" readingOrder="1"/>
    </xf>
    <xf numFmtId="0" fontId="36" fillId="0" borderId="0" xfId="0" applyFont="1" applyAlignment="1">
      <alignment horizontal="center" readingOrder="1"/>
    </xf>
    <xf numFmtId="0" fontId="18" fillId="0" borderId="16" xfId="0" applyFont="1" applyBorder="1" applyAlignment="1" applyProtection="1">
      <alignment horizontal="left" readingOrder="1"/>
      <protection locked="0"/>
    </xf>
    <xf numFmtId="0" fontId="4" fillId="3" borderId="2" xfId="0" applyFont="1" applyFill="1" applyBorder="1" applyAlignment="1">
      <alignment readingOrder="1"/>
    </xf>
    <xf numFmtId="0" fontId="4" fillId="3" borderId="6" xfId="0" applyFont="1" applyFill="1" applyBorder="1" applyAlignment="1">
      <alignment readingOrder="1"/>
    </xf>
    <xf numFmtId="0" fontId="4" fillId="0" borderId="0" xfId="0" applyFont="1" applyAlignment="1">
      <alignment horizontal="center" wrapText="1" readingOrder="1"/>
    </xf>
    <xf numFmtId="0" fontId="4" fillId="3" borderId="81" xfId="0" applyFont="1" applyFill="1" applyBorder="1" applyAlignment="1">
      <alignment vertical="center" readingOrder="1"/>
    </xf>
    <xf numFmtId="0" fontId="4" fillId="3" borderId="82" xfId="0" applyFont="1" applyFill="1" applyBorder="1" applyAlignment="1">
      <alignment readingOrder="1"/>
    </xf>
    <xf numFmtId="0" fontId="4" fillId="3" borderId="82" xfId="0" applyFont="1" applyFill="1" applyBorder="1" applyAlignment="1">
      <alignment vertical="center" readingOrder="1"/>
    </xf>
    <xf numFmtId="0" fontId="4" fillId="3" borderId="83" xfId="0" applyFont="1" applyFill="1" applyBorder="1" applyAlignment="1">
      <alignment vertical="center" readingOrder="1"/>
    </xf>
    <xf numFmtId="0" fontId="4" fillId="3" borderId="82" xfId="0" applyFont="1" applyFill="1" applyBorder="1" applyAlignment="1">
      <alignment horizontal="center" vertical="center" readingOrder="1"/>
    </xf>
    <xf numFmtId="4" fontId="8" fillId="2" borderId="84" xfId="0" applyNumberFormat="1" applyFont="1" applyFill="1" applyBorder="1" applyAlignment="1">
      <alignment readingOrder="1"/>
    </xf>
    <xf numFmtId="0" fontId="5" fillId="0" borderId="47" xfId="0" applyFont="1" applyBorder="1" applyAlignment="1" applyProtection="1">
      <alignment horizontal="left" readingOrder="1"/>
      <protection locked="0"/>
    </xf>
    <xf numFmtId="166" fontId="5" fillId="0" borderId="47" xfId="0" applyNumberFormat="1" applyFont="1" applyBorder="1" applyAlignment="1" applyProtection="1">
      <alignment horizontal="right" readingOrder="1"/>
      <protection locked="0"/>
    </xf>
    <xf numFmtId="0" fontId="5" fillId="0" borderId="19" xfId="0" applyFont="1" applyBorder="1" applyAlignment="1" applyProtection="1">
      <alignment horizontal="left" readingOrder="1"/>
      <protection locked="0"/>
    </xf>
    <xf numFmtId="0" fontId="8" fillId="0" borderId="18" xfId="0" applyFont="1" applyBorder="1" applyAlignment="1" applyProtection="1">
      <alignment horizontal="left" readingOrder="1"/>
      <protection locked="0"/>
    </xf>
    <xf numFmtId="166" fontId="5" fillId="0" borderId="19" xfId="0" applyNumberFormat="1" applyFont="1" applyBorder="1" applyAlignment="1" applyProtection="1">
      <alignment horizontal="right" readingOrder="1"/>
      <protection locked="0"/>
    </xf>
    <xf numFmtId="4" fontId="7" fillId="2" borderId="35" xfId="0" applyNumberFormat="1" applyFont="1" applyFill="1" applyBorder="1" applyAlignment="1">
      <alignment horizontal="right" readingOrder="1"/>
    </xf>
    <xf numFmtId="4" fontId="4" fillId="0" borderId="16" xfId="0" applyNumberFormat="1" applyFont="1" applyBorder="1" applyAlignment="1">
      <alignment horizontal="right"/>
    </xf>
    <xf numFmtId="0" fontId="5" fillId="0" borderId="0" xfId="0" applyFont="1" applyBorder="1" applyAlignment="1" applyProtection="1">
      <alignment wrapText="1" readingOrder="1"/>
      <protection locked="0"/>
    </xf>
    <xf numFmtId="4" fontId="23" fillId="0" borderId="38" xfId="0" applyNumberFormat="1" applyFont="1" applyFill="1" applyBorder="1" applyAlignment="1">
      <alignment horizontal="right"/>
    </xf>
    <xf numFmtId="0" fontId="6" fillId="0" borderId="64" xfId="0" applyFont="1" applyBorder="1" applyAlignment="1">
      <alignment horizontal="center"/>
    </xf>
    <xf numFmtId="0" fontId="5" fillId="2" borderId="13" xfId="0" applyFont="1" applyFill="1" applyBorder="1" applyAlignment="1" applyProtection="1">
      <alignment horizontal="left" wrapText="1" readingOrder="1"/>
      <protection locked="0"/>
    </xf>
    <xf numFmtId="0" fontId="6" fillId="0" borderId="75" xfId="0" applyFont="1" applyBorder="1" applyAlignment="1" applyProtection="1">
      <alignment vertical="top" wrapText="1"/>
      <protection locked="0"/>
    </xf>
    <xf numFmtId="166" fontId="5" fillId="0" borderId="51" xfId="0" applyNumberFormat="1" applyFont="1" applyBorder="1" applyAlignment="1" applyProtection="1">
      <alignment horizontal="right" vertical="top" wrapText="1" readingOrder="1"/>
      <protection locked="0"/>
    </xf>
    <xf numFmtId="0" fontId="6" fillId="2" borderId="13" xfId="0" applyFont="1" applyFill="1" applyBorder="1" applyAlignment="1">
      <alignment wrapText="1"/>
    </xf>
    <xf numFmtId="0" fontId="18" fillId="2" borderId="13" xfId="0" applyFont="1" applyFill="1" applyBorder="1" applyAlignment="1" applyProtection="1">
      <alignment horizontal="left" wrapText="1"/>
      <protection locked="0"/>
    </xf>
    <xf numFmtId="0" fontId="18" fillId="2" borderId="0" xfId="0" applyFont="1" applyFill="1" applyBorder="1" applyAlignment="1">
      <alignment wrapText="1"/>
    </xf>
    <xf numFmtId="0" fontId="5" fillId="0" borderId="0" xfId="0" applyFont="1" applyBorder="1" applyAlignment="1" applyProtection="1">
      <alignment wrapText="1"/>
      <protection locked="0"/>
    </xf>
    <xf numFmtId="0" fontId="5" fillId="0" borderId="13" xfId="0" applyFont="1" applyBorder="1" applyAlignment="1" applyProtection="1">
      <alignment horizontal="left"/>
      <protection locked="0"/>
    </xf>
    <xf numFmtId="14" fontId="6" fillId="0" borderId="13" xfId="0" applyNumberFormat="1" applyFont="1" applyBorder="1" applyAlignment="1">
      <alignment horizontal="left"/>
    </xf>
    <xf numFmtId="0" fontId="5" fillId="0" borderId="13" xfId="0" applyFont="1" applyBorder="1" applyAlignment="1" applyProtection="1">
      <alignment wrapText="1"/>
      <protection locked="0"/>
    </xf>
    <xf numFmtId="4" fontId="21" fillId="0" borderId="13" xfId="0" applyNumberFormat="1" applyFont="1" applyFill="1" applyBorder="1" applyAlignment="1">
      <alignment horizontal="right"/>
    </xf>
    <xf numFmtId="165" fontId="5" fillId="2" borderId="13" xfId="0" applyNumberFormat="1" applyFont="1" applyFill="1" applyBorder="1" applyAlignment="1" applyProtection="1">
      <alignment horizontal="left" readingOrder="1"/>
      <protection locked="0"/>
    </xf>
    <xf numFmtId="166" fontId="5" fillId="2" borderId="13" xfId="0" applyNumberFormat="1" applyFont="1" applyFill="1" applyBorder="1" applyAlignment="1" applyProtection="1">
      <alignment horizontal="right" wrapText="1" readingOrder="1"/>
      <protection locked="0"/>
    </xf>
    <xf numFmtId="0" fontId="4" fillId="3" borderId="13" xfId="0" applyFont="1" applyFill="1" applyBorder="1" applyAlignment="1"/>
    <xf numFmtId="43" fontId="8" fillId="0" borderId="13" xfId="1" applyFont="1" applyFill="1" applyBorder="1" applyAlignment="1">
      <alignment horizontal="center"/>
    </xf>
    <xf numFmtId="4" fontId="8" fillId="0" borderId="13" xfId="0" applyNumberFormat="1" applyFont="1" applyBorder="1" applyAlignment="1">
      <alignment horizontal="right"/>
    </xf>
    <xf numFmtId="4" fontId="21" fillId="0" borderId="13" xfId="0" applyNumberFormat="1" applyFont="1" applyBorder="1" applyAlignment="1">
      <alignment horizontal="right"/>
    </xf>
    <xf numFmtId="4" fontId="9" fillId="3" borderId="16" xfId="0" applyNumberFormat="1" applyFont="1" applyFill="1" applyBorder="1" applyAlignment="1"/>
    <xf numFmtId="0" fontId="4" fillId="3" borderId="13" xfId="0" applyFont="1" applyFill="1" applyBorder="1" applyAlignment="1">
      <alignment vertical="center" readingOrder="1"/>
    </xf>
    <xf numFmtId="4" fontId="4" fillId="3" borderId="13" xfId="0" applyNumberFormat="1" applyFont="1" applyFill="1" applyBorder="1" applyAlignment="1">
      <alignment readingOrder="1"/>
    </xf>
    <xf numFmtId="0" fontId="7" fillId="3" borderId="13" xfId="0" applyFont="1" applyFill="1" applyBorder="1" applyAlignment="1"/>
    <xf numFmtId="0" fontId="4" fillId="3" borderId="13" xfId="0" applyFont="1" applyFill="1" applyBorder="1" applyAlignment="1">
      <alignment readingOrder="1"/>
    </xf>
    <xf numFmtId="4" fontId="8" fillId="2" borderId="13" xfId="0" applyNumberFormat="1" applyFont="1" applyFill="1" applyBorder="1" applyAlignment="1">
      <alignment horizontal="right" readingOrder="1"/>
    </xf>
    <xf numFmtId="4" fontId="8" fillId="2" borderId="13" xfId="0" applyNumberFormat="1" applyFont="1" applyFill="1" applyBorder="1" applyAlignment="1">
      <alignment readingOrder="1"/>
    </xf>
    <xf numFmtId="0" fontId="9" fillId="3" borderId="13" xfId="0" applyFont="1" applyFill="1" applyBorder="1" applyAlignment="1">
      <alignment horizontal="center" vertical="center" readingOrder="1"/>
    </xf>
    <xf numFmtId="4" fontId="9" fillId="3" borderId="13" xfId="0" applyNumberFormat="1" applyFont="1" applyFill="1" applyBorder="1" applyAlignment="1"/>
    <xf numFmtId="0" fontId="29" fillId="0" borderId="0" xfId="0" applyFont="1" applyBorder="1"/>
    <xf numFmtId="0" fontId="29" fillId="0" borderId="0" xfId="0" applyFont="1"/>
    <xf numFmtId="166" fontId="5" fillId="0" borderId="13" xfId="0" applyNumberFormat="1" applyFont="1" applyBorder="1" applyAlignment="1" applyProtection="1">
      <alignment horizontal="left" wrapText="1"/>
      <protection locked="0"/>
    </xf>
    <xf numFmtId="4" fontId="31" fillId="2" borderId="13" xfId="0" applyNumberFormat="1" applyFont="1" applyFill="1" applyBorder="1" applyAlignment="1">
      <alignment horizontal="right"/>
    </xf>
    <xf numFmtId="43" fontId="6" fillId="0" borderId="13" xfId="0" applyNumberFormat="1" applyFont="1" applyBorder="1" applyAlignment="1">
      <alignment horizontal="right" wrapText="1"/>
    </xf>
    <xf numFmtId="0" fontId="9" fillId="3" borderId="13" xfId="0" applyFont="1" applyFill="1" applyBorder="1" applyAlignment="1">
      <alignment horizontal="center" vertical="center"/>
    </xf>
    <xf numFmtId="4" fontId="9" fillId="3" borderId="13" xfId="0" applyNumberFormat="1" applyFont="1" applyFill="1" applyBorder="1" applyAlignment="1">
      <alignment horizontal="center"/>
    </xf>
    <xf numFmtId="166" fontId="28" fillId="0" borderId="13" xfId="0" applyNumberFormat="1" applyFont="1" applyBorder="1" applyAlignment="1" applyProtection="1">
      <alignment horizontal="right" wrapText="1"/>
      <protection locked="0"/>
    </xf>
    <xf numFmtId="0" fontId="6" fillId="0" borderId="13" xfId="0" applyFont="1" applyBorder="1" applyAlignment="1" applyProtection="1">
      <alignment horizontal="left" wrapText="1"/>
      <protection locked="0"/>
    </xf>
    <xf numFmtId="43" fontId="6" fillId="2" borderId="13" xfId="1" applyNumberFormat="1" applyFont="1" applyFill="1" applyBorder="1" applyAlignment="1">
      <alignment horizontal="right"/>
    </xf>
    <xf numFmtId="164" fontId="38" fillId="0" borderId="0" xfId="0" applyNumberFormat="1" applyFont="1" applyBorder="1" applyAlignment="1" applyProtection="1">
      <alignment horizontal="left" wrapText="1"/>
      <protection locked="0"/>
    </xf>
    <xf numFmtId="0" fontId="0" fillId="0" borderId="0" xfId="0" applyFont="1" applyBorder="1" applyAlignment="1">
      <alignment horizontal="left"/>
    </xf>
    <xf numFmtId="0" fontId="2" fillId="2" borderId="0" xfId="0" applyFont="1" applyFill="1" applyBorder="1" applyAlignment="1">
      <alignment horizontal="left"/>
    </xf>
    <xf numFmtId="39" fontId="0" fillId="0" borderId="0" xfId="1" applyNumberFormat="1" applyFont="1" applyBorder="1" applyAlignment="1">
      <alignment horizontal="center"/>
    </xf>
    <xf numFmtId="39" fontId="0" fillId="0" borderId="0" xfId="1" applyNumberFormat="1" applyFont="1" applyBorder="1" applyAlignment="1">
      <alignment horizontal="right"/>
    </xf>
    <xf numFmtId="39" fontId="0" fillId="0" borderId="0" xfId="0" applyNumberFormat="1" applyFont="1" applyBorder="1" applyAlignment="1"/>
    <xf numFmtId="0" fontId="0" fillId="0" borderId="0" xfId="0" applyFont="1" applyBorder="1"/>
    <xf numFmtId="0" fontId="0" fillId="0" borderId="0" xfId="0" applyFont="1" applyFill="1" applyBorder="1"/>
    <xf numFmtId="0" fontId="0" fillId="0" borderId="0" xfId="0" applyFont="1" applyFill="1"/>
    <xf numFmtId="0" fontId="0" fillId="0" borderId="0" xfId="0" applyFont="1" applyAlignment="1">
      <alignment horizontal="left" vertical="center"/>
    </xf>
    <xf numFmtId="164" fontId="39" fillId="0" borderId="0" xfId="0" applyNumberFormat="1" applyFont="1" applyBorder="1" applyAlignment="1" applyProtection="1">
      <alignment horizontal="left" wrapText="1"/>
      <protection locked="0"/>
    </xf>
    <xf numFmtId="0" fontId="2" fillId="2" borderId="0" xfId="0" applyFont="1" applyFill="1" applyBorder="1" applyAlignment="1">
      <alignment horizontal="left" wrapText="1"/>
    </xf>
    <xf numFmtId="43" fontId="0" fillId="0" borderId="0" xfId="1" applyFont="1" applyBorder="1" applyAlignment="1"/>
    <xf numFmtId="0" fontId="39" fillId="0" borderId="0" xfId="0" applyFont="1" applyBorder="1" applyAlignment="1" applyProtection="1">
      <alignment horizontal="left" wrapText="1"/>
      <protection locked="0"/>
    </xf>
    <xf numFmtId="0" fontId="0" fillId="0" borderId="0" xfId="0" applyFont="1" applyBorder="1" applyAlignment="1">
      <alignment horizontal="center" wrapText="1"/>
    </xf>
    <xf numFmtId="166" fontId="39" fillId="0" borderId="0" xfId="0" applyNumberFormat="1" applyFont="1" applyBorder="1" applyAlignment="1" applyProtection="1">
      <alignment horizontal="right" wrapText="1"/>
      <protection locked="0"/>
    </xf>
    <xf numFmtId="4" fontId="0" fillId="0" borderId="0" xfId="0" applyNumberFormat="1" applyFont="1" applyBorder="1" applyAlignment="1">
      <alignment wrapText="1"/>
    </xf>
    <xf numFmtId="0" fontId="39" fillId="2" borderId="0" xfId="0" applyFont="1" applyFill="1" applyBorder="1" applyAlignment="1" applyProtection="1">
      <alignment horizontal="left" wrapText="1" readingOrder="1"/>
      <protection locked="0"/>
    </xf>
    <xf numFmtId="4" fontId="0" fillId="0" borderId="0" xfId="0" applyNumberFormat="1" applyFont="1" applyBorder="1" applyAlignment="1">
      <alignment horizontal="center" wrapText="1"/>
    </xf>
    <xf numFmtId="0" fontId="0" fillId="0" borderId="0" xfId="0" applyFont="1" applyBorder="1" applyAlignment="1">
      <alignment wrapText="1"/>
    </xf>
    <xf numFmtId="0" fontId="0" fillId="0" borderId="0" xfId="0" applyFont="1" applyAlignment="1">
      <alignment wrapText="1"/>
    </xf>
    <xf numFmtId="165" fontId="5" fillId="0" borderId="13" xfId="0" applyNumberFormat="1" applyFont="1" applyBorder="1" applyAlignment="1" applyProtection="1">
      <alignment horizontal="left" wrapText="1" readingOrder="1"/>
      <protection locked="0"/>
    </xf>
    <xf numFmtId="0" fontId="6" fillId="0" borderId="13" xfId="0" applyFont="1" applyBorder="1" applyAlignment="1" applyProtection="1">
      <alignment wrapText="1"/>
      <protection locked="0"/>
    </xf>
    <xf numFmtId="0" fontId="6" fillId="0" borderId="13" xfId="0" applyFont="1" applyBorder="1" applyAlignment="1" applyProtection="1">
      <alignment wrapText="1" readingOrder="1"/>
      <protection locked="0"/>
    </xf>
    <xf numFmtId="0" fontId="5" fillId="2" borderId="13" xfId="0" applyFont="1" applyFill="1" applyBorder="1" applyAlignment="1" applyProtection="1">
      <alignment wrapText="1" readingOrder="1"/>
      <protection locked="0"/>
    </xf>
    <xf numFmtId="4" fontId="8" fillId="2" borderId="13" xfId="0" applyNumberFormat="1" applyFont="1" applyFill="1" applyBorder="1" applyAlignment="1">
      <alignment horizontal="right"/>
    </xf>
    <xf numFmtId="4" fontId="6" fillId="0" borderId="13" xfId="0" applyNumberFormat="1" applyFont="1" applyFill="1" applyBorder="1" applyAlignment="1">
      <alignment horizontal="right"/>
    </xf>
    <xf numFmtId="0" fontId="5" fillId="0" borderId="13" xfId="0" applyNumberFormat="1" applyFont="1" applyBorder="1" applyAlignment="1" applyProtection="1">
      <alignment horizontal="left" wrapText="1"/>
      <protection locked="0"/>
    </xf>
    <xf numFmtId="166" fontId="6" fillId="0" borderId="13" xfId="0" applyNumberFormat="1" applyFont="1" applyBorder="1" applyAlignment="1" applyProtection="1">
      <alignment horizontal="right" wrapText="1"/>
      <protection locked="0"/>
    </xf>
    <xf numFmtId="4" fontId="21" fillId="0" borderId="0" xfId="0" applyNumberFormat="1" applyFont="1" applyAlignment="1">
      <alignment horizontal="right"/>
    </xf>
    <xf numFmtId="0" fontId="21" fillId="0" borderId="35" xfId="0" applyFont="1" applyBorder="1" applyAlignment="1">
      <alignment horizontal="left"/>
    </xf>
    <xf numFmtId="165" fontId="5" fillId="0" borderId="13" xfId="0" applyNumberFormat="1" applyFont="1" applyBorder="1" applyAlignment="1" applyProtection="1">
      <alignment horizontal="left" wrapText="1"/>
      <protection locked="0"/>
    </xf>
    <xf numFmtId="4" fontId="6" fillId="0" borderId="50" xfId="0" applyNumberFormat="1" applyFont="1" applyBorder="1" applyAlignment="1">
      <alignment horizontal="left"/>
    </xf>
    <xf numFmtId="0" fontId="21" fillId="0" borderId="0" xfId="0" applyFont="1" applyBorder="1" applyAlignment="1">
      <alignment horizontal="left"/>
    </xf>
    <xf numFmtId="4" fontId="40" fillId="0" borderId="13" xfId="0" applyNumberFormat="1" applyFont="1" applyBorder="1" applyAlignment="1">
      <alignment horizontal="right"/>
    </xf>
    <xf numFmtId="4" fontId="40" fillId="0" borderId="0" xfId="0" applyNumberFormat="1" applyFont="1" applyBorder="1" applyAlignment="1">
      <alignment horizontal="right"/>
    </xf>
    <xf numFmtId="0" fontId="21" fillId="0" borderId="0" xfId="0" applyFont="1" applyBorder="1" applyAlignment="1">
      <alignment horizontal="left" vertical="center"/>
    </xf>
    <xf numFmtId="43" fontId="6" fillId="2" borderId="85" xfId="1" applyNumberFormat="1" applyFont="1" applyFill="1" applyBorder="1" applyAlignment="1">
      <alignment horizontal="right"/>
    </xf>
    <xf numFmtId="0" fontId="6" fillId="2" borderId="86" xfId="0" applyFont="1" applyFill="1" applyBorder="1" applyAlignment="1">
      <alignment horizontal="left"/>
    </xf>
    <xf numFmtId="43" fontId="6" fillId="2" borderId="87" xfId="1" applyFont="1" applyFill="1" applyBorder="1" applyAlignment="1">
      <alignment horizontal="right" wrapText="1"/>
    </xf>
    <xf numFmtId="43" fontId="5" fillId="2" borderId="0" xfId="1" applyFont="1" applyFill="1" applyBorder="1" applyAlignment="1"/>
    <xf numFmtId="0" fontId="6" fillId="2" borderId="88" xfId="0" applyFont="1" applyFill="1" applyBorder="1" applyAlignment="1">
      <alignment horizontal="left"/>
    </xf>
    <xf numFmtId="0" fontId="6" fillId="0" borderId="35" xfId="0" applyFont="1" applyBorder="1"/>
    <xf numFmtId="0" fontId="37" fillId="0" borderId="0" xfId="0" applyFont="1" applyBorder="1" applyAlignment="1" applyProtection="1">
      <alignment vertical="top" wrapText="1" readingOrder="1"/>
      <protection locked="0"/>
    </xf>
    <xf numFmtId="166" fontId="37" fillId="0" borderId="0" xfId="0" applyNumberFormat="1" applyFont="1" applyBorder="1" applyAlignment="1" applyProtection="1">
      <alignment horizontal="right" vertical="top" wrapText="1" readingOrder="1"/>
      <protection locked="0"/>
    </xf>
    <xf numFmtId="43" fontId="6" fillId="2" borderId="85" xfId="1" applyNumberFormat="1" applyFont="1" applyFill="1" applyBorder="1" applyAlignment="1">
      <alignment horizontal="left"/>
    </xf>
    <xf numFmtId="43" fontId="6" fillId="2" borderId="89" xfId="1" applyNumberFormat="1" applyFont="1" applyFill="1" applyBorder="1" applyAlignment="1">
      <alignment horizontal="left"/>
    </xf>
    <xf numFmtId="43" fontId="6" fillId="2" borderId="13" xfId="1" applyNumberFormat="1" applyFont="1" applyFill="1" applyBorder="1" applyAlignment="1">
      <alignment horizontal="left"/>
    </xf>
    <xf numFmtId="0" fontId="21" fillId="0" borderId="16" xfId="0" applyFont="1" applyBorder="1" applyAlignment="1">
      <alignment horizontal="left"/>
    </xf>
    <xf numFmtId="0" fontId="21" fillId="0" borderId="13" xfId="0" applyFont="1" applyBorder="1" applyAlignment="1">
      <alignment horizontal="left" vertical="center" wrapText="1"/>
    </xf>
    <xf numFmtId="4" fontId="21" fillId="0" borderId="13" xfId="0" applyNumberFormat="1" applyFont="1" applyBorder="1" applyAlignment="1">
      <alignment horizontal="right" vertical="center"/>
    </xf>
    <xf numFmtId="4" fontId="21" fillId="0" borderId="0" xfId="0" applyNumberFormat="1" applyFont="1" applyBorder="1" applyAlignment="1">
      <alignment horizontal="right" vertical="center"/>
    </xf>
    <xf numFmtId="4" fontId="8" fillId="2" borderId="13" xfId="0" applyNumberFormat="1" applyFont="1" applyFill="1" applyBorder="1" applyAlignment="1">
      <alignment horizontal="right" wrapText="1" readingOrder="1"/>
    </xf>
    <xf numFmtId="4" fontId="21" fillId="0" borderId="13" xfId="0" applyNumberFormat="1" applyFont="1" applyBorder="1" applyAlignment="1">
      <alignment horizontal="right" wrapText="1" readingOrder="1"/>
    </xf>
    <xf numFmtId="0" fontId="5" fillId="0" borderId="14" xfId="0" applyFont="1" applyBorder="1" applyAlignment="1" applyProtection="1">
      <alignment readingOrder="1"/>
      <protection locked="0"/>
    </xf>
    <xf numFmtId="0" fontId="6" fillId="0" borderId="0" xfId="0" applyFont="1" applyBorder="1" applyAlignment="1">
      <alignment readingOrder="1"/>
    </xf>
    <xf numFmtId="166" fontId="5" fillId="0" borderId="14" xfId="0" applyNumberFormat="1" applyFont="1" applyBorder="1" applyAlignment="1" applyProtection="1">
      <alignment wrapText="1" readingOrder="1"/>
      <protection locked="0"/>
    </xf>
    <xf numFmtId="0" fontId="6" fillId="0" borderId="13" xfId="0" applyFont="1" applyBorder="1" applyAlignment="1">
      <alignment horizontal="center" wrapText="1"/>
    </xf>
    <xf numFmtId="0" fontId="41" fillId="0" borderId="0" xfId="0" applyFont="1" applyBorder="1"/>
    <xf numFmtId="0" fontId="8" fillId="2" borderId="13" xfId="0" applyFont="1" applyFill="1" applyBorder="1" applyAlignment="1">
      <alignment horizontal="left" vertical="center" wrapText="1"/>
    </xf>
    <xf numFmtId="0" fontId="8" fillId="2" borderId="85" xfId="0" applyFont="1" applyFill="1" applyBorder="1" applyAlignment="1">
      <alignment horizontal="left" vertical="center" wrapText="1"/>
    </xf>
    <xf numFmtId="0" fontId="6" fillId="2" borderId="13" xfId="0" applyFont="1" applyFill="1" applyBorder="1" applyAlignment="1">
      <alignment horizontal="left" vertical="center" wrapText="1"/>
    </xf>
    <xf numFmtId="0" fontId="6" fillId="2" borderId="13" xfId="0" applyFont="1" applyFill="1" applyBorder="1" applyAlignment="1">
      <alignment vertical="center" wrapText="1"/>
    </xf>
    <xf numFmtId="0" fontId="6" fillId="2" borderId="16" xfId="0" applyFont="1" applyFill="1" applyBorder="1" applyAlignment="1">
      <alignment horizontal="left" vertical="center" wrapText="1"/>
    </xf>
    <xf numFmtId="0" fontId="40" fillId="0" borderId="16" xfId="0" applyFont="1" applyBorder="1" applyAlignment="1">
      <alignment horizontal="left" vertical="center"/>
    </xf>
    <xf numFmtId="0" fontId="40" fillId="0" borderId="13" xfId="0" applyFont="1" applyBorder="1" applyAlignment="1">
      <alignment horizontal="left" vertical="center" wrapText="1"/>
    </xf>
    <xf numFmtId="0" fontId="21" fillId="0" borderId="0" xfId="0" applyFont="1" applyAlignment="1">
      <alignment horizontal="left" vertical="center"/>
    </xf>
    <xf numFmtId="0" fontId="21" fillId="0" borderId="13" xfId="0" applyFont="1" applyBorder="1" applyAlignment="1">
      <alignment horizontal="left" vertical="center"/>
    </xf>
    <xf numFmtId="0" fontId="40" fillId="0" borderId="13" xfId="0" applyFont="1" applyBorder="1" applyAlignment="1">
      <alignment horizontal="left" vertical="center"/>
    </xf>
    <xf numFmtId="0" fontId="21" fillId="0" borderId="18" xfId="0" applyFont="1" applyBorder="1" applyAlignment="1">
      <alignment horizontal="left" vertical="center" wrapText="1"/>
    </xf>
    <xf numFmtId="0" fontId="5" fillId="0" borderId="13" xfId="0" applyFont="1" applyBorder="1" applyAlignment="1" applyProtection="1">
      <alignment vertical="center" wrapText="1" readingOrder="1"/>
      <protection locked="0"/>
    </xf>
    <xf numFmtId="0" fontId="5" fillId="0" borderId="13" xfId="0" applyFont="1" applyBorder="1" applyAlignment="1" applyProtection="1">
      <alignment horizontal="left" vertical="center" wrapText="1" readingOrder="1"/>
      <protection locked="0"/>
    </xf>
    <xf numFmtId="0" fontId="5" fillId="0" borderId="16" xfId="0" applyFont="1" applyBorder="1" applyAlignment="1" applyProtection="1">
      <alignment horizontal="left" vertical="center" wrapText="1" readingOrder="1"/>
      <protection locked="0"/>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0" fontId="6" fillId="0" borderId="0" xfId="0" applyFont="1" applyBorder="1" applyAlignment="1">
      <alignment horizontal="right" wrapText="1" readingOrder="1"/>
    </xf>
    <xf numFmtId="167" fontId="6" fillId="0" borderId="13" xfId="0" applyNumberFormat="1" applyFont="1" applyBorder="1" applyAlignment="1">
      <alignment horizontal="right" wrapText="1"/>
    </xf>
    <xf numFmtId="49" fontId="6" fillId="2" borderId="13" xfId="0" quotePrefix="1" applyNumberFormat="1" applyFont="1" applyFill="1" applyBorder="1" applyAlignment="1"/>
    <xf numFmtId="0" fontId="5" fillId="0" borderId="14" xfId="0" applyFont="1" applyBorder="1" applyAlignment="1" applyProtection="1">
      <alignment vertical="center" readingOrder="1"/>
      <protection locked="0"/>
    </xf>
    <xf numFmtId="0" fontId="5" fillId="0" borderId="13" xfId="0" applyFont="1" applyBorder="1" applyAlignment="1" applyProtection="1">
      <alignment vertical="center" readingOrder="1"/>
      <protection locked="0"/>
    </xf>
    <xf numFmtId="166" fontId="5" fillId="0" borderId="13" xfId="0" applyNumberFormat="1" applyFont="1" applyBorder="1" applyAlignment="1" applyProtection="1">
      <alignment wrapText="1"/>
      <protection locked="0"/>
    </xf>
    <xf numFmtId="4" fontId="6" fillId="0" borderId="50" xfId="0" applyNumberFormat="1" applyFont="1" applyBorder="1" applyAlignment="1">
      <alignment horizontal="right"/>
    </xf>
    <xf numFmtId="165" fontId="5" fillId="0" borderId="16" xfId="0" applyNumberFormat="1" applyFont="1" applyBorder="1" applyAlignment="1" applyProtection="1">
      <alignment horizontal="left" wrapText="1"/>
      <protection locked="0"/>
    </xf>
    <xf numFmtId="0" fontId="21" fillId="0" borderId="38" xfId="0" applyFont="1" applyBorder="1" applyAlignment="1">
      <alignment horizontal="left"/>
    </xf>
    <xf numFmtId="0" fontId="21" fillId="0" borderId="16" xfId="0" applyFont="1" applyBorder="1" applyAlignment="1">
      <alignment horizontal="left" vertical="center" wrapText="1"/>
    </xf>
    <xf numFmtId="4" fontId="6" fillId="0" borderId="64" xfId="0" applyNumberFormat="1" applyFont="1" applyBorder="1" applyAlignment="1">
      <alignment horizontal="left"/>
    </xf>
    <xf numFmtId="4" fontId="21" fillId="0" borderId="16" xfId="0" applyNumberFormat="1" applyFont="1" applyBorder="1" applyAlignment="1">
      <alignment horizontal="right"/>
    </xf>
    <xf numFmtId="165" fontId="5" fillId="0" borderId="18" xfId="0" applyNumberFormat="1" applyFont="1" applyBorder="1" applyAlignment="1" applyProtection="1">
      <alignment horizontal="left" wrapText="1" readingOrder="1"/>
      <protection locked="0"/>
    </xf>
    <xf numFmtId="0" fontId="8" fillId="2" borderId="13" xfId="0" applyFont="1" applyFill="1" applyBorder="1" applyAlignment="1">
      <alignment wrapText="1"/>
    </xf>
    <xf numFmtId="43" fontId="6" fillId="0" borderId="13" xfId="1" applyFont="1" applyBorder="1" applyAlignment="1">
      <alignment horizontal="right" wrapText="1"/>
    </xf>
    <xf numFmtId="165" fontId="5" fillId="0" borderId="18" xfId="0" applyNumberFormat="1" applyFont="1" applyBorder="1" applyAlignment="1" applyProtection="1">
      <alignment horizontal="left" readingOrder="1"/>
      <protection locked="0"/>
    </xf>
    <xf numFmtId="0" fontId="5" fillId="0" borderId="19" xfId="0" applyFont="1" applyBorder="1" applyAlignment="1" applyProtection="1">
      <alignment vertical="center" wrapText="1" readingOrder="1"/>
      <protection locked="0"/>
    </xf>
    <xf numFmtId="43" fontId="6" fillId="0" borderId="0" xfId="0" applyNumberFormat="1" applyFont="1" applyBorder="1"/>
    <xf numFmtId="4" fontId="9" fillId="3" borderId="13" xfId="0" applyNumberFormat="1" applyFont="1" applyFill="1" applyBorder="1" applyAlignment="1">
      <alignment horizontal="right"/>
    </xf>
    <xf numFmtId="4" fontId="6" fillId="0" borderId="13" xfId="0" applyNumberFormat="1" applyFont="1" applyBorder="1" applyAlignment="1">
      <alignment horizontal="center" wrapText="1"/>
    </xf>
    <xf numFmtId="14" fontId="6" fillId="0" borderId="0" xfId="0" applyNumberFormat="1" applyFont="1" applyBorder="1" applyAlignment="1">
      <alignment horizontal="left"/>
    </xf>
    <xf numFmtId="0" fontId="6" fillId="2" borderId="0" xfId="0" applyFont="1" applyFill="1" applyBorder="1" applyAlignment="1">
      <alignment horizontal="left" vertical="center" wrapText="1"/>
    </xf>
    <xf numFmtId="43" fontId="6" fillId="2" borderId="0" xfId="1" applyNumberFormat="1" applyFont="1" applyFill="1" applyBorder="1" applyAlignment="1">
      <alignment horizontal="left"/>
    </xf>
    <xf numFmtId="14" fontId="6" fillId="2" borderId="85" xfId="0" applyNumberFormat="1" applyFont="1" applyFill="1" applyBorder="1" applyAlignment="1">
      <alignment horizontal="left" wrapText="1"/>
    </xf>
    <xf numFmtId="43" fontId="6" fillId="2" borderId="85" xfId="1" applyFont="1" applyFill="1" applyBorder="1" applyAlignment="1">
      <alignment horizontal="right" wrapText="1"/>
    </xf>
    <xf numFmtId="43" fontId="6" fillId="2" borderId="85" xfId="1" applyFont="1" applyFill="1" applyBorder="1" applyAlignment="1">
      <alignment wrapText="1"/>
    </xf>
    <xf numFmtId="43" fontId="6" fillId="2" borderId="87" xfId="1" applyFont="1" applyFill="1" applyBorder="1" applyAlignment="1">
      <alignment wrapText="1"/>
    </xf>
    <xf numFmtId="0" fontId="6" fillId="2" borderId="86" xfId="0" applyNumberFormat="1" applyFont="1" applyFill="1" applyBorder="1" applyAlignment="1">
      <alignment horizontal="left"/>
    </xf>
    <xf numFmtId="0" fontId="8" fillId="2" borderId="90" xfId="0" applyNumberFormat="1" applyFont="1" applyFill="1" applyBorder="1" applyAlignment="1">
      <alignment horizontal="left" wrapText="1"/>
    </xf>
    <xf numFmtId="0" fontId="8" fillId="2" borderId="91" xfId="0" applyNumberFormat="1" applyFont="1" applyFill="1" applyBorder="1" applyAlignment="1">
      <alignment horizontal="left" wrapText="1"/>
    </xf>
    <xf numFmtId="0" fontId="8" fillId="2" borderId="92" xfId="0" applyNumberFormat="1" applyFont="1" applyFill="1" applyBorder="1" applyAlignment="1">
      <alignment horizontal="left" wrapText="1"/>
    </xf>
    <xf numFmtId="0" fontId="6" fillId="0" borderId="65" xfId="0" applyFont="1" applyBorder="1" applyAlignment="1">
      <alignment horizontal="center"/>
    </xf>
    <xf numFmtId="0" fontId="6" fillId="0" borderId="93" xfId="0" applyFont="1" applyBorder="1" applyAlignment="1">
      <alignment horizontal="center"/>
    </xf>
    <xf numFmtId="165" fontId="5" fillId="0" borderId="35" xfId="0" applyNumberFormat="1" applyFont="1" applyBorder="1" applyAlignment="1" applyProtection="1">
      <alignment horizontal="left" wrapText="1" readingOrder="1"/>
      <protection locked="0"/>
    </xf>
    <xf numFmtId="0" fontId="21" fillId="0" borderId="12" xfId="0" applyFont="1" applyBorder="1" applyAlignment="1">
      <alignment horizontal="left"/>
    </xf>
    <xf numFmtId="165" fontId="5" fillId="0" borderId="19" xfId="0" applyNumberFormat="1" applyFont="1" applyBorder="1" applyAlignment="1" applyProtection="1">
      <alignment horizontal="left" wrapText="1" readingOrder="1"/>
      <protection locked="0"/>
    </xf>
    <xf numFmtId="0" fontId="23" fillId="0" borderId="13" xfId="0" applyFont="1" applyBorder="1"/>
    <xf numFmtId="0" fontId="5" fillId="0" borderId="71" xfId="0" applyFont="1" applyBorder="1" applyAlignment="1" applyProtection="1">
      <alignment wrapText="1" readingOrder="1"/>
      <protection locked="0"/>
    </xf>
    <xf numFmtId="0" fontId="5" fillId="0" borderId="53" xfId="0" applyFont="1" applyBorder="1" applyAlignment="1" applyProtection="1">
      <alignment wrapText="1" readingOrder="1"/>
      <protection locked="0"/>
    </xf>
    <xf numFmtId="166" fontId="5" fillId="0" borderId="71" xfId="0" applyNumberFormat="1" applyFont="1" applyBorder="1" applyAlignment="1" applyProtection="1">
      <alignment horizontal="right" wrapText="1" readingOrder="1"/>
      <protection locked="0"/>
    </xf>
    <xf numFmtId="0" fontId="42" fillId="0" borderId="0" xfId="0" applyNumberFormat="1" applyFont="1" applyBorder="1" applyAlignment="1" applyProtection="1">
      <alignment vertical="top" wrapText="1" readingOrder="1"/>
      <protection locked="0"/>
    </xf>
    <xf numFmtId="0" fontId="5" fillId="0" borderId="16" xfId="0" applyFont="1" applyBorder="1" applyAlignment="1" applyProtection="1">
      <alignment horizontal="left" wrapText="1" readingOrder="1"/>
      <protection locked="0"/>
    </xf>
    <xf numFmtId="0" fontId="5" fillId="0" borderId="14" xfId="0" applyNumberFormat="1" applyFont="1" applyBorder="1" applyAlignment="1" applyProtection="1">
      <alignment horizontal="left" wrapText="1" readingOrder="1"/>
      <protection locked="0"/>
    </xf>
    <xf numFmtId="0" fontId="5" fillId="0" borderId="47" xfId="0" applyNumberFormat="1" applyFont="1" applyBorder="1" applyAlignment="1" applyProtection="1">
      <alignment horizontal="left" wrapText="1" readingOrder="1"/>
      <protection locked="0"/>
    </xf>
    <xf numFmtId="0" fontId="5" fillId="0" borderId="13" xfId="0" applyNumberFormat="1" applyFont="1" applyBorder="1" applyAlignment="1" applyProtection="1">
      <alignment horizontal="left" wrapText="1" readingOrder="1"/>
      <protection locked="0"/>
    </xf>
    <xf numFmtId="0" fontId="18" fillId="0" borderId="0" xfId="0" applyFont="1" applyBorder="1"/>
    <xf numFmtId="49" fontId="6" fillId="2" borderId="86" xfId="0" applyNumberFormat="1" applyFont="1" applyFill="1" applyBorder="1" applyAlignment="1">
      <alignment horizontal="left"/>
    </xf>
    <xf numFmtId="43" fontId="21" fillId="0" borderId="16" xfId="1" applyFont="1" applyBorder="1" applyAlignment="1">
      <alignment horizontal="right" wrapText="1"/>
    </xf>
    <xf numFmtId="43" fontId="21" fillId="0" borderId="13" xfId="1" applyFont="1" applyBorder="1" applyAlignment="1">
      <alignment horizontal="right" wrapText="1"/>
    </xf>
    <xf numFmtId="0" fontId="40" fillId="0" borderId="13" xfId="0" applyFont="1" applyBorder="1" applyAlignment="1">
      <alignment wrapText="1"/>
    </xf>
    <xf numFmtId="166" fontId="15" fillId="0" borderId="14" xfId="0" applyNumberFormat="1" applyFont="1" applyBorder="1" applyAlignment="1" applyProtection="1">
      <alignment horizontal="right" wrapText="1" readingOrder="1"/>
      <protection locked="0"/>
    </xf>
    <xf numFmtId="43" fontId="40" fillId="0" borderId="13" xfId="1" applyFont="1" applyBorder="1" applyAlignment="1">
      <alignment horizontal="right" wrapText="1"/>
    </xf>
    <xf numFmtId="43" fontId="40" fillId="0" borderId="13" xfId="1" applyFont="1" applyBorder="1" applyAlignment="1">
      <alignment horizontal="center" wrapText="1"/>
    </xf>
    <xf numFmtId="0" fontId="18" fillId="0" borderId="0" xfId="0" applyFont="1" applyBorder="1" applyAlignment="1"/>
    <xf numFmtId="2" fontId="21" fillId="0" borderId="13" xfId="1" applyNumberFormat="1" applyFont="1" applyBorder="1" applyAlignment="1">
      <alignment horizontal="right" wrapText="1"/>
    </xf>
    <xf numFmtId="165" fontId="5" fillId="0" borderId="16" xfId="0" applyNumberFormat="1" applyFont="1" applyBorder="1" applyAlignment="1" applyProtection="1">
      <alignment horizontal="left" wrapText="1" readingOrder="1"/>
      <protection locked="0"/>
    </xf>
    <xf numFmtId="49" fontId="6" fillId="2" borderId="94" xfId="0" applyNumberFormat="1" applyFont="1" applyFill="1" applyBorder="1" applyAlignment="1">
      <alignment horizontal="left"/>
    </xf>
    <xf numFmtId="0" fontId="6" fillId="2" borderId="16" xfId="0" applyFont="1" applyFill="1" applyBorder="1" applyAlignment="1">
      <alignment wrapText="1"/>
    </xf>
    <xf numFmtId="43" fontId="6" fillId="2" borderId="95" xfId="1" applyFont="1" applyFill="1" applyBorder="1" applyAlignment="1">
      <alignment wrapText="1"/>
    </xf>
    <xf numFmtId="165" fontId="5" fillId="0" borderId="0" xfId="0" applyNumberFormat="1" applyFont="1" applyBorder="1" applyAlignment="1" applyProtection="1">
      <alignment horizontal="left" wrapText="1" readingOrder="1"/>
      <protection locked="0"/>
    </xf>
    <xf numFmtId="0" fontId="43" fillId="2" borderId="0" xfId="0" applyFont="1" applyFill="1" applyBorder="1" applyAlignment="1">
      <alignment horizontal="center"/>
    </xf>
    <xf numFmtId="43" fontId="6" fillId="2" borderId="0" xfId="1" applyNumberFormat="1" applyFont="1" applyFill="1" applyBorder="1" applyAlignment="1">
      <alignment horizontal="right"/>
    </xf>
    <xf numFmtId="49" fontId="6" fillId="2" borderId="13" xfId="0" applyNumberFormat="1" applyFont="1" applyFill="1" applyBorder="1" applyAlignment="1">
      <alignment horizontal="left"/>
    </xf>
    <xf numFmtId="43" fontId="6" fillId="2" borderId="13" xfId="1" applyFont="1" applyFill="1" applyBorder="1" applyAlignment="1">
      <alignment wrapText="1"/>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43" fontId="8" fillId="0" borderId="13" xfId="1" applyFont="1" applyBorder="1" applyAlignment="1" applyProtection="1">
      <alignment horizontal="left" wrapText="1" readingOrder="1"/>
      <protection locked="0"/>
    </xf>
    <xf numFmtId="0" fontId="28" fillId="0" borderId="14" xfId="0" applyFont="1" applyBorder="1" applyAlignment="1" applyProtection="1">
      <alignment vertical="center" readingOrder="1"/>
      <protection locked="0"/>
    </xf>
    <xf numFmtId="0" fontId="6" fillId="0" borderId="0" xfId="0" applyFont="1" applyBorder="1" applyAlignment="1">
      <alignment vertical="top"/>
    </xf>
    <xf numFmtId="0" fontId="5" fillId="0" borderId="14" xfId="0" applyNumberFormat="1" applyFont="1" applyBorder="1" applyAlignment="1" applyProtection="1">
      <alignment vertical="top" wrapText="1" readingOrder="1"/>
      <protection locked="0"/>
    </xf>
    <xf numFmtId="0" fontId="8" fillId="2" borderId="13" xfId="0" applyFont="1" applyFill="1" applyBorder="1" applyAlignment="1">
      <alignment vertical="top" wrapText="1"/>
    </xf>
    <xf numFmtId="0" fontId="6" fillId="0" borderId="0" xfId="0" applyFont="1" applyBorder="1" applyAlignment="1">
      <alignment horizontal="left" wrapText="1"/>
    </xf>
    <xf numFmtId="14" fontId="8" fillId="0" borderId="16" xfId="0" applyNumberFormat="1" applyFont="1" applyBorder="1" applyAlignment="1">
      <alignment horizontal="left" wrapText="1"/>
    </xf>
    <xf numFmtId="43" fontId="6" fillId="2" borderId="96" xfId="1" applyFont="1" applyFill="1" applyBorder="1" applyAlignment="1">
      <alignment horizontal="right" wrapText="1"/>
    </xf>
    <xf numFmtId="2" fontId="21" fillId="0" borderId="13" xfId="1" applyNumberFormat="1" applyFont="1" applyBorder="1" applyAlignment="1">
      <alignment horizontal="right"/>
    </xf>
    <xf numFmtId="165" fontId="5" fillId="0" borderId="47" xfId="0" applyNumberFormat="1" applyFont="1" applyBorder="1" applyAlignment="1" applyProtection="1">
      <alignment horizontal="left" wrapText="1" readingOrder="1"/>
      <protection locked="0"/>
    </xf>
    <xf numFmtId="43" fontId="6" fillId="2" borderId="97" xfId="1" applyFont="1" applyFill="1" applyBorder="1" applyAlignment="1">
      <alignment horizontal="right" wrapText="1"/>
    </xf>
    <xf numFmtId="166" fontId="5" fillId="0" borderId="13" xfId="0" applyNumberFormat="1" applyFont="1" applyBorder="1" applyAlignment="1" applyProtection="1">
      <alignment vertical="top" wrapText="1"/>
      <protection locked="0"/>
    </xf>
    <xf numFmtId="0" fontId="6" fillId="2" borderId="13" xfId="0" applyFont="1" applyFill="1" applyBorder="1" applyAlignment="1">
      <alignment vertical="top" wrapText="1"/>
    </xf>
    <xf numFmtId="165" fontId="5" fillId="0" borderId="35" xfId="0" applyNumberFormat="1" applyFont="1" applyBorder="1" applyAlignment="1" applyProtection="1">
      <alignment horizontal="left" readingOrder="1"/>
      <protection locked="0"/>
    </xf>
    <xf numFmtId="14" fontId="6" fillId="2" borderId="85" xfId="0" applyNumberFormat="1" applyFont="1" applyFill="1" applyBorder="1" applyAlignment="1">
      <alignment horizontal="left"/>
    </xf>
    <xf numFmtId="0" fontId="6" fillId="2" borderId="13" xfId="0" applyFont="1" applyFill="1" applyBorder="1" applyAlignment="1">
      <alignment horizontal="left" vertical="top" wrapText="1"/>
    </xf>
    <xf numFmtId="0" fontId="8" fillId="2" borderId="13" xfId="0" applyFont="1" applyFill="1" applyBorder="1" applyAlignment="1">
      <alignment horizontal="left" vertical="top" wrapText="1"/>
    </xf>
    <xf numFmtId="0" fontId="5" fillId="0" borderId="13" xfId="0" applyFont="1" applyBorder="1" applyAlignment="1" applyProtection="1">
      <alignment horizontal="left" vertical="top" wrapText="1" readingOrder="1"/>
      <protection locked="0"/>
    </xf>
    <xf numFmtId="0" fontId="21" fillId="0" borderId="13" xfId="0" applyFont="1" applyBorder="1" applyAlignment="1">
      <alignment vertical="top"/>
    </xf>
    <xf numFmtId="0" fontId="21" fillId="0" borderId="13" xfId="0" applyFont="1" applyBorder="1" applyAlignment="1">
      <alignment vertical="top" wrapText="1"/>
    </xf>
    <xf numFmtId="165" fontId="5" fillId="0" borderId="35" xfId="0" applyNumberFormat="1" applyFont="1" applyFill="1" applyBorder="1" applyAlignment="1" applyProtection="1">
      <alignment horizontal="left" readingOrder="1"/>
      <protection locked="0"/>
    </xf>
    <xf numFmtId="49" fontId="6" fillId="0" borderId="13" xfId="0" applyNumberFormat="1" applyFont="1" applyFill="1" applyBorder="1" applyAlignment="1">
      <alignment horizontal="left"/>
    </xf>
    <xf numFmtId="0" fontId="6" fillId="0" borderId="13" xfId="0" applyFont="1" applyFill="1" applyBorder="1" applyAlignment="1">
      <alignment horizontal="center"/>
    </xf>
    <xf numFmtId="43" fontId="6" fillId="0" borderId="87" xfId="1" applyFont="1" applyFill="1" applyBorder="1" applyAlignment="1">
      <alignment horizontal="right" wrapText="1"/>
    </xf>
    <xf numFmtId="0" fontId="6" fillId="0" borderId="50" xfId="0" applyFont="1" applyFill="1" applyBorder="1"/>
    <xf numFmtId="14" fontId="8" fillId="0" borderId="85" xfId="0" applyNumberFormat="1" applyFont="1" applyFill="1" applyBorder="1" applyAlignment="1">
      <alignment horizontal="left"/>
    </xf>
    <xf numFmtId="49" fontId="8" fillId="0" borderId="13" xfId="0" applyNumberFormat="1" applyFont="1" applyFill="1" applyBorder="1" applyAlignment="1">
      <alignment horizontal="left"/>
    </xf>
    <xf numFmtId="0" fontId="8" fillId="0" borderId="13" xfId="0" applyFont="1" applyFill="1" applyBorder="1" applyAlignment="1">
      <alignment vertical="top" wrapText="1"/>
    </xf>
    <xf numFmtId="0" fontId="8" fillId="0" borderId="13" xfId="0" applyFont="1" applyFill="1" applyBorder="1" applyAlignment="1">
      <alignment horizontal="center"/>
    </xf>
    <xf numFmtId="43" fontId="8" fillId="0" borderId="85" xfId="1" applyFont="1" applyFill="1" applyBorder="1" applyAlignment="1">
      <alignment wrapText="1"/>
    </xf>
    <xf numFmtId="43" fontId="8" fillId="0" borderId="0" xfId="1" applyFont="1" applyFill="1" applyBorder="1"/>
    <xf numFmtId="165" fontId="6" fillId="0" borderId="13" xfId="0" applyNumberFormat="1" applyFont="1" applyBorder="1" applyAlignment="1" applyProtection="1">
      <alignment horizontal="left" wrapText="1"/>
      <protection locked="0"/>
    </xf>
    <xf numFmtId="43" fontId="6" fillId="0" borderId="0" xfId="1" applyFont="1" applyBorder="1"/>
    <xf numFmtId="0" fontId="6" fillId="2" borderId="50" xfId="0" applyFont="1" applyFill="1" applyBorder="1" applyAlignment="1">
      <alignment vertical="top" wrapText="1"/>
    </xf>
    <xf numFmtId="0" fontId="6" fillId="0" borderId="50" xfId="0" applyFont="1" applyFill="1" applyBorder="1" applyAlignment="1">
      <alignment vertical="top" wrapText="1"/>
    </xf>
    <xf numFmtId="49" fontId="6" fillId="2" borderId="88" xfId="0" applyNumberFormat="1" applyFont="1" applyFill="1" applyBorder="1" applyAlignment="1">
      <alignment horizontal="left" vertical="top" wrapText="1"/>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4" fontId="21" fillId="0" borderId="0" xfId="0" applyNumberFormat="1" applyFont="1" applyBorder="1" applyAlignment="1">
      <alignment horizontal="right"/>
    </xf>
    <xf numFmtId="49" fontId="6" fillId="2" borderId="0" xfId="0" applyNumberFormat="1" applyFont="1" applyFill="1" applyBorder="1" applyAlignment="1">
      <alignment horizontal="left"/>
    </xf>
    <xf numFmtId="0" fontId="6" fillId="2" borderId="0" xfId="0" applyFont="1" applyFill="1" applyBorder="1" applyAlignment="1">
      <alignment vertical="top" wrapText="1"/>
    </xf>
    <xf numFmtId="43" fontId="6" fillId="2" borderId="0" xfId="1" applyFont="1" applyFill="1" applyBorder="1" applyAlignment="1">
      <alignment horizontal="right" wrapText="1"/>
    </xf>
    <xf numFmtId="0" fontId="6" fillId="0" borderId="0" xfId="0" applyFont="1" applyBorder="1" applyAlignment="1">
      <alignment vertical="top" wrapText="1" readingOrder="1"/>
    </xf>
    <xf numFmtId="165" fontId="5" fillId="0" borderId="35" xfId="0" applyNumberFormat="1" applyFont="1" applyBorder="1" applyAlignment="1" applyProtection="1">
      <alignment horizontal="left" wrapText="1"/>
      <protection locked="0"/>
    </xf>
    <xf numFmtId="4" fontId="6" fillId="0" borderId="65" xfId="0" applyNumberFormat="1" applyFont="1" applyBorder="1" applyAlignment="1">
      <alignment horizontal="left"/>
    </xf>
    <xf numFmtId="0" fontId="21" fillId="0" borderId="50" xfId="0" applyFont="1" applyBorder="1" applyAlignment="1">
      <alignment vertical="top" wrapText="1"/>
    </xf>
    <xf numFmtId="0" fontId="21" fillId="0" borderId="50" xfId="0" applyFont="1" applyBorder="1" applyAlignment="1">
      <alignment vertical="top"/>
    </xf>
    <xf numFmtId="0" fontId="40" fillId="0" borderId="13" xfId="0" applyFont="1" applyBorder="1" applyAlignment="1">
      <alignment horizontal="left" wrapText="1"/>
    </xf>
    <xf numFmtId="165" fontId="5" fillId="0" borderId="18" xfId="0" applyNumberFormat="1" applyFont="1" applyBorder="1" applyAlignment="1" applyProtection="1">
      <alignment horizontal="left" wrapText="1"/>
      <protection locked="0"/>
    </xf>
    <xf numFmtId="0" fontId="40" fillId="0" borderId="13" xfId="0" applyFont="1" applyBorder="1" applyAlignment="1">
      <alignment vertical="top" wrapText="1"/>
    </xf>
    <xf numFmtId="0" fontId="44" fillId="0" borderId="0" xfId="0" applyFont="1" applyBorder="1" applyAlignment="1" applyProtection="1">
      <alignment vertical="top" wrapText="1" readingOrder="1"/>
      <protection locked="0"/>
    </xf>
    <xf numFmtId="0" fontId="5" fillId="0" borderId="51" xfId="0" applyFont="1" applyBorder="1" applyAlignment="1" applyProtection="1">
      <alignment wrapText="1" readingOrder="1"/>
      <protection locked="0"/>
    </xf>
    <xf numFmtId="0" fontId="21" fillId="0" borderId="0" xfId="0" applyFont="1" applyBorder="1" applyAlignment="1">
      <alignment vertical="top" wrapText="1"/>
    </xf>
    <xf numFmtId="4" fontId="21" fillId="0" borderId="0" xfId="0" applyNumberFormat="1" applyFont="1" applyFill="1" applyBorder="1" applyAlignment="1">
      <alignment horizontal="right"/>
    </xf>
    <xf numFmtId="165" fontId="5" fillId="0" borderId="0" xfId="0" applyNumberFormat="1" applyFont="1" applyBorder="1" applyAlignment="1" applyProtection="1">
      <alignment horizontal="left" wrapText="1"/>
      <protection locked="0"/>
    </xf>
    <xf numFmtId="0" fontId="40" fillId="0" borderId="0" xfId="0" applyFont="1" applyBorder="1" applyAlignment="1">
      <alignment horizontal="left"/>
    </xf>
    <xf numFmtId="0" fontId="40" fillId="0" borderId="0" xfId="0" applyFont="1" applyBorder="1" applyAlignment="1">
      <alignment vertical="top"/>
    </xf>
    <xf numFmtId="0" fontId="40" fillId="0" borderId="13" xfId="0" applyFont="1" applyBorder="1" applyAlignment="1">
      <alignment horizontal="left"/>
    </xf>
    <xf numFmtId="0" fontId="40" fillId="0" borderId="13" xfId="0" applyFont="1" applyBorder="1" applyAlignment="1">
      <alignment vertical="top"/>
    </xf>
    <xf numFmtId="2" fontId="40" fillId="0" borderId="13" xfId="0" applyNumberFormat="1" applyFont="1" applyBorder="1" applyAlignment="1">
      <alignment horizontal="right"/>
    </xf>
    <xf numFmtId="4" fontId="6" fillId="0" borderId="12" xfId="0" applyNumberFormat="1" applyFont="1" applyBorder="1" applyAlignment="1">
      <alignment horizontal="left"/>
    </xf>
    <xf numFmtId="49" fontId="8" fillId="2" borderId="98" xfId="0" applyNumberFormat="1" applyFont="1" applyFill="1" applyBorder="1" applyAlignment="1"/>
    <xf numFmtId="0" fontId="8" fillId="2" borderId="85" xfId="0" applyFont="1" applyFill="1" applyBorder="1" applyAlignment="1">
      <alignment vertical="top" wrapText="1"/>
    </xf>
    <xf numFmtId="43" fontId="6" fillId="2" borderId="97" xfId="1" applyFont="1" applyFill="1" applyBorder="1" applyAlignment="1">
      <alignment wrapText="1"/>
    </xf>
    <xf numFmtId="43" fontId="6" fillId="2" borderId="89" xfId="1" applyFont="1" applyFill="1" applyBorder="1" applyAlignment="1">
      <alignment wrapText="1"/>
    </xf>
    <xf numFmtId="14" fontId="6" fillId="2" borderId="89" xfId="0" applyNumberFormat="1" applyFont="1" applyFill="1" applyBorder="1" applyAlignment="1">
      <alignment horizontal="left"/>
    </xf>
    <xf numFmtId="49" fontId="8" fillId="2" borderId="99" xfId="0" applyNumberFormat="1" applyFont="1" applyFill="1" applyBorder="1" applyAlignment="1"/>
    <xf numFmtId="49" fontId="6" fillId="2" borderId="85" xfId="0" applyNumberFormat="1" applyFont="1" applyFill="1" applyBorder="1" applyAlignment="1">
      <alignment horizontal="left" vertical="top" wrapText="1"/>
    </xf>
    <xf numFmtId="0" fontId="8" fillId="2" borderId="16" xfId="0" applyFont="1" applyFill="1" applyBorder="1" applyAlignment="1">
      <alignment vertical="top" wrapText="1"/>
    </xf>
    <xf numFmtId="43" fontId="6" fillId="2" borderId="95" xfId="1" applyFont="1" applyFill="1" applyBorder="1" applyAlignment="1">
      <alignment horizontal="right" wrapText="1"/>
    </xf>
    <xf numFmtId="165" fontId="6" fillId="0" borderId="16" xfId="0" applyNumberFormat="1" applyFont="1" applyBorder="1" applyAlignment="1" applyProtection="1">
      <alignment horizontal="left" wrapText="1"/>
      <protection locked="0"/>
    </xf>
    <xf numFmtId="165" fontId="8" fillId="0" borderId="100" xfId="0" applyNumberFormat="1" applyFont="1" applyBorder="1" applyAlignment="1" applyProtection="1">
      <alignment horizontal="left" wrapText="1"/>
      <protection locked="0"/>
    </xf>
    <xf numFmtId="0" fontId="8" fillId="0" borderId="101" xfId="0" applyFont="1" applyBorder="1" applyAlignment="1" applyProtection="1">
      <alignment horizontal="left" wrapText="1" readingOrder="1"/>
      <protection locked="0"/>
    </xf>
    <xf numFmtId="0" fontId="21" fillId="0" borderId="0" xfId="0" applyFont="1" applyBorder="1" applyAlignment="1">
      <alignment vertical="top"/>
    </xf>
    <xf numFmtId="4" fontId="21" fillId="0" borderId="13" xfId="0" applyNumberFormat="1" applyFont="1" applyBorder="1"/>
    <xf numFmtId="166" fontId="5" fillId="2" borderId="19" xfId="0" applyNumberFormat="1" applyFont="1" applyFill="1" applyBorder="1" applyAlignment="1" applyProtection="1">
      <alignment horizontal="right" wrapText="1" readingOrder="1"/>
      <protection locked="0"/>
    </xf>
    <xf numFmtId="166" fontId="5" fillId="2" borderId="14" xfId="0" applyNumberFormat="1" applyFont="1" applyFill="1" applyBorder="1" applyAlignment="1" applyProtection="1">
      <alignment horizontal="right" wrapText="1" readingOrder="1"/>
      <protection locked="0"/>
    </xf>
    <xf numFmtId="166" fontId="5" fillId="2" borderId="14" xfId="0" applyNumberFormat="1" applyFont="1" applyFill="1" applyBorder="1" applyAlignment="1" applyProtection="1">
      <alignment horizontal="right" vertical="top" wrapText="1" readingOrder="1"/>
      <protection locked="0"/>
    </xf>
    <xf numFmtId="166" fontId="5" fillId="2" borderId="0" xfId="0" applyNumberFormat="1" applyFont="1" applyFill="1" applyBorder="1" applyAlignment="1" applyProtection="1">
      <alignment horizontal="right" wrapText="1" readingOrder="1"/>
      <protection locked="0"/>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4" fontId="45" fillId="0" borderId="13" xfId="0" applyNumberFormat="1" applyFont="1" applyBorder="1" applyAlignment="1">
      <alignment horizontal="left"/>
    </xf>
    <xf numFmtId="4" fontId="45" fillId="0" borderId="13" xfId="0" applyNumberFormat="1" applyFont="1" applyBorder="1" applyAlignment="1"/>
    <xf numFmtId="0" fontId="45" fillId="0" borderId="13" xfId="0" applyFont="1" applyBorder="1" applyAlignment="1">
      <alignment horizontal="center"/>
    </xf>
    <xf numFmtId="14" fontId="40" fillId="0" borderId="13" xfId="0" applyNumberFormat="1" applyFont="1" applyBorder="1" applyAlignment="1">
      <alignment horizontal="left" wrapText="1"/>
    </xf>
    <xf numFmtId="0" fontId="40" fillId="0" borderId="13" xfId="0" applyFont="1" applyBorder="1" applyAlignment="1">
      <alignment horizontal="left" vertical="top" wrapText="1"/>
    </xf>
    <xf numFmtId="2" fontId="40" fillId="0" borderId="13" xfId="1" applyNumberFormat="1" applyFont="1" applyBorder="1" applyAlignment="1">
      <alignment horizontal="right" wrapText="1"/>
    </xf>
    <xf numFmtId="14" fontId="40" fillId="0" borderId="13" xfId="0" applyNumberFormat="1" applyFont="1" applyBorder="1" applyAlignment="1">
      <alignment horizontal="left"/>
    </xf>
    <xf numFmtId="14" fontId="6" fillId="0" borderId="0" xfId="0" applyNumberFormat="1" applyFont="1" applyBorder="1"/>
    <xf numFmtId="4" fontId="47" fillId="0" borderId="0" xfId="0" applyNumberFormat="1" applyFont="1" applyBorder="1" applyAlignment="1">
      <alignment horizontal="right" vertical="center"/>
    </xf>
    <xf numFmtId="0" fontId="40" fillId="0" borderId="13" xfId="0" applyFont="1" applyBorder="1" applyAlignment="1">
      <alignment vertical="center" wrapText="1"/>
    </xf>
    <xf numFmtId="168" fontId="6" fillId="2" borderId="98" xfId="0" applyNumberFormat="1" applyFont="1" applyFill="1" applyBorder="1"/>
    <xf numFmtId="43" fontId="6" fillId="2" borderId="98" xfId="1" applyFont="1" applyFill="1" applyBorder="1"/>
    <xf numFmtId="49" fontId="6" fillId="2" borderId="88" xfId="0" applyNumberFormat="1" applyFont="1" applyFill="1" applyBorder="1" applyAlignment="1">
      <alignment horizontal="left"/>
    </xf>
    <xf numFmtId="49" fontId="6" fillId="2" borderId="13" xfId="0" quotePrefix="1" applyNumberFormat="1" applyFont="1" applyFill="1" applyBorder="1" applyAlignment="1">
      <alignment horizontal="left"/>
    </xf>
    <xf numFmtId="14" fontId="21" fillId="0" borderId="13" xfId="0" applyNumberFormat="1" applyFont="1" applyBorder="1" applyAlignment="1">
      <alignment horizontal="left" readingOrder="1"/>
    </xf>
    <xf numFmtId="43" fontId="6" fillId="2" borderId="13" xfId="1" applyFont="1" applyFill="1" applyBorder="1" applyAlignment="1">
      <alignment horizontal="right" wrapText="1"/>
    </xf>
    <xf numFmtId="2" fontId="6" fillId="2" borderId="13" xfId="1" applyNumberFormat="1" applyFont="1" applyFill="1" applyBorder="1" applyAlignment="1">
      <alignment horizontal="right" wrapText="1"/>
    </xf>
    <xf numFmtId="165" fontId="5" fillId="2" borderId="14" xfId="0" applyNumberFormat="1" applyFont="1" applyFill="1" applyBorder="1" applyAlignment="1" applyProtection="1">
      <alignment horizontal="left" wrapText="1" readingOrder="1"/>
      <protection locked="0"/>
    </xf>
    <xf numFmtId="0" fontId="5" fillId="2" borderId="14" xfId="0" applyFont="1" applyFill="1" applyBorder="1" applyAlignment="1" applyProtection="1">
      <alignment wrapText="1" readingOrder="1"/>
      <protection locked="0"/>
    </xf>
    <xf numFmtId="0" fontId="5" fillId="2" borderId="13" xfId="0" applyFont="1" applyFill="1" applyBorder="1" applyAlignment="1" applyProtection="1">
      <alignment vertical="top" wrapText="1" readingOrder="1"/>
      <protection locked="0"/>
    </xf>
    <xf numFmtId="0" fontId="8" fillId="2" borderId="13" xfId="0" applyFont="1" applyFill="1" applyBorder="1" applyAlignment="1" applyProtection="1">
      <alignment horizontal="left" wrapText="1" readingOrder="1"/>
      <protection locked="0"/>
    </xf>
    <xf numFmtId="4" fontId="48" fillId="2" borderId="13" xfId="0" applyNumberFormat="1" applyFont="1" applyFill="1" applyBorder="1" applyAlignment="1">
      <alignment horizontal="right"/>
    </xf>
    <xf numFmtId="4" fontId="5" fillId="2" borderId="13" xfId="0" applyNumberFormat="1" applyFont="1" applyFill="1" applyBorder="1" applyAlignment="1">
      <alignment horizontal="right"/>
    </xf>
    <xf numFmtId="49" fontId="6" fillId="2" borderId="0" xfId="0" quotePrefix="1" applyNumberFormat="1" applyFont="1" applyFill="1" applyBorder="1" applyAlignment="1">
      <alignment horizontal="left"/>
    </xf>
    <xf numFmtId="4" fontId="6" fillId="2" borderId="0" xfId="0" applyNumberFormat="1" applyFont="1" applyFill="1" applyBorder="1" applyAlignment="1">
      <alignment horizontal="right" wrapText="1"/>
    </xf>
    <xf numFmtId="43" fontId="6" fillId="0" borderId="0" xfId="0" applyNumberFormat="1" applyFont="1" applyBorder="1" applyAlignment="1">
      <alignment horizontal="right" wrapText="1"/>
    </xf>
    <xf numFmtId="0" fontId="6" fillId="0" borderId="12" xfId="0" applyFont="1" applyBorder="1" applyAlignment="1">
      <alignment horizontal="center" wrapText="1"/>
    </xf>
    <xf numFmtId="4" fontId="6" fillId="2" borderId="13" xfId="0" applyNumberFormat="1" applyFont="1" applyFill="1" applyBorder="1" applyAlignment="1">
      <alignment horizontal="right" wrapText="1"/>
    </xf>
    <xf numFmtId="165" fontId="46" fillId="0" borderId="0" xfId="0" applyNumberFormat="1" applyFont="1" applyBorder="1" applyAlignment="1" applyProtection="1">
      <alignment horizontal="left" wrapText="1"/>
      <protection locked="0"/>
    </xf>
    <xf numFmtId="0" fontId="45" fillId="0" borderId="0" xfId="0" applyFont="1" applyBorder="1" applyAlignment="1">
      <alignment horizontal="center"/>
    </xf>
    <xf numFmtId="4" fontId="45" fillId="0" borderId="0" xfId="0" applyNumberFormat="1" applyFont="1" applyBorder="1" applyAlignment="1"/>
    <xf numFmtId="0" fontId="45" fillId="0" borderId="0" xfId="0" applyFont="1" applyAlignment="1">
      <alignment horizontal="right" wrapText="1"/>
    </xf>
    <xf numFmtId="0" fontId="40" fillId="0" borderId="13" xfId="0" applyFont="1" applyBorder="1" applyAlignment="1">
      <alignment horizontal="left" vertical="top"/>
    </xf>
    <xf numFmtId="2" fontId="40" fillId="0" borderId="13" xfId="1" applyNumberFormat="1" applyFont="1" applyBorder="1" applyAlignment="1">
      <alignment horizontal="right"/>
    </xf>
    <xf numFmtId="0" fontId="43" fillId="2" borderId="13" xfId="0" applyFont="1" applyFill="1" applyBorder="1" applyAlignment="1">
      <alignment horizontal="left" vertical="center" wrapText="1"/>
    </xf>
    <xf numFmtId="0" fontId="6" fillId="0" borderId="16" xfId="0" applyFont="1" applyBorder="1" applyAlignment="1">
      <alignment horizontal="center" wrapText="1"/>
    </xf>
    <xf numFmtId="0" fontId="43" fillId="2" borderId="0" xfId="0" applyFont="1" applyFill="1" applyBorder="1" applyAlignment="1">
      <alignment horizontal="left" vertical="center" wrapText="1"/>
    </xf>
    <xf numFmtId="165" fontId="5" fillId="0" borderId="51" xfId="0" applyNumberFormat="1" applyFont="1" applyBorder="1" applyAlignment="1" applyProtection="1">
      <alignment horizontal="left" wrapText="1" readingOrder="1"/>
      <protection locked="0"/>
    </xf>
    <xf numFmtId="43" fontId="6" fillId="0" borderId="16" xfId="0" applyNumberFormat="1" applyFont="1" applyFill="1" applyBorder="1" applyAlignment="1"/>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165" fontId="8" fillId="0" borderId="102" xfId="0" applyNumberFormat="1" applyFont="1" applyBorder="1" applyAlignment="1" applyProtection="1">
      <alignment horizontal="left" wrapText="1"/>
      <protection locked="0"/>
    </xf>
    <xf numFmtId="0" fontId="5" fillId="0" borderId="49" xfId="0" applyFont="1" applyBorder="1" applyAlignment="1" applyProtection="1">
      <alignment wrapText="1" readingOrder="1"/>
      <protection locked="0"/>
    </xf>
    <xf numFmtId="0" fontId="6" fillId="2" borderId="16" xfId="0" applyFont="1" applyFill="1" applyBorder="1" applyAlignment="1">
      <alignment horizontal="left" vertical="top" wrapText="1"/>
    </xf>
    <xf numFmtId="43" fontId="5" fillId="2" borderId="0" xfId="1" applyFont="1" applyFill="1" applyBorder="1" applyAlignment="1">
      <alignment horizontal="right"/>
    </xf>
    <xf numFmtId="4" fontId="45" fillId="0" borderId="50" xfId="0" applyNumberFormat="1" applyFont="1" applyBorder="1" applyAlignment="1">
      <alignment horizontal="left"/>
    </xf>
    <xf numFmtId="0" fontId="45" fillId="0" borderId="50" xfId="0" applyFont="1" applyBorder="1" applyAlignment="1">
      <alignment horizontal="center"/>
    </xf>
    <xf numFmtId="0" fontId="44" fillId="0" borderId="13" xfId="0" applyFont="1" applyBorder="1" applyAlignment="1" applyProtection="1">
      <alignment vertical="top" wrapText="1" readingOrder="1"/>
      <protection locked="0"/>
    </xf>
    <xf numFmtId="165" fontId="5" fillId="0" borderId="13" xfId="0" applyNumberFormat="1" applyFont="1" applyFill="1" applyBorder="1" applyAlignment="1" applyProtection="1">
      <alignment horizontal="left" wrapText="1" readingOrder="1"/>
      <protection locked="0"/>
    </xf>
    <xf numFmtId="49" fontId="6" fillId="0" borderId="13" xfId="0" quotePrefix="1" applyNumberFormat="1" applyFont="1" applyFill="1" applyBorder="1" applyAlignment="1">
      <alignment horizontal="left"/>
    </xf>
    <xf numFmtId="0" fontId="6" fillId="0" borderId="13" xfId="0" applyFont="1" applyFill="1" applyBorder="1" applyAlignment="1">
      <alignment horizontal="left" vertical="top" wrapText="1"/>
    </xf>
    <xf numFmtId="0" fontId="6" fillId="0" borderId="13" xfId="0" applyFont="1" applyFill="1" applyBorder="1" applyAlignment="1">
      <alignment horizontal="center" wrapText="1"/>
    </xf>
    <xf numFmtId="4" fontId="6" fillId="0" borderId="13" xfId="0" applyNumberFormat="1" applyFont="1" applyFill="1" applyBorder="1" applyAlignment="1">
      <alignment horizontal="right" wrapText="1"/>
    </xf>
    <xf numFmtId="4" fontId="21" fillId="2" borderId="13" xfId="0" applyNumberFormat="1" applyFont="1" applyFill="1" applyBorder="1" applyAlignment="1">
      <alignment horizontal="right"/>
    </xf>
    <xf numFmtId="0" fontId="5" fillId="0" borderId="72" xfId="0" applyFont="1" applyBorder="1" applyAlignment="1" applyProtection="1">
      <alignment wrapText="1" readingOrder="1"/>
      <protection locked="0"/>
    </xf>
    <xf numFmtId="49" fontId="6" fillId="2" borderId="88" xfId="0" applyNumberFormat="1" applyFont="1" applyFill="1" applyBorder="1" applyAlignment="1"/>
    <xf numFmtId="0" fontId="19" fillId="0" borderId="0" xfId="0" applyFont="1" applyBorder="1"/>
    <xf numFmtId="0" fontId="47" fillId="0" borderId="0" xfId="0" applyFont="1" applyBorder="1" applyAlignment="1">
      <alignment horizontal="right" vertical="center"/>
    </xf>
    <xf numFmtId="165" fontId="46" fillId="0" borderId="13" xfId="0" applyNumberFormat="1" applyFont="1" applyBorder="1" applyAlignment="1" applyProtection="1">
      <alignment horizontal="left" wrapText="1"/>
      <protection locked="0"/>
    </xf>
    <xf numFmtId="4" fontId="6" fillId="0" borderId="50" xfId="0" applyNumberFormat="1" applyFont="1" applyBorder="1" applyAlignment="1"/>
    <xf numFmtId="0" fontId="21" fillId="0" borderId="13" xfId="0" applyFont="1" applyBorder="1" applyAlignment="1">
      <alignment horizontal="right"/>
    </xf>
    <xf numFmtId="0" fontId="5" fillId="0" borderId="14" xfId="0" applyNumberFormat="1" applyFont="1" applyBorder="1" applyAlignment="1" applyProtection="1">
      <alignment horizontal="left" readingOrder="1"/>
      <protection locked="0"/>
    </xf>
    <xf numFmtId="0" fontId="5" fillId="0" borderId="14" xfId="0" applyNumberFormat="1" applyFont="1" applyBorder="1" applyAlignment="1" applyProtection="1">
      <alignment wrapText="1" readingOrder="1"/>
      <protection locked="0"/>
    </xf>
    <xf numFmtId="0" fontId="0" fillId="0" borderId="13" xfId="0" applyFont="1" applyBorder="1" applyAlignment="1">
      <alignment horizontal="center" wrapText="1"/>
    </xf>
    <xf numFmtId="0" fontId="0" fillId="0" borderId="16" xfId="0" applyFont="1" applyBorder="1" applyAlignment="1">
      <alignment horizontal="center" wrapText="1"/>
    </xf>
    <xf numFmtId="49" fontId="6" fillId="2" borderId="103" xfId="0" applyNumberFormat="1" applyFont="1" applyFill="1" applyBorder="1" applyAlignment="1"/>
    <xf numFmtId="49" fontId="6" fillId="2" borderId="13" xfId="0" applyNumberFormat="1" applyFont="1" applyFill="1" applyBorder="1" applyAlignment="1"/>
    <xf numFmtId="14" fontId="6" fillId="2" borderId="13" xfId="0" applyNumberFormat="1" applyFont="1" applyFill="1" applyBorder="1" applyAlignment="1">
      <alignment horizontal="left"/>
    </xf>
    <xf numFmtId="43" fontId="6" fillId="2" borderId="88" xfId="1" applyFont="1" applyFill="1" applyBorder="1" applyAlignment="1">
      <alignment horizontal="right" wrapText="1"/>
    </xf>
    <xf numFmtId="43" fontId="6" fillId="2" borderId="103" xfId="1" applyFont="1" applyFill="1" applyBorder="1" applyAlignment="1">
      <alignment horizontal="right" wrapText="1"/>
    </xf>
    <xf numFmtId="4" fontId="8" fillId="2" borderId="0" xfId="0" applyNumberFormat="1" applyFont="1" applyFill="1" applyBorder="1" applyAlignment="1">
      <alignment readingOrder="1"/>
    </xf>
    <xf numFmtId="14" fontId="6" fillId="2" borderId="16" xfId="0" applyNumberFormat="1" applyFont="1" applyFill="1" applyBorder="1" applyAlignment="1">
      <alignment horizontal="left"/>
    </xf>
    <xf numFmtId="49" fontId="6" fillId="2" borderId="16" xfId="0" applyNumberFormat="1" applyFont="1" applyFill="1" applyBorder="1" applyAlignment="1"/>
    <xf numFmtId="43" fontId="6" fillId="2" borderId="89" xfId="1" applyFont="1" applyFill="1" applyBorder="1" applyAlignment="1">
      <alignment horizontal="right" wrapText="1"/>
    </xf>
    <xf numFmtId="164" fontId="39" fillId="0" borderId="13" xfId="0" applyNumberFormat="1" applyFont="1" applyBorder="1" applyAlignment="1" applyProtection="1">
      <alignment horizontal="left" wrapText="1"/>
      <protection locked="0"/>
    </xf>
    <xf numFmtId="0" fontId="39" fillId="0" borderId="13" xfId="0" applyFont="1" applyBorder="1" applyAlignment="1" applyProtection="1">
      <alignment horizontal="left" wrapText="1"/>
      <protection locked="0"/>
    </xf>
    <xf numFmtId="166" fontId="39" fillId="0" borderId="13" xfId="0" applyNumberFormat="1" applyFont="1" applyBorder="1" applyAlignment="1" applyProtection="1">
      <alignment horizontal="right" wrapText="1"/>
      <protection locked="0"/>
    </xf>
    <xf numFmtId="4" fontId="0" fillId="0" borderId="13" xfId="0" applyNumberFormat="1" applyFont="1" applyBorder="1" applyAlignment="1">
      <alignment wrapText="1"/>
    </xf>
    <xf numFmtId="0" fontId="47" fillId="0" borderId="13" xfId="0" applyFont="1" applyBorder="1" applyAlignment="1">
      <alignment horizontal="right" vertical="center"/>
    </xf>
    <xf numFmtId="0" fontId="45" fillId="0" borderId="13" xfId="0" applyFont="1" applyBorder="1" applyAlignment="1">
      <alignment horizontal="right" wrapText="1"/>
    </xf>
    <xf numFmtId="0" fontId="45" fillId="0" borderId="0" xfId="0" applyFont="1" applyBorder="1" applyAlignment="1">
      <alignment horizontal="right" wrapText="1"/>
    </xf>
    <xf numFmtId="4" fontId="6" fillId="0" borderId="13" xfId="0" applyNumberFormat="1" applyFont="1" applyBorder="1" applyAlignment="1">
      <alignment readingOrder="1"/>
    </xf>
    <xf numFmtId="4" fontId="4" fillId="3" borderId="18" xfId="0" applyNumberFormat="1" applyFont="1" applyFill="1" applyBorder="1" applyAlignment="1">
      <alignment readingOrder="1"/>
    </xf>
    <xf numFmtId="0" fontId="18" fillId="0" borderId="35" xfId="0" applyFont="1" applyBorder="1" applyAlignment="1" applyProtection="1">
      <alignment horizontal="left" readingOrder="1"/>
      <protection locked="0"/>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0" fontId="5" fillId="0" borderId="14" xfId="0" applyFont="1" applyBorder="1" applyAlignment="1" applyProtection="1">
      <alignment vertical="top" readingOrder="1"/>
      <protection locked="0"/>
    </xf>
    <xf numFmtId="0" fontId="18" fillId="0" borderId="0" xfId="0" applyFont="1" applyFill="1" applyBorder="1"/>
    <xf numFmtId="14" fontId="5" fillId="0" borderId="14" xfId="0" applyNumberFormat="1" applyFont="1" applyBorder="1" applyAlignment="1" applyProtection="1">
      <alignment horizontal="left" wrapText="1" readingOrder="1"/>
      <protection locked="0"/>
    </xf>
    <xf numFmtId="14" fontId="8" fillId="0" borderId="13" xfId="0" applyNumberFormat="1" applyFont="1" applyBorder="1" applyAlignment="1" applyProtection="1">
      <alignment horizontal="left" wrapText="1"/>
      <protection locked="0"/>
    </xf>
    <xf numFmtId="2" fontId="6" fillId="2" borderId="85" xfId="1" applyNumberFormat="1" applyFont="1" applyFill="1" applyBorder="1" applyAlignment="1">
      <alignment horizontal="right" wrapText="1"/>
    </xf>
    <xf numFmtId="0" fontId="19" fillId="0" borderId="0" xfId="0" applyFont="1" applyBorder="1" applyAlignment="1" applyProtection="1">
      <alignment vertical="top" wrapText="1" readingOrder="1"/>
      <protection locked="0"/>
    </xf>
    <xf numFmtId="4" fontId="6" fillId="2" borderId="13" xfId="0" applyNumberFormat="1" applyFont="1" applyFill="1" applyBorder="1" applyAlignment="1">
      <alignment horizontal="right" wrapText="1" readingOrder="1"/>
    </xf>
    <xf numFmtId="14" fontId="40" fillId="0" borderId="0" xfId="0" applyNumberFormat="1" applyFont="1" applyBorder="1" applyAlignment="1">
      <alignment horizontal="left" wrapText="1"/>
    </xf>
    <xf numFmtId="49" fontId="43" fillId="2" borderId="0" xfId="0" applyNumberFormat="1" applyFont="1" applyFill="1" applyBorder="1" applyAlignment="1">
      <alignment horizontal="center"/>
    </xf>
    <xf numFmtId="43" fontId="40" fillId="0" borderId="13" xfId="1" applyFont="1" applyBorder="1" applyAlignment="1">
      <alignment horizontal="right"/>
    </xf>
    <xf numFmtId="0" fontId="6" fillId="0" borderId="16" xfId="0" applyNumberFormat="1" applyFont="1" applyBorder="1" applyAlignment="1"/>
    <xf numFmtId="166" fontId="6" fillId="0" borderId="14" xfId="0" applyNumberFormat="1" applyFont="1" applyBorder="1" applyAlignment="1" applyProtection="1">
      <alignment horizontal="right" wrapText="1" readingOrder="1"/>
      <protection locked="0"/>
    </xf>
    <xf numFmtId="0" fontId="15" fillId="0" borderId="0" xfId="0" applyFont="1" applyBorder="1" applyAlignment="1" applyProtection="1">
      <alignment horizontal="left" vertical="top" wrapText="1" readingOrder="1"/>
      <protection locked="0"/>
    </xf>
    <xf numFmtId="0" fontId="5" fillId="0" borderId="16" xfId="0" applyFont="1" applyBorder="1" applyAlignment="1" applyProtection="1">
      <alignment vertical="top" wrapText="1" readingOrder="1"/>
      <protection locked="0"/>
    </xf>
    <xf numFmtId="14" fontId="5" fillId="0" borderId="0" xfId="0" applyNumberFormat="1" applyFont="1" applyBorder="1" applyAlignment="1" applyProtection="1">
      <alignment horizontal="left" wrapText="1" readingOrder="1"/>
      <protection locked="0"/>
    </xf>
    <xf numFmtId="14" fontId="40" fillId="0" borderId="16" xfId="0" applyNumberFormat="1" applyFont="1" applyBorder="1" applyAlignment="1">
      <alignment horizontal="left" wrapText="1"/>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0" fontId="8" fillId="2" borderId="16" xfId="0" applyFont="1" applyFill="1" applyBorder="1" applyAlignment="1">
      <alignment horizontal="left" vertical="top" wrapText="1"/>
    </xf>
    <xf numFmtId="14" fontId="40" fillId="0" borderId="0" xfId="0" applyNumberFormat="1" applyFont="1" applyBorder="1" applyAlignment="1">
      <alignment wrapText="1"/>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43" fontId="6" fillId="2" borderId="105" xfId="1" applyFont="1" applyFill="1" applyBorder="1" applyAlignment="1">
      <alignment horizontal="right" wrapText="1"/>
    </xf>
    <xf numFmtId="49" fontId="6" fillId="2" borderId="103" xfId="0" applyNumberFormat="1" applyFont="1" applyFill="1" applyBorder="1" applyAlignment="1">
      <alignment horizontal="left"/>
    </xf>
    <xf numFmtId="166" fontId="5" fillId="0" borderId="47" xfId="0" applyNumberFormat="1" applyFont="1" applyBorder="1" applyAlignment="1" applyProtection="1">
      <alignment wrapText="1" readingOrder="1"/>
      <protection locked="0"/>
    </xf>
    <xf numFmtId="4" fontId="21" fillId="0" borderId="13" xfId="0" applyNumberFormat="1" applyFont="1" applyBorder="1" applyAlignment="1">
      <alignment readingOrder="1"/>
    </xf>
    <xf numFmtId="4" fontId="8" fillId="2" borderId="16" xfId="0" applyNumberFormat="1" applyFont="1" applyFill="1" applyBorder="1" applyAlignment="1">
      <alignment readingOrder="1"/>
    </xf>
    <xf numFmtId="4" fontId="8" fillId="2" borderId="66" xfId="0" applyNumberFormat="1" applyFont="1" applyFill="1" applyBorder="1" applyAlignment="1">
      <alignment readingOrder="1"/>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165" fontId="5" fillId="0" borderId="15" xfId="0" applyNumberFormat="1" applyFont="1" applyBorder="1" applyAlignment="1" applyProtection="1">
      <alignment horizontal="left" wrapText="1" readingOrder="1"/>
      <protection locked="0"/>
    </xf>
    <xf numFmtId="164" fontId="5" fillId="2" borderId="13" xfId="0" applyNumberFormat="1" applyFont="1" applyFill="1" applyBorder="1" applyAlignment="1" applyProtection="1">
      <alignment horizontal="left" wrapText="1"/>
      <protection locked="0"/>
    </xf>
    <xf numFmtId="4" fontId="6" fillId="2" borderId="13" xfId="0" applyNumberFormat="1" applyFont="1" applyFill="1" applyBorder="1" applyAlignment="1">
      <alignment horizontal="left"/>
    </xf>
    <xf numFmtId="4" fontId="6" fillId="2" borderId="13" xfId="0" applyNumberFormat="1" applyFont="1" applyFill="1" applyBorder="1" applyAlignment="1"/>
    <xf numFmtId="0" fontId="6" fillId="2" borderId="0" xfId="0" applyFont="1" applyFill="1" applyBorder="1"/>
    <xf numFmtId="0" fontId="6" fillId="2" borderId="0" xfId="0" applyFont="1" applyFill="1"/>
    <xf numFmtId="0" fontId="9" fillId="3" borderId="13" xfId="0" applyFont="1" applyFill="1" applyBorder="1" applyAlignment="1">
      <alignment horizontal="center" vertical="center"/>
    </xf>
    <xf numFmtId="0" fontId="6" fillId="0" borderId="16" xfId="0" applyFont="1" applyBorder="1" applyAlignment="1">
      <alignment horizontal="right"/>
    </xf>
    <xf numFmtId="43" fontId="6" fillId="0" borderId="13" xfId="1" applyFont="1" applyFill="1" applyBorder="1" applyAlignment="1">
      <alignment horizontal="right"/>
    </xf>
    <xf numFmtId="0" fontId="6" fillId="0" borderId="13" xfId="0" applyFont="1" applyFill="1" applyBorder="1" applyAlignment="1">
      <alignment vertical="top"/>
    </xf>
    <xf numFmtId="0" fontId="6" fillId="0" borderId="13" xfId="0" applyFont="1" applyFill="1" applyBorder="1" applyAlignment="1">
      <alignment vertical="top" wrapText="1"/>
    </xf>
    <xf numFmtId="0" fontId="6" fillId="0" borderId="13" xfId="0" applyFont="1" applyFill="1" applyBorder="1" applyAlignment="1">
      <alignment horizontal="left" vertical="top"/>
    </xf>
    <xf numFmtId="43" fontId="6" fillId="0" borderId="0" xfId="0" applyNumberFormat="1" applyFont="1" applyAlignment="1">
      <alignment horizontal="center"/>
    </xf>
    <xf numFmtId="14" fontId="21" fillId="0" borderId="13" xfId="0" applyNumberFormat="1" applyFont="1" applyBorder="1" applyAlignment="1">
      <alignment horizontal="left"/>
    </xf>
    <xf numFmtId="0" fontId="9" fillId="3" borderId="13" xfId="0" applyFont="1" applyFill="1" applyBorder="1" applyAlignment="1">
      <alignment horizontal="center" vertical="center"/>
    </xf>
    <xf numFmtId="0" fontId="6" fillId="0" borderId="13" xfId="0" applyFont="1" applyBorder="1" applyAlignment="1">
      <alignment vertical="center" wrapText="1"/>
    </xf>
    <xf numFmtId="43" fontId="6" fillId="0" borderId="13" xfId="1" applyFont="1" applyFill="1" applyBorder="1"/>
    <xf numFmtId="4" fontId="6" fillId="0" borderId="50" xfId="0" applyNumberFormat="1" applyFont="1" applyBorder="1" applyAlignment="1">
      <alignment wrapText="1"/>
    </xf>
    <xf numFmtId="0" fontId="18" fillId="0" borderId="18" xfId="0" applyFont="1" applyBorder="1" applyAlignment="1" applyProtection="1">
      <alignment horizontal="left" wrapText="1"/>
      <protection locked="0"/>
    </xf>
    <xf numFmtId="14" fontId="21" fillId="4" borderId="13" xfId="0" applyNumberFormat="1" applyFont="1" applyFill="1" applyBorder="1" applyAlignment="1">
      <alignment horizontal="left" wrapText="1" readingOrder="1"/>
    </xf>
    <xf numFmtId="0" fontId="21" fillId="4" borderId="13" xfId="0" applyFont="1" applyFill="1" applyBorder="1" applyAlignment="1">
      <alignment horizontal="left" wrapText="1" readingOrder="1"/>
    </xf>
    <xf numFmtId="49" fontId="6" fillId="2" borderId="16" xfId="0" applyNumberFormat="1" applyFont="1" applyFill="1" applyBorder="1" applyAlignment="1">
      <alignment horizontal="left"/>
    </xf>
    <xf numFmtId="166" fontId="5" fillId="0" borderId="16" xfId="0" applyNumberFormat="1" applyFont="1" applyBorder="1" applyAlignment="1" applyProtection="1">
      <alignment horizontal="right" wrapText="1"/>
      <protection locked="0"/>
    </xf>
    <xf numFmtId="4" fontId="6" fillId="0" borderId="12" xfId="0" applyNumberFormat="1" applyFont="1" applyBorder="1" applyAlignment="1">
      <alignment horizontal="center" wrapText="1"/>
    </xf>
    <xf numFmtId="4" fontId="6" fillId="0" borderId="64" xfId="0" applyNumberFormat="1" applyFont="1" applyBorder="1" applyAlignment="1">
      <alignment wrapText="1"/>
    </xf>
    <xf numFmtId="14" fontId="5" fillId="0" borderId="16" xfId="0" applyNumberFormat="1" applyFont="1" applyBorder="1" applyAlignment="1" applyProtection="1">
      <alignment horizontal="left" wrapText="1"/>
      <protection locked="0"/>
    </xf>
    <xf numFmtId="43" fontId="6" fillId="2" borderId="106" xfId="1" applyFont="1" applyFill="1" applyBorder="1" applyAlignment="1">
      <alignment horizontal="right" wrapText="1"/>
    </xf>
    <xf numFmtId="0" fontId="5" fillId="0" borderId="13" xfId="0" applyFont="1" applyBorder="1" applyAlignment="1" applyProtection="1">
      <alignment vertical="top" wrapText="1"/>
      <protection locked="0"/>
    </xf>
    <xf numFmtId="0" fontId="50" fillId="0" borderId="0" xfId="0" applyFont="1" applyBorder="1" applyAlignment="1" applyProtection="1">
      <alignment vertical="top" wrapText="1" readingOrder="1"/>
      <protection locked="0"/>
    </xf>
    <xf numFmtId="0" fontId="4" fillId="2" borderId="13" xfId="0" applyFont="1" applyFill="1" applyBorder="1" applyAlignment="1">
      <alignment vertical="top" wrapText="1"/>
    </xf>
    <xf numFmtId="0" fontId="5" fillId="2" borderId="13" xfId="0" applyFont="1" applyFill="1" applyBorder="1" applyAlignment="1" applyProtection="1">
      <alignment horizontal="left" vertical="top" wrapText="1" readingOrder="1"/>
      <protection locked="0"/>
    </xf>
    <xf numFmtId="164" fontId="5" fillId="0" borderId="13" xfId="0" applyNumberFormat="1" applyFont="1" applyFill="1" applyBorder="1" applyAlignment="1" applyProtection="1">
      <alignment horizontal="left" wrapText="1"/>
      <protection locked="0"/>
    </xf>
    <xf numFmtId="0" fontId="4" fillId="0" borderId="13" xfId="0" applyFont="1" applyFill="1" applyBorder="1" applyAlignment="1">
      <alignment horizontal="left"/>
    </xf>
    <xf numFmtId="4" fontId="6" fillId="0" borderId="13" xfId="0" applyNumberFormat="1" applyFont="1" applyFill="1" applyBorder="1" applyAlignment="1">
      <alignment horizontal="left"/>
    </xf>
    <xf numFmtId="4" fontId="6" fillId="0" borderId="13" xfId="0" applyNumberFormat="1" applyFont="1" applyFill="1" applyBorder="1" applyAlignment="1"/>
    <xf numFmtId="0" fontId="7" fillId="0" borderId="13" xfId="0" applyFont="1" applyFill="1" applyBorder="1" applyAlignment="1">
      <alignment horizontal="left"/>
    </xf>
    <xf numFmtId="14" fontId="6" fillId="0" borderId="85" xfId="0" applyNumberFormat="1" applyFont="1" applyFill="1" applyBorder="1" applyAlignment="1">
      <alignment horizontal="left"/>
    </xf>
    <xf numFmtId="49" fontId="6" fillId="0" borderId="88" xfId="0" applyNumberFormat="1" applyFont="1" applyFill="1" applyBorder="1" applyAlignment="1">
      <alignment horizontal="left"/>
    </xf>
    <xf numFmtId="43" fontId="6" fillId="0" borderId="18" xfId="1" applyFont="1" applyFill="1" applyBorder="1" applyAlignment="1">
      <alignment horizontal="right" wrapText="1"/>
    </xf>
    <xf numFmtId="43" fontId="6" fillId="0" borderId="105" xfId="1" applyFont="1" applyFill="1" applyBorder="1" applyAlignment="1">
      <alignment horizontal="right" wrapText="1"/>
    </xf>
    <xf numFmtId="43" fontId="6" fillId="0" borderId="85" xfId="1" applyFont="1" applyFill="1" applyBorder="1" applyAlignment="1">
      <alignment horizontal="right" wrapText="1"/>
    </xf>
    <xf numFmtId="168" fontId="6" fillId="0" borderId="98" xfId="0" applyNumberFormat="1" applyFont="1" applyFill="1" applyBorder="1"/>
    <xf numFmtId="0" fontId="6" fillId="0" borderId="0" xfId="0" applyFont="1" applyFill="1" applyBorder="1" applyAlignment="1">
      <alignment horizontal="right"/>
    </xf>
    <xf numFmtId="0" fontId="6" fillId="0" borderId="0" xfId="0" applyFont="1" applyFill="1" applyBorder="1" applyAlignment="1">
      <alignment wrapText="1"/>
    </xf>
    <xf numFmtId="0" fontId="6" fillId="0" borderId="85" xfId="0" applyFont="1" applyFill="1" applyBorder="1" applyAlignment="1">
      <alignment vertical="top" wrapText="1"/>
    </xf>
    <xf numFmtId="4" fontId="21" fillId="0" borderId="13" xfId="0" applyNumberFormat="1" applyFont="1" applyBorder="1" applyAlignment="1"/>
    <xf numFmtId="2" fontId="6" fillId="0" borderId="13" xfId="1" applyNumberFormat="1" applyFont="1" applyBorder="1" applyAlignment="1">
      <alignment horizontal="right" wrapText="1"/>
    </xf>
    <xf numFmtId="14" fontId="21" fillId="0" borderId="0" xfId="0" applyNumberFormat="1" applyFont="1" applyBorder="1" applyAlignment="1">
      <alignment horizontal="left"/>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14" fontId="21" fillId="4" borderId="0" xfId="0" applyNumberFormat="1" applyFont="1" applyFill="1" applyBorder="1" applyAlignment="1">
      <alignment horizontal="left" wrapText="1" readingOrder="1"/>
    </xf>
    <xf numFmtId="4" fontId="21" fillId="0" borderId="0" xfId="0" applyNumberFormat="1" applyFont="1" applyBorder="1" applyAlignment="1"/>
    <xf numFmtId="0" fontId="6" fillId="2" borderId="85" xfId="0" applyFont="1" applyFill="1" applyBorder="1" applyAlignment="1">
      <alignment vertical="top" wrapText="1"/>
    </xf>
    <xf numFmtId="4" fontId="6" fillId="0" borderId="18" xfId="0" applyNumberFormat="1" applyFont="1" applyBorder="1" applyAlignment="1">
      <alignment horizontal="center" wrapText="1"/>
    </xf>
    <xf numFmtId="4" fontId="6" fillId="0" borderId="18" xfId="0" applyNumberFormat="1" applyFont="1" applyBorder="1" applyAlignment="1"/>
    <xf numFmtId="166" fontId="51" fillId="0" borderId="14" xfId="0" applyNumberFormat="1" applyFont="1" applyBorder="1" applyAlignment="1" applyProtection="1">
      <alignment horizontal="right" wrapText="1" readingOrder="1"/>
      <protection locked="0"/>
    </xf>
    <xf numFmtId="0" fontId="51" fillId="0" borderId="14" xfId="0" applyFont="1" applyBorder="1" applyAlignment="1" applyProtection="1">
      <alignment horizontal="left" wrapText="1" readingOrder="1"/>
      <protection locked="0"/>
    </xf>
    <xf numFmtId="0" fontId="8" fillId="0" borderId="0" xfId="0" applyFont="1" applyBorder="1" applyAlignment="1">
      <alignment vertical="top" wrapText="1"/>
    </xf>
    <xf numFmtId="165" fontId="5" fillId="0" borderId="14" xfId="0" applyNumberFormat="1" applyFont="1" applyFill="1" applyBorder="1" applyAlignment="1" applyProtection="1">
      <alignment horizontal="left" wrapText="1" readingOrder="1"/>
      <protection locked="0"/>
    </xf>
    <xf numFmtId="166" fontId="5" fillId="0" borderId="0" xfId="0" applyNumberFormat="1" applyFont="1" applyFill="1" applyBorder="1" applyAlignment="1" applyProtection="1">
      <alignment horizontal="right" wrapText="1"/>
      <protection locked="0"/>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4" fontId="6" fillId="0" borderId="13" xfId="0" applyNumberFormat="1" applyFont="1" applyFill="1" applyBorder="1" applyAlignment="1">
      <alignment horizontal="center" wrapText="1"/>
    </xf>
    <xf numFmtId="4" fontId="6" fillId="0" borderId="18" xfId="0" applyNumberFormat="1" applyFont="1" applyFill="1" applyBorder="1" applyAlignment="1"/>
    <xf numFmtId="4" fontId="6" fillId="0" borderId="12" xfId="0" applyNumberFormat="1" applyFont="1" applyFill="1" applyBorder="1" applyAlignment="1">
      <alignment horizontal="center" wrapText="1"/>
    </xf>
    <xf numFmtId="4" fontId="6" fillId="0" borderId="16" xfId="0" applyNumberFormat="1" applyFont="1" applyFill="1" applyBorder="1" applyAlignment="1">
      <alignment horizontal="center" wrapText="1"/>
    </xf>
    <xf numFmtId="0" fontId="5" fillId="0" borderId="16" xfId="0" applyFont="1" applyBorder="1" applyAlignment="1" applyProtection="1">
      <alignment wrapText="1" readingOrder="1"/>
      <protection locked="0"/>
    </xf>
    <xf numFmtId="4" fontId="6" fillId="0" borderId="16" xfId="0" applyNumberFormat="1" applyFont="1" applyBorder="1" applyAlignment="1">
      <alignment horizontal="center" wrapText="1"/>
    </xf>
    <xf numFmtId="43" fontId="6" fillId="2" borderId="18" xfId="1" applyFont="1" applyFill="1" applyBorder="1" applyAlignment="1">
      <alignment horizontal="right" wrapText="1"/>
    </xf>
    <xf numFmtId="165" fontId="5" fillId="0" borderId="107" xfId="0" applyNumberFormat="1" applyFont="1" applyBorder="1" applyAlignment="1" applyProtection="1">
      <alignment horizontal="left" wrapText="1" readingOrder="1"/>
      <protection locked="0"/>
    </xf>
    <xf numFmtId="0" fontId="8" fillId="0" borderId="14" xfId="0" applyFont="1" applyBorder="1" applyAlignment="1" applyProtection="1">
      <alignment vertical="top" wrapText="1" readingOrder="1"/>
      <protection locked="0"/>
    </xf>
    <xf numFmtId="0" fontId="6" fillId="2" borderId="85" xfId="0" applyFont="1" applyFill="1" applyBorder="1" applyAlignment="1">
      <alignment horizontal="left" vertical="top" wrapText="1"/>
    </xf>
    <xf numFmtId="14" fontId="6" fillId="0" borderId="89" xfId="0" applyNumberFormat="1" applyFont="1" applyFill="1" applyBorder="1" applyAlignment="1">
      <alignment horizontal="left"/>
    </xf>
    <xf numFmtId="0" fontId="6" fillId="2" borderId="88" xfId="0" applyNumberFormat="1" applyFont="1" applyFill="1" applyBorder="1" applyAlignment="1">
      <alignment horizontal="left"/>
    </xf>
    <xf numFmtId="0" fontId="6" fillId="2" borderId="103" xfId="0" applyNumberFormat="1" applyFont="1" applyFill="1" applyBorder="1" applyAlignment="1">
      <alignment horizontal="left"/>
    </xf>
    <xf numFmtId="0" fontId="6" fillId="2" borderId="13" xfId="0" applyNumberFormat="1" applyFont="1" applyFill="1" applyBorder="1" applyAlignment="1">
      <alignment horizontal="left"/>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14" fontId="6" fillId="0" borderId="108" xfId="0" applyNumberFormat="1" applyFont="1" applyFill="1" applyBorder="1" applyAlignment="1">
      <alignment horizontal="left"/>
    </xf>
    <xf numFmtId="164" fontId="5" fillId="0" borderId="0" xfId="0" applyNumberFormat="1" applyFont="1" applyFill="1" applyBorder="1" applyAlignment="1" applyProtection="1">
      <alignment horizontal="left" wrapText="1"/>
      <protection locked="0"/>
    </xf>
    <xf numFmtId="0" fontId="4" fillId="0" borderId="0" xfId="0" applyFont="1" applyFill="1" applyBorder="1" applyAlignment="1">
      <alignment horizontal="left" wrapText="1"/>
    </xf>
    <xf numFmtId="4" fontId="6" fillId="0" borderId="18" xfId="0" applyNumberFormat="1" applyFont="1" applyFill="1" applyBorder="1" applyAlignment="1">
      <alignment horizontal="left"/>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0" fontId="6" fillId="0" borderId="14" xfId="0" applyFont="1" applyBorder="1" applyAlignment="1" applyProtection="1">
      <alignment vertical="top" wrapText="1" readingOrder="1"/>
      <protection locked="0"/>
    </xf>
    <xf numFmtId="43" fontId="6" fillId="2" borderId="108" xfId="1" applyFont="1" applyFill="1" applyBorder="1" applyAlignment="1">
      <alignment horizontal="right" wrapText="1"/>
    </xf>
    <xf numFmtId="14" fontId="18" fillId="0" borderId="0" xfId="0" applyNumberFormat="1" applyFont="1" applyBorder="1"/>
    <xf numFmtId="4" fontId="6" fillId="2" borderId="13" xfId="0" applyNumberFormat="1" applyFont="1" applyFill="1" applyBorder="1" applyAlignment="1">
      <alignment horizontal="center" wrapText="1"/>
    </xf>
    <xf numFmtId="14" fontId="21" fillId="0" borderId="0" xfId="0" applyNumberFormat="1" applyFont="1" applyAlignment="1">
      <alignment horizontal="left"/>
    </xf>
    <xf numFmtId="4" fontId="21" fillId="0" borderId="0" xfId="0" applyNumberFormat="1" applyFont="1"/>
    <xf numFmtId="0" fontId="21" fillId="0" borderId="0" xfId="0" applyFont="1" applyAlignment="1">
      <alignment vertical="top" wrapText="1"/>
    </xf>
    <xf numFmtId="0" fontId="6" fillId="0" borderId="49" xfId="0" applyFont="1" applyBorder="1" applyAlignment="1" applyProtection="1">
      <alignment horizontal="left" vertical="top" wrapText="1" readingOrder="1"/>
      <protection locked="0"/>
    </xf>
    <xf numFmtId="0" fontId="6" fillId="0" borderId="49" xfId="0" applyFont="1" applyBorder="1" applyAlignment="1" applyProtection="1">
      <alignment horizontal="left" vertical="top" wrapText="1"/>
      <protection locked="0"/>
    </xf>
    <xf numFmtId="0" fontId="53" fillId="0" borderId="0" xfId="0" applyFont="1" applyBorder="1" applyAlignment="1" applyProtection="1">
      <alignment vertical="top" wrapText="1" readingOrder="1"/>
      <protection locked="0"/>
    </xf>
    <xf numFmtId="0" fontId="5" fillId="0" borderId="51" xfId="0" applyFont="1" applyBorder="1" applyAlignment="1" applyProtection="1">
      <alignment vertical="top" wrapText="1" readingOrder="1"/>
      <protection locked="0"/>
    </xf>
    <xf numFmtId="4" fontId="6" fillId="0" borderId="0" xfId="0" applyNumberFormat="1" applyFont="1" applyBorder="1"/>
    <xf numFmtId="0" fontId="2" fillId="0" borderId="0" xfId="0" applyFont="1" applyAlignment="1">
      <alignment horizontal="center"/>
    </xf>
    <xf numFmtId="0" fontId="3" fillId="0" borderId="0" xfId="0" applyFont="1" applyAlignment="1">
      <alignment horizontal="center"/>
    </xf>
    <xf numFmtId="0" fontId="2" fillId="0" borderId="0" xfId="0" applyFont="1" applyAlignment="1">
      <alignment horizontal="center" wrapText="1"/>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7" xfId="0" applyFont="1" applyFill="1" applyBorder="1" applyAlignment="1">
      <alignment horizontal="center" vertical="center"/>
    </xf>
    <xf numFmtId="4" fontId="4" fillId="3" borderId="4" xfId="0" applyNumberFormat="1" applyFont="1" applyFill="1" applyBorder="1" applyAlignment="1"/>
    <xf numFmtId="4" fontId="4" fillId="3" borderId="8" xfId="0" applyNumberFormat="1" applyFont="1" applyFill="1" applyBorder="1" applyAlignment="1"/>
    <xf numFmtId="0" fontId="4" fillId="3" borderId="4"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4"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4" xfId="0" applyFont="1" applyFill="1" applyBorder="1" applyAlignment="1">
      <alignment horizontal="right" vertical="center"/>
    </xf>
    <xf numFmtId="0" fontId="4" fillId="3" borderId="34" xfId="0" applyFont="1" applyFill="1" applyBorder="1" applyAlignment="1">
      <alignment horizontal="right" vertical="center"/>
    </xf>
    <xf numFmtId="0" fontId="4" fillId="3" borderId="4" xfId="0" applyFont="1" applyFill="1" applyBorder="1" applyAlignment="1">
      <alignment vertical="center"/>
    </xf>
    <xf numFmtId="0" fontId="4" fillId="3" borderId="8" xfId="0" applyFont="1" applyFill="1" applyBorder="1" applyAlignment="1">
      <alignment vertical="center"/>
    </xf>
    <xf numFmtId="0" fontId="9" fillId="3" borderId="1"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7" xfId="0" applyFont="1" applyFill="1" applyBorder="1" applyAlignment="1">
      <alignment horizontal="center" vertical="center"/>
    </xf>
    <xf numFmtId="4" fontId="9" fillId="3" borderId="4" xfId="0" applyNumberFormat="1" applyFont="1" applyFill="1" applyBorder="1" applyAlignment="1"/>
    <xf numFmtId="4" fontId="9" fillId="3" borderId="8" xfId="0" applyNumberFormat="1" applyFont="1" applyFill="1" applyBorder="1" applyAlignment="1"/>
    <xf numFmtId="0" fontId="9" fillId="3" borderId="4"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4" xfId="0" applyFont="1" applyFill="1" applyBorder="1" applyAlignment="1">
      <alignment horizontal="left" vertical="center" wrapText="1"/>
    </xf>
    <xf numFmtId="0" fontId="9" fillId="3" borderId="8" xfId="0" applyFont="1" applyFill="1" applyBorder="1" applyAlignment="1">
      <alignment horizontal="left" vertical="center" wrapText="1"/>
    </xf>
    <xf numFmtId="0" fontId="9" fillId="3" borderId="4" xfId="0" applyFont="1" applyFill="1" applyBorder="1" applyAlignment="1">
      <alignment horizontal="right" vertical="center"/>
    </xf>
    <xf numFmtId="0" fontId="9" fillId="3" borderId="8" xfId="0" applyFont="1" applyFill="1" applyBorder="1" applyAlignment="1">
      <alignment horizontal="right" vertical="center"/>
    </xf>
    <xf numFmtId="0" fontId="9" fillId="3" borderId="4" xfId="0" applyFont="1" applyFill="1" applyBorder="1" applyAlignment="1">
      <alignment vertical="center"/>
    </xf>
    <xf numFmtId="0" fontId="9" fillId="3" borderId="8" xfId="0" applyFont="1" applyFill="1" applyBorder="1" applyAlignment="1">
      <alignment vertical="center"/>
    </xf>
    <xf numFmtId="0" fontId="4" fillId="3" borderId="8" xfId="0" applyFont="1" applyFill="1" applyBorder="1" applyAlignment="1">
      <alignment horizontal="right" vertical="center"/>
    </xf>
    <xf numFmtId="0" fontId="9" fillId="3" borderId="9" xfId="0" applyFont="1" applyFill="1" applyBorder="1" applyAlignment="1">
      <alignment horizontal="left" vertical="center"/>
    </xf>
    <xf numFmtId="0" fontId="9" fillId="3" borderId="21" xfId="0" applyFont="1" applyFill="1" applyBorder="1" applyAlignment="1">
      <alignment horizontal="left" vertical="center"/>
    </xf>
    <xf numFmtId="0" fontId="9" fillId="3" borderId="10" xfId="0" applyFont="1" applyFill="1" applyBorder="1" applyAlignment="1">
      <alignment horizontal="left" vertical="center" wrapText="1"/>
    </xf>
    <xf numFmtId="0" fontId="9" fillId="3" borderId="22" xfId="0" applyFont="1" applyFill="1" applyBorder="1" applyAlignment="1">
      <alignment horizontal="left" vertical="center" wrapText="1"/>
    </xf>
    <xf numFmtId="0" fontId="4" fillId="3" borderId="10"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10" xfId="0" applyFont="1" applyFill="1" applyBorder="1" applyAlignment="1">
      <alignment horizontal="right" vertical="center"/>
    </xf>
    <xf numFmtId="0" fontId="4" fillId="3" borderId="22" xfId="0" applyFont="1" applyFill="1" applyBorder="1" applyAlignment="1">
      <alignment horizontal="right" vertical="center"/>
    </xf>
    <xf numFmtId="0" fontId="4" fillId="3" borderId="11" xfId="0" applyFont="1" applyFill="1" applyBorder="1" applyAlignment="1">
      <alignment vertical="center"/>
    </xf>
    <xf numFmtId="0" fontId="4" fillId="3" borderId="23" xfId="0" applyFont="1" applyFill="1" applyBorder="1" applyAlignment="1">
      <alignment vertical="center"/>
    </xf>
    <xf numFmtId="0" fontId="9" fillId="3" borderId="9" xfId="0" applyFont="1" applyFill="1" applyBorder="1" applyAlignment="1">
      <alignment horizontal="center" vertical="center"/>
    </xf>
    <xf numFmtId="0" fontId="9" fillId="3" borderId="21" xfId="0" applyFont="1" applyFill="1" applyBorder="1" applyAlignment="1">
      <alignment horizontal="center" vertical="center"/>
    </xf>
    <xf numFmtId="0" fontId="9" fillId="3" borderId="10" xfId="0" applyFont="1" applyFill="1" applyBorder="1" applyAlignment="1">
      <alignment vertical="center"/>
    </xf>
    <xf numFmtId="0" fontId="9" fillId="3" borderId="22" xfId="0" applyFont="1" applyFill="1" applyBorder="1" applyAlignment="1">
      <alignment vertical="center"/>
    </xf>
    <xf numFmtId="0" fontId="9" fillId="3" borderId="10" xfId="0" applyFont="1" applyFill="1" applyBorder="1" applyAlignment="1">
      <alignment horizontal="center" vertical="center"/>
    </xf>
    <xf numFmtId="0" fontId="9" fillId="3" borderId="22" xfId="0" applyFont="1" applyFill="1" applyBorder="1" applyAlignment="1">
      <alignment horizontal="center" vertical="center"/>
    </xf>
    <xf numFmtId="0" fontId="9" fillId="3" borderId="11" xfId="0" applyFont="1" applyFill="1" applyBorder="1" applyAlignment="1">
      <alignment horizontal="right" vertical="center"/>
    </xf>
    <xf numFmtId="0" fontId="9" fillId="3" borderId="23" xfId="0" applyFont="1" applyFill="1" applyBorder="1" applyAlignment="1">
      <alignment horizontal="right" vertical="center"/>
    </xf>
    <xf numFmtId="0" fontId="9" fillId="3" borderId="1" xfId="0" applyFont="1" applyFill="1" applyBorder="1" applyAlignment="1">
      <alignment horizontal="center"/>
    </xf>
    <xf numFmtId="0" fontId="9" fillId="3" borderId="2" xfId="0" applyFont="1" applyFill="1" applyBorder="1" applyAlignment="1">
      <alignment horizontal="center"/>
    </xf>
    <xf numFmtId="0" fontId="9" fillId="3" borderId="3" xfId="0" applyFont="1" applyFill="1" applyBorder="1" applyAlignment="1">
      <alignment horizontal="center"/>
    </xf>
    <xf numFmtId="0" fontId="9" fillId="3" borderId="5" xfId="0" applyFont="1" applyFill="1" applyBorder="1" applyAlignment="1">
      <alignment horizontal="center"/>
    </xf>
    <xf numFmtId="0" fontId="9" fillId="3" borderId="6" xfId="0" applyFont="1" applyFill="1" applyBorder="1" applyAlignment="1">
      <alignment horizontal="center"/>
    </xf>
    <xf numFmtId="0" fontId="9" fillId="3" borderId="7" xfId="0" applyFont="1" applyFill="1" applyBorder="1" applyAlignment="1">
      <alignment horizontal="center"/>
    </xf>
    <xf numFmtId="43" fontId="9" fillId="3" borderId="4" xfId="1" applyFont="1" applyFill="1" applyBorder="1" applyAlignment="1"/>
    <xf numFmtId="43" fontId="9" fillId="3" borderId="8" xfId="1" applyFont="1" applyFill="1" applyBorder="1" applyAlignment="1"/>
    <xf numFmtId="0" fontId="9" fillId="3" borderId="34" xfId="0" applyFont="1" applyFill="1" applyBorder="1" applyAlignment="1">
      <alignment horizontal="center" vertical="center"/>
    </xf>
    <xf numFmtId="0" fontId="10" fillId="3" borderId="4" xfId="0" applyFont="1" applyFill="1" applyBorder="1" applyAlignment="1">
      <alignment horizontal="left" vertical="center" wrapText="1"/>
    </xf>
    <xf numFmtId="0" fontId="10" fillId="3" borderId="34" xfId="0" applyFont="1" applyFill="1" applyBorder="1" applyAlignment="1">
      <alignment horizontal="left" vertical="center" wrapText="1"/>
    </xf>
    <xf numFmtId="0" fontId="9" fillId="3" borderId="58" xfId="0" applyFont="1" applyFill="1" applyBorder="1" applyAlignment="1">
      <alignment horizontal="center"/>
    </xf>
    <xf numFmtId="0" fontId="9" fillId="3" borderId="0" xfId="0" applyFont="1" applyFill="1" applyBorder="1" applyAlignment="1">
      <alignment horizontal="center"/>
    </xf>
    <xf numFmtId="4" fontId="9" fillId="3" borderId="34" xfId="0" applyNumberFormat="1" applyFont="1" applyFill="1" applyBorder="1" applyAlignment="1"/>
    <xf numFmtId="0" fontId="4" fillId="3" borderId="10" xfId="0" applyFont="1" applyFill="1" applyBorder="1" applyAlignment="1">
      <alignment horizontal="left" wrapText="1"/>
    </xf>
    <xf numFmtId="0" fontId="4" fillId="3" borderId="22" xfId="0" applyFont="1" applyFill="1" applyBorder="1" applyAlignment="1">
      <alignment horizontal="left" wrapText="1"/>
    </xf>
    <xf numFmtId="0" fontId="9" fillId="3" borderId="42" xfId="0" applyFont="1" applyFill="1" applyBorder="1" applyAlignment="1">
      <alignment horizontal="right" vertical="center"/>
    </xf>
    <xf numFmtId="0" fontId="9" fillId="3" borderId="55" xfId="0" applyFont="1" applyFill="1" applyBorder="1" applyAlignment="1">
      <alignment horizontal="right" vertical="center"/>
    </xf>
    <xf numFmtId="0" fontId="9" fillId="3" borderId="34" xfId="0" applyFont="1" applyFill="1" applyBorder="1" applyAlignment="1">
      <alignment vertical="center"/>
    </xf>
    <xf numFmtId="43" fontId="9" fillId="3" borderId="3" xfId="1" applyFont="1" applyFill="1" applyBorder="1" applyAlignment="1"/>
    <xf numFmtId="43" fontId="9" fillId="3" borderId="7" xfId="1" applyFont="1" applyFill="1" applyBorder="1" applyAlignment="1"/>
    <xf numFmtId="0" fontId="7" fillId="3" borderId="4" xfId="0" applyFont="1" applyFill="1" applyBorder="1" applyAlignment="1">
      <alignment horizontal="left" wrapText="1"/>
    </xf>
    <xf numFmtId="0" fontId="7" fillId="3" borderId="34" xfId="0" applyFont="1" applyFill="1" applyBorder="1" applyAlignment="1">
      <alignment horizontal="left" wrapText="1"/>
    </xf>
    <xf numFmtId="0" fontId="9" fillId="3" borderId="1" xfId="0" applyFont="1" applyFill="1" applyBorder="1" applyAlignment="1">
      <alignment horizontal="right" vertical="center"/>
    </xf>
    <xf numFmtId="0" fontId="9" fillId="3" borderId="58" xfId="0" applyFont="1" applyFill="1" applyBorder="1" applyAlignment="1">
      <alignment horizontal="right" vertical="center"/>
    </xf>
    <xf numFmtId="0" fontId="4" fillId="3" borderId="4" xfId="0" applyFont="1" applyFill="1" applyBorder="1" applyAlignment="1">
      <alignment horizontal="left" wrapText="1"/>
    </xf>
    <xf numFmtId="0" fontId="4" fillId="3" borderId="34" xfId="0" applyFont="1" applyFill="1" applyBorder="1" applyAlignment="1">
      <alignment horizontal="left" wrapText="1"/>
    </xf>
    <xf numFmtId="0" fontId="9" fillId="3" borderId="34" xfId="0" applyFont="1" applyFill="1" applyBorder="1" applyAlignment="1">
      <alignment horizontal="right" vertical="center"/>
    </xf>
    <xf numFmtId="4" fontId="9" fillId="3" borderId="9" xfId="0" applyNumberFormat="1" applyFont="1" applyFill="1" applyBorder="1" applyAlignment="1"/>
    <xf numFmtId="4" fontId="9" fillId="3" borderId="21" xfId="0" applyNumberFormat="1" applyFont="1" applyFill="1" applyBorder="1" applyAlignment="1"/>
    <xf numFmtId="0" fontId="4" fillId="3" borderId="10" xfId="0" applyFont="1" applyFill="1" applyBorder="1" applyAlignment="1">
      <alignment vertical="center"/>
    </xf>
    <xf numFmtId="0" fontId="4" fillId="3" borderId="22" xfId="0" applyFont="1" applyFill="1" applyBorder="1" applyAlignment="1">
      <alignment vertical="center"/>
    </xf>
    <xf numFmtId="4" fontId="4" fillId="3" borderId="9" xfId="0" applyNumberFormat="1" applyFont="1" applyFill="1" applyBorder="1" applyAlignment="1"/>
    <xf numFmtId="4" fontId="4" fillId="3" borderId="21" xfId="0" applyNumberFormat="1" applyFont="1" applyFill="1" applyBorder="1" applyAlignment="1"/>
    <xf numFmtId="0" fontId="4" fillId="3" borderId="8" xfId="0" applyFont="1" applyFill="1" applyBorder="1" applyAlignment="1">
      <alignment horizontal="left" wrapText="1"/>
    </xf>
    <xf numFmtId="0" fontId="4" fillId="3" borderId="9" xfId="0" applyFont="1" applyFill="1" applyBorder="1" applyAlignment="1">
      <alignment vertical="center"/>
    </xf>
    <xf numFmtId="0" fontId="4" fillId="3" borderId="21" xfId="0" applyFont="1" applyFill="1" applyBorder="1" applyAlignment="1">
      <alignment vertical="center"/>
    </xf>
    <xf numFmtId="0" fontId="9" fillId="3" borderId="67" xfId="0" applyFont="1" applyFill="1" applyBorder="1" applyAlignment="1">
      <alignment horizontal="center" vertical="center"/>
    </xf>
    <xf numFmtId="0" fontId="9" fillId="3" borderId="68" xfId="0" applyFont="1" applyFill="1" applyBorder="1" applyAlignment="1">
      <alignment horizontal="center" vertical="center"/>
    </xf>
    <xf numFmtId="4" fontId="9" fillId="3" borderId="10" xfId="0" applyNumberFormat="1" applyFont="1" applyFill="1" applyBorder="1" applyAlignment="1"/>
    <xf numFmtId="4" fontId="9" fillId="3" borderId="22" xfId="0" applyNumberFormat="1" applyFont="1" applyFill="1" applyBorder="1" applyAlignment="1"/>
    <xf numFmtId="0" fontId="9" fillId="3" borderId="5" xfId="0" applyFont="1" applyFill="1" applyBorder="1" applyAlignment="1">
      <alignment horizontal="right" vertical="center"/>
    </xf>
    <xf numFmtId="0" fontId="4" fillId="3" borderId="1" xfId="0" applyFont="1" applyFill="1" applyBorder="1" applyAlignment="1">
      <alignment horizontal="right" vertical="center"/>
    </xf>
    <xf numFmtId="0" fontId="4" fillId="3" borderId="58" xfId="0" applyFont="1" applyFill="1" applyBorder="1" applyAlignment="1">
      <alignment horizontal="right" vertical="center"/>
    </xf>
    <xf numFmtId="0" fontId="9" fillId="3" borderId="9" xfId="0" applyFont="1" applyFill="1" applyBorder="1" applyAlignment="1">
      <alignment vertical="center"/>
    </xf>
    <xf numFmtId="0" fontId="9" fillId="3" borderId="76" xfId="0" applyFont="1" applyFill="1" applyBorder="1" applyAlignment="1">
      <alignment vertical="center"/>
    </xf>
    <xf numFmtId="0" fontId="9" fillId="3" borderId="21" xfId="0" applyFont="1" applyFill="1" applyBorder="1" applyAlignment="1">
      <alignment vertical="center"/>
    </xf>
    <xf numFmtId="0" fontId="4" fillId="3" borderId="4" xfId="0" applyFont="1" applyFill="1" applyBorder="1" applyAlignment="1">
      <alignment horizontal="right"/>
    </xf>
    <xf numFmtId="0" fontId="4" fillId="3" borderId="78" xfId="0" applyFont="1" applyFill="1" applyBorder="1" applyAlignment="1">
      <alignment horizontal="right"/>
    </xf>
    <xf numFmtId="0" fontId="4" fillId="0" borderId="0" xfId="0" applyFont="1" applyAlignment="1">
      <alignment horizontal="center"/>
    </xf>
    <xf numFmtId="0" fontId="36" fillId="0" borderId="0" xfId="0" applyFont="1" applyAlignment="1">
      <alignment horizontal="center"/>
    </xf>
    <xf numFmtId="0" fontId="4" fillId="0" borderId="0" xfId="0" applyFont="1" applyAlignment="1">
      <alignment horizontal="center" wrapText="1"/>
    </xf>
    <xf numFmtId="0" fontId="4" fillId="3" borderId="80" xfId="0" applyFont="1" applyFill="1" applyBorder="1" applyAlignment="1">
      <alignment horizontal="right"/>
    </xf>
    <xf numFmtId="0" fontId="4" fillId="3" borderId="67" xfId="0" applyFont="1" applyFill="1" applyBorder="1" applyAlignment="1">
      <alignment horizontal="center" vertical="center"/>
    </xf>
    <xf numFmtId="0" fontId="4" fillId="3" borderId="68" xfId="0" applyFont="1" applyFill="1" applyBorder="1" applyAlignment="1">
      <alignment horizontal="center" vertical="center"/>
    </xf>
    <xf numFmtId="4" fontId="4" fillId="3" borderId="10" xfId="0" applyNumberFormat="1" applyFont="1" applyFill="1" applyBorder="1" applyAlignment="1"/>
    <xf numFmtId="4" fontId="4" fillId="3" borderId="22" xfId="0" applyNumberFormat="1" applyFont="1" applyFill="1" applyBorder="1" applyAlignment="1"/>
    <xf numFmtId="0" fontId="4" fillId="3" borderId="9" xfId="0" applyFont="1" applyFill="1" applyBorder="1" applyAlignment="1">
      <alignment horizontal="right"/>
    </xf>
    <xf numFmtId="0" fontId="4" fillId="3" borderId="21" xfId="0" applyFont="1" applyFill="1" applyBorder="1" applyAlignment="1">
      <alignment horizontal="right"/>
    </xf>
    <xf numFmtId="0" fontId="4" fillId="3" borderId="8" xfId="0" applyFont="1" applyFill="1" applyBorder="1" applyAlignment="1">
      <alignment horizontal="right"/>
    </xf>
    <xf numFmtId="0" fontId="4" fillId="3" borderId="9" xfId="0" applyFont="1" applyFill="1" applyBorder="1" applyAlignment="1">
      <alignment horizontal="left" vertical="center"/>
    </xf>
    <xf numFmtId="0" fontId="4" fillId="3" borderId="21" xfId="0" applyFont="1" applyFill="1" applyBorder="1" applyAlignment="1">
      <alignment horizontal="left" vertical="center"/>
    </xf>
    <xf numFmtId="0" fontId="4" fillId="3" borderId="10" xfId="0" applyFont="1" applyFill="1" applyBorder="1" applyAlignment="1">
      <alignment horizontal="right"/>
    </xf>
    <xf numFmtId="0" fontId="4" fillId="3" borderId="22" xfId="0" applyFont="1" applyFill="1" applyBorder="1" applyAlignment="1">
      <alignment horizontal="right"/>
    </xf>
    <xf numFmtId="0" fontId="4" fillId="3" borderId="78" xfId="0" applyFont="1" applyFill="1" applyBorder="1" applyAlignment="1">
      <alignment horizontal="center" vertical="center"/>
    </xf>
    <xf numFmtId="0" fontId="4" fillId="3" borderId="78" xfId="0" applyFont="1" applyFill="1" applyBorder="1" applyAlignment="1">
      <alignment horizontal="left" wrapText="1"/>
    </xf>
    <xf numFmtId="0" fontId="4" fillId="3" borderId="34" xfId="0" applyFont="1" applyFill="1" applyBorder="1" applyAlignment="1">
      <alignment vertical="center"/>
    </xf>
    <xf numFmtId="0" fontId="4" fillId="3" borderId="39" xfId="0" applyFont="1" applyFill="1" applyBorder="1" applyAlignment="1">
      <alignment vertical="center"/>
    </xf>
    <xf numFmtId="0" fontId="4" fillId="3" borderId="1" xfId="0" applyFont="1" applyFill="1" applyBorder="1" applyAlignment="1">
      <alignment horizontal="center"/>
    </xf>
    <xf numFmtId="0" fontId="4" fillId="3" borderId="2" xfId="0" applyFont="1" applyFill="1" applyBorder="1" applyAlignment="1">
      <alignment horizontal="center"/>
    </xf>
    <xf numFmtId="0" fontId="4" fillId="3" borderId="3" xfId="0" applyFont="1" applyFill="1" applyBorder="1" applyAlignment="1">
      <alignment horizontal="center"/>
    </xf>
    <xf numFmtId="0" fontId="4" fillId="3" borderId="5" xfId="0" applyFont="1" applyFill="1" applyBorder="1" applyAlignment="1">
      <alignment horizontal="center"/>
    </xf>
    <xf numFmtId="0" fontId="4" fillId="3" borderId="6" xfId="0" applyFont="1" applyFill="1" applyBorder="1" applyAlignment="1">
      <alignment horizontal="center"/>
    </xf>
    <xf numFmtId="0" fontId="4" fillId="3" borderId="7" xfId="0" applyFont="1" applyFill="1" applyBorder="1" applyAlignment="1">
      <alignment horizontal="center"/>
    </xf>
    <xf numFmtId="0" fontId="4" fillId="3" borderId="9" xfId="0" applyFont="1" applyFill="1" applyBorder="1" applyAlignment="1">
      <alignment horizontal="center" vertical="center"/>
    </xf>
    <xf numFmtId="0" fontId="4" fillId="3" borderId="21" xfId="0" applyFont="1" applyFill="1" applyBorder="1" applyAlignment="1">
      <alignment horizontal="center" vertical="center"/>
    </xf>
    <xf numFmtId="0" fontId="4" fillId="3" borderId="11" xfId="0" applyFont="1" applyFill="1" applyBorder="1" applyAlignment="1">
      <alignment horizontal="right"/>
    </xf>
    <xf numFmtId="0" fontId="4" fillId="3" borderId="23" xfId="0" applyFont="1" applyFill="1" applyBorder="1" applyAlignment="1">
      <alignment horizontal="right"/>
    </xf>
    <xf numFmtId="0" fontId="4" fillId="3" borderId="78" xfId="0" applyFont="1" applyFill="1" applyBorder="1" applyAlignment="1">
      <alignment vertical="center"/>
    </xf>
    <xf numFmtId="43" fontId="4" fillId="3" borderId="3" xfId="1" applyFont="1" applyFill="1" applyBorder="1" applyAlignment="1"/>
    <xf numFmtId="43" fontId="4" fillId="3" borderId="7" xfId="1" applyFont="1" applyFill="1" applyBorder="1" applyAlignment="1"/>
    <xf numFmtId="0" fontId="9" fillId="3" borderId="35" xfId="0" applyFont="1" applyFill="1" applyBorder="1" applyAlignment="1">
      <alignment horizontal="center"/>
    </xf>
    <xf numFmtId="0" fontId="9" fillId="3" borderId="65" xfId="0" applyFont="1" applyFill="1" applyBorder="1" applyAlignment="1">
      <alignment horizontal="center"/>
    </xf>
    <xf numFmtId="0" fontId="9" fillId="3" borderId="50" xfId="0" applyFont="1" applyFill="1" applyBorder="1" applyAlignment="1">
      <alignment horizontal="center"/>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0" fontId="9" fillId="3" borderId="35" xfId="0" applyFont="1" applyFill="1" applyBorder="1" applyAlignment="1">
      <alignment horizontal="center" vertical="center"/>
    </xf>
    <xf numFmtId="0" fontId="9" fillId="3" borderId="65" xfId="0" applyFont="1" applyFill="1" applyBorder="1" applyAlignment="1">
      <alignment horizontal="center" vertical="center"/>
    </xf>
    <xf numFmtId="0" fontId="9" fillId="3" borderId="50" xfId="0" applyFont="1" applyFill="1" applyBorder="1" applyAlignment="1">
      <alignment horizontal="center" vertical="center"/>
    </xf>
    <xf numFmtId="0" fontId="9" fillId="3" borderId="18" xfId="0" applyFont="1" applyFill="1" applyBorder="1" applyAlignment="1">
      <alignment horizontal="center" vertical="center" readingOrder="1"/>
    </xf>
    <xf numFmtId="0" fontId="9" fillId="3" borderId="38" xfId="0" applyFont="1" applyFill="1" applyBorder="1" applyAlignment="1">
      <alignment horizontal="center" readingOrder="1"/>
    </xf>
    <xf numFmtId="0" fontId="9" fillId="3" borderId="93" xfId="0" applyFont="1" applyFill="1" applyBorder="1" applyAlignment="1">
      <alignment horizontal="center" readingOrder="1"/>
    </xf>
    <xf numFmtId="0" fontId="9" fillId="3" borderId="64" xfId="0" applyFont="1" applyFill="1" applyBorder="1" applyAlignment="1">
      <alignment horizontal="center" readingOrder="1"/>
    </xf>
    <xf numFmtId="0" fontId="9" fillId="3" borderId="36" xfId="0" applyFont="1" applyFill="1" applyBorder="1" applyAlignment="1">
      <alignment horizontal="center" readingOrder="1"/>
    </xf>
    <xf numFmtId="0" fontId="9" fillId="3" borderId="104" xfId="0" applyFont="1" applyFill="1" applyBorder="1" applyAlignment="1">
      <alignment horizontal="center" readingOrder="1"/>
    </xf>
    <xf numFmtId="0" fontId="9" fillId="3" borderId="52" xfId="0" applyFont="1" applyFill="1" applyBorder="1" applyAlignment="1">
      <alignment horizontal="center" readingOrder="1"/>
    </xf>
    <xf numFmtId="14" fontId="49" fillId="0" borderId="0" xfId="0" applyNumberFormat="1" applyFont="1" applyBorder="1" applyAlignment="1">
      <alignment horizontal="center"/>
    </xf>
  </cellXfs>
  <cellStyles count="13">
    <cellStyle name="Millares" xfId="1" builtinId="3"/>
    <cellStyle name="Millares 2" xfId="5"/>
    <cellStyle name="Normal" xfId="0" builtinId="0"/>
    <cellStyle name="Normal 2" xfId="3"/>
    <cellStyle name="Normal 2 2" xfId="6"/>
    <cellStyle name="Normal 3" xfId="4"/>
    <cellStyle name="Normal 3 2" xfId="7"/>
    <cellStyle name="Normal 4" xfId="8"/>
    <cellStyle name="Normal 4 2" xfId="9"/>
    <cellStyle name="Normal 5" xfId="2"/>
    <cellStyle name="Normal 5 2" xfId="10"/>
    <cellStyle name="Normal 6" xfId="11"/>
    <cellStyle name="Normal 7"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10.jpeg"/><Relationship Id="rId7" Type="http://schemas.openxmlformats.org/officeDocument/2006/relationships/image" Target="../media/image6.jpeg"/><Relationship Id="rId2" Type="http://schemas.openxmlformats.org/officeDocument/2006/relationships/image" Target="../media/image11.jpeg"/><Relationship Id="rId1" Type="http://schemas.openxmlformats.org/officeDocument/2006/relationships/image" Target="../media/image2.jpeg"/><Relationship Id="rId6" Type="http://schemas.openxmlformats.org/officeDocument/2006/relationships/image" Target="../media/image13.jpeg"/><Relationship Id="rId5" Type="http://schemas.openxmlformats.org/officeDocument/2006/relationships/image" Target="../media/image12.jpeg"/><Relationship Id="rId10" Type="http://schemas.openxmlformats.org/officeDocument/2006/relationships/image" Target="../media/image8.png"/><Relationship Id="rId4" Type="http://schemas.openxmlformats.org/officeDocument/2006/relationships/image" Target="../media/image5.jpeg"/><Relationship Id="rId9"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11.jpeg"/><Relationship Id="rId7" Type="http://schemas.openxmlformats.org/officeDocument/2006/relationships/image" Target="../media/image13.jpeg"/><Relationship Id="rId2" Type="http://schemas.openxmlformats.org/officeDocument/2006/relationships/image" Target="../media/image2.jpeg"/><Relationship Id="rId1" Type="http://schemas.openxmlformats.org/officeDocument/2006/relationships/image" Target="../media/image14.jpeg"/><Relationship Id="rId6" Type="http://schemas.openxmlformats.org/officeDocument/2006/relationships/image" Target="../media/image12.jpeg"/><Relationship Id="rId11" Type="http://schemas.openxmlformats.org/officeDocument/2006/relationships/image" Target="../media/image8.png"/><Relationship Id="rId5" Type="http://schemas.openxmlformats.org/officeDocument/2006/relationships/image" Target="../media/image5.jpeg"/><Relationship Id="rId10" Type="http://schemas.openxmlformats.org/officeDocument/2006/relationships/image" Target="../media/image3.jpeg"/><Relationship Id="rId4" Type="http://schemas.openxmlformats.org/officeDocument/2006/relationships/image" Target="../media/image10.jpeg"/><Relationship Id="rId9"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11.jpeg"/><Relationship Id="rId7" Type="http://schemas.openxmlformats.org/officeDocument/2006/relationships/image" Target="../media/image13.jpeg"/><Relationship Id="rId2" Type="http://schemas.openxmlformats.org/officeDocument/2006/relationships/image" Target="../media/image15.jpeg"/><Relationship Id="rId1" Type="http://schemas.openxmlformats.org/officeDocument/2006/relationships/image" Target="../media/image2.jpeg"/><Relationship Id="rId6" Type="http://schemas.openxmlformats.org/officeDocument/2006/relationships/image" Target="../media/image12.jpeg"/><Relationship Id="rId11" Type="http://schemas.openxmlformats.org/officeDocument/2006/relationships/image" Target="../media/image8.png"/><Relationship Id="rId5" Type="http://schemas.openxmlformats.org/officeDocument/2006/relationships/image" Target="../media/image5.jpeg"/><Relationship Id="rId10" Type="http://schemas.openxmlformats.org/officeDocument/2006/relationships/image" Target="../media/image3.jpeg"/><Relationship Id="rId4" Type="http://schemas.openxmlformats.org/officeDocument/2006/relationships/image" Target="../media/image10.jpeg"/><Relationship Id="rId9"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11.jpeg"/><Relationship Id="rId7" Type="http://schemas.openxmlformats.org/officeDocument/2006/relationships/image" Target="../media/image13.jpeg"/><Relationship Id="rId2" Type="http://schemas.openxmlformats.org/officeDocument/2006/relationships/image" Target="../media/image15.jpeg"/><Relationship Id="rId1" Type="http://schemas.openxmlformats.org/officeDocument/2006/relationships/image" Target="../media/image2.jpeg"/><Relationship Id="rId6" Type="http://schemas.openxmlformats.org/officeDocument/2006/relationships/image" Target="../media/image12.jpeg"/><Relationship Id="rId11" Type="http://schemas.openxmlformats.org/officeDocument/2006/relationships/image" Target="../media/image8.png"/><Relationship Id="rId5" Type="http://schemas.openxmlformats.org/officeDocument/2006/relationships/image" Target="../media/image5.jpeg"/><Relationship Id="rId10" Type="http://schemas.openxmlformats.org/officeDocument/2006/relationships/image" Target="../media/image3.jpeg"/><Relationship Id="rId4" Type="http://schemas.openxmlformats.org/officeDocument/2006/relationships/image" Target="../media/image10.jpeg"/><Relationship Id="rId9"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11.jpeg"/><Relationship Id="rId7" Type="http://schemas.openxmlformats.org/officeDocument/2006/relationships/image" Target="../media/image13.jpeg"/><Relationship Id="rId2" Type="http://schemas.openxmlformats.org/officeDocument/2006/relationships/image" Target="../media/image15.jpeg"/><Relationship Id="rId1" Type="http://schemas.openxmlformats.org/officeDocument/2006/relationships/image" Target="../media/image16.jpeg"/><Relationship Id="rId6" Type="http://schemas.openxmlformats.org/officeDocument/2006/relationships/image" Target="../media/image12.jpeg"/><Relationship Id="rId11" Type="http://schemas.openxmlformats.org/officeDocument/2006/relationships/image" Target="../media/image8.png"/><Relationship Id="rId5" Type="http://schemas.openxmlformats.org/officeDocument/2006/relationships/image" Target="../media/image17.jpeg"/><Relationship Id="rId10" Type="http://schemas.openxmlformats.org/officeDocument/2006/relationships/image" Target="../media/image18.jpeg"/><Relationship Id="rId4" Type="http://schemas.openxmlformats.org/officeDocument/2006/relationships/image" Target="../media/image10.jpeg"/><Relationship Id="rId9"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20.jpeg"/><Relationship Id="rId3" Type="http://schemas.openxmlformats.org/officeDocument/2006/relationships/image" Target="../media/image11.jpeg"/><Relationship Id="rId7" Type="http://schemas.openxmlformats.org/officeDocument/2006/relationships/image" Target="../media/image13.jpeg"/><Relationship Id="rId12" Type="http://schemas.openxmlformats.org/officeDocument/2006/relationships/image" Target="../media/image18.jpeg"/><Relationship Id="rId2" Type="http://schemas.openxmlformats.org/officeDocument/2006/relationships/image" Target="../media/image15.jpeg"/><Relationship Id="rId1" Type="http://schemas.openxmlformats.org/officeDocument/2006/relationships/image" Target="../media/image19.jpeg"/><Relationship Id="rId6" Type="http://schemas.openxmlformats.org/officeDocument/2006/relationships/image" Target="../media/image12.jpeg"/><Relationship Id="rId11" Type="http://schemas.openxmlformats.org/officeDocument/2006/relationships/image" Target="../media/image8.png"/><Relationship Id="rId5" Type="http://schemas.openxmlformats.org/officeDocument/2006/relationships/image" Target="../media/image17.jpeg"/><Relationship Id="rId10" Type="http://schemas.openxmlformats.org/officeDocument/2006/relationships/image" Target="../media/image21.jpeg"/><Relationship Id="rId4" Type="http://schemas.openxmlformats.org/officeDocument/2006/relationships/image" Target="../media/image10.jpeg"/><Relationship Id="rId9"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3.jpeg"/><Relationship Id="rId7" Type="http://schemas.openxmlformats.org/officeDocument/2006/relationships/image" Target="../media/image7.jpeg"/><Relationship Id="rId2" Type="http://schemas.openxmlformats.org/officeDocument/2006/relationships/image" Target="../media/image15.jpeg"/><Relationship Id="rId1" Type="http://schemas.openxmlformats.org/officeDocument/2006/relationships/image" Target="../media/image22.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7.jpeg"/><Relationship Id="rId9" Type="http://schemas.openxmlformats.org/officeDocument/2006/relationships/image" Target="../media/image18.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3.jpeg"/><Relationship Id="rId7" Type="http://schemas.openxmlformats.org/officeDocument/2006/relationships/image" Target="../media/image7.jpeg"/><Relationship Id="rId2" Type="http://schemas.openxmlformats.org/officeDocument/2006/relationships/image" Target="../media/image15.jpeg"/><Relationship Id="rId1" Type="http://schemas.openxmlformats.org/officeDocument/2006/relationships/image" Target="../media/image24.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7.jpeg"/><Relationship Id="rId9" Type="http://schemas.openxmlformats.org/officeDocument/2006/relationships/image" Target="../media/image18.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3.jpeg"/><Relationship Id="rId7" Type="http://schemas.openxmlformats.org/officeDocument/2006/relationships/image" Target="../media/image7.jpeg"/><Relationship Id="rId2" Type="http://schemas.openxmlformats.org/officeDocument/2006/relationships/image" Target="../media/image15.jpeg"/><Relationship Id="rId1" Type="http://schemas.openxmlformats.org/officeDocument/2006/relationships/image" Target="../media/image24.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7.jpeg"/><Relationship Id="rId9" Type="http://schemas.openxmlformats.org/officeDocument/2006/relationships/image" Target="../media/image18.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3.jpeg"/><Relationship Id="rId7" Type="http://schemas.openxmlformats.org/officeDocument/2006/relationships/image" Target="../media/image7.jpeg"/><Relationship Id="rId2" Type="http://schemas.openxmlformats.org/officeDocument/2006/relationships/image" Target="../media/image15.jpeg"/><Relationship Id="rId1" Type="http://schemas.openxmlformats.org/officeDocument/2006/relationships/image" Target="../media/image24.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7.jpeg"/><Relationship Id="rId9"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10.jpeg"/><Relationship Id="rId7" Type="http://schemas.openxmlformats.org/officeDocument/2006/relationships/image" Target="../media/image3.jpeg"/><Relationship Id="rId2" Type="http://schemas.openxmlformats.org/officeDocument/2006/relationships/image" Target="../media/image9.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1943100</xdr:colOff>
      <xdr:row>415</xdr:row>
      <xdr:rowOff>0</xdr:rowOff>
    </xdr:from>
    <xdr:to>
      <xdr:col>3</xdr:col>
      <xdr:colOff>0</xdr:colOff>
      <xdr:row>766</xdr:row>
      <xdr:rowOff>142079</xdr:rowOff>
    </xdr:to>
    <xdr:pic>
      <xdr:nvPicPr>
        <xdr:cNvPr id="3" name="1 Imagen">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028950" y="288712275"/>
          <a:ext cx="1256" cy="45585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1943100</xdr:colOff>
      <xdr:row>415</xdr:row>
      <xdr:rowOff>0</xdr:rowOff>
    </xdr:from>
    <xdr:to>
      <xdr:col>3</xdr:col>
      <xdr:colOff>0</xdr:colOff>
      <xdr:row>766</xdr:row>
      <xdr:rowOff>170654</xdr:rowOff>
    </xdr:to>
    <xdr:pic>
      <xdr:nvPicPr>
        <xdr:cNvPr id="4" name="1 Imagen">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028950" y="268338300"/>
          <a:ext cx="1256" cy="27716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1943100</xdr:colOff>
      <xdr:row>415</xdr:row>
      <xdr:rowOff>0</xdr:rowOff>
    </xdr:from>
    <xdr:to>
      <xdr:col>3</xdr:col>
      <xdr:colOff>0</xdr:colOff>
      <xdr:row>1021</xdr:row>
      <xdr:rowOff>174649</xdr:rowOff>
    </xdr:to>
    <xdr:pic>
      <xdr:nvPicPr>
        <xdr:cNvPr id="5" name="5 Imagen">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028950" y="268271625"/>
          <a:ext cx="1256" cy="76327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0</xdr:row>
      <xdr:rowOff>180975</xdr:rowOff>
    </xdr:from>
    <xdr:to>
      <xdr:col>1</xdr:col>
      <xdr:colOff>345719</xdr:colOff>
      <xdr:row>3</xdr:row>
      <xdr:rowOff>0</xdr:rowOff>
    </xdr:to>
    <xdr:pic>
      <xdr:nvPicPr>
        <xdr:cNvPr id="15" name="2 Imagen" descr="Resultado de imagen para logo de inapa">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1809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419</xdr:row>
      <xdr:rowOff>161925</xdr:rowOff>
    </xdr:from>
    <xdr:to>
      <xdr:col>3</xdr:col>
      <xdr:colOff>66675</xdr:colOff>
      <xdr:row>2330</xdr:row>
      <xdr:rowOff>170654</xdr:rowOff>
    </xdr:to>
    <xdr:pic>
      <xdr:nvPicPr>
        <xdr:cNvPr id="16" name="1 Imagen">
          <a:extLst>
            <a:ext uri="{FF2B5EF4-FFF2-40B4-BE49-F238E27FC236}">
              <a16:creationId xmlns:a16="http://schemas.microsoft.com/office/drawing/2014/main" id="{00000000-0008-0000-0000-000010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438525" y="264318750"/>
          <a:ext cx="1256" cy="395077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476250</xdr:colOff>
      <xdr:row>419</xdr:row>
      <xdr:rowOff>142875</xdr:rowOff>
    </xdr:from>
    <xdr:to>
      <xdr:col>8</xdr:col>
      <xdr:colOff>477506</xdr:colOff>
      <xdr:row>2737</xdr:row>
      <xdr:rowOff>22249</xdr:rowOff>
    </xdr:to>
    <xdr:pic>
      <xdr:nvPicPr>
        <xdr:cNvPr id="17" name="5 Imagen">
          <a:extLst>
            <a:ext uri="{FF2B5EF4-FFF2-40B4-BE49-F238E27FC236}">
              <a16:creationId xmlns:a16="http://schemas.microsoft.com/office/drawing/2014/main" id="{00000000-0008-0000-0000-000011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8963025" y="312400950"/>
          <a:ext cx="1256" cy="47202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474</xdr:row>
      <xdr:rowOff>180975</xdr:rowOff>
    </xdr:from>
    <xdr:ext cx="1012469" cy="981075"/>
    <xdr:pic>
      <xdr:nvPicPr>
        <xdr:cNvPr id="18" name="2 Imagen" descr="Resultado de imagen para logo de inapa">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84302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582</xdr:row>
      <xdr:rowOff>28576</xdr:rowOff>
    </xdr:from>
    <xdr:ext cx="1012469" cy="838200"/>
    <xdr:pic>
      <xdr:nvPicPr>
        <xdr:cNvPr id="19" name="2 Imagen" descr="Resultado de imagen para logo de inapa">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289297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600</xdr:row>
      <xdr:rowOff>28576</xdr:rowOff>
    </xdr:from>
    <xdr:ext cx="1012469" cy="838200"/>
    <xdr:pic>
      <xdr:nvPicPr>
        <xdr:cNvPr id="20" name="2 Imagen" descr="Resultado de imagen para logo de inapa">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65982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418</xdr:row>
      <xdr:rowOff>180975</xdr:rowOff>
    </xdr:from>
    <xdr:ext cx="1012469" cy="981075"/>
    <xdr:pic>
      <xdr:nvPicPr>
        <xdr:cNvPr id="21" name="2 Imagen" descr="Resultado de imagen para logo de inapa">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902172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123825</xdr:colOff>
      <xdr:row>0</xdr:row>
      <xdr:rowOff>180975</xdr:rowOff>
    </xdr:from>
    <xdr:to>
      <xdr:col>1</xdr:col>
      <xdr:colOff>345719</xdr:colOff>
      <xdr:row>3</xdr:row>
      <xdr:rowOff>0</xdr:rowOff>
    </xdr:to>
    <xdr:pic>
      <xdr:nvPicPr>
        <xdr:cNvPr id="22" name="2 Imagen" descr="Resultado de imagen para logo de inapa">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1809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171450</xdr:colOff>
      <xdr:row>456</xdr:row>
      <xdr:rowOff>333375</xdr:rowOff>
    </xdr:from>
    <xdr:to>
      <xdr:col>3</xdr:col>
      <xdr:colOff>171450</xdr:colOff>
      <xdr:row>2122</xdr:row>
      <xdr:rowOff>8729</xdr:rowOff>
    </xdr:to>
    <xdr:pic>
      <xdr:nvPicPr>
        <xdr:cNvPr id="23" name="1 Imagen">
          <a:extLst>
            <a:ext uri="{FF2B5EF4-FFF2-40B4-BE49-F238E27FC236}">
              <a16:creationId xmlns:a16="http://schemas.microsoft.com/office/drawing/2014/main" id="{00000000-0008-0000-0000-000017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752850" y="271519650"/>
          <a:ext cx="0" cy="335098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1666875</xdr:colOff>
      <xdr:row>428</xdr:row>
      <xdr:rowOff>171450</xdr:rowOff>
    </xdr:from>
    <xdr:to>
      <xdr:col>2</xdr:col>
      <xdr:colOff>1668131</xdr:colOff>
      <xdr:row>2188</xdr:row>
      <xdr:rowOff>75404</xdr:rowOff>
    </xdr:to>
    <xdr:pic>
      <xdr:nvPicPr>
        <xdr:cNvPr id="24" name="1 Imagen">
          <a:extLst>
            <a:ext uri="{FF2B5EF4-FFF2-40B4-BE49-F238E27FC236}">
              <a16:creationId xmlns:a16="http://schemas.microsoft.com/office/drawing/2014/main" id="{00000000-0008-0000-0000-000018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181350" y="112575975"/>
          <a:ext cx="1256" cy="366197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474</xdr:row>
      <xdr:rowOff>180975</xdr:rowOff>
    </xdr:from>
    <xdr:ext cx="1012469" cy="981075"/>
    <xdr:pic>
      <xdr:nvPicPr>
        <xdr:cNvPr id="26" name="2 Imagen" descr="Resultado de imagen para logo de inapa">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84302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582</xdr:row>
      <xdr:rowOff>28576</xdr:rowOff>
    </xdr:from>
    <xdr:ext cx="1012469" cy="838200"/>
    <xdr:pic>
      <xdr:nvPicPr>
        <xdr:cNvPr id="27" name="2 Imagen" descr="Resultado de imagen para logo de inapa">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289297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600</xdr:row>
      <xdr:rowOff>28576</xdr:rowOff>
    </xdr:from>
    <xdr:ext cx="1012469" cy="838200"/>
    <xdr:pic>
      <xdr:nvPicPr>
        <xdr:cNvPr id="28" name="2 Imagen" descr="Resultado de imagen para logo de inapa">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65982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418</xdr:row>
      <xdr:rowOff>180975</xdr:rowOff>
    </xdr:from>
    <xdr:ext cx="1012469" cy="981075"/>
    <xdr:pic>
      <xdr:nvPicPr>
        <xdr:cNvPr id="29" name="2 Imagen" descr="Resultado de imagen para logo de inapa">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902172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630</xdr:row>
      <xdr:rowOff>28576</xdr:rowOff>
    </xdr:from>
    <xdr:ext cx="1012469" cy="838200"/>
    <xdr:pic>
      <xdr:nvPicPr>
        <xdr:cNvPr id="30" name="2 Imagen" descr="Resultado de imagen para logo de inapa">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7990462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510</xdr:row>
      <xdr:rowOff>180975</xdr:rowOff>
    </xdr:from>
    <xdr:ext cx="1012469" cy="981075"/>
    <xdr:pic>
      <xdr:nvPicPr>
        <xdr:cNvPr id="31" name="2 Imagen" descr="Resultado de imagen para logo de inapa">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15010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510</xdr:row>
      <xdr:rowOff>180975</xdr:rowOff>
    </xdr:from>
    <xdr:ext cx="1012469" cy="981075"/>
    <xdr:pic>
      <xdr:nvPicPr>
        <xdr:cNvPr id="32" name="2 Imagen" descr="Resultado de imagen para logo de inapa">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15010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532</xdr:row>
      <xdr:rowOff>180975</xdr:rowOff>
    </xdr:from>
    <xdr:ext cx="1012469" cy="981075"/>
    <xdr:pic>
      <xdr:nvPicPr>
        <xdr:cNvPr id="33" name="2 Imagen" descr="Resultado de imagen para logo de inapa">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57397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532</xdr:row>
      <xdr:rowOff>180975</xdr:rowOff>
    </xdr:from>
    <xdr:ext cx="1012469" cy="981075"/>
    <xdr:pic>
      <xdr:nvPicPr>
        <xdr:cNvPr id="34" name="2 Imagen" descr="Resultado de imagen para logo de inapa">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57397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556</xdr:row>
      <xdr:rowOff>180975</xdr:rowOff>
    </xdr:from>
    <xdr:ext cx="1012469" cy="981075"/>
    <xdr:pic>
      <xdr:nvPicPr>
        <xdr:cNvPr id="35" name="2 Imagen" descr="Resultado de imagen para logo de inapa">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79159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556</xdr:row>
      <xdr:rowOff>180975</xdr:rowOff>
    </xdr:from>
    <xdr:ext cx="1012469" cy="981075"/>
    <xdr:pic>
      <xdr:nvPicPr>
        <xdr:cNvPr id="36" name="2 Imagen" descr="Resultado de imagen para logo de inapa">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79159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104775</xdr:colOff>
      <xdr:row>0</xdr:row>
      <xdr:rowOff>76200</xdr:rowOff>
    </xdr:from>
    <xdr:to>
      <xdr:col>1</xdr:col>
      <xdr:colOff>996352</xdr:colOff>
      <xdr:row>4</xdr:row>
      <xdr:rowOff>152399</xdr:rowOff>
    </xdr:to>
    <xdr:pic>
      <xdr:nvPicPr>
        <xdr:cNvPr id="2" name="2 Imagen" descr="Resultado de imagen para logo de inap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762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123826</xdr:colOff>
      <xdr:row>434</xdr:row>
      <xdr:rowOff>0</xdr:rowOff>
    </xdr:from>
    <xdr:ext cx="857250" cy="830669"/>
    <xdr:pic>
      <xdr:nvPicPr>
        <xdr:cNvPr id="3" name="2 Imagen" descr="Resultado de imagen para logo de inapa">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1" y="236239050"/>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200026</xdr:colOff>
      <xdr:row>598</xdr:row>
      <xdr:rowOff>114301</xdr:rowOff>
    </xdr:from>
    <xdr:ext cx="736339" cy="609599"/>
    <xdr:pic>
      <xdr:nvPicPr>
        <xdr:cNvPr id="4" name="2 Imagen" descr="Resultado de imagen para logo de inapa">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1" y="274262851"/>
          <a:ext cx="736339" cy="6095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352425</xdr:colOff>
      <xdr:row>615</xdr:row>
      <xdr:rowOff>171451</xdr:rowOff>
    </xdr:from>
    <xdr:ext cx="747845" cy="619124"/>
    <xdr:pic>
      <xdr:nvPicPr>
        <xdr:cNvPr id="5" name="2 Imagen" descr="Resultado de imagen para logo de inapa">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0" y="277968076"/>
          <a:ext cx="747845" cy="6191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671</xdr:row>
      <xdr:rowOff>142877</xdr:rowOff>
    </xdr:from>
    <xdr:ext cx="800099" cy="662384"/>
    <xdr:pic>
      <xdr:nvPicPr>
        <xdr:cNvPr id="6" name="2 Imagen" descr="Resultado de imagen para logo de inapa">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0126" y="292217477"/>
          <a:ext cx="800099" cy="6623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549</xdr:row>
      <xdr:rowOff>38101</xdr:rowOff>
    </xdr:from>
    <xdr:ext cx="697914" cy="676274"/>
    <xdr:pic>
      <xdr:nvPicPr>
        <xdr:cNvPr id="7" name="2 Imagen" descr="Resultado de imagen para logo de inapa">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33451" y="263804401"/>
          <a:ext cx="697914"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562</xdr:row>
      <xdr:rowOff>47626</xdr:rowOff>
    </xdr:from>
    <xdr:ext cx="695324" cy="673764"/>
    <xdr:pic>
      <xdr:nvPicPr>
        <xdr:cNvPr id="8" name="2 Imagen" descr="Resultado de imagen para logo de inapa">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1" y="266795251"/>
          <a:ext cx="695324" cy="6737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582</xdr:row>
      <xdr:rowOff>19051</xdr:rowOff>
    </xdr:from>
    <xdr:ext cx="714374" cy="692223"/>
    <xdr:pic>
      <xdr:nvPicPr>
        <xdr:cNvPr id="9" name="2 Imagen" descr="Resultado de imagen para logo de inapa">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62051" y="270891001"/>
          <a:ext cx="714374" cy="692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367</xdr:row>
      <xdr:rowOff>38101</xdr:rowOff>
    </xdr:from>
    <xdr:ext cx="762000" cy="716380"/>
    <xdr:pic>
      <xdr:nvPicPr>
        <xdr:cNvPr id="10" name="2 Imagen" descr="Resultado de imagen para logo de inapa">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47751" y="208473676"/>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806</xdr:row>
      <xdr:rowOff>114301</xdr:rowOff>
    </xdr:from>
    <xdr:ext cx="816877" cy="676274"/>
    <xdr:pic>
      <xdr:nvPicPr>
        <xdr:cNvPr id="11" name="2 Imagen" descr="Resultado de imagen para logo de inapa">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0" y="334241776"/>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600075</xdr:colOff>
      <xdr:row>825</xdr:row>
      <xdr:rowOff>76200</xdr:rowOff>
    </xdr:from>
    <xdr:to>
      <xdr:col>3</xdr:col>
      <xdr:colOff>457200</xdr:colOff>
      <xdr:row>834</xdr:row>
      <xdr:rowOff>99559</xdr:rowOff>
    </xdr:to>
    <xdr:pic>
      <xdr:nvPicPr>
        <xdr:cNvPr id="12" name="Imagen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0"/>
        <a:stretch>
          <a:fillRect/>
        </a:stretch>
      </xdr:blipFill>
      <xdr:spPr>
        <a:xfrm>
          <a:off x="2476500" y="338089875"/>
          <a:ext cx="3267075" cy="13092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104776</xdr:colOff>
      <xdr:row>0</xdr:row>
      <xdr:rowOff>76200</xdr:rowOff>
    </xdr:from>
    <xdr:to>
      <xdr:col>1</xdr:col>
      <xdr:colOff>885826</xdr:colOff>
      <xdr:row>4</xdr:row>
      <xdr:rowOff>48489</xdr:rowOff>
    </xdr:to>
    <xdr:pic>
      <xdr:nvPicPr>
        <xdr:cNvPr id="2" name="2 Imagen" descr="Resultado de imagen para logo de inapa">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1" y="76200"/>
          <a:ext cx="781050" cy="734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123826</xdr:colOff>
      <xdr:row>475</xdr:row>
      <xdr:rowOff>0</xdr:rowOff>
    </xdr:from>
    <xdr:ext cx="857250" cy="830669"/>
    <xdr:pic>
      <xdr:nvPicPr>
        <xdr:cNvPr id="3" name="2 Imagen" descr="Resultado de imagen para logo de inapa">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1" y="252545850"/>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200026</xdr:colOff>
      <xdr:row>735</xdr:row>
      <xdr:rowOff>114301</xdr:rowOff>
    </xdr:from>
    <xdr:ext cx="736339" cy="609599"/>
    <xdr:pic>
      <xdr:nvPicPr>
        <xdr:cNvPr id="4" name="2 Imagen" descr="Resultado de imagen para logo de inapa">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1" y="308857651"/>
          <a:ext cx="736339" cy="6095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352425</xdr:colOff>
      <xdr:row>829</xdr:row>
      <xdr:rowOff>171451</xdr:rowOff>
    </xdr:from>
    <xdr:ext cx="747845" cy="619124"/>
    <xdr:pic>
      <xdr:nvPicPr>
        <xdr:cNvPr id="5" name="2 Imagen" descr="Resultado de imagen para logo de inapa">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43000" y="312296176"/>
          <a:ext cx="747845" cy="6191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959</xdr:row>
      <xdr:rowOff>142877</xdr:rowOff>
    </xdr:from>
    <xdr:ext cx="800099" cy="662384"/>
    <xdr:pic>
      <xdr:nvPicPr>
        <xdr:cNvPr id="6" name="2 Imagen" descr="Resultado de imagen para logo de inapa">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00126" y="329660252"/>
          <a:ext cx="800099" cy="6623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593</xdr:row>
      <xdr:rowOff>38101</xdr:rowOff>
    </xdr:from>
    <xdr:ext cx="697914" cy="676274"/>
    <xdr:pic>
      <xdr:nvPicPr>
        <xdr:cNvPr id="7" name="2 Imagen" descr="Resultado de imagen para logo de inapa">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3451" y="278291926"/>
          <a:ext cx="697914"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606</xdr:row>
      <xdr:rowOff>47626</xdr:rowOff>
    </xdr:from>
    <xdr:ext cx="695324" cy="673764"/>
    <xdr:pic>
      <xdr:nvPicPr>
        <xdr:cNvPr id="8" name="2 Imagen" descr="Resultado de imagen para logo de inapa">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7751" y="281158951"/>
          <a:ext cx="695324" cy="6737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677</xdr:row>
      <xdr:rowOff>19051</xdr:rowOff>
    </xdr:from>
    <xdr:ext cx="714374" cy="692223"/>
    <xdr:pic>
      <xdr:nvPicPr>
        <xdr:cNvPr id="9" name="2 Imagen" descr="Resultado de imagen para logo de inapa">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62051" y="285245176"/>
          <a:ext cx="714374" cy="692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407</xdr:row>
      <xdr:rowOff>38101</xdr:rowOff>
    </xdr:from>
    <xdr:ext cx="762000" cy="716380"/>
    <xdr:pic>
      <xdr:nvPicPr>
        <xdr:cNvPr id="10" name="2 Imagen" descr="Resultado de imagen para logo de inapa">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47751" y="227980876"/>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1036</xdr:row>
      <xdr:rowOff>114301</xdr:rowOff>
    </xdr:from>
    <xdr:ext cx="816877" cy="676274"/>
    <xdr:pic>
      <xdr:nvPicPr>
        <xdr:cNvPr id="11" name="2 Imagen" descr="Resultado de imagen para logo de inapa">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90600" y="365083726"/>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600075</xdr:colOff>
      <xdr:row>1055</xdr:row>
      <xdr:rowOff>76200</xdr:rowOff>
    </xdr:from>
    <xdr:to>
      <xdr:col>3</xdr:col>
      <xdr:colOff>457200</xdr:colOff>
      <xdr:row>1064</xdr:row>
      <xdr:rowOff>99560</xdr:rowOff>
    </xdr:to>
    <xdr:pic>
      <xdr:nvPicPr>
        <xdr:cNvPr id="12" name="Imagen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1"/>
        <a:stretch>
          <a:fillRect/>
        </a:stretch>
      </xdr:blipFill>
      <xdr:spPr>
        <a:xfrm>
          <a:off x="2476500" y="368665125"/>
          <a:ext cx="3267075" cy="13092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104775</xdr:colOff>
      <xdr:row>0</xdr:row>
      <xdr:rowOff>76200</xdr:rowOff>
    </xdr:from>
    <xdr:to>
      <xdr:col>1</xdr:col>
      <xdr:colOff>996352</xdr:colOff>
      <xdr:row>4</xdr:row>
      <xdr:rowOff>152399</xdr:rowOff>
    </xdr:to>
    <xdr:pic>
      <xdr:nvPicPr>
        <xdr:cNvPr id="2" name="2 Imagen" descr="Resultado de imagen para logo de inapa">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762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123826</xdr:colOff>
      <xdr:row>552</xdr:row>
      <xdr:rowOff>0</xdr:rowOff>
    </xdr:from>
    <xdr:ext cx="733424" cy="710683"/>
    <xdr:pic>
      <xdr:nvPicPr>
        <xdr:cNvPr id="3" name="2 Imagen" descr="Resultado de imagen para logo de inapa">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1" y="309181500"/>
          <a:ext cx="733424" cy="7106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200026</xdr:colOff>
      <xdr:row>751</xdr:row>
      <xdr:rowOff>114301</xdr:rowOff>
    </xdr:from>
    <xdr:ext cx="736339" cy="609599"/>
    <xdr:pic>
      <xdr:nvPicPr>
        <xdr:cNvPr id="4" name="2 Imagen" descr="Resultado de imagen para logo de inapa">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1" y="365445676"/>
          <a:ext cx="736339" cy="6095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352425</xdr:colOff>
      <xdr:row>768</xdr:row>
      <xdr:rowOff>171451</xdr:rowOff>
    </xdr:from>
    <xdr:ext cx="747845" cy="619124"/>
    <xdr:pic>
      <xdr:nvPicPr>
        <xdr:cNvPr id="5" name="2 Imagen" descr="Resultado de imagen para logo de inapa">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43000" y="369874801"/>
          <a:ext cx="747845" cy="6191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838</xdr:row>
      <xdr:rowOff>142877</xdr:rowOff>
    </xdr:from>
    <xdr:ext cx="800099" cy="662384"/>
    <xdr:pic>
      <xdr:nvPicPr>
        <xdr:cNvPr id="6" name="2 Imagen" descr="Resultado de imagen para logo de inapa">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00126" y="391744202"/>
          <a:ext cx="800099" cy="6623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657</xdr:row>
      <xdr:rowOff>38101</xdr:rowOff>
    </xdr:from>
    <xdr:ext cx="697914" cy="676274"/>
    <xdr:pic>
      <xdr:nvPicPr>
        <xdr:cNvPr id="7" name="2 Imagen" descr="Resultado de imagen para logo de inapa">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3451" y="335546701"/>
          <a:ext cx="697914"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670</xdr:row>
      <xdr:rowOff>47626</xdr:rowOff>
    </xdr:from>
    <xdr:ext cx="695324" cy="673764"/>
    <xdr:pic>
      <xdr:nvPicPr>
        <xdr:cNvPr id="8" name="2 Imagen" descr="Resultado de imagen para logo de inapa">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7751" y="338832826"/>
          <a:ext cx="695324" cy="6737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694</xdr:row>
      <xdr:rowOff>19051</xdr:rowOff>
    </xdr:from>
    <xdr:ext cx="714374" cy="692223"/>
    <xdr:pic>
      <xdr:nvPicPr>
        <xdr:cNvPr id="9" name="2 Imagen" descr="Resultado de imagen para logo de inapa">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62051" y="347386276"/>
          <a:ext cx="714374" cy="692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444</xdr:row>
      <xdr:rowOff>38101</xdr:rowOff>
    </xdr:from>
    <xdr:ext cx="762000" cy="716380"/>
    <xdr:pic>
      <xdr:nvPicPr>
        <xdr:cNvPr id="10" name="2 Imagen" descr="Resultado de imagen para logo de inapa">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47751" y="256460626"/>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953</xdr:row>
      <xdr:rowOff>114301</xdr:rowOff>
    </xdr:from>
    <xdr:ext cx="816877" cy="676274"/>
    <xdr:pic>
      <xdr:nvPicPr>
        <xdr:cNvPr id="11" name="2 Imagen" descr="Resultado de imagen para logo de inapa">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90600" y="431063401"/>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1047750</xdr:colOff>
      <xdr:row>972</xdr:row>
      <xdr:rowOff>66675</xdr:rowOff>
    </xdr:from>
    <xdr:to>
      <xdr:col>3</xdr:col>
      <xdr:colOff>904875</xdr:colOff>
      <xdr:row>981</xdr:row>
      <xdr:rowOff>90033</xdr:rowOff>
    </xdr:to>
    <xdr:pic>
      <xdr:nvPicPr>
        <xdr:cNvPr id="12" name="Imagen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1"/>
        <a:stretch>
          <a:fillRect/>
        </a:stretch>
      </xdr:blipFill>
      <xdr:spPr>
        <a:xfrm>
          <a:off x="2924175" y="433949475"/>
          <a:ext cx="3267075" cy="13092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104775</xdr:colOff>
      <xdr:row>0</xdr:row>
      <xdr:rowOff>76200</xdr:rowOff>
    </xdr:from>
    <xdr:to>
      <xdr:col>1</xdr:col>
      <xdr:colOff>996352</xdr:colOff>
      <xdr:row>4</xdr:row>
      <xdr:rowOff>152399</xdr:rowOff>
    </xdr:to>
    <xdr:pic>
      <xdr:nvPicPr>
        <xdr:cNvPr id="2" name="2 Imagen" descr="Resultado de imagen para logo de inapa">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762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123826</xdr:colOff>
      <xdr:row>474</xdr:row>
      <xdr:rowOff>0</xdr:rowOff>
    </xdr:from>
    <xdr:ext cx="733424" cy="710683"/>
    <xdr:pic>
      <xdr:nvPicPr>
        <xdr:cNvPr id="3" name="2 Imagen" descr="Resultado de imagen para logo de inapa">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4876" y="233819700"/>
          <a:ext cx="733424" cy="7106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200026</xdr:colOff>
      <xdr:row>635</xdr:row>
      <xdr:rowOff>114301</xdr:rowOff>
    </xdr:from>
    <xdr:ext cx="736339" cy="609599"/>
    <xdr:pic>
      <xdr:nvPicPr>
        <xdr:cNvPr id="4" name="2 Imagen" descr="Resultado de imagen para logo de inapa">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1076" y="271272001"/>
          <a:ext cx="736339" cy="6095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352425</xdr:colOff>
      <xdr:row>648</xdr:row>
      <xdr:rowOff>171451</xdr:rowOff>
    </xdr:from>
    <xdr:ext cx="747845" cy="619124"/>
    <xdr:pic>
      <xdr:nvPicPr>
        <xdr:cNvPr id="5" name="2 Imagen" descr="Resultado de imagen para logo de inapa">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33475" y="273805651"/>
          <a:ext cx="747845" cy="6191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228601</xdr:colOff>
      <xdr:row>678</xdr:row>
      <xdr:rowOff>0</xdr:rowOff>
    </xdr:from>
    <xdr:ext cx="800099" cy="662384"/>
    <xdr:pic>
      <xdr:nvPicPr>
        <xdr:cNvPr id="6" name="2 Imagen" descr="Resultado de imagen para logo de inapa">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09651" y="283892625"/>
          <a:ext cx="800099" cy="6623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573</xdr:row>
      <xdr:rowOff>38101</xdr:rowOff>
    </xdr:from>
    <xdr:ext cx="697914" cy="676274"/>
    <xdr:pic>
      <xdr:nvPicPr>
        <xdr:cNvPr id="7" name="2 Imagen" descr="Resultado de imagen para logo de inapa">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23926" y="258784726"/>
          <a:ext cx="697914"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588</xdr:row>
      <xdr:rowOff>47626</xdr:rowOff>
    </xdr:from>
    <xdr:ext cx="695324" cy="673764"/>
    <xdr:pic>
      <xdr:nvPicPr>
        <xdr:cNvPr id="8" name="2 Imagen" descr="Resultado de imagen para logo de inapa">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38226" y="261613651"/>
          <a:ext cx="695324" cy="6737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608</xdr:row>
      <xdr:rowOff>19051</xdr:rowOff>
    </xdr:from>
    <xdr:ext cx="714374" cy="692223"/>
    <xdr:pic>
      <xdr:nvPicPr>
        <xdr:cNvPr id="9" name="2 Imagen" descr="Resultado de imagen para logo de inapa">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52526" y="266347576"/>
          <a:ext cx="714374" cy="692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365</xdr:row>
      <xdr:rowOff>38101</xdr:rowOff>
    </xdr:from>
    <xdr:ext cx="762000" cy="716380"/>
    <xdr:pic>
      <xdr:nvPicPr>
        <xdr:cNvPr id="10" name="2 Imagen" descr="Resultado de imagen para logo de inapa">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38226" y="196443601"/>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798</xdr:row>
      <xdr:rowOff>114301</xdr:rowOff>
    </xdr:from>
    <xdr:ext cx="816877" cy="676274"/>
    <xdr:pic>
      <xdr:nvPicPr>
        <xdr:cNvPr id="11" name="2 Imagen" descr="Resultado de imagen para logo de inapa">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81075" y="321544951"/>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676275</xdr:colOff>
      <xdr:row>821</xdr:row>
      <xdr:rowOff>76200</xdr:rowOff>
    </xdr:from>
    <xdr:to>
      <xdr:col>3</xdr:col>
      <xdr:colOff>534590</xdr:colOff>
      <xdr:row>830</xdr:row>
      <xdr:rowOff>99559</xdr:rowOff>
    </xdr:to>
    <xdr:pic>
      <xdr:nvPicPr>
        <xdr:cNvPr id="12" name="Imagen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1"/>
        <a:stretch>
          <a:fillRect/>
        </a:stretch>
      </xdr:blipFill>
      <xdr:spPr>
        <a:xfrm>
          <a:off x="2543175" y="325012050"/>
          <a:ext cx="3268265" cy="13092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104775</xdr:colOff>
      <xdr:row>0</xdr:row>
      <xdr:rowOff>76201</xdr:rowOff>
    </xdr:from>
    <xdr:to>
      <xdr:col>1</xdr:col>
      <xdr:colOff>895350</xdr:colOff>
      <xdr:row>4</xdr:row>
      <xdr:rowOff>57445</xdr:rowOff>
    </xdr:to>
    <xdr:pic>
      <xdr:nvPicPr>
        <xdr:cNvPr id="2" name="2 Imagen" descr="Resultado de imagen para logo de inapa">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76201"/>
          <a:ext cx="790575" cy="743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123826</xdr:colOff>
      <xdr:row>442</xdr:row>
      <xdr:rowOff>0</xdr:rowOff>
    </xdr:from>
    <xdr:ext cx="733424" cy="710683"/>
    <xdr:pic>
      <xdr:nvPicPr>
        <xdr:cNvPr id="3" name="2 Imagen" descr="Resultado de imagen para logo de inapa">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4876" y="232476675"/>
          <a:ext cx="733424" cy="7106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200026</xdr:colOff>
      <xdr:row>600</xdr:row>
      <xdr:rowOff>114301</xdr:rowOff>
    </xdr:from>
    <xdr:ext cx="736339" cy="609599"/>
    <xdr:pic>
      <xdr:nvPicPr>
        <xdr:cNvPr id="4" name="2 Imagen" descr="Resultado de imagen para logo de inapa">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1076" y="259251451"/>
          <a:ext cx="736339" cy="6095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352425</xdr:colOff>
      <xdr:row>615</xdr:row>
      <xdr:rowOff>171451</xdr:rowOff>
    </xdr:from>
    <xdr:ext cx="747845" cy="619124"/>
    <xdr:pic>
      <xdr:nvPicPr>
        <xdr:cNvPr id="5" name="2 Imagen" descr="Resultado de imagen para logo de inapa">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33475" y="261785101"/>
          <a:ext cx="747845" cy="6191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228601</xdr:colOff>
      <xdr:row>630</xdr:row>
      <xdr:rowOff>0</xdr:rowOff>
    </xdr:from>
    <xdr:ext cx="724835" cy="600075"/>
    <xdr:pic>
      <xdr:nvPicPr>
        <xdr:cNvPr id="6" name="2 Imagen" descr="Resultado de imagen para logo de inapa">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09651" y="264594975"/>
          <a:ext cx="724835" cy="600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547</xdr:row>
      <xdr:rowOff>38101</xdr:rowOff>
    </xdr:from>
    <xdr:ext cx="697914" cy="676274"/>
    <xdr:pic>
      <xdr:nvPicPr>
        <xdr:cNvPr id="7" name="2 Imagen" descr="Resultado de imagen para logo de inapa">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23926" y="247802401"/>
          <a:ext cx="697914"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562</xdr:row>
      <xdr:rowOff>47626</xdr:rowOff>
    </xdr:from>
    <xdr:ext cx="695324" cy="673764"/>
    <xdr:pic>
      <xdr:nvPicPr>
        <xdr:cNvPr id="8" name="2 Imagen" descr="Resultado de imagen para logo de inapa">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38226" y="250631326"/>
          <a:ext cx="695324" cy="6737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584</xdr:row>
      <xdr:rowOff>19051</xdr:rowOff>
    </xdr:from>
    <xdr:ext cx="714374" cy="692223"/>
    <xdr:pic>
      <xdr:nvPicPr>
        <xdr:cNvPr id="9" name="2 Imagen" descr="Resultado de imagen para logo de inapa">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52526" y="254793751"/>
          <a:ext cx="714374" cy="692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359</xdr:row>
      <xdr:rowOff>38101</xdr:rowOff>
    </xdr:from>
    <xdr:ext cx="762000" cy="716380"/>
    <xdr:pic>
      <xdr:nvPicPr>
        <xdr:cNvPr id="10" name="2 Imagen" descr="Resultado de imagen para logo de inapa">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38226" y="210083401"/>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709</xdr:row>
      <xdr:rowOff>114301</xdr:rowOff>
    </xdr:from>
    <xdr:ext cx="733425" cy="607186"/>
    <xdr:pic>
      <xdr:nvPicPr>
        <xdr:cNvPr id="11" name="2 Imagen" descr="Resultado de imagen para logo de inapa">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81075" y="310791226"/>
          <a:ext cx="733425" cy="6071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752475</xdr:colOff>
      <xdr:row>774</xdr:row>
      <xdr:rowOff>66675</xdr:rowOff>
    </xdr:from>
    <xdr:to>
      <xdr:col>3</xdr:col>
      <xdr:colOff>610790</xdr:colOff>
      <xdr:row>783</xdr:row>
      <xdr:rowOff>90029</xdr:rowOff>
    </xdr:to>
    <xdr:pic>
      <xdr:nvPicPr>
        <xdr:cNvPr id="12" name="Imagen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1"/>
        <a:stretch>
          <a:fillRect/>
        </a:stretch>
      </xdr:blipFill>
      <xdr:spPr>
        <a:xfrm>
          <a:off x="2619375" y="319792350"/>
          <a:ext cx="3268265" cy="1309229"/>
        </a:xfrm>
        <a:prstGeom prst="rect">
          <a:avLst/>
        </a:prstGeom>
      </xdr:spPr>
    </xdr:pic>
    <xdr:clientData/>
  </xdr:twoCellAnchor>
  <xdr:oneCellAnchor>
    <xdr:from>
      <xdr:col>1</xdr:col>
      <xdr:colOff>200025</xdr:colOff>
      <xdr:row>726</xdr:row>
      <xdr:rowOff>114301</xdr:rowOff>
    </xdr:from>
    <xdr:ext cx="733425" cy="607186"/>
    <xdr:pic>
      <xdr:nvPicPr>
        <xdr:cNvPr id="13" name="2 Imagen" descr="Resultado de imagen para logo de inapa">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81075" y="309829201"/>
          <a:ext cx="733425" cy="6071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104776</xdr:colOff>
      <xdr:row>0</xdr:row>
      <xdr:rowOff>76201</xdr:rowOff>
    </xdr:from>
    <xdr:to>
      <xdr:col>1</xdr:col>
      <xdr:colOff>783590</xdr:colOff>
      <xdr:row>3</xdr:row>
      <xdr:rowOff>142875</xdr:rowOff>
    </xdr:to>
    <xdr:pic>
      <xdr:nvPicPr>
        <xdr:cNvPr id="2" name="2 Imagen" descr="Resultado de imagen para logo de inapa">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6" y="76201"/>
          <a:ext cx="678814" cy="638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133351</xdr:colOff>
      <xdr:row>459</xdr:row>
      <xdr:rowOff>95250</xdr:rowOff>
    </xdr:from>
    <xdr:ext cx="733424" cy="710683"/>
    <xdr:pic>
      <xdr:nvPicPr>
        <xdr:cNvPr id="3" name="2 Imagen" descr="Resultado de imagen para logo de inapa">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1" y="237258225"/>
          <a:ext cx="733424" cy="7106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200026</xdr:colOff>
      <xdr:row>558</xdr:row>
      <xdr:rowOff>114301</xdr:rowOff>
    </xdr:from>
    <xdr:ext cx="736339" cy="609599"/>
    <xdr:pic>
      <xdr:nvPicPr>
        <xdr:cNvPr id="4" name="2 Imagen" descr="Resultado de imagen para logo de inapa">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1076" y="259680076"/>
          <a:ext cx="736339" cy="6095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171450</xdr:colOff>
      <xdr:row>573</xdr:row>
      <xdr:rowOff>38101</xdr:rowOff>
    </xdr:from>
    <xdr:ext cx="747845" cy="619124"/>
    <xdr:pic>
      <xdr:nvPicPr>
        <xdr:cNvPr id="5" name="2 Imagen" descr="Resultado de imagen para logo de inapa">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258727576"/>
          <a:ext cx="747845" cy="6191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228601</xdr:colOff>
      <xdr:row>591</xdr:row>
      <xdr:rowOff>0</xdr:rowOff>
    </xdr:from>
    <xdr:ext cx="724835" cy="600075"/>
    <xdr:pic>
      <xdr:nvPicPr>
        <xdr:cNvPr id="6" name="2 Imagen" descr="Resultado de imagen para logo de inapa">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09651" y="266033250"/>
          <a:ext cx="724835" cy="600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505</xdr:row>
      <xdr:rowOff>38101</xdr:rowOff>
    </xdr:from>
    <xdr:ext cx="697914" cy="676274"/>
    <xdr:pic>
      <xdr:nvPicPr>
        <xdr:cNvPr id="7" name="2 Imagen" descr="Resultado de imagen para logo de inapa">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23926" y="249688351"/>
          <a:ext cx="697914"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520</xdr:row>
      <xdr:rowOff>47626</xdr:rowOff>
    </xdr:from>
    <xdr:ext cx="695324" cy="673764"/>
    <xdr:pic>
      <xdr:nvPicPr>
        <xdr:cNvPr id="8" name="2 Imagen" descr="Resultado de imagen para logo de inapa">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38226" y="252517276"/>
          <a:ext cx="695324" cy="6737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541</xdr:row>
      <xdr:rowOff>19051</xdr:rowOff>
    </xdr:from>
    <xdr:ext cx="648766" cy="628649"/>
    <xdr:pic>
      <xdr:nvPicPr>
        <xdr:cNvPr id="9" name="2 Imagen" descr="Resultado de imagen para logo de inapa">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52526" y="256489201"/>
          <a:ext cx="648766" cy="6286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400</xdr:row>
      <xdr:rowOff>114301</xdr:rowOff>
    </xdr:from>
    <xdr:ext cx="762000" cy="716380"/>
    <xdr:pic>
      <xdr:nvPicPr>
        <xdr:cNvPr id="10" name="2 Imagen" descr="Resultado de imagen para logo de inapa">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1" y="208587976"/>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200026</xdr:colOff>
      <xdr:row>721</xdr:row>
      <xdr:rowOff>114301</xdr:rowOff>
    </xdr:from>
    <xdr:ext cx="724834" cy="600074"/>
    <xdr:pic>
      <xdr:nvPicPr>
        <xdr:cNvPr id="11" name="2 Imagen" descr="Resultado de imagen para logo de inapa">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81076" y="312277126"/>
          <a:ext cx="724834" cy="6000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752475</xdr:colOff>
      <xdr:row>777</xdr:row>
      <xdr:rowOff>152400</xdr:rowOff>
    </xdr:from>
    <xdr:to>
      <xdr:col>3</xdr:col>
      <xdr:colOff>610790</xdr:colOff>
      <xdr:row>784</xdr:row>
      <xdr:rowOff>128128</xdr:rowOff>
    </xdr:to>
    <xdr:pic>
      <xdr:nvPicPr>
        <xdr:cNvPr id="12" name="Imagen 1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11"/>
        <a:stretch>
          <a:fillRect/>
        </a:stretch>
      </xdr:blipFill>
      <xdr:spPr>
        <a:xfrm>
          <a:off x="2619375" y="328726800"/>
          <a:ext cx="3268265" cy="1309228"/>
        </a:xfrm>
        <a:prstGeom prst="rect">
          <a:avLst/>
        </a:prstGeom>
      </xdr:spPr>
    </xdr:pic>
    <xdr:clientData/>
  </xdr:twoCellAnchor>
  <xdr:oneCellAnchor>
    <xdr:from>
      <xdr:col>1</xdr:col>
      <xdr:colOff>200025</xdr:colOff>
      <xdr:row>741</xdr:row>
      <xdr:rowOff>114301</xdr:rowOff>
    </xdr:from>
    <xdr:ext cx="733425" cy="607186"/>
    <xdr:pic>
      <xdr:nvPicPr>
        <xdr:cNvPr id="13" name="2 Imagen" descr="Resultado de imagen para logo de inapa">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81075" y="315925201"/>
          <a:ext cx="733425" cy="6071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104776</xdr:colOff>
      <xdr:row>0</xdr:row>
      <xdr:rowOff>76201</xdr:rowOff>
    </xdr:from>
    <xdr:to>
      <xdr:col>1</xdr:col>
      <xdr:colOff>783590</xdr:colOff>
      <xdr:row>3</xdr:row>
      <xdr:rowOff>142875</xdr:rowOff>
    </xdr:to>
    <xdr:pic>
      <xdr:nvPicPr>
        <xdr:cNvPr id="2" name="2 Imagen" descr="Resultado de imagen para logo de inapa">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6" y="76201"/>
          <a:ext cx="678814" cy="638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133351</xdr:colOff>
      <xdr:row>439</xdr:row>
      <xdr:rowOff>95250</xdr:rowOff>
    </xdr:from>
    <xdr:ext cx="733424" cy="710683"/>
    <xdr:pic>
      <xdr:nvPicPr>
        <xdr:cNvPr id="3" name="2 Imagen" descr="Resultado de imagen para logo de inapa">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1" y="233524425"/>
          <a:ext cx="733424" cy="7106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161925</xdr:colOff>
      <xdr:row>519</xdr:row>
      <xdr:rowOff>85726</xdr:rowOff>
    </xdr:from>
    <xdr:ext cx="714375" cy="591415"/>
    <xdr:pic>
      <xdr:nvPicPr>
        <xdr:cNvPr id="5" name="2 Imagen" descr="Resultado de imagen para logo de inapa">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2975" y="217179526"/>
          <a:ext cx="714375" cy="5914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228601</xdr:colOff>
      <xdr:row>551</xdr:row>
      <xdr:rowOff>0</xdr:rowOff>
    </xdr:from>
    <xdr:ext cx="724835" cy="600075"/>
    <xdr:pic>
      <xdr:nvPicPr>
        <xdr:cNvPr id="6" name="2 Imagen" descr="Resultado de imagen para logo de inapa">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9651" y="265671300"/>
          <a:ext cx="724835" cy="600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483</xdr:row>
      <xdr:rowOff>38101</xdr:rowOff>
    </xdr:from>
    <xdr:ext cx="697914" cy="676274"/>
    <xdr:pic>
      <xdr:nvPicPr>
        <xdr:cNvPr id="7" name="2 Imagen" descr="Resultado de imagen para logo de inapa">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3926" y="261642226"/>
          <a:ext cx="697914"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498</xdr:row>
      <xdr:rowOff>47626</xdr:rowOff>
    </xdr:from>
    <xdr:ext cx="695324" cy="673764"/>
    <xdr:pic>
      <xdr:nvPicPr>
        <xdr:cNvPr id="8" name="2 Imagen" descr="Resultado de imagen para logo de inapa">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8226" y="264471151"/>
          <a:ext cx="695324" cy="6737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314</xdr:row>
      <xdr:rowOff>114301</xdr:rowOff>
    </xdr:from>
    <xdr:ext cx="762000" cy="716380"/>
    <xdr:pic>
      <xdr:nvPicPr>
        <xdr:cNvPr id="10" name="2 Imagen" descr="Resultado de imagen para logo de inapa">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601" y="208587976"/>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542925</xdr:colOff>
      <xdr:row>703</xdr:row>
      <xdr:rowOff>28575</xdr:rowOff>
    </xdr:from>
    <xdr:to>
      <xdr:col>3</xdr:col>
      <xdr:colOff>38100</xdr:colOff>
      <xdr:row>709</xdr:row>
      <xdr:rowOff>49334</xdr:rowOff>
    </xdr:to>
    <xdr:pic>
      <xdr:nvPicPr>
        <xdr:cNvPr id="12" name="Imagen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8"/>
        <a:stretch>
          <a:fillRect/>
        </a:stretch>
      </xdr:blipFill>
      <xdr:spPr>
        <a:xfrm>
          <a:off x="2409825" y="271786350"/>
          <a:ext cx="2905125" cy="1163759"/>
        </a:xfrm>
        <a:prstGeom prst="rect">
          <a:avLst/>
        </a:prstGeom>
      </xdr:spPr>
    </xdr:pic>
    <xdr:clientData/>
  </xdr:twoCellAnchor>
  <xdr:oneCellAnchor>
    <xdr:from>
      <xdr:col>1</xdr:col>
      <xdr:colOff>200025</xdr:colOff>
      <xdr:row>675</xdr:row>
      <xdr:rowOff>114301</xdr:rowOff>
    </xdr:from>
    <xdr:ext cx="733425" cy="607186"/>
    <xdr:pic>
      <xdr:nvPicPr>
        <xdr:cNvPr id="13" name="2 Imagen" descr="Resultado de imagen para logo de inapa">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81075" y="312096151"/>
          <a:ext cx="733425" cy="6071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104776</xdr:colOff>
      <xdr:row>0</xdr:row>
      <xdr:rowOff>76201</xdr:rowOff>
    </xdr:from>
    <xdr:to>
      <xdr:col>1</xdr:col>
      <xdr:colOff>783590</xdr:colOff>
      <xdr:row>3</xdr:row>
      <xdr:rowOff>142875</xdr:rowOff>
    </xdr:to>
    <xdr:pic>
      <xdr:nvPicPr>
        <xdr:cNvPr id="2" name="2 Imagen" descr="Resultado de imagen para logo de inap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6" y="76201"/>
          <a:ext cx="678814" cy="638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133351</xdr:colOff>
      <xdr:row>457</xdr:row>
      <xdr:rowOff>95250</xdr:rowOff>
    </xdr:from>
    <xdr:ext cx="733424" cy="710683"/>
    <xdr:pic>
      <xdr:nvPicPr>
        <xdr:cNvPr id="3" name="2 Imagen" descr="Resultado de imagen para logo de inapa">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1" y="206702025"/>
          <a:ext cx="733424" cy="7106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161925</xdr:colOff>
      <xdr:row>594</xdr:row>
      <xdr:rowOff>85726</xdr:rowOff>
    </xdr:from>
    <xdr:ext cx="714375" cy="591415"/>
    <xdr:pic>
      <xdr:nvPicPr>
        <xdr:cNvPr id="4" name="2 Imagen" descr="Resultado de imagen para logo de inapa">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2975" y="233705401"/>
          <a:ext cx="714375" cy="5914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228601</xdr:colOff>
      <xdr:row>621</xdr:row>
      <xdr:rowOff>0</xdr:rowOff>
    </xdr:from>
    <xdr:ext cx="724835" cy="600075"/>
    <xdr:pic>
      <xdr:nvPicPr>
        <xdr:cNvPr id="5" name="2 Imagen" descr="Resultado de imagen para logo de inapa">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9651" y="239715675"/>
          <a:ext cx="724835" cy="600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558</xdr:row>
      <xdr:rowOff>38101</xdr:rowOff>
    </xdr:from>
    <xdr:ext cx="697914" cy="676274"/>
    <xdr:pic>
      <xdr:nvPicPr>
        <xdr:cNvPr id="6" name="2 Imagen" descr="Resultado de imagen para logo de inapa">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3926" y="226561651"/>
          <a:ext cx="697914"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573</xdr:row>
      <xdr:rowOff>47626</xdr:rowOff>
    </xdr:from>
    <xdr:ext cx="695324" cy="673764"/>
    <xdr:pic>
      <xdr:nvPicPr>
        <xdr:cNvPr id="7" name="2 Imagen" descr="Resultado de imagen para logo de inapa">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8226" y="229819201"/>
          <a:ext cx="695324" cy="6737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334</xdr:row>
      <xdr:rowOff>114301</xdr:rowOff>
    </xdr:from>
    <xdr:ext cx="762000" cy="716380"/>
    <xdr:pic>
      <xdr:nvPicPr>
        <xdr:cNvPr id="8" name="2 Imagen" descr="Resultado de imagen para logo de inapa">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601" y="172440601"/>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923925</xdr:colOff>
      <xdr:row>768</xdr:row>
      <xdr:rowOff>57150</xdr:rowOff>
    </xdr:from>
    <xdr:to>
      <xdr:col>3</xdr:col>
      <xdr:colOff>419100</xdr:colOff>
      <xdr:row>776</xdr:row>
      <xdr:rowOff>1711</xdr:rowOff>
    </xdr:to>
    <xdr:pic>
      <xdr:nvPicPr>
        <xdr:cNvPr id="9" name="Imagen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8"/>
        <a:stretch>
          <a:fillRect/>
        </a:stretch>
      </xdr:blipFill>
      <xdr:spPr>
        <a:xfrm>
          <a:off x="2790825" y="307505100"/>
          <a:ext cx="2905125" cy="1163761"/>
        </a:xfrm>
        <a:prstGeom prst="rect">
          <a:avLst/>
        </a:prstGeom>
      </xdr:spPr>
    </xdr:pic>
    <xdr:clientData/>
  </xdr:twoCellAnchor>
  <xdr:oneCellAnchor>
    <xdr:from>
      <xdr:col>1</xdr:col>
      <xdr:colOff>200025</xdr:colOff>
      <xdr:row>709</xdr:row>
      <xdr:rowOff>114301</xdr:rowOff>
    </xdr:from>
    <xdr:ext cx="733425" cy="607186"/>
    <xdr:pic>
      <xdr:nvPicPr>
        <xdr:cNvPr id="10" name="2 Imagen" descr="Resultado de imagen para logo de inapa">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81075" y="280939876"/>
          <a:ext cx="733425" cy="6071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104776</xdr:colOff>
      <xdr:row>0</xdr:row>
      <xdr:rowOff>76201</xdr:rowOff>
    </xdr:from>
    <xdr:to>
      <xdr:col>1</xdr:col>
      <xdr:colOff>783590</xdr:colOff>
      <xdr:row>3</xdr:row>
      <xdr:rowOff>142875</xdr:rowOff>
    </xdr:to>
    <xdr:pic>
      <xdr:nvPicPr>
        <xdr:cNvPr id="2" name="2 Imagen" descr="Resultado de imagen para logo de inap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6" y="76201"/>
          <a:ext cx="678814" cy="638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133351</xdr:colOff>
      <xdr:row>416</xdr:row>
      <xdr:rowOff>95250</xdr:rowOff>
    </xdr:from>
    <xdr:ext cx="733424" cy="710683"/>
    <xdr:pic>
      <xdr:nvPicPr>
        <xdr:cNvPr id="3" name="2 Imagen" descr="Resultado de imagen para logo de inapa">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1" y="202939650"/>
          <a:ext cx="733424" cy="7106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161925</xdr:colOff>
      <xdr:row>505</xdr:row>
      <xdr:rowOff>85726</xdr:rowOff>
    </xdr:from>
    <xdr:ext cx="714375" cy="591415"/>
    <xdr:pic>
      <xdr:nvPicPr>
        <xdr:cNvPr id="4" name="2 Imagen" descr="Resultado de imagen para logo de inapa">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2975" y="220818076"/>
          <a:ext cx="714375" cy="5914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228601</xdr:colOff>
      <xdr:row>536</xdr:row>
      <xdr:rowOff>0</xdr:rowOff>
    </xdr:from>
    <xdr:ext cx="724835" cy="600075"/>
    <xdr:pic>
      <xdr:nvPicPr>
        <xdr:cNvPr id="5" name="2 Imagen" descr="Resultado de imagen para logo de inapa">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9651" y="227209350"/>
          <a:ext cx="724835" cy="600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469</xdr:row>
      <xdr:rowOff>38101</xdr:rowOff>
    </xdr:from>
    <xdr:ext cx="697914" cy="676274"/>
    <xdr:pic>
      <xdr:nvPicPr>
        <xdr:cNvPr id="6" name="2 Imagen" descr="Resultado de imagen para logo de inapa">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3926" y="214169626"/>
          <a:ext cx="697914"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484</xdr:row>
      <xdr:rowOff>47626</xdr:rowOff>
    </xdr:from>
    <xdr:ext cx="695324" cy="673764"/>
    <xdr:pic>
      <xdr:nvPicPr>
        <xdr:cNvPr id="7" name="2 Imagen" descr="Resultado de imagen para logo de inapa">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8226" y="216931876"/>
          <a:ext cx="695324" cy="6737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356</xdr:row>
      <xdr:rowOff>114301</xdr:rowOff>
    </xdr:from>
    <xdr:ext cx="762000" cy="716380"/>
    <xdr:pic>
      <xdr:nvPicPr>
        <xdr:cNvPr id="8" name="2 Imagen" descr="Resultado de imagen para logo de inapa">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601" y="164344351"/>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942976</xdr:colOff>
      <xdr:row>701</xdr:row>
      <xdr:rowOff>133352</xdr:rowOff>
    </xdr:from>
    <xdr:to>
      <xdr:col>3</xdr:col>
      <xdr:colOff>433874</xdr:colOff>
      <xdr:row>709</xdr:row>
      <xdr:rowOff>76200</xdr:rowOff>
    </xdr:to>
    <xdr:pic>
      <xdr:nvPicPr>
        <xdr:cNvPr id="9" name="Imagen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8"/>
        <a:stretch>
          <a:fillRect/>
        </a:stretch>
      </xdr:blipFill>
      <xdr:spPr>
        <a:xfrm>
          <a:off x="2809876" y="283302077"/>
          <a:ext cx="2900848" cy="1162048"/>
        </a:xfrm>
        <a:prstGeom prst="rect">
          <a:avLst/>
        </a:prstGeom>
      </xdr:spPr>
    </xdr:pic>
    <xdr:clientData/>
  </xdr:twoCellAnchor>
  <xdr:oneCellAnchor>
    <xdr:from>
      <xdr:col>1</xdr:col>
      <xdr:colOff>200025</xdr:colOff>
      <xdr:row>629</xdr:row>
      <xdr:rowOff>114301</xdr:rowOff>
    </xdr:from>
    <xdr:ext cx="733425" cy="607186"/>
    <xdr:pic>
      <xdr:nvPicPr>
        <xdr:cNvPr id="10" name="2 Imagen" descr="Resultado de imagen para logo de inapa">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81075" y="249288301"/>
          <a:ext cx="733425" cy="6071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295276</xdr:colOff>
      <xdr:row>1</xdr:row>
      <xdr:rowOff>92076</xdr:rowOff>
    </xdr:from>
    <xdr:to>
      <xdr:col>1</xdr:col>
      <xdr:colOff>196215</xdr:colOff>
      <xdr:row>4</xdr:row>
      <xdr:rowOff>158750</xdr:rowOff>
    </xdr:to>
    <xdr:pic>
      <xdr:nvPicPr>
        <xdr:cNvPr id="2" name="2 Imagen" descr="Resultado de imagen para logo de inapa">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6" y="282576"/>
          <a:ext cx="678814" cy="638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292101</xdr:colOff>
      <xdr:row>355</xdr:row>
      <xdr:rowOff>15875</xdr:rowOff>
    </xdr:from>
    <xdr:ext cx="733424" cy="710683"/>
    <xdr:pic>
      <xdr:nvPicPr>
        <xdr:cNvPr id="3" name="2 Imagen" descr="Resultado de imagen para logo de inapa">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2101" y="138779250"/>
          <a:ext cx="733424" cy="7106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257175</xdr:colOff>
      <xdr:row>562</xdr:row>
      <xdr:rowOff>69851</xdr:rowOff>
    </xdr:from>
    <xdr:ext cx="714375" cy="591415"/>
    <xdr:pic>
      <xdr:nvPicPr>
        <xdr:cNvPr id="4" name="2 Imagen" descr="Resultado de imagen para logo de inapa">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175" y="177679351"/>
          <a:ext cx="714375" cy="5914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260351</xdr:colOff>
      <xdr:row>628</xdr:row>
      <xdr:rowOff>31750</xdr:rowOff>
    </xdr:from>
    <xdr:ext cx="724835" cy="600075"/>
    <xdr:pic>
      <xdr:nvPicPr>
        <xdr:cNvPr id="5" name="2 Imagen" descr="Resultado de imagen para logo de inapa">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0351" y="190214250"/>
          <a:ext cx="724835" cy="600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206376</xdr:colOff>
      <xdr:row>414</xdr:row>
      <xdr:rowOff>117476</xdr:rowOff>
    </xdr:from>
    <xdr:ext cx="697914" cy="676274"/>
    <xdr:pic>
      <xdr:nvPicPr>
        <xdr:cNvPr id="6" name="2 Imagen" descr="Resultado de imagen para logo de inapa">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6376" y="151580851"/>
          <a:ext cx="697914"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161926</xdr:colOff>
      <xdr:row>481</xdr:row>
      <xdr:rowOff>79376</xdr:rowOff>
    </xdr:from>
    <xdr:ext cx="695324" cy="673764"/>
    <xdr:pic>
      <xdr:nvPicPr>
        <xdr:cNvPr id="7" name="2 Imagen" descr="Resultado de imagen para logo de inapa">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1926" y="164258626"/>
          <a:ext cx="695324" cy="6737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177801</xdr:colOff>
      <xdr:row>253</xdr:row>
      <xdr:rowOff>177801</xdr:rowOff>
    </xdr:from>
    <xdr:ext cx="762000" cy="716380"/>
    <xdr:pic>
      <xdr:nvPicPr>
        <xdr:cNvPr id="8" name="2 Imagen" descr="Resultado de imagen para logo de inapa">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7801" y="113223676"/>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523875</xdr:colOff>
      <xdr:row>854</xdr:row>
      <xdr:rowOff>0</xdr:rowOff>
    </xdr:from>
    <xdr:to>
      <xdr:col>3</xdr:col>
      <xdr:colOff>19050</xdr:colOff>
      <xdr:row>861</xdr:row>
      <xdr:rowOff>96961</xdr:rowOff>
    </xdr:to>
    <xdr:pic>
      <xdr:nvPicPr>
        <xdr:cNvPr id="9" name="Imagen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8"/>
        <a:stretch>
          <a:fillRect/>
        </a:stretch>
      </xdr:blipFill>
      <xdr:spPr>
        <a:xfrm>
          <a:off x="2390775" y="282406725"/>
          <a:ext cx="2905125" cy="1163763"/>
        </a:xfrm>
        <a:prstGeom prst="rect">
          <a:avLst/>
        </a:prstGeom>
      </xdr:spPr>
    </xdr:pic>
    <xdr:clientData/>
  </xdr:twoCellAnchor>
  <xdr:oneCellAnchor>
    <xdr:from>
      <xdr:col>0</xdr:col>
      <xdr:colOff>342900</xdr:colOff>
      <xdr:row>759</xdr:row>
      <xdr:rowOff>161926</xdr:rowOff>
    </xdr:from>
    <xdr:ext cx="733425" cy="607186"/>
    <xdr:pic>
      <xdr:nvPicPr>
        <xdr:cNvPr id="10" name="2 Imagen" descr="Resultado de imagen para logo de inapa">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2900" y="229031801"/>
          <a:ext cx="733425" cy="6071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1943100</xdr:colOff>
      <xdr:row>301</xdr:row>
      <xdr:rowOff>0</xdr:rowOff>
    </xdr:from>
    <xdr:to>
      <xdr:col>2</xdr:col>
      <xdr:colOff>1943100</xdr:colOff>
      <xdr:row>656</xdr:row>
      <xdr:rowOff>31930</xdr:rowOff>
    </xdr:to>
    <xdr:pic>
      <xdr:nvPicPr>
        <xdr:cNvPr id="2" name="1 Imagen">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733800" y="311496075"/>
          <a:ext cx="0" cy="97573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1943100</xdr:colOff>
      <xdr:row>301</xdr:row>
      <xdr:rowOff>0</xdr:rowOff>
    </xdr:from>
    <xdr:to>
      <xdr:col>2</xdr:col>
      <xdr:colOff>1943100</xdr:colOff>
      <xdr:row>656</xdr:row>
      <xdr:rowOff>58123</xdr:rowOff>
    </xdr:to>
    <xdr:pic>
      <xdr:nvPicPr>
        <xdr:cNvPr id="3" name="1 Imagen">
          <a:extLst>
            <a:ext uri="{FF2B5EF4-FFF2-40B4-BE49-F238E27FC236}">
              <a16:creationId xmlns:a16="http://schemas.microsoft.com/office/drawing/2014/main" id="{00000000-0008-0000-01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733800" y="311496075"/>
          <a:ext cx="0" cy="97601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1943100</xdr:colOff>
      <xdr:row>302</xdr:row>
      <xdr:rowOff>76200</xdr:rowOff>
    </xdr:from>
    <xdr:to>
      <xdr:col>2</xdr:col>
      <xdr:colOff>1943100</xdr:colOff>
      <xdr:row>901</xdr:row>
      <xdr:rowOff>51742</xdr:rowOff>
    </xdr:to>
    <xdr:pic>
      <xdr:nvPicPr>
        <xdr:cNvPr id="4" name="5 Imagen">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819525" y="146361150"/>
          <a:ext cx="0" cy="175384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0</xdr:row>
      <xdr:rowOff>180975</xdr:rowOff>
    </xdr:from>
    <xdr:to>
      <xdr:col>1</xdr:col>
      <xdr:colOff>345719</xdr:colOff>
      <xdr:row>3</xdr:row>
      <xdr:rowOff>0</xdr:rowOff>
    </xdr:to>
    <xdr:pic>
      <xdr:nvPicPr>
        <xdr:cNvPr id="5" name="2 Imagen" descr="Resultado de imagen para logo de inapa">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180975"/>
          <a:ext cx="1012469"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468</xdr:row>
      <xdr:rowOff>142875</xdr:rowOff>
    </xdr:from>
    <xdr:to>
      <xdr:col>3</xdr:col>
      <xdr:colOff>95250</xdr:colOff>
      <xdr:row>2626</xdr:row>
      <xdr:rowOff>37302</xdr:rowOff>
    </xdr:to>
    <xdr:pic>
      <xdr:nvPicPr>
        <xdr:cNvPr id="6" name="1 Imagen">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952875" y="208483200"/>
          <a:ext cx="0" cy="423947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526</xdr:row>
      <xdr:rowOff>180975</xdr:rowOff>
    </xdr:from>
    <xdr:ext cx="1012469" cy="981075"/>
    <xdr:pic>
      <xdr:nvPicPr>
        <xdr:cNvPr id="8" name="2 Imagen" descr="Resultado de imagen para logo de inapa">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425285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645</xdr:row>
      <xdr:rowOff>28576</xdr:rowOff>
    </xdr:from>
    <xdr:ext cx="1012469" cy="838200"/>
    <xdr:pic>
      <xdr:nvPicPr>
        <xdr:cNvPr id="9" name="2 Imagen" descr="Resultado de imagen para logo de inapa">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287392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665</xdr:row>
      <xdr:rowOff>28576</xdr:rowOff>
    </xdr:from>
    <xdr:ext cx="1012469" cy="838200"/>
    <xdr:pic>
      <xdr:nvPicPr>
        <xdr:cNvPr id="10" name="2 Imagen" descr="Resultado de imagen para logo de inapa">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65791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467</xdr:row>
      <xdr:rowOff>180975</xdr:rowOff>
    </xdr:from>
    <xdr:ext cx="1012469" cy="981075"/>
    <xdr:pic>
      <xdr:nvPicPr>
        <xdr:cNvPr id="11" name="2 Imagen" descr="Resultado de imagen para logo de inapa">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22485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266700</xdr:colOff>
      <xdr:row>0</xdr:row>
      <xdr:rowOff>114300</xdr:rowOff>
    </xdr:from>
    <xdr:to>
      <xdr:col>1</xdr:col>
      <xdr:colOff>367702</xdr:colOff>
      <xdr:row>3</xdr:row>
      <xdr:rowOff>104775</xdr:rowOff>
    </xdr:to>
    <xdr:pic>
      <xdr:nvPicPr>
        <xdr:cNvPr id="12" name="2 Imagen" descr="Resultado de imagen para logo de inapa">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14300"/>
          <a:ext cx="891577"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171450</xdr:colOff>
      <xdr:row>501</xdr:row>
      <xdr:rowOff>0</xdr:rowOff>
    </xdr:from>
    <xdr:to>
      <xdr:col>3</xdr:col>
      <xdr:colOff>171450</xdr:colOff>
      <xdr:row>2293</xdr:row>
      <xdr:rowOff>8728</xdr:rowOff>
    </xdr:to>
    <xdr:pic>
      <xdr:nvPicPr>
        <xdr:cNvPr id="13" name="1 Imagen">
          <a:extLst>
            <a:ext uri="{FF2B5EF4-FFF2-40B4-BE49-F238E27FC236}">
              <a16:creationId xmlns:a16="http://schemas.microsoft.com/office/drawing/2014/main" id="{00000000-0008-0000-0100-00000D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895850" y="125091825"/>
          <a:ext cx="0" cy="350785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762000</xdr:colOff>
      <xdr:row>494</xdr:row>
      <xdr:rowOff>209550</xdr:rowOff>
    </xdr:from>
    <xdr:to>
      <xdr:col>5</xdr:col>
      <xdr:colOff>763256</xdr:colOff>
      <xdr:row>2508</xdr:row>
      <xdr:rowOff>151602</xdr:rowOff>
    </xdr:to>
    <xdr:pic>
      <xdr:nvPicPr>
        <xdr:cNvPr id="14" name="1 Imagen">
          <a:extLst>
            <a:ext uri="{FF2B5EF4-FFF2-40B4-BE49-F238E27FC236}">
              <a16:creationId xmlns:a16="http://schemas.microsoft.com/office/drawing/2014/main" id="{00000000-0008-0000-0100-00000E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7981950" y="233019600"/>
          <a:ext cx="1256" cy="395058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526</xdr:row>
      <xdr:rowOff>180975</xdr:rowOff>
    </xdr:from>
    <xdr:ext cx="1012469" cy="981075"/>
    <xdr:pic>
      <xdr:nvPicPr>
        <xdr:cNvPr id="15" name="2 Imagen" descr="Resultado de imagen para logo de inapa">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425285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645</xdr:row>
      <xdr:rowOff>28576</xdr:rowOff>
    </xdr:from>
    <xdr:ext cx="1012469" cy="838200"/>
    <xdr:pic>
      <xdr:nvPicPr>
        <xdr:cNvPr id="16" name="2 Imagen" descr="Resultado de imagen para logo de inapa">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287392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665</xdr:row>
      <xdr:rowOff>28576</xdr:rowOff>
    </xdr:from>
    <xdr:ext cx="1012469" cy="838200"/>
    <xdr:pic>
      <xdr:nvPicPr>
        <xdr:cNvPr id="17" name="2 Imagen" descr="Resultado de imagen para logo de inapa">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65791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467</xdr:row>
      <xdr:rowOff>180975</xdr:rowOff>
    </xdr:from>
    <xdr:ext cx="1012469" cy="981075"/>
    <xdr:pic>
      <xdr:nvPicPr>
        <xdr:cNvPr id="18" name="2 Imagen" descr="Resultado de imagen para logo de inapa">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22485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703</xdr:row>
      <xdr:rowOff>28576</xdr:rowOff>
    </xdr:from>
    <xdr:ext cx="1012469" cy="838200"/>
    <xdr:pic>
      <xdr:nvPicPr>
        <xdr:cNvPr id="19" name="2 Imagen" descr="Resultado de imagen para logo de inapa">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748659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571</xdr:row>
      <xdr:rowOff>180975</xdr:rowOff>
    </xdr:from>
    <xdr:ext cx="1012469" cy="981075"/>
    <xdr:pic>
      <xdr:nvPicPr>
        <xdr:cNvPr id="20" name="2 Imagen" descr="Resultado de imagen para logo de inapa">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490150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571</xdr:row>
      <xdr:rowOff>180975</xdr:rowOff>
    </xdr:from>
    <xdr:ext cx="1012469" cy="981075"/>
    <xdr:pic>
      <xdr:nvPicPr>
        <xdr:cNvPr id="21" name="2 Imagen" descr="Resultado de imagen para logo de inapa">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490150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593</xdr:row>
      <xdr:rowOff>180975</xdr:rowOff>
    </xdr:from>
    <xdr:ext cx="1012469" cy="981075"/>
    <xdr:pic>
      <xdr:nvPicPr>
        <xdr:cNvPr id="22" name="2 Imagen" descr="Resultado de imagen para logo de inapa">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32441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593</xdr:row>
      <xdr:rowOff>180975</xdr:rowOff>
    </xdr:from>
    <xdr:ext cx="1012469" cy="981075"/>
    <xdr:pic>
      <xdr:nvPicPr>
        <xdr:cNvPr id="23" name="2 Imagen" descr="Resultado de imagen para logo de inapa">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32441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619</xdr:row>
      <xdr:rowOff>180975</xdr:rowOff>
    </xdr:from>
    <xdr:ext cx="1012469" cy="981075"/>
    <xdr:pic>
      <xdr:nvPicPr>
        <xdr:cNvPr id="24" name="2 Imagen" descr="Resultado de imagen para logo de inapa">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78637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619</xdr:row>
      <xdr:rowOff>180975</xdr:rowOff>
    </xdr:from>
    <xdr:ext cx="1012469" cy="981075"/>
    <xdr:pic>
      <xdr:nvPicPr>
        <xdr:cNvPr id="25" name="2 Imagen" descr="Resultado de imagen para logo de inapa">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78637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1943100</xdr:colOff>
      <xdr:row>32</xdr:row>
      <xdr:rowOff>0</xdr:rowOff>
    </xdr:from>
    <xdr:to>
      <xdr:col>2</xdr:col>
      <xdr:colOff>1943100</xdr:colOff>
      <xdr:row>374</xdr:row>
      <xdr:rowOff>175164</xdr:rowOff>
    </xdr:to>
    <xdr:pic>
      <xdr:nvPicPr>
        <xdr:cNvPr id="2" name="1 Imagen">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819525" y="7143750"/>
          <a:ext cx="0" cy="187684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1943100</xdr:colOff>
      <xdr:row>32</xdr:row>
      <xdr:rowOff>0</xdr:rowOff>
    </xdr:from>
    <xdr:to>
      <xdr:col>2</xdr:col>
      <xdr:colOff>1943100</xdr:colOff>
      <xdr:row>374</xdr:row>
      <xdr:rowOff>201357</xdr:rowOff>
    </xdr:to>
    <xdr:pic>
      <xdr:nvPicPr>
        <xdr:cNvPr id="3" name="1 Imagen">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819525" y="7143750"/>
          <a:ext cx="0" cy="187710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1962150</xdr:colOff>
      <xdr:row>31</xdr:row>
      <xdr:rowOff>514350</xdr:rowOff>
    </xdr:from>
    <xdr:to>
      <xdr:col>2</xdr:col>
      <xdr:colOff>1962150</xdr:colOff>
      <xdr:row>467</xdr:row>
      <xdr:rowOff>254300</xdr:rowOff>
    </xdr:to>
    <xdr:pic>
      <xdr:nvPicPr>
        <xdr:cNvPr id="4" name="5 Imagen">
          <a:extLst>
            <a:ext uri="{FF2B5EF4-FFF2-40B4-BE49-F238E27FC236}">
              <a16:creationId xmlns:a16="http://schemas.microsoft.com/office/drawing/2014/main" id="{00000000-0008-0000-02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838575" y="7134225"/>
          <a:ext cx="0" cy="23599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489</xdr:row>
      <xdr:rowOff>142875</xdr:rowOff>
    </xdr:from>
    <xdr:to>
      <xdr:col>3</xdr:col>
      <xdr:colOff>95250</xdr:colOff>
      <xdr:row>2667</xdr:row>
      <xdr:rowOff>84923</xdr:rowOff>
    </xdr:to>
    <xdr:pic>
      <xdr:nvPicPr>
        <xdr:cNvPr id="6" name="1 Imagen">
          <a:extLst>
            <a:ext uri="{FF2B5EF4-FFF2-40B4-BE49-F238E27FC236}">
              <a16:creationId xmlns:a16="http://schemas.microsoft.com/office/drawing/2014/main" id="{00000000-0008-0000-0200-000006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5381625" y="255393825"/>
          <a:ext cx="0" cy="435263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548</xdr:row>
      <xdr:rowOff>180975</xdr:rowOff>
    </xdr:from>
    <xdr:ext cx="1012469" cy="981075"/>
    <xdr:pic>
      <xdr:nvPicPr>
        <xdr:cNvPr id="7" name="2 Imagen" descr="Resultado de imagen para logo de inapa">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770441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701</xdr:row>
      <xdr:rowOff>28576</xdr:rowOff>
    </xdr:from>
    <xdr:ext cx="1012469" cy="838200"/>
    <xdr:pic>
      <xdr:nvPicPr>
        <xdr:cNvPr id="8" name="2 Imagen" descr="Resultado de imagen para logo de inapa">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106864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721</xdr:row>
      <xdr:rowOff>28576</xdr:rowOff>
    </xdr:from>
    <xdr:ext cx="1012469" cy="838200"/>
    <xdr:pic>
      <xdr:nvPicPr>
        <xdr:cNvPr id="9" name="2 Imagen" descr="Resultado de imagen para logo de inapa">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147060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488</xdr:row>
      <xdr:rowOff>180975</xdr:rowOff>
    </xdr:from>
    <xdr:ext cx="1012469" cy="981075"/>
    <xdr:pic>
      <xdr:nvPicPr>
        <xdr:cNvPr id="10" name="2 Imagen" descr="Resultado de imagen para logo de inapa">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549080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266700</xdr:colOff>
      <xdr:row>0</xdr:row>
      <xdr:rowOff>114300</xdr:rowOff>
    </xdr:from>
    <xdr:to>
      <xdr:col>1</xdr:col>
      <xdr:colOff>367702</xdr:colOff>
      <xdr:row>4</xdr:row>
      <xdr:rowOff>9525</xdr:rowOff>
    </xdr:to>
    <xdr:pic>
      <xdr:nvPicPr>
        <xdr:cNvPr id="11" name="2 Imagen" descr="Resultado de imagen para logo de inapa">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14300"/>
          <a:ext cx="891577"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522</xdr:row>
      <xdr:rowOff>266700</xdr:rowOff>
    </xdr:from>
    <xdr:to>
      <xdr:col>4</xdr:col>
      <xdr:colOff>666750</xdr:colOff>
      <xdr:row>2318</xdr:row>
      <xdr:rowOff>37299</xdr:rowOff>
    </xdr:to>
    <xdr:pic>
      <xdr:nvPicPr>
        <xdr:cNvPr id="12" name="1 Imagen">
          <a:extLst>
            <a:ext uri="{FF2B5EF4-FFF2-40B4-BE49-F238E27FC236}">
              <a16:creationId xmlns:a16="http://schemas.microsoft.com/office/drawing/2014/main" id="{00000000-0008-0000-0200-00000C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6934200" y="265576050"/>
          <a:ext cx="0" cy="358548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548</xdr:row>
      <xdr:rowOff>180975</xdr:rowOff>
    </xdr:from>
    <xdr:ext cx="1012469" cy="981075"/>
    <xdr:pic>
      <xdr:nvPicPr>
        <xdr:cNvPr id="13" name="2 Imagen" descr="Resultado de imagen para logo de inapa">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770441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701</xdr:row>
      <xdr:rowOff>28576</xdr:rowOff>
    </xdr:from>
    <xdr:ext cx="1012469" cy="838200"/>
    <xdr:pic>
      <xdr:nvPicPr>
        <xdr:cNvPr id="14" name="2 Imagen" descr="Resultado de imagen para logo de inapa">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106864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721</xdr:row>
      <xdr:rowOff>28576</xdr:rowOff>
    </xdr:from>
    <xdr:ext cx="1012469" cy="838200"/>
    <xdr:pic>
      <xdr:nvPicPr>
        <xdr:cNvPr id="15" name="2 Imagen" descr="Resultado de imagen para logo de inapa">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147060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488</xdr:row>
      <xdr:rowOff>180975</xdr:rowOff>
    </xdr:from>
    <xdr:ext cx="1012469" cy="981075"/>
    <xdr:pic>
      <xdr:nvPicPr>
        <xdr:cNvPr id="16" name="2 Imagen" descr="Resultado de imagen para logo de inapa">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549080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785</xdr:row>
      <xdr:rowOff>28576</xdr:rowOff>
    </xdr:from>
    <xdr:ext cx="1012469" cy="838200"/>
    <xdr:pic>
      <xdr:nvPicPr>
        <xdr:cNvPr id="17" name="2 Imagen" descr="Resultado de imagen para logo de inapa">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279838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627</xdr:row>
      <xdr:rowOff>180975</xdr:rowOff>
    </xdr:from>
    <xdr:ext cx="1012469" cy="981075"/>
    <xdr:pic>
      <xdr:nvPicPr>
        <xdr:cNvPr id="18" name="2 Imagen" descr="Resultado de imagen para logo de inapa">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963037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627</xdr:row>
      <xdr:rowOff>180975</xdr:rowOff>
    </xdr:from>
    <xdr:ext cx="1012469" cy="981075"/>
    <xdr:pic>
      <xdr:nvPicPr>
        <xdr:cNvPr id="19" name="2 Imagen" descr="Resultado de imagen para logo de inapa">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963037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649</xdr:row>
      <xdr:rowOff>180975</xdr:rowOff>
    </xdr:from>
    <xdr:ext cx="1012469" cy="981075"/>
    <xdr:pic>
      <xdr:nvPicPr>
        <xdr:cNvPr id="20" name="2 Imagen" descr="Resultado de imagen para logo de inapa">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008566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649</xdr:row>
      <xdr:rowOff>180975</xdr:rowOff>
    </xdr:from>
    <xdr:ext cx="1012469" cy="981075"/>
    <xdr:pic>
      <xdr:nvPicPr>
        <xdr:cNvPr id="21" name="2 Imagen" descr="Resultado de imagen para logo de inapa">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008566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677</xdr:row>
      <xdr:rowOff>180975</xdr:rowOff>
    </xdr:from>
    <xdr:ext cx="1012469" cy="981075"/>
    <xdr:pic>
      <xdr:nvPicPr>
        <xdr:cNvPr id="22" name="2 Imagen" descr="Resultado de imagen para logo de inapa">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062287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677</xdr:row>
      <xdr:rowOff>180975</xdr:rowOff>
    </xdr:from>
    <xdr:ext cx="1012469" cy="981075"/>
    <xdr:pic>
      <xdr:nvPicPr>
        <xdr:cNvPr id="23" name="2 Imagen" descr="Resultado de imagen para logo de inapa">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062287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1943100</xdr:colOff>
      <xdr:row>29</xdr:row>
      <xdr:rowOff>0</xdr:rowOff>
    </xdr:from>
    <xdr:to>
      <xdr:col>2</xdr:col>
      <xdr:colOff>1943100</xdr:colOff>
      <xdr:row>365</xdr:row>
      <xdr:rowOff>467462</xdr:rowOff>
    </xdr:to>
    <xdr:pic>
      <xdr:nvPicPr>
        <xdr:cNvPr id="2" name="1 Imagen">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819525" y="146075400"/>
          <a:ext cx="0" cy="12677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2533650</xdr:colOff>
      <xdr:row>28</xdr:row>
      <xdr:rowOff>828675</xdr:rowOff>
    </xdr:from>
    <xdr:to>
      <xdr:col>2</xdr:col>
      <xdr:colOff>2533650</xdr:colOff>
      <xdr:row>365</xdr:row>
      <xdr:rowOff>474605</xdr:rowOff>
    </xdr:to>
    <xdr:pic>
      <xdr:nvPicPr>
        <xdr:cNvPr id="3" name="1 Imagen">
          <a:extLst>
            <a:ext uri="{FF2B5EF4-FFF2-40B4-BE49-F238E27FC236}">
              <a16:creationId xmlns:a16="http://schemas.microsoft.com/office/drawing/2014/main" id="{00000000-0008-0000-03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410075" y="7343775"/>
          <a:ext cx="0" cy="187807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3076575</xdr:colOff>
      <xdr:row>29</xdr:row>
      <xdr:rowOff>28575</xdr:rowOff>
    </xdr:from>
    <xdr:to>
      <xdr:col>2</xdr:col>
      <xdr:colOff>3076575</xdr:colOff>
      <xdr:row>489</xdr:row>
      <xdr:rowOff>191432</xdr:rowOff>
    </xdr:to>
    <xdr:pic>
      <xdr:nvPicPr>
        <xdr:cNvPr id="4" name="5 Imagen">
          <a:extLst>
            <a:ext uri="{FF2B5EF4-FFF2-40B4-BE49-F238E27FC236}">
              <a16:creationId xmlns:a16="http://schemas.microsoft.com/office/drawing/2014/main" id="{00000000-0008-0000-03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953000" y="7391400"/>
          <a:ext cx="0" cy="236092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257175</xdr:colOff>
      <xdr:row>387</xdr:row>
      <xdr:rowOff>123825</xdr:rowOff>
    </xdr:from>
    <xdr:to>
      <xdr:col>4</xdr:col>
      <xdr:colOff>257175</xdr:colOff>
      <xdr:row>2538</xdr:row>
      <xdr:rowOff>77131</xdr:rowOff>
    </xdr:to>
    <xdr:pic>
      <xdr:nvPicPr>
        <xdr:cNvPr id="6" name="1 Imagen">
          <a:extLst>
            <a:ext uri="{FF2B5EF4-FFF2-40B4-BE49-F238E27FC236}">
              <a16:creationId xmlns:a16="http://schemas.microsoft.com/office/drawing/2014/main" id="{00000000-0008-0000-0300-000006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6524625" y="209664300"/>
          <a:ext cx="0" cy="435264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385</xdr:row>
      <xdr:rowOff>180975</xdr:rowOff>
    </xdr:from>
    <xdr:ext cx="1012469" cy="981075"/>
    <xdr:pic>
      <xdr:nvPicPr>
        <xdr:cNvPr id="10" name="2 Imagen" descr="Resultado de imagen para logo de inapa">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276665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514350</xdr:colOff>
      <xdr:row>0</xdr:row>
      <xdr:rowOff>38100</xdr:rowOff>
    </xdr:from>
    <xdr:to>
      <xdr:col>1</xdr:col>
      <xdr:colOff>615352</xdr:colOff>
      <xdr:row>4</xdr:row>
      <xdr:rowOff>114299</xdr:rowOff>
    </xdr:to>
    <xdr:pic>
      <xdr:nvPicPr>
        <xdr:cNvPr id="11" name="2 Imagen" descr="Resultado de imagen para logo de inapa">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4350" y="381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304800</xdr:colOff>
      <xdr:row>459</xdr:row>
      <xdr:rowOff>266700</xdr:rowOff>
    </xdr:from>
    <xdr:ext cx="1012469" cy="981075"/>
    <xdr:pic>
      <xdr:nvPicPr>
        <xdr:cNvPr id="14" name="2 Imagen" descr="Resultado de imagen para logo de inapa">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2372868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228600</xdr:colOff>
      <xdr:row>593</xdr:row>
      <xdr:rowOff>85726</xdr:rowOff>
    </xdr:from>
    <xdr:ext cx="1012469" cy="838200"/>
    <xdr:pic>
      <xdr:nvPicPr>
        <xdr:cNvPr id="15" name="2 Imagen" descr="Resultado de imagen para logo de inapa">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541782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200025</xdr:colOff>
      <xdr:row>612</xdr:row>
      <xdr:rowOff>57151</xdr:rowOff>
    </xdr:from>
    <xdr:ext cx="1012469" cy="838200"/>
    <xdr:pic>
      <xdr:nvPicPr>
        <xdr:cNvPr id="16" name="2 Imagen" descr="Resultado de imagen para logo de inapa">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5855017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385</xdr:row>
      <xdr:rowOff>180975</xdr:rowOff>
    </xdr:from>
    <xdr:ext cx="1012469" cy="981075"/>
    <xdr:pic>
      <xdr:nvPicPr>
        <xdr:cNvPr id="17" name="2 Imagen" descr="Resultado de imagen para logo de inapa">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276665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28575</xdr:colOff>
      <xdr:row>651</xdr:row>
      <xdr:rowOff>123826</xdr:rowOff>
    </xdr:from>
    <xdr:ext cx="1012469" cy="838200"/>
    <xdr:pic>
      <xdr:nvPicPr>
        <xdr:cNvPr id="18" name="2 Imagen" descr="Resultado de imagen para logo de inapa">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28151137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180975</xdr:colOff>
      <xdr:row>523</xdr:row>
      <xdr:rowOff>142875</xdr:rowOff>
    </xdr:from>
    <xdr:ext cx="1012469" cy="981075"/>
    <xdr:pic>
      <xdr:nvPicPr>
        <xdr:cNvPr id="20" name="2 Imagen" descr="Resultado de imagen para logo de inapa">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400716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342900</xdr:colOff>
      <xdr:row>544</xdr:row>
      <xdr:rowOff>171450</xdr:rowOff>
    </xdr:from>
    <xdr:ext cx="1012469" cy="981075"/>
    <xdr:pic>
      <xdr:nvPicPr>
        <xdr:cNvPr id="22" name="2 Imagen" descr="Resultado de imagen para logo de inapa">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446627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572</xdr:row>
      <xdr:rowOff>180975</xdr:rowOff>
    </xdr:from>
    <xdr:ext cx="1012469" cy="981075"/>
    <xdr:pic>
      <xdr:nvPicPr>
        <xdr:cNvPr id="23" name="2 Imagen" descr="Resultado de imagen para logo de inapa">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678525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114300</xdr:colOff>
      <xdr:row>572</xdr:row>
      <xdr:rowOff>0</xdr:rowOff>
    </xdr:from>
    <xdr:ext cx="1012469" cy="981075"/>
    <xdr:pic>
      <xdr:nvPicPr>
        <xdr:cNvPr id="24" name="2 Imagen" descr="Resultado de imagen para logo de inapa">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500538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2133600</xdr:colOff>
      <xdr:row>30</xdr:row>
      <xdr:rowOff>57150</xdr:rowOff>
    </xdr:from>
    <xdr:to>
      <xdr:col>2</xdr:col>
      <xdr:colOff>2133600</xdr:colOff>
      <xdr:row>651</xdr:row>
      <xdr:rowOff>182517</xdr:rowOff>
    </xdr:to>
    <xdr:pic>
      <xdr:nvPicPr>
        <xdr:cNvPr id="2" name="1 Imagen">
          <a:extLst>
            <a:ext uri="{FF2B5EF4-FFF2-40B4-BE49-F238E27FC236}">
              <a16:creationId xmlns:a16="http://schemas.microsoft.com/office/drawing/2014/main" id="{00000000-0008-0000-04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010025" y="7086600"/>
          <a:ext cx="0" cy="345596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2543175</xdr:colOff>
      <xdr:row>29</xdr:row>
      <xdr:rowOff>485775</xdr:rowOff>
    </xdr:from>
    <xdr:to>
      <xdr:col>2</xdr:col>
      <xdr:colOff>2543175</xdr:colOff>
      <xdr:row>651</xdr:row>
      <xdr:rowOff>144303</xdr:rowOff>
    </xdr:to>
    <xdr:pic>
      <xdr:nvPicPr>
        <xdr:cNvPr id="3" name="1 Imagen">
          <a:extLst>
            <a:ext uri="{FF2B5EF4-FFF2-40B4-BE49-F238E27FC236}">
              <a16:creationId xmlns:a16="http://schemas.microsoft.com/office/drawing/2014/main" id="{00000000-0008-0000-04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419600" y="5819775"/>
          <a:ext cx="0" cy="345625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3112294</xdr:colOff>
      <xdr:row>30</xdr:row>
      <xdr:rowOff>28575</xdr:rowOff>
    </xdr:from>
    <xdr:to>
      <xdr:col>2</xdr:col>
      <xdr:colOff>3112294</xdr:colOff>
      <xdr:row>740</xdr:row>
      <xdr:rowOff>51401</xdr:rowOff>
    </xdr:to>
    <xdr:pic>
      <xdr:nvPicPr>
        <xdr:cNvPr id="4" name="5 Imagen">
          <a:extLst>
            <a:ext uri="{FF2B5EF4-FFF2-40B4-BE49-F238E27FC236}">
              <a16:creationId xmlns:a16="http://schemas.microsoft.com/office/drawing/2014/main" id="{00000000-0008-0000-04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987528" y="7053263"/>
          <a:ext cx="0" cy="393948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285750</xdr:colOff>
      <xdr:row>886</xdr:row>
      <xdr:rowOff>142875</xdr:rowOff>
    </xdr:from>
    <xdr:to>
      <xdr:col>4</xdr:col>
      <xdr:colOff>285750</xdr:colOff>
      <xdr:row>3853</xdr:row>
      <xdr:rowOff>124757</xdr:rowOff>
    </xdr:to>
    <xdr:pic>
      <xdr:nvPicPr>
        <xdr:cNvPr id="5" name="1 Imagen">
          <a:extLst>
            <a:ext uri="{FF2B5EF4-FFF2-40B4-BE49-F238E27FC236}">
              <a16:creationId xmlns:a16="http://schemas.microsoft.com/office/drawing/2014/main" id="{00000000-0008-0000-0400-000005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6553200" y="474097350"/>
          <a:ext cx="0" cy="46069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285750</xdr:colOff>
      <xdr:row>870</xdr:row>
      <xdr:rowOff>104775</xdr:rowOff>
    </xdr:from>
    <xdr:ext cx="1012469" cy="981075"/>
    <xdr:pic>
      <xdr:nvPicPr>
        <xdr:cNvPr id="6" name="2 Imagen" descr="Resultado de imagen para logo de inapa">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11922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514350</xdr:colOff>
      <xdr:row>0</xdr:row>
      <xdr:rowOff>38100</xdr:rowOff>
    </xdr:from>
    <xdr:to>
      <xdr:col>1</xdr:col>
      <xdr:colOff>615352</xdr:colOff>
      <xdr:row>4</xdr:row>
      <xdr:rowOff>114299</xdr:rowOff>
    </xdr:to>
    <xdr:pic>
      <xdr:nvPicPr>
        <xdr:cNvPr id="7" name="2 Imagen" descr="Resultado de imagen para logo de inapa">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4350" y="381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400050</xdr:colOff>
      <xdr:row>934</xdr:row>
      <xdr:rowOff>171450</xdr:rowOff>
    </xdr:from>
    <xdr:ext cx="1012469" cy="981075"/>
    <xdr:pic>
      <xdr:nvPicPr>
        <xdr:cNvPr id="8" name="2 Imagen" descr="Resultado de imagen para logo de inapa">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4952714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228600</xdr:colOff>
      <xdr:row>1062</xdr:row>
      <xdr:rowOff>85726</xdr:rowOff>
    </xdr:from>
    <xdr:ext cx="1012469" cy="838200"/>
    <xdr:pic>
      <xdr:nvPicPr>
        <xdr:cNvPr id="9" name="2 Imagen" descr="Resultado de imagen para logo de inapa">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2695194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200025</xdr:colOff>
      <xdr:row>1081</xdr:row>
      <xdr:rowOff>57151</xdr:rowOff>
    </xdr:from>
    <xdr:ext cx="1012469" cy="838200"/>
    <xdr:pic>
      <xdr:nvPicPr>
        <xdr:cNvPr id="10" name="2 Imagen" descr="Resultado de imagen para logo de inapa">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2731389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114300</xdr:colOff>
      <xdr:row>1133</xdr:row>
      <xdr:rowOff>152401</xdr:rowOff>
    </xdr:from>
    <xdr:ext cx="1012469" cy="838200"/>
    <xdr:pic>
      <xdr:nvPicPr>
        <xdr:cNvPr id="12" name="2 Imagen" descr="Resultado de imagen para logo de inapa">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2800540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996</xdr:row>
      <xdr:rowOff>247650</xdr:rowOff>
    </xdr:from>
    <xdr:ext cx="1012469" cy="981075"/>
    <xdr:pic>
      <xdr:nvPicPr>
        <xdr:cNvPr id="13" name="2 Imagen" descr="Resultado de imagen para logo de inapa">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5134165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342900</xdr:colOff>
      <xdr:row>1014</xdr:row>
      <xdr:rowOff>171450</xdr:rowOff>
    </xdr:from>
    <xdr:ext cx="1012469" cy="981075"/>
    <xdr:pic>
      <xdr:nvPicPr>
        <xdr:cNvPr id="14" name="2 Imagen" descr="Resultado de imagen para logo de inapa">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2600325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1041</xdr:row>
      <xdr:rowOff>180975</xdr:rowOff>
    </xdr:from>
    <xdr:ext cx="1012469" cy="981075"/>
    <xdr:pic>
      <xdr:nvPicPr>
        <xdr:cNvPr id="15" name="2 Imagen" descr="Resultado de imagen para logo de inapa">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655760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114300</xdr:colOff>
      <xdr:row>1041</xdr:row>
      <xdr:rowOff>0</xdr:rowOff>
    </xdr:from>
    <xdr:ext cx="1012469" cy="981075"/>
    <xdr:pic>
      <xdr:nvPicPr>
        <xdr:cNvPr id="16" name="2 Imagen" descr="Resultado de imagen para logo de inapa">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2653950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514350</xdr:colOff>
      <xdr:row>0</xdr:row>
      <xdr:rowOff>38100</xdr:rowOff>
    </xdr:from>
    <xdr:to>
      <xdr:col>1</xdr:col>
      <xdr:colOff>615352</xdr:colOff>
      <xdr:row>4</xdr:row>
      <xdr:rowOff>114299</xdr:rowOff>
    </xdr:to>
    <xdr:pic>
      <xdr:nvPicPr>
        <xdr:cNvPr id="2" name="2 Imagen" descr="Resultado de imagen para logo de inapa">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381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123826</xdr:colOff>
      <xdr:row>898</xdr:row>
      <xdr:rowOff>438150</xdr:rowOff>
    </xdr:from>
    <xdr:ext cx="857250" cy="830669"/>
    <xdr:pic>
      <xdr:nvPicPr>
        <xdr:cNvPr id="3" name="2 Imagen" descr="Resultado de imagen para logo de inapa">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1" y="472601925"/>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1006</xdr:row>
      <xdr:rowOff>114301</xdr:rowOff>
    </xdr:from>
    <xdr:ext cx="816877" cy="676274"/>
    <xdr:pic>
      <xdr:nvPicPr>
        <xdr:cNvPr id="4" name="2 Imagen" descr="Resultado de imagen para logo de inapa">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0" y="496776376"/>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352425</xdr:colOff>
      <xdr:row>1022</xdr:row>
      <xdr:rowOff>171451</xdr:rowOff>
    </xdr:from>
    <xdr:ext cx="771525" cy="638728"/>
    <xdr:pic>
      <xdr:nvPicPr>
        <xdr:cNvPr id="5" name="2 Imagen" descr="Resultado de imagen para logo de inapa">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0" y="500062501"/>
          <a:ext cx="771525" cy="6387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1109</xdr:row>
      <xdr:rowOff>142877</xdr:rowOff>
    </xdr:from>
    <xdr:ext cx="800099" cy="662384"/>
    <xdr:pic>
      <xdr:nvPicPr>
        <xdr:cNvPr id="6" name="2 Imagen" descr="Resultado de imagen para logo de inapa">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0126" y="514321427"/>
          <a:ext cx="800099" cy="6623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953</xdr:row>
      <xdr:rowOff>95251</xdr:rowOff>
    </xdr:from>
    <xdr:ext cx="838200" cy="812210"/>
    <xdr:pic>
      <xdr:nvPicPr>
        <xdr:cNvPr id="7" name="2 Imagen" descr="Resultado de imagen para logo de inapa">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1" y="486765601"/>
          <a:ext cx="838200" cy="812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968</xdr:row>
      <xdr:rowOff>47625</xdr:rowOff>
    </xdr:from>
    <xdr:ext cx="857250" cy="830669"/>
    <xdr:pic>
      <xdr:nvPicPr>
        <xdr:cNvPr id="8" name="2 Imagen" descr="Resultado de imagen para logo de inapa">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1" y="490251750"/>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989</xdr:row>
      <xdr:rowOff>19051</xdr:rowOff>
    </xdr:from>
    <xdr:ext cx="714374" cy="692223"/>
    <xdr:pic>
      <xdr:nvPicPr>
        <xdr:cNvPr id="9" name="2 Imagen" descr="Resultado de imagen para logo de inapa">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2051" y="493795051"/>
          <a:ext cx="714374" cy="692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827</xdr:row>
      <xdr:rowOff>38101</xdr:rowOff>
    </xdr:from>
    <xdr:ext cx="762000" cy="716380"/>
    <xdr:pic>
      <xdr:nvPicPr>
        <xdr:cNvPr id="10" name="2 Imagen" descr="Resultado de imagen para logo de inapa">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1" y="445865251"/>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104775</xdr:colOff>
      <xdr:row>0</xdr:row>
      <xdr:rowOff>76200</xdr:rowOff>
    </xdr:from>
    <xdr:to>
      <xdr:col>1</xdr:col>
      <xdr:colOff>996352</xdr:colOff>
      <xdr:row>4</xdr:row>
      <xdr:rowOff>152399</xdr:rowOff>
    </xdr:to>
    <xdr:pic>
      <xdr:nvPicPr>
        <xdr:cNvPr id="2" name="2 Imagen" descr="Resultado de imagen para logo de inapa">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762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123826</xdr:colOff>
      <xdr:row>780</xdr:row>
      <xdr:rowOff>0</xdr:rowOff>
    </xdr:from>
    <xdr:ext cx="857250" cy="830669"/>
    <xdr:pic>
      <xdr:nvPicPr>
        <xdr:cNvPr id="3" name="2 Imagen" descr="Resultado de imagen para logo de inapa">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1" y="428234475"/>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1000</xdr:row>
      <xdr:rowOff>114301</xdr:rowOff>
    </xdr:from>
    <xdr:ext cx="816877" cy="676274"/>
    <xdr:pic>
      <xdr:nvPicPr>
        <xdr:cNvPr id="4" name="2 Imagen" descr="Resultado de imagen para logo de inapa">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0" y="467344126"/>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352425</xdr:colOff>
      <xdr:row>1016</xdr:row>
      <xdr:rowOff>171451</xdr:rowOff>
    </xdr:from>
    <xdr:ext cx="771525" cy="638728"/>
    <xdr:pic>
      <xdr:nvPicPr>
        <xdr:cNvPr id="5" name="2 Imagen" descr="Resultado de imagen para logo de inapa">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0" y="470630251"/>
          <a:ext cx="771525" cy="6387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1065</xdr:row>
      <xdr:rowOff>142877</xdr:rowOff>
    </xdr:from>
    <xdr:ext cx="800099" cy="662384"/>
    <xdr:pic>
      <xdr:nvPicPr>
        <xdr:cNvPr id="6" name="2 Imagen" descr="Resultado de imagen para logo de inapa">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0126" y="498214652"/>
          <a:ext cx="800099" cy="6623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881</xdr:row>
      <xdr:rowOff>95251</xdr:rowOff>
    </xdr:from>
    <xdr:ext cx="838200" cy="812210"/>
    <xdr:pic>
      <xdr:nvPicPr>
        <xdr:cNvPr id="7" name="2 Imagen" descr="Resultado de imagen para logo de inapa">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1" y="456333226"/>
          <a:ext cx="838200" cy="812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896</xdr:row>
      <xdr:rowOff>47625</xdr:rowOff>
    </xdr:from>
    <xdr:ext cx="857250" cy="830669"/>
    <xdr:pic>
      <xdr:nvPicPr>
        <xdr:cNvPr id="8" name="2 Imagen" descr="Resultado de imagen para logo de inapa">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1" y="459819375"/>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964</xdr:row>
      <xdr:rowOff>19051</xdr:rowOff>
    </xdr:from>
    <xdr:ext cx="714374" cy="692223"/>
    <xdr:pic>
      <xdr:nvPicPr>
        <xdr:cNvPr id="9" name="2 Imagen" descr="Resultado de imagen para logo de inapa">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2051" y="463219801"/>
          <a:ext cx="714374" cy="692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705</xdr:row>
      <xdr:rowOff>38101</xdr:rowOff>
    </xdr:from>
    <xdr:ext cx="762000" cy="716380"/>
    <xdr:pic>
      <xdr:nvPicPr>
        <xdr:cNvPr id="10" name="2 Imagen" descr="Resultado de imagen para logo de inapa">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1" y="400488151"/>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828675</xdr:colOff>
      <xdr:row>1146</xdr:row>
      <xdr:rowOff>95250</xdr:rowOff>
    </xdr:from>
    <xdr:to>
      <xdr:col>3</xdr:col>
      <xdr:colOff>685800</xdr:colOff>
      <xdr:row>1155</xdr:row>
      <xdr:rowOff>118607</xdr:rowOff>
    </xdr:to>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7"/>
        <a:stretch>
          <a:fillRect/>
        </a:stretch>
      </xdr:blipFill>
      <xdr:spPr>
        <a:xfrm>
          <a:off x="2705100" y="536143200"/>
          <a:ext cx="3267075" cy="13092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104775</xdr:colOff>
      <xdr:row>0</xdr:row>
      <xdr:rowOff>76200</xdr:rowOff>
    </xdr:from>
    <xdr:to>
      <xdr:col>1</xdr:col>
      <xdr:colOff>996352</xdr:colOff>
      <xdr:row>4</xdr:row>
      <xdr:rowOff>152399</xdr:rowOff>
    </xdr:to>
    <xdr:pic>
      <xdr:nvPicPr>
        <xdr:cNvPr id="2" name="2 Imagen" descr="Resultado de imagen para logo de inapa">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762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123826</xdr:colOff>
      <xdr:row>518</xdr:row>
      <xdr:rowOff>0</xdr:rowOff>
    </xdr:from>
    <xdr:ext cx="857250" cy="830669"/>
    <xdr:pic>
      <xdr:nvPicPr>
        <xdr:cNvPr id="3" name="2 Imagen" descr="Resultado de imagen para logo de inapa">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1" y="278711025"/>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658</xdr:row>
      <xdr:rowOff>114301</xdr:rowOff>
    </xdr:from>
    <xdr:ext cx="816877" cy="676274"/>
    <xdr:pic>
      <xdr:nvPicPr>
        <xdr:cNvPr id="4" name="2 Imagen" descr="Resultado de imagen para logo de inapa">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0" y="316925326"/>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352425</xdr:colOff>
      <xdr:row>674</xdr:row>
      <xdr:rowOff>171451</xdr:rowOff>
    </xdr:from>
    <xdr:ext cx="771525" cy="638728"/>
    <xdr:pic>
      <xdr:nvPicPr>
        <xdr:cNvPr id="5" name="2 Imagen" descr="Resultado de imagen para logo de inapa">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0" y="320440051"/>
          <a:ext cx="771525" cy="6387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775</xdr:row>
      <xdr:rowOff>142877</xdr:rowOff>
    </xdr:from>
    <xdr:ext cx="800099" cy="662384"/>
    <xdr:pic>
      <xdr:nvPicPr>
        <xdr:cNvPr id="6" name="2 Imagen" descr="Resultado de imagen para logo de inapa">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0126" y="348548327"/>
          <a:ext cx="800099" cy="6623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604</xdr:row>
      <xdr:rowOff>95251</xdr:rowOff>
    </xdr:from>
    <xdr:ext cx="838200" cy="812210"/>
    <xdr:pic>
      <xdr:nvPicPr>
        <xdr:cNvPr id="7" name="2 Imagen" descr="Resultado de imagen para logo de inapa">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1" y="306143026"/>
          <a:ext cx="838200" cy="812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619</xdr:row>
      <xdr:rowOff>47625</xdr:rowOff>
    </xdr:from>
    <xdr:ext cx="857250" cy="830669"/>
    <xdr:pic>
      <xdr:nvPicPr>
        <xdr:cNvPr id="8" name="2 Imagen" descr="Resultado de imagen para logo de inapa">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1" y="309629175"/>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639</xdr:row>
      <xdr:rowOff>19051</xdr:rowOff>
    </xdr:from>
    <xdr:ext cx="714374" cy="692223"/>
    <xdr:pic>
      <xdr:nvPicPr>
        <xdr:cNvPr id="9" name="2 Imagen" descr="Resultado de imagen para logo de inapa">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2051" y="313248676"/>
          <a:ext cx="714374" cy="692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447</xdr:row>
      <xdr:rowOff>38101</xdr:rowOff>
    </xdr:from>
    <xdr:ext cx="762000" cy="716380"/>
    <xdr:pic>
      <xdr:nvPicPr>
        <xdr:cNvPr id="10" name="2 Imagen" descr="Resultado de imagen para logo de inapa">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1" y="250355101"/>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849</xdr:row>
      <xdr:rowOff>114301</xdr:rowOff>
    </xdr:from>
    <xdr:ext cx="816877" cy="676274"/>
    <xdr:pic>
      <xdr:nvPicPr>
        <xdr:cNvPr id="11" name="2 Imagen" descr="Resultado de imagen para logo de inapa">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0" y="376685176"/>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1114425</xdr:colOff>
      <xdr:row>864</xdr:row>
      <xdr:rowOff>104775</xdr:rowOff>
    </xdr:from>
    <xdr:to>
      <xdr:col>3</xdr:col>
      <xdr:colOff>971550</xdr:colOff>
      <xdr:row>873</xdr:row>
      <xdr:rowOff>128132</xdr:rowOff>
    </xdr:to>
    <xdr:pic>
      <xdr:nvPicPr>
        <xdr:cNvPr id="12" name="Imagen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7"/>
        <a:stretch>
          <a:fillRect/>
        </a:stretch>
      </xdr:blipFill>
      <xdr:spPr>
        <a:xfrm>
          <a:off x="2990850" y="379847475"/>
          <a:ext cx="3267075" cy="13092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104775</xdr:colOff>
      <xdr:row>0</xdr:row>
      <xdr:rowOff>76200</xdr:rowOff>
    </xdr:from>
    <xdr:to>
      <xdr:col>1</xdr:col>
      <xdr:colOff>996352</xdr:colOff>
      <xdr:row>4</xdr:row>
      <xdr:rowOff>152399</xdr:rowOff>
    </xdr:to>
    <xdr:pic>
      <xdr:nvPicPr>
        <xdr:cNvPr id="2" name="2 Imagen" descr="Resultado de imagen para logo de inap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762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123826</xdr:colOff>
      <xdr:row>443</xdr:row>
      <xdr:rowOff>0</xdr:rowOff>
    </xdr:from>
    <xdr:ext cx="857250" cy="830669"/>
    <xdr:pic>
      <xdr:nvPicPr>
        <xdr:cNvPr id="3" name="2 Imagen" descr="Resultado de imagen para logo de inapa">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1" y="248735850"/>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200026</xdr:colOff>
      <xdr:row>579</xdr:row>
      <xdr:rowOff>114301</xdr:rowOff>
    </xdr:from>
    <xdr:ext cx="793866" cy="657224"/>
    <xdr:pic>
      <xdr:nvPicPr>
        <xdr:cNvPr id="4" name="2 Imagen" descr="Resultado de imagen para logo de inapa">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1" y="287969326"/>
          <a:ext cx="793866" cy="6572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352425</xdr:colOff>
      <xdr:row>592</xdr:row>
      <xdr:rowOff>171451</xdr:rowOff>
    </xdr:from>
    <xdr:ext cx="747845" cy="619124"/>
    <xdr:pic>
      <xdr:nvPicPr>
        <xdr:cNvPr id="5" name="2 Imagen" descr="Resultado de imagen para logo de inapa">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0" y="291103051"/>
          <a:ext cx="747845" cy="6191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637</xdr:row>
      <xdr:rowOff>142877</xdr:rowOff>
    </xdr:from>
    <xdr:ext cx="800099" cy="662384"/>
    <xdr:pic>
      <xdr:nvPicPr>
        <xdr:cNvPr id="6" name="2 Imagen" descr="Resultado de imagen para logo de inapa">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0126" y="305495327"/>
          <a:ext cx="800099" cy="6623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528</xdr:row>
      <xdr:rowOff>38101</xdr:rowOff>
    </xdr:from>
    <xdr:ext cx="838200" cy="812210"/>
    <xdr:pic>
      <xdr:nvPicPr>
        <xdr:cNvPr id="7" name="2 Imagen" descr="Resultado de imagen para logo de inapa">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1" y="276815551"/>
          <a:ext cx="838200" cy="812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541</xdr:row>
      <xdr:rowOff>47625</xdr:rowOff>
    </xdr:from>
    <xdr:ext cx="857250" cy="830669"/>
    <xdr:pic>
      <xdr:nvPicPr>
        <xdr:cNvPr id="8" name="2 Imagen" descr="Resultado de imagen para logo de inapa">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1" y="279806400"/>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562</xdr:row>
      <xdr:rowOff>19051</xdr:rowOff>
    </xdr:from>
    <xdr:ext cx="714374" cy="692223"/>
    <xdr:pic>
      <xdr:nvPicPr>
        <xdr:cNvPr id="9" name="2 Imagen" descr="Resultado de imagen para logo de inapa">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2051" y="284092651"/>
          <a:ext cx="714374" cy="692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377</xdr:row>
      <xdr:rowOff>38101</xdr:rowOff>
    </xdr:from>
    <xdr:ext cx="762000" cy="716380"/>
    <xdr:pic>
      <xdr:nvPicPr>
        <xdr:cNvPr id="10" name="2 Imagen" descr="Resultado de imagen para logo de inapa">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1" y="221199076"/>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778</xdr:row>
      <xdr:rowOff>114301</xdr:rowOff>
    </xdr:from>
    <xdr:ext cx="816877" cy="676274"/>
    <xdr:pic>
      <xdr:nvPicPr>
        <xdr:cNvPr id="11" name="2 Imagen" descr="Resultado de imagen para logo de inapa">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600" y="347405326"/>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638175</xdr:colOff>
      <xdr:row>797</xdr:row>
      <xdr:rowOff>0</xdr:rowOff>
    </xdr:from>
    <xdr:to>
      <xdr:col>3</xdr:col>
      <xdr:colOff>495300</xdr:colOff>
      <xdr:row>806</xdr:row>
      <xdr:rowOff>23360</xdr:rowOff>
    </xdr:to>
    <xdr:pic>
      <xdr:nvPicPr>
        <xdr:cNvPr id="12" name="Imagen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8"/>
        <a:stretch>
          <a:fillRect/>
        </a:stretch>
      </xdr:blipFill>
      <xdr:spPr>
        <a:xfrm>
          <a:off x="2514600" y="351177225"/>
          <a:ext cx="3267075" cy="13092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4"/>
  <sheetViews>
    <sheetView topLeftCell="A199" workbookViewId="0">
      <selection activeCell="I502" sqref="I502"/>
    </sheetView>
  </sheetViews>
  <sheetFormatPr baseColWidth="10" defaultRowHeight="15" x14ac:dyDescent="0.25"/>
  <cols>
    <col min="1" max="1" width="11.85546875" customWidth="1"/>
    <col min="2" max="2" width="16.28515625" style="127" customWidth="1"/>
    <col min="3" max="3" width="27.85546875" customWidth="1"/>
    <col min="4" max="4" width="15.85546875" style="70" customWidth="1"/>
    <col min="5" max="5" width="14.28515625" style="110" customWidth="1"/>
    <col min="6" max="6" width="18.28515625" style="104" customWidth="1"/>
  </cols>
  <sheetData>
    <row r="1" spans="1:6" x14ac:dyDescent="0.25">
      <c r="A1" s="1171" t="s">
        <v>0</v>
      </c>
      <c r="B1" s="1171"/>
      <c r="C1" s="1171"/>
      <c r="D1" s="1171"/>
      <c r="E1" s="1171"/>
      <c r="F1" s="1171"/>
    </row>
    <row r="2" spans="1:6" x14ac:dyDescent="0.25">
      <c r="A2" s="1172" t="s">
        <v>33</v>
      </c>
      <c r="B2" s="1172"/>
      <c r="C2" s="1172"/>
      <c r="D2" s="1172"/>
      <c r="E2" s="1172"/>
      <c r="F2" s="1172"/>
    </row>
    <row r="3" spans="1:6" x14ac:dyDescent="0.25">
      <c r="A3" s="39"/>
      <c r="B3" s="130"/>
      <c r="C3" s="168"/>
      <c r="D3" s="168"/>
      <c r="E3" s="105"/>
      <c r="F3" s="100"/>
    </row>
    <row r="4" spans="1:6" x14ac:dyDescent="0.25">
      <c r="A4" s="1171" t="s">
        <v>1</v>
      </c>
      <c r="B4" s="1171"/>
      <c r="C4" s="1171"/>
      <c r="D4" s="1171"/>
      <c r="E4" s="1171"/>
      <c r="F4" s="1171"/>
    </row>
    <row r="5" spans="1:6" x14ac:dyDescent="0.25">
      <c r="A5" s="1173" t="s">
        <v>534</v>
      </c>
      <c r="B5" s="1173"/>
      <c r="C5" s="1173"/>
      <c r="D5" s="1173"/>
      <c r="E5" s="1173"/>
      <c r="F5" s="1173"/>
    </row>
    <row r="6" spans="1:6" x14ac:dyDescent="0.25">
      <c r="A6" s="1173" t="s">
        <v>2</v>
      </c>
      <c r="B6" s="1173"/>
      <c r="C6" s="1173"/>
      <c r="D6" s="1173"/>
      <c r="E6" s="1173"/>
      <c r="F6" s="1173"/>
    </row>
    <row r="7" spans="1:6" ht="15.75" thickBot="1" x14ac:dyDescent="0.3">
      <c r="A7" s="24"/>
      <c r="B7" s="131"/>
      <c r="C7" s="25"/>
      <c r="D7" s="68"/>
      <c r="E7" s="106"/>
      <c r="F7" s="101"/>
    </row>
    <row r="8" spans="1:6" x14ac:dyDescent="0.25">
      <c r="A8" s="1225" t="s">
        <v>3</v>
      </c>
      <c r="B8" s="1226"/>
      <c r="C8" s="1226"/>
      <c r="D8" s="1226"/>
      <c r="E8" s="1227"/>
      <c r="F8" s="1231"/>
    </row>
    <row r="9" spans="1:6" ht="15.75" thickBot="1" x14ac:dyDescent="0.3">
      <c r="A9" s="1228"/>
      <c r="B9" s="1229"/>
      <c r="C9" s="1229"/>
      <c r="D9" s="1229"/>
      <c r="E9" s="1230"/>
      <c r="F9" s="1232"/>
    </row>
    <row r="10" spans="1:6" x14ac:dyDescent="0.25">
      <c r="A10" s="1225" t="s">
        <v>4</v>
      </c>
      <c r="B10" s="1226"/>
      <c r="C10" s="1226"/>
      <c r="D10" s="1226"/>
      <c r="E10" s="1227"/>
      <c r="F10" s="1196">
        <v>153752258.87</v>
      </c>
    </row>
    <row r="11" spans="1:6" ht="15.75" thickBot="1" x14ac:dyDescent="0.3">
      <c r="A11" s="1228"/>
      <c r="B11" s="1229"/>
      <c r="C11" s="1229"/>
      <c r="D11" s="1229"/>
      <c r="E11" s="1230"/>
      <c r="F11" s="1197"/>
    </row>
    <row r="12" spans="1:6" x14ac:dyDescent="0.25">
      <c r="A12" s="1217" t="s">
        <v>5</v>
      </c>
      <c r="B12" s="1209" t="s">
        <v>6</v>
      </c>
      <c r="C12" s="1219" t="s">
        <v>7</v>
      </c>
      <c r="D12" s="1221" t="s">
        <v>8</v>
      </c>
      <c r="E12" s="1223" t="s">
        <v>9</v>
      </c>
      <c r="F12" s="1204" t="s">
        <v>10</v>
      </c>
    </row>
    <row r="13" spans="1:6" ht="15.75" thickBot="1" x14ac:dyDescent="0.3">
      <c r="A13" s="1218"/>
      <c r="B13" s="1210"/>
      <c r="C13" s="1220"/>
      <c r="D13" s="1222"/>
      <c r="E13" s="1224"/>
      <c r="F13" s="1205"/>
    </row>
    <row r="14" spans="1:6" ht="15.75" thickBot="1" x14ac:dyDescent="0.3">
      <c r="A14" s="43"/>
      <c r="B14" s="44"/>
      <c r="C14" s="45" t="s">
        <v>11</v>
      </c>
      <c r="D14" s="46">
        <v>55388253.409999996</v>
      </c>
      <c r="E14" s="46"/>
      <c r="F14" s="111">
        <f>F10+D14</f>
        <v>209140512.28</v>
      </c>
    </row>
    <row r="15" spans="1:6" ht="15.75" thickBot="1" x14ac:dyDescent="0.3">
      <c r="A15" s="15"/>
      <c r="B15" s="1"/>
      <c r="C15" s="3" t="s">
        <v>12</v>
      </c>
      <c r="D15" s="40">
        <f>8016511.4+19974704.04+8132635.52</f>
        <v>36123850.959999993</v>
      </c>
      <c r="E15" s="40"/>
      <c r="F15" s="111">
        <f>F14+D15</f>
        <v>245264363.24000001</v>
      </c>
    </row>
    <row r="16" spans="1:6" ht="15.75" thickBot="1" x14ac:dyDescent="0.3">
      <c r="A16" s="15"/>
      <c r="B16" s="1"/>
      <c r="C16" s="2" t="s">
        <v>13</v>
      </c>
      <c r="D16" s="40">
        <v>62841546</v>
      </c>
      <c r="E16" s="40"/>
      <c r="F16" s="111">
        <f>F15+D16</f>
        <v>308105909.24000001</v>
      </c>
    </row>
    <row r="17" spans="1:8" ht="15.75" thickBot="1" x14ac:dyDescent="0.3">
      <c r="A17" s="15"/>
      <c r="B17" s="1"/>
      <c r="C17" s="4" t="s">
        <v>31</v>
      </c>
      <c r="D17" s="41">
        <v>2084731.44</v>
      </c>
      <c r="E17" s="41"/>
      <c r="F17" s="111">
        <f>F16+D17</f>
        <v>310190640.68000001</v>
      </c>
      <c r="G17" s="167"/>
    </row>
    <row r="18" spans="1:8" ht="15.75" thickBot="1" x14ac:dyDescent="0.3">
      <c r="A18" s="15"/>
      <c r="B18" s="1"/>
      <c r="C18" s="3" t="s">
        <v>12</v>
      </c>
      <c r="D18" s="62"/>
      <c r="E18" s="41">
        <f>65366807.43+62841546</f>
        <v>128208353.43000001</v>
      </c>
      <c r="F18" s="111">
        <f>F17-E18</f>
        <v>181982287.25</v>
      </c>
    </row>
    <row r="19" spans="1:8" ht="24" customHeight="1" thickBot="1" x14ac:dyDescent="0.3">
      <c r="A19" s="60"/>
      <c r="B19" s="1"/>
      <c r="C19" s="3" t="s">
        <v>14</v>
      </c>
      <c r="D19" s="62"/>
      <c r="E19" s="41">
        <v>140292.44</v>
      </c>
      <c r="F19" s="111">
        <f>F18-E19</f>
        <v>181841994.81</v>
      </c>
      <c r="G19" s="167"/>
      <c r="H19" s="166"/>
    </row>
    <row r="20" spans="1:8" s="37" customFormat="1" ht="43.5" customHeight="1" thickBot="1" x14ac:dyDescent="0.3">
      <c r="A20" s="80">
        <v>43835</v>
      </c>
      <c r="B20" s="5">
        <v>57791</v>
      </c>
      <c r="C20" s="5" t="s">
        <v>39</v>
      </c>
      <c r="D20" s="6"/>
      <c r="E20" s="42">
        <v>60283.95</v>
      </c>
      <c r="F20" s="111">
        <f t="shared" ref="F20:F78" si="0">F19+D20-E20</f>
        <v>181781710.86000001</v>
      </c>
    </row>
    <row r="21" spans="1:8" s="37" customFormat="1" ht="51.75" customHeight="1" thickBot="1" x14ac:dyDescent="0.3">
      <c r="A21" s="80">
        <v>43835</v>
      </c>
      <c r="B21" s="5">
        <v>57792</v>
      </c>
      <c r="C21" s="5" t="s">
        <v>40</v>
      </c>
      <c r="D21" s="6"/>
      <c r="E21" s="42">
        <v>150386.51999999999</v>
      </c>
      <c r="F21" s="111">
        <f t="shared" si="0"/>
        <v>181631324.34</v>
      </c>
      <c r="G21" s="37" t="s">
        <v>37</v>
      </c>
    </row>
    <row r="22" spans="1:8" s="37" customFormat="1" ht="33.75" customHeight="1" thickBot="1" x14ac:dyDescent="0.3">
      <c r="A22" s="80">
        <v>44202</v>
      </c>
      <c r="B22" s="5">
        <v>57793</v>
      </c>
      <c r="C22" s="5" t="s">
        <v>41</v>
      </c>
      <c r="D22" s="6"/>
      <c r="E22" s="42">
        <v>0</v>
      </c>
      <c r="F22" s="111">
        <f t="shared" si="0"/>
        <v>181631324.34</v>
      </c>
    </row>
    <row r="23" spans="1:8" s="37" customFormat="1" ht="38.25" customHeight="1" thickBot="1" x14ac:dyDescent="0.3">
      <c r="A23" s="80">
        <v>44202</v>
      </c>
      <c r="B23" s="5">
        <v>57794</v>
      </c>
      <c r="C23" s="5" t="s">
        <v>41</v>
      </c>
      <c r="D23" s="6"/>
      <c r="E23" s="42">
        <v>0</v>
      </c>
      <c r="F23" s="111">
        <f t="shared" si="0"/>
        <v>181631324.34</v>
      </c>
    </row>
    <row r="24" spans="1:8" s="37" customFormat="1" ht="46.5" thickBot="1" x14ac:dyDescent="0.3">
      <c r="A24" s="80">
        <v>44202</v>
      </c>
      <c r="B24" s="5">
        <v>57795</v>
      </c>
      <c r="C24" s="5" t="s">
        <v>42</v>
      </c>
      <c r="D24" s="6"/>
      <c r="E24" s="42">
        <v>2556.67</v>
      </c>
      <c r="F24" s="111">
        <f t="shared" si="0"/>
        <v>181628767.67000002</v>
      </c>
    </row>
    <row r="25" spans="1:8" s="67" customFormat="1" ht="36" customHeight="1" thickBot="1" x14ac:dyDescent="0.3">
      <c r="A25" s="80">
        <v>44202</v>
      </c>
      <c r="B25" s="5">
        <v>57796</v>
      </c>
      <c r="C25" s="5" t="s">
        <v>41</v>
      </c>
      <c r="D25" s="6"/>
      <c r="E25" s="42">
        <v>0</v>
      </c>
      <c r="F25" s="111">
        <f t="shared" si="0"/>
        <v>181628767.67000002</v>
      </c>
    </row>
    <row r="26" spans="1:8" s="37" customFormat="1" ht="46.5" thickBot="1" x14ac:dyDescent="0.3">
      <c r="A26" s="80">
        <v>44202</v>
      </c>
      <c r="B26" s="5">
        <v>57797</v>
      </c>
      <c r="C26" s="5" t="s">
        <v>43</v>
      </c>
      <c r="D26" s="6"/>
      <c r="E26" s="42">
        <v>3885.84</v>
      </c>
      <c r="F26" s="111">
        <f t="shared" si="0"/>
        <v>181624881.83000001</v>
      </c>
    </row>
    <row r="27" spans="1:8" s="37" customFormat="1" ht="64.5" customHeight="1" thickBot="1" x14ac:dyDescent="0.3">
      <c r="A27" s="80">
        <v>44202</v>
      </c>
      <c r="B27" s="193" t="s">
        <v>251</v>
      </c>
      <c r="C27" s="5" t="s">
        <v>280</v>
      </c>
      <c r="D27" s="192"/>
      <c r="E27" s="42">
        <v>355725</v>
      </c>
      <c r="F27" s="111">
        <f t="shared" si="0"/>
        <v>181269156.83000001</v>
      </c>
    </row>
    <row r="28" spans="1:8" s="37" customFormat="1" ht="62.25" customHeight="1" thickBot="1" x14ac:dyDescent="0.3">
      <c r="A28" s="80">
        <v>44202</v>
      </c>
      <c r="B28" s="193" t="s">
        <v>252</v>
      </c>
      <c r="C28" s="5" t="s">
        <v>281</v>
      </c>
      <c r="D28" s="192"/>
      <c r="E28" s="42">
        <v>165600</v>
      </c>
      <c r="F28" s="111">
        <f t="shared" si="0"/>
        <v>181103556.83000001</v>
      </c>
    </row>
    <row r="29" spans="1:8" s="67" customFormat="1" ht="70.5" customHeight="1" thickBot="1" x14ac:dyDescent="0.3">
      <c r="A29" s="80">
        <v>44203</v>
      </c>
      <c r="B29" s="5" t="s">
        <v>44</v>
      </c>
      <c r="C29" s="5" t="s">
        <v>45</v>
      </c>
      <c r="D29" s="6"/>
      <c r="E29" s="42">
        <v>19619354.260000002</v>
      </c>
      <c r="F29" s="111">
        <f t="shared" si="0"/>
        <v>161484202.57000002</v>
      </c>
    </row>
    <row r="30" spans="1:8" s="67" customFormat="1" ht="52.5" customHeight="1" thickBot="1" x14ac:dyDescent="0.3">
      <c r="A30" s="80">
        <v>44204</v>
      </c>
      <c r="B30" s="5">
        <v>57798</v>
      </c>
      <c r="C30" s="5" t="s">
        <v>41</v>
      </c>
      <c r="D30" s="6"/>
      <c r="E30" s="42">
        <v>0</v>
      </c>
      <c r="F30" s="111">
        <f t="shared" si="0"/>
        <v>161484202.57000002</v>
      </c>
    </row>
    <row r="31" spans="1:8" s="67" customFormat="1" ht="54" customHeight="1" thickBot="1" x14ac:dyDescent="0.3">
      <c r="A31" s="80">
        <v>44204</v>
      </c>
      <c r="B31" s="5">
        <v>57799</v>
      </c>
      <c r="C31" s="5" t="s">
        <v>162</v>
      </c>
      <c r="D31" s="6"/>
      <c r="E31" s="42">
        <v>55376.1</v>
      </c>
      <c r="F31" s="111">
        <f t="shared" si="0"/>
        <v>161428826.47000003</v>
      </c>
    </row>
    <row r="32" spans="1:8" s="67" customFormat="1" ht="36" customHeight="1" thickBot="1" x14ac:dyDescent="0.3">
      <c r="A32" s="80">
        <v>44204</v>
      </c>
      <c r="B32" s="5">
        <v>57800</v>
      </c>
      <c r="C32" s="5" t="s">
        <v>100</v>
      </c>
      <c r="D32" s="6"/>
      <c r="E32" s="42">
        <v>30500</v>
      </c>
      <c r="F32" s="111">
        <f t="shared" si="0"/>
        <v>161398326.47000003</v>
      </c>
    </row>
    <row r="33" spans="1:6" s="67" customFormat="1" ht="52.5" customHeight="1" thickBot="1" x14ac:dyDescent="0.3">
      <c r="A33" s="80">
        <v>44204</v>
      </c>
      <c r="B33" s="5">
        <v>57801</v>
      </c>
      <c r="C33" s="5" t="s">
        <v>99</v>
      </c>
      <c r="D33" s="6"/>
      <c r="E33" s="42">
        <v>2489.8000000000002</v>
      </c>
      <c r="F33" s="111">
        <f t="shared" si="0"/>
        <v>161395836.67000002</v>
      </c>
    </row>
    <row r="34" spans="1:6" s="67" customFormat="1" ht="75" customHeight="1" thickBot="1" x14ac:dyDescent="0.3">
      <c r="A34" s="80">
        <v>44204</v>
      </c>
      <c r="B34" s="5">
        <v>57802</v>
      </c>
      <c r="C34" s="5" t="s">
        <v>98</v>
      </c>
      <c r="D34" s="88"/>
      <c r="E34" s="42">
        <v>131052.5</v>
      </c>
      <c r="F34" s="111">
        <f t="shared" si="0"/>
        <v>161264784.17000002</v>
      </c>
    </row>
    <row r="35" spans="1:6" s="67" customFormat="1" ht="61.5" customHeight="1" thickBot="1" x14ac:dyDescent="0.3">
      <c r="A35" s="80">
        <v>44204</v>
      </c>
      <c r="B35" s="5">
        <v>57803</v>
      </c>
      <c r="C35" s="5" t="s">
        <v>97</v>
      </c>
      <c r="D35" s="88"/>
      <c r="E35" s="42">
        <v>114142.5</v>
      </c>
      <c r="F35" s="111">
        <f t="shared" si="0"/>
        <v>161150641.67000002</v>
      </c>
    </row>
    <row r="36" spans="1:6" s="67" customFormat="1" ht="75.75" customHeight="1" thickBot="1" x14ac:dyDescent="0.3">
      <c r="A36" s="80">
        <v>44204</v>
      </c>
      <c r="B36" s="5">
        <v>57804</v>
      </c>
      <c r="C36" s="5" t="s">
        <v>163</v>
      </c>
      <c r="D36" s="88"/>
      <c r="E36" s="42">
        <v>118370</v>
      </c>
      <c r="F36" s="111">
        <f t="shared" si="0"/>
        <v>161032271.67000002</v>
      </c>
    </row>
    <row r="37" spans="1:6" s="67" customFormat="1" ht="63" customHeight="1" thickBot="1" x14ac:dyDescent="0.3">
      <c r="A37" s="80">
        <v>44204</v>
      </c>
      <c r="B37" s="5">
        <v>57805</v>
      </c>
      <c r="C37" s="5" t="s">
        <v>96</v>
      </c>
      <c r="D37" s="6"/>
      <c r="E37" s="42">
        <v>84550</v>
      </c>
      <c r="F37" s="111">
        <f t="shared" si="0"/>
        <v>160947721.67000002</v>
      </c>
    </row>
    <row r="38" spans="1:6" s="67" customFormat="1" ht="47.25" customHeight="1" thickBot="1" x14ac:dyDescent="0.3">
      <c r="A38" s="80">
        <v>44204</v>
      </c>
      <c r="B38" s="5">
        <v>57806</v>
      </c>
      <c r="C38" s="5" t="s">
        <v>164</v>
      </c>
      <c r="D38" s="6"/>
      <c r="E38" s="42">
        <v>30456.85</v>
      </c>
      <c r="F38" s="111">
        <f t="shared" si="0"/>
        <v>160917264.82000002</v>
      </c>
    </row>
    <row r="39" spans="1:6" s="67" customFormat="1" ht="56.25" customHeight="1" thickBot="1" x14ac:dyDescent="0.3">
      <c r="A39" s="80">
        <v>44204</v>
      </c>
      <c r="B39" s="5">
        <v>57807</v>
      </c>
      <c r="C39" s="5" t="s">
        <v>165</v>
      </c>
      <c r="D39" s="6"/>
      <c r="E39" s="42">
        <v>38578.68</v>
      </c>
      <c r="F39" s="111">
        <f t="shared" si="0"/>
        <v>160878686.14000002</v>
      </c>
    </row>
    <row r="40" spans="1:6" s="67" customFormat="1" ht="55.5" customHeight="1" thickBot="1" x14ac:dyDescent="0.3">
      <c r="A40" s="80">
        <v>44204</v>
      </c>
      <c r="B40" s="5">
        <v>57808</v>
      </c>
      <c r="C40" s="5" t="s">
        <v>166</v>
      </c>
      <c r="D40" s="6"/>
      <c r="E40" s="42">
        <v>24227.040000000001</v>
      </c>
      <c r="F40" s="111">
        <f t="shared" si="0"/>
        <v>160854459.10000002</v>
      </c>
    </row>
    <row r="41" spans="1:6" s="67" customFormat="1" ht="56.25" customHeight="1" thickBot="1" x14ac:dyDescent="0.3">
      <c r="A41" s="80">
        <v>44204</v>
      </c>
      <c r="B41" s="5">
        <v>57809</v>
      </c>
      <c r="C41" s="5" t="s">
        <v>167</v>
      </c>
      <c r="D41" s="6"/>
      <c r="E41" s="42">
        <v>48454.080000000002</v>
      </c>
      <c r="F41" s="111">
        <f t="shared" si="0"/>
        <v>160806005.02000001</v>
      </c>
    </row>
    <row r="42" spans="1:6" s="67" customFormat="1" ht="61.5" customHeight="1" thickBot="1" x14ac:dyDescent="0.3">
      <c r="A42" s="80">
        <v>44204</v>
      </c>
      <c r="B42" s="5">
        <v>57810</v>
      </c>
      <c r="C42" s="5" t="s">
        <v>95</v>
      </c>
      <c r="D42" s="6"/>
      <c r="E42" s="42">
        <v>165747.29999999999</v>
      </c>
      <c r="F42" s="111">
        <f t="shared" si="0"/>
        <v>160640257.72</v>
      </c>
    </row>
    <row r="43" spans="1:6" s="67" customFormat="1" ht="45.75" customHeight="1" thickBot="1" x14ac:dyDescent="0.3">
      <c r="A43" s="80">
        <v>44204</v>
      </c>
      <c r="B43" s="5">
        <v>57811</v>
      </c>
      <c r="C43" s="5" t="s">
        <v>94</v>
      </c>
      <c r="D43" s="6"/>
      <c r="E43" s="42">
        <v>180655.73</v>
      </c>
      <c r="F43" s="111">
        <f t="shared" si="0"/>
        <v>160459601.99000001</v>
      </c>
    </row>
    <row r="44" spans="1:6" s="67" customFormat="1" ht="49.5" customHeight="1" thickBot="1" x14ac:dyDescent="0.3">
      <c r="A44" s="80">
        <v>44204</v>
      </c>
      <c r="B44" s="5">
        <v>57812</v>
      </c>
      <c r="C44" s="5" t="s">
        <v>93</v>
      </c>
      <c r="D44" s="6"/>
      <c r="E44" s="42">
        <v>3000</v>
      </c>
      <c r="F44" s="111">
        <f t="shared" si="0"/>
        <v>160456601.99000001</v>
      </c>
    </row>
    <row r="45" spans="1:6" s="67" customFormat="1" ht="73.5" customHeight="1" thickBot="1" x14ac:dyDescent="0.3">
      <c r="A45" s="80">
        <v>44204</v>
      </c>
      <c r="B45" s="5">
        <v>57813</v>
      </c>
      <c r="C45" s="5" t="s">
        <v>92</v>
      </c>
      <c r="D45" s="88"/>
      <c r="E45" s="42">
        <v>118370</v>
      </c>
      <c r="F45" s="111">
        <f t="shared" si="0"/>
        <v>160338231.99000001</v>
      </c>
    </row>
    <row r="46" spans="1:6" s="67" customFormat="1" ht="63.75" customHeight="1" thickBot="1" x14ac:dyDescent="0.3">
      <c r="A46" s="80">
        <v>44204</v>
      </c>
      <c r="B46" s="5">
        <v>57814</v>
      </c>
      <c r="C46" s="5" t="s">
        <v>168</v>
      </c>
      <c r="D46" s="6"/>
      <c r="E46" s="42">
        <v>17074.3</v>
      </c>
      <c r="F46" s="111">
        <f t="shared" si="0"/>
        <v>160321157.69</v>
      </c>
    </row>
    <row r="47" spans="1:6" s="67" customFormat="1" ht="53.25" customHeight="1" thickBot="1" x14ac:dyDescent="0.3">
      <c r="A47" s="80">
        <v>44204</v>
      </c>
      <c r="B47" s="5">
        <v>57815</v>
      </c>
      <c r="C47" s="5" t="s">
        <v>91</v>
      </c>
      <c r="D47" s="88"/>
      <c r="E47" s="42">
        <v>36000</v>
      </c>
      <c r="F47" s="111">
        <f t="shared" si="0"/>
        <v>160285157.69</v>
      </c>
    </row>
    <row r="48" spans="1:6" s="67" customFormat="1" ht="45.75" customHeight="1" thickBot="1" x14ac:dyDescent="0.3">
      <c r="A48" s="80">
        <v>44204</v>
      </c>
      <c r="B48" s="5">
        <v>57816</v>
      </c>
      <c r="C48" s="5" t="s">
        <v>90</v>
      </c>
      <c r="D48" s="6"/>
      <c r="E48" s="42">
        <v>0</v>
      </c>
      <c r="F48" s="111">
        <f t="shared" si="0"/>
        <v>160285157.69</v>
      </c>
    </row>
    <row r="49" spans="1:6" s="67" customFormat="1" ht="44.25" customHeight="1" thickBot="1" x14ac:dyDescent="0.3">
      <c r="A49" s="80">
        <v>44204</v>
      </c>
      <c r="B49" s="5">
        <v>57817</v>
      </c>
      <c r="C49" s="5" t="s">
        <v>90</v>
      </c>
      <c r="D49" s="6"/>
      <c r="E49" s="42">
        <v>120586.25</v>
      </c>
      <c r="F49" s="111">
        <f t="shared" si="0"/>
        <v>160164571.44</v>
      </c>
    </row>
    <row r="50" spans="1:6" s="67" customFormat="1" ht="95.25" customHeight="1" thickBot="1" x14ac:dyDescent="0.3">
      <c r="A50" s="80">
        <v>44204</v>
      </c>
      <c r="B50" s="5">
        <v>57818</v>
      </c>
      <c r="C50" s="5" t="s">
        <v>131</v>
      </c>
      <c r="D50" s="6"/>
      <c r="E50" s="42">
        <v>135600</v>
      </c>
      <c r="F50" s="111">
        <f t="shared" si="0"/>
        <v>160028971.44</v>
      </c>
    </row>
    <row r="51" spans="1:6" s="67" customFormat="1" ht="51" customHeight="1" thickBot="1" x14ac:dyDescent="0.3">
      <c r="A51" s="80">
        <v>44204</v>
      </c>
      <c r="B51" s="5">
        <v>57819</v>
      </c>
      <c r="C51" s="5" t="s">
        <v>89</v>
      </c>
      <c r="D51" s="89"/>
      <c r="E51" s="42">
        <v>27000</v>
      </c>
      <c r="F51" s="111">
        <f t="shared" si="0"/>
        <v>160001971.44</v>
      </c>
    </row>
    <row r="52" spans="1:6" s="37" customFormat="1" ht="60.75" customHeight="1" thickBot="1" x14ac:dyDescent="0.3">
      <c r="A52" s="80">
        <v>44204</v>
      </c>
      <c r="B52" s="5">
        <v>57820</v>
      </c>
      <c r="C52" s="5" t="s">
        <v>88</v>
      </c>
      <c r="D52" s="6"/>
      <c r="E52" s="42">
        <v>29072.45</v>
      </c>
      <c r="F52" s="111">
        <f t="shared" si="0"/>
        <v>159972898.99000001</v>
      </c>
    </row>
    <row r="53" spans="1:6" s="67" customFormat="1" ht="52.5" customHeight="1" thickBot="1" x14ac:dyDescent="0.3">
      <c r="A53" s="80">
        <v>44204</v>
      </c>
      <c r="B53" s="5">
        <v>57821</v>
      </c>
      <c r="C53" s="5" t="s">
        <v>169</v>
      </c>
      <c r="D53" s="6"/>
      <c r="E53" s="42">
        <v>185740.66</v>
      </c>
      <c r="F53" s="111">
        <f t="shared" si="0"/>
        <v>159787158.33000001</v>
      </c>
    </row>
    <row r="54" spans="1:6" s="67" customFormat="1" ht="54" customHeight="1" thickBot="1" x14ac:dyDescent="0.3">
      <c r="A54" s="80">
        <v>44204</v>
      </c>
      <c r="B54" s="5">
        <v>57822</v>
      </c>
      <c r="C54" s="5" t="s">
        <v>48</v>
      </c>
      <c r="D54" s="6"/>
      <c r="E54" s="42">
        <v>27861.1</v>
      </c>
      <c r="F54" s="111">
        <f t="shared" si="0"/>
        <v>159759297.23000002</v>
      </c>
    </row>
    <row r="55" spans="1:6" s="67" customFormat="1" ht="44.25" customHeight="1" thickBot="1" x14ac:dyDescent="0.3">
      <c r="A55" s="80">
        <v>44204</v>
      </c>
      <c r="B55" s="5">
        <v>57823</v>
      </c>
      <c r="C55" s="5" t="s">
        <v>47</v>
      </c>
      <c r="D55" s="6"/>
      <c r="E55" s="42">
        <v>39593.910000000003</v>
      </c>
      <c r="F55" s="111">
        <f t="shared" si="0"/>
        <v>159719703.32000002</v>
      </c>
    </row>
    <row r="56" spans="1:6" s="67" customFormat="1" ht="63" customHeight="1" thickBot="1" x14ac:dyDescent="0.3">
      <c r="A56" s="80">
        <v>44204</v>
      </c>
      <c r="B56" s="5">
        <v>57824</v>
      </c>
      <c r="C56" s="5" t="s">
        <v>46</v>
      </c>
      <c r="D56" s="6"/>
      <c r="E56" s="42">
        <v>114142.5</v>
      </c>
      <c r="F56" s="111">
        <f t="shared" si="0"/>
        <v>159605560.82000002</v>
      </c>
    </row>
    <row r="57" spans="1:6" s="67" customFormat="1" ht="72.75" customHeight="1" thickBot="1" x14ac:dyDescent="0.3">
      <c r="A57" s="80">
        <v>44204</v>
      </c>
      <c r="B57" s="194" t="s">
        <v>258</v>
      </c>
      <c r="C57" s="194" t="s">
        <v>282</v>
      </c>
      <c r="D57" s="6"/>
      <c r="E57" s="196">
        <v>50765.25</v>
      </c>
      <c r="F57" s="111">
        <f t="shared" si="0"/>
        <v>159554795.57000002</v>
      </c>
    </row>
    <row r="58" spans="1:6" s="67" customFormat="1" ht="76.5" customHeight="1" thickBot="1" x14ac:dyDescent="0.3">
      <c r="A58" s="80">
        <v>44204</v>
      </c>
      <c r="B58" s="194" t="s">
        <v>253</v>
      </c>
      <c r="C58" s="194" t="s">
        <v>283</v>
      </c>
      <c r="D58" s="6"/>
      <c r="E58" s="196">
        <v>114142.5</v>
      </c>
      <c r="F58" s="111">
        <f t="shared" si="0"/>
        <v>159440653.07000002</v>
      </c>
    </row>
    <row r="59" spans="1:6" s="67" customFormat="1" ht="63.75" customHeight="1" thickBot="1" x14ac:dyDescent="0.3">
      <c r="A59" s="80">
        <v>44204</v>
      </c>
      <c r="B59" s="194" t="s">
        <v>255</v>
      </c>
      <c r="C59" s="194" t="s">
        <v>284</v>
      </c>
      <c r="D59" s="6"/>
      <c r="E59" s="196">
        <v>101460</v>
      </c>
      <c r="F59" s="111">
        <f t="shared" si="0"/>
        <v>159339193.07000002</v>
      </c>
    </row>
    <row r="60" spans="1:6" s="67" customFormat="1" ht="54.75" customHeight="1" thickBot="1" x14ac:dyDescent="0.3">
      <c r="A60" s="80">
        <v>44204</v>
      </c>
      <c r="B60" s="194" t="s">
        <v>256</v>
      </c>
      <c r="C60" s="194" t="s">
        <v>285</v>
      </c>
      <c r="D60" s="6"/>
      <c r="E60" s="196">
        <v>1650428.94</v>
      </c>
      <c r="F60" s="111">
        <f t="shared" si="0"/>
        <v>157688764.13000003</v>
      </c>
    </row>
    <row r="61" spans="1:6" s="67" customFormat="1" ht="58.5" customHeight="1" thickBot="1" x14ac:dyDescent="0.3">
      <c r="A61" s="80">
        <v>44204</v>
      </c>
      <c r="B61" s="194" t="s">
        <v>257</v>
      </c>
      <c r="C61" s="194" t="s">
        <v>286</v>
      </c>
      <c r="D61" s="6"/>
      <c r="E61" s="196">
        <v>10200</v>
      </c>
      <c r="F61" s="111">
        <f t="shared" si="0"/>
        <v>157678564.13000003</v>
      </c>
    </row>
    <row r="62" spans="1:6" s="67" customFormat="1" ht="58.5" customHeight="1" thickBot="1" x14ac:dyDescent="0.3">
      <c r="A62" s="80">
        <v>44204</v>
      </c>
      <c r="B62" s="194" t="s">
        <v>254</v>
      </c>
      <c r="C62" s="194" t="s">
        <v>287</v>
      </c>
      <c r="D62" s="6"/>
      <c r="E62" s="196">
        <v>105678.29</v>
      </c>
      <c r="F62" s="111">
        <f t="shared" si="0"/>
        <v>157572885.84000003</v>
      </c>
    </row>
    <row r="63" spans="1:6" s="67" customFormat="1" ht="63" customHeight="1" thickBot="1" x14ac:dyDescent="0.3">
      <c r="A63" s="80">
        <v>44207</v>
      </c>
      <c r="B63" s="5">
        <v>57825</v>
      </c>
      <c r="C63" s="5" t="s">
        <v>87</v>
      </c>
      <c r="D63" s="6"/>
      <c r="E63" s="42">
        <v>910144.33</v>
      </c>
      <c r="F63" s="111">
        <f t="shared" si="0"/>
        <v>156662741.51000002</v>
      </c>
    </row>
    <row r="64" spans="1:6" s="67" customFormat="1" ht="76.5" customHeight="1" thickBot="1" x14ac:dyDescent="0.3">
      <c r="A64" s="80">
        <v>44207</v>
      </c>
      <c r="B64" s="5">
        <v>57826</v>
      </c>
      <c r="C64" s="5" t="s">
        <v>86</v>
      </c>
      <c r="D64" s="6"/>
      <c r="E64" s="42">
        <v>131052.5</v>
      </c>
      <c r="F64" s="111">
        <f t="shared" si="0"/>
        <v>156531689.01000002</v>
      </c>
    </row>
    <row r="65" spans="1:6" s="67" customFormat="1" ht="63.75" customHeight="1" thickBot="1" x14ac:dyDescent="0.3">
      <c r="A65" s="80">
        <v>44207</v>
      </c>
      <c r="B65" s="5">
        <v>57827</v>
      </c>
      <c r="C65" s="5" t="s">
        <v>85</v>
      </c>
      <c r="D65" s="6"/>
      <c r="E65" s="42">
        <v>131052.5</v>
      </c>
      <c r="F65" s="111">
        <f t="shared" si="0"/>
        <v>156400636.51000002</v>
      </c>
    </row>
    <row r="66" spans="1:6" s="67" customFormat="1" ht="73.5" customHeight="1" thickBot="1" x14ac:dyDescent="0.3">
      <c r="A66" s="80">
        <v>44207</v>
      </c>
      <c r="B66" s="5">
        <v>57828</v>
      </c>
      <c r="C66" s="5" t="s">
        <v>84</v>
      </c>
      <c r="D66" s="6"/>
      <c r="E66" s="42">
        <v>71867.5</v>
      </c>
      <c r="F66" s="111">
        <f t="shared" si="0"/>
        <v>156328769.01000002</v>
      </c>
    </row>
    <row r="67" spans="1:6" s="67" customFormat="1" ht="65.25" customHeight="1" thickBot="1" x14ac:dyDescent="0.3">
      <c r="A67" s="80">
        <v>44207</v>
      </c>
      <c r="B67" s="5">
        <v>57829</v>
      </c>
      <c r="C67" s="5" t="s">
        <v>170</v>
      </c>
      <c r="D67" s="6"/>
      <c r="E67" s="42">
        <v>159695.79999999999</v>
      </c>
      <c r="F67" s="111">
        <f t="shared" si="0"/>
        <v>156169073.21000001</v>
      </c>
    </row>
    <row r="68" spans="1:6" s="67" customFormat="1" ht="53.25" customHeight="1" thickBot="1" x14ac:dyDescent="0.3">
      <c r="A68" s="80">
        <v>44207</v>
      </c>
      <c r="B68" s="5">
        <v>57830</v>
      </c>
      <c r="C68" s="5" t="s">
        <v>171</v>
      </c>
      <c r="D68" s="6"/>
      <c r="E68" s="42">
        <v>16612.830000000002</v>
      </c>
      <c r="F68" s="111">
        <f t="shared" si="0"/>
        <v>156152460.38</v>
      </c>
    </row>
    <row r="69" spans="1:6" s="67" customFormat="1" ht="51.75" customHeight="1" thickBot="1" x14ac:dyDescent="0.3">
      <c r="A69" s="80">
        <v>44207</v>
      </c>
      <c r="B69" s="5">
        <v>57831</v>
      </c>
      <c r="C69" s="5" t="s">
        <v>172</v>
      </c>
      <c r="D69" s="6"/>
      <c r="E69" s="42">
        <v>57683.43</v>
      </c>
      <c r="F69" s="111">
        <f t="shared" si="0"/>
        <v>156094776.94999999</v>
      </c>
    </row>
    <row r="70" spans="1:6" s="67" customFormat="1" ht="51.75" customHeight="1" thickBot="1" x14ac:dyDescent="0.3">
      <c r="A70" s="80">
        <v>44207</v>
      </c>
      <c r="B70" s="5">
        <v>57832</v>
      </c>
      <c r="C70" s="5" t="s">
        <v>173</v>
      </c>
      <c r="D70" s="6"/>
      <c r="E70" s="42">
        <v>70604.52</v>
      </c>
      <c r="F70" s="111">
        <f t="shared" si="0"/>
        <v>156024172.42999998</v>
      </c>
    </row>
    <row r="71" spans="1:6" s="67" customFormat="1" ht="59.25" customHeight="1" thickBot="1" x14ac:dyDescent="0.3">
      <c r="A71" s="80">
        <v>44207</v>
      </c>
      <c r="B71" s="5">
        <v>57833</v>
      </c>
      <c r="C71" s="5" t="s">
        <v>83</v>
      </c>
      <c r="D71" s="6"/>
      <c r="E71" s="42">
        <v>24536.92</v>
      </c>
      <c r="F71" s="111">
        <f t="shared" si="0"/>
        <v>155999635.50999999</v>
      </c>
    </row>
    <row r="72" spans="1:6" s="67" customFormat="1" ht="48.75" customHeight="1" thickBot="1" x14ac:dyDescent="0.3">
      <c r="A72" s="80">
        <v>44207</v>
      </c>
      <c r="B72" s="5">
        <v>57834</v>
      </c>
      <c r="C72" s="5" t="s">
        <v>82</v>
      </c>
      <c r="D72" s="6"/>
      <c r="E72" s="42">
        <v>40609.14</v>
      </c>
      <c r="F72" s="111">
        <f t="shared" si="0"/>
        <v>155959026.37</v>
      </c>
    </row>
    <row r="73" spans="1:6" s="67" customFormat="1" ht="66" customHeight="1" thickBot="1" x14ac:dyDescent="0.3">
      <c r="A73" s="80">
        <v>44207</v>
      </c>
      <c r="B73" s="5">
        <v>57835</v>
      </c>
      <c r="C73" s="5" t="s">
        <v>174</v>
      </c>
      <c r="D73" s="6"/>
      <c r="E73" s="42">
        <v>43608.68</v>
      </c>
      <c r="F73" s="111">
        <f t="shared" si="0"/>
        <v>155915417.69</v>
      </c>
    </row>
    <row r="74" spans="1:6" s="67" customFormat="1" ht="60.75" customHeight="1" thickBot="1" x14ac:dyDescent="0.3">
      <c r="A74" s="80">
        <v>44207</v>
      </c>
      <c r="B74" s="5">
        <v>57836</v>
      </c>
      <c r="C74" s="5" t="s">
        <v>175</v>
      </c>
      <c r="D74" s="90"/>
      <c r="E74" s="42">
        <v>37148.129999999997</v>
      </c>
      <c r="F74" s="111">
        <f t="shared" si="0"/>
        <v>155878269.56</v>
      </c>
    </row>
    <row r="75" spans="1:6" s="67" customFormat="1" ht="55.5" customHeight="1" thickBot="1" x14ac:dyDescent="0.3">
      <c r="A75" s="80">
        <v>44207</v>
      </c>
      <c r="B75" s="5">
        <v>57837</v>
      </c>
      <c r="C75" s="5" t="s">
        <v>176</v>
      </c>
      <c r="D75" s="90"/>
      <c r="E75" s="42">
        <v>19964.47</v>
      </c>
      <c r="F75" s="111">
        <f t="shared" si="0"/>
        <v>155858305.09</v>
      </c>
    </row>
    <row r="76" spans="1:6" s="67" customFormat="1" ht="52.5" customHeight="1" thickBot="1" x14ac:dyDescent="0.3">
      <c r="A76" s="80">
        <v>44207</v>
      </c>
      <c r="B76" s="5">
        <v>57838</v>
      </c>
      <c r="C76" s="5" t="s">
        <v>81</v>
      </c>
      <c r="D76" s="5"/>
      <c r="E76" s="42">
        <v>70200</v>
      </c>
      <c r="F76" s="111">
        <f t="shared" si="0"/>
        <v>155788105.09</v>
      </c>
    </row>
    <row r="77" spans="1:6" s="67" customFormat="1" ht="72.75" customHeight="1" thickBot="1" x14ac:dyDescent="0.3">
      <c r="A77" s="80">
        <v>44207</v>
      </c>
      <c r="B77" s="5">
        <v>57839</v>
      </c>
      <c r="C77" s="5" t="s">
        <v>80</v>
      </c>
      <c r="D77" s="88"/>
      <c r="E77" s="42">
        <v>0</v>
      </c>
      <c r="F77" s="111">
        <f t="shared" si="0"/>
        <v>155788105.09</v>
      </c>
    </row>
    <row r="78" spans="1:6" s="67" customFormat="1" ht="72" customHeight="1" thickBot="1" x14ac:dyDescent="0.3">
      <c r="A78" s="80">
        <v>44207</v>
      </c>
      <c r="B78" s="5">
        <v>57840</v>
      </c>
      <c r="C78" s="5" t="s">
        <v>80</v>
      </c>
      <c r="D78" s="88"/>
      <c r="E78" s="42">
        <v>68535.53</v>
      </c>
      <c r="F78" s="111">
        <f t="shared" si="0"/>
        <v>155719569.56</v>
      </c>
    </row>
    <row r="79" spans="1:6" s="67" customFormat="1" ht="54.75" customHeight="1" thickBot="1" x14ac:dyDescent="0.3">
      <c r="A79" s="80">
        <v>44207</v>
      </c>
      <c r="B79" s="5">
        <v>57841</v>
      </c>
      <c r="C79" s="5" t="s">
        <v>177</v>
      </c>
      <c r="D79" s="91"/>
      <c r="E79" s="42">
        <v>133437.56</v>
      </c>
      <c r="F79" s="111">
        <f t="shared" ref="F79:F142" si="1">F78+D79-E79</f>
        <v>155586132</v>
      </c>
    </row>
    <row r="80" spans="1:6" s="67" customFormat="1" ht="95.25" customHeight="1" thickBot="1" x14ac:dyDescent="0.3">
      <c r="A80" s="80">
        <v>44207</v>
      </c>
      <c r="B80" s="5">
        <v>57842</v>
      </c>
      <c r="C80" s="5" t="s">
        <v>570</v>
      </c>
      <c r="D80" s="92"/>
      <c r="E80" s="42">
        <v>20363440</v>
      </c>
      <c r="F80" s="111">
        <f t="shared" si="1"/>
        <v>135222692</v>
      </c>
    </row>
    <row r="81" spans="1:6" s="67" customFormat="1" ht="73.5" customHeight="1" thickBot="1" x14ac:dyDescent="0.3">
      <c r="A81" s="80">
        <v>44207</v>
      </c>
      <c r="B81" s="5">
        <v>57843</v>
      </c>
      <c r="C81" s="5" t="s">
        <v>178</v>
      </c>
      <c r="D81" s="90"/>
      <c r="E81" s="42">
        <v>131052.5</v>
      </c>
      <c r="F81" s="111">
        <f t="shared" si="1"/>
        <v>135091639.5</v>
      </c>
    </row>
    <row r="82" spans="1:6" s="67" customFormat="1" ht="63" customHeight="1" thickBot="1" x14ac:dyDescent="0.3">
      <c r="A82" s="80">
        <v>44207</v>
      </c>
      <c r="B82" s="5">
        <v>57844</v>
      </c>
      <c r="C82" s="5" t="s">
        <v>79</v>
      </c>
      <c r="D82" s="88"/>
      <c r="E82" s="42">
        <v>126825</v>
      </c>
      <c r="F82" s="111">
        <f t="shared" si="1"/>
        <v>134964814.5</v>
      </c>
    </row>
    <row r="83" spans="1:6" s="67" customFormat="1" ht="63" customHeight="1" thickBot="1" x14ac:dyDescent="0.3">
      <c r="A83" s="80">
        <v>44207</v>
      </c>
      <c r="B83" s="5">
        <v>57845</v>
      </c>
      <c r="C83" s="5" t="s">
        <v>77</v>
      </c>
      <c r="D83" s="6"/>
      <c r="E83" s="42">
        <v>97232.5</v>
      </c>
      <c r="F83" s="111">
        <f t="shared" si="1"/>
        <v>134867582</v>
      </c>
    </row>
    <row r="84" spans="1:6" s="67" customFormat="1" ht="75" customHeight="1" thickBot="1" x14ac:dyDescent="0.3">
      <c r="A84" s="80">
        <v>44207</v>
      </c>
      <c r="B84" s="5">
        <v>57846</v>
      </c>
      <c r="C84" s="5" t="s">
        <v>78</v>
      </c>
      <c r="D84" s="6"/>
      <c r="E84" s="42">
        <v>160645</v>
      </c>
      <c r="F84" s="111">
        <f t="shared" si="1"/>
        <v>134706937</v>
      </c>
    </row>
    <row r="85" spans="1:6" s="67" customFormat="1" ht="72" customHeight="1" thickBot="1" x14ac:dyDescent="0.3">
      <c r="A85" s="80">
        <v>44207</v>
      </c>
      <c r="B85" s="5">
        <v>57847</v>
      </c>
      <c r="C85" s="5" t="s">
        <v>76</v>
      </c>
      <c r="D85" s="90"/>
      <c r="E85" s="42">
        <v>84550</v>
      </c>
      <c r="F85" s="111">
        <f t="shared" si="1"/>
        <v>134622387</v>
      </c>
    </row>
    <row r="86" spans="1:6" s="67" customFormat="1" ht="71.25" customHeight="1" thickBot="1" x14ac:dyDescent="0.3">
      <c r="A86" s="80">
        <v>44207</v>
      </c>
      <c r="B86" s="5">
        <v>57848</v>
      </c>
      <c r="C86" s="5" t="s">
        <v>75</v>
      </c>
      <c r="D86" s="90"/>
      <c r="E86" s="42">
        <v>160645</v>
      </c>
      <c r="F86" s="111">
        <f t="shared" si="1"/>
        <v>134461742</v>
      </c>
    </row>
    <row r="87" spans="1:6" s="67" customFormat="1" ht="48.75" customHeight="1" thickBot="1" x14ac:dyDescent="0.3">
      <c r="A87" s="80">
        <v>44207</v>
      </c>
      <c r="B87" s="5">
        <v>57849</v>
      </c>
      <c r="C87" s="5" t="s">
        <v>74</v>
      </c>
      <c r="D87" s="6"/>
      <c r="E87" s="42">
        <v>69220.12</v>
      </c>
      <c r="F87" s="111">
        <f t="shared" si="1"/>
        <v>134392521.88</v>
      </c>
    </row>
    <row r="88" spans="1:6" s="67" customFormat="1" ht="54" customHeight="1" thickBot="1" x14ac:dyDescent="0.3">
      <c r="A88" s="80">
        <v>44207</v>
      </c>
      <c r="B88" s="5">
        <v>57850</v>
      </c>
      <c r="C88" s="5" t="s">
        <v>73</v>
      </c>
      <c r="D88" s="6"/>
      <c r="E88" s="42">
        <v>17305.03</v>
      </c>
      <c r="F88" s="111">
        <f t="shared" si="1"/>
        <v>134375216.84999999</v>
      </c>
    </row>
    <row r="89" spans="1:6" s="67" customFormat="1" ht="53.25" customHeight="1" thickBot="1" x14ac:dyDescent="0.3">
      <c r="A89" s="80">
        <v>44207</v>
      </c>
      <c r="B89" s="5">
        <v>57851</v>
      </c>
      <c r="C89" s="5" t="s">
        <v>72</v>
      </c>
      <c r="D89" s="6"/>
      <c r="E89" s="42">
        <v>3174.5</v>
      </c>
      <c r="F89" s="111">
        <f t="shared" si="1"/>
        <v>134372042.34999999</v>
      </c>
    </row>
    <row r="90" spans="1:6" s="67" customFormat="1" ht="60.75" customHeight="1" thickBot="1" x14ac:dyDescent="0.3">
      <c r="A90" s="80">
        <v>44207</v>
      </c>
      <c r="B90" s="5">
        <v>57852</v>
      </c>
      <c r="C90" s="5" t="s">
        <v>71</v>
      </c>
      <c r="D90" s="6"/>
      <c r="E90" s="42">
        <v>3158421.76</v>
      </c>
      <c r="F90" s="111">
        <f t="shared" si="1"/>
        <v>131213620.58999999</v>
      </c>
    </row>
    <row r="91" spans="1:6" s="67" customFormat="1" ht="72.75" customHeight="1" thickBot="1" x14ac:dyDescent="0.3">
      <c r="A91" s="80">
        <v>44207</v>
      </c>
      <c r="B91" s="5">
        <v>57853</v>
      </c>
      <c r="C91" s="5" t="s">
        <v>70</v>
      </c>
      <c r="D91" s="6"/>
      <c r="E91" s="42">
        <v>65842.179999999993</v>
      </c>
      <c r="F91" s="111">
        <f t="shared" si="1"/>
        <v>131147778.40999998</v>
      </c>
    </row>
    <row r="92" spans="1:6" s="67" customFormat="1" ht="52.5" customHeight="1" thickBot="1" x14ac:dyDescent="0.3">
      <c r="A92" s="80">
        <v>44207</v>
      </c>
      <c r="B92" s="5">
        <v>57854</v>
      </c>
      <c r="C92" s="5" t="s">
        <v>69</v>
      </c>
      <c r="D92" s="6"/>
      <c r="E92" s="42">
        <v>33844.019999999997</v>
      </c>
      <c r="F92" s="111">
        <f t="shared" si="1"/>
        <v>131113934.38999999</v>
      </c>
    </row>
    <row r="93" spans="1:6" s="67" customFormat="1" ht="72.75" customHeight="1" thickBot="1" x14ac:dyDescent="0.3">
      <c r="A93" s="80">
        <v>44207</v>
      </c>
      <c r="B93" s="5">
        <v>57855</v>
      </c>
      <c r="C93" s="5" t="s">
        <v>68</v>
      </c>
      <c r="D93" s="6"/>
      <c r="E93" s="42">
        <v>97997.23</v>
      </c>
      <c r="F93" s="111">
        <f t="shared" si="1"/>
        <v>131015937.15999998</v>
      </c>
    </row>
    <row r="94" spans="1:6" s="67" customFormat="1" ht="62.25" customHeight="1" thickBot="1" x14ac:dyDescent="0.3">
      <c r="A94" s="80">
        <v>44207</v>
      </c>
      <c r="B94" s="5">
        <v>57856</v>
      </c>
      <c r="C94" s="5" t="s">
        <v>571</v>
      </c>
      <c r="D94" s="5"/>
      <c r="E94" s="42">
        <v>25383.02</v>
      </c>
      <c r="F94" s="111">
        <f t="shared" si="1"/>
        <v>130990554.13999999</v>
      </c>
    </row>
    <row r="95" spans="1:6" s="67" customFormat="1" ht="55.5" customHeight="1" thickBot="1" x14ac:dyDescent="0.3">
      <c r="A95" s="80">
        <v>44207</v>
      </c>
      <c r="B95" s="5">
        <v>57857</v>
      </c>
      <c r="C95" s="5" t="s">
        <v>67</v>
      </c>
      <c r="D95" s="6"/>
      <c r="E95" s="42">
        <v>73077.460000000006</v>
      </c>
      <c r="F95" s="111">
        <f t="shared" si="1"/>
        <v>130917476.67999999</v>
      </c>
    </row>
    <row r="96" spans="1:6" s="67" customFormat="1" ht="58.5" customHeight="1" thickBot="1" x14ac:dyDescent="0.3">
      <c r="A96" s="80">
        <v>44207</v>
      </c>
      <c r="B96" s="5">
        <v>57858</v>
      </c>
      <c r="C96" s="5" t="s">
        <v>66</v>
      </c>
      <c r="D96" s="6"/>
      <c r="E96" s="42">
        <v>28445.38</v>
      </c>
      <c r="F96" s="111">
        <f t="shared" si="1"/>
        <v>130889031.3</v>
      </c>
    </row>
    <row r="97" spans="1:6" s="67" customFormat="1" ht="65.25" customHeight="1" thickBot="1" x14ac:dyDescent="0.3">
      <c r="A97" s="80">
        <v>44207</v>
      </c>
      <c r="B97" s="5">
        <v>57859</v>
      </c>
      <c r="C97" s="5" t="s">
        <v>65</v>
      </c>
      <c r="D97" s="6"/>
      <c r="E97" s="42">
        <v>24200</v>
      </c>
      <c r="F97" s="111">
        <f t="shared" si="1"/>
        <v>130864831.3</v>
      </c>
    </row>
    <row r="98" spans="1:6" s="67" customFormat="1" ht="73.5" customHeight="1" thickBot="1" x14ac:dyDescent="0.3">
      <c r="A98" s="80">
        <v>44207</v>
      </c>
      <c r="B98" s="5" t="s">
        <v>49</v>
      </c>
      <c r="C98" s="5" t="s">
        <v>64</v>
      </c>
      <c r="D98" s="6"/>
      <c r="E98" s="42">
        <v>71867.5</v>
      </c>
      <c r="F98" s="111">
        <f t="shared" si="1"/>
        <v>130792963.8</v>
      </c>
    </row>
    <row r="99" spans="1:6" s="67" customFormat="1" ht="78" customHeight="1" thickBot="1" x14ac:dyDescent="0.3">
      <c r="A99" s="80">
        <v>44207</v>
      </c>
      <c r="B99" s="5" t="s">
        <v>50</v>
      </c>
      <c r="C99" s="5" t="s">
        <v>63</v>
      </c>
      <c r="D99" s="6"/>
      <c r="E99" s="42">
        <v>253650</v>
      </c>
      <c r="F99" s="111">
        <f t="shared" si="1"/>
        <v>130539313.8</v>
      </c>
    </row>
    <row r="100" spans="1:6" s="67" customFormat="1" ht="43.5" customHeight="1" thickBot="1" x14ac:dyDescent="0.3">
      <c r="A100" s="80">
        <v>44207</v>
      </c>
      <c r="B100" s="5" t="s">
        <v>51</v>
      </c>
      <c r="C100" s="5" t="s">
        <v>62</v>
      </c>
      <c r="D100" s="90"/>
      <c r="E100" s="42">
        <v>434345.87</v>
      </c>
      <c r="F100" s="111">
        <f t="shared" si="1"/>
        <v>130104967.92999999</v>
      </c>
    </row>
    <row r="101" spans="1:6" s="67" customFormat="1" ht="49.5" customHeight="1" thickBot="1" x14ac:dyDescent="0.3">
      <c r="A101" s="80">
        <v>44207</v>
      </c>
      <c r="B101" s="5" t="s">
        <v>52</v>
      </c>
      <c r="C101" s="5" t="s">
        <v>61</v>
      </c>
      <c r="D101" s="6"/>
      <c r="E101" s="42">
        <v>226009.07</v>
      </c>
      <c r="F101" s="111">
        <f t="shared" si="1"/>
        <v>129878958.86</v>
      </c>
    </row>
    <row r="102" spans="1:6" s="67" customFormat="1" ht="49.5" customHeight="1" thickBot="1" x14ac:dyDescent="0.3">
      <c r="A102" s="80">
        <v>44207</v>
      </c>
      <c r="B102" s="5" t="s">
        <v>53</v>
      </c>
      <c r="C102" s="5" t="s">
        <v>60</v>
      </c>
      <c r="D102" s="6"/>
      <c r="E102" s="42">
        <v>56350</v>
      </c>
      <c r="F102" s="111">
        <f t="shared" si="1"/>
        <v>129822608.86</v>
      </c>
    </row>
    <row r="103" spans="1:6" s="67" customFormat="1" ht="49.5" customHeight="1" thickBot="1" x14ac:dyDescent="0.3">
      <c r="A103" s="80">
        <v>44207</v>
      </c>
      <c r="B103" s="5" t="s">
        <v>54</v>
      </c>
      <c r="C103" s="5" t="s">
        <v>59</v>
      </c>
      <c r="D103" s="6"/>
      <c r="E103" s="42">
        <v>49100</v>
      </c>
      <c r="F103" s="111">
        <f t="shared" si="1"/>
        <v>129773508.86</v>
      </c>
    </row>
    <row r="104" spans="1:6" s="67" customFormat="1" ht="62.25" customHeight="1" thickBot="1" x14ac:dyDescent="0.3">
      <c r="A104" s="80">
        <v>44207</v>
      </c>
      <c r="B104" s="5" t="s">
        <v>55</v>
      </c>
      <c r="C104" s="5" t="s">
        <v>58</v>
      </c>
      <c r="D104" s="6"/>
      <c r="E104" s="42">
        <v>169100</v>
      </c>
      <c r="F104" s="111">
        <f t="shared" si="1"/>
        <v>129604408.86</v>
      </c>
    </row>
    <row r="105" spans="1:6" s="67" customFormat="1" ht="62.25" customHeight="1" thickBot="1" x14ac:dyDescent="0.3">
      <c r="A105" s="80">
        <v>44207</v>
      </c>
      <c r="B105" s="5" t="s">
        <v>56</v>
      </c>
      <c r="C105" s="5" t="s">
        <v>57</v>
      </c>
      <c r="D105" s="6"/>
      <c r="E105" s="42">
        <v>704.82</v>
      </c>
      <c r="F105" s="111">
        <f t="shared" si="1"/>
        <v>129603704.04000001</v>
      </c>
    </row>
    <row r="106" spans="1:6" s="67" customFormat="1" ht="41.25" customHeight="1" thickBot="1" x14ac:dyDescent="0.3">
      <c r="A106" s="80">
        <v>44208</v>
      </c>
      <c r="B106" s="5">
        <v>57860</v>
      </c>
      <c r="C106" s="5" t="s">
        <v>41</v>
      </c>
      <c r="D106" s="6"/>
      <c r="E106" s="42">
        <v>0</v>
      </c>
      <c r="F106" s="111">
        <f t="shared" si="1"/>
        <v>129603704.04000001</v>
      </c>
    </row>
    <row r="107" spans="1:6" s="67" customFormat="1" ht="54" customHeight="1" thickBot="1" x14ac:dyDescent="0.3">
      <c r="A107" s="80">
        <v>44208</v>
      </c>
      <c r="B107" s="5">
        <v>57861</v>
      </c>
      <c r="C107" s="5" t="s">
        <v>179</v>
      </c>
      <c r="D107" s="6"/>
      <c r="E107" s="42">
        <v>469.7</v>
      </c>
      <c r="F107" s="111">
        <f t="shared" si="1"/>
        <v>129603234.34</v>
      </c>
    </row>
    <row r="108" spans="1:6" s="67" customFormat="1" ht="54" customHeight="1" thickBot="1" x14ac:dyDescent="0.3">
      <c r="A108" s="80">
        <v>44208</v>
      </c>
      <c r="B108" s="5">
        <v>57862</v>
      </c>
      <c r="C108" s="5" t="s">
        <v>41</v>
      </c>
      <c r="D108" s="6"/>
      <c r="E108" s="42">
        <v>0</v>
      </c>
      <c r="F108" s="111">
        <f t="shared" si="1"/>
        <v>129603234.34</v>
      </c>
    </row>
    <row r="109" spans="1:6" s="67" customFormat="1" ht="62.25" customHeight="1" thickBot="1" x14ac:dyDescent="0.3">
      <c r="A109" s="80">
        <v>44208</v>
      </c>
      <c r="B109" s="5">
        <v>57863</v>
      </c>
      <c r="C109" s="5" t="s">
        <v>180</v>
      </c>
      <c r="D109" s="6"/>
      <c r="E109" s="42">
        <v>46290.34</v>
      </c>
      <c r="F109" s="111">
        <f t="shared" si="1"/>
        <v>129556944</v>
      </c>
    </row>
    <row r="110" spans="1:6" s="67" customFormat="1" ht="74.25" customHeight="1" thickBot="1" x14ac:dyDescent="0.3">
      <c r="A110" s="80">
        <v>44208</v>
      </c>
      <c r="B110" s="5">
        <v>57864</v>
      </c>
      <c r="C110" s="5" t="s">
        <v>114</v>
      </c>
      <c r="D110" s="6"/>
      <c r="E110" s="42">
        <v>160645</v>
      </c>
      <c r="F110" s="111">
        <f t="shared" si="1"/>
        <v>129396299</v>
      </c>
    </row>
    <row r="111" spans="1:6" s="67" customFormat="1" ht="51.75" customHeight="1" thickBot="1" x14ac:dyDescent="0.3">
      <c r="A111" s="80">
        <v>44208</v>
      </c>
      <c r="B111" s="5">
        <v>57865</v>
      </c>
      <c r="C111" s="5" t="s">
        <v>115</v>
      </c>
      <c r="D111" s="6"/>
      <c r="E111" s="42">
        <v>341393.94</v>
      </c>
      <c r="F111" s="111">
        <f t="shared" si="1"/>
        <v>129054905.06</v>
      </c>
    </row>
    <row r="112" spans="1:6" s="67" customFormat="1" ht="84.75" customHeight="1" thickBot="1" x14ac:dyDescent="0.3">
      <c r="A112" s="80">
        <v>44208</v>
      </c>
      <c r="B112" s="5">
        <v>57866</v>
      </c>
      <c r="C112" s="5" t="s">
        <v>116</v>
      </c>
      <c r="D112" s="6"/>
      <c r="E112" s="42">
        <v>951046.81</v>
      </c>
      <c r="F112" s="111">
        <f t="shared" si="1"/>
        <v>128103858.25</v>
      </c>
    </row>
    <row r="113" spans="1:6" s="67" customFormat="1" ht="66.75" customHeight="1" thickBot="1" x14ac:dyDescent="0.3">
      <c r="A113" s="80">
        <v>44208</v>
      </c>
      <c r="B113" s="5">
        <v>57867</v>
      </c>
      <c r="C113" s="5" t="s">
        <v>181</v>
      </c>
      <c r="D113" s="6"/>
      <c r="E113" s="42">
        <v>25520.21</v>
      </c>
      <c r="F113" s="111">
        <f t="shared" si="1"/>
        <v>128078338.04000001</v>
      </c>
    </row>
    <row r="114" spans="1:6" s="67" customFormat="1" ht="66" customHeight="1" thickBot="1" x14ac:dyDescent="0.3">
      <c r="A114" s="80">
        <v>44208</v>
      </c>
      <c r="B114" s="5">
        <v>57868</v>
      </c>
      <c r="C114" s="5" t="s">
        <v>117</v>
      </c>
      <c r="D114" s="6"/>
      <c r="E114" s="42">
        <v>105214.58</v>
      </c>
      <c r="F114" s="111">
        <f t="shared" si="1"/>
        <v>127973123.46000001</v>
      </c>
    </row>
    <row r="115" spans="1:6" s="67" customFormat="1" ht="57" customHeight="1" thickBot="1" x14ac:dyDescent="0.3">
      <c r="A115" s="80">
        <v>44208</v>
      </c>
      <c r="B115" s="5">
        <v>57869</v>
      </c>
      <c r="C115" s="5" t="s">
        <v>182</v>
      </c>
      <c r="D115" s="6"/>
      <c r="E115" s="42">
        <v>42226.16</v>
      </c>
      <c r="F115" s="111">
        <f t="shared" si="1"/>
        <v>127930897.30000001</v>
      </c>
    </row>
    <row r="116" spans="1:6" s="67" customFormat="1" ht="53.25" customHeight="1" thickBot="1" x14ac:dyDescent="0.3">
      <c r="A116" s="80">
        <v>44208</v>
      </c>
      <c r="B116" s="5">
        <v>57870</v>
      </c>
      <c r="C116" s="5" t="s">
        <v>183</v>
      </c>
      <c r="D116" s="6"/>
      <c r="E116" s="42">
        <v>34610.06</v>
      </c>
      <c r="F116" s="111">
        <f t="shared" si="1"/>
        <v>127896287.24000001</v>
      </c>
    </row>
    <row r="117" spans="1:6" s="67" customFormat="1" ht="54.75" customHeight="1" thickBot="1" x14ac:dyDescent="0.3">
      <c r="A117" s="80">
        <v>44208</v>
      </c>
      <c r="B117" s="5">
        <v>57871</v>
      </c>
      <c r="C117" s="5" t="s">
        <v>288</v>
      </c>
      <c r="D117" s="6"/>
      <c r="E117" s="42">
        <v>3120.66</v>
      </c>
      <c r="F117" s="111">
        <f t="shared" si="1"/>
        <v>127893166.58000001</v>
      </c>
    </row>
    <row r="118" spans="1:6" s="67" customFormat="1" ht="44.25" customHeight="1" thickBot="1" x14ac:dyDescent="0.3">
      <c r="A118" s="80">
        <v>44208</v>
      </c>
      <c r="B118" s="5">
        <v>57872</v>
      </c>
      <c r="C118" s="5" t="s">
        <v>118</v>
      </c>
      <c r="D118" s="6"/>
      <c r="E118" s="42">
        <v>90611.21</v>
      </c>
      <c r="F118" s="111">
        <f t="shared" si="1"/>
        <v>127802555.37000002</v>
      </c>
    </row>
    <row r="119" spans="1:6" s="67" customFormat="1" ht="59.25" customHeight="1" thickBot="1" x14ac:dyDescent="0.3">
      <c r="A119" s="80">
        <v>44208</v>
      </c>
      <c r="B119" s="5">
        <v>57873</v>
      </c>
      <c r="C119" s="5" t="s">
        <v>119</v>
      </c>
      <c r="D119" s="6"/>
      <c r="E119" s="42">
        <v>131052.5</v>
      </c>
      <c r="F119" s="111">
        <f t="shared" si="1"/>
        <v>127671502.87000002</v>
      </c>
    </row>
    <row r="120" spans="1:6" s="67" customFormat="1" ht="51" customHeight="1" thickBot="1" x14ac:dyDescent="0.3">
      <c r="A120" s="80">
        <v>44208</v>
      </c>
      <c r="B120" s="5">
        <v>57874</v>
      </c>
      <c r="C120" s="5" t="s">
        <v>120</v>
      </c>
      <c r="D120" s="6"/>
      <c r="E120" s="42">
        <v>3067.5</v>
      </c>
      <c r="F120" s="111">
        <f t="shared" si="1"/>
        <v>127668435.37000002</v>
      </c>
    </row>
    <row r="121" spans="1:6" s="67" customFormat="1" ht="61.5" customHeight="1" thickBot="1" x14ac:dyDescent="0.3">
      <c r="A121" s="80">
        <v>44208</v>
      </c>
      <c r="B121" s="5">
        <v>57875</v>
      </c>
      <c r="C121" s="5" t="s">
        <v>121</v>
      </c>
      <c r="D121" s="6"/>
      <c r="E121" s="42">
        <v>536928.11</v>
      </c>
      <c r="F121" s="111">
        <f t="shared" si="1"/>
        <v>127131507.26000002</v>
      </c>
    </row>
    <row r="122" spans="1:6" s="67" customFormat="1" ht="51.75" customHeight="1" thickBot="1" x14ac:dyDescent="0.3">
      <c r="A122" s="80">
        <v>44208</v>
      </c>
      <c r="B122" s="5">
        <v>57876</v>
      </c>
      <c r="C122" s="5" t="s">
        <v>122</v>
      </c>
      <c r="D122" s="6"/>
      <c r="E122" s="42">
        <v>17397.189999999999</v>
      </c>
      <c r="F122" s="111">
        <f t="shared" si="1"/>
        <v>127114110.07000002</v>
      </c>
    </row>
    <row r="123" spans="1:6" s="67" customFormat="1" ht="41.25" customHeight="1" thickBot="1" x14ac:dyDescent="0.3">
      <c r="A123" s="80">
        <v>44208</v>
      </c>
      <c r="B123" s="5">
        <v>57877</v>
      </c>
      <c r="C123" s="5" t="s">
        <v>123</v>
      </c>
      <c r="D123" s="6"/>
      <c r="E123" s="42">
        <v>62193.62</v>
      </c>
      <c r="F123" s="111">
        <f t="shared" si="1"/>
        <v>127051916.45000002</v>
      </c>
    </row>
    <row r="124" spans="1:6" s="67" customFormat="1" ht="63" customHeight="1" thickBot="1" x14ac:dyDescent="0.3">
      <c r="A124" s="80">
        <v>44208</v>
      </c>
      <c r="B124" s="5">
        <v>57878</v>
      </c>
      <c r="C124" s="5" t="s">
        <v>356</v>
      </c>
      <c r="D124" s="6"/>
      <c r="E124" s="42">
        <v>126825</v>
      </c>
      <c r="F124" s="111">
        <f t="shared" si="1"/>
        <v>126925091.45000002</v>
      </c>
    </row>
    <row r="125" spans="1:6" s="67" customFormat="1" ht="62.25" customHeight="1" thickBot="1" x14ac:dyDescent="0.3">
      <c r="A125" s="80">
        <v>44208</v>
      </c>
      <c r="B125" s="5">
        <v>57879</v>
      </c>
      <c r="C125" s="5" t="s">
        <v>124</v>
      </c>
      <c r="D125" s="6"/>
      <c r="E125" s="42">
        <v>184919.24</v>
      </c>
      <c r="F125" s="111">
        <f t="shared" si="1"/>
        <v>126740172.21000002</v>
      </c>
    </row>
    <row r="126" spans="1:6" s="67" customFormat="1" ht="65.25" customHeight="1" thickBot="1" x14ac:dyDescent="0.3">
      <c r="A126" s="80">
        <v>44208</v>
      </c>
      <c r="B126" s="5">
        <v>57880</v>
      </c>
      <c r="C126" s="5" t="s">
        <v>184</v>
      </c>
      <c r="D126" s="6"/>
      <c r="E126" s="42">
        <v>79430.03</v>
      </c>
      <c r="F126" s="111">
        <f t="shared" si="1"/>
        <v>126660742.18000002</v>
      </c>
    </row>
    <row r="127" spans="1:6" s="67" customFormat="1" ht="64.5" customHeight="1" thickBot="1" x14ac:dyDescent="0.3">
      <c r="A127" s="80">
        <v>44208</v>
      </c>
      <c r="B127" s="5">
        <v>57881</v>
      </c>
      <c r="C127" s="5" t="s">
        <v>185</v>
      </c>
      <c r="D127" s="6"/>
      <c r="E127" s="42">
        <v>52143.57</v>
      </c>
      <c r="F127" s="111">
        <f t="shared" si="1"/>
        <v>126608598.61000003</v>
      </c>
    </row>
    <row r="128" spans="1:6" s="67" customFormat="1" ht="61.5" customHeight="1" thickBot="1" x14ac:dyDescent="0.3">
      <c r="A128" s="80">
        <v>44208</v>
      </c>
      <c r="B128" s="5">
        <v>57882</v>
      </c>
      <c r="C128" s="5" t="s">
        <v>125</v>
      </c>
      <c r="D128" s="6"/>
      <c r="E128" s="42">
        <v>49950</v>
      </c>
      <c r="F128" s="111">
        <f t="shared" si="1"/>
        <v>126558648.61000003</v>
      </c>
    </row>
    <row r="129" spans="1:6" s="67" customFormat="1" ht="44.25" customHeight="1" thickBot="1" x14ac:dyDescent="0.3">
      <c r="A129" s="80">
        <v>44208</v>
      </c>
      <c r="B129" s="5" t="s">
        <v>106</v>
      </c>
      <c r="C129" s="5" t="s">
        <v>126</v>
      </c>
      <c r="D129" s="6"/>
      <c r="E129" s="42">
        <v>188250</v>
      </c>
      <c r="F129" s="111">
        <f t="shared" si="1"/>
        <v>126370398.61000003</v>
      </c>
    </row>
    <row r="130" spans="1:6" s="67" customFormat="1" ht="61.5" customHeight="1" thickBot="1" x14ac:dyDescent="0.3">
      <c r="A130" s="80">
        <v>44208</v>
      </c>
      <c r="B130" s="5" t="s">
        <v>107</v>
      </c>
      <c r="C130" s="5" t="s">
        <v>186</v>
      </c>
      <c r="D130" s="6"/>
      <c r="E130" s="42">
        <v>1382.52</v>
      </c>
      <c r="F130" s="111">
        <f t="shared" si="1"/>
        <v>126369016.09000003</v>
      </c>
    </row>
    <row r="131" spans="1:6" s="67" customFormat="1" ht="60.75" customHeight="1" thickBot="1" x14ac:dyDescent="0.3">
      <c r="A131" s="80">
        <v>44208</v>
      </c>
      <c r="B131" s="5" t="s">
        <v>108</v>
      </c>
      <c r="C131" s="5" t="s">
        <v>127</v>
      </c>
      <c r="D131" s="5"/>
      <c r="E131" s="42">
        <v>105687.5</v>
      </c>
      <c r="F131" s="111">
        <f t="shared" si="1"/>
        <v>126263328.59000003</v>
      </c>
    </row>
    <row r="132" spans="1:6" s="67" customFormat="1" ht="74.25" customHeight="1" thickBot="1" x14ac:dyDescent="0.3">
      <c r="A132" s="80">
        <v>44208</v>
      </c>
      <c r="B132" s="5" t="s">
        <v>109</v>
      </c>
      <c r="C132" s="5" t="s">
        <v>128</v>
      </c>
      <c r="D132" s="90"/>
      <c r="E132" s="42">
        <v>38047.5</v>
      </c>
      <c r="F132" s="111">
        <f t="shared" si="1"/>
        <v>126225281.09000003</v>
      </c>
    </row>
    <row r="133" spans="1:6" s="67" customFormat="1" ht="75" customHeight="1" thickBot="1" x14ac:dyDescent="0.3">
      <c r="A133" s="80">
        <v>44208</v>
      </c>
      <c r="B133" s="5" t="s">
        <v>110</v>
      </c>
      <c r="C133" s="5" t="s">
        <v>357</v>
      </c>
      <c r="D133" s="90"/>
      <c r="E133" s="42">
        <v>257877.5</v>
      </c>
      <c r="F133" s="111">
        <f t="shared" si="1"/>
        <v>125967403.59000003</v>
      </c>
    </row>
    <row r="134" spans="1:6" s="67" customFormat="1" ht="59.25" customHeight="1" thickBot="1" x14ac:dyDescent="0.3">
      <c r="A134" s="80">
        <v>44208</v>
      </c>
      <c r="B134" s="5" t="s">
        <v>111</v>
      </c>
      <c r="C134" s="5" t="s">
        <v>129</v>
      </c>
      <c r="D134" s="90"/>
      <c r="E134" s="42">
        <v>6273.19</v>
      </c>
      <c r="F134" s="111">
        <f t="shared" si="1"/>
        <v>125961130.40000004</v>
      </c>
    </row>
    <row r="135" spans="1:6" s="67" customFormat="1" ht="52.5" customHeight="1" thickBot="1" x14ac:dyDescent="0.3">
      <c r="A135" s="80">
        <v>44208</v>
      </c>
      <c r="B135" s="5" t="s">
        <v>112</v>
      </c>
      <c r="C135" s="5" t="s">
        <v>130</v>
      </c>
      <c r="D135" s="90"/>
      <c r="E135" s="42">
        <v>32385.08</v>
      </c>
      <c r="F135" s="111">
        <f t="shared" si="1"/>
        <v>125928745.32000004</v>
      </c>
    </row>
    <row r="136" spans="1:6" s="67" customFormat="1" ht="84" customHeight="1" thickBot="1" x14ac:dyDescent="0.3">
      <c r="A136" s="80">
        <v>44208</v>
      </c>
      <c r="B136" s="5" t="s">
        <v>113</v>
      </c>
      <c r="C136" s="5" t="s">
        <v>142</v>
      </c>
      <c r="D136" s="90"/>
      <c r="E136" s="42">
        <v>53605.7</v>
      </c>
      <c r="F136" s="111">
        <f t="shared" si="1"/>
        <v>125875139.62000003</v>
      </c>
    </row>
    <row r="137" spans="1:6" s="67" customFormat="1" ht="61.5" customHeight="1" thickBot="1" x14ac:dyDescent="0.3">
      <c r="A137" s="80">
        <v>44209</v>
      </c>
      <c r="B137" s="5">
        <v>57883</v>
      </c>
      <c r="C137" s="5" t="s">
        <v>187</v>
      </c>
      <c r="D137" s="90"/>
      <c r="E137" s="42">
        <v>35874.19</v>
      </c>
      <c r="F137" s="111">
        <f t="shared" si="1"/>
        <v>125839265.43000004</v>
      </c>
    </row>
    <row r="138" spans="1:6" s="67" customFormat="1" ht="51" customHeight="1" thickBot="1" x14ac:dyDescent="0.3">
      <c r="A138" s="80">
        <v>44209</v>
      </c>
      <c r="B138" s="5">
        <v>57884</v>
      </c>
      <c r="C138" s="5" t="s">
        <v>188</v>
      </c>
      <c r="D138" s="90"/>
      <c r="E138" s="42">
        <v>39332.449999999997</v>
      </c>
      <c r="F138" s="111">
        <f t="shared" si="1"/>
        <v>125799932.98000003</v>
      </c>
    </row>
    <row r="139" spans="1:6" s="67" customFormat="1" ht="63" customHeight="1" thickBot="1" x14ac:dyDescent="0.3">
      <c r="A139" s="80">
        <v>44209</v>
      </c>
      <c r="B139" s="5">
        <v>57885</v>
      </c>
      <c r="C139" s="5" t="s">
        <v>143</v>
      </c>
      <c r="D139" s="90"/>
      <c r="E139" s="42">
        <v>25383.02</v>
      </c>
      <c r="F139" s="111">
        <f t="shared" si="1"/>
        <v>125774549.96000004</v>
      </c>
    </row>
    <row r="140" spans="1:6" s="67" customFormat="1" ht="51" customHeight="1" thickBot="1" x14ac:dyDescent="0.3">
      <c r="A140" s="80">
        <v>44209</v>
      </c>
      <c r="B140" s="5">
        <v>57886</v>
      </c>
      <c r="C140" s="5" t="s">
        <v>144</v>
      </c>
      <c r="D140" s="5"/>
      <c r="E140" s="42">
        <v>64605.45</v>
      </c>
      <c r="F140" s="111">
        <f t="shared" si="1"/>
        <v>125709944.51000004</v>
      </c>
    </row>
    <row r="141" spans="1:6" s="67" customFormat="1" ht="52.5" customHeight="1" thickBot="1" x14ac:dyDescent="0.3">
      <c r="A141" s="80">
        <v>44209</v>
      </c>
      <c r="B141" s="5">
        <v>57887</v>
      </c>
      <c r="C141" s="5" t="s">
        <v>145</v>
      </c>
      <c r="D141" s="90"/>
      <c r="E141" s="42">
        <v>183089.4</v>
      </c>
      <c r="F141" s="111">
        <f t="shared" si="1"/>
        <v>125526855.11000003</v>
      </c>
    </row>
    <row r="142" spans="1:6" s="67" customFormat="1" ht="64.5" customHeight="1" thickBot="1" x14ac:dyDescent="0.3">
      <c r="A142" s="80">
        <v>44209</v>
      </c>
      <c r="B142" s="5">
        <v>57888</v>
      </c>
      <c r="C142" s="5" t="s">
        <v>189</v>
      </c>
      <c r="D142" s="90"/>
      <c r="E142" s="42">
        <v>40382.32</v>
      </c>
      <c r="F142" s="111">
        <f t="shared" si="1"/>
        <v>125486472.79000004</v>
      </c>
    </row>
    <row r="143" spans="1:6" s="67" customFormat="1" ht="55.5" customHeight="1" thickBot="1" x14ac:dyDescent="0.3">
      <c r="A143" s="80">
        <v>44209</v>
      </c>
      <c r="B143" s="5">
        <v>57889</v>
      </c>
      <c r="C143" s="5" t="s">
        <v>146</v>
      </c>
      <c r="D143" s="90"/>
      <c r="E143" s="42">
        <v>37807</v>
      </c>
      <c r="F143" s="111">
        <f t="shared" ref="F143:F206" si="2">F142+D143-E143</f>
        <v>125448665.79000004</v>
      </c>
    </row>
    <row r="144" spans="1:6" s="67" customFormat="1" ht="44.25" customHeight="1" thickBot="1" x14ac:dyDescent="0.3">
      <c r="A144" s="80">
        <v>44209</v>
      </c>
      <c r="B144" s="5">
        <v>57890</v>
      </c>
      <c r="C144" s="5" t="s">
        <v>41</v>
      </c>
      <c r="D144" s="5"/>
      <c r="E144" s="42">
        <v>0</v>
      </c>
      <c r="F144" s="111">
        <f t="shared" si="2"/>
        <v>125448665.79000004</v>
      </c>
    </row>
    <row r="145" spans="1:6" s="67" customFormat="1" ht="62.25" customHeight="1" thickBot="1" x14ac:dyDescent="0.3">
      <c r="A145" s="80">
        <v>44209</v>
      </c>
      <c r="B145" s="5">
        <v>57891</v>
      </c>
      <c r="C145" s="5" t="s">
        <v>147</v>
      </c>
      <c r="D145" s="5"/>
      <c r="E145" s="42">
        <v>101460</v>
      </c>
      <c r="F145" s="111">
        <f t="shared" si="2"/>
        <v>125347205.79000004</v>
      </c>
    </row>
    <row r="146" spans="1:6" s="67" customFormat="1" ht="45.75" customHeight="1" thickBot="1" x14ac:dyDescent="0.3">
      <c r="A146" s="80">
        <v>44209</v>
      </c>
      <c r="B146" s="5">
        <v>57892</v>
      </c>
      <c r="C146" s="5" t="s">
        <v>148</v>
      </c>
      <c r="D146" s="5"/>
      <c r="E146" s="42">
        <v>7772439.5899999999</v>
      </c>
      <c r="F146" s="111">
        <f t="shared" si="2"/>
        <v>117574766.20000003</v>
      </c>
    </row>
    <row r="147" spans="1:6" s="67" customFormat="1" ht="62.25" customHeight="1" thickBot="1" x14ac:dyDescent="0.3">
      <c r="A147" s="80">
        <v>44209</v>
      </c>
      <c r="B147" s="5">
        <v>57893</v>
      </c>
      <c r="C147" s="5" t="s">
        <v>190</v>
      </c>
      <c r="D147" s="5"/>
      <c r="E147" s="42">
        <v>24379.94</v>
      </c>
      <c r="F147" s="111">
        <f t="shared" si="2"/>
        <v>117550386.26000004</v>
      </c>
    </row>
    <row r="148" spans="1:6" s="67" customFormat="1" ht="63" customHeight="1" thickBot="1" x14ac:dyDescent="0.3">
      <c r="A148" s="80">
        <v>44209</v>
      </c>
      <c r="B148" s="5">
        <v>57894</v>
      </c>
      <c r="C148" s="5" t="s">
        <v>149</v>
      </c>
      <c r="D148" s="5"/>
      <c r="E148" s="42">
        <v>180665.99</v>
      </c>
      <c r="F148" s="111">
        <f t="shared" si="2"/>
        <v>117369720.27000004</v>
      </c>
    </row>
    <row r="149" spans="1:6" s="67" customFormat="1" ht="75" customHeight="1" thickBot="1" x14ac:dyDescent="0.3">
      <c r="A149" s="80">
        <v>44209</v>
      </c>
      <c r="B149" s="5">
        <v>57895</v>
      </c>
      <c r="C149" s="5" t="s">
        <v>150</v>
      </c>
      <c r="D149" s="5"/>
      <c r="E149" s="42">
        <v>131052.5</v>
      </c>
      <c r="F149" s="111">
        <f t="shared" si="2"/>
        <v>117238667.77000004</v>
      </c>
    </row>
    <row r="150" spans="1:6" s="67" customFormat="1" ht="52.5" customHeight="1" thickBot="1" x14ac:dyDescent="0.3">
      <c r="A150" s="80">
        <v>44209</v>
      </c>
      <c r="B150" s="5">
        <v>57896</v>
      </c>
      <c r="C150" s="5" t="s">
        <v>151</v>
      </c>
      <c r="D150" s="5"/>
      <c r="E150" s="42">
        <v>12459.62</v>
      </c>
      <c r="F150" s="111">
        <f t="shared" si="2"/>
        <v>117226208.15000004</v>
      </c>
    </row>
    <row r="151" spans="1:6" s="67" customFormat="1" ht="53.25" customHeight="1" thickBot="1" x14ac:dyDescent="0.3">
      <c r="A151" s="80">
        <v>44209</v>
      </c>
      <c r="B151" s="5">
        <v>57897</v>
      </c>
      <c r="C151" s="5" t="s">
        <v>152</v>
      </c>
      <c r="D151" s="90"/>
      <c r="E151" s="42">
        <v>34886.94</v>
      </c>
      <c r="F151" s="111">
        <f t="shared" si="2"/>
        <v>117191321.21000004</v>
      </c>
    </row>
    <row r="152" spans="1:6" s="67" customFormat="1" ht="67.5" customHeight="1" thickBot="1" x14ac:dyDescent="0.3">
      <c r="A152" s="80">
        <v>44209</v>
      </c>
      <c r="B152" s="5">
        <v>57898</v>
      </c>
      <c r="C152" s="5" t="s">
        <v>153</v>
      </c>
      <c r="D152" s="5"/>
      <c r="E152" s="42">
        <v>131052.5</v>
      </c>
      <c r="F152" s="111">
        <f t="shared" si="2"/>
        <v>117060268.71000004</v>
      </c>
    </row>
    <row r="153" spans="1:6" s="67" customFormat="1" ht="66" customHeight="1" thickBot="1" x14ac:dyDescent="0.3">
      <c r="A153" s="80">
        <v>44209</v>
      </c>
      <c r="B153" s="5">
        <v>57899</v>
      </c>
      <c r="C153" s="5" t="s">
        <v>154</v>
      </c>
      <c r="D153" s="5"/>
      <c r="E153" s="42">
        <v>93005</v>
      </c>
      <c r="F153" s="111">
        <f t="shared" si="2"/>
        <v>116967263.71000004</v>
      </c>
    </row>
    <row r="154" spans="1:6" s="67" customFormat="1" ht="51" customHeight="1" thickBot="1" x14ac:dyDescent="0.3">
      <c r="A154" s="80">
        <v>44209</v>
      </c>
      <c r="B154" s="5" t="s">
        <v>132</v>
      </c>
      <c r="C154" s="5" t="s">
        <v>155</v>
      </c>
      <c r="D154" s="5"/>
      <c r="E154" s="42">
        <v>40500</v>
      </c>
      <c r="F154" s="111">
        <f t="shared" si="2"/>
        <v>116926763.71000004</v>
      </c>
    </row>
    <row r="155" spans="1:6" s="67" customFormat="1" ht="75.75" customHeight="1" thickBot="1" x14ac:dyDescent="0.3">
      <c r="A155" s="80">
        <v>44209</v>
      </c>
      <c r="B155" s="5" t="s">
        <v>133</v>
      </c>
      <c r="C155" s="5" t="s">
        <v>156</v>
      </c>
      <c r="D155" s="5"/>
      <c r="E155" s="42">
        <v>1920</v>
      </c>
      <c r="F155" s="111">
        <f t="shared" si="2"/>
        <v>116924843.71000004</v>
      </c>
    </row>
    <row r="156" spans="1:6" s="67" customFormat="1" ht="162" customHeight="1" thickBot="1" x14ac:dyDescent="0.3">
      <c r="A156" s="80">
        <v>44209</v>
      </c>
      <c r="B156" s="5" t="s">
        <v>134</v>
      </c>
      <c r="C156" s="5" t="s">
        <v>161</v>
      </c>
      <c r="D156" s="5"/>
      <c r="E156" s="42">
        <v>101901.62</v>
      </c>
      <c r="F156" s="111">
        <f t="shared" si="2"/>
        <v>116822942.09000003</v>
      </c>
    </row>
    <row r="157" spans="1:6" s="67" customFormat="1" ht="60.75" customHeight="1" thickBot="1" x14ac:dyDescent="0.3">
      <c r="A157" s="80">
        <v>44209</v>
      </c>
      <c r="B157" s="5" t="s">
        <v>135</v>
      </c>
      <c r="C157" s="5" t="s">
        <v>289</v>
      </c>
      <c r="D157" s="5"/>
      <c r="E157" s="42">
        <v>261.45999999999998</v>
      </c>
      <c r="F157" s="111">
        <f t="shared" si="2"/>
        <v>116822680.63000004</v>
      </c>
    </row>
    <row r="158" spans="1:6" s="67" customFormat="1" ht="56.25" customHeight="1" thickBot="1" x14ac:dyDescent="0.3">
      <c r="A158" s="80">
        <v>44209</v>
      </c>
      <c r="B158" s="5" t="s">
        <v>136</v>
      </c>
      <c r="C158" s="5" t="s">
        <v>191</v>
      </c>
      <c r="D158" s="5"/>
      <c r="E158" s="42">
        <v>126750</v>
      </c>
      <c r="F158" s="111">
        <f t="shared" si="2"/>
        <v>116695930.63000004</v>
      </c>
    </row>
    <row r="159" spans="1:6" s="67" customFormat="1" ht="78.75" customHeight="1" thickBot="1" x14ac:dyDescent="0.3">
      <c r="A159" s="80">
        <v>44209</v>
      </c>
      <c r="B159" s="5" t="s">
        <v>137</v>
      </c>
      <c r="C159" s="5" t="s">
        <v>160</v>
      </c>
      <c r="D159" s="5"/>
      <c r="E159" s="42">
        <v>10249.75</v>
      </c>
      <c r="F159" s="111">
        <f t="shared" si="2"/>
        <v>116685680.88000004</v>
      </c>
    </row>
    <row r="160" spans="1:6" s="67" customFormat="1" ht="76.5" customHeight="1" thickBot="1" x14ac:dyDescent="0.3">
      <c r="A160" s="80">
        <v>44209</v>
      </c>
      <c r="B160" s="5" t="s">
        <v>138</v>
      </c>
      <c r="C160" s="5" t="s">
        <v>157</v>
      </c>
      <c r="D160" s="5"/>
      <c r="E160" s="42">
        <v>160645</v>
      </c>
      <c r="F160" s="111">
        <f t="shared" si="2"/>
        <v>116525035.88000004</v>
      </c>
    </row>
    <row r="161" spans="1:6" s="67" customFormat="1" ht="162" customHeight="1" thickBot="1" x14ac:dyDescent="0.3">
      <c r="A161" s="80">
        <v>44209</v>
      </c>
      <c r="B161" s="5" t="s">
        <v>139</v>
      </c>
      <c r="C161" s="5" t="s">
        <v>158</v>
      </c>
      <c r="D161" s="5"/>
      <c r="E161" s="42">
        <v>1970938.86</v>
      </c>
      <c r="F161" s="111">
        <f t="shared" si="2"/>
        <v>114554097.02000004</v>
      </c>
    </row>
    <row r="162" spans="1:6" s="67" customFormat="1" ht="45.75" customHeight="1" thickBot="1" x14ac:dyDescent="0.3">
      <c r="A162" s="80">
        <v>44209</v>
      </c>
      <c r="B162" s="5" t="s">
        <v>140</v>
      </c>
      <c r="C162" s="5" t="s">
        <v>159</v>
      </c>
      <c r="D162" s="5"/>
      <c r="E162" s="42">
        <v>59028.54</v>
      </c>
      <c r="F162" s="111">
        <f t="shared" si="2"/>
        <v>114495068.48000003</v>
      </c>
    </row>
    <row r="163" spans="1:6" s="67" customFormat="1" ht="84.75" customHeight="1" thickBot="1" x14ac:dyDescent="0.3">
      <c r="A163" s="80">
        <v>44209</v>
      </c>
      <c r="B163" s="5" t="s">
        <v>141</v>
      </c>
      <c r="C163" s="5" t="s">
        <v>358</v>
      </c>
      <c r="D163" s="5"/>
      <c r="E163" s="42">
        <v>333972.5</v>
      </c>
      <c r="F163" s="111">
        <f t="shared" si="2"/>
        <v>114161095.98000003</v>
      </c>
    </row>
    <row r="164" spans="1:6" s="67" customFormat="1" ht="75.75" customHeight="1" thickBot="1" x14ac:dyDescent="0.3">
      <c r="A164" s="80">
        <v>44210</v>
      </c>
      <c r="B164" s="5">
        <v>57900</v>
      </c>
      <c r="C164" s="5" t="s">
        <v>359</v>
      </c>
      <c r="D164" s="5"/>
      <c r="E164" s="42">
        <v>38047.5</v>
      </c>
      <c r="F164" s="111">
        <f t="shared" si="2"/>
        <v>114123048.48000003</v>
      </c>
    </row>
    <row r="165" spans="1:6" s="67" customFormat="1" ht="66" customHeight="1" thickBot="1" x14ac:dyDescent="0.3">
      <c r="A165" s="80">
        <v>44210</v>
      </c>
      <c r="B165" s="5">
        <v>57901</v>
      </c>
      <c r="C165" s="5" t="s">
        <v>192</v>
      </c>
      <c r="D165" s="5"/>
      <c r="E165" s="42">
        <v>122597.5</v>
      </c>
      <c r="F165" s="111">
        <f t="shared" si="2"/>
        <v>114000450.98000003</v>
      </c>
    </row>
    <row r="166" spans="1:6" s="67" customFormat="1" ht="54" customHeight="1" thickBot="1" x14ac:dyDescent="0.3">
      <c r="A166" s="80">
        <v>44210</v>
      </c>
      <c r="B166" s="5">
        <v>57902</v>
      </c>
      <c r="C166" s="5" t="s">
        <v>193</v>
      </c>
      <c r="D166" s="5"/>
      <c r="E166" s="42">
        <v>702.05</v>
      </c>
      <c r="F166" s="111">
        <f t="shared" si="2"/>
        <v>113999748.93000004</v>
      </c>
    </row>
    <row r="167" spans="1:6" s="67" customFormat="1" ht="65.25" customHeight="1" thickBot="1" x14ac:dyDescent="0.3">
      <c r="A167" s="80">
        <v>44210</v>
      </c>
      <c r="B167" s="5">
        <v>57903</v>
      </c>
      <c r="C167" s="5" t="s">
        <v>194</v>
      </c>
      <c r="D167" s="5"/>
      <c r="E167" s="42">
        <v>190720.81</v>
      </c>
      <c r="F167" s="111">
        <f t="shared" si="2"/>
        <v>113809028.12000003</v>
      </c>
    </row>
    <row r="168" spans="1:6" s="67" customFormat="1" ht="51.75" customHeight="1" thickBot="1" x14ac:dyDescent="0.3">
      <c r="A168" s="80">
        <v>44210</v>
      </c>
      <c r="B168" s="5">
        <v>57904</v>
      </c>
      <c r="C168" s="5" t="s">
        <v>195</v>
      </c>
      <c r="D168" s="5"/>
      <c r="E168" s="42">
        <v>105342.64</v>
      </c>
      <c r="F168" s="111">
        <f t="shared" si="2"/>
        <v>113703685.48000003</v>
      </c>
    </row>
    <row r="169" spans="1:6" s="67" customFormat="1" ht="63.75" customHeight="1" thickBot="1" x14ac:dyDescent="0.3">
      <c r="A169" s="80">
        <v>44210</v>
      </c>
      <c r="B169" s="5">
        <v>57905</v>
      </c>
      <c r="C169" s="5" t="s">
        <v>196</v>
      </c>
      <c r="D169" s="5"/>
      <c r="E169" s="42">
        <v>226349.94</v>
      </c>
      <c r="F169" s="111">
        <f t="shared" si="2"/>
        <v>113477335.54000004</v>
      </c>
    </row>
    <row r="170" spans="1:6" s="67" customFormat="1" ht="63.75" customHeight="1" thickBot="1" x14ac:dyDescent="0.3">
      <c r="A170" s="80">
        <v>44210</v>
      </c>
      <c r="B170" s="5">
        <v>57906</v>
      </c>
      <c r="C170" s="5" t="s">
        <v>197</v>
      </c>
      <c r="D170" s="5"/>
      <c r="E170" s="42">
        <v>79528.23</v>
      </c>
      <c r="F170" s="111">
        <f t="shared" si="2"/>
        <v>113397807.31000003</v>
      </c>
    </row>
    <row r="171" spans="1:6" s="67" customFormat="1" ht="55.5" customHeight="1" thickBot="1" x14ac:dyDescent="0.3">
      <c r="A171" s="80">
        <v>44210</v>
      </c>
      <c r="B171" s="5">
        <v>57907</v>
      </c>
      <c r="C171" s="5" t="s">
        <v>198</v>
      </c>
      <c r="D171" s="5"/>
      <c r="E171" s="42">
        <v>15810.26</v>
      </c>
      <c r="F171" s="111">
        <f t="shared" si="2"/>
        <v>113381997.05000003</v>
      </c>
    </row>
    <row r="172" spans="1:6" s="67" customFormat="1" ht="64.5" customHeight="1" thickBot="1" x14ac:dyDescent="0.3">
      <c r="A172" s="80">
        <v>44210</v>
      </c>
      <c r="B172" s="5">
        <v>57908</v>
      </c>
      <c r="C172" s="5" t="s">
        <v>199</v>
      </c>
      <c r="D172" s="5"/>
      <c r="E172" s="42">
        <v>99606.8</v>
      </c>
      <c r="F172" s="111">
        <f t="shared" si="2"/>
        <v>113282390.25000003</v>
      </c>
    </row>
    <row r="173" spans="1:6" s="67" customFormat="1" ht="61.5" customHeight="1" thickBot="1" x14ac:dyDescent="0.3">
      <c r="A173" s="80">
        <v>44210</v>
      </c>
      <c r="B173" s="5">
        <v>57909</v>
      </c>
      <c r="C173" s="5" t="s">
        <v>200</v>
      </c>
      <c r="D173" s="5"/>
      <c r="E173" s="42">
        <v>152704.62</v>
      </c>
      <c r="F173" s="111">
        <f t="shared" si="2"/>
        <v>113129685.63000003</v>
      </c>
    </row>
    <row r="174" spans="1:6" s="67" customFormat="1" ht="66" customHeight="1" thickBot="1" x14ac:dyDescent="0.3">
      <c r="A174" s="80">
        <v>44210</v>
      </c>
      <c r="B174" s="5">
        <v>57910</v>
      </c>
      <c r="C174" s="5" t="s">
        <v>201</v>
      </c>
      <c r="D174" s="5"/>
      <c r="E174" s="42">
        <v>110331.84</v>
      </c>
      <c r="F174" s="111">
        <f t="shared" si="2"/>
        <v>113019353.79000002</v>
      </c>
    </row>
    <row r="175" spans="1:6" s="67" customFormat="1" ht="63.75" customHeight="1" thickBot="1" x14ac:dyDescent="0.3">
      <c r="A175" s="80">
        <v>44210</v>
      </c>
      <c r="B175" s="5">
        <v>57911</v>
      </c>
      <c r="C175" s="5" t="s">
        <v>208</v>
      </c>
      <c r="D175" s="5"/>
      <c r="E175" s="42">
        <v>100442.16</v>
      </c>
      <c r="F175" s="111">
        <f t="shared" si="2"/>
        <v>112918911.63000003</v>
      </c>
    </row>
    <row r="176" spans="1:6" s="67" customFormat="1" ht="60.75" customHeight="1" thickBot="1" x14ac:dyDescent="0.3">
      <c r="A176" s="80">
        <v>44210</v>
      </c>
      <c r="B176" s="5">
        <v>57912</v>
      </c>
      <c r="C176" s="5" t="s">
        <v>41</v>
      </c>
      <c r="D176" s="5"/>
      <c r="E176" s="42">
        <v>0</v>
      </c>
      <c r="F176" s="111">
        <f t="shared" si="2"/>
        <v>112918911.63000003</v>
      </c>
    </row>
    <row r="177" spans="1:6" s="67" customFormat="1" ht="64.5" customHeight="1" thickBot="1" x14ac:dyDescent="0.3">
      <c r="A177" s="80">
        <v>44210</v>
      </c>
      <c r="B177" s="5">
        <v>57913</v>
      </c>
      <c r="C177" s="5" t="s">
        <v>202</v>
      </c>
      <c r="D177" s="5"/>
      <c r="E177" s="42">
        <v>187718.04</v>
      </c>
      <c r="F177" s="111">
        <f t="shared" si="2"/>
        <v>112731193.59000002</v>
      </c>
    </row>
    <row r="178" spans="1:6" s="67" customFormat="1" ht="63.75" customHeight="1" thickBot="1" x14ac:dyDescent="0.3">
      <c r="A178" s="80">
        <v>44210</v>
      </c>
      <c r="B178" s="5">
        <v>57914</v>
      </c>
      <c r="C178" s="5" t="s">
        <v>203</v>
      </c>
      <c r="D178" s="5"/>
      <c r="E178" s="42">
        <v>69931.710000000006</v>
      </c>
      <c r="F178" s="111">
        <f t="shared" si="2"/>
        <v>112661261.88000003</v>
      </c>
    </row>
    <row r="179" spans="1:6" s="67" customFormat="1" ht="63" customHeight="1" thickBot="1" x14ac:dyDescent="0.3">
      <c r="A179" s="80">
        <v>44210</v>
      </c>
      <c r="B179" s="5">
        <v>57915</v>
      </c>
      <c r="C179" s="5" t="s">
        <v>204</v>
      </c>
      <c r="D179" s="5"/>
      <c r="E179" s="42">
        <v>66237.48</v>
      </c>
      <c r="F179" s="111">
        <f t="shared" si="2"/>
        <v>112595024.40000002</v>
      </c>
    </row>
    <row r="180" spans="1:6" s="67" customFormat="1" ht="63" customHeight="1" thickBot="1" x14ac:dyDescent="0.3">
      <c r="A180" s="80">
        <v>44210</v>
      </c>
      <c r="B180" s="5">
        <v>57916</v>
      </c>
      <c r="C180" s="5" t="s">
        <v>205</v>
      </c>
      <c r="D180" s="5"/>
      <c r="E180" s="42">
        <v>41312.93</v>
      </c>
      <c r="F180" s="111">
        <f t="shared" si="2"/>
        <v>112553711.47000001</v>
      </c>
    </row>
    <row r="181" spans="1:6" s="67" customFormat="1" ht="75" customHeight="1" thickBot="1" x14ac:dyDescent="0.3">
      <c r="A181" s="80">
        <v>44210</v>
      </c>
      <c r="B181" s="5">
        <v>57917</v>
      </c>
      <c r="C181" s="5" t="s">
        <v>206</v>
      </c>
      <c r="D181" s="5"/>
      <c r="E181" s="42">
        <v>115470.65</v>
      </c>
      <c r="F181" s="111">
        <f t="shared" si="2"/>
        <v>112438240.82000001</v>
      </c>
    </row>
    <row r="182" spans="1:6" s="67" customFormat="1" ht="72.75" customHeight="1" thickBot="1" x14ac:dyDescent="0.3">
      <c r="A182" s="80">
        <v>44210</v>
      </c>
      <c r="B182" s="5">
        <v>57918</v>
      </c>
      <c r="C182" s="5" t="s">
        <v>207</v>
      </c>
      <c r="D182" s="5"/>
      <c r="E182" s="42">
        <v>69448.59</v>
      </c>
      <c r="F182" s="111">
        <f t="shared" si="2"/>
        <v>112368792.23</v>
      </c>
    </row>
    <row r="183" spans="1:6" s="67" customFormat="1" ht="54" customHeight="1" thickBot="1" x14ac:dyDescent="0.3">
      <c r="A183" s="80">
        <v>44210</v>
      </c>
      <c r="B183" s="5" t="s">
        <v>259</v>
      </c>
      <c r="C183" s="5" t="s">
        <v>290</v>
      </c>
      <c r="D183" s="5"/>
      <c r="E183" s="42">
        <v>1000538.35</v>
      </c>
      <c r="F183" s="111">
        <f t="shared" si="2"/>
        <v>111368253.88000001</v>
      </c>
    </row>
    <row r="184" spans="1:6" s="67" customFormat="1" ht="61.5" customHeight="1" thickBot="1" x14ac:dyDescent="0.3">
      <c r="A184" s="80">
        <v>44210</v>
      </c>
      <c r="B184" s="5" t="s">
        <v>260</v>
      </c>
      <c r="C184" s="5" t="s">
        <v>291</v>
      </c>
      <c r="D184" s="5"/>
      <c r="E184" s="42">
        <v>6566.06</v>
      </c>
      <c r="F184" s="111">
        <f t="shared" si="2"/>
        <v>111361687.82000001</v>
      </c>
    </row>
    <row r="185" spans="1:6" s="67" customFormat="1" ht="51" customHeight="1" thickBot="1" x14ac:dyDescent="0.3">
      <c r="A185" s="80">
        <v>44210</v>
      </c>
      <c r="B185" s="5" t="s">
        <v>261</v>
      </c>
      <c r="C185" s="5" t="s">
        <v>292</v>
      </c>
      <c r="D185" s="5"/>
      <c r="E185" s="42">
        <v>1175645.21</v>
      </c>
      <c r="F185" s="111">
        <f t="shared" si="2"/>
        <v>110186042.61000001</v>
      </c>
    </row>
    <row r="186" spans="1:6" s="67" customFormat="1" ht="52.5" customHeight="1" thickBot="1" x14ac:dyDescent="0.3">
      <c r="A186" s="80">
        <v>44210</v>
      </c>
      <c r="B186" s="5" t="s">
        <v>262</v>
      </c>
      <c r="C186" s="5" t="s">
        <v>293</v>
      </c>
      <c r="D186" s="5"/>
      <c r="E186" s="42">
        <v>198604.54</v>
      </c>
      <c r="F186" s="111">
        <f t="shared" si="2"/>
        <v>109987438.07000001</v>
      </c>
    </row>
    <row r="187" spans="1:6" s="67" customFormat="1" ht="90.75" customHeight="1" thickBot="1" x14ac:dyDescent="0.3">
      <c r="A187" s="80">
        <v>44210</v>
      </c>
      <c r="B187" s="5" t="s">
        <v>263</v>
      </c>
      <c r="C187" s="5" t="s">
        <v>360</v>
      </c>
      <c r="D187" s="5"/>
      <c r="E187" s="42">
        <v>3327.76</v>
      </c>
      <c r="F187" s="111">
        <f t="shared" si="2"/>
        <v>109984110.31</v>
      </c>
    </row>
    <row r="188" spans="1:6" s="67" customFormat="1" ht="41.25" customHeight="1" thickBot="1" x14ac:dyDescent="0.3">
      <c r="A188" s="80">
        <v>44211</v>
      </c>
      <c r="B188" s="5">
        <v>57919</v>
      </c>
      <c r="C188" s="5" t="s">
        <v>221</v>
      </c>
      <c r="D188" s="5"/>
      <c r="E188" s="42">
        <v>30272.28</v>
      </c>
      <c r="F188" s="111">
        <f t="shared" si="2"/>
        <v>109953838.03</v>
      </c>
    </row>
    <row r="189" spans="1:6" s="67" customFormat="1" ht="57" customHeight="1" thickBot="1" x14ac:dyDescent="0.3">
      <c r="A189" s="80">
        <v>44211</v>
      </c>
      <c r="B189" s="5">
        <v>57920</v>
      </c>
      <c r="C189" s="5" t="s">
        <v>222</v>
      </c>
      <c r="D189" s="5"/>
      <c r="E189" s="42">
        <v>18641.099999999999</v>
      </c>
      <c r="F189" s="111">
        <f t="shared" si="2"/>
        <v>109935196.93000001</v>
      </c>
    </row>
    <row r="190" spans="1:6" s="67" customFormat="1" ht="56.25" customHeight="1" thickBot="1" x14ac:dyDescent="0.3">
      <c r="A190" s="80">
        <v>44211</v>
      </c>
      <c r="B190" s="5">
        <v>57921</v>
      </c>
      <c r="C190" s="5" t="s">
        <v>223</v>
      </c>
      <c r="D190" s="5"/>
      <c r="E190" s="42">
        <v>31616.75</v>
      </c>
      <c r="F190" s="111">
        <f t="shared" si="2"/>
        <v>109903580.18000001</v>
      </c>
    </row>
    <row r="191" spans="1:6" s="67" customFormat="1" ht="62.25" customHeight="1" thickBot="1" x14ac:dyDescent="0.3">
      <c r="A191" s="80">
        <v>44211</v>
      </c>
      <c r="B191" s="5">
        <v>57922</v>
      </c>
      <c r="C191" s="5" t="s">
        <v>224</v>
      </c>
      <c r="D191" s="5"/>
      <c r="E191" s="42">
        <v>35129.21</v>
      </c>
      <c r="F191" s="111">
        <f t="shared" si="2"/>
        <v>109868450.97000001</v>
      </c>
    </row>
    <row r="192" spans="1:6" s="67" customFormat="1" ht="62.25" customHeight="1" thickBot="1" x14ac:dyDescent="0.3">
      <c r="A192" s="80">
        <v>44211</v>
      </c>
      <c r="B192" s="5">
        <v>57923</v>
      </c>
      <c r="C192" s="5" t="s">
        <v>225</v>
      </c>
      <c r="D192" s="5"/>
      <c r="E192" s="42">
        <v>519220.12</v>
      </c>
      <c r="F192" s="111">
        <f t="shared" si="2"/>
        <v>109349230.85000001</v>
      </c>
    </row>
    <row r="193" spans="1:10" s="67" customFormat="1" ht="63.75" customHeight="1" thickBot="1" x14ac:dyDescent="0.3">
      <c r="A193" s="80">
        <v>44211</v>
      </c>
      <c r="B193" s="5">
        <v>57924</v>
      </c>
      <c r="C193" s="5" t="s">
        <v>226</v>
      </c>
      <c r="D193" s="5"/>
      <c r="E193" s="42">
        <v>1865.38</v>
      </c>
      <c r="F193" s="111">
        <f t="shared" si="2"/>
        <v>109347365.47000001</v>
      </c>
    </row>
    <row r="194" spans="1:10" s="67" customFormat="1" ht="63.75" customHeight="1" thickBot="1" x14ac:dyDescent="0.3">
      <c r="A194" s="80">
        <v>44211</v>
      </c>
      <c r="B194" s="5">
        <v>57925</v>
      </c>
      <c r="C194" s="5" t="s">
        <v>227</v>
      </c>
      <c r="D194" s="5"/>
      <c r="E194" s="42">
        <v>58702.22</v>
      </c>
      <c r="F194" s="111">
        <f t="shared" si="2"/>
        <v>109288663.25000001</v>
      </c>
    </row>
    <row r="195" spans="1:10" s="67" customFormat="1" ht="66" customHeight="1" thickBot="1" x14ac:dyDescent="0.3">
      <c r="A195" s="80">
        <v>44211</v>
      </c>
      <c r="B195" s="5">
        <v>57926</v>
      </c>
      <c r="C195" s="5" t="s">
        <v>228</v>
      </c>
      <c r="D195" s="5"/>
      <c r="E195" s="42">
        <v>29437.32</v>
      </c>
      <c r="F195" s="111">
        <f t="shared" si="2"/>
        <v>109259225.93000002</v>
      </c>
    </row>
    <row r="196" spans="1:10" s="67" customFormat="1" ht="69" thickBot="1" x14ac:dyDescent="0.3">
      <c r="A196" s="80">
        <v>44211</v>
      </c>
      <c r="B196" s="5">
        <v>57927</v>
      </c>
      <c r="C196" s="5" t="s">
        <v>229</v>
      </c>
      <c r="D196" s="5"/>
      <c r="E196" s="42">
        <v>55631.62</v>
      </c>
      <c r="F196" s="111">
        <f t="shared" si="2"/>
        <v>109203594.31000002</v>
      </c>
    </row>
    <row r="197" spans="1:10" s="67" customFormat="1" ht="73.5" customHeight="1" thickBot="1" x14ac:dyDescent="0.3">
      <c r="A197" s="80">
        <v>44211</v>
      </c>
      <c r="B197" s="5">
        <v>57928</v>
      </c>
      <c r="C197" s="5" t="s">
        <v>572</v>
      </c>
      <c r="D197" s="5"/>
      <c r="E197" s="42">
        <v>62827.08</v>
      </c>
      <c r="F197" s="111">
        <f t="shared" si="2"/>
        <v>109140767.23000002</v>
      </c>
    </row>
    <row r="198" spans="1:10" s="67" customFormat="1" ht="59.25" customHeight="1" thickBot="1" x14ac:dyDescent="0.3">
      <c r="A198" s="80">
        <v>44211</v>
      </c>
      <c r="B198" s="5">
        <v>57929</v>
      </c>
      <c r="C198" s="5" t="s">
        <v>230</v>
      </c>
      <c r="D198" s="5"/>
      <c r="E198" s="42">
        <v>591.29999999999995</v>
      </c>
      <c r="F198" s="111">
        <f t="shared" si="2"/>
        <v>109140175.93000002</v>
      </c>
    </row>
    <row r="199" spans="1:10" s="67" customFormat="1" ht="54.75" customHeight="1" thickBot="1" x14ac:dyDescent="0.3">
      <c r="A199" s="80">
        <v>44211</v>
      </c>
      <c r="B199" s="5">
        <v>57930</v>
      </c>
      <c r="C199" s="5" t="s">
        <v>231</v>
      </c>
      <c r="D199" s="5"/>
      <c r="E199" s="42">
        <v>90467.15</v>
      </c>
      <c r="F199" s="111">
        <f t="shared" si="2"/>
        <v>109049708.78000002</v>
      </c>
    </row>
    <row r="200" spans="1:10" s="67" customFormat="1" ht="54" customHeight="1" thickBot="1" x14ac:dyDescent="0.3">
      <c r="A200" s="80">
        <v>44211</v>
      </c>
      <c r="B200" s="5">
        <v>57931</v>
      </c>
      <c r="C200" s="5" t="s">
        <v>232</v>
      </c>
      <c r="D200" s="5"/>
      <c r="E200" s="42">
        <v>40914.480000000003</v>
      </c>
      <c r="F200" s="111">
        <f t="shared" si="2"/>
        <v>109008794.30000001</v>
      </c>
    </row>
    <row r="201" spans="1:10" s="67" customFormat="1" ht="69.75" customHeight="1" thickBot="1" x14ac:dyDescent="0.3">
      <c r="A201" s="80">
        <v>44211</v>
      </c>
      <c r="B201" s="5">
        <v>57932</v>
      </c>
      <c r="C201" s="5" t="s">
        <v>233</v>
      </c>
      <c r="D201" s="5"/>
      <c r="E201" s="42">
        <v>32719.56</v>
      </c>
      <c r="F201" s="111">
        <f t="shared" si="2"/>
        <v>108976074.74000001</v>
      </c>
    </row>
    <row r="202" spans="1:10" s="67" customFormat="1" ht="55.5" customHeight="1" thickBot="1" x14ac:dyDescent="0.3">
      <c r="A202" s="80">
        <v>44211</v>
      </c>
      <c r="B202" s="5">
        <v>57933</v>
      </c>
      <c r="C202" s="5" t="s">
        <v>41</v>
      </c>
      <c r="D202" s="5"/>
      <c r="E202" s="42">
        <v>0</v>
      </c>
      <c r="F202" s="111">
        <f t="shared" si="2"/>
        <v>108976074.74000001</v>
      </c>
    </row>
    <row r="203" spans="1:10" s="67" customFormat="1" ht="53.25" customHeight="1" thickBot="1" x14ac:dyDescent="0.3">
      <c r="A203" s="80">
        <v>44211</v>
      </c>
      <c r="B203" s="5">
        <v>57934</v>
      </c>
      <c r="C203" s="5" t="s">
        <v>234</v>
      </c>
      <c r="D203" s="5"/>
      <c r="E203" s="42">
        <v>67349.25</v>
      </c>
      <c r="F203" s="111">
        <f t="shared" si="2"/>
        <v>108908725.49000001</v>
      </c>
    </row>
    <row r="204" spans="1:10" s="67" customFormat="1" ht="52.5" customHeight="1" thickBot="1" x14ac:dyDescent="0.3">
      <c r="A204" s="80">
        <v>44211</v>
      </c>
      <c r="B204" s="5">
        <v>57935</v>
      </c>
      <c r="C204" s="5" t="s">
        <v>41</v>
      </c>
      <c r="D204" s="5"/>
      <c r="E204" s="42">
        <v>0</v>
      </c>
      <c r="F204" s="111">
        <f t="shared" si="2"/>
        <v>108908725.49000001</v>
      </c>
      <c r="I204" s="67" t="s">
        <v>386</v>
      </c>
    </row>
    <row r="205" spans="1:10" s="67" customFormat="1" ht="72.75" customHeight="1" thickBot="1" x14ac:dyDescent="0.3">
      <c r="A205" s="80">
        <v>44211</v>
      </c>
      <c r="B205" s="5">
        <v>57936</v>
      </c>
      <c r="C205" s="5" t="s">
        <v>235</v>
      </c>
      <c r="D205" s="5"/>
      <c r="E205" s="42">
        <v>131052.5</v>
      </c>
      <c r="F205" s="111">
        <f t="shared" si="2"/>
        <v>108777672.99000001</v>
      </c>
    </row>
    <row r="206" spans="1:10" s="67" customFormat="1" ht="75" customHeight="1" thickBot="1" x14ac:dyDescent="0.3">
      <c r="A206" s="80">
        <v>44211</v>
      </c>
      <c r="B206" s="5">
        <v>57937</v>
      </c>
      <c r="C206" s="5" t="s">
        <v>236</v>
      </c>
      <c r="D206" s="5"/>
      <c r="E206" s="42">
        <v>232512.5</v>
      </c>
      <c r="F206" s="111">
        <f t="shared" si="2"/>
        <v>108545160.49000001</v>
      </c>
    </row>
    <row r="207" spans="1:10" s="67" customFormat="1" ht="52.5" customHeight="1" thickBot="1" x14ac:dyDescent="0.3">
      <c r="A207" s="80">
        <v>44211</v>
      </c>
      <c r="B207" s="5">
        <v>57938</v>
      </c>
      <c r="C207" s="5" t="s">
        <v>237</v>
      </c>
      <c r="D207" s="5"/>
      <c r="E207" s="42">
        <v>0</v>
      </c>
      <c r="F207" s="111">
        <f t="shared" ref="F207:F270" si="3">F206+D207-E207</f>
        <v>108545160.49000001</v>
      </c>
      <c r="J207" s="67" t="s">
        <v>37</v>
      </c>
    </row>
    <row r="208" spans="1:10" s="67" customFormat="1" ht="62.25" customHeight="1" thickBot="1" x14ac:dyDescent="0.3">
      <c r="A208" s="80">
        <v>44211</v>
      </c>
      <c r="B208" s="5">
        <v>57939</v>
      </c>
      <c r="C208" s="5" t="s">
        <v>361</v>
      </c>
      <c r="D208" s="5"/>
      <c r="E208" s="42">
        <v>207660.36</v>
      </c>
      <c r="F208" s="111">
        <f t="shared" si="3"/>
        <v>108337500.13000001</v>
      </c>
    </row>
    <row r="209" spans="1:6" s="67" customFormat="1" ht="63.75" customHeight="1" thickBot="1" x14ac:dyDescent="0.3">
      <c r="A209" s="80">
        <v>44211</v>
      </c>
      <c r="B209" s="5">
        <v>57940</v>
      </c>
      <c r="C209" s="5" t="s">
        <v>220</v>
      </c>
      <c r="D209" s="5"/>
      <c r="E209" s="42">
        <v>146467.01</v>
      </c>
      <c r="F209" s="111">
        <f t="shared" si="3"/>
        <v>108191033.12</v>
      </c>
    </row>
    <row r="210" spans="1:6" s="67" customFormat="1" ht="50.25" customHeight="1" thickBot="1" x14ac:dyDescent="0.3">
      <c r="A210" s="80">
        <v>44211</v>
      </c>
      <c r="B210" s="5">
        <v>57941</v>
      </c>
      <c r="C210" s="5" t="s">
        <v>219</v>
      </c>
      <c r="D210" s="5"/>
      <c r="E210" s="42">
        <v>166586</v>
      </c>
      <c r="F210" s="111">
        <f t="shared" si="3"/>
        <v>108024447.12</v>
      </c>
    </row>
    <row r="211" spans="1:6" s="67" customFormat="1" ht="65.25" customHeight="1" thickBot="1" x14ac:dyDescent="0.3">
      <c r="A211" s="80">
        <v>44211</v>
      </c>
      <c r="B211" s="5">
        <v>57942</v>
      </c>
      <c r="C211" s="5" t="s">
        <v>218</v>
      </c>
      <c r="D211" s="5"/>
      <c r="E211" s="42">
        <v>128005.91</v>
      </c>
      <c r="F211" s="111">
        <f t="shared" si="3"/>
        <v>107896441.21000001</v>
      </c>
    </row>
    <row r="212" spans="1:6" s="67" customFormat="1" ht="54.75" customHeight="1" thickBot="1" x14ac:dyDescent="0.3">
      <c r="A212" s="80">
        <v>44211</v>
      </c>
      <c r="B212" s="5">
        <v>57943</v>
      </c>
      <c r="C212" s="5" t="s">
        <v>217</v>
      </c>
      <c r="D212" s="5"/>
      <c r="E212" s="42">
        <v>94187.56</v>
      </c>
      <c r="F212" s="111">
        <f t="shared" si="3"/>
        <v>107802253.65000001</v>
      </c>
    </row>
    <row r="213" spans="1:6" s="67" customFormat="1" ht="52.5" customHeight="1" thickBot="1" x14ac:dyDescent="0.3">
      <c r="A213" s="80">
        <v>44211</v>
      </c>
      <c r="B213" s="5" t="s">
        <v>209</v>
      </c>
      <c r="C213" s="5" t="s">
        <v>216</v>
      </c>
      <c r="D213" s="5"/>
      <c r="E213" s="42">
        <v>381368.75</v>
      </c>
      <c r="F213" s="111">
        <f t="shared" si="3"/>
        <v>107420884.90000001</v>
      </c>
    </row>
    <row r="214" spans="1:6" s="67" customFormat="1" ht="65.25" customHeight="1" thickBot="1" x14ac:dyDescent="0.3">
      <c r="A214" s="80">
        <v>44211</v>
      </c>
      <c r="B214" s="5" t="s">
        <v>210</v>
      </c>
      <c r="C214" s="5" t="s">
        <v>215</v>
      </c>
      <c r="D214" s="5"/>
      <c r="E214" s="42">
        <v>4734.3999999999996</v>
      </c>
      <c r="F214" s="111">
        <f t="shared" si="3"/>
        <v>107416150.5</v>
      </c>
    </row>
    <row r="215" spans="1:6" s="67" customFormat="1" ht="53.25" customHeight="1" thickBot="1" x14ac:dyDescent="0.3">
      <c r="A215" s="80">
        <v>44211</v>
      </c>
      <c r="B215" s="5" t="s">
        <v>211</v>
      </c>
      <c r="C215" s="5" t="s">
        <v>214</v>
      </c>
      <c r="D215" s="5"/>
      <c r="E215" s="42">
        <v>244370.63</v>
      </c>
      <c r="F215" s="111">
        <f t="shared" si="3"/>
        <v>107171779.87</v>
      </c>
    </row>
    <row r="216" spans="1:6" s="67" customFormat="1" ht="49.5" customHeight="1" thickBot="1" x14ac:dyDescent="0.3">
      <c r="A216" s="80">
        <v>44211</v>
      </c>
      <c r="B216" s="5" t="s">
        <v>212</v>
      </c>
      <c r="C216" s="5" t="s">
        <v>213</v>
      </c>
      <c r="D216" s="5"/>
      <c r="E216" s="42">
        <v>6532257.4299999997</v>
      </c>
      <c r="F216" s="111">
        <f t="shared" si="3"/>
        <v>100639522.44</v>
      </c>
    </row>
    <row r="217" spans="1:6" s="67" customFormat="1" ht="62.25" customHeight="1" thickBot="1" x14ac:dyDescent="0.3">
      <c r="A217" s="80">
        <v>44214</v>
      </c>
      <c r="B217" s="5">
        <v>57944</v>
      </c>
      <c r="C217" s="5" t="s">
        <v>279</v>
      </c>
      <c r="D217" s="176"/>
      <c r="E217" s="42">
        <v>126825</v>
      </c>
      <c r="F217" s="111">
        <f t="shared" si="3"/>
        <v>100512697.44</v>
      </c>
    </row>
    <row r="218" spans="1:6" s="67" customFormat="1" ht="66" customHeight="1" thickBot="1" x14ac:dyDescent="0.3">
      <c r="A218" s="80">
        <v>44214</v>
      </c>
      <c r="B218" s="5">
        <v>57945</v>
      </c>
      <c r="C218" s="5" t="s">
        <v>278</v>
      </c>
      <c r="D218" s="176"/>
      <c r="E218" s="42">
        <v>43655.69</v>
      </c>
      <c r="F218" s="111">
        <f t="shared" si="3"/>
        <v>100469041.75</v>
      </c>
    </row>
    <row r="219" spans="1:6" s="67" customFormat="1" ht="68.25" customHeight="1" thickBot="1" x14ac:dyDescent="0.3">
      <c r="A219" s="80">
        <v>44214</v>
      </c>
      <c r="B219" s="5">
        <v>57946</v>
      </c>
      <c r="C219" s="5" t="s">
        <v>277</v>
      </c>
      <c r="D219" s="176"/>
      <c r="E219" s="42">
        <v>37101.120000000003</v>
      </c>
      <c r="F219" s="111">
        <f t="shared" si="3"/>
        <v>100431940.63</v>
      </c>
    </row>
    <row r="220" spans="1:6" s="67" customFormat="1" ht="72" customHeight="1" thickBot="1" x14ac:dyDescent="0.3">
      <c r="A220" s="80">
        <v>44214</v>
      </c>
      <c r="B220" s="5">
        <v>57947</v>
      </c>
      <c r="C220" s="5" t="s">
        <v>276</v>
      </c>
      <c r="D220" s="176"/>
      <c r="E220" s="42">
        <v>428415.51</v>
      </c>
      <c r="F220" s="111">
        <f t="shared" si="3"/>
        <v>100003525.11999999</v>
      </c>
    </row>
    <row r="221" spans="1:6" s="67" customFormat="1" ht="75.75" customHeight="1" thickBot="1" x14ac:dyDescent="0.3">
      <c r="A221" s="80">
        <v>44214</v>
      </c>
      <c r="B221" s="5">
        <v>57948</v>
      </c>
      <c r="C221" s="5" t="s">
        <v>275</v>
      </c>
      <c r="D221" s="176"/>
      <c r="E221" s="42">
        <v>250000</v>
      </c>
      <c r="F221" s="111">
        <f t="shared" si="3"/>
        <v>99753525.11999999</v>
      </c>
    </row>
    <row r="222" spans="1:6" s="67" customFormat="1" ht="58.5" customHeight="1" thickBot="1" x14ac:dyDescent="0.3">
      <c r="A222" s="80">
        <v>44214</v>
      </c>
      <c r="B222" s="5">
        <v>57949</v>
      </c>
      <c r="C222" s="5" t="s">
        <v>274</v>
      </c>
      <c r="D222" s="176"/>
      <c r="E222" s="42">
        <v>360802.29</v>
      </c>
      <c r="F222" s="111">
        <f t="shared" si="3"/>
        <v>99392722.829999983</v>
      </c>
    </row>
    <row r="223" spans="1:6" s="67" customFormat="1" ht="85.5" customHeight="1" thickBot="1" x14ac:dyDescent="0.3">
      <c r="A223" s="80">
        <v>44214</v>
      </c>
      <c r="B223" s="5">
        <v>57950</v>
      </c>
      <c r="C223" s="5" t="s">
        <v>273</v>
      </c>
      <c r="D223" s="176"/>
      <c r="E223" s="42">
        <v>236740</v>
      </c>
      <c r="F223" s="111">
        <f t="shared" si="3"/>
        <v>99155982.829999983</v>
      </c>
    </row>
    <row r="224" spans="1:6" s="67" customFormat="1" ht="101.25" customHeight="1" thickBot="1" x14ac:dyDescent="0.3">
      <c r="A224" s="80">
        <v>44214</v>
      </c>
      <c r="B224" s="5">
        <v>57951</v>
      </c>
      <c r="C224" s="5" t="s">
        <v>272</v>
      </c>
      <c r="D224" s="176"/>
      <c r="E224" s="42">
        <v>418522.5</v>
      </c>
      <c r="F224" s="111">
        <f t="shared" si="3"/>
        <v>98737460.329999983</v>
      </c>
    </row>
    <row r="225" spans="1:6" s="67" customFormat="1" ht="66" customHeight="1" thickBot="1" x14ac:dyDescent="0.3">
      <c r="A225" s="80">
        <v>44214</v>
      </c>
      <c r="B225" s="5" t="s">
        <v>264</v>
      </c>
      <c r="C225" s="5" t="s">
        <v>271</v>
      </c>
      <c r="D225" s="176"/>
      <c r="E225" s="42">
        <v>122597.5</v>
      </c>
      <c r="F225" s="111">
        <f t="shared" si="3"/>
        <v>98614862.829999983</v>
      </c>
    </row>
    <row r="226" spans="1:6" s="67" customFormat="1" ht="73.5" customHeight="1" thickBot="1" x14ac:dyDescent="0.3">
      <c r="A226" s="80">
        <v>44214</v>
      </c>
      <c r="B226" s="5" t="s">
        <v>267</v>
      </c>
      <c r="C226" s="5" t="s">
        <v>270</v>
      </c>
      <c r="D226" s="176"/>
      <c r="E226" s="42">
        <v>194465</v>
      </c>
      <c r="F226" s="111">
        <f t="shared" si="3"/>
        <v>98420397.829999983</v>
      </c>
    </row>
    <row r="227" spans="1:6" s="67" customFormat="1" ht="78" customHeight="1" thickBot="1" x14ac:dyDescent="0.3">
      <c r="A227" s="80">
        <v>44214</v>
      </c>
      <c r="B227" s="5" t="s">
        <v>265</v>
      </c>
      <c r="C227" s="5" t="s">
        <v>269</v>
      </c>
      <c r="D227" s="176"/>
      <c r="E227" s="42">
        <v>59940</v>
      </c>
      <c r="F227" s="111">
        <f t="shared" si="3"/>
        <v>98360457.829999983</v>
      </c>
    </row>
    <row r="228" spans="1:6" s="67" customFormat="1" ht="54" customHeight="1" thickBot="1" x14ac:dyDescent="0.3">
      <c r="A228" s="80">
        <v>44214</v>
      </c>
      <c r="B228" s="5" t="s">
        <v>266</v>
      </c>
      <c r="C228" s="5" t="s">
        <v>268</v>
      </c>
      <c r="D228" s="176"/>
      <c r="E228" s="42">
        <v>2278978.7400000002</v>
      </c>
      <c r="F228" s="111">
        <f t="shared" si="3"/>
        <v>96081479.089999989</v>
      </c>
    </row>
    <row r="229" spans="1:6" s="67" customFormat="1" ht="63" customHeight="1" thickBot="1" x14ac:dyDescent="0.3">
      <c r="A229" s="80">
        <v>44215</v>
      </c>
      <c r="B229" s="5">
        <v>57952</v>
      </c>
      <c r="C229" s="5" t="s">
        <v>294</v>
      </c>
      <c r="D229" s="5"/>
      <c r="E229" s="42">
        <v>131052.5</v>
      </c>
      <c r="F229" s="111">
        <f t="shared" si="3"/>
        <v>95950426.589999989</v>
      </c>
    </row>
    <row r="230" spans="1:6" s="67" customFormat="1" ht="45.75" customHeight="1" thickBot="1" x14ac:dyDescent="0.3">
      <c r="A230" s="80">
        <v>44215</v>
      </c>
      <c r="B230" s="5">
        <v>57953</v>
      </c>
      <c r="C230" s="5" t="s">
        <v>295</v>
      </c>
      <c r="D230" s="5"/>
      <c r="E230" s="42">
        <v>4500</v>
      </c>
      <c r="F230" s="111">
        <f t="shared" si="3"/>
        <v>95945926.589999989</v>
      </c>
    </row>
    <row r="231" spans="1:6" s="67" customFormat="1" ht="63.75" customHeight="1" thickBot="1" x14ac:dyDescent="0.3">
      <c r="A231" s="80">
        <v>44215</v>
      </c>
      <c r="B231" s="5">
        <v>57954</v>
      </c>
      <c r="C231" s="5" t="s">
        <v>296</v>
      </c>
      <c r="D231" s="5"/>
      <c r="E231" s="42">
        <v>109915</v>
      </c>
      <c r="F231" s="111">
        <f t="shared" si="3"/>
        <v>95836011.589999989</v>
      </c>
    </row>
    <row r="232" spans="1:6" s="67" customFormat="1" ht="54" customHeight="1" thickBot="1" x14ac:dyDescent="0.3">
      <c r="A232" s="80">
        <v>44215</v>
      </c>
      <c r="B232" s="5">
        <v>57955</v>
      </c>
      <c r="C232" s="5" t="s">
        <v>297</v>
      </c>
      <c r="D232" s="5"/>
      <c r="E232" s="42">
        <v>22842.639999999999</v>
      </c>
      <c r="F232" s="111">
        <f t="shared" si="3"/>
        <v>95813168.949999988</v>
      </c>
    </row>
    <row r="233" spans="1:6" s="67" customFormat="1" ht="64.5" customHeight="1" thickBot="1" x14ac:dyDescent="0.3">
      <c r="A233" s="80">
        <v>44215</v>
      </c>
      <c r="B233" s="5">
        <v>57956</v>
      </c>
      <c r="C233" s="5" t="s">
        <v>362</v>
      </c>
      <c r="D233" s="5"/>
      <c r="E233" s="42">
        <v>17305.03</v>
      </c>
      <c r="F233" s="111">
        <f t="shared" si="3"/>
        <v>95795863.919999987</v>
      </c>
    </row>
    <row r="234" spans="1:6" s="67" customFormat="1" ht="51.75" customHeight="1" thickBot="1" x14ac:dyDescent="0.3">
      <c r="A234" s="80">
        <v>44215</v>
      </c>
      <c r="B234" s="5">
        <v>57957</v>
      </c>
      <c r="C234" s="5" t="s">
        <v>298</v>
      </c>
      <c r="D234" s="5"/>
      <c r="E234" s="42">
        <v>209279.38</v>
      </c>
      <c r="F234" s="111">
        <f t="shared" si="3"/>
        <v>95586584.539999992</v>
      </c>
    </row>
    <row r="235" spans="1:6" s="67" customFormat="1" ht="49.5" customHeight="1" thickBot="1" x14ac:dyDescent="0.3">
      <c r="A235" s="80">
        <v>44215</v>
      </c>
      <c r="B235" s="5">
        <v>57958</v>
      </c>
      <c r="C235" s="5" t="s">
        <v>298</v>
      </c>
      <c r="D235" s="5"/>
      <c r="E235" s="42">
        <v>91020.62</v>
      </c>
      <c r="F235" s="111">
        <f t="shared" si="3"/>
        <v>95495563.919999987</v>
      </c>
    </row>
    <row r="236" spans="1:6" s="67" customFormat="1" ht="66" customHeight="1" thickBot="1" x14ac:dyDescent="0.3">
      <c r="A236" s="80">
        <v>44216</v>
      </c>
      <c r="B236" s="5">
        <v>57959</v>
      </c>
      <c r="C236" s="5" t="s">
        <v>305</v>
      </c>
      <c r="D236" s="5"/>
      <c r="E236" s="42">
        <v>36340.559999999998</v>
      </c>
      <c r="F236" s="111">
        <f t="shared" si="3"/>
        <v>95459223.359999985</v>
      </c>
    </row>
    <row r="237" spans="1:6" s="67" customFormat="1" ht="40.5" customHeight="1" thickBot="1" x14ac:dyDescent="0.3">
      <c r="A237" s="80">
        <v>44216</v>
      </c>
      <c r="B237" s="5">
        <v>57960</v>
      </c>
      <c r="C237" s="5" t="s">
        <v>306</v>
      </c>
      <c r="D237" s="5"/>
      <c r="E237" s="42">
        <v>122225.83</v>
      </c>
      <c r="F237" s="111">
        <f t="shared" si="3"/>
        <v>95336997.529999986</v>
      </c>
    </row>
    <row r="238" spans="1:6" s="67" customFormat="1" ht="89.25" customHeight="1" thickBot="1" x14ac:dyDescent="0.3">
      <c r="A238" s="80">
        <v>44216</v>
      </c>
      <c r="B238" s="5">
        <v>57961</v>
      </c>
      <c r="C238" s="5" t="s">
        <v>307</v>
      </c>
      <c r="D238" s="5"/>
      <c r="E238" s="42">
        <v>380475</v>
      </c>
      <c r="F238" s="111">
        <f t="shared" si="3"/>
        <v>94956522.529999986</v>
      </c>
    </row>
    <row r="239" spans="1:6" s="67" customFormat="1" ht="63" customHeight="1" thickBot="1" x14ac:dyDescent="0.3">
      <c r="A239" s="80">
        <v>44216</v>
      </c>
      <c r="B239" s="5">
        <v>57962</v>
      </c>
      <c r="C239" s="5" t="s">
        <v>308</v>
      </c>
      <c r="D239" s="5"/>
      <c r="E239" s="42">
        <v>67640</v>
      </c>
      <c r="F239" s="111">
        <f t="shared" si="3"/>
        <v>94888882.529999986</v>
      </c>
    </row>
    <row r="240" spans="1:6" s="67" customFormat="1" ht="53.25" customHeight="1" thickBot="1" x14ac:dyDescent="0.3">
      <c r="A240" s="80">
        <v>44216</v>
      </c>
      <c r="B240" s="5">
        <v>57963</v>
      </c>
      <c r="C240" s="5" t="s">
        <v>309</v>
      </c>
      <c r="D240" s="5"/>
      <c r="E240" s="42">
        <v>1486058</v>
      </c>
      <c r="F240" s="111">
        <f t="shared" si="3"/>
        <v>93402824.529999986</v>
      </c>
    </row>
    <row r="241" spans="1:6" s="67" customFormat="1" ht="69" customHeight="1" thickBot="1" x14ac:dyDescent="0.3">
      <c r="A241" s="80">
        <v>44216</v>
      </c>
      <c r="B241" s="5">
        <v>57964</v>
      </c>
      <c r="C241" s="5" t="s">
        <v>310</v>
      </c>
      <c r="D241" s="5"/>
      <c r="E241" s="42">
        <v>16858.91</v>
      </c>
      <c r="F241" s="111">
        <f t="shared" si="3"/>
        <v>93385965.61999999</v>
      </c>
    </row>
    <row r="242" spans="1:6" s="67" customFormat="1" ht="63" customHeight="1" thickBot="1" x14ac:dyDescent="0.3">
      <c r="A242" s="80">
        <v>44216</v>
      </c>
      <c r="B242" s="5">
        <v>57965</v>
      </c>
      <c r="C242" s="5" t="s">
        <v>311</v>
      </c>
      <c r="D242" s="5"/>
      <c r="E242" s="42">
        <v>50564.47</v>
      </c>
      <c r="F242" s="111">
        <f t="shared" si="3"/>
        <v>93335401.149999991</v>
      </c>
    </row>
    <row r="243" spans="1:6" s="67" customFormat="1" ht="69" customHeight="1" thickBot="1" x14ac:dyDescent="0.3">
      <c r="A243" s="80">
        <v>44216</v>
      </c>
      <c r="B243" s="5">
        <v>57966</v>
      </c>
      <c r="C243" s="5" t="s">
        <v>312</v>
      </c>
      <c r="D243" s="5"/>
      <c r="E243" s="42">
        <v>26922.01</v>
      </c>
      <c r="F243" s="111">
        <f t="shared" si="3"/>
        <v>93308479.139999986</v>
      </c>
    </row>
    <row r="244" spans="1:6" s="67" customFormat="1" ht="67.5" customHeight="1" thickBot="1" x14ac:dyDescent="0.3">
      <c r="A244" s="80">
        <v>44216</v>
      </c>
      <c r="B244" s="5">
        <v>57967</v>
      </c>
      <c r="C244" s="5" t="s">
        <v>313</v>
      </c>
      <c r="D244" s="5"/>
      <c r="E244" s="42">
        <v>554249.82999999996</v>
      </c>
      <c r="F244" s="111">
        <f t="shared" si="3"/>
        <v>92754229.309999987</v>
      </c>
    </row>
    <row r="245" spans="1:6" s="67" customFormat="1" ht="55.5" customHeight="1" thickBot="1" x14ac:dyDescent="0.3">
      <c r="A245" s="80">
        <v>44216</v>
      </c>
      <c r="B245" s="5">
        <v>57968</v>
      </c>
      <c r="C245" s="5" t="s">
        <v>314</v>
      </c>
      <c r="D245" s="5"/>
      <c r="E245" s="42">
        <v>138440.24</v>
      </c>
      <c r="F245" s="111">
        <f t="shared" si="3"/>
        <v>92615789.069999993</v>
      </c>
    </row>
    <row r="246" spans="1:6" s="67" customFormat="1" ht="61.5" customHeight="1" thickBot="1" x14ac:dyDescent="0.3">
      <c r="A246" s="80">
        <v>44216</v>
      </c>
      <c r="B246" s="5">
        <v>57969</v>
      </c>
      <c r="C246" s="5" t="s">
        <v>315</v>
      </c>
      <c r="D246" s="5"/>
      <c r="E246" s="42">
        <v>5400</v>
      </c>
      <c r="F246" s="111">
        <f t="shared" si="3"/>
        <v>92610389.069999993</v>
      </c>
    </row>
    <row r="247" spans="1:6" s="67" customFormat="1" ht="68.25" customHeight="1" thickBot="1" x14ac:dyDescent="0.3">
      <c r="A247" s="80">
        <v>44216</v>
      </c>
      <c r="B247" s="5">
        <v>57970</v>
      </c>
      <c r="C247" s="5" t="s">
        <v>316</v>
      </c>
      <c r="D247" s="5"/>
      <c r="E247" s="42">
        <v>2700</v>
      </c>
      <c r="F247" s="111">
        <f t="shared" si="3"/>
        <v>92607689.069999993</v>
      </c>
    </row>
    <row r="248" spans="1:6" s="67" customFormat="1" ht="64.5" customHeight="1" thickBot="1" x14ac:dyDescent="0.3">
      <c r="A248" s="80">
        <v>44216</v>
      </c>
      <c r="B248" s="5">
        <v>57971</v>
      </c>
      <c r="C248" s="5" t="s">
        <v>317</v>
      </c>
      <c r="D248" s="5"/>
      <c r="E248" s="42">
        <v>68535.53</v>
      </c>
      <c r="F248" s="111">
        <f t="shared" si="3"/>
        <v>92539153.539999992</v>
      </c>
    </row>
    <row r="249" spans="1:6" s="67" customFormat="1" ht="62.25" customHeight="1" thickBot="1" x14ac:dyDescent="0.3">
      <c r="A249" s="80">
        <v>44216</v>
      </c>
      <c r="B249" s="5">
        <v>57972</v>
      </c>
      <c r="C249" s="5" t="s">
        <v>318</v>
      </c>
      <c r="D249" s="5"/>
      <c r="E249" s="42">
        <v>4227.5</v>
      </c>
      <c r="F249" s="111">
        <f t="shared" si="3"/>
        <v>92534926.039999992</v>
      </c>
    </row>
    <row r="250" spans="1:6" s="67" customFormat="1" ht="78.75" customHeight="1" thickBot="1" x14ac:dyDescent="0.3">
      <c r="A250" s="80">
        <v>44216</v>
      </c>
      <c r="B250" s="5" t="s">
        <v>299</v>
      </c>
      <c r="C250" s="5" t="s">
        <v>319</v>
      </c>
      <c r="D250" s="5"/>
      <c r="E250" s="42">
        <v>240967.5</v>
      </c>
      <c r="F250" s="111">
        <f t="shared" si="3"/>
        <v>92293958.539999992</v>
      </c>
    </row>
    <row r="251" spans="1:6" s="67" customFormat="1" ht="71.25" customHeight="1" thickBot="1" x14ac:dyDescent="0.3">
      <c r="A251" s="80">
        <v>44216</v>
      </c>
      <c r="B251" s="5" t="s">
        <v>300</v>
      </c>
      <c r="C251" s="5" t="s">
        <v>320</v>
      </c>
      <c r="D251" s="5"/>
      <c r="E251" s="42">
        <v>114142.5</v>
      </c>
      <c r="F251" s="111">
        <f t="shared" si="3"/>
        <v>92179816.039999992</v>
      </c>
    </row>
    <row r="252" spans="1:6" s="67" customFormat="1" ht="83.25" customHeight="1" thickBot="1" x14ac:dyDescent="0.3">
      <c r="A252" s="80">
        <v>44216</v>
      </c>
      <c r="B252" s="5" t="s">
        <v>301</v>
      </c>
      <c r="C252" s="5" t="s">
        <v>321</v>
      </c>
      <c r="D252" s="5"/>
      <c r="E252" s="42">
        <v>3296703.34</v>
      </c>
      <c r="F252" s="111">
        <f t="shared" si="3"/>
        <v>88883112.699999988</v>
      </c>
    </row>
    <row r="253" spans="1:6" s="67" customFormat="1" ht="75.75" customHeight="1" thickBot="1" x14ac:dyDescent="0.3">
      <c r="A253" s="80">
        <v>44216</v>
      </c>
      <c r="B253" s="5" t="s">
        <v>302</v>
      </c>
      <c r="C253" s="5" t="s">
        <v>322</v>
      </c>
      <c r="D253" s="5"/>
      <c r="E253" s="42">
        <v>48426.79</v>
      </c>
      <c r="F253" s="111">
        <f t="shared" si="3"/>
        <v>88834685.909999982</v>
      </c>
    </row>
    <row r="254" spans="1:6" s="67" customFormat="1" ht="54.75" customHeight="1" thickBot="1" x14ac:dyDescent="0.3">
      <c r="A254" s="80">
        <v>44216</v>
      </c>
      <c r="B254" s="5" t="s">
        <v>303</v>
      </c>
      <c r="C254" s="5" t="s">
        <v>323</v>
      </c>
      <c r="D254" s="5"/>
      <c r="E254" s="42">
        <v>1091166.2</v>
      </c>
      <c r="F254" s="111">
        <f t="shared" si="3"/>
        <v>87743519.709999979</v>
      </c>
    </row>
    <row r="255" spans="1:6" s="67" customFormat="1" ht="54.75" customHeight="1" thickBot="1" x14ac:dyDescent="0.3">
      <c r="A255" s="80">
        <v>44216</v>
      </c>
      <c r="B255" s="5" t="s">
        <v>304</v>
      </c>
      <c r="C255" s="5" t="s">
        <v>324</v>
      </c>
      <c r="D255" s="5"/>
      <c r="E255" s="42">
        <v>247809</v>
      </c>
      <c r="F255" s="111">
        <f t="shared" si="3"/>
        <v>87495710.709999979</v>
      </c>
    </row>
    <row r="256" spans="1:6" s="67" customFormat="1" ht="56.25" customHeight="1" thickBot="1" x14ac:dyDescent="0.3">
      <c r="A256" s="80">
        <v>44218</v>
      </c>
      <c r="B256" s="5">
        <v>57973</v>
      </c>
      <c r="C256" s="5" t="s">
        <v>363</v>
      </c>
      <c r="D256" s="5"/>
      <c r="E256" s="42">
        <v>33300</v>
      </c>
      <c r="F256" s="111">
        <f t="shared" si="3"/>
        <v>87462410.709999979</v>
      </c>
    </row>
    <row r="257" spans="1:6" s="67" customFormat="1" ht="51.75" customHeight="1" thickBot="1" x14ac:dyDescent="0.3">
      <c r="A257" s="80">
        <v>44218</v>
      </c>
      <c r="B257" s="5">
        <v>57974</v>
      </c>
      <c r="C257" s="5" t="s">
        <v>334</v>
      </c>
      <c r="D257" s="5"/>
      <c r="E257" s="42">
        <v>5400</v>
      </c>
      <c r="F257" s="111">
        <f t="shared" si="3"/>
        <v>87457010.709999979</v>
      </c>
    </row>
    <row r="258" spans="1:6" s="67" customFormat="1" ht="56.25" customHeight="1" thickBot="1" x14ac:dyDescent="0.3">
      <c r="A258" s="80">
        <v>44218</v>
      </c>
      <c r="B258" s="5">
        <v>57975</v>
      </c>
      <c r="C258" s="5" t="s">
        <v>335</v>
      </c>
      <c r="D258" s="5"/>
      <c r="E258" s="42">
        <v>9000</v>
      </c>
      <c r="F258" s="111">
        <f t="shared" si="3"/>
        <v>87448010.709999979</v>
      </c>
    </row>
    <row r="259" spans="1:6" s="67" customFormat="1" ht="51.75" customHeight="1" thickBot="1" x14ac:dyDescent="0.3">
      <c r="A259" s="80">
        <v>44218</v>
      </c>
      <c r="B259" s="5">
        <v>57976</v>
      </c>
      <c r="C259" s="5" t="s">
        <v>336</v>
      </c>
      <c r="D259" s="5"/>
      <c r="E259" s="42">
        <v>5400</v>
      </c>
      <c r="F259" s="111">
        <f t="shared" si="3"/>
        <v>87442610.709999979</v>
      </c>
    </row>
    <row r="260" spans="1:6" s="67" customFormat="1" ht="51" customHeight="1" thickBot="1" x14ac:dyDescent="0.3">
      <c r="A260" s="80">
        <v>44218</v>
      </c>
      <c r="B260" s="5">
        <v>57977</v>
      </c>
      <c r="C260" s="5" t="s">
        <v>337</v>
      </c>
      <c r="D260" s="5"/>
      <c r="E260" s="42">
        <v>3600</v>
      </c>
      <c r="F260" s="111">
        <f t="shared" si="3"/>
        <v>87439010.709999979</v>
      </c>
    </row>
    <row r="261" spans="1:6" s="67" customFormat="1" ht="51.75" customHeight="1" thickBot="1" x14ac:dyDescent="0.3">
      <c r="A261" s="80">
        <v>44218</v>
      </c>
      <c r="B261" s="5">
        <v>57978</v>
      </c>
      <c r="C261" s="5" t="s">
        <v>338</v>
      </c>
      <c r="D261" s="5"/>
      <c r="E261" s="42">
        <v>5400</v>
      </c>
      <c r="F261" s="111">
        <f t="shared" si="3"/>
        <v>87433610.709999979</v>
      </c>
    </row>
    <row r="262" spans="1:6" s="67" customFormat="1" ht="51.75" customHeight="1" thickBot="1" x14ac:dyDescent="0.3">
      <c r="A262" s="80">
        <v>44218</v>
      </c>
      <c r="B262" s="5">
        <v>57979</v>
      </c>
      <c r="C262" s="5" t="s">
        <v>339</v>
      </c>
      <c r="D262" s="5"/>
      <c r="E262" s="42">
        <v>4500</v>
      </c>
      <c r="F262" s="111">
        <f t="shared" si="3"/>
        <v>87429110.709999979</v>
      </c>
    </row>
    <row r="263" spans="1:6" s="67" customFormat="1" ht="52.5" customHeight="1" thickBot="1" x14ac:dyDescent="0.3">
      <c r="A263" s="80">
        <v>44218</v>
      </c>
      <c r="B263" s="5">
        <v>57980</v>
      </c>
      <c r="C263" s="5" t="s">
        <v>340</v>
      </c>
      <c r="D263" s="5"/>
      <c r="E263" s="42">
        <v>9000</v>
      </c>
      <c r="F263" s="111">
        <f t="shared" si="3"/>
        <v>87420110.709999979</v>
      </c>
    </row>
    <row r="264" spans="1:6" s="67" customFormat="1" ht="65.25" customHeight="1" thickBot="1" x14ac:dyDescent="0.3">
      <c r="A264" s="80">
        <v>44218</v>
      </c>
      <c r="B264" s="5">
        <v>57981</v>
      </c>
      <c r="C264" s="5" t="s">
        <v>341</v>
      </c>
      <c r="D264" s="5"/>
      <c r="E264" s="42">
        <v>13500</v>
      </c>
      <c r="F264" s="111">
        <f t="shared" si="3"/>
        <v>87406610.709999979</v>
      </c>
    </row>
    <row r="265" spans="1:6" s="67" customFormat="1" ht="53.25" customHeight="1" thickBot="1" x14ac:dyDescent="0.3">
      <c r="A265" s="80">
        <v>44218</v>
      </c>
      <c r="B265" s="5">
        <v>57982</v>
      </c>
      <c r="C265" s="5" t="s">
        <v>342</v>
      </c>
      <c r="D265" s="5"/>
      <c r="E265" s="42">
        <v>3150</v>
      </c>
      <c r="F265" s="111">
        <f t="shared" si="3"/>
        <v>87403460.709999979</v>
      </c>
    </row>
    <row r="266" spans="1:6" s="67" customFormat="1" ht="54" customHeight="1" thickBot="1" x14ac:dyDescent="0.3">
      <c r="A266" s="80">
        <v>44218</v>
      </c>
      <c r="B266" s="5">
        <v>57983</v>
      </c>
      <c r="C266" s="5" t="s">
        <v>343</v>
      </c>
      <c r="D266" s="5"/>
      <c r="E266" s="42">
        <v>83064.14</v>
      </c>
      <c r="F266" s="111">
        <f t="shared" si="3"/>
        <v>87320396.569999978</v>
      </c>
    </row>
    <row r="267" spans="1:6" s="67" customFormat="1" ht="63" customHeight="1" thickBot="1" x14ac:dyDescent="0.3">
      <c r="A267" s="80">
        <v>44218</v>
      </c>
      <c r="B267" s="5">
        <v>57984</v>
      </c>
      <c r="C267" s="5" t="s">
        <v>344</v>
      </c>
      <c r="D267" s="5"/>
      <c r="E267" s="42">
        <v>167532.99</v>
      </c>
      <c r="F267" s="111">
        <f t="shared" si="3"/>
        <v>87152863.579999983</v>
      </c>
    </row>
    <row r="268" spans="1:6" s="67" customFormat="1" ht="54" customHeight="1" thickBot="1" x14ac:dyDescent="0.3">
      <c r="A268" s="80">
        <v>44218</v>
      </c>
      <c r="B268" s="5">
        <v>57985</v>
      </c>
      <c r="C268" s="5" t="s">
        <v>345</v>
      </c>
      <c r="D268" s="5"/>
      <c r="E268" s="42">
        <v>142611.91</v>
      </c>
      <c r="F268" s="111">
        <f t="shared" si="3"/>
        <v>87010251.669999987</v>
      </c>
    </row>
    <row r="269" spans="1:6" s="67" customFormat="1" ht="77.25" customHeight="1" thickBot="1" x14ac:dyDescent="0.3">
      <c r="A269" s="80">
        <v>44218</v>
      </c>
      <c r="B269" s="5">
        <v>57986</v>
      </c>
      <c r="C269" s="5" t="s">
        <v>346</v>
      </c>
      <c r="D269" s="5"/>
      <c r="E269" s="42">
        <v>152177.67000000001</v>
      </c>
      <c r="F269" s="111">
        <f t="shared" si="3"/>
        <v>86858073.999999985</v>
      </c>
    </row>
    <row r="270" spans="1:6" s="67" customFormat="1" ht="49.5" customHeight="1" thickBot="1" x14ac:dyDescent="0.3">
      <c r="A270" s="80">
        <v>44218</v>
      </c>
      <c r="B270" s="5">
        <v>57987</v>
      </c>
      <c r="C270" s="5" t="s">
        <v>41</v>
      </c>
      <c r="D270" s="5"/>
      <c r="E270" s="42">
        <v>0</v>
      </c>
      <c r="F270" s="111">
        <f t="shared" si="3"/>
        <v>86858073.999999985</v>
      </c>
    </row>
    <row r="271" spans="1:6" s="67" customFormat="1" ht="49.5" customHeight="1" thickBot="1" x14ac:dyDescent="0.3">
      <c r="A271" s="80">
        <v>44218</v>
      </c>
      <c r="B271" s="5">
        <v>57988</v>
      </c>
      <c r="C271" s="5" t="s">
        <v>41</v>
      </c>
      <c r="D271" s="5"/>
      <c r="E271" s="42">
        <v>0</v>
      </c>
      <c r="F271" s="111">
        <f t="shared" ref="F271:F334" si="4">F270+D271-E271</f>
        <v>86858073.999999985</v>
      </c>
    </row>
    <row r="272" spans="1:6" s="67" customFormat="1" ht="70.5" customHeight="1" thickBot="1" x14ac:dyDescent="0.3">
      <c r="A272" s="80">
        <v>44218</v>
      </c>
      <c r="B272" s="5">
        <v>57989</v>
      </c>
      <c r="C272" s="5" t="s">
        <v>347</v>
      </c>
      <c r="D272" s="5"/>
      <c r="E272" s="42">
        <v>1883.68</v>
      </c>
      <c r="F272" s="111">
        <f t="shared" si="4"/>
        <v>86856190.319999978</v>
      </c>
    </row>
    <row r="273" spans="1:6" s="67" customFormat="1" ht="61.5" customHeight="1" thickBot="1" x14ac:dyDescent="0.3">
      <c r="A273" s="80">
        <v>44218</v>
      </c>
      <c r="B273" s="5">
        <v>57990</v>
      </c>
      <c r="C273" s="5" t="s">
        <v>348</v>
      </c>
      <c r="D273" s="5"/>
      <c r="E273" s="42">
        <v>2000</v>
      </c>
      <c r="F273" s="111">
        <f t="shared" si="4"/>
        <v>86854190.319999978</v>
      </c>
    </row>
    <row r="274" spans="1:6" s="67" customFormat="1" ht="58.5" customHeight="1" thickBot="1" x14ac:dyDescent="0.3">
      <c r="A274" s="80">
        <v>44218</v>
      </c>
      <c r="B274" s="5">
        <v>57991</v>
      </c>
      <c r="C274" s="5" t="s">
        <v>349</v>
      </c>
      <c r="D274" s="5"/>
      <c r="E274" s="42">
        <v>117789.35</v>
      </c>
      <c r="F274" s="111">
        <f t="shared" si="4"/>
        <v>86736400.969999984</v>
      </c>
    </row>
    <row r="275" spans="1:6" s="67" customFormat="1" ht="65.25" customHeight="1" thickBot="1" x14ac:dyDescent="0.3">
      <c r="A275" s="80">
        <v>44218</v>
      </c>
      <c r="B275" s="5">
        <v>57992</v>
      </c>
      <c r="C275" s="5" t="s">
        <v>350</v>
      </c>
      <c r="D275" s="5"/>
      <c r="E275" s="42">
        <v>184919.24</v>
      </c>
      <c r="F275" s="111">
        <f t="shared" si="4"/>
        <v>86551481.729999989</v>
      </c>
    </row>
    <row r="276" spans="1:6" s="67" customFormat="1" ht="71.25" customHeight="1" thickBot="1" x14ac:dyDescent="0.3">
      <c r="A276" s="80">
        <v>44218</v>
      </c>
      <c r="B276" s="5">
        <v>57993</v>
      </c>
      <c r="C276" s="5" t="s">
        <v>351</v>
      </c>
      <c r="D276" s="5"/>
      <c r="E276" s="42">
        <v>26922.01</v>
      </c>
      <c r="F276" s="111">
        <f t="shared" si="4"/>
        <v>86524559.719999984</v>
      </c>
    </row>
    <row r="277" spans="1:6" s="67" customFormat="1" ht="42" customHeight="1" thickBot="1" x14ac:dyDescent="0.3">
      <c r="A277" s="80">
        <v>44218</v>
      </c>
      <c r="B277" s="5">
        <v>57994</v>
      </c>
      <c r="C277" s="5" t="s">
        <v>41</v>
      </c>
      <c r="D277" s="5"/>
      <c r="E277" s="42">
        <v>0</v>
      </c>
      <c r="F277" s="111">
        <f t="shared" si="4"/>
        <v>86524559.719999984</v>
      </c>
    </row>
    <row r="278" spans="1:6" s="67" customFormat="1" ht="53.25" customHeight="1" thickBot="1" x14ac:dyDescent="0.3">
      <c r="A278" s="80">
        <v>44218</v>
      </c>
      <c r="B278" s="5">
        <v>57995</v>
      </c>
      <c r="C278" s="5" t="s">
        <v>352</v>
      </c>
      <c r="D278" s="5"/>
      <c r="E278" s="42">
        <v>102740.49</v>
      </c>
      <c r="F278" s="111">
        <f t="shared" si="4"/>
        <v>86421819.229999989</v>
      </c>
    </row>
    <row r="279" spans="1:6" s="67" customFormat="1" ht="41.25" customHeight="1" thickBot="1" x14ac:dyDescent="0.3">
      <c r="A279" s="80">
        <v>44218</v>
      </c>
      <c r="B279" s="5">
        <v>57996</v>
      </c>
      <c r="C279" s="5" t="s">
        <v>41</v>
      </c>
      <c r="D279" s="5"/>
      <c r="E279" s="42">
        <v>0</v>
      </c>
      <c r="F279" s="111">
        <f t="shared" si="4"/>
        <v>86421819.229999989</v>
      </c>
    </row>
    <row r="280" spans="1:6" s="67" customFormat="1" ht="65.25" customHeight="1" thickBot="1" x14ac:dyDescent="0.3">
      <c r="A280" s="80">
        <v>44218</v>
      </c>
      <c r="B280" s="5">
        <v>57997</v>
      </c>
      <c r="C280" s="5" t="s">
        <v>353</v>
      </c>
      <c r="D280" s="5"/>
      <c r="E280" s="42">
        <v>152939</v>
      </c>
      <c r="F280" s="111">
        <f t="shared" si="4"/>
        <v>86268880.229999989</v>
      </c>
    </row>
    <row r="281" spans="1:6" s="67" customFormat="1" ht="78" customHeight="1" thickBot="1" x14ac:dyDescent="0.3">
      <c r="A281" s="80">
        <v>44218</v>
      </c>
      <c r="B281" s="5">
        <v>57998</v>
      </c>
      <c r="C281" s="5" t="s">
        <v>354</v>
      </c>
      <c r="D281" s="5"/>
      <c r="E281" s="42">
        <v>145956.85</v>
      </c>
      <c r="F281" s="111">
        <f t="shared" si="4"/>
        <v>86122923.379999995</v>
      </c>
    </row>
    <row r="282" spans="1:6" s="67" customFormat="1" ht="65.25" customHeight="1" thickBot="1" x14ac:dyDescent="0.3">
      <c r="A282" s="80">
        <v>44218</v>
      </c>
      <c r="B282" s="5" t="s">
        <v>333</v>
      </c>
      <c r="C282" s="5" t="s">
        <v>355</v>
      </c>
      <c r="D282" s="5"/>
      <c r="E282" s="42">
        <v>667.5</v>
      </c>
      <c r="F282" s="111">
        <f t="shared" si="4"/>
        <v>86122255.879999995</v>
      </c>
    </row>
    <row r="283" spans="1:6" s="67" customFormat="1" ht="74.25" customHeight="1" thickBot="1" x14ac:dyDescent="0.3">
      <c r="A283" s="80">
        <v>44222</v>
      </c>
      <c r="B283" s="5">
        <v>57999</v>
      </c>
      <c r="C283" s="5" t="s">
        <v>364</v>
      </c>
      <c r="D283" s="5"/>
      <c r="E283" s="42">
        <v>181782.5</v>
      </c>
      <c r="F283" s="111">
        <f t="shared" si="4"/>
        <v>85940473.379999995</v>
      </c>
    </row>
    <row r="284" spans="1:6" s="67" customFormat="1" ht="62.25" customHeight="1" thickBot="1" x14ac:dyDescent="0.3">
      <c r="A284" s="80">
        <v>44222</v>
      </c>
      <c r="B284" s="5">
        <v>58000</v>
      </c>
      <c r="C284" s="5" t="s">
        <v>381</v>
      </c>
      <c r="D284" s="5"/>
      <c r="E284" s="42">
        <v>27000</v>
      </c>
      <c r="F284" s="111">
        <f t="shared" si="4"/>
        <v>85913473.379999995</v>
      </c>
    </row>
    <row r="285" spans="1:6" s="67" customFormat="1" ht="60.75" customHeight="1" thickBot="1" x14ac:dyDescent="0.3">
      <c r="A285" s="80">
        <v>44222</v>
      </c>
      <c r="B285" s="5">
        <v>58001</v>
      </c>
      <c r="C285" s="5" t="s">
        <v>365</v>
      </c>
      <c r="D285" s="5"/>
      <c r="E285" s="42">
        <v>4860</v>
      </c>
      <c r="F285" s="111">
        <f t="shared" si="4"/>
        <v>85908613.379999995</v>
      </c>
    </row>
    <row r="286" spans="1:6" s="67" customFormat="1" ht="44.25" customHeight="1" thickBot="1" x14ac:dyDescent="0.3">
      <c r="A286" s="80">
        <v>44222</v>
      </c>
      <c r="B286" s="5">
        <v>58002</v>
      </c>
      <c r="C286" s="5" t="s">
        <v>41</v>
      </c>
      <c r="D286" s="5"/>
      <c r="E286" s="42">
        <v>0</v>
      </c>
      <c r="F286" s="111">
        <f t="shared" si="4"/>
        <v>85908613.379999995</v>
      </c>
    </row>
    <row r="287" spans="1:6" s="67" customFormat="1" ht="74.25" customHeight="1" thickBot="1" x14ac:dyDescent="0.3">
      <c r="A287" s="80">
        <v>44222</v>
      </c>
      <c r="B287" s="5">
        <v>58003</v>
      </c>
      <c r="C287" s="5" t="s">
        <v>366</v>
      </c>
      <c r="D287" s="5"/>
      <c r="E287" s="42">
        <v>257877.5</v>
      </c>
      <c r="F287" s="111">
        <f t="shared" si="4"/>
        <v>85650735.879999995</v>
      </c>
    </row>
    <row r="288" spans="1:6" s="67" customFormat="1" ht="55.5" customHeight="1" thickBot="1" x14ac:dyDescent="0.3">
      <c r="A288" s="80">
        <v>44222</v>
      </c>
      <c r="B288" s="5">
        <v>58004</v>
      </c>
      <c r="C288" s="5" t="s">
        <v>367</v>
      </c>
      <c r="D288" s="5"/>
      <c r="E288" s="42">
        <v>69220.12</v>
      </c>
      <c r="F288" s="111">
        <f t="shared" si="4"/>
        <v>85581515.75999999</v>
      </c>
    </row>
    <row r="289" spans="1:6" s="67" customFormat="1" ht="57" customHeight="1" thickBot="1" x14ac:dyDescent="0.3">
      <c r="A289" s="80">
        <v>44222</v>
      </c>
      <c r="B289" s="5">
        <v>58005</v>
      </c>
      <c r="C289" s="5" t="s">
        <v>368</v>
      </c>
      <c r="D289" s="5"/>
      <c r="E289" s="42">
        <v>48454.080000000002</v>
      </c>
      <c r="F289" s="111">
        <f t="shared" si="4"/>
        <v>85533061.679999992</v>
      </c>
    </row>
    <row r="290" spans="1:6" s="67" customFormat="1" ht="66" customHeight="1" thickBot="1" x14ac:dyDescent="0.3">
      <c r="A290" s="80">
        <v>44222</v>
      </c>
      <c r="B290" s="5">
        <v>58006</v>
      </c>
      <c r="C290" s="5" t="s">
        <v>369</v>
      </c>
      <c r="D290" s="5"/>
      <c r="E290" s="42">
        <v>126495.94</v>
      </c>
      <c r="F290" s="111">
        <f t="shared" si="4"/>
        <v>85406565.739999995</v>
      </c>
    </row>
    <row r="291" spans="1:6" s="67" customFormat="1" ht="79.5" customHeight="1" thickBot="1" x14ac:dyDescent="0.3">
      <c r="A291" s="80">
        <v>44222</v>
      </c>
      <c r="B291" s="5">
        <v>58007</v>
      </c>
      <c r="C291" s="5" t="s">
        <v>370</v>
      </c>
      <c r="D291" s="5"/>
      <c r="E291" s="42">
        <v>98458.7</v>
      </c>
      <c r="F291" s="111">
        <f t="shared" si="4"/>
        <v>85308107.039999992</v>
      </c>
    </row>
    <row r="292" spans="1:6" s="67" customFormat="1" ht="50.25" customHeight="1" thickBot="1" x14ac:dyDescent="0.3">
      <c r="A292" s="80">
        <v>44222</v>
      </c>
      <c r="B292" s="5">
        <v>58008</v>
      </c>
      <c r="C292" s="5" t="s">
        <v>371</v>
      </c>
      <c r="D292" s="5"/>
      <c r="E292" s="42">
        <v>56691.28</v>
      </c>
      <c r="F292" s="111">
        <f t="shared" si="4"/>
        <v>85251415.75999999</v>
      </c>
    </row>
    <row r="293" spans="1:6" s="67" customFormat="1" ht="69.75" customHeight="1" thickBot="1" x14ac:dyDescent="0.3">
      <c r="A293" s="80">
        <v>44222</v>
      </c>
      <c r="B293" s="5">
        <v>58009</v>
      </c>
      <c r="C293" s="5" t="s">
        <v>372</v>
      </c>
      <c r="D293" s="5"/>
      <c r="E293" s="42">
        <v>171075.22</v>
      </c>
      <c r="F293" s="111">
        <f t="shared" si="4"/>
        <v>85080340.539999992</v>
      </c>
    </row>
    <row r="294" spans="1:6" s="67" customFormat="1" ht="61.5" customHeight="1" thickBot="1" x14ac:dyDescent="0.3">
      <c r="A294" s="80">
        <v>44222</v>
      </c>
      <c r="B294" s="5">
        <v>58010</v>
      </c>
      <c r="C294" s="5" t="s">
        <v>373</v>
      </c>
      <c r="D294" s="5"/>
      <c r="E294" s="42">
        <v>52607.29</v>
      </c>
      <c r="F294" s="111">
        <f t="shared" si="4"/>
        <v>85027733.249999985</v>
      </c>
    </row>
    <row r="295" spans="1:6" s="67" customFormat="1" ht="68.25" customHeight="1" thickBot="1" x14ac:dyDescent="0.3">
      <c r="A295" s="80">
        <v>44222</v>
      </c>
      <c r="B295" s="5">
        <v>58011</v>
      </c>
      <c r="C295" s="5" t="s">
        <v>374</v>
      </c>
      <c r="D295" s="5"/>
      <c r="E295" s="42">
        <v>136836.54999999999</v>
      </c>
      <c r="F295" s="111">
        <f t="shared" si="4"/>
        <v>84890896.699999988</v>
      </c>
    </row>
    <row r="296" spans="1:6" s="67" customFormat="1" ht="64.5" customHeight="1" thickBot="1" x14ac:dyDescent="0.3">
      <c r="A296" s="80">
        <v>44222</v>
      </c>
      <c r="B296" s="5">
        <v>58012</v>
      </c>
      <c r="C296" s="5" t="s">
        <v>375</v>
      </c>
      <c r="D296" s="5"/>
      <c r="E296" s="42">
        <v>140304.57</v>
      </c>
      <c r="F296" s="111">
        <f t="shared" si="4"/>
        <v>84750592.129999995</v>
      </c>
    </row>
    <row r="297" spans="1:6" s="67" customFormat="1" ht="58.5" customHeight="1" thickBot="1" x14ac:dyDescent="0.3">
      <c r="A297" s="80">
        <v>44222</v>
      </c>
      <c r="B297" s="5">
        <v>58013</v>
      </c>
      <c r="C297" s="5" t="s">
        <v>376</v>
      </c>
      <c r="D297" s="5"/>
      <c r="E297" s="42">
        <v>97074.3</v>
      </c>
      <c r="F297" s="111">
        <f t="shared" si="4"/>
        <v>84653517.829999998</v>
      </c>
    </row>
    <row r="298" spans="1:6" s="67" customFormat="1" ht="64.5" customHeight="1" thickBot="1" x14ac:dyDescent="0.3">
      <c r="A298" s="80">
        <v>44222</v>
      </c>
      <c r="B298" s="5">
        <v>58014</v>
      </c>
      <c r="C298" s="5" t="s">
        <v>377</v>
      </c>
      <c r="D298" s="5"/>
      <c r="E298" s="42">
        <v>184919.24</v>
      </c>
      <c r="F298" s="111">
        <f t="shared" si="4"/>
        <v>84468598.590000004</v>
      </c>
    </row>
    <row r="299" spans="1:6" s="67" customFormat="1" ht="65.25" customHeight="1" thickBot="1" x14ac:dyDescent="0.3">
      <c r="A299" s="80">
        <v>44222</v>
      </c>
      <c r="B299" s="5">
        <v>58015</v>
      </c>
      <c r="C299" s="5" t="s">
        <v>378</v>
      </c>
      <c r="D299" s="5"/>
      <c r="E299" s="42">
        <v>119388.82</v>
      </c>
      <c r="F299" s="111">
        <f t="shared" si="4"/>
        <v>84349209.770000011</v>
      </c>
    </row>
    <row r="300" spans="1:6" s="67" customFormat="1" ht="63.75" customHeight="1" thickBot="1" x14ac:dyDescent="0.3">
      <c r="A300" s="80">
        <v>44222</v>
      </c>
      <c r="B300" s="5">
        <v>58016</v>
      </c>
      <c r="C300" s="5" t="s">
        <v>379</v>
      </c>
      <c r="D300" s="5"/>
      <c r="E300" s="42">
        <v>242270.42</v>
      </c>
      <c r="F300" s="111">
        <f t="shared" si="4"/>
        <v>84106939.350000009</v>
      </c>
    </row>
    <row r="301" spans="1:6" s="67" customFormat="1" ht="62.25" customHeight="1" thickBot="1" x14ac:dyDescent="0.3">
      <c r="A301" s="80">
        <v>44222</v>
      </c>
      <c r="B301" s="5">
        <v>58017</v>
      </c>
      <c r="C301" s="5" t="s">
        <v>380</v>
      </c>
      <c r="D301" s="5"/>
      <c r="E301" s="42">
        <v>199897.32</v>
      </c>
      <c r="F301" s="111">
        <f t="shared" si="4"/>
        <v>83907042.030000016</v>
      </c>
    </row>
    <row r="302" spans="1:6" s="67" customFormat="1" ht="51" customHeight="1" thickBot="1" x14ac:dyDescent="0.3">
      <c r="A302" s="80">
        <v>44222</v>
      </c>
      <c r="B302" s="5" t="s">
        <v>382</v>
      </c>
      <c r="C302" s="5" t="s">
        <v>384</v>
      </c>
      <c r="D302" s="5"/>
      <c r="E302" s="42">
        <v>15500</v>
      </c>
      <c r="F302" s="111">
        <f t="shared" si="4"/>
        <v>83891542.030000016</v>
      </c>
    </row>
    <row r="303" spans="1:6" s="67" customFormat="1" ht="54.75" customHeight="1" thickBot="1" x14ac:dyDescent="0.3">
      <c r="A303" s="211">
        <v>44222</v>
      </c>
      <c r="B303" s="212" t="s">
        <v>383</v>
      </c>
      <c r="C303" s="212" t="s">
        <v>385</v>
      </c>
      <c r="D303" s="212"/>
      <c r="E303" s="213">
        <v>56619.49</v>
      </c>
      <c r="F303" s="111">
        <f t="shared" si="4"/>
        <v>83834922.540000021</v>
      </c>
    </row>
    <row r="304" spans="1:6" s="104" customFormat="1" ht="68.25" thickBot="1" x14ac:dyDescent="0.3">
      <c r="A304" s="217">
        <v>44223</v>
      </c>
      <c r="B304" s="218">
        <v>58018</v>
      </c>
      <c r="C304" s="214" t="s">
        <v>414</v>
      </c>
      <c r="D304" s="215"/>
      <c r="E304" s="216">
        <v>142611.91</v>
      </c>
      <c r="F304" s="111">
        <f t="shared" si="4"/>
        <v>83692310.630000025</v>
      </c>
    </row>
    <row r="305" spans="1:6" s="104" customFormat="1" ht="68.25" thickBot="1" x14ac:dyDescent="0.3">
      <c r="A305" s="217">
        <v>44223</v>
      </c>
      <c r="B305" s="218">
        <v>58019</v>
      </c>
      <c r="C305" s="214" t="s">
        <v>415</v>
      </c>
      <c r="D305" s="215"/>
      <c r="E305" s="216">
        <v>192578.68</v>
      </c>
      <c r="F305" s="111">
        <f t="shared" si="4"/>
        <v>83499731.950000018</v>
      </c>
    </row>
    <row r="306" spans="1:6" s="104" customFormat="1" ht="68.25" thickBot="1" x14ac:dyDescent="0.3">
      <c r="A306" s="217">
        <v>44223</v>
      </c>
      <c r="B306" s="218">
        <v>58020</v>
      </c>
      <c r="C306" s="214" t="s">
        <v>416</v>
      </c>
      <c r="D306" s="215"/>
      <c r="E306" s="216">
        <v>117997.23</v>
      </c>
      <c r="F306" s="111">
        <f t="shared" si="4"/>
        <v>83381734.720000014</v>
      </c>
    </row>
    <row r="307" spans="1:6" s="104" customFormat="1" ht="68.25" thickBot="1" x14ac:dyDescent="0.3">
      <c r="A307" s="217">
        <v>44223</v>
      </c>
      <c r="B307" s="218">
        <v>58021</v>
      </c>
      <c r="C307" s="214" t="s">
        <v>417</v>
      </c>
      <c r="D307" s="215"/>
      <c r="E307" s="216">
        <v>140304.57</v>
      </c>
      <c r="F307" s="111">
        <f t="shared" si="4"/>
        <v>83241430.150000021</v>
      </c>
    </row>
    <row r="308" spans="1:6" s="104" customFormat="1" ht="57" thickBot="1" x14ac:dyDescent="0.3">
      <c r="A308" s="217">
        <v>44223</v>
      </c>
      <c r="B308" s="218">
        <v>58022</v>
      </c>
      <c r="C308" s="214" t="s">
        <v>418</v>
      </c>
      <c r="D308" s="215"/>
      <c r="E308" s="216">
        <v>115689.89</v>
      </c>
      <c r="F308" s="111">
        <f t="shared" si="4"/>
        <v>83125740.26000002</v>
      </c>
    </row>
    <row r="309" spans="1:6" s="104" customFormat="1" ht="45.75" thickBot="1" x14ac:dyDescent="0.3">
      <c r="A309" s="217">
        <v>44223</v>
      </c>
      <c r="B309" s="218">
        <v>58023</v>
      </c>
      <c r="C309" s="214" t="s">
        <v>419</v>
      </c>
      <c r="D309" s="215"/>
      <c r="E309" s="216">
        <v>203045.69</v>
      </c>
      <c r="F309" s="111">
        <f t="shared" si="4"/>
        <v>82922694.570000023</v>
      </c>
    </row>
    <row r="310" spans="1:6" s="104" customFormat="1" ht="57" thickBot="1" x14ac:dyDescent="0.3">
      <c r="A310" s="217">
        <v>44223</v>
      </c>
      <c r="B310" s="218">
        <v>58024</v>
      </c>
      <c r="C310" s="214" t="s">
        <v>420</v>
      </c>
      <c r="D310" s="215"/>
      <c r="E310" s="216">
        <v>137581.22</v>
      </c>
      <c r="F310" s="111">
        <f t="shared" si="4"/>
        <v>82785113.350000024</v>
      </c>
    </row>
    <row r="311" spans="1:6" s="104" customFormat="1" ht="45.75" thickBot="1" x14ac:dyDescent="0.3">
      <c r="A311" s="217">
        <v>44223</v>
      </c>
      <c r="B311" s="218">
        <v>58025</v>
      </c>
      <c r="C311" s="214" t="s">
        <v>421</v>
      </c>
      <c r="D311" s="215"/>
      <c r="E311" s="216">
        <v>229235.53</v>
      </c>
      <c r="F311" s="111">
        <f t="shared" si="4"/>
        <v>82555877.820000023</v>
      </c>
    </row>
    <row r="312" spans="1:6" s="104" customFormat="1" ht="45.75" thickBot="1" x14ac:dyDescent="0.3">
      <c r="A312" s="217">
        <v>44223</v>
      </c>
      <c r="B312" s="218">
        <v>58026</v>
      </c>
      <c r="C312" s="214" t="s">
        <v>422</v>
      </c>
      <c r="D312" s="215"/>
      <c r="E312" s="216">
        <v>26400</v>
      </c>
      <c r="F312" s="111">
        <f t="shared" si="4"/>
        <v>82529477.820000023</v>
      </c>
    </row>
    <row r="313" spans="1:6" s="104" customFormat="1" ht="57" thickBot="1" x14ac:dyDescent="0.3">
      <c r="A313" s="217">
        <v>44223</v>
      </c>
      <c r="B313" s="218">
        <v>58027</v>
      </c>
      <c r="C313" s="214" t="s">
        <v>423</v>
      </c>
      <c r="D313" s="215"/>
      <c r="E313" s="216">
        <v>46146.75</v>
      </c>
      <c r="F313" s="111">
        <f t="shared" si="4"/>
        <v>82483331.070000023</v>
      </c>
    </row>
    <row r="314" spans="1:6" s="104" customFormat="1" ht="57" thickBot="1" x14ac:dyDescent="0.3">
      <c r="A314" s="217">
        <v>44223</v>
      </c>
      <c r="B314" s="218">
        <v>58028</v>
      </c>
      <c r="C314" s="214" t="s">
        <v>424</v>
      </c>
      <c r="D314" s="215"/>
      <c r="E314" s="216">
        <v>55842.64</v>
      </c>
      <c r="F314" s="111">
        <f t="shared" si="4"/>
        <v>82427488.430000022</v>
      </c>
    </row>
    <row r="315" spans="1:6" s="104" customFormat="1" ht="57" thickBot="1" x14ac:dyDescent="0.3">
      <c r="A315" s="217">
        <v>44223</v>
      </c>
      <c r="B315" s="218">
        <v>58029</v>
      </c>
      <c r="C315" s="214" t="s">
        <v>425</v>
      </c>
      <c r="D315" s="215"/>
      <c r="E315" s="216">
        <v>54828.43</v>
      </c>
      <c r="F315" s="111">
        <f t="shared" si="4"/>
        <v>82372660.000000015</v>
      </c>
    </row>
    <row r="316" spans="1:6" s="104" customFormat="1" ht="57" thickBot="1" x14ac:dyDescent="0.3">
      <c r="A316" s="217">
        <v>44223</v>
      </c>
      <c r="B316" s="218">
        <v>58030</v>
      </c>
      <c r="C316" s="214" t="s">
        <v>426</v>
      </c>
      <c r="D316" s="215"/>
      <c r="E316" s="216">
        <v>25383.02</v>
      </c>
      <c r="F316" s="111">
        <f t="shared" si="4"/>
        <v>82347276.980000019</v>
      </c>
    </row>
    <row r="317" spans="1:6" s="104" customFormat="1" ht="57" thickBot="1" x14ac:dyDescent="0.3">
      <c r="A317" s="217">
        <v>44223</v>
      </c>
      <c r="B317" s="218">
        <v>58031</v>
      </c>
      <c r="C317" s="214" t="s">
        <v>427</v>
      </c>
      <c r="D317" s="215"/>
      <c r="E317" s="216">
        <v>18827.87</v>
      </c>
      <c r="F317" s="111">
        <f t="shared" si="4"/>
        <v>82328449.110000014</v>
      </c>
    </row>
    <row r="318" spans="1:6" s="104" customFormat="1" ht="45.75" thickBot="1" x14ac:dyDescent="0.3">
      <c r="A318" s="217">
        <v>44223</v>
      </c>
      <c r="B318" s="218">
        <v>58032</v>
      </c>
      <c r="C318" s="214" t="s">
        <v>428</v>
      </c>
      <c r="D318" s="215"/>
      <c r="E318" s="216">
        <v>78306.41</v>
      </c>
      <c r="F318" s="111">
        <f t="shared" si="4"/>
        <v>82250142.700000018</v>
      </c>
    </row>
    <row r="319" spans="1:6" s="104" customFormat="1" ht="68.25" thickBot="1" x14ac:dyDescent="0.3">
      <c r="A319" s="217">
        <v>44223</v>
      </c>
      <c r="B319" s="218">
        <v>58033</v>
      </c>
      <c r="C319" s="214" t="s">
        <v>429</v>
      </c>
      <c r="D319" s="215"/>
      <c r="E319" s="216">
        <v>184919.24</v>
      </c>
      <c r="F319" s="111">
        <f t="shared" si="4"/>
        <v>82065223.460000023</v>
      </c>
    </row>
    <row r="320" spans="1:6" s="104" customFormat="1" ht="57" thickBot="1" x14ac:dyDescent="0.3">
      <c r="A320" s="217">
        <v>44223</v>
      </c>
      <c r="B320" s="218">
        <v>58034</v>
      </c>
      <c r="C320" s="214" t="s">
        <v>430</v>
      </c>
      <c r="D320" s="215"/>
      <c r="E320" s="216">
        <v>218071.47</v>
      </c>
      <c r="F320" s="111">
        <f t="shared" si="4"/>
        <v>81847151.990000024</v>
      </c>
    </row>
    <row r="321" spans="1:6" s="104" customFormat="1" ht="57" thickBot="1" x14ac:dyDescent="0.3">
      <c r="A321" s="217">
        <v>44223</v>
      </c>
      <c r="B321" s="218">
        <v>58035</v>
      </c>
      <c r="C321" s="214" t="s">
        <v>431</v>
      </c>
      <c r="D321" s="215"/>
      <c r="E321" s="216">
        <v>21928.93</v>
      </c>
      <c r="F321" s="111">
        <f t="shared" si="4"/>
        <v>81825223.060000017</v>
      </c>
    </row>
    <row r="322" spans="1:6" s="104" customFormat="1" ht="45.75" thickBot="1" x14ac:dyDescent="0.3">
      <c r="A322" s="217">
        <v>44223</v>
      </c>
      <c r="B322" s="218">
        <v>58036</v>
      </c>
      <c r="C322" s="214" t="s">
        <v>432</v>
      </c>
      <c r="D322" s="215"/>
      <c r="E322" s="216">
        <v>22150.44</v>
      </c>
      <c r="F322" s="111">
        <f t="shared" si="4"/>
        <v>81803072.62000002</v>
      </c>
    </row>
    <row r="323" spans="1:6" s="104" customFormat="1" ht="45.75" thickBot="1" x14ac:dyDescent="0.3">
      <c r="A323" s="217">
        <v>44223</v>
      </c>
      <c r="B323" s="218">
        <v>58037</v>
      </c>
      <c r="C323" s="214" t="s">
        <v>433</v>
      </c>
      <c r="D323" s="215"/>
      <c r="E323" s="216">
        <v>74757.73</v>
      </c>
      <c r="F323" s="111">
        <f t="shared" si="4"/>
        <v>81728314.890000015</v>
      </c>
    </row>
    <row r="324" spans="1:6" s="104" customFormat="1" ht="45.75" thickBot="1" x14ac:dyDescent="0.3">
      <c r="A324" s="217">
        <v>44223</v>
      </c>
      <c r="B324" s="218">
        <v>58038</v>
      </c>
      <c r="C324" s="214" t="s">
        <v>434</v>
      </c>
      <c r="D324" s="215"/>
      <c r="E324" s="216">
        <v>29695.43</v>
      </c>
      <c r="F324" s="111">
        <f t="shared" si="4"/>
        <v>81698619.460000008</v>
      </c>
    </row>
    <row r="325" spans="1:6" s="104" customFormat="1" ht="57" thickBot="1" x14ac:dyDescent="0.3">
      <c r="A325" s="217">
        <v>44223</v>
      </c>
      <c r="B325" s="218">
        <v>58039</v>
      </c>
      <c r="C325" s="214" t="s">
        <v>435</v>
      </c>
      <c r="D325" s="215"/>
      <c r="E325" s="216">
        <v>52911.86</v>
      </c>
      <c r="F325" s="111">
        <f t="shared" si="4"/>
        <v>81645707.600000009</v>
      </c>
    </row>
    <row r="326" spans="1:6" s="104" customFormat="1" ht="45.75" thickBot="1" x14ac:dyDescent="0.3">
      <c r="A326" s="217">
        <v>44223</v>
      </c>
      <c r="B326" s="218">
        <v>58040</v>
      </c>
      <c r="C326" s="214" t="s">
        <v>436</v>
      </c>
      <c r="D326" s="215"/>
      <c r="E326" s="216">
        <v>24227.040000000001</v>
      </c>
      <c r="F326" s="111">
        <f t="shared" si="4"/>
        <v>81621480.560000002</v>
      </c>
    </row>
    <row r="327" spans="1:6" s="104" customFormat="1" ht="45.75" thickBot="1" x14ac:dyDescent="0.3">
      <c r="A327" s="217">
        <v>44223</v>
      </c>
      <c r="B327" s="218">
        <v>58041</v>
      </c>
      <c r="C327" s="214" t="s">
        <v>437</v>
      </c>
      <c r="D327" s="215"/>
      <c r="E327" s="216">
        <v>58144.9</v>
      </c>
      <c r="F327" s="111">
        <f t="shared" si="4"/>
        <v>81563335.659999996</v>
      </c>
    </row>
    <row r="328" spans="1:6" s="104" customFormat="1" ht="57" thickBot="1" x14ac:dyDescent="0.3">
      <c r="A328" s="217">
        <v>44223</v>
      </c>
      <c r="B328" s="218">
        <v>58042</v>
      </c>
      <c r="C328" s="214" t="s">
        <v>438</v>
      </c>
      <c r="D328" s="215"/>
      <c r="E328" s="216">
        <v>87074.3</v>
      </c>
      <c r="F328" s="111">
        <f t="shared" si="4"/>
        <v>81476261.359999999</v>
      </c>
    </row>
    <row r="329" spans="1:6" s="104" customFormat="1" ht="57" thickBot="1" x14ac:dyDescent="0.3">
      <c r="A329" s="217">
        <v>44223</v>
      </c>
      <c r="B329" s="218">
        <v>58043</v>
      </c>
      <c r="C329" s="214" t="s">
        <v>573</v>
      </c>
      <c r="D329" s="215"/>
      <c r="E329" s="216">
        <v>9229.35</v>
      </c>
      <c r="F329" s="111">
        <f t="shared" si="4"/>
        <v>81467032.010000005</v>
      </c>
    </row>
    <row r="330" spans="1:6" s="104" customFormat="1" ht="57" thickBot="1" x14ac:dyDescent="0.3">
      <c r="A330" s="217">
        <v>44223</v>
      </c>
      <c r="B330" s="218">
        <v>58044</v>
      </c>
      <c r="C330" s="214" t="s">
        <v>439</v>
      </c>
      <c r="D330" s="215"/>
      <c r="E330" s="216">
        <v>60576.59</v>
      </c>
      <c r="F330" s="111">
        <f t="shared" si="4"/>
        <v>81406455.420000002</v>
      </c>
    </row>
    <row r="331" spans="1:6" s="104" customFormat="1" ht="57" thickBot="1" x14ac:dyDescent="0.3">
      <c r="A331" s="217">
        <v>44223</v>
      </c>
      <c r="B331" s="218">
        <v>58045</v>
      </c>
      <c r="C331" s="214" t="s">
        <v>574</v>
      </c>
      <c r="D331" s="215"/>
      <c r="E331" s="216">
        <v>20306.41</v>
      </c>
      <c r="F331" s="111">
        <f t="shared" si="4"/>
        <v>81386149.010000005</v>
      </c>
    </row>
    <row r="332" spans="1:6" s="104" customFormat="1" ht="57" thickBot="1" x14ac:dyDescent="0.3">
      <c r="A332" s="217">
        <v>44223</v>
      </c>
      <c r="B332" s="218">
        <v>58046</v>
      </c>
      <c r="C332" s="214" t="s">
        <v>440</v>
      </c>
      <c r="D332" s="215"/>
      <c r="E332" s="216">
        <v>42305.03</v>
      </c>
      <c r="F332" s="111">
        <f t="shared" si="4"/>
        <v>81343843.980000004</v>
      </c>
    </row>
    <row r="333" spans="1:6" s="104" customFormat="1" ht="57" thickBot="1" x14ac:dyDescent="0.3">
      <c r="A333" s="217">
        <v>44223</v>
      </c>
      <c r="B333" s="218">
        <v>58047</v>
      </c>
      <c r="C333" s="214" t="s">
        <v>441</v>
      </c>
      <c r="D333" s="215"/>
      <c r="E333" s="216">
        <v>50215.87</v>
      </c>
      <c r="F333" s="111">
        <f t="shared" si="4"/>
        <v>81293628.109999999</v>
      </c>
    </row>
    <row r="334" spans="1:6" s="104" customFormat="1" ht="57" thickBot="1" x14ac:dyDescent="0.3">
      <c r="A334" s="217">
        <v>44223</v>
      </c>
      <c r="B334" s="218">
        <v>58048</v>
      </c>
      <c r="C334" s="214" t="s">
        <v>442</v>
      </c>
      <c r="D334" s="215"/>
      <c r="E334" s="216">
        <v>32302.720000000001</v>
      </c>
      <c r="F334" s="111">
        <f t="shared" si="4"/>
        <v>81261325.390000001</v>
      </c>
    </row>
    <row r="335" spans="1:6" s="104" customFormat="1" ht="57" thickBot="1" x14ac:dyDescent="0.3">
      <c r="A335" s="217">
        <v>44223</v>
      </c>
      <c r="B335" s="218">
        <v>58049</v>
      </c>
      <c r="C335" s="214" t="s">
        <v>443</v>
      </c>
      <c r="D335" s="215"/>
      <c r="E335" s="216">
        <v>47937.48</v>
      </c>
      <c r="F335" s="111">
        <f t="shared" ref="F335:F398" si="5">F334+D335-E335</f>
        <v>81213387.909999996</v>
      </c>
    </row>
    <row r="336" spans="1:6" s="104" customFormat="1" ht="57" thickBot="1" x14ac:dyDescent="0.3">
      <c r="A336" s="217">
        <v>44223</v>
      </c>
      <c r="B336" s="218">
        <v>58050</v>
      </c>
      <c r="C336" s="214" t="s">
        <v>444</v>
      </c>
      <c r="D336" s="215"/>
      <c r="E336" s="216">
        <v>10800</v>
      </c>
      <c r="F336" s="111">
        <f t="shared" si="5"/>
        <v>81202587.909999996</v>
      </c>
    </row>
    <row r="337" spans="1:6" s="104" customFormat="1" ht="57" thickBot="1" x14ac:dyDescent="0.3">
      <c r="A337" s="217">
        <v>44223</v>
      </c>
      <c r="B337" s="218">
        <v>58051</v>
      </c>
      <c r="C337" s="214" t="s">
        <v>445</v>
      </c>
      <c r="D337" s="215"/>
      <c r="E337" s="216">
        <v>6300</v>
      </c>
      <c r="F337" s="111">
        <f t="shared" si="5"/>
        <v>81196287.909999996</v>
      </c>
    </row>
    <row r="338" spans="1:6" s="104" customFormat="1" ht="45.75" thickBot="1" x14ac:dyDescent="0.3">
      <c r="A338" s="217">
        <v>44223</v>
      </c>
      <c r="B338" s="218">
        <v>58052</v>
      </c>
      <c r="C338" s="214" t="s">
        <v>446</v>
      </c>
      <c r="D338" s="215"/>
      <c r="E338" s="216">
        <v>7200</v>
      </c>
      <c r="F338" s="111">
        <f t="shared" si="5"/>
        <v>81189087.909999996</v>
      </c>
    </row>
    <row r="339" spans="1:6" s="104" customFormat="1" ht="45.75" thickBot="1" x14ac:dyDescent="0.3">
      <c r="A339" s="217">
        <v>44223</v>
      </c>
      <c r="B339" s="218">
        <v>58053</v>
      </c>
      <c r="C339" s="214" t="s">
        <v>447</v>
      </c>
      <c r="D339" s="215"/>
      <c r="E339" s="216">
        <v>3600</v>
      </c>
      <c r="F339" s="111">
        <f t="shared" si="5"/>
        <v>81185487.909999996</v>
      </c>
    </row>
    <row r="340" spans="1:6" s="104" customFormat="1" ht="57" thickBot="1" x14ac:dyDescent="0.3">
      <c r="A340" s="217">
        <v>44223</v>
      </c>
      <c r="B340" s="218">
        <v>58054</v>
      </c>
      <c r="C340" s="214" t="s">
        <v>448</v>
      </c>
      <c r="D340" s="215"/>
      <c r="E340" s="216">
        <v>10800</v>
      </c>
      <c r="F340" s="111">
        <f t="shared" si="5"/>
        <v>81174687.909999996</v>
      </c>
    </row>
    <row r="341" spans="1:6" s="104" customFormat="1" ht="54" customHeight="1" thickBot="1" x14ac:dyDescent="0.3">
      <c r="A341" s="217">
        <v>44223</v>
      </c>
      <c r="B341" s="218">
        <v>58055</v>
      </c>
      <c r="C341" s="214" t="s">
        <v>449</v>
      </c>
      <c r="D341" s="215"/>
      <c r="E341" s="216">
        <v>3600</v>
      </c>
      <c r="F341" s="111">
        <f t="shared" si="5"/>
        <v>81171087.909999996</v>
      </c>
    </row>
    <row r="342" spans="1:6" s="104" customFormat="1" ht="57" thickBot="1" x14ac:dyDescent="0.3">
      <c r="A342" s="217">
        <v>44223</v>
      </c>
      <c r="B342" s="218">
        <v>58056</v>
      </c>
      <c r="C342" s="214" t="s">
        <v>450</v>
      </c>
      <c r="D342" s="215"/>
      <c r="E342" s="216">
        <v>10800</v>
      </c>
      <c r="F342" s="111">
        <f t="shared" si="5"/>
        <v>81160287.909999996</v>
      </c>
    </row>
    <row r="343" spans="1:6" s="104" customFormat="1" ht="52.5" customHeight="1" thickBot="1" x14ac:dyDescent="0.3">
      <c r="A343" s="217">
        <v>44223</v>
      </c>
      <c r="B343" s="218">
        <v>58057</v>
      </c>
      <c r="C343" s="214" t="s">
        <v>451</v>
      </c>
      <c r="D343" s="215"/>
      <c r="E343" s="216">
        <v>4500</v>
      </c>
      <c r="F343" s="111">
        <f t="shared" si="5"/>
        <v>81155787.909999996</v>
      </c>
    </row>
    <row r="344" spans="1:6" s="104" customFormat="1" ht="31.5" customHeight="1" thickBot="1" x14ac:dyDescent="0.3">
      <c r="A344" s="217">
        <v>44223</v>
      </c>
      <c r="B344" s="218">
        <v>58058</v>
      </c>
      <c r="C344" s="214" t="s">
        <v>41</v>
      </c>
      <c r="D344" s="215"/>
      <c r="E344" s="216">
        <v>0</v>
      </c>
      <c r="F344" s="111">
        <f t="shared" si="5"/>
        <v>81155787.909999996</v>
      </c>
    </row>
    <row r="345" spans="1:6" s="104" customFormat="1" ht="48.75" customHeight="1" thickBot="1" x14ac:dyDescent="0.3">
      <c r="A345" s="217">
        <v>44223</v>
      </c>
      <c r="B345" s="218">
        <v>58059</v>
      </c>
      <c r="C345" s="214" t="s">
        <v>41</v>
      </c>
      <c r="D345" s="215"/>
      <c r="E345" s="216">
        <v>0</v>
      </c>
      <c r="F345" s="111">
        <f t="shared" si="5"/>
        <v>81155787.909999996</v>
      </c>
    </row>
    <row r="346" spans="1:6" s="104" customFormat="1" ht="45.75" thickBot="1" x14ac:dyDescent="0.3">
      <c r="A346" s="217">
        <v>44223</v>
      </c>
      <c r="B346" s="218">
        <v>58060</v>
      </c>
      <c r="C346" s="214" t="s">
        <v>452</v>
      </c>
      <c r="D346" s="215"/>
      <c r="E346" s="216">
        <v>4050</v>
      </c>
      <c r="F346" s="111">
        <f t="shared" si="5"/>
        <v>81151737.909999996</v>
      </c>
    </row>
    <row r="347" spans="1:6" s="104" customFormat="1" ht="57" thickBot="1" x14ac:dyDescent="0.3">
      <c r="A347" s="217">
        <v>44223</v>
      </c>
      <c r="B347" s="218">
        <v>58061</v>
      </c>
      <c r="C347" s="214" t="s">
        <v>453</v>
      </c>
      <c r="D347" s="215"/>
      <c r="E347" s="216">
        <v>40500</v>
      </c>
      <c r="F347" s="111">
        <f t="shared" si="5"/>
        <v>81111237.909999996</v>
      </c>
    </row>
    <row r="348" spans="1:6" s="104" customFormat="1" ht="68.25" thickBot="1" x14ac:dyDescent="0.3">
      <c r="A348" s="217">
        <v>44223</v>
      </c>
      <c r="B348" s="218">
        <v>58062</v>
      </c>
      <c r="C348" s="214" t="s">
        <v>454</v>
      </c>
      <c r="D348" s="215"/>
      <c r="E348" s="216">
        <v>82800</v>
      </c>
      <c r="F348" s="111">
        <f t="shared" si="5"/>
        <v>81028437.909999996</v>
      </c>
    </row>
    <row r="349" spans="1:6" s="104" customFormat="1" ht="45.75" thickBot="1" x14ac:dyDescent="0.3">
      <c r="A349" s="217">
        <v>44223</v>
      </c>
      <c r="B349" s="218">
        <v>58063</v>
      </c>
      <c r="C349" s="214" t="s">
        <v>455</v>
      </c>
      <c r="D349" s="215"/>
      <c r="E349" s="216">
        <v>5400</v>
      </c>
      <c r="F349" s="111">
        <f t="shared" si="5"/>
        <v>81023037.909999996</v>
      </c>
    </row>
    <row r="350" spans="1:6" s="104" customFormat="1" ht="40.5" customHeight="1" thickBot="1" x14ac:dyDescent="0.3">
      <c r="A350" s="217">
        <v>44223</v>
      </c>
      <c r="B350" s="218">
        <v>58064</v>
      </c>
      <c r="C350" s="214" t="s">
        <v>456</v>
      </c>
      <c r="D350" s="215"/>
      <c r="E350" s="216">
        <v>72324.160000000003</v>
      </c>
      <c r="F350" s="111">
        <f t="shared" si="5"/>
        <v>80950713.75</v>
      </c>
    </row>
    <row r="351" spans="1:6" s="104" customFormat="1" ht="68.25" thickBot="1" x14ac:dyDescent="0.3">
      <c r="A351" s="217">
        <v>44223</v>
      </c>
      <c r="B351" s="218">
        <v>58065</v>
      </c>
      <c r="C351" s="214" t="s">
        <v>457</v>
      </c>
      <c r="D351" s="215"/>
      <c r="E351" s="216">
        <v>257877.5</v>
      </c>
      <c r="F351" s="111">
        <f t="shared" si="5"/>
        <v>80692836.25</v>
      </c>
    </row>
    <row r="352" spans="1:6" s="104" customFormat="1" ht="77.25" customHeight="1" thickBot="1" x14ac:dyDescent="0.3">
      <c r="A352" s="217">
        <v>44223</v>
      </c>
      <c r="B352" s="218">
        <v>58066</v>
      </c>
      <c r="C352" s="30" t="s">
        <v>458</v>
      </c>
      <c r="D352" s="219"/>
      <c r="E352" s="216">
        <v>118370</v>
      </c>
      <c r="F352" s="111">
        <f t="shared" si="5"/>
        <v>80574466.25</v>
      </c>
    </row>
    <row r="353" spans="1:6" s="67" customFormat="1" ht="64.5" customHeight="1" thickBot="1" x14ac:dyDescent="0.3">
      <c r="A353" s="217">
        <v>44223</v>
      </c>
      <c r="B353" s="5" t="s">
        <v>409</v>
      </c>
      <c r="C353" s="5" t="s">
        <v>459</v>
      </c>
      <c r="D353" s="210"/>
      <c r="E353" s="42">
        <v>1128600</v>
      </c>
      <c r="F353" s="111">
        <f t="shared" si="5"/>
        <v>79445866.25</v>
      </c>
    </row>
    <row r="354" spans="1:6" s="67" customFormat="1" ht="74.25" customHeight="1" thickBot="1" x14ac:dyDescent="0.3">
      <c r="A354" s="217">
        <v>44223</v>
      </c>
      <c r="B354" s="5" t="s">
        <v>410</v>
      </c>
      <c r="C354" s="5" t="s">
        <v>460</v>
      </c>
      <c r="D354" s="30"/>
      <c r="E354" s="42">
        <v>7339.7</v>
      </c>
      <c r="F354" s="111">
        <f t="shared" si="5"/>
        <v>79438526.549999997</v>
      </c>
    </row>
    <row r="355" spans="1:6" s="67" customFormat="1" ht="61.5" customHeight="1" thickBot="1" x14ac:dyDescent="0.3">
      <c r="A355" s="217">
        <v>44223</v>
      </c>
      <c r="B355" s="5" t="s">
        <v>411</v>
      </c>
      <c r="C355" s="5" t="s">
        <v>461</v>
      </c>
      <c r="D355" s="30"/>
      <c r="E355" s="42">
        <v>1850.34</v>
      </c>
      <c r="F355" s="111">
        <f t="shared" si="5"/>
        <v>79436676.209999993</v>
      </c>
    </row>
    <row r="356" spans="1:6" s="67" customFormat="1" ht="84" customHeight="1" thickBot="1" x14ac:dyDescent="0.3">
      <c r="A356" s="217">
        <v>44223</v>
      </c>
      <c r="B356" s="5" t="s">
        <v>412</v>
      </c>
      <c r="C356" s="5" t="s">
        <v>462</v>
      </c>
      <c r="D356" s="30"/>
      <c r="E356" s="42">
        <v>8804.1200000000008</v>
      </c>
      <c r="F356" s="111">
        <f t="shared" si="5"/>
        <v>79427872.089999989</v>
      </c>
    </row>
    <row r="357" spans="1:6" s="67" customFormat="1" ht="66" customHeight="1" thickBot="1" x14ac:dyDescent="0.3">
      <c r="A357" s="217">
        <v>44223</v>
      </c>
      <c r="B357" s="5" t="s">
        <v>413</v>
      </c>
      <c r="C357" s="5" t="s">
        <v>463</v>
      </c>
      <c r="D357" s="30"/>
      <c r="E357" s="42">
        <v>516.6</v>
      </c>
      <c r="F357" s="111">
        <f t="shared" si="5"/>
        <v>79427355.489999995</v>
      </c>
    </row>
    <row r="358" spans="1:6" s="67" customFormat="1" ht="84" customHeight="1" thickBot="1" x14ac:dyDescent="0.3">
      <c r="A358" s="217">
        <v>43858</v>
      </c>
      <c r="B358" s="5">
        <v>58067</v>
      </c>
      <c r="C358" s="5" t="s">
        <v>472</v>
      </c>
      <c r="D358" s="30"/>
      <c r="E358" s="42">
        <v>291697.5</v>
      </c>
      <c r="F358" s="111">
        <f t="shared" si="5"/>
        <v>79135657.989999995</v>
      </c>
    </row>
    <row r="359" spans="1:6" s="67" customFormat="1" ht="49.5" customHeight="1" thickBot="1" x14ac:dyDescent="0.3">
      <c r="A359" s="217">
        <v>43858</v>
      </c>
      <c r="B359" s="5">
        <v>58068</v>
      </c>
      <c r="C359" s="5" t="s">
        <v>473</v>
      </c>
      <c r="D359" s="30"/>
      <c r="E359" s="42">
        <v>22645</v>
      </c>
      <c r="F359" s="111">
        <f t="shared" si="5"/>
        <v>79113012.989999995</v>
      </c>
    </row>
    <row r="360" spans="1:6" s="67" customFormat="1" ht="86.25" customHeight="1" thickBot="1" x14ac:dyDescent="0.3">
      <c r="A360" s="217">
        <v>43858</v>
      </c>
      <c r="B360" s="5">
        <v>58069</v>
      </c>
      <c r="C360" s="5" t="s">
        <v>474</v>
      </c>
      <c r="D360" s="30"/>
      <c r="E360" s="42">
        <v>448115</v>
      </c>
      <c r="F360" s="111">
        <f t="shared" si="5"/>
        <v>78664897.989999995</v>
      </c>
    </row>
    <row r="361" spans="1:6" s="67" customFormat="1" ht="59.25" customHeight="1" thickBot="1" x14ac:dyDescent="0.3">
      <c r="A361" s="217">
        <v>43858</v>
      </c>
      <c r="B361" s="5">
        <v>58070</v>
      </c>
      <c r="C361" s="5" t="s">
        <v>475</v>
      </c>
      <c r="D361" s="210"/>
      <c r="E361" s="42">
        <v>4082</v>
      </c>
      <c r="F361" s="111">
        <f t="shared" si="5"/>
        <v>78660815.989999995</v>
      </c>
    </row>
    <row r="362" spans="1:6" s="67" customFormat="1" ht="54" customHeight="1" thickBot="1" x14ac:dyDescent="0.3">
      <c r="A362" s="217">
        <v>43858</v>
      </c>
      <c r="B362" s="5">
        <v>58071</v>
      </c>
      <c r="C362" s="5" t="s">
        <v>476</v>
      </c>
      <c r="D362" s="30"/>
      <c r="E362" s="42">
        <v>70745.320000000007</v>
      </c>
      <c r="F362" s="111">
        <f t="shared" si="5"/>
        <v>78590070.670000002</v>
      </c>
    </row>
    <row r="363" spans="1:6" s="67" customFormat="1" ht="58.5" customHeight="1" thickBot="1" x14ac:dyDescent="0.3">
      <c r="A363" s="217">
        <v>43858</v>
      </c>
      <c r="B363" s="5">
        <v>58072</v>
      </c>
      <c r="C363" s="5" t="s">
        <v>477</v>
      </c>
      <c r="D363" s="30"/>
      <c r="E363" s="42">
        <v>54409.93</v>
      </c>
      <c r="F363" s="111">
        <f t="shared" si="5"/>
        <v>78535660.739999995</v>
      </c>
    </row>
    <row r="364" spans="1:6" s="67" customFormat="1" ht="77.25" customHeight="1" thickBot="1" x14ac:dyDescent="0.3">
      <c r="A364" s="217">
        <v>43858</v>
      </c>
      <c r="B364" s="5">
        <v>58073</v>
      </c>
      <c r="C364" s="5" t="s">
        <v>478</v>
      </c>
      <c r="D364" s="30"/>
      <c r="E364" s="42">
        <v>114142.5</v>
      </c>
      <c r="F364" s="111">
        <f t="shared" si="5"/>
        <v>78421518.239999995</v>
      </c>
    </row>
    <row r="365" spans="1:6" s="67" customFormat="1" ht="62.25" customHeight="1" thickBot="1" x14ac:dyDescent="0.3">
      <c r="A365" s="217">
        <v>43858</v>
      </c>
      <c r="B365" s="5">
        <v>58074</v>
      </c>
      <c r="C365" s="5" t="s">
        <v>479</v>
      </c>
      <c r="D365" s="30"/>
      <c r="E365" s="42">
        <v>60553.49</v>
      </c>
      <c r="F365" s="111">
        <f t="shared" si="5"/>
        <v>78360964.75</v>
      </c>
    </row>
    <row r="366" spans="1:6" s="67" customFormat="1" ht="78.75" customHeight="1" thickBot="1" x14ac:dyDescent="0.3">
      <c r="A366" s="217">
        <v>43858</v>
      </c>
      <c r="B366" s="5">
        <v>58075</v>
      </c>
      <c r="C366" s="5" t="s">
        <v>480</v>
      </c>
      <c r="D366" s="30"/>
      <c r="E366" s="42">
        <v>240967.5</v>
      </c>
      <c r="F366" s="111">
        <f t="shared" si="5"/>
        <v>78119997.25</v>
      </c>
    </row>
    <row r="367" spans="1:6" s="67" customFormat="1" ht="77.25" customHeight="1" thickBot="1" x14ac:dyDescent="0.3">
      <c r="A367" s="217">
        <v>43858</v>
      </c>
      <c r="B367" s="5">
        <v>58076</v>
      </c>
      <c r="C367" s="5" t="s">
        <v>481</v>
      </c>
      <c r="D367" s="30"/>
      <c r="E367" s="42">
        <v>80257.490000000005</v>
      </c>
      <c r="F367" s="111">
        <f t="shared" si="5"/>
        <v>78039739.760000005</v>
      </c>
    </row>
    <row r="368" spans="1:6" s="67" customFormat="1" ht="75.75" customHeight="1" thickBot="1" x14ac:dyDescent="0.3">
      <c r="A368" s="217">
        <v>43858</v>
      </c>
      <c r="B368" s="5">
        <v>58077</v>
      </c>
      <c r="C368" s="5" t="s">
        <v>482</v>
      </c>
      <c r="D368" s="30"/>
      <c r="E368" s="42">
        <v>6816.81</v>
      </c>
      <c r="F368" s="111">
        <f t="shared" si="5"/>
        <v>78032922.950000003</v>
      </c>
    </row>
    <row r="369" spans="1:6" s="67" customFormat="1" ht="51.75" customHeight="1" thickBot="1" x14ac:dyDescent="0.3">
      <c r="A369" s="217">
        <v>43858</v>
      </c>
      <c r="B369" s="5">
        <v>58078</v>
      </c>
      <c r="C369" s="5" t="s">
        <v>483</v>
      </c>
      <c r="D369" s="30"/>
      <c r="E369" s="42">
        <v>1408.54</v>
      </c>
      <c r="F369" s="111">
        <f t="shared" si="5"/>
        <v>78031514.409999996</v>
      </c>
    </row>
    <row r="370" spans="1:6" s="67" customFormat="1" ht="58.5" customHeight="1" thickBot="1" x14ac:dyDescent="0.3">
      <c r="A370" s="217">
        <v>43858</v>
      </c>
      <c r="B370" s="5">
        <v>58079</v>
      </c>
      <c r="C370" s="5" t="s">
        <v>484</v>
      </c>
      <c r="D370" s="30"/>
      <c r="E370" s="42">
        <v>41231.050000000003</v>
      </c>
      <c r="F370" s="111">
        <f t="shared" si="5"/>
        <v>77990283.359999999</v>
      </c>
    </row>
    <row r="371" spans="1:6" s="67" customFormat="1" ht="57" customHeight="1" thickBot="1" x14ac:dyDescent="0.3">
      <c r="A371" s="217">
        <v>43858</v>
      </c>
      <c r="B371" s="5">
        <v>58080</v>
      </c>
      <c r="C371" s="5" t="s">
        <v>485</v>
      </c>
      <c r="D371" s="30"/>
      <c r="E371" s="42">
        <v>243871.54</v>
      </c>
      <c r="F371" s="111">
        <f t="shared" si="5"/>
        <v>77746411.819999993</v>
      </c>
    </row>
    <row r="372" spans="1:6" s="67" customFormat="1" ht="63" customHeight="1" thickBot="1" x14ac:dyDescent="0.3">
      <c r="A372" s="217">
        <v>43858</v>
      </c>
      <c r="B372" s="5">
        <v>58081</v>
      </c>
      <c r="C372" s="5" t="s">
        <v>486</v>
      </c>
      <c r="D372" s="30"/>
      <c r="E372" s="42">
        <v>125800.66</v>
      </c>
      <c r="F372" s="111">
        <f t="shared" si="5"/>
        <v>77620611.159999996</v>
      </c>
    </row>
    <row r="373" spans="1:6" s="67" customFormat="1" ht="78" customHeight="1" thickBot="1" x14ac:dyDescent="0.3">
      <c r="A373" s="217">
        <v>43858</v>
      </c>
      <c r="B373" s="5">
        <v>58082</v>
      </c>
      <c r="C373" s="5" t="s">
        <v>487</v>
      </c>
      <c r="D373" s="30"/>
      <c r="E373" s="42">
        <v>173382.56</v>
      </c>
      <c r="F373" s="111">
        <f t="shared" si="5"/>
        <v>77447228.599999994</v>
      </c>
    </row>
    <row r="374" spans="1:6" s="67" customFormat="1" ht="65.25" customHeight="1" thickBot="1" x14ac:dyDescent="0.3">
      <c r="A374" s="217">
        <v>43858</v>
      </c>
      <c r="B374" s="5">
        <v>58083</v>
      </c>
      <c r="C374" s="5" t="s">
        <v>488</v>
      </c>
      <c r="D374" s="30"/>
      <c r="E374" s="42">
        <v>170787.35</v>
      </c>
      <c r="F374" s="111">
        <f t="shared" si="5"/>
        <v>77276441.25</v>
      </c>
    </row>
    <row r="375" spans="1:6" s="67" customFormat="1" ht="65.25" customHeight="1" thickBot="1" x14ac:dyDescent="0.3">
      <c r="A375" s="217">
        <v>43858</v>
      </c>
      <c r="B375" s="5">
        <v>58084</v>
      </c>
      <c r="C375" s="5" t="s">
        <v>488</v>
      </c>
      <c r="D375" s="30"/>
      <c r="E375" s="42">
        <v>152239.88</v>
      </c>
      <c r="F375" s="111">
        <f t="shared" si="5"/>
        <v>77124201.370000005</v>
      </c>
    </row>
    <row r="376" spans="1:6" s="67" customFormat="1" ht="53.25" customHeight="1" thickBot="1" x14ac:dyDescent="0.3">
      <c r="A376" s="217">
        <v>43858</v>
      </c>
      <c r="B376" s="5">
        <v>58085</v>
      </c>
      <c r="C376" s="5" t="s">
        <v>489</v>
      </c>
      <c r="D376" s="30"/>
      <c r="E376" s="42">
        <v>34411.33</v>
      </c>
      <c r="F376" s="111">
        <f t="shared" si="5"/>
        <v>77089790.040000007</v>
      </c>
    </row>
    <row r="377" spans="1:6" s="67" customFormat="1" ht="53.25" customHeight="1" thickBot="1" x14ac:dyDescent="0.3">
      <c r="A377" s="217">
        <v>43858</v>
      </c>
      <c r="B377" s="5">
        <v>58086</v>
      </c>
      <c r="C377" s="5" t="s">
        <v>490</v>
      </c>
      <c r="D377" s="30"/>
      <c r="E377" s="42">
        <v>660.2</v>
      </c>
      <c r="F377" s="111">
        <f t="shared" si="5"/>
        <v>77089129.840000004</v>
      </c>
    </row>
    <row r="378" spans="1:6" s="67" customFormat="1" ht="51" customHeight="1" thickBot="1" x14ac:dyDescent="0.3">
      <c r="A378" s="217">
        <v>43858</v>
      </c>
      <c r="B378" s="5">
        <v>58087</v>
      </c>
      <c r="C378" s="5" t="s">
        <v>491</v>
      </c>
      <c r="D378" s="30"/>
      <c r="E378" s="42">
        <v>9690.82</v>
      </c>
      <c r="F378" s="111">
        <f t="shared" si="5"/>
        <v>77079439.020000011</v>
      </c>
    </row>
    <row r="379" spans="1:6" s="67" customFormat="1" ht="51.75" customHeight="1" thickBot="1" x14ac:dyDescent="0.3">
      <c r="A379" s="217">
        <v>43858</v>
      </c>
      <c r="B379" s="5">
        <v>58088</v>
      </c>
      <c r="C379" s="5" t="s">
        <v>492</v>
      </c>
      <c r="D379" s="30"/>
      <c r="E379" s="42">
        <v>10890</v>
      </c>
      <c r="F379" s="111">
        <f t="shared" si="5"/>
        <v>77068549.020000011</v>
      </c>
    </row>
    <row r="380" spans="1:6" s="67" customFormat="1" ht="50.25" customHeight="1" thickBot="1" x14ac:dyDescent="0.3">
      <c r="A380" s="217">
        <v>43858</v>
      </c>
      <c r="B380" s="5">
        <v>58089</v>
      </c>
      <c r="C380" s="5" t="s">
        <v>493</v>
      </c>
      <c r="D380" s="30"/>
      <c r="E380" s="42">
        <v>23400</v>
      </c>
      <c r="F380" s="111">
        <f t="shared" si="5"/>
        <v>77045149.020000011</v>
      </c>
    </row>
    <row r="381" spans="1:6" s="67" customFormat="1" ht="50.25" customHeight="1" thickBot="1" x14ac:dyDescent="0.3">
      <c r="A381" s="217">
        <v>43858</v>
      </c>
      <c r="B381" s="5">
        <v>58090</v>
      </c>
      <c r="C381" s="5" t="s">
        <v>494</v>
      </c>
      <c r="D381" s="30"/>
      <c r="E381" s="42">
        <v>18000</v>
      </c>
      <c r="F381" s="111">
        <f t="shared" si="5"/>
        <v>77027149.020000011</v>
      </c>
    </row>
    <row r="382" spans="1:6" s="67" customFormat="1" ht="69" customHeight="1" thickBot="1" x14ac:dyDescent="0.3">
      <c r="A382" s="217">
        <v>43858</v>
      </c>
      <c r="B382" s="5">
        <v>58091</v>
      </c>
      <c r="C382" s="5" t="s">
        <v>509</v>
      </c>
      <c r="D382" s="30"/>
      <c r="E382" s="42">
        <v>10800</v>
      </c>
      <c r="F382" s="111">
        <f t="shared" si="5"/>
        <v>77016349.020000011</v>
      </c>
    </row>
    <row r="383" spans="1:6" s="67" customFormat="1" ht="63.75" customHeight="1" thickBot="1" x14ac:dyDescent="0.3">
      <c r="A383" s="217">
        <v>43858</v>
      </c>
      <c r="B383" s="5">
        <v>58092</v>
      </c>
      <c r="C383" s="5" t="s">
        <v>510</v>
      </c>
      <c r="D383" s="30"/>
      <c r="E383" s="42">
        <v>13500</v>
      </c>
      <c r="F383" s="111">
        <f t="shared" si="5"/>
        <v>77002849.020000011</v>
      </c>
    </row>
    <row r="384" spans="1:6" s="67" customFormat="1" ht="49.5" customHeight="1" thickBot="1" x14ac:dyDescent="0.3">
      <c r="A384" s="217">
        <v>43858</v>
      </c>
      <c r="B384" s="5">
        <v>58093</v>
      </c>
      <c r="C384" s="5" t="s">
        <v>41</v>
      </c>
      <c r="D384" s="30"/>
      <c r="E384" s="42">
        <v>0</v>
      </c>
      <c r="F384" s="111">
        <f t="shared" si="5"/>
        <v>77002849.020000011</v>
      </c>
    </row>
    <row r="385" spans="1:6" s="67" customFormat="1" ht="62.25" customHeight="1" thickBot="1" x14ac:dyDescent="0.3">
      <c r="A385" s="217">
        <v>43858</v>
      </c>
      <c r="B385" s="5">
        <v>58094</v>
      </c>
      <c r="C385" s="5" t="s">
        <v>511</v>
      </c>
      <c r="D385" s="30"/>
      <c r="E385" s="42">
        <v>5288.69</v>
      </c>
      <c r="F385" s="111">
        <f t="shared" si="5"/>
        <v>76997560.330000013</v>
      </c>
    </row>
    <row r="386" spans="1:6" s="67" customFormat="1" ht="69.75" customHeight="1" thickBot="1" x14ac:dyDescent="0.3">
      <c r="A386" s="217">
        <v>43858</v>
      </c>
      <c r="B386" s="5">
        <v>58095</v>
      </c>
      <c r="C386" s="5" t="s">
        <v>512</v>
      </c>
      <c r="D386" s="30"/>
      <c r="E386" s="42">
        <v>200000</v>
      </c>
      <c r="F386" s="111">
        <f t="shared" si="5"/>
        <v>76797560.330000013</v>
      </c>
    </row>
    <row r="387" spans="1:6" s="67" customFormat="1" ht="60.75" customHeight="1" thickBot="1" x14ac:dyDescent="0.3">
      <c r="A387" s="217">
        <v>43858</v>
      </c>
      <c r="B387" s="5">
        <v>58096</v>
      </c>
      <c r="C387" s="5" t="s">
        <v>513</v>
      </c>
      <c r="D387" s="30"/>
      <c r="E387" s="42">
        <v>225000</v>
      </c>
      <c r="F387" s="111">
        <f t="shared" si="5"/>
        <v>76572560.330000013</v>
      </c>
    </row>
    <row r="388" spans="1:6" s="67" customFormat="1" ht="61.5" customHeight="1" thickBot="1" x14ac:dyDescent="0.3">
      <c r="A388" s="217">
        <v>43858</v>
      </c>
      <c r="B388" s="5">
        <v>58097</v>
      </c>
      <c r="C388" s="5" t="s">
        <v>514</v>
      </c>
      <c r="D388" s="30"/>
      <c r="E388" s="42">
        <v>225000</v>
      </c>
      <c r="F388" s="111">
        <f t="shared" si="5"/>
        <v>76347560.330000013</v>
      </c>
    </row>
    <row r="389" spans="1:6" s="67" customFormat="1" ht="42.75" customHeight="1" thickBot="1" x14ac:dyDescent="0.3">
      <c r="A389" s="217">
        <v>43858</v>
      </c>
      <c r="B389" s="5" t="s">
        <v>466</v>
      </c>
      <c r="C389" s="5" t="s">
        <v>600</v>
      </c>
      <c r="D389" s="30"/>
      <c r="E389" s="42">
        <v>313041.49</v>
      </c>
      <c r="F389" s="111">
        <f t="shared" si="5"/>
        <v>76034518.840000018</v>
      </c>
    </row>
    <row r="390" spans="1:6" s="67" customFormat="1" ht="63.75" customHeight="1" thickBot="1" x14ac:dyDescent="0.3">
      <c r="A390" s="217">
        <v>43858</v>
      </c>
      <c r="B390" s="5" t="s">
        <v>467</v>
      </c>
      <c r="C390" s="5" t="s">
        <v>599</v>
      </c>
      <c r="D390" s="30"/>
      <c r="E390" s="42">
        <v>21341026.620000001</v>
      </c>
      <c r="F390" s="111">
        <f t="shared" si="5"/>
        <v>54693492.220000014</v>
      </c>
    </row>
    <row r="391" spans="1:6" s="67" customFormat="1" ht="53.25" customHeight="1" thickBot="1" x14ac:dyDescent="0.3">
      <c r="A391" s="217">
        <v>43858</v>
      </c>
      <c r="B391" s="5" t="s">
        <v>468</v>
      </c>
      <c r="C391" s="5" t="s">
        <v>598</v>
      </c>
      <c r="D391" s="30"/>
      <c r="E391" s="42">
        <v>9900</v>
      </c>
      <c r="F391" s="111">
        <f t="shared" si="5"/>
        <v>54683592.220000014</v>
      </c>
    </row>
    <row r="392" spans="1:6" s="67" customFormat="1" ht="57.75" customHeight="1" thickBot="1" x14ac:dyDescent="0.3">
      <c r="A392" s="217">
        <v>43858</v>
      </c>
      <c r="B392" s="5" t="s">
        <v>469</v>
      </c>
      <c r="C392" s="5" t="s">
        <v>597</v>
      </c>
      <c r="D392" s="30"/>
      <c r="E392" s="42">
        <v>12150</v>
      </c>
      <c r="F392" s="111">
        <f t="shared" si="5"/>
        <v>54671442.220000014</v>
      </c>
    </row>
    <row r="393" spans="1:6" s="67" customFormat="1" ht="70.5" customHeight="1" thickBot="1" x14ac:dyDescent="0.3">
      <c r="A393" s="217">
        <v>43858</v>
      </c>
      <c r="B393" s="5" t="s">
        <v>470</v>
      </c>
      <c r="C393" s="5" t="s">
        <v>596</v>
      </c>
      <c r="D393" s="30"/>
      <c r="E393" s="42">
        <v>40914.9</v>
      </c>
      <c r="F393" s="111">
        <f t="shared" si="5"/>
        <v>54630527.320000015</v>
      </c>
    </row>
    <row r="394" spans="1:6" s="67" customFormat="1" ht="59.25" customHeight="1" thickBot="1" x14ac:dyDescent="0.3">
      <c r="A394" s="217">
        <v>43858</v>
      </c>
      <c r="B394" s="5" t="s">
        <v>471</v>
      </c>
      <c r="C394" s="5" t="s">
        <v>595</v>
      </c>
      <c r="D394" s="30"/>
      <c r="E394" s="42">
        <v>18000</v>
      </c>
      <c r="F394" s="111">
        <f t="shared" si="5"/>
        <v>54612527.320000015</v>
      </c>
    </row>
    <row r="395" spans="1:6" s="67" customFormat="1" ht="84.75" customHeight="1" thickBot="1" x14ac:dyDescent="0.3">
      <c r="A395" s="134">
        <v>43859</v>
      </c>
      <c r="B395" s="5">
        <v>58098</v>
      </c>
      <c r="C395" s="5" t="s">
        <v>594</v>
      </c>
      <c r="D395" s="30"/>
      <c r="E395" s="42">
        <v>245195</v>
      </c>
      <c r="F395" s="111">
        <f t="shared" si="5"/>
        <v>54367332.320000015</v>
      </c>
    </row>
    <row r="396" spans="1:6" s="67" customFormat="1" ht="55.5" customHeight="1" thickBot="1" x14ac:dyDescent="0.3">
      <c r="A396" s="134">
        <v>43859</v>
      </c>
      <c r="B396" s="5">
        <v>58099</v>
      </c>
      <c r="C396" s="5" t="s">
        <v>593</v>
      </c>
      <c r="D396" s="30"/>
      <c r="E396" s="42">
        <v>87141.02</v>
      </c>
      <c r="F396" s="111">
        <f t="shared" si="5"/>
        <v>54280191.300000012</v>
      </c>
    </row>
    <row r="397" spans="1:6" s="67" customFormat="1" ht="49.5" customHeight="1" thickBot="1" x14ac:dyDescent="0.3">
      <c r="A397" s="134">
        <v>43859</v>
      </c>
      <c r="B397" s="5">
        <v>58100</v>
      </c>
      <c r="C397" s="5" t="s">
        <v>592</v>
      </c>
      <c r="D397" s="30"/>
      <c r="E397" s="42">
        <v>519220.12</v>
      </c>
      <c r="F397" s="111">
        <f t="shared" si="5"/>
        <v>53760971.180000015</v>
      </c>
    </row>
    <row r="398" spans="1:6" s="67" customFormat="1" ht="60" customHeight="1" thickBot="1" x14ac:dyDescent="0.3">
      <c r="A398" s="134">
        <v>43859</v>
      </c>
      <c r="B398" s="5">
        <v>58101</v>
      </c>
      <c r="C398" s="5" t="s">
        <v>591</v>
      </c>
      <c r="D398" s="30"/>
      <c r="E398" s="42">
        <v>150685.42000000001</v>
      </c>
      <c r="F398" s="111">
        <f t="shared" si="5"/>
        <v>53610285.760000013</v>
      </c>
    </row>
    <row r="399" spans="1:6" s="67" customFormat="1" ht="62.25" customHeight="1" thickBot="1" x14ac:dyDescent="0.3">
      <c r="A399" s="134">
        <v>43859</v>
      </c>
      <c r="B399" s="5">
        <v>58102</v>
      </c>
      <c r="C399" s="5" t="s">
        <v>590</v>
      </c>
      <c r="D399" s="30"/>
      <c r="E399" s="42">
        <v>110786.81</v>
      </c>
      <c r="F399" s="111">
        <f t="shared" ref="F399:F414" si="6">F398+D399-E399</f>
        <v>53499498.95000001</v>
      </c>
    </row>
    <row r="400" spans="1:6" s="67" customFormat="1" ht="65.25" customHeight="1" thickBot="1" x14ac:dyDescent="0.3">
      <c r="A400" s="134">
        <v>43859</v>
      </c>
      <c r="B400" s="5">
        <v>58103</v>
      </c>
      <c r="C400" s="5" t="s">
        <v>589</v>
      </c>
      <c r="D400" s="30"/>
      <c r="E400" s="42">
        <v>91359.15</v>
      </c>
      <c r="F400" s="111">
        <f t="shared" si="6"/>
        <v>53408139.800000012</v>
      </c>
    </row>
    <row r="401" spans="1:6" s="67" customFormat="1" ht="60.75" customHeight="1" thickBot="1" x14ac:dyDescent="0.3">
      <c r="A401" s="134">
        <v>43859</v>
      </c>
      <c r="B401" s="5">
        <v>58104</v>
      </c>
      <c r="C401" s="5" t="s">
        <v>588</v>
      </c>
      <c r="D401" s="30"/>
      <c r="E401" s="42">
        <v>240000</v>
      </c>
      <c r="F401" s="111">
        <f t="shared" si="6"/>
        <v>53168139.800000012</v>
      </c>
    </row>
    <row r="402" spans="1:6" s="67" customFormat="1" ht="64.5" customHeight="1" thickBot="1" x14ac:dyDescent="0.3">
      <c r="A402" s="134">
        <v>43859</v>
      </c>
      <c r="B402" s="5">
        <v>58105</v>
      </c>
      <c r="C402" s="5" t="s">
        <v>587</v>
      </c>
      <c r="D402" s="30"/>
      <c r="E402" s="42">
        <v>225000</v>
      </c>
      <c r="F402" s="111">
        <f t="shared" si="6"/>
        <v>52943139.800000012</v>
      </c>
    </row>
    <row r="403" spans="1:6" s="67" customFormat="1" ht="60" customHeight="1" thickBot="1" x14ac:dyDescent="0.3">
      <c r="A403" s="134">
        <v>43859</v>
      </c>
      <c r="B403" s="5">
        <v>58106</v>
      </c>
      <c r="C403" s="5" t="s">
        <v>586</v>
      </c>
      <c r="D403" s="30"/>
      <c r="E403" s="42">
        <v>275000</v>
      </c>
      <c r="F403" s="111">
        <f t="shared" si="6"/>
        <v>52668139.800000012</v>
      </c>
    </row>
    <row r="404" spans="1:6" s="67" customFormat="1" ht="61.5" customHeight="1" thickBot="1" x14ac:dyDescent="0.3">
      <c r="A404" s="134">
        <v>43859</v>
      </c>
      <c r="B404" s="5">
        <v>58107</v>
      </c>
      <c r="C404" s="5" t="s">
        <v>585</v>
      </c>
      <c r="D404" s="30"/>
      <c r="E404" s="42">
        <v>225000</v>
      </c>
      <c r="F404" s="111">
        <f t="shared" si="6"/>
        <v>52443139.800000012</v>
      </c>
    </row>
    <row r="405" spans="1:6" s="67" customFormat="1" ht="63" customHeight="1" thickBot="1" x14ac:dyDescent="0.3">
      <c r="A405" s="134">
        <v>43859</v>
      </c>
      <c r="B405" s="5" t="s">
        <v>498</v>
      </c>
      <c r="C405" s="5" t="s">
        <v>584</v>
      </c>
      <c r="D405" s="30"/>
      <c r="E405" s="42">
        <v>757.59</v>
      </c>
      <c r="F405" s="111">
        <f t="shared" si="6"/>
        <v>52442382.210000008</v>
      </c>
    </row>
    <row r="406" spans="1:6" s="67" customFormat="1" ht="64.5" customHeight="1" thickBot="1" x14ac:dyDescent="0.3">
      <c r="A406" s="134">
        <v>43859</v>
      </c>
      <c r="B406" s="5" t="s">
        <v>499</v>
      </c>
      <c r="C406" s="5" t="s">
        <v>583</v>
      </c>
      <c r="D406" s="30"/>
      <c r="E406" s="42">
        <v>89100</v>
      </c>
      <c r="F406" s="111">
        <f t="shared" si="6"/>
        <v>52353282.210000008</v>
      </c>
    </row>
    <row r="407" spans="1:6" s="67" customFormat="1" ht="133.5" customHeight="1" thickBot="1" x14ac:dyDescent="0.3">
      <c r="A407" s="134">
        <v>43859</v>
      </c>
      <c r="B407" s="5" t="s">
        <v>500</v>
      </c>
      <c r="C407" s="5" t="s">
        <v>582</v>
      </c>
      <c r="D407" s="30"/>
      <c r="E407" s="42">
        <v>2949207.11</v>
      </c>
      <c r="F407" s="111">
        <f t="shared" si="6"/>
        <v>49404075.100000009</v>
      </c>
    </row>
    <row r="408" spans="1:6" s="67" customFormat="1" ht="52.5" customHeight="1" thickBot="1" x14ac:dyDescent="0.3">
      <c r="A408" s="134">
        <v>43859</v>
      </c>
      <c r="B408" s="5" t="s">
        <v>501</v>
      </c>
      <c r="C408" s="5" t="s">
        <v>581</v>
      </c>
      <c r="D408" s="30"/>
      <c r="E408" s="42">
        <v>39600</v>
      </c>
      <c r="F408" s="111">
        <f t="shared" si="6"/>
        <v>49364475.100000009</v>
      </c>
    </row>
    <row r="409" spans="1:6" s="67" customFormat="1" ht="57" customHeight="1" thickBot="1" x14ac:dyDescent="0.3">
      <c r="A409" s="134">
        <v>43859</v>
      </c>
      <c r="B409" s="5" t="s">
        <v>502</v>
      </c>
      <c r="C409" s="5" t="s">
        <v>580</v>
      </c>
      <c r="D409" s="30"/>
      <c r="E409" s="42">
        <v>9000</v>
      </c>
      <c r="F409" s="111">
        <f t="shared" si="6"/>
        <v>49355475.100000009</v>
      </c>
    </row>
    <row r="410" spans="1:6" s="67" customFormat="1" ht="58.5" customHeight="1" thickBot="1" x14ac:dyDescent="0.3">
      <c r="A410" s="134">
        <v>43859</v>
      </c>
      <c r="B410" s="5" t="s">
        <v>503</v>
      </c>
      <c r="C410" s="5" t="s">
        <v>579</v>
      </c>
      <c r="D410" s="30"/>
      <c r="E410" s="42">
        <v>13500</v>
      </c>
      <c r="F410" s="111">
        <f t="shared" si="6"/>
        <v>49341975.100000009</v>
      </c>
    </row>
    <row r="411" spans="1:6" s="67" customFormat="1" ht="57" customHeight="1" thickBot="1" x14ac:dyDescent="0.3">
      <c r="A411" s="134">
        <v>43859</v>
      </c>
      <c r="B411" s="5" t="s">
        <v>504</v>
      </c>
      <c r="C411" s="5" t="s">
        <v>578</v>
      </c>
      <c r="D411" s="30"/>
      <c r="E411" s="42">
        <v>13500</v>
      </c>
      <c r="F411" s="111">
        <f t="shared" si="6"/>
        <v>49328475.100000009</v>
      </c>
    </row>
    <row r="412" spans="1:6" s="67" customFormat="1" ht="59.25" customHeight="1" thickBot="1" x14ac:dyDescent="0.3">
      <c r="A412" s="134">
        <v>43859</v>
      </c>
      <c r="B412" s="5" t="s">
        <v>505</v>
      </c>
      <c r="C412" s="5" t="s">
        <v>577</v>
      </c>
      <c r="D412" s="30"/>
      <c r="E412" s="42">
        <v>5850</v>
      </c>
      <c r="F412" s="111">
        <f t="shared" si="6"/>
        <v>49322625.100000009</v>
      </c>
    </row>
    <row r="413" spans="1:6" s="67" customFormat="1" ht="46.5" customHeight="1" thickBot="1" x14ac:dyDescent="0.3">
      <c r="A413" s="134">
        <v>43859</v>
      </c>
      <c r="B413" s="5" t="s">
        <v>506</v>
      </c>
      <c r="C413" s="5" t="s">
        <v>576</v>
      </c>
      <c r="D413" s="30"/>
      <c r="E413" s="42">
        <v>86400</v>
      </c>
      <c r="F413" s="111">
        <f t="shared" si="6"/>
        <v>49236225.100000009</v>
      </c>
    </row>
    <row r="414" spans="1:6" s="67" customFormat="1" ht="138.75" customHeight="1" x14ac:dyDescent="0.25">
      <c r="A414" s="134">
        <v>43859</v>
      </c>
      <c r="B414" s="5" t="s">
        <v>507</v>
      </c>
      <c r="C414" s="5" t="s">
        <v>575</v>
      </c>
      <c r="D414" s="30"/>
      <c r="E414" s="42">
        <v>8132635.5199999996</v>
      </c>
      <c r="F414" s="111">
        <f t="shared" si="6"/>
        <v>41103589.580000013</v>
      </c>
    </row>
    <row r="415" spans="1:6" s="67" customFormat="1" ht="49.5" customHeight="1" x14ac:dyDescent="0.25">
      <c r="A415" s="10"/>
      <c r="B415" s="28"/>
      <c r="C415" s="28"/>
      <c r="D415" s="28"/>
      <c r="E415" s="220"/>
      <c r="F415" s="112"/>
    </row>
    <row r="416" spans="1:6" s="37" customFormat="1" x14ac:dyDescent="0.25">
      <c r="A416" s="75"/>
      <c r="B416" s="132"/>
      <c r="C416" s="77"/>
      <c r="D416" s="76"/>
      <c r="E416" s="78"/>
      <c r="F416" s="112"/>
    </row>
    <row r="417" spans="1:6" s="37" customFormat="1" x14ac:dyDescent="0.25">
      <c r="A417" s="75"/>
      <c r="B417" s="132"/>
      <c r="C417" s="77"/>
      <c r="D417" s="76"/>
      <c r="E417" s="78"/>
      <c r="F417" s="112"/>
    </row>
    <row r="418" spans="1:6" s="37" customFormat="1" x14ac:dyDescent="0.25">
      <c r="A418" s="75"/>
      <c r="B418" s="132"/>
      <c r="C418" s="77"/>
      <c r="D418" s="76"/>
      <c r="E418" s="78"/>
      <c r="F418" s="112"/>
    </row>
    <row r="419" spans="1:6" x14ac:dyDescent="0.25">
      <c r="A419" s="1171" t="s">
        <v>0</v>
      </c>
      <c r="B419" s="1171"/>
      <c r="C419" s="1171"/>
      <c r="D419" s="1171"/>
      <c r="E419" s="1171"/>
      <c r="F419" s="1171"/>
    </row>
    <row r="420" spans="1:6" x14ac:dyDescent="0.25">
      <c r="A420" s="1172" t="s">
        <v>33</v>
      </c>
      <c r="B420" s="1172"/>
      <c r="C420" s="1172"/>
      <c r="D420" s="1172"/>
      <c r="E420" s="1172"/>
      <c r="F420" s="1172"/>
    </row>
    <row r="421" spans="1:6" x14ac:dyDescent="0.25">
      <c r="A421" s="39"/>
      <c r="B421" s="130"/>
      <c r="C421" s="168"/>
      <c r="D421" s="168"/>
      <c r="E421" s="105"/>
      <c r="F421" s="100"/>
    </row>
    <row r="422" spans="1:6" x14ac:dyDescent="0.25">
      <c r="A422" s="1171" t="s">
        <v>1</v>
      </c>
      <c r="B422" s="1171"/>
      <c r="C422" s="1171"/>
      <c r="D422" s="1171"/>
      <c r="E422" s="1171"/>
      <c r="F422" s="1171"/>
    </row>
    <row r="423" spans="1:6" ht="15" customHeight="1" x14ac:dyDescent="0.25">
      <c r="A423" s="1173" t="s">
        <v>535</v>
      </c>
      <c r="B423" s="1173"/>
      <c r="C423" s="1173"/>
      <c r="D423" s="1173"/>
      <c r="E423" s="1173"/>
      <c r="F423" s="1173"/>
    </row>
    <row r="424" spans="1:6" ht="15" customHeight="1" x14ac:dyDescent="0.25">
      <c r="A424" s="1173" t="s">
        <v>2</v>
      </c>
      <c r="B424" s="1173"/>
      <c r="C424" s="1173"/>
      <c r="D424" s="1173"/>
      <c r="E424" s="1173"/>
      <c r="F424" s="1173"/>
    </row>
    <row r="425" spans="1:6" x14ac:dyDescent="0.25">
      <c r="A425" s="169"/>
      <c r="B425" s="125"/>
      <c r="C425" s="169"/>
      <c r="D425" s="169"/>
      <c r="E425" s="107"/>
      <c r="F425" s="102"/>
    </row>
    <row r="426" spans="1:6" x14ac:dyDescent="0.25">
      <c r="A426" s="169"/>
      <c r="B426" s="125"/>
      <c r="C426" s="169"/>
      <c r="D426" s="169"/>
      <c r="E426" s="107"/>
      <c r="F426" s="102"/>
    </row>
    <row r="427" spans="1:6" ht="15.75" thickBot="1" x14ac:dyDescent="0.3">
      <c r="A427" s="169"/>
      <c r="B427" s="125"/>
      <c r="C427" s="169"/>
      <c r="D427" s="169"/>
      <c r="E427" s="107"/>
      <c r="F427" s="102"/>
    </row>
    <row r="428" spans="1:6" x14ac:dyDescent="0.25">
      <c r="A428" s="1190" t="s">
        <v>15</v>
      </c>
      <c r="B428" s="1191"/>
      <c r="C428" s="1191"/>
      <c r="D428" s="1191"/>
      <c r="E428" s="1191"/>
      <c r="F428" s="47"/>
    </row>
    <row r="429" spans="1:6" ht="15.75" thickBot="1" x14ac:dyDescent="0.3">
      <c r="A429" s="1192"/>
      <c r="B429" s="1193"/>
      <c r="C429" s="1193"/>
      <c r="D429" s="1193"/>
      <c r="E429" s="1193"/>
      <c r="F429" s="48"/>
    </row>
    <row r="430" spans="1:6" ht="15" customHeight="1" x14ac:dyDescent="0.25">
      <c r="A430" s="1190" t="s">
        <v>4</v>
      </c>
      <c r="B430" s="1191"/>
      <c r="C430" s="1191"/>
      <c r="D430" s="1191"/>
      <c r="E430" s="1194"/>
      <c r="F430" s="1196">
        <v>2392722099.6700001</v>
      </c>
    </row>
    <row r="431" spans="1:6" ht="15" customHeight="1" thickBot="1" x14ac:dyDescent="0.3">
      <c r="A431" s="1192"/>
      <c r="B431" s="1193"/>
      <c r="C431" s="1193"/>
      <c r="D431" s="1193"/>
      <c r="E431" s="1195"/>
      <c r="F431" s="1197"/>
    </row>
    <row r="432" spans="1:6" ht="15" customHeight="1" x14ac:dyDescent="0.25">
      <c r="A432" s="1198" t="s">
        <v>5</v>
      </c>
      <c r="B432" s="1234" t="s">
        <v>6</v>
      </c>
      <c r="C432" s="1198" t="s">
        <v>22</v>
      </c>
      <c r="D432" s="1198" t="s">
        <v>8</v>
      </c>
      <c r="E432" s="1202" t="s">
        <v>9</v>
      </c>
      <c r="F432" s="1204" t="s">
        <v>10</v>
      </c>
    </row>
    <row r="433" spans="1:7" ht="15.75" thickBot="1" x14ac:dyDescent="0.3">
      <c r="A433" s="1233"/>
      <c r="B433" s="1235"/>
      <c r="C433" s="1199"/>
      <c r="D433" s="1199"/>
      <c r="E433" s="1203"/>
      <c r="F433" s="1205"/>
    </row>
    <row r="434" spans="1:7" ht="22.5" customHeight="1" thickBot="1" x14ac:dyDescent="0.3">
      <c r="A434" s="152"/>
      <c r="B434" s="8"/>
      <c r="C434" s="4" t="s">
        <v>16</v>
      </c>
      <c r="D434" s="49"/>
      <c r="E434" s="49"/>
      <c r="F434" s="147">
        <f>F430+D434</f>
        <v>2392722099.6700001</v>
      </c>
      <c r="G434" s="25"/>
    </row>
    <row r="435" spans="1:7" ht="22.5" customHeight="1" thickBot="1" x14ac:dyDescent="0.3">
      <c r="A435" s="152"/>
      <c r="B435" s="8"/>
      <c r="C435" s="4" t="s">
        <v>16</v>
      </c>
      <c r="D435" s="151"/>
      <c r="E435" s="138">
        <v>4909906.62</v>
      </c>
      <c r="F435" s="147">
        <f>F434-E435</f>
        <v>2387812193.0500002</v>
      </c>
      <c r="G435" s="25"/>
    </row>
    <row r="436" spans="1:7" s="38" customFormat="1" ht="16.5" customHeight="1" thickBot="1" x14ac:dyDescent="0.3">
      <c r="A436" s="61"/>
      <c r="B436" s="27"/>
      <c r="C436" s="4" t="s">
        <v>34</v>
      </c>
      <c r="D436" s="150"/>
      <c r="E436" s="144"/>
      <c r="F436" s="147">
        <f>F435+D436</f>
        <v>2387812193.0500002</v>
      </c>
      <c r="G436" s="141"/>
    </row>
    <row r="437" spans="1:7" s="38" customFormat="1" ht="25.5" customHeight="1" thickBot="1" x14ac:dyDescent="0.3">
      <c r="A437" s="185"/>
      <c r="B437" s="27"/>
      <c r="C437" s="4" t="s">
        <v>14</v>
      </c>
      <c r="D437" s="128"/>
      <c r="E437" s="163">
        <v>174184.23</v>
      </c>
      <c r="F437" s="182">
        <f>F436-E437</f>
        <v>2387638008.8200002</v>
      </c>
      <c r="G437" s="141"/>
    </row>
    <row r="438" spans="1:7" s="38" customFormat="1" ht="94.5" customHeight="1" thickBot="1" x14ac:dyDescent="0.3">
      <c r="A438" s="186">
        <v>44204</v>
      </c>
      <c r="B438" s="139">
        <v>33881</v>
      </c>
      <c r="C438" s="173" t="s">
        <v>388</v>
      </c>
      <c r="D438" s="128"/>
      <c r="E438" s="145">
        <v>7903935.1399999997</v>
      </c>
      <c r="F438" s="182">
        <f t="shared" ref="F438:F467" si="7">F437-E438</f>
        <v>2379734073.6800003</v>
      </c>
      <c r="G438" s="141"/>
    </row>
    <row r="439" spans="1:7" s="38" customFormat="1" ht="58.5" customHeight="1" thickBot="1" x14ac:dyDescent="0.3">
      <c r="A439" s="186">
        <v>44204</v>
      </c>
      <c r="B439" s="139">
        <v>33882</v>
      </c>
      <c r="C439" s="173" t="s">
        <v>389</v>
      </c>
      <c r="D439" s="153"/>
      <c r="E439" s="146">
        <v>4445630.8899999997</v>
      </c>
      <c r="F439" s="182">
        <f t="shared" si="7"/>
        <v>2375288442.7900004</v>
      </c>
      <c r="G439" s="141"/>
    </row>
    <row r="440" spans="1:7" s="38" customFormat="1" ht="72.75" customHeight="1" thickBot="1" x14ac:dyDescent="0.3">
      <c r="A440" s="134">
        <v>44204</v>
      </c>
      <c r="B440" s="187" t="s">
        <v>249</v>
      </c>
      <c r="C440" s="173" t="s">
        <v>390</v>
      </c>
      <c r="D440" s="145"/>
      <c r="E440" s="146">
        <v>2547552.1</v>
      </c>
      <c r="F440" s="182">
        <f t="shared" si="7"/>
        <v>2372740890.6900005</v>
      </c>
      <c r="G440" s="141"/>
    </row>
    <row r="441" spans="1:7" s="38" customFormat="1" ht="65.25" customHeight="1" thickBot="1" x14ac:dyDescent="0.3">
      <c r="A441" s="134">
        <v>44204</v>
      </c>
      <c r="B441" s="187" t="s">
        <v>250</v>
      </c>
      <c r="C441" s="170" t="s">
        <v>391</v>
      </c>
      <c r="D441" s="145"/>
      <c r="E441" s="145">
        <v>1031891.54</v>
      </c>
      <c r="F441" s="182">
        <f t="shared" si="7"/>
        <v>2371708999.1500006</v>
      </c>
      <c r="G441" s="141"/>
    </row>
    <row r="442" spans="1:7" s="38" customFormat="1" ht="59.25" customHeight="1" thickBot="1" x14ac:dyDescent="0.3">
      <c r="A442" s="142">
        <v>44207</v>
      </c>
      <c r="B442" s="139" t="s">
        <v>101</v>
      </c>
      <c r="C442" s="173" t="s">
        <v>104</v>
      </c>
      <c r="D442" s="143"/>
      <c r="E442" s="172">
        <v>2803626.24</v>
      </c>
      <c r="F442" s="182">
        <f t="shared" si="7"/>
        <v>2368905372.9100008</v>
      </c>
      <c r="G442" s="141"/>
    </row>
    <row r="443" spans="1:7" s="38" customFormat="1" ht="50.25" customHeight="1" thickBot="1" x14ac:dyDescent="0.3">
      <c r="A443" s="142">
        <v>44207</v>
      </c>
      <c r="B443" s="139" t="s">
        <v>102</v>
      </c>
      <c r="C443" s="173" t="s">
        <v>392</v>
      </c>
      <c r="D443" s="143"/>
      <c r="E443" s="145">
        <v>1754136.86</v>
      </c>
      <c r="F443" s="182">
        <f t="shared" si="7"/>
        <v>2367151236.0500007</v>
      </c>
      <c r="G443" s="141"/>
    </row>
    <row r="444" spans="1:7" s="38" customFormat="1" ht="63.75" customHeight="1" thickBot="1" x14ac:dyDescent="0.3">
      <c r="A444" s="142">
        <v>44208</v>
      </c>
      <c r="B444" s="139" t="s">
        <v>103</v>
      </c>
      <c r="C444" s="173" t="s">
        <v>105</v>
      </c>
      <c r="D444" s="143"/>
      <c r="E444" s="145">
        <v>5754704.1500000004</v>
      </c>
      <c r="F444" s="182">
        <f t="shared" si="7"/>
        <v>2361396531.9000006</v>
      </c>
      <c r="G444" s="141"/>
    </row>
    <row r="445" spans="1:7" s="38" customFormat="1" ht="36.75" customHeight="1" thickBot="1" x14ac:dyDescent="0.3">
      <c r="A445" s="142">
        <v>44209</v>
      </c>
      <c r="B445" s="137">
        <v>33883</v>
      </c>
      <c r="C445" s="154" t="s">
        <v>41</v>
      </c>
      <c r="D445" s="94"/>
      <c r="E445" s="145">
        <v>0</v>
      </c>
      <c r="F445" s="182">
        <f t="shared" si="7"/>
        <v>2361396531.9000006</v>
      </c>
    </row>
    <row r="446" spans="1:7" s="38" customFormat="1" ht="80.25" thickBot="1" x14ac:dyDescent="0.3">
      <c r="A446" s="142">
        <v>44209</v>
      </c>
      <c r="B446" s="137">
        <v>33884</v>
      </c>
      <c r="C446" s="173" t="s">
        <v>238</v>
      </c>
      <c r="D446" s="94"/>
      <c r="E446" s="145">
        <v>211650</v>
      </c>
      <c r="F446" s="182">
        <f t="shared" si="7"/>
        <v>2361184881.9000006</v>
      </c>
    </row>
    <row r="447" spans="1:7" s="38" customFormat="1" ht="64.5" customHeight="1" thickBot="1" x14ac:dyDescent="0.3">
      <c r="A447" s="142">
        <v>44209</v>
      </c>
      <c r="B447" s="174" t="s">
        <v>239</v>
      </c>
      <c r="C447" s="173" t="s">
        <v>393</v>
      </c>
      <c r="D447" s="94"/>
      <c r="E447" s="145">
        <v>1556526.31</v>
      </c>
      <c r="F447" s="182">
        <f t="shared" si="7"/>
        <v>2359628355.5900006</v>
      </c>
    </row>
    <row r="448" spans="1:7" s="38" customFormat="1" ht="51.75" customHeight="1" thickBot="1" x14ac:dyDescent="0.3">
      <c r="A448" s="142">
        <v>44210</v>
      </c>
      <c r="B448" s="139">
        <v>33885</v>
      </c>
      <c r="C448" s="173" t="s">
        <v>240</v>
      </c>
      <c r="D448" s="94"/>
      <c r="E448" s="145">
        <v>12607746.630000001</v>
      </c>
      <c r="F448" s="182">
        <f t="shared" si="7"/>
        <v>2347020608.9600005</v>
      </c>
    </row>
    <row r="449" spans="1:7" s="38" customFormat="1" ht="80.25" thickBot="1" x14ac:dyDescent="0.3">
      <c r="A449" s="142">
        <v>44210</v>
      </c>
      <c r="B449" s="139" t="s">
        <v>241</v>
      </c>
      <c r="C449" s="173" t="s">
        <v>394</v>
      </c>
      <c r="D449" s="94"/>
      <c r="E449" s="145">
        <v>4992722.47</v>
      </c>
      <c r="F449" s="182">
        <f t="shared" si="7"/>
        <v>2342027886.4900007</v>
      </c>
    </row>
    <row r="450" spans="1:7" s="38" customFormat="1" ht="63" customHeight="1" thickBot="1" x14ac:dyDescent="0.3">
      <c r="A450" s="171">
        <v>44211</v>
      </c>
      <c r="B450" s="175">
        <v>33886</v>
      </c>
      <c r="C450" s="183" t="s">
        <v>242</v>
      </c>
      <c r="D450" s="184"/>
      <c r="E450" s="172">
        <v>19865200.460000001</v>
      </c>
      <c r="F450" s="182">
        <f t="shared" si="7"/>
        <v>2322162686.0300007</v>
      </c>
    </row>
    <row r="451" spans="1:7" s="38" customFormat="1" ht="57.75" customHeight="1" thickBot="1" x14ac:dyDescent="0.3">
      <c r="A451" s="142">
        <v>44211</v>
      </c>
      <c r="B451" s="139">
        <v>33887</v>
      </c>
      <c r="C451" s="173" t="s">
        <v>243</v>
      </c>
      <c r="D451" s="95"/>
      <c r="E451" s="145">
        <v>4152224.96</v>
      </c>
      <c r="F451" s="182">
        <f t="shared" si="7"/>
        <v>2318010461.0700006</v>
      </c>
      <c r="G451" s="141"/>
    </row>
    <row r="452" spans="1:7" s="38" customFormat="1" ht="65.25" customHeight="1" thickBot="1" x14ac:dyDescent="0.3">
      <c r="A452" s="142">
        <v>44211</v>
      </c>
      <c r="B452" s="139">
        <v>33888</v>
      </c>
      <c r="C452" s="173" t="s">
        <v>395</v>
      </c>
      <c r="D452" s="95"/>
      <c r="E452" s="145">
        <v>13653426.449999999</v>
      </c>
      <c r="F452" s="182">
        <f t="shared" si="7"/>
        <v>2304357034.6200008</v>
      </c>
      <c r="G452" s="141"/>
    </row>
    <row r="453" spans="1:7" s="38" customFormat="1" ht="80.25" thickBot="1" x14ac:dyDescent="0.3">
      <c r="A453" s="142">
        <v>44211</v>
      </c>
      <c r="B453" s="139" t="s">
        <v>244</v>
      </c>
      <c r="C453" s="173" t="s">
        <v>396</v>
      </c>
      <c r="D453" s="95"/>
      <c r="E453" s="145">
        <v>12480337.369999999</v>
      </c>
      <c r="F453" s="182">
        <f t="shared" si="7"/>
        <v>2291876697.250001</v>
      </c>
      <c r="G453" s="141"/>
    </row>
    <row r="454" spans="1:7" s="38" customFormat="1" ht="106.5" customHeight="1" thickBot="1" x14ac:dyDescent="0.3">
      <c r="A454" s="142">
        <v>44211</v>
      </c>
      <c r="B454" s="139" t="s">
        <v>245</v>
      </c>
      <c r="C454" s="173" t="s">
        <v>397</v>
      </c>
      <c r="D454" s="95"/>
      <c r="E454" s="145">
        <v>3281334.94</v>
      </c>
      <c r="F454" s="182">
        <f t="shared" si="7"/>
        <v>2288595362.3100009</v>
      </c>
      <c r="G454" s="141"/>
    </row>
    <row r="455" spans="1:7" s="38" customFormat="1" ht="69" thickBot="1" x14ac:dyDescent="0.3">
      <c r="A455" s="142">
        <v>44211</v>
      </c>
      <c r="B455" s="139" t="s">
        <v>246</v>
      </c>
      <c r="C455" s="173" t="s">
        <v>247</v>
      </c>
      <c r="D455" s="95"/>
      <c r="E455" s="145">
        <v>2588563.23</v>
      </c>
      <c r="F455" s="182">
        <f t="shared" si="7"/>
        <v>2286006799.0800009</v>
      </c>
    </row>
    <row r="456" spans="1:7" s="38" customFormat="1" ht="57.75" customHeight="1" thickBot="1" x14ac:dyDescent="0.3">
      <c r="A456" s="142">
        <v>44211</v>
      </c>
      <c r="B456" s="139" t="s">
        <v>248</v>
      </c>
      <c r="C456" s="173" t="s">
        <v>398</v>
      </c>
      <c r="D456" s="95"/>
      <c r="E456" s="153">
        <v>3557480.72</v>
      </c>
      <c r="F456" s="197">
        <f t="shared" si="7"/>
        <v>2282449318.3600011</v>
      </c>
    </row>
    <row r="457" spans="1:7" s="38" customFormat="1" ht="63" customHeight="1" thickBot="1" x14ac:dyDescent="0.3">
      <c r="A457" s="142">
        <v>44214</v>
      </c>
      <c r="B457" s="139" t="s">
        <v>325</v>
      </c>
      <c r="C457" s="173" t="s">
        <v>399</v>
      </c>
      <c r="D457" s="95"/>
      <c r="E457" s="153">
        <v>2678398.9900000002</v>
      </c>
      <c r="F457" s="197">
        <f t="shared" si="7"/>
        <v>2279770919.3700013</v>
      </c>
    </row>
    <row r="458" spans="1:7" s="38" customFormat="1" ht="81.75" customHeight="1" thickBot="1" x14ac:dyDescent="0.3">
      <c r="A458" s="142">
        <v>44214</v>
      </c>
      <c r="B458" s="139" t="s">
        <v>326</v>
      </c>
      <c r="C458" s="199" t="s">
        <v>400</v>
      </c>
      <c r="D458" s="198"/>
      <c r="E458" s="153">
        <v>5976265.2400000002</v>
      </c>
      <c r="F458" s="197">
        <f t="shared" si="7"/>
        <v>2273794654.1300015</v>
      </c>
    </row>
    <row r="459" spans="1:7" s="38" customFormat="1" ht="54" customHeight="1" thickBot="1" x14ac:dyDescent="0.3">
      <c r="A459" s="201">
        <v>44215</v>
      </c>
      <c r="B459" s="200" t="s">
        <v>327</v>
      </c>
      <c r="C459" s="202" t="s">
        <v>401</v>
      </c>
      <c r="D459" s="203"/>
      <c r="E459" s="204">
        <v>70885.119999999995</v>
      </c>
      <c r="F459" s="197">
        <f t="shared" si="7"/>
        <v>2273723769.0100017</v>
      </c>
    </row>
    <row r="460" spans="1:7" s="38" customFormat="1" ht="57.75" thickBot="1" x14ac:dyDescent="0.3">
      <c r="A460" s="142">
        <v>44215</v>
      </c>
      <c r="B460" s="139" t="s">
        <v>328</v>
      </c>
      <c r="C460" s="173" t="s">
        <v>402</v>
      </c>
      <c r="D460" s="198"/>
      <c r="E460" s="153">
        <v>1016120.46</v>
      </c>
      <c r="F460" s="197">
        <f t="shared" si="7"/>
        <v>2272707648.5500016</v>
      </c>
    </row>
    <row r="461" spans="1:7" s="38" customFormat="1" ht="46.5" thickBot="1" x14ac:dyDescent="0.3">
      <c r="A461" s="142">
        <v>44216</v>
      </c>
      <c r="B461" s="139">
        <v>33889</v>
      </c>
      <c r="C461" s="173" t="s">
        <v>403</v>
      </c>
      <c r="D461" s="198"/>
      <c r="E461" s="153">
        <v>3064525.6</v>
      </c>
      <c r="F461" s="197">
        <f t="shared" si="7"/>
        <v>2269643122.9500017</v>
      </c>
    </row>
    <row r="462" spans="1:7" s="38" customFormat="1" ht="50.25" customHeight="1" thickBot="1" x14ac:dyDescent="0.3">
      <c r="A462" s="142">
        <v>44216</v>
      </c>
      <c r="B462" s="139">
        <v>33890</v>
      </c>
      <c r="C462" s="208" t="s">
        <v>404</v>
      </c>
      <c r="D462" s="203"/>
      <c r="E462" s="204">
        <v>630624.9</v>
      </c>
      <c r="F462" s="197">
        <f t="shared" si="7"/>
        <v>2269012498.0500016</v>
      </c>
    </row>
    <row r="463" spans="1:7" s="38" customFormat="1" ht="80.25" thickBot="1" x14ac:dyDescent="0.3">
      <c r="A463" s="142">
        <v>44216</v>
      </c>
      <c r="B463" s="187" t="s">
        <v>329</v>
      </c>
      <c r="C463" s="173" t="s">
        <v>405</v>
      </c>
      <c r="D463" s="95"/>
      <c r="E463" s="153">
        <v>16078507.949999999</v>
      </c>
      <c r="F463" s="197">
        <f t="shared" si="7"/>
        <v>2252933990.1000018</v>
      </c>
    </row>
    <row r="464" spans="1:7" s="38" customFormat="1" ht="81.75" customHeight="1" thickBot="1" x14ac:dyDescent="0.3">
      <c r="A464" s="142">
        <v>44216</v>
      </c>
      <c r="B464" s="209" t="s">
        <v>330</v>
      </c>
      <c r="C464" s="173" t="s">
        <v>406</v>
      </c>
      <c r="D464" s="95"/>
      <c r="E464" s="153">
        <v>307237.94</v>
      </c>
      <c r="F464" s="197">
        <f t="shared" si="7"/>
        <v>2252626752.1600018</v>
      </c>
    </row>
    <row r="465" spans="1:6" s="38" customFormat="1" ht="63.75" customHeight="1" thickBot="1" x14ac:dyDescent="0.3">
      <c r="A465" s="142">
        <v>44218</v>
      </c>
      <c r="B465" s="209" t="s">
        <v>331</v>
      </c>
      <c r="C465" s="173" t="s">
        <v>407</v>
      </c>
      <c r="D465" s="95"/>
      <c r="E465" s="153">
        <v>20768417.719999999</v>
      </c>
      <c r="F465" s="197">
        <f t="shared" si="7"/>
        <v>2231858334.440002</v>
      </c>
    </row>
    <row r="466" spans="1:6" s="38" customFormat="1" ht="57.75" thickBot="1" x14ac:dyDescent="0.3">
      <c r="A466" s="142">
        <v>43852</v>
      </c>
      <c r="B466" s="174" t="s">
        <v>332</v>
      </c>
      <c r="C466" s="221" t="s">
        <v>408</v>
      </c>
      <c r="D466" s="95"/>
      <c r="E466" s="153">
        <v>1460373.32</v>
      </c>
      <c r="F466" s="197">
        <f t="shared" si="7"/>
        <v>2230397961.1200018</v>
      </c>
    </row>
    <row r="467" spans="1:6" s="38" customFormat="1" ht="45.75" x14ac:dyDescent="0.25">
      <c r="A467" s="142">
        <v>44222</v>
      </c>
      <c r="B467" s="139" t="s">
        <v>495</v>
      </c>
      <c r="C467" s="221" t="s">
        <v>496</v>
      </c>
      <c r="D467" s="95"/>
      <c r="E467" s="153">
        <v>1035293.56</v>
      </c>
      <c r="F467" s="236">
        <f t="shared" si="7"/>
        <v>2229362667.5600019</v>
      </c>
    </row>
    <row r="468" spans="1:6" s="38" customFormat="1" x14ac:dyDescent="0.25">
      <c r="A468" s="205"/>
      <c r="B468" s="28"/>
      <c r="C468" s="206"/>
      <c r="D468" s="121"/>
      <c r="E468" s="207"/>
      <c r="F468" s="113"/>
    </row>
    <row r="469" spans="1:6" s="38" customFormat="1" x14ac:dyDescent="0.25">
      <c r="A469" s="205"/>
      <c r="B469" s="28"/>
      <c r="C469" s="206"/>
      <c r="D469" s="121"/>
      <c r="E469" s="207"/>
      <c r="F469" s="113"/>
    </row>
    <row r="470" spans="1:6" s="38" customFormat="1" x14ac:dyDescent="0.25">
      <c r="A470" s="205"/>
      <c r="B470" s="28"/>
      <c r="C470" s="206"/>
      <c r="D470" s="121"/>
      <c r="E470" s="207"/>
      <c r="F470" s="113"/>
    </row>
    <row r="471" spans="1:6" s="38" customFormat="1" x14ac:dyDescent="0.25">
      <c r="A471" s="205"/>
      <c r="B471" s="28"/>
      <c r="C471" s="206"/>
      <c r="D471" s="121"/>
      <c r="E471" s="207"/>
      <c r="F471" s="113"/>
    </row>
    <row r="472" spans="1:6" x14ac:dyDescent="0.25">
      <c r="A472" s="10"/>
      <c r="B472" s="133"/>
      <c r="C472" s="35"/>
      <c r="D472" s="71"/>
      <c r="E472" s="36"/>
      <c r="F472" s="113"/>
    </row>
    <row r="473" spans="1:6" x14ac:dyDescent="0.25">
      <c r="A473" s="10"/>
      <c r="B473" s="133"/>
      <c r="C473" s="35"/>
      <c r="D473" s="71"/>
      <c r="E473" s="36"/>
      <c r="F473" s="113"/>
    </row>
    <row r="474" spans="1:6" x14ac:dyDescent="0.25">
      <c r="A474" s="10"/>
      <c r="B474" s="133"/>
      <c r="C474" s="35"/>
      <c r="D474" s="71"/>
      <c r="E474" s="36"/>
      <c r="F474" s="113"/>
    </row>
    <row r="475" spans="1:6" x14ac:dyDescent="0.25">
      <c r="A475" s="1171" t="s">
        <v>0</v>
      </c>
      <c r="B475" s="1171"/>
      <c r="C475" s="1171"/>
      <c r="D475" s="1171"/>
      <c r="E475" s="1171"/>
      <c r="F475" s="1171"/>
    </row>
    <row r="476" spans="1:6" x14ac:dyDescent="0.25">
      <c r="A476" s="1172" t="s">
        <v>33</v>
      </c>
      <c r="B476" s="1172"/>
      <c r="C476" s="1172"/>
      <c r="D476" s="1172"/>
      <c r="E476" s="1172"/>
      <c r="F476" s="1172"/>
    </row>
    <row r="477" spans="1:6" x14ac:dyDescent="0.25">
      <c r="A477" s="39"/>
      <c r="B477" s="130"/>
      <c r="C477" s="168"/>
      <c r="D477" s="168"/>
      <c r="E477" s="105"/>
      <c r="F477" s="100"/>
    </row>
    <row r="478" spans="1:6" x14ac:dyDescent="0.25">
      <c r="A478" s="1171" t="s">
        <v>1</v>
      </c>
      <c r="B478" s="1171"/>
      <c r="C478" s="1171"/>
      <c r="D478" s="1171"/>
      <c r="E478" s="1171"/>
      <c r="F478" s="1171"/>
    </row>
    <row r="479" spans="1:6" x14ac:dyDescent="0.25">
      <c r="A479" s="1173" t="s">
        <v>536</v>
      </c>
      <c r="B479" s="1173"/>
      <c r="C479" s="1173"/>
      <c r="D479" s="1173"/>
      <c r="E479" s="1173"/>
      <c r="F479" s="1173"/>
    </row>
    <row r="480" spans="1:6" x14ac:dyDescent="0.25">
      <c r="A480" s="1173" t="s">
        <v>2</v>
      </c>
      <c r="B480" s="1173"/>
      <c r="C480" s="1173"/>
      <c r="D480" s="1173"/>
      <c r="E480" s="1173"/>
      <c r="F480" s="1173"/>
    </row>
    <row r="481" spans="1:8" x14ac:dyDescent="0.25">
      <c r="A481" s="24"/>
      <c r="B481" s="131"/>
      <c r="C481" s="25"/>
      <c r="D481" s="68"/>
      <c r="E481" s="106"/>
      <c r="F481" s="101"/>
    </row>
    <row r="482" spans="1:8" x14ac:dyDescent="0.25">
      <c r="A482" s="10"/>
      <c r="B482" s="133"/>
      <c r="C482" s="35"/>
      <c r="D482" s="71"/>
      <c r="E482" s="36"/>
      <c r="F482" s="113"/>
    </row>
    <row r="483" spans="1:8" x14ac:dyDescent="0.25">
      <c r="A483" s="10"/>
      <c r="B483" s="133"/>
      <c r="C483" s="35"/>
      <c r="D483" s="71"/>
      <c r="E483" s="36"/>
      <c r="F483" s="113"/>
    </row>
    <row r="484" spans="1:8" ht="15.75" thickBot="1" x14ac:dyDescent="0.3">
      <c r="A484" s="11"/>
      <c r="B484" s="12"/>
      <c r="C484" s="13"/>
      <c r="D484" s="69"/>
      <c r="E484" s="108"/>
      <c r="F484" s="101"/>
    </row>
    <row r="485" spans="1:8" x14ac:dyDescent="0.25">
      <c r="A485" s="1190" t="s">
        <v>17</v>
      </c>
      <c r="B485" s="1191"/>
      <c r="C485" s="1191"/>
      <c r="D485" s="1191"/>
      <c r="E485" s="1191"/>
      <c r="F485" s="47"/>
    </row>
    <row r="486" spans="1:8" ht="15.75" thickBot="1" x14ac:dyDescent="0.3">
      <c r="A486" s="1192"/>
      <c r="B486" s="1193"/>
      <c r="C486" s="1193"/>
      <c r="D486" s="1193"/>
      <c r="E486" s="1193"/>
      <c r="F486" s="48"/>
    </row>
    <row r="487" spans="1:8" x14ac:dyDescent="0.25">
      <c r="A487" s="1190" t="s">
        <v>4</v>
      </c>
      <c r="B487" s="1191"/>
      <c r="C487" s="1191"/>
      <c r="D487" s="1191"/>
      <c r="E487" s="1194"/>
      <c r="F487" s="1196">
        <v>45233318.68</v>
      </c>
      <c r="H487" s="104"/>
    </row>
    <row r="488" spans="1:8" ht="15.75" thickBot="1" x14ac:dyDescent="0.3">
      <c r="A488" s="1192"/>
      <c r="B488" s="1193"/>
      <c r="C488" s="1193"/>
      <c r="D488" s="1193"/>
      <c r="E488" s="1195"/>
      <c r="F488" s="1197"/>
    </row>
    <row r="489" spans="1:8" x14ac:dyDescent="0.25">
      <c r="A489" s="1198" t="s">
        <v>5</v>
      </c>
      <c r="B489" s="1200" t="s">
        <v>6</v>
      </c>
      <c r="C489" s="1204" t="s">
        <v>18</v>
      </c>
      <c r="D489" s="1198" t="s">
        <v>8</v>
      </c>
      <c r="E489" s="1202" t="s">
        <v>9</v>
      </c>
      <c r="F489" s="1204" t="s">
        <v>10</v>
      </c>
    </row>
    <row r="490" spans="1:8" ht="15.75" thickBot="1" x14ac:dyDescent="0.3">
      <c r="A490" s="1199"/>
      <c r="B490" s="1201"/>
      <c r="C490" s="1205"/>
      <c r="D490" s="1199"/>
      <c r="E490" s="1203"/>
      <c r="F490" s="1205"/>
    </row>
    <row r="491" spans="1:8" ht="24.75" customHeight="1" thickBot="1" x14ac:dyDescent="0.3">
      <c r="A491" s="43"/>
      <c r="B491" s="44"/>
      <c r="C491" s="181" t="s">
        <v>19</v>
      </c>
      <c r="D491" s="195">
        <f>62844046+4909906.62+100000000+62841546</f>
        <v>230595498.62</v>
      </c>
      <c r="E491" s="178"/>
      <c r="F491" s="129">
        <f>F487+D491</f>
        <v>275828817.30000001</v>
      </c>
    </row>
    <row r="492" spans="1:8" ht="21.75" customHeight="1" thickBot="1" x14ac:dyDescent="0.3">
      <c r="A492" s="140"/>
      <c r="B492" s="85"/>
      <c r="C492" s="2" t="s">
        <v>19</v>
      </c>
      <c r="D492" s="148"/>
      <c r="E492" s="180">
        <f>62844046+8016511.4+62841546+8132635.52</f>
        <v>141834738.92000002</v>
      </c>
      <c r="F492" s="177">
        <f>F491-E492</f>
        <v>133994078.38</v>
      </c>
    </row>
    <row r="493" spans="1:8" ht="21.75" customHeight="1" thickBot="1" x14ac:dyDescent="0.3">
      <c r="A493" s="15"/>
      <c r="B493" s="1"/>
      <c r="C493" s="2" t="s">
        <v>20</v>
      </c>
      <c r="D493" s="165">
        <v>10000</v>
      </c>
      <c r="E493" s="179"/>
      <c r="F493" s="129">
        <f>F492+D493</f>
        <v>134004078.38</v>
      </c>
    </row>
    <row r="494" spans="1:8" s="25" customFormat="1" ht="12" thickBot="1" x14ac:dyDescent="0.25">
      <c r="A494" s="87"/>
      <c r="B494" s="1"/>
      <c r="C494" s="2" t="s">
        <v>14</v>
      </c>
      <c r="D494" s="149"/>
      <c r="E494" s="163">
        <v>182948.5</v>
      </c>
      <c r="F494" s="129">
        <f>F493-E494</f>
        <v>133821129.88</v>
      </c>
    </row>
    <row r="495" spans="1:8" s="25" customFormat="1" ht="12" thickBot="1" x14ac:dyDescent="0.25">
      <c r="A495" s="134">
        <v>44211</v>
      </c>
      <c r="B495" s="137">
        <v>102662</v>
      </c>
      <c r="C495" s="30" t="s">
        <v>41</v>
      </c>
      <c r="D495" s="136"/>
      <c r="E495" s="145">
        <v>0</v>
      </c>
      <c r="F495" s="129">
        <f t="shared" ref="F495:F507" si="8">F494-E495</f>
        <v>133821129.88</v>
      </c>
    </row>
    <row r="496" spans="1:8" s="25" customFormat="1" ht="12" thickBot="1" x14ac:dyDescent="0.25">
      <c r="A496" s="134">
        <v>44222</v>
      </c>
      <c r="B496" s="137" t="s">
        <v>497</v>
      </c>
      <c r="C496" s="5" t="s">
        <v>526</v>
      </c>
      <c r="D496" s="136"/>
      <c r="E496" s="42">
        <v>52590810.770000003</v>
      </c>
      <c r="F496" s="129">
        <f t="shared" si="8"/>
        <v>81230319.109999985</v>
      </c>
    </row>
    <row r="497" spans="1:6" s="25" customFormat="1" ht="12" thickBot="1" x14ac:dyDescent="0.25">
      <c r="A497" s="134">
        <v>44222</v>
      </c>
      <c r="B497" s="229" t="s">
        <v>525</v>
      </c>
      <c r="C497" s="5" t="s">
        <v>524</v>
      </c>
      <c r="D497" s="136"/>
      <c r="E497" s="42">
        <v>17574546.82</v>
      </c>
      <c r="F497" s="129">
        <f t="shared" si="8"/>
        <v>63655772.289999984</v>
      </c>
    </row>
    <row r="498" spans="1:6" s="235" customFormat="1" ht="12" thickBot="1" x14ac:dyDescent="0.25">
      <c r="A498" s="230">
        <v>44223</v>
      </c>
      <c r="B498" s="231" t="s">
        <v>530</v>
      </c>
      <c r="C498" s="232" t="s">
        <v>517</v>
      </c>
      <c r="D498" s="233"/>
      <c r="E498" s="234">
        <v>211530.26</v>
      </c>
      <c r="F498" s="129">
        <f t="shared" si="8"/>
        <v>63444242.029999986</v>
      </c>
    </row>
    <row r="499" spans="1:6" s="235" customFormat="1" ht="12" thickBot="1" x14ac:dyDescent="0.25">
      <c r="A499" s="230">
        <v>44223</v>
      </c>
      <c r="B499" s="231" t="s">
        <v>531</v>
      </c>
      <c r="C499" s="232" t="s">
        <v>528</v>
      </c>
      <c r="D499" s="233"/>
      <c r="E499" s="234">
        <v>224118.86</v>
      </c>
      <c r="F499" s="129">
        <f t="shared" si="8"/>
        <v>63220123.169999987</v>
      </c>
    </row>
    <row r="500" spans="1:6" s="235" customFormat="1" ht="12" thickBot="1" x14ac:dyDescent="0.25">
      <c r="A500" s="230">
        <v>44223</v>
      </c>
      <c r="B500" s="231" t="s">
        <v>532</v>
      </c>
      <c r="C500" s="232" t="s">
        <v>527</v>
      </c>
      <c r="D500" s="233"/>
      <c r="E500" s="234">
        <v>105130.8</v>
      </c>
      <c r="F500" s="129">
        <f t="shared" si="8"/>
        <v>63114992.36999999</v>
      </c>
    </row>
    <row r="501" spans="1:6" s="235" customFormat="1" ht="12" thickBot="1" x14ac:dyDescent="0.25">
      <c r="A501" s="230">
        <v>44223</v>
      </c>
      <c r="B501" s="231" t="s">
        <v>533</v>
      </c>
      <c r="C501" s="232" t="s">
        <v>529</v>
      </c>
      <c r="D501" s="233"/>
      <c r="E501" s="234">
        <v>1321861.1499999999</v>
      </c>
      <c r="F501" s="129">
        <f t="shared" si="8"/>
        <v>61793131.219999991</v>
      </c>
    </row>
    <row r="502" spans="1:6" s="25" customFormat="1" ht="11.25" customHeight="1" thickBot="1" x14ac:dyDescent="0.25">
      <c r="A502" s="134">
        <v>44223</v>
      </c>
      <c r="B502" s="229" t="s">
        <v>519</v>
      </c>
      <c r="C502" s="5" t="s">
        <v>517</v>
      </c>
      <c r="D502" s="95"/>
      <c r="E502" s="42">
        <v>911706.87</v>
      </c>
      <c r="F502" s="129">
        <f t="shared" si="8"/>
        <v>60881424.349999994</v>
      </c>
    </row>
    <row r="503" spans="1:6" s="25" customFormat="1" ht="12" customHeight="1" thickBot="1" x14ac:dyDescent="0.25">
      <c r="A503" s="134">
        <v>44223</v>
      </c>
      <c r="B503" s="229" t="s">
        <v>521</v>
      </c>
      <c r="C503" s="5" t="s">
        <v>522</v>
      </c>
      <c r="D503" s="95"/>
      <c r="E503" s="42">
        <v>45759522.229999997</v>
      </c>
      <c r="F503" s="129">
        <f t="shared" si="8"/>
        <v>15121902.119999997</v>
      </c>
    </row>
    <row r="504" spans="1:6" s="25" customFormat="1" ht="11.25" customHeight="1" thickBot="1" x14ac:dyDescent="0.25">
      <c r="A504" s="134">
        <v>44225</v>
      </c>
      <c r="B504" s="229" t="s">
        <v>516</v>
      </c>
      <c r="C504" s="5" t="s">
        <v>515</v>
      </c>
      <c r="D504" s="95"/>
      <c r="E504" s="145">
        <v>5563743.5700000003</v>
      </c>
      <c r="F504" s="129">
        <f t="shared" si="8"/>
        <v>9558158.549999997</v>
      </c>
    </row>
    <row r="505" spans="1:6" s="25" customFormat="1" ht="11.25" customHeight="1" thickBot="1" x14ac:dyDescent="0.25">
      <c r="A505" s="134">
        <v>44225</v>
      </c>
      <c r="B505" s="229" t="s">
        <v>523</v>
      </c>
      <c r="C505" s="5" t="s">
        <v>517</v>
      </c>
      <c r="D505" s="95"/>
      <c r="E505" s="42">
        <v>61999.4</v>
      </c>
      <c r="F505" s="129">
        <f t="shared" si="8"/>
        <v>9496159.1499999966</v>
      </c>
    </row>
    <row r="506" spans="1:6" s="25" customFormat="1" ht="11.25" customHeight="1" thickBot="1" x14ac:dyDescent="0.25">
      <c r="A506" s="134">
        <v>44225</v>
      </c>
      <c r="B506" s="229" t="s">
        <v>518</v>
      </c>
      <c r="C506" s="5" t="s">
        <v>515</v>
      </c>
      <c r="D506" s="95"/>
      <c r="E506" s="145">
        <v>459802.34</v>
      </c>
      <c r="F506" s="129">
        <f t="shared" si="8"/>
        <v>9036356.8099999968</v>
      </c>
    </row>
    <row r="507" spans="1:6" s="25" customFormat="1" ht="11.25" customHeight="1" thickBot="1" x14ac:dyDescent="0.25">
      <c r="A507" s="134">
        <v>44225</v>
      </c>
      <c r="B507" s="229" t="s">
        <v>520</v>
      </c>
      <c r="C507" s="5" t="s">
        <v>517</v>
      </c>
      <c r="D507" s="95"/>
      <c r="E507" s="145">
        <v>3564832.13</v>
      </c>
      <c r="F507" s="129">
        <f t="shared" si="8"/>
        <v>5471524.6799999969</v>
      </c>
    </row>
    <row r="508" spans="1:6" s="25" customFormat="1" ht="12.75" customHeight="1" x14ac:dyDescent="0.2">
      <c r="A508" s="134"/>
      <c r="B508" s="226"/>
      <c r="C508" s="226"/>
      <c r="D508" s="95"/>
      <c r="E508" s="145"/>
      <c r="F508" s="129"/>
    </row>
    <row r="509" spans="1:6" s="25" customFormat="1" ht="11.25" customHeight="1" x14ac:dyDescent="0.2">
      <c r="A509" s="10"/>
      <c r="B509" s="227"/>
      <c r="C509" s="28"/>
      <c r="D509" s="121"/>
      <c r="E509" s="228"/>
      <c r="F509" s="112"/>
    </row>
    <row r="510" spans="1:6" s="25" customFormat="1" ht="11.25" x14ac:dyDescent="0.2">
      <c r="A510" s="17"/>
      <c r="B510" s="133"/>
      <c r="C510" s="19"/>
      <c r="D510" s="69"/>
      <c r="E510" s="29"/>
      <c r="F510" s="112"/>
    </row>
    <row r="511" spans="1:6" x14ac:dyDescent="0.25">
      <c r="A511" s="1171" t="s">
        <v>0</v>
      </c>
      <c r="B511" s="1171"/>
      <c r="C511" s="1171"/>
      <c r="D511" s="1171"/>
      <c r="E511" s="1171"/>
      <c r="F511" s="1171"/>
    </row>
    <row r="512" spans="1:6" x14ac:dyDescent="0.25">
      <c r="A512" s="1172" t="s">
        <v>33</v>
      </c>
      <c r="B512" s="1172"/>
      <c r="C512" s="1172"/>
      <c r="D512" s="1172"/>
      <c r="E512" s="1172"/>
      <c r="F512" s="1172"/>
    </row>
    <row r="513" spans="1:6" x14ac:dyDescent="0.25">
      <c r="A513" s="124"/>
      <c r="B513" s="130"/>
      <c r="C513" s="225"/>
      <c r="D513" s="225"/>
      <c r="E513" s="105"/>
      <c r="F513" s="100"/>
    </row>
    <row r="514" spans="1:6" x14ac:dyDescent="0.25">
      <c r="A514" s="1171" t="s">
        <v>1</v>
      </c>
      <c r="B514" s="1171"/>
      <c r="C514" s="1171"/>
      <c r="D514" s="1171"/>
      <c r="E514" s="1171"/>
      <c r="F514" s="1171"/>
    </row>
    <row r="515" spans="1:6" ht="15" customHeight="1" x14ac:dyDescent="0.25">
      <c r="A515" s="1173" t="s">
        <v>537</v>
      </c>
      <c r="B515" s="1173"/>
      <c r="C515" s="1173"/>
      <c r="D515" s="1173"/>
      <c r="E515" s="1173"/>
      <c r="F515" s="1173"/>
    </row>
    <row r="516" spans="1:6" ht="15" customHeight="1" x14ac:dyDescent="0.25">
      <c r="A516" s="1173" t="s">
        <v>2</v>
      </c>
      <c r="B516" s="1173"/>
      <c r="C516" s="1173"/>
      <c r="D516" s="1173"/>
      <c r="E516" s="1173"/>
      <c r="F516" s="1173"/>
    </row>
    <row r="517" spans="1:6" x14ac:dyDescent="0.25">
      <c r="A517" s="123"/>
      <c r="B517" s="131"/>
      <c r="C517" s="25"/>
      <c r="D517" s="68"/>
      <c r="E517" s="106"/>
      <c r="F517" s="101"/>
    </row>
    <row r="518" spans="1:6" x14ac:dyDescent="0.25">
      <c r="A518" s="17"/>
      <c r="B518" s="18"/>
      <c r="C518" s="19"/>
      <c r="D518" s="69"/>
      <c r="E518" s="29"/>
      <c r="F518" s="112"/>
    </row>
    <row r="519" spans="1:6" ht="15.75" thickBot="1" x14ac:dyDescent="0.3">
      <c r="A519" s="126"/>
      <c r="B519" s="18"/>
      <c r="C519" s="22"/>
      <c r="D519" s="69"/>
      <c r="E519" s="23"/>
      <c r="F519" s="112"/>
    </row>
    <row r="520" spans="1:6" x14ac:dyDescent="0.25">
      <c r="A520" s="1190" t="s">
        <v>21</v>
      </c>
      <c r="B520" s="1191"/>
      <c r="C520" s="1191"/>
      <c r="D520" s="1191"/>
      <c r="E520" s="1194"/>
      <c r="F520" s="47"/>
    </row>
    <row r="521" spans="1:6" ht="15.75" thickBot="1" x14ac:dyDescent="0.3">
      <c r="A521" s="1192"/>
      <c r="B521" s="1193"/>
      <c r="C521" s="1193"/>
      <c r="D521" s="1193"/>
      <c r="E521" s="1195"/>
      <c r="F521" s="122"/>
    </row>
    <row r="522" spans="1:6" x14ac:dyDescent="0.25">
      <c r="A522" s="1190" t="s">
        <v>4</v>
      </c>
      <c r="B522" s="1191"/>
      <c r="C522" s="1191"/>
      <c r="D522" s="1191"/>
      <c r="E522" s="1194"/>
      <c r="F522" s="1196">
        <v>678938626.5</v>
      </c>
    </row>
    <row r="523" spans="1:6" ht="15.75" thickBot="1" x14ac:dyDescent="0.3">
      <c r="A523" s="1192"/>
      <c r="B523" s="1193"/>
      <c r="C523" s="1193"/>
      <c r="D523" s="1193"/>
      <c r="E523" s="1195"/>
      <c r="F523" s="1197"/>
    </row>
    <row r="524" spans="1:6" x14ac:dyDescent="0.25">
      <c r="A524" s="1207" t="s">
        <v>5</v>
      </c>
      <c r="B524" s="1209" t="s">
        <v>6</v>
      </c>
      <c r="C524" s="1211" t="s">
        <v>22</v>
      </c>
      <c r="D524" s="1211" t="s">
        <v>8</v>
      </c>
      <c r="E524" s="1213" t="s">
        <v>9</v>
      </c>
      <c r="F524" s="1215" t="s">
        <v>10</v>
      </c>
    </row>
    <row r="525" spans="1:6" ht="15.75" thickBot="1" x14ac:dyDescent="0.3">
      <c r="A525" s="1208"/>
      <c r="B525" s="1210"/>
      <c r="C525" s="1212"/>
      <c r="D525" s="1212"/>
      <c r="E525" s="1214"/>
      <c r="F525" s="1216"/>
    </row>
    <row r="526" spans="1:6" x14ac:dyDescent="0.25">
      <c r="A526" s="156"/>
      <c r="B526" s="98"/>
      <c r="C526" s="33" t="s">
        <v>32</v>
      </c>
      <c r="D526" s="135">
        <v>125685592</v>
      </c>
      <c r="E526" s="157"/>
      <c r="F526" s="158">
        <f>F522+D526-E526</f>
        <v>804624218.5</v>
      </c>
    </row>
    <row r="527" spans="1:6" x14ac:dyDescent="0.25">
      <c r="A527" s="159"/>
      <c r="B527" s="16"/>
      <c r="C527" s="2" t="s">
        <v>32</v>
      </c>
      <c r="D527" s="128"/>
      <c r="E527" s="128">
        <v>119974704.04000001</v>
      </c>
      <c r="F527" s="158">
        <f>F526+D527-E527</f>
        <v>684649514.46000004</v>
      </c>
    </row>
    <row r="528" spans="1:6" x14ac:dyDescent="0.25">
      <c r="A528" s="222"/>
      <c r="B528" s="16"/>
      <c r="C528" s="2" t="s">
        <v>508</v>
      </c>
      <c r="D528" s="223"/>
      <c r="E528" s="224">
        <v>175</v>
      </c>
      <c r="F528" s="160">
        <f>F527+D528-E528</f>
        <v>684649339.46000004</v>
      </c>
    </row>
    <row r="529" spans="1:6" x14ac:dyDescent="0.25">
      <c r="A529" s="59"/>
      <c r="B529" s="20"/>
      <c r="C529" s="64"/>
      <c r="D529" s="72"/>
      <c r="E529" s="65"/>
      <c r="F529" s="114"/>
    </row>
    <row r="530" spans="1:6" x14ac:dyDescent="0.25">
      <c r="A530" s="59"/>
      <c r="B530" s="20"/>
      <c r="C530" s="64"/>
      <c r="D530" s="72"/>
      <c r="E530" s="65"/>
      <c r="F530" s="114"/>
    </row>
    <row r="531" spans="1:6" x14ac:dyDescent="0.25">
      <c r="A531" s="59"/>
      <c r="B531" s="20"/>
      <c r="C531" s="64"/>
      <c r="D531" s="72"/>
      <c r="E531" s="65"/>
      <c r="F531" s="114"/>
    </row>
    <row r="532" spans="1:6" x14ac:dyDescent="0.25">
      <c r="A532" s="59"/>
      <c r="B532" s="20"/>
      <c r="C532" s="64"/>
      <c r="D532" s="72"/>
      <c r="E532" s="65"/>
      <c r="F532" s="114"/>
    </row>
    <row r="533" spans="1:6" x14ac:dyDescent="0.25">
      <c r="A533" s="1171" t="s">
        <v>0</v>
      </c>
      <c r="B533" s="1171"/>
      <c r="C533" s="1171"/>
      <c r="D533" s="1171"/>
      <c r="E533" s="1171"/>
      <c r="F533" s="1171"/>
    </row>
    <row r="534" spans="1:6" x14ac:dyDescent="0.25">
      <c r="A534" s="1172" t="s">
        <v>33</v>
      </c>
      <c r="B534" s="1172"/>
      <c r="C534" s="1172"/>
      <c r="D534" s="1172"/>
      <c r="E534" s="1172"/>
      <c r="F534" s="1172"/>
    </row>
    <row r="535" spans="1:6" x14ac:dyDescent="0.25">
      <c r="A535" s="124"/>
      <c r="B535" s="130"/>
      <c r="C535" s="225"/>
      <c r="D535" s="225"/>
      <c r="E535" s="105"/>
      <c r="F535" s="100"/>
    </row>
    <row r="536" spans="1:6" x14ac:dyDescent="0.25">
      <c r="A536" s="1171" t="s">
        <v>1</v>
      </c>
      <c r="B536" s="1171"/>
      <c r="C536" s="1171"/>
      <c r="D536" s="1171"/>
      <c r="E536" s="1171"/>
      <c r="F536" s="1171"/>
    </row>
    <row r="537" spans="1:6" ht="15" customHeight="1" x14ac:dyDescent="0.25">
      <c r="A537" s="1173" t="s">
        <v>538</v>
      </c>
      <c r="B537" s="1173"/>
      <c r="C537" s="1173"/>
      <c r="D537" s="1173"/>
      <c r="E537" s="1173"/>
      <c r="F537" s="1173"/>
    </row>
    <row r="538" spans="1:6" ht="15" customHeight="1" x14ac:dyDescent="0.25">
      <c r="A538" s="1173" t="s">
        <v>2</v>
      </c>
      <c r="B538" s="1173"/>
      <c r="C538" s="1173"/>
      <c r="D538" s="1173"/>
      <c r="E538" s="1173"/>
      <c r="F538" s="1173"/>
    </row>
    <row r="539" spans="1:6" x14ac:dyDescent="0.25">
      <c r="A539" s="123"/>
      <c r="B539" s="131"/>
      <c r="C539" s="25"/>
      <c r="D539" s="68"/>
      <c r="E539" s="106"/>
      <c r="F539" s="101"/>
    </row>
    <row r="540" spans="1:6" x14ac:dyDescent="0.25">
      <c r="A540" s="17"/>
      <c r="B540" s="18"/>
      <c r="C540" s="19"/>
      <c r="D540" s="69"/>
      <c r="E540" s="29"/>
      <c r="F540" s="112"/>
    </row>
    <row r="541" spans="1:6" ht="15.75" thickBot="1" x14ac:dyDescent="0.3">
      <c r="A541" s="126"/>
      <c r="B541" s="18"/>
      <c r="C541" s="22"/>
      <c r="D541" s="69"/>
      <c r="E541" s="23"/>
      <c r="F541" s="112"/>
    </row>
    <row r="542" spans="1:6" x14ac:dyDescent="0.25">
      <c r="A542" s="1190" t="s">
        <v>38</v>
      </c>
      <c r="B542" s="1191"/>
      <c r="C542" s="1191"/>
      <c r="D542" s="1191"/>
      <c r="E542" s="1194"/>
      <c r="F542" s="47"/>
    </row>
    <row r="543" spans="1:6" ht="15.75" thickBot="1" x14ac:dyDescent="0.3">
      <c r="A543" s="1192"/>
      <c r="B543" s="1193"/>
      <c r="C543" s="1193"/>
      <c r="D543" s="1193"/>
      <c r="E543" s="1195"/>
      <c r="F543" s="122">
        <v>9613155.8300000001</v>
      </c>
    </row>
    <row r="544" spans="1:6" x14ac:dyDescent="0.25">
      <c r="A544" s="1190" t="s">
        <v>4</v>
      </c>
      <c r="B544" s="1191"/>
      <c r="C544" s="1191"/>
      <c r="D544" s="1191"/>
      <c r="E544" s="1194"/>
      <c r="F544" s="1196"/>
    </row>
    <row r="545" spans="1:7" ht="15.75" thickBot="1" x14ac:dyDescent="0.3">
      <c r="A545" s="1192"/>
      <c r="B545" s="1193"/>
      <c r="C545" s="1193"/>
      <c r="D545" s="1193"/>
      <c r="E545" s="1195"/>
      <c r="F545" s="1197"/>
    </row>
    <row r="546" spans="1:7" x14ac:dyDescent="0.25">
      <c r="A546" s="1207" t="s">
        <v>5</v>
      </c>
      <c r="B546" s="1209" t="s">
        <v>6</v>
      </c>
      <c r="C546" s="1211" t="s">
        <v>22</v>
      </c>
      <c r="D546" s="1211" t="s">
        <v>8</v>
      </c>
      <c r="E546" s="1213" t="s">
        <v>9</v>
      </c>
      <c r="F546" s="1215" t="s">
        <v>10</v>
      </c>
    </row>
    <row r="547" spans="1:7" ht="15.75" thickBot="1" x14ac:dyDescent="0.3">
      <c r="A547" s="1208"/>
      <c r="B547" s="1210"/>
      <c r="C547" s="1212"/>
      <c r="D547" s="1212"/>
      <c r="E547" s="1214"/>
      <c r="F547" s="1216"/>
    </row>
    <row r="548" spans="1:7" x14ac:dyDescent="0.25">
      <c r="A548" s="156"/>
      <c r="B548" s="98"/>
      <c r="C548" s="33" t="s">
        <v>387</v>
      </c>
      <c r="D548" s="135">
        <v>16415002.779999999</v>
      </c>
      <c r="E548" s="157"/>
      <c r="F548" s="158">
        <f>F543+D548</f>
        <v>26028158.609999999</v>
      </c>
    </row>
    <row r="549" spans="1:7" x14ac:dyDescent="0.25">
      <c r="A549" s="159"/>
      <c r="B549" s="16"/>
      <c r="C549" s="2" t="s">
        <v>32</v>
      </c>
      <c r="D549" s="128"/>
      <c r="E549" s="128"/>
      <c r="F549" s="160">
        <f>F548-E549</f>
        <v>26028158.609999999</v>
      </c>
    </row>
    <row r="550" spans="1:7" ht="15.75" thickBot="1" x14ac:dyDescent="0.3">
      <c r="A550" s="53"/>
      <c r="B550" s="52"/>
      <c r="C550" s="55" t="s">
        <v>24</v>
      </c>
      <c r="D550" s="161"/>
      <c r="E550" s="54">
        <v>505172.04</v>
      </c>
      <c r="F550" s="162">
        <f>F549+D550-E550</f>
        <v>25522986.57</v>
      </c>
    </row>
    <row r="551" spans="1:7" x14ac:dyDescent="0.25">
      <c r="A551" s="59"/>
      <c r="B551" s="20"/>
      <c r="C551" s="86"/>
      <c r="D551" s="72"/>
      <c r="E551" s="65"/>
      <c r="F551" s="164"/>
    </row>
    <row r="552" spans="1:7" x14ac:dyDescent="0.25">
      <c r="A552" s="59"/>
      <c r="B552" s="20"/>
      <c r="C552" s="86"/>
      <c r="D552" s="72"/>
      <c r="E552" s="65"/>
      <c r="F552" s="164"/>
    </row>
    <row r="553" spans="1:7" x14ac:dyDescent="0.25">
      <c r="A553" s="59"/>
      <c r="B553" s="20"/>
      <c r="C553" s="86"/>
      <c r="D553" s="72"/>
      <c r="E553" s="65"/>
      <c r="F553" s="164"/>
      <c r="G553" t="s">
        <v>37</v>
      </c>
    </row>
    <row r="554" spans="1:7" x14ac:dyDescent="0.25">
      <c r="A554" s="59"/>
      <c r="B554" s="20"/>
      <c r="C554" s="86"/>
      <c r="D554" s="72"/>
      <c r="E554" s="65"/>
      <c r="F554" s="164"/>
    </row>
    <row r="555" spans="1:7" x14ac:dyDescent="0.25">
      <c r="A555" s="59"/>
      <c r="B555" s="20"/>
      <c r="C555" s="86"/>
      <c r="D555" s="72"/>
      <c r="E555" s="65"/>
      <c r="F555" s="164"/>
    </row>
    <row r="556" spans="1:7" x14ac:dyDescent="0.25">
      <c r="A556" s="59"/>
      <c r="B556" s="20"/>
      <c r="C556" s="86"/>
      <c r="D556" s="72"/>
      <c r="E556" s="65"/>
      <c r="F556" s="164"/>
    </row>
    <row r="557" spans="1:7" x14ac:dyDescent="0.25">
      <c r="A557" s="1171" t="s">
        <v>0</v>
      </c>
      <c r="B557" s="1171"/>
      <c r="C557" s="1171"/>
      <c r="D557" s="1171"/>
      <c r="E557" s="1171"/>
      <c r="F557" s="1171"/>
    </row>
    <row r="558" spans="1:7" x14ac:dyDescent="0.25">
      <c r="A558" s="1172" t="s">
        <v>33</v>
      </c>
      <c r="B558" s="1172"/>
      <c r="C558" s="1172"/>
      <c r="D558" s="1172"/>
      <c r="E558" s="1172"/>
      <c r="F558" s="1172"/>
    </row>
    <row r="559" spans="1:7" x14ac:dyDescent="0.25">
      <c r="A559" s="124"/>
      <c r="B559" s="130"/>
      <c r="C559" s="168"/>
      <c r="D559" s="168"/>
      <c r="E559" s="105"/>
      <c r="F559" s="100"/>
    </row>
    <row r="560" spans="1:7" x14ac:dyDescent="0.25">
      <c r="A560" s="1171" t="s">
        <v>1</v>
      </c>
      <c r="B560" s="1171"/>
      <c r="C560" s="1171"/>
      <c r="D560" s="1171"/>
      <c r="E560" s="1171"/>
      <c r="F560" s="1171"/>
    </row>
    <row r="561" spans="1:7" ht="15" customHeight="1" x14ac:dyDescent="0.25">
      <c r="A561" s="1173" t="s">
        <v>534</v>
      </c>
      <c r="B561" s="1173"/>
      <c r="C561" s="1173"/>
      <c r="D561" s="1173"/>
      <c r="E561" s="1173"/>
      <c r="F561" s="1173"/>
    </row>
    <row r="562" spans="1:7" ht="15" customHeight="1" x14ac:dyDescent="0.25">
      <c r="A562" s="1173" t="s">
        <v>2</v>
      </c>
      <c r="B562" s="1173"/>
      <c r="C562" s="1173"/>
      <c r="D562" s="1173"/>
      <c r="E562" s="1173"/>
      <c r="F562" s="1173"/>
    </row>
    <row r="563" spans="1:7" x14ac:dyDescent="0.25">
      <c r="A563" s="123"/>
      <c r="B563" s="131"/>
      <c r="C563" s="25"/>
      <c r="D563" s="68"/>
      <c r="E563" s="106"/>
      <c r="F563" s="101"/>
    </row>
    <row r="564" spans="1:7" x14ac:dyDescent="0.25">
      <c r="A564" s="59"/>
      <c r="B564" s="20"/>
      <c r="C564" s="86"/>
      <c r="D564" s="72"/>
      <c r="E564" s="65"/>
      <c r="F564" s="164"/>
    </row>
    <row r="565" spans="1:7" x14ac:dyDescent="0.25">
      <c r="A565" s="59"/>
      <c r="B565" s="20"/>
      <c r="C565" s="86"/>
      <c r="D565" s="72"/>
      <c r="E565" s="65"/>
      <c r="F565" s="164"/>
    </row>
    <row r="566" spans="1:7" ht="15.75" thickBot="1" x14ac:dyDescent="0.3">
      <c r="A566" s="26"/>
      <c r="B566" s="20"/>
      <c r="C566" s="14"/>
      <c r="D566" s="69"/>
      <c r="E566" s="108"/>
      <c r="F566" s="115"/>
    </row>
    <row r="567" spans="1:7" x14ac:dyDescent="0.25">
      <c r="A567" s="1174" t="s">
        <v>25</v>
      </c>
      <c r="B567" s="1175"/>
      <c r="C567" s="1175"/>
      <c r="D567" s="1175"/>
      <c r="E567" s="1175"/>
      <c r="F567" s="50"/>
    </row>
    <row r="568" spans="1:7" ht="15.75" thickBot="1" x14ac:dyDescent="0.3">
      <c r="A568" s="1176"/>
      <c r="B568" s="1177"/>
      <c r="C568" s="1177"/>
      <c r="D568" s="1177"/>
      <c r="E568" s="1177"/>
      <c r="F568" s="51"/>
    </row>
    <row r="569" spans="1:7" x14ac:dyDescent="0.25">
      <c r="A569" s="1174" t="s">
        <v>4</v>
      </c>
      <c r="B569" s="1175"/>
      <c r="C569" s="1175"/>
      <c r="D569" s="1175"/>
      <c r="E569" s="1178"/>
      <c r="F569" s="1180">
        <v>190565.24</v>
      </c>
    </row>
    <row r="570" spans="1:7" ht="15.75" thickBot="1" x14ac:dyDescent="0.3">
      <c r="A570" s="1176"/>
      <c r="B570" s="1177"/>
      <c r="C570" s="1177"/>
      <c r="D570" s="1177"/>
      <c r="E570" s="1179"/>
      <c r="F570" s="1181"/>
    </row>
    <row r="571" spans="1:7" x14ac:dyDescent="0.25">
      <c r="A571" s="1182" t="s">
        <v>5</v>
      </c>
      <c r="B571" s="1184" t="s">
        <v>23</v>
      </c>
      <c r="C571" s="1182" t="s">
        <v>22</v>
      </c>
      <c r="D571" s="1182" t="s">
        <v>8</v>
      </c>
      <c r="E571" s="1186" t="s">
        <v>9</v>
      </c>
      <c r="F571" s="1188" t="s">
        <v>10</v>
      </c>
      <c r="G571" t="s">
        <v>35</v>
      </c>
    </row>
    <row r="572" spans="1:7" ht="15.75" thickBot="1" x14ac:dyDescent="0.3">
      <c r="A572" s="1183"/>
      <c r="B572" s="1185"/>
      <c r="C572" s="1183"/>
      <c r="D572" s="1183"/>
      <c r="E572" s="1206"/>
      <c r="F572" s="1189"/>
    </row>
    <row r="573" spans="1:7" x14ac:dyDescent="0.25">
      <c r="A573" s="43"/>
      <c r="B573" s="56"/>
      <c r="C573" s="1" t="s">
        <v>24</v>
      </c>
      <c r="D573" s="82"/>
      <c r="E573" s="42">
        <v>175</v>
      </c>
      <c r="F573" s="97">
        <f>+F569+D573-E573</f>
        <v>190390.24</v>
      </c>
    </row>
    <row r="574" spans="1:7" s="37" customFormat="1" ht="28.5" customHeight="1" x14ac:dyDescent="0.25">
      <c r="A574" s="83"/>
      <c r="B574" s="34"/>
      <c r="C574" s="4" t="s">
        <v>16</v>
      </c>
      <c r="D574" s="81"/>
      <c r="E574" s="109"/>
      <c r="F574" s="96">
        <f t="shared" ref="F574" si="9">+F573+D574-E574</f>
        <v>190390.24</v>
      </c>
    </row>
    <row r="575" spans="1:7" s="37" customFormat="1" x14ac:dyDescent="0.25">
      <c r="A575" s="17"/>
      <c r="B575" s="155"/>
      <c r="C575" s="7"/>
      <c r="D575" s="73"/>
      <c r="E575" s="93"/>
      <c r="F575" s="116"/>
    </row>
    <row r="576" spans="1:7" s="37" customFormat="1" x14ac:dyDescent="0.25">
      <c r="A576" s="17"/>
      <c r="B576" s="155"/>
      <c r="C576" s="7"/>
      <c r="D576" s="73"/>
      <c r="E576" s="93"/>
      <c r="F576" s="116"/>
    </row>
    <row r="577" spans="1:6" s="37" customFormat="1" x14ac:dyDescent="0.25">
      <c r="A577" s="17"/>
      <c r="B577" s="155"/>
      <c r="C577" s="7"/>
      <c r="D577" s="73"/>
      <c r="E577" s="93"/>
      <c r="F577" s="116"/>
    </row>
    <row r="578" spans="1:6" s="37" customFormat="1" x14ac:dyDescent="0.25">
      <c r="A578" s="17"/>
      <c r="B578" s="155"/>
      <c r="C578" s="7"/>
      <c r="D578" s="73"/>
      <c r="E578" s="93"/>
      <c r="F578" s="116"/>
    </row>
    <row r="579" spans="1:6" s="37" customFormat="1" x14ac:dyDescent="0.25">
      <c r="A579" s="17"/>
      <c r="B579" s="155"/>
      <c r="C579" s="7"/>
      <c r="D579" s="73"/>
      <c r="E579" s="93"/>
      <c r="F579" s="116"/>
    </row>
    <row r="580" spans="1:6" s="37" customFormat="1" x14ac:dyDescent="0.25">
      <c r="A580" s="17"/>
      <c r="B580" s="155"/>
      <c r="C580" s="7"/>
      <c r="D580" s="73"/>
      <c r="E580" s="93"/>
      <c r="F580" s="116"/>
    </row>
    <row r="581" spans="1:6" s="37" customFormat="1" x14ac:dyDescent="0.25">
      <c r="A581" s="17"/>
      <c r="B581" s="155"/>
      <c r="C581" s="7"/>
      <c r="D581" s="73"/>
      <c r="E581" s="93"/>
      <c r="F581" s="116"/>
    </row>
    <row r="582" spans="1:6" s="37" customFormat="1" x14ac:dyDescent="0.25">
      <c r="A582" s="1171" t="s">
        <v>0</v>
      </c>
      <c r="B582" s="1171"/>
      <c r="C582" s="1171"/>
      <c r="D582" s="1171"/>
      <c r="E582" s="1171"/>
      <c r="F582" s="1171"/>
    </row>
    <row r="583" spans="1:6" s="37" customFormat="1" x14ac:dyDescent="0.25">
      <c r="A583" s="1172" t="s">
        <v>33</v>
      </c>
      <c r="B583" s="1172"/>
      <c r="C583" s="1172"/>
      <c r="D583" s="1172"/>
      <c r="E583" s="1172"/>
      <c r="F583" s="1172"/>
    </row>
    <row r="584" spans="1:6" s="37" customFormat="1" x14ac:dyDescent="0.25">
      <c r="A584" s="39"/>
      <c r="B584" s="130"/>
      <c r="C584" s="168"/>
      <c r="D584" s="168"/>
      <c r="E584" s="105"/>
      <c r="F584" s="100"/>
    </row>
    <row r="585" spans="1:6" s="37" customFormat="1" x14ac:dyDescent="0.25">
      <c r="A585" s="1171" t="s">
        <v>1</v>
      </c>
      <c r="B585" s="1171"/>
      <c r="C585" s="1171"/>
      <c r="D585" s="1171"/>
      <c r="E585" s="1171"/>
      <c r="F585" s="1171"/>
    </row>
    <row r="586" spans="1:6" s="37" customFormat="1" ht="15" customHeight="1" x14ac:dyDescent="0.25">
      <c r="A586" s="1173" t="s">
        <v>534</v>
      </c>
      <c r="B586" s="1173"/>
      <c r="C586" s="1173"/>
      <c r="D586" s="1173"/>
      <c r="E586" s="1173"/>
      <c r="F586" s="1173"/>
    </row>
    <row r="587" spans="1:6" x14ac:dyDescent="0.25">
      <c r="A587" s="1173" t="s">
        <v>2</v>
      </c>
      <c r="B587" s="1173"/>
      <c r="C587" s="1173"/>
      <c r="D587" s="1173"/>
      <c r="E587" s="1173"/>
      <c r="F587" s="1173"/>
    </row>
    <row r="588" spans="1:6" x14ac:dyDescent="0.25">
      <c r="A588" s="17"/>
      <c r="B588" s="7"/>
      <c r="C588" s="14"/>
      <c r="D588" s="69"/>
      <c r="E588" s="108"/>
      <c r="F588" s="103"/>
    </row>
    <row r="589" spans="1:6" ht="15.75" thickBot="1" x14ac:dyDescent="0.3">
      <c r="A589" s="17"/>
      <c r="B589" s="7"/>
      <c r="C589" s="14"/>
      <c r="D589" s="69"/>
      <c r="E589" s="108"/>
      <c r="F589" s="103"/>
    </row>
    <row r="590" spans="1:6" x14ac:dyDescent="0.25">
      <c r="A590" s="1190" t="s">
        <v>26</v>
      </c>
      <c r="B590" s="1191"/>
      <c r="C590" s="1191"/>
      <c r="D590" s="1191"/>
      <c r="E590" s="1191"/>
      <c r="F590" s="47"/>
    </row>
    <row r="591" spans="1:6" ht="15.75" thickBot="1" x14ac:dyDescent="0.3">
      <c r="A591" s="1192"/>
      <c r="B591" s="1193"/>
      <c r="C591" s="1193"/>
      <c r="D591" s="1193"/>
      <c r="E591" s="1193"/>
      <c r="F591" s="48"/>
    </row>
    <row r="592" spans="1:6" x14ac:dyDescent="0.25">
      <c r="A592" s="1190" t="s">
        <v>4</v>
      </c>
      <c r="B592" s="1191"/>
      <c r="C592" s="1191"/>
      <c r="D592" s="1191"/>
      <c r="E592" s="1194"/>
      <c r="F592" s="1196">
        <v>133408.06</v>
      </c>
    </row>
    <row r="593" spans="1:7" ht="15.75" thickBot="1" x14ac:dyDescent="0.3">
      <c r="A593" s="1192"/>
      <c r="B593" s="1193"/>
      <c r="C593" s="1193"/>
      <c r="D593" s="1193"/>
      <c r="E593" s="1195"/>
      <c r="F593" s="1197"/>
    </row>
    <row r="594" spans="1:7" x14ac:dyDescent="0.25">
      <c r="A594" s="1198" t="s">
        <v>5</v>
      </c>
      <c r="B594" s="1200" t="s">
        <v>23</v>
      </c>
      <c r="C594" s="1198" t="s">
        <v>22</v>
      </c>
      <c r="D594" s="1198" t="s">
        <v>8</v>
      </c>
      <c r="E594" s="1202" t="s">
        <v>9</v>
      </c>
      <c r="F594" s="1204" t="s">
        <v>10</v>
      </c>
    </row>
    <row r="595" spans="1:7" ht="15.75" thickBot="1" x14ac:dyDescent="0.3">
      <c r="A595" s="1199"/>
      <c r="B595" s="1201"/>
      <c r="C595" s="1199"/>
      <c r="D595" s="1199"/>
      <c r="E595" s="1203"/>
      <c r="F595" s="1205"/>
      <c r="G595" s="37" t="s">
        <v>36</v>
      </c>
    </row>
    <row r="596" spans="1:7" ht="26.25" customHeight="1" x14ac:dyDescent="0.25">
      <c r="A596" s="43"/>
      <c r="B596" s="44"/>
      <c r="C596" s="2" t="s">
        <v>27</v>
      </c>
      <c r="D596" s="79"/>
      <c r="E596" s="57">
        <v>175</v>
      </c>
      <c r="F596" s="111">
        <f>+F592+D596-E596</f>
        <v>133233.06</v>
      </c>
    </row>
    <row r="597" spans="1:7" s="37" customFormat="1" ht="22.5" customHeight="1" x14ac:dyDescent="0.25">
      <c r="A597" s="84"/>
      <c r="B597" s="9"/>
      <c r="C597" s="2" t="s">
        <v>28</v>
      </c>
      <c r="D597" s="63"/>
      <c r="E597" s="42"/>
      <c r="F597" s="117">
        <f>+F596+D597-E597</f>
        <v>133233.06</v>
      </c>
    </row>
    <row r="598" spans="1:7" s="37" customFormat="1" x14ac:dyDescent="0.25">
      <c r="A598" s="59"/>
      <c r="B598" s="7"/>
      <c r="C598" s="31"/>
      <c r="D598" s="74"/>
      <c r="E598" s="32"/>
      <c r="F598" s="116"/>
    </row>
    <row r="599" spans="1:7" s="37" customFormat="1" x14ac:dyDescent="0.25">
      <c r="A599" s="59"/>
      <c r="B599" s="7"/>
      <c r="C599" s="31"/>
      <c r="D599" s="74"/>
      <c r="E599" s="32"/>
      <c r="F599" s="116"/>
    </row>
    <row r="600" spans="1:7" s="37" customFormat="1" x14ac:dyDescent="0.25">
      <c r="A600" s="1171" t="s">
        <v>0</v>
      </c>
      <c r="B600" s="1171"/>
      <c r="C600" s="1171"/>
      <c r="D600" s="1171"/>
      <c r="E600" s="1171"/>
      <c r="F600" s="1171"/>
    </row>
    <row r="601" spans="1:7" s="37" customFormat="1" x14ac:dyDescent="0.25">
      <c r="A601" s="1172" t="s">
        <v>33</v>
      </c>
      <c r="B601" s="1172"/>
      <c r="C601" s="1172"/>
      <c r="D601" s="1172"/>
      <c r="E601" s="1172"/>
      <c r="F601" s="1172"/>
    </row>
    <row r="602" spans="1:7" s="37" customFormat="1" x14ac:dyDescent="0.25">
      <c r="A602" s="39"/>
      <c r="B602" s="130"/>
      <c r="C602" s="168"/>
      <c r="D602" s="168"/>
      <c r="E602" s="105"/>
      <c r="F602" s="100"/>
    </row>
    <row r="603" spans="1:7" s="37" customFormat="1" x14ac:dyDescent="0.25">
      <c r="A603" s="1171" t="s">
        <v>1</v>
      </c>
      <c r="B603" s="1171"/>
      <c r="C603" s="1171"/>
      <c r="D603" s="1171"/>
      <c r="E603" s="1171"/>
      <c r="F603" s="1171"/>
    </row>
    <row r="604" spans="1:7" s="37" customFormat="1" ht="15" customHeight="1" x14ac:dyDescent="0.25">
      <c r="A604" s="1173" t="s">
        <v>534</v>
      </c>
      <c r="B604" s="1173"/>
      <c r="C604" s="1173"/>
      <c r="D604" s="1173"/>
      <c r="E604" s="1173"/>
      <c r="F604" s="1173"/>
    </row>
    <row r="605" spans="1:7" s="37" customFormat="1" x14ac:dyDescent="0.25">
      <c r="A605" s="1173" t="s">
        <v>2</v>
      </c>
      <c r="B605" s="1173"/>
      <c r="C605" s="1173"/>
      <c r="D605" s="1173"/>
      <c r="E605" s="1173"/>
      <c r="F605" s="1173"/>
    </row>
    <row r="606" spans="1:7" x14ac:dyDescent="0.25">
      <c r="A606" s="59"/>
      <c r="B606" s="7"/>
      <c r="C606" s="31"/>
      <c r="D606" s="74"/>
      <c r="E606" s="32"/>
      <c r="F606" s="116"/>
    </row>
    <row r="607" spans="1:7" ht="15.75" thickBot="1" x14ac:dyDescent="0.3">
      <c r="A607" s="21"/>
      <c r="B607" s="133"/>
      <c r="C607" s="31"/>
      <c r="D607" s="71"/>
      <c r="E607" s="32"/>
      <c r="F607" s="118"/>
    </row>
    <row r="608" spans="1:7" x14ac:dyDescent="0.25">
      <c r="A608" s="1174" t="s">
        <v>30</v>
      </c>
      <c r="B608" s="1175"/>
      <c r="C608" s="1175"/>
      <c r="D608" s="1175"/>
      <c r="E608" s="1175"/>
      <c r="F608" s="50"/>
    </row>
    <row r="609" spans="1:7" ht="15.75" thickBot="1" x14ac:dyDescent="0.3">
      <c r="A609" s="1176"/>
      <c r="B609" s="1177"/>
      <c r="C609" s="1177"/>
      <c r="D609" s="1177"/>
      <c r="E609" s="1177"/>
      <c r="F609" s="51"/>
    </row>
    <row r="610" spans="1:7" x14ac:dyDescent="0.25">
      <c r="A610" s="1174" t="s">
        <v>4</v>
      </c>
      <c r="B610" s="1175"/>
      <c r="C610" s="1175"/>
      <c r="D610" s="1175"/>
      <c r="E610" s="1178"/>
      <c r="F610" s="1180">
        <v>763436.24</v>
      </c>
    </row>
    <row r="611" spans="1:7" ht="15.75" thickBot="1" x14ac:dyDescent="0.3">
      <c r="A611" s="1176"/>
      <c r="B611" s="1177"/>
      <c r="C611" s="1177"/>
      <c r="D611" s="1177"/>
      <c r="E611" s="1179"/>
      <c r="F611" s="1181"/>
    </row>
    <row r="612" spans="1:7" x14ac:dyDescent="0.25">
      <c r="A612" s="1182" t="s">
        <v>5</v>
      </c>
      <c r="B612" s="1184" t="s">
        <v>23</v>
      </c>
      <c r="C612" s="1182" t="s">
        <v>22</v>
      </c>
      <c r="D612" s="1182" t="s">
        <v>8</v>
      </c>
      <c r="E612" s="1186" t="s">
        <v>9</v>
      </c>
      <c r="F612" s="1188" t="s">
        <v>10</v>
      </c>
    </row>
    <row r="613" spans="1:7" ht="15.75" thickBot="1" x14ac:dyDescent="0.3">
      <c r="A613" s="1183"/>
      <c r="B613" s="1185"/>
      <c r="C613" s="1183"/>
      <c r="D613" s="1183"/>
      <c r="E613" s="1187"/>
      <c r="F613" s="1189"/>
    </row>
    <row r="614" spans="1:7" s="37" customFormat="1" ht="21" customHeight="1" x14ac:dyDescent="0.25">
      <c r="A614" s="58"/>
      <c r="B614" s="86"/>
      <c r="C614" s="241" t="s">
        <v>14</v>
      </c>
      <c r="D614" s="66"/>
      <c r="E614" s="240">
        <v>886.61</v>
      </c>
      <c r="F614" s="120">
        <f>F610+D614-E614</f>
        <v>762549.63</v>
      </c>
    </row>
    <row r="615" spans="1:7" s="37" customFormat="1" ht="27" customHeight="1" x14ac:dyDescent="0.25">
      <c r="A615" s="80">
        <v>44204</v>
      </c>
      <c r="B615" s="5">
        <v>2221</v>
      </c>
      <c r="C615" s="242" t="s">
        <v>564</v>
      </c>
      <c r="D615" s="62"/>
      <c r="E615" s="42">
        <v>26042.98</v>
      </c>
      <c r="F615" s="119">
        <f>F614+D615-E615</f>
        <v>736506.65</v>
      </c>
    </row>
    <row r="616" spans="1:7" s="37" customFormat="1" ht="27" customHeight="1" x14ac:dyDescent="0.25">
      <c r="A616" s="80">
        <v>44204</v>
      </c>
      <c r="B616" s="5">
        <v>2222</v>
      </c>
      <c r="C616" s="242" t="s">
        <v>565</v>
      </c>
      <c r="D616" s="62"/>
      <c r="E616" s="42">
        <v>15300</v>
      </c>
      <c r="F616" s="119">
        <f t="shared" ref="F616:F627" si="10">F615+D616-E616</f>
        <v>721206.65</v>
      </c>
    </row>
    <row r="617" spans="1:7" s="37" customFormat="1" ht="25.5" customHeight="1" x14ac:dyDescent="0.25">
      <c r="A617" s="80">
        <v>44204</v>
      </c>
      <c r="B617" s="5">
        <v>2223</v>
      </c>
      <c r="C617" s="242" t="s">
        <v>557</v>
      </c>
      <c r="D617" s="62"/>
      <c r="E617" s="42">
        <v>20070</v>
      </c>
      <c r="F617" s="119">
        <f t="shared" si="10"/>
        <v>701136.65</v>
      </c>
    </row>
    <row r="618" spans="1:7" s="37" customFormat="1" ht="24" customHeight="1" x14ac:dyDescent="0.25">
      <c r="A618" s="80">
        <v>44204</v>
      </c>
      <c r="B618" s="5">
        <v>2224</v>
      </c>
      <c r="C618" s="242" t="s">
        <v>556</v>
      </c>
      <c r="D618" s="62"/>
      <c r="E618" s="42">
        <v>9900</v>
      </c>
      <c r="F618" s="119">
        <f t="shared" si="10"/>
        <v>691236.65</v>
      </c>
      <c r="G618" s="37" t="s">
        <v>464</v>
      </c>
    </row>
    <row r="619" spans="1:7" s="37" customFormat="1" ht="27.75" customHeight="1" x14ac:dyDescent="0.25">
      <c r="A619" s="80">
        <v>44204</v>
      </c>
      <c r="B619" s="5">
        <v>2224</v>
      </c>
      <c r="C619" s="243" t="s">
        <v>41</v>
      </c>
      <c r="D619" s="62"/>
      <c r="E619" s="42">
        <v>0</v>
      </c>
      <c r="F619" s="119">
        <f t="shared" si="10"/>
        <v>691236.65</v>
      </c>
    </row>
    <row r="620" spans="1:7" s="37" customFormat="1" ht="23.25" customHeight="1" x14ac:dyDescent="0.25">
      <c r="A620" s="80">
        <v>44204</v>
      </c>
      <c r="B620" s="5">
        <v>2225</v>
      </c>
      <c r="C620" s="242" t="s">
        <v>558</v>
      </c>
      <c r="D620" s="62"/>
      <c r="E620" s="42">
        <v>7110</v>
      </c>
      <c r="F620" s="119">
        <f t="shared" si="10"/>
        <v>684126.65</v>
      </c>
    </row>
    <row r="621" spans="1:7" s="37" customFormat="1" ht="29.25" customHeight="1" x14ac:dyDescent="0.25">
      <c r="A621" s="80">
        <v>44204</v>
      </c>
      <c r="B621" s="5">
        <v>2226</v>
      </c>
      <c r="C621" s="242" t="s">
        <v>559</v>
      </c>
      <c r="D621" s="62"/>
      <c r="E621" s="42">
        <v>4500</v>
      </c>
      <c r="F621" s="119">
        <f t="shared" si="10"/>
        <v>679626.65</v>
      </c>
    </row>
    <row r="622" spans="1:7" s="37" customFormat="1" ht="37.5" customHeight="1" x14ac:dyDescent="0.25">
      <c r="A622" s="80">
        <v>44204</v>
      </c>
      <c r="B622" s="5">
        <v>2227</v>
      </c>
      <c r="C622" s="242" t="s">
        <v>560</v>
      </c>
      <c r="D622" s="62"/>
      <c r="E622" s="42">
        <v>9000</v>
      </c>
      <c r="F622" s="119">
        <f t="shared" si="10"/>
        <v>670626.65</v>
      </c>
    </row>
    <row r="623" spans="1:7" s="37" customFormat="1" ht="34.5" customHeight="1" x14ac:dyDescent="0.25">
      <c r="A623" s="80">
        <v>44204</v>
      </c>
      <c r="B623" s="5">
        <v>2228</v>
      </c>
      <c r="C623" s="242" t="s">
        <v>561</v>
      </c>
      <c r="D623" s="62"/>
      <c r="E623" s="42">
        <v>9000</v>
      </c>
      <c r="F623" s="119">
        <f t="shared" si="10"/>
        <v>661626.65</v>
      </c>
    </row>
    <row r="624" spans="1:7" s="37" customFormat="1" ht="29.25" customHeight="1" x14ac:dyDescent="0.25">
      <c r="A624" s="80">
        <v>44204</v>
      </c>
      <c r="B624" s="5">
        <v>2229</v>
      </c>
      <c r="C624" s="242" t="s">
        <v>562</v>
      </c>
      <c r="D624" s="62"/>
      <c r="E624" s="42">
        <v>3600</v>
      </c>
      <c r="F624" s="119">
        <f t="shared" si="10"/>
        <v>658026.65</v>
      </c>
    </row>
    <row r="625" spans="1:7" s="37" customFormat="1" ht="34.5" customHeight="1" x14ac:dyDescent="0.25">
      <c r="A625" s="80">
        <v>44204</v>
      </c>
      <c r="B625" s="5">
        <v>2230</v>
      </c>
      <c r="C625" s="242" t="s">
        <v>563</v>
      </c>
      <c r="D625" s="62"/>
      <c r="E625" s="42">
        <v>3510</v>
      </c>
      <c r="F625" s="119">
        <f t="shared" si="10"/>
        <v>654516.65</v>
      </c>
    </row>
    <row r="626" spans="1:7" s="37" customFormat="1" ht="34.5" customHeight="1" x14ac:dyDescent="0.25">
      <c r="A626" s="80">
        <v>44204</v>
      </c>
      <c r="B626" s="5">
        <v>2231</v>
      </c>
      <c r="C626" s="242" t="s">
        <v>554</v>
      </c>
      <c r="D626" s="62"/>
      <c r="E626" s="42">
        <v>21600</v>
      </c>
      <c r="F626" s="119">
        <f t="shared" si="10"/>
        <v>632916.65</v>
      </c>
    </row>
    <row r="627" spans="1:7" s="37" customFormat="1" ht="34.5" customHeight="1" x14ac:dyDescent="0.25">
      <c r="A627" s="80">
        <v>44204</v>
      </c>
      <c r="B627" s="5">
        <v>2232</v>
      </c>
      <c r="C627" s="242" t="s">
        <v>555</v>
      </c>
      <c r="D627" s="62"/>
      <c r="E627" s="42">
        <v>26730</v>
      </c>
      <c r="F627" s="188">
        <f t="shared" si="10"/>
        <v>606186.65</v>
      </c>
    </row>
    <row r="628" spans="1:7" x14ac:dyDescent="0.25">
      <c r="C628" s="99"/>
    </row>
    <row r="629" spans="1:7" x14ac:dyDescent="0.25">
      <c r="C629" s="99"/>
    </row>
    <row r="630" spans="1:7" x14ac:dyDescent="0.25">
      <c r="A630" s="1171" t="s">
        <v>0</v>
      </c>
      <c r="B630" s="1171"/>
      <c r="C630" s="1171"/>
      <c r="D630" s="1171"/>
      <c r="E630" s="1171"/>
      <c r="F630" s="1171"/>
      <c r="G630" s="37"/>
    </row>
    <row r="631" spans="1:7" x14ac:dyDescent="0.25">
      <c r="A631" s="1172" t="s">
        <v>33</v>
      </c>
      <c r="B631" s="1172"/>
      <c r="C631" s="1172"/>
      <c r="D631" s="1172"/>
      <c r="E631" s="1172"/>
      <c r="F631" s="1172"/>
      <c r="G631" s="37"/>
    </row>
    <row r="632" spans="1:7" x14ac:dyDescent="0.25">
      <c r="A632" s="39"/>
      <c r="B632" s="130"/>
      <c r="C632" s="168"/>
      <c r="D632" s="168"/>
      <c r="E632" s="105"/>
      <c r="F632" s="100"/>
      <c r="G632" s="37"/>
    </row>
    <row r="633" spans="1:7" x14ac:dyDescent="0.25">
      <c r="A633" s="1171" t="s">
        <v>1</v>
      </c>
      <c r="B633" s="1171"/>
      <c r="C633" s="1171"/>
      <c r="D633" s="1171"/>
      <c r="E633" s="1171"/>
      <c r="F633" s="1171"/>
      <c r="G633" s="37"/>
    </row>
    <row r="634" spans="1:7" ht="15" customHeight="1" x14ac:dyDescent="0.25">
      <c r="A634" s="1173" t="s">
        <v>534</v>
      </c>
      <c r="B634" s="1173"/>
      <c r="C634" s="1173"/>
      <c r="D634" s="1173"/>
      <c r="E634" s="1173"/>
      <c r="F634" s="1173"/>
      <c r="G634" s="37"/>
    </row>
    <row r="635" spans="1:7" x14ac:dyDescent="0.25">
      <c r="A635" s="1173" t="s">
        <v>2</v>
      </c>
      <c r="B635" s="1173"/>
      <c r="C635" s="1173"/>
      <c r="D635" s="1173"/>
      <c r="E635" s="1173"/>
      <c r="F635" s="1173"/>
      <c r="G635" s="37"/>
    </row>
    <row r="636" spans="1:7" x14ac:dyDescent="0.25">
      <c r="A636" s="59"/>
      <c r="B636" s="7"/>
      <c r="C636" s="31"/>
      <c r="D636" s="74"/>
      <c r="E636" s="32"/>
      <c r="F636" s="116"/>
    </row>
    <row r="637" spans="1:7" ht="15.75" thickBot="1" x14ac:dyDescent="0.3">
      <c r="A637" s="21"/>
      <c r="B637" s="133"/>
      <c r="C637" s="31"/>
      <c r="D637" s="71"/>
      <c r="E637" s="32"/>
      <c r="F637" s="118"/>
    </row>
    <row r="638" spans="1:7" x14ac:dyDescent="0.25">
      <c r="A638" s="1174" t="s">
        <v>29</v>
      </c>
      <c r="B638" s="1175"/>
      <c r="C638" s="1175"/>
      <c r="D638" s="1175"/>
      <c r="E638" s="1175"/>
      <c r="F638" s="50"/>
    </row>
    <row r="639" spans="1:7" ht="15.75" thickBot="1" x14ac:dyDescent="0.3">
      <c r="A639" s="1176"/>
      <c r="B639" s="1177"/>
      <c r="C639" s="1177"/>
      <c r="D639" s="1177"/>
      <c r="E639" s="1177"/>
      <c r="F639" s="51"/>
    </row>
    <row r="640" spans="1:7" x14ac:dyDescent="0.25">
      <c r="A640" s="1174" t="s">
        <v>4</v>
      </c>
      <c r="B640" s="1175"/>
      <c r="C640" s="1175"/>
      <c r="D640" s="1175"/>
      <c r="E640" s="1178"/>
      <c r="F640" s="1180">
        <v>3007967.13</v>
      </c>
    </row>
    <row r="641" spans="1:7" ht="15.75" thickBot="1" x14ac:dyDescent="0.3">
      <c r="A641" s="1176"/>
      <c r="B641" s="1177"/>
      <c r="C641" s="1177"/>
      <c r="D641" s="1177"/>
      <c r="E641" s="1179"/>
      <c r="F641" s="1181"/>
    </row>
    <row r="642" spans="1:7" x14ac:dyDescent="0.25">
      <c r="A642" s="1182" t="s">
        <v>5</v>
      </c>
      <c r="B642" s="1184" t="s">
        <v>23</v>
      </c>
      <c r="C642" s="1182" t="s">
        <v>22</v>
      </c>
      <c r="D642" s="1182" t="s">
        <v>8</v>
      </c>
      <c r="E642" s="1186" t="s">
        <v>9</v>
      </c>
      <c r="F642" s="1188" t="s">
        <v>10</v>
      </c>
    </row>
    <row r="643" spans="1:7" ht="15.75" thickBot="1" x14ac:dyDescent="0.3">
      <c r="A643" s="1183"/>
      <c r="B643" s="1185"/>
      <c r="C643" s="1183"/>
      <c r="D643" s="1183"/>
      <c r="E643" s="1187"/>
      <c r="F643" s="1189"/>
    </row>
    <row r="644" spans="1:7" ht="21" customHeight="1" x14ac:dyDescent="0.25">
      <c r="A644" s="58"/>
      <c r="B644" s="85"/>
      <c r="C644" s="33" t="s">
        <v>27</v>
      </c>
      <c r="D644" s="40">
        <v>2522761.4300000002</v>
      </c>
      <c r="E644" s="40"/>
      <c r="F644" s="119">
        <f>+F640+D644-E644</f>
        <v>5530728.5600000005</v>
      </c>
      <c r="G644" s="37"/>
    </row>
    <row r="645" spans="1:7" ht="21.75" customHeight="1" x14ac:dyDescent="0.25">
      <c r="A645" s="191"/>
      <c r="B645" s="1"/>
      <c r="C645" s="2" t="s">
        <v>14</v>
      </c>
      <c r="D645" s="190"/>
      <c r="E645" s="189">
        <v>6624.22</v>
      </c>
      <c r="F645" s="188">
        <f>F644-E645</f>
        <v>5524104.3400000008</v>
      </c>
      <c r="G645" s="37"/>
    </row>
    <row r="646" spans="1:7" ht="37.5" customHeight="1" x14ac:dyDescent="0.25">
      <c r="A646" s="244">
        <v>44201</v>
      </c>
      <c r="B646" s="5">
        <v>3706</v>
      </c>
      <c r="C646" s="237" t="s">
        <v>539</v>
      </c>
      <c r="D646" s="190"/>
      <c r="E646" s="42">
        <v>950000.42</v>
      </c>
      <c r="F646" s="188">
        <f t="shared" ref="F646:F684" si="11">F645-E646</f>
        <v>4574103.9200000009</v>
      </c>
      <c r="G646" s="37"/>
    </row>
    <row r="647" spans="1:7" ht="27.75" customHeight="1" x14ac:dyDescent="0.25">
      <c r="A647" s="244">
        <v>44201</v>
      </c>
      <c r="B647" s="5">
        <v>3707</v>
      </c>
      <c r="C647" s="238" t="s">
        <v>540</v>
      </c>
      <c r="D647" s="190"/>
      <c r="E647" s="42">
        <v>45114</v>
      </c>
      <c r="F647" s="188">
        <f t="shared" si="11"/>
        <v>4528989.9200000009</v>
      </c>
      <c r="G647" s="37" t="s">
        <v>465</v>
      </c>
    </row>
    <row r="648" spans="1:7" ht="36.75" customHeight="1" x14ac:dyDescent="0.25">
      <c r="A648" s="244">
        <v>44201</v>
      </c>
      <c r="B648" s="5">
        <v>3708</v>
      </c>
      <c r="C648" s="238" t="s">
        <v>541</v>
      </c>
      <c r="D648" s="190"/>
      <c r="E648" s="42">
        <v>91652.56</v>
      </c>
      <c r="F648" s="188">
        <f t="shared" si="11"/>
        <v>4437337.3600000013</v>
      </c>
      <c r="G648" s="37"/>
    </row>
    <row r="649" spans="1:7" ht="27.75" customHeight="1" x14ac:dyDescent="0.25">
      <c r="A649" s="244">
        <v>44201</v>
      </c>
      <c r="B649" s="5">
        <v>3709</v>
      </c>
      <c r="C649" s="238" t="s">
        <v>542</v>
      </c>
      <c r="D649" s="190"/>
      <c r="E649" s="42">
        <v>62267.47</v>
      </c>
      <c r="F649" s="188">
        <f t="shared" si="11"/>
        <v>4375069.8900000015</v>
      </c>
      <c r="G649" s="37"/>
    </row>
    <row r="650" spans="1:7" ht="50.25" customHeight="1" x14ac:dyDescent="0.25">
      <c r="A650" s="244">
        <v>44201</v>
      </c>
      <c r="B650" s="5">
        <v>3710</v>
      </c>
      <c r="C650" s="238" t="s">
        <v>543</v>
      </c>
      <c r="D650" s="190"/>
      <c r="E650" s="42">
        <v>23771.13</v>
      </c>
      <c r="F650" s="188">
        <f t="shared" si="11"/>
        <v>4351298.7600000016</v>
      </c>
      <c r="G650" s="37"/>
    </row>
    <row r="651" spans="1:7" ht="39" customHeight="1" x14ac:dyDescent="0.25">
      <c r="A651" s="244">
        <v>44201</v>
      </c>
      <c r="B651" s="5">
        <v>3711</v>
      </c>
      <c r="C651" s="238" t="s">
        <v>544</v>
      </c>
      <c r="D651" s="190"/>
      <c r="E651" s="42">
        <v>678000</v>
      </c>
      <c r="F651" s="188">
        <f t="shared" si="11"/>
        <v>3673298.7600000016</v>
      </c>
      <c r="G651" s="37"/>
    </row>
    <row r="652" spans="1:7" ht="48" customHeight="1" x14ac:dyDescent="0.25">
      <c r="A652" s="244">
        <v>44201</v>
      </c>
      <c r="B652" s="5">
        <v>3712</v>
      </c>
      <c r="C652" s="238" t="s">
        <v>545</v>
      </c>
      <c r="D652" s="190"/>
      <c r="E652" s="42">
        <v>134187.5</v>
      </c>
      <c r="F652" s="188">
        <f t="shared" si="11"/>
        <v>3539111.2600000016</v>
      </c>
      <c r="G652" s="37"/>
    </row>
    <row r="653" spans="1:7" ht="37.5" customHeight="1" x14ac:dyDescent="0.25">
      <c r="A653" s="244">
        <v>44201</v>
      </c>
      <c r="B653" s="5">
        <v>3713</v>
      </c>
      <c r="C653" s="238" t="s">
        <v>546</v>
      </c>
      <c r="D653" s="190"/>
      <c r="E653" s="42">
        <v>7020</v>
      </c>
      <c r="F653" s="188">
        <f t="shared" si="11"/>
        <v>3532091.2600000016</v>
      </c>
      <c r="G653" s="37"/>
    </row>
    <row r="654" spans="1:7" ht="45.75" customHeight="1" x14ac:dyDescent="0.25">
      <c r="A654" s="244">
        <v>44201</v>
      </c>
      <c r="B654" s="5">
        <v>3714</v>
      </c>
      <c r="C654" s="238" t="s">
        <v>547</v>
      </c>
      <c r="D654" s="190"/>
      <c r="E654" s="42">
        <v>34200</v>
      </c>
      <c r="F654" s="188">
        <f t="shared" si="11"/>
        <v>3497891.2600000016</v>
      </c>
      <c r="G654" s="37"/>
    </row>
    <row r="655" spans="1:7" ht="45" customHeight="1" x14ac:dyDescent="0.25">
      <c r="A655" s="244">
        <v>44201</v>
      </c>
      <c r="B655" s="5">
        <v>3715</v>
      </c>
      <c r="C655" s="238" t="s">
        <v>548</v>
      </c>
      <c r="D655" s="190"/>
      <c r="E655" s="42">
        <v>96840</v>
      </c>
      <c r="F655" s="188">
        <f t="shared" si="11"/>
        <v>3401051.2600000016</v>
      </c>
      <c r="G655" s="37"/>
    </row>
    <row r="656" spans="1:7" ht="36" customHeight="1" x14ac:dyDescent="0.25">
      <c r="A656" s="244">
        <v>44202</v>
      </c>
      <c r="B656" s="5">
        <v>3716</v>
      </c>
      <c r="C656" s="238" t="s">
        <v>549</v>
      </c>
      <c r="D656" s="190"/>
      <c r="E656" s="42">
        <v>86400</v>
      </c>
      <c r="F656" s="188">
        <f t="shared" si="11"/>
        <v>3314651.2600000016</v>
      </c>
      <c r="G656" s="37"/>
    </row>
    <row r="657" spans="1:7" ht="47.25" customHeight="1" x14ac:dyDescent="0.25">
      <c r="A657" s="244">
        <v>44204</v>
      </c>
      <c r="B657" s="5">
        <v>3717</v>
      </c>
      <c r="C657" s="238" t="s">
        <v>550</v>
      </c>
      <c r="D657" s="190"/>
      <c r="E657" s="42">
        <v>112980</v>
      </c>
      <c r="F657" s="188">
        <f t="shared" si="11"/>
        <v>3201671.2600000016</v>
      </c>
      <c r="G657" s="37"/>
    </row>
    <row r="658" spans="1:7" ht="36" customHeight="1" x14ac:dyDescent="0.25">
      <c r="A658" s="244">
        <v>44204</v>
      </c>
      <c r="B658" s="5">
        <v>3718</v>
      </c>
      <c r="C658" s="238" t="s">
        <v>551</v>
      </c>
      <c r="D658" s="190"/>
      <c r="E658" s="42">
        <v>7119</v>
      </c>
      <c r="F658" s="188">
        <f t="shared" si="11"/>
        <v>3194552.2600000016</v>
      </c>
      <c r="G658" s="37"/>
    </row>
    <row r="659" spans="1:7" ht="36.75" customHeight="1" x14ac:dyDescent="0.25">
      <c r="A659" s="244">
        <v>44204</v>
      </c>
      <c r="B659" s="5">
        <v>3719</v>
      </c>
      <c r="C659" s="238" t="s">
        <v>552</v>
      </c>
      <c r="D659" s="190"/>
      <c r="E659" s="42">
        <v>140685</v>
      </c>
      <c r="F659" s="188">
        <f t="shared" si="11"/>
        <v>3053867.2600000016</v>
      </c>
      <c r="G659" s="37"/>
    </row>
    <row r="660" spans="1:7" ht="36" customHeight="1" x14ac:dyDescent="0.25">
      <c r="A660" s="244">
        <v>44204</v>
      </c>
      <c r="B660" s="5">
        <v>3720</v>
      </c>
      <c r="C660" s="238" t="s">
        <v>566</v>
      </c>
      <c r="D660" s="190"/>
      <c r="E660" s="42">
        <v>14850</v>
      </c>
      <c r="F660" s="188">
        <f t="shared" si="11"/>
        <v>3039017.2600000016</v>
      </c>
      <c r="G660" s="37"/>
    </row>
    <row r="661" spans="1:7" ht="33.75" customHeight="1" x14ac:dyDescent="0.25">
      <c r="A661" s="244">
        <v>44204</v>
      </c>
      <c r="B661" s="5">
        <v>3721</v>
      </c>
      <c r="C661" s="238" t="s">
        <v>567</v>
      </c>
      <c r="D661" s="190"/>
      <c r="E661" s="42">
        <v>7236</v>
      </c>
      <c r="F661" s="188">
        <f t="shared" si="11"/>
        <v>3031781.2600000016</v>
      </c>
      <c r="G661" s="37"/>
    </row>
    <row r="662" spans="1:7" ht="35.25" customHeight="1" x14ac:dyDescent="0.25">
      <c r="A662" s="244">
        <v>44204</v>
      </c>
      <c r="B662" s="5">
        <v>3722</v>
      </c>
      <c r="C662" s="238" t="s">
        <v>568</v>
      </c>
      <c r="D662" s="190"/>
      <c r="E662" s="42">
        <v>165527.97</v>
      </c>
      <c r="F662" s="188">
        <f t="shared" si="11"/>
        <v>2866253.2900000014</v>
      </c>
      <c r="G662" s="37"/>
    </row>
    <row r="663" spans="1:7" ht="38.25" customHeight="1" x14ac:dyDescent="0.25">
      <c r="A663" s="244">
        <v>44204</v>
      </c>
      <c r="B663" s="5">
        <v>3723</v>
      </c>
      <c r="C663" s="238" t="s">
        <v>553</v>
      </c>
      <c r="D663" s="190"/>
      <c r="E663" s="42">
        <v>100800</v>
      </c>
      <c r="F663" s="188">
        <f t="shared" si="11"/>
        <v>2765453.2900000014</v>
      </c>
      <c r="G663" s="37"/>
    </row>
    <row r="664" spans="1:7" ht="33.75" customHeight="1" x14ac:dyDescent="0.25">
      <c r="A664" s="244">
        <v>44207</v>
      </c>
      <c r="B664" s="5">
        <v>3724</v>
      </c>
      <c r="C664" s="239" t="s">
        <v>569</v>
      </c>
      <c r="D664" s="190"/>
      <c r="E664" s="42">
        <v>181374.89</v>
      </c>
      <c r="F664" s="188">
        <f t="shared" si="11"/>
        <v>2584078.4000000013</v>
      </c>
      <c r="G664" s="37"/>
    </row>
    <row r="665" spans="1:7" s="25" customFormat="1" ht="36" customHeight="1" x14ac:dyDescent="0.2">
      <c r="A665" s="248">
        <v>44216</v>
      </c>
      <c r="B665" s="9">
        <v>3725</v>
      </c>
      <c r="C665" s="238" t="s">
        <v>713</v>
      </c>
      <c r="D665" s="190"/>
      <c r="E665" s="42">
        <v>4766.7299999999996</v>
      </c>
      <c r="F665" s="188">
        <f t="shared" si="11"/>
        <v>2579311.6700000013</v>
      </c>
      <c r="G665" s="258"/>
    </row>
    <row r="666" spans="1:7" s="25" customFormat="1" ht="36.75" customHeight="1" x14ac:dyDescent="0.2">
      <c r="A666" s="248">
        <v>44222</v>
      </c>
      <c r="B666" s="9">
        <v>3726</v>
      </c>
      <c r="C666" s="238" t="s">
        <v>712</v>
      </c>
      <c r="D666" s="190"/>
      <c r="E666" s="42">
        <v>50572</v>
      </c>
      <c r="F666" s="188">
        <f t="shared" si="11"/>
        <v>2528739.6700000013</v>
      </c>
      <c r="G666" s="258"/>
    </row>
    <row r="667" spans="1:7" s="25" customFormat="1" ht="27.75" customHeight="1" x14ac:dyDescent="0.2">
      <c r="A667" s="248">
        <v>44222</v>
      </c>
      <c r="B667" s="9">
        <v>3727</v>
      </c>
      <c r="C667" s="238" t="s">
        <v>711</v>
      </c>
      <c r="D667" s="190"/>
      <c r="E667" s="42">
        <v>221414.5</v>
      </c>
      <c r="F667" s="188">
        <f t="shared" si="11"/>
        <v>2307325.1700000013</v>
      </c>
      <c r="G667" s="258"/>
    </row>
    <row r="668" spans="1:7" s="25" customFormat="1" ht="32.25" customHeight="1" x14ac:dyDescent="0.2">
      <c r="A668" s="248">
        <v>44222</v>
      </c>
      <c r="B668" s="9">
        <v>3728</v>
      </c>
      <c r="C668" s="238" t="s">
        <v>714</v>
      </c>
      <c r="D668" s="190"/>
      <c r="E668" s="42">
        <v>194853.08</v>
      </c>
      <c r="F668" s="188">
        <f t="shared" si="11"/>
        <v>2112472.0900000012</v>
      </c>
      <c r="G668" s="258"/>
    </row>
    <row r="669" spans="1:7" s="25" customFormat="1" ht="39" customHeight="1" x14ac:dyDescent="0.2">
      <c r="A669" s="248">
        <v>44222</v>
      </c>
      <c r="B669" s="9">
        <v>3729</v>
      </c>
      <c r="C669" s="238" t="s">
        <v>715</v>
      </c>
      <c r="D669" s="190"/>
      <c r="E669" s="42">
        <v>9000</v>
      </c>
      <c r="F669" s="188">
        <f t="shared" si="11"/>
        <v>2103472.0900000012</v>
      </c>
      <c r="G669" s="258"/>
    </row>
    <row r="670" spans="1:7" s="25" customFormat="1" ht="32.25" customHeight="1" x14ac:dyDescent="0.2">
      <c r="A670" s="248">
        <v>44222</v>
      </c>
      <c r="B670" s="9">
        <v>3730</v>
      </c>
      <c r="C670" s="238" t="s">
        <v>716</v>
      </c>
      <c r="D670" s="190"/>
      <c r="E670" s="42">
        <v>74258.09</v>
      </c>
      <c r="F670" s="188">
        <f t="shared" si="11"/>
        <v>2029214.0000000012</v>
      </c>
      <c r="G670" s="258"/>
    </row>
    <row r="671" spans="1:7" s="25" customFormat="1" ht="37.5" customHeight="1" x14ac:dyDescent="0.2">
      <c r="A671" s="248">
        <v>44222</v>
      </c>
      <c r="B671" s="9">
        <v>3731</v>
      </c>
      <c r="C671" s="238" t="s">
        <v>717</v>
      </c>
      <c r="D671" s="190"/>
      <c r="E671" s="42">
        <v>129612</v>
      </c>
      <c r="F671" s="188">
        <f t="shared" si="11"/>
        <v>1899602.0000000012</v>
      </c>
      <c r="G671" s="258"/>
    </row>
    <row r="672" spans="1:7" s="25" customFormat="1" ht="45.75" customHeight="1" x14ac:dyDescent="0.2">
      <c r="A672" s="248">
        <v>44222</v>
      </c>
      <c r="B672" s="9">
        <v>3732</v>
      </c>
      <c r="C672" s="238" t="s">
        <v>718</v>
      </c>
      <c r="D672" s="190"/>
      <c r="E672" s="42">
        <v>89022.86</v>
      </c>
      <c r="F672" s="188">
        <f t="shared" si="11"/>
        <v>1810579.1400000011</v>
      </c>
      <c r="G672" s="258"/>
    </row>
    <row r="673" spans="1:7" s="25" customFormat="1" ht="30.75" customHeight="1" x14ac:dyDescent="0.2">
      <c r="A673" s="248">
        <v>44222</v>
      </c>
      <c r="B673" s="9">
        <v>3733</v>
      </c>
      <c r="C673" s="238" t="s">
        <v>719</v>
      </c>
      <c r="D673" s="190"/>
      <c r="E673" s="42">
        <v>125892</v>
      </c>
      <c r="F673" s="188">
        <f t="shared" si="11"/>
        <v>1684687.1400000011</v>
      </c>
      <c r="G673" s="258"/>
    </row>
    <row r="674" spans="1:7" s="25" customFormat="1" ht="36" customHeight="1" x14ac:dyDescent="0.2">
      <c r="A674" s="248">
        <v>44222</v>
      </c>
      <c r="B674" s="9">
        <v>3734</v>
      </c>
      <c r="C674" s="238" t="s">
        <v>720</v>
      </c>
      <c r="D674" s="190"/>
      <c r="E674" s="42">
        <v>117466</v>
      </c>
      <c r="F674" s="188">
        <f t="shared" si="11"/>
        <v>1567221.1400000011</v>
      </c>
      <c r="G674" s="258"/>
    </row>
    <row r="675" spans="1:7" s="25" customFormat="1" ht="28.5" customHeight="1" x14ac:dyDescent="0.2">
      <c r="A675" s="248">
        <v>44222</v>
      </c>
      <c r="B675" s="9">
        <v>3735</v>
      </c>
      <c r="C675" s="238" t="s">
        <v>721</v>
      </c>
      <c r="D675" s="190"/>
      <c r="E675" s="42">
        <v>67989.11</v>
      </c>
      <c r="F675" s="188">
        <f t="shared" si="11"/>
        <v>1499232.030000001</v>
      </c>
      <c r="G675" s="258"/>
    </row>
    <row r="676" spans="1:7" s="25" customFormat="1" ht="36" customHeight="1" x14ac:dyDescent="0.2">
      <c r="A676" s="248">
        <v>44222</v>
      </c>
      <c r="B676" s="9">
        <v>3736</v>
      </c>
      <c r="C676" s="238" t="s">
        <v>722</v>
      </c>
      <c r="D676" s="190"/>
      <c r="E676" s="42">
        <v>31500</v>
      </c>
      <c r="F676" s="188">
        <f t="shared" si="11"/>
        <v>1467732.030000001</v>
      </c>
      <c r="G676" s="258"/>
    </row>
    <row r="677" spans="1:7" s="25" customFormat="1" ht="22.5" customHeight="1" x14ac:dyDescent="0.2">
      <c r="A677" s="248">
        <v>44222</v>
      </c>
      <c r="B677" s="9">
        <v>3737</v>
      </c>
      <c r="C677" s="238" t="s">
        <v>723</v>
      </c>
      <c r="D677" s="190"/>
      <c r="E677" s="42">
        <v>40617.85</v>
      </c>
      <c r="F677" s="188">
        <f t="shared" si="11"/>
        <v>1427114.1800000009</v>
      </c>
      <c r="G677" s="258"/>
    </row>
    <row r="678" spans="1:7" s="25" customFormat="1" ht="27" customHeight="1" x14ac:dyDescent="0.2">
      <c r="A678" s="248">
        <v>44222</v>
      </c>
      <c r="B678" s="9">
        <v>3738</v>
      </c>
      <c r="C678" s="238" t="s">
        <v>723</v>
      </c>
      <c r="D678" s="190"/>
      <c r="E678" s="42">
        <v>124752</v>
      </c>
      <c r="F678" s="188">
        <f t="shared" si="11"/>
        <v>1302362.1800000009</v>
      </c>
      <c r="G678" s="258"/>
    </row>
    <row r="679" spans="1:7" s="25" customFormat="1" ht="33.75" customHeight="1" x14ac:dyDescent="0.2">
      <c r="A679" s="248">
        <v>44222</v>
      </c>
      <c r="B679" s="9">
        <v>3739</v>
      </c>
      <c r="C679" s="238" t="s">
        <v>723</v>
      </c>
      <c r="D679" s="190"/>
      <c r="E679" s="42">
        <v>91404.57</v>
      </c>
      <c r="F679" s="188">
        <f t="shared" si="11"/>
        <v>1210957.6100000008</v>
      </c>
      <c r="G679" s="258"/>
    </row>
    <row r="680" spans="1:7" s="25" customFormat="1" ht="23.25" customHeight="1" x14ac:dyDescent="0.2">
      <c r="A680" s="248">
        <v>44222</v>
      </c>
      <c r="B680" s="9">
        <v>3740</v>
      </c>
      <c r="C680" s="238" t="s">
        <v>723</v>
      </c>
      <c r="D680" s="190"/>
      <c r="E680" s="42">
        <v>226200.87</v>
      </c>
      <c r="F680" s="188">
        <f t="shared" si="11"/>
        <v>984756.74000000081</v>
      </c>
      <c r="G680" s="258"/>
    </row>
    <row r="681" spans="1:7" s="25" customFormat="1" ht="26.25" customHeight="1" x14ac:dyDescent="0.2">
      <c r="A681" s="248">
        <v>44222</v>
      </c>
      <c r="B681" s="9">
        <v>3741</v>
      </c>
      <c r="C681" s="238" t="s">
        <v>724</v>
      </c>
      <c r="D681" s="190"/>
      <c r="E681" s="42">
        <v>190958.7</v>
      </c>
      <c r="F681" s="188">
        <f t="shared" si="11"/>
        <v>793798.04000000074</v>
      </c>
      <c r="G681" s="258"/>
    </row>
    <row r="682" spans="1:7" s="25" customFormat="1" ht="25.5" customHeight="1" x14ac:dyDescent="0.2">
      <c r="A682" s="248">
        <v>44222</v>
      </c>
      <c r="B682" s="9">
        <v>3742</v>
      </c>
      <c r="C682" s="239" t="s">
        <v>725</v>
      </c>
      <c r="D682" s="190"/>
      <c r="E682" s="42">
        <v>70060</v>
      </c>
      <c r="F682" s="188">
        <f t="shared" si="11"/>
        <v>723738.04000000074</v>
      </c>
      <c r="G682" s="258"/>
    </row>
    <row r="683" spans="1:7" s="25" customFormat="1" ht="21.75" customHeight="1" x14ac:dyDescent="0.2">
      <c r="A683" s="247">
        <v>43857</v>
      </c>
      <c r="B683" s="9">
        <v>3743</v>
      </c>
      <c r="C683" s="242" t="s">
        <v>726</v>
      </c>
      <c r="D683" s="190"/>
      <c r="E683" s="42">
        <v>24750</v>
      </c>
      <c r="F683" s="188">
        <f t="shared" si="11"/>
        <v>698988.04000000074</v>
      </c>
      <c r="G683" s="258"/>
    </row>
    <row r="684" spans="1:7" s="25" customFormat="1" ht="21.75" customHeight="1" x14ac:dyDescent="0.2">
      <c r="A684" s="247">
        <v>44223</v>
      </c>
      <c r="B684" s="9">
        <v>3744</v>
      </c>
      <c r="C684" s="242" t="s">
        <v>752</v>
      </c>
      <c r="D684" s="190"/>
      <c r="E684" s="42">
        <v>16200</v>
      </c>
      <c r="F684" s="188">
        <f t="shared" si="11"/>
        <v>682788.04000000074</v>
      </c>
      <c r="G684" s="258"/>
    </row>
  </sheetData>
  <mergeCells count="127">
    <mergeCell ref="A419:F419"/>
    <mergeCell ref="A420:F420"/>
    <mergeCell ref="A422:F422"/>
    <mergeCell ref="A423:F423"/>
    <mergeCell ref="A424:F424"/>
    <mergeCell ref="A428:E429"/>
    <mergeCell ref="A430:E431"/>
    <mergeCell ref="F430:F431"/>
    <mergeCell ref="A432:A433"/>
    <mergeCell ref="B432:B433"/>
    <mergeCell ref="C432:C433"/>
    <mergeCell ref="D432:D433"/>
    <mergeCell ref="E432:E433"/>
    <mergeCell ref="F432:F433"/>
    <mergeCell ref="A12:A13"/>
    <mergeCell ref="B12:B13"/>
    <mergeCell ref="C12:C13"/>
    <mergeCell ref="D12:D13"/>
    <mergeCell ref="E12:E13"/>
    <mergeCell ref="F12:F13"/>
    <mergeCell ref="A8:E9"/>
    <mergeCell ref="F8:F9"/>
    <mergeCell ref="A1:F1"/>
    <mergeCell ref="A2:F2"/>
    <mergeCell ref="A4:F4"/>
    <mergeCell ref="A5:F5"/>
    <mergeCell ref="A6:F6"/>
    <mergeCell ref="A10:E11"/>
    <mergeCell ref="F10:F11"/>
    <mergeCell ref="A511:F511"/>
    <mergeCell ref="A514:F514"/>
    <mergeCell ref="A515:F515"/>
    <mergeCell ref="A512:F512"/>
    <mergeCell ref="A478:F478"/>
    <mergeCell ref="A476:F476"/>
    <mergeCell ref="A475:F475"/>
    <mergeCell ref="A479:F479"/>
    <mergeCell ref="A480:F480"/>
    <mergeCell ref="A485:E486"/>
    <mergeCell ref="A487:E488"/>
    <mergeCell ref="F487:F488"/>
    <mergeCell ref="A489:A490"/>
    <mergeCell ref="B489:B490"/>
    <mergeCell ref="C489:C490"/>
    <mergeCell ref="D489:D490"/>
    <mergeCell ref="E489:E490"/>
    <mergeCell ref="F489:F490"/>
    <mergeCell ref="A516:F516"/>
    <mergeCell ref="A522:E523"/>
    <mergeCell ref="A524:A525"/>
    <mergeCell ref="B524:B525"/>
    <mergeCell ref="C524:C525"/>
    <mergeCell ref="D524:D525"/>
    <mergeCell ref="E524:E525"/>
    <mergeCell ref="F524:F525"/>
    <mergeCell ref="A533:F533"/>
    <mergeCell ref="A520:E521"/>
    <mergeCell ref="F522:F523"/>
    <mergeCell ref="A534:F534"/>
    <mergeCell ref="A536:F536"/>
    <mergeCell ref="A537:F537"/>
    <mergeCell ref="A538:F538"/>
    <mergeCell ref="A542:E543"/>
    <mergeCell ref="A544:E545"/>
    <mergeCell ref="F544:F545"/>
    <mergeCell ref="A546:A547"/>
    <mergeCell ref="B546:B547"/>
    <mergeCell ref="C546:C547"/>
    <mergeCell ref="D546:D547"/>
    <mergeCell ref="E546:E547"/>
    <mergeCell ref="F546:F547"/>
    <mergeCell ref="A567:E568"/>
    <mergeCell ref="A569:E570"/>
    <mergeCell ref="F569:F570"/>
    <mergeCell ref="A571:A572"/>
    <mergeCell ref="B571:B572"/>
    <mergeCell ref="C571:C572"/>
    <mergeCell ref="D571:D572"/>
    <mergeCell ref="E571:E572"/>
    <mergeCell ref="F571:F572"/>
    <mergeCell ref="A583:F583"/>
    <mergeCell ref="A585:F585"/>
    <mergeCell ref="A586:F586"/>
    <mergeCell ref="A587:F587"/>
    <mergeCell ref="A590:E591"/>
    <mergeCell ref="A592:E593"/>
    <mergeCell ref="F592:F593"/>
    <mergeCell ref="A594:A595"/>
    <mergeCell ref="B594:B595"/>
    <mergeCell ref="C594:C595"/>
    <mergeCell ref="D594:D595"/>
    <mergeCell ref="E594:E595"/>
    <mergeCell ref="F594:F595"/>
    <mergeCell ref="A635:F635"/>
    <mergeCell ref="A638:E639"/>
    <mergeCell ref="A640:E641"/>
    <mergeCell ref="F640:F641"/>
    <mergeCell ref="A642:A643"/>
    <mergeCell ref="B642:B643"/>
    <mergeCell ref="C642:C643"/>
    <mergeCell ref="D642:D643"/>
    <mergeCell ref="E642:E643"/>
    <mergeCell ref="F642:F643"/>
    <mergeCell ref="A557:F557"/>
    <mergeCell ref="A558:F558"/>
    <mergeCell ref="A560:F560"/>
    <mergeCell ref="A561:F561"/>
    <mergeCell ref="A562:F562"/>
    <mergeCell ref="A630:F630"/>
    <mergeCell ref="A631:F631"/>
    <mergeCell ref="A633:F633"/>
    <mergeCell ref="A634:F634"/>
    <mergeCell ref="A600:F600"/>
    <mergeCell ref="A601:F601"/>
    <mergeCell ref="A603:F603"/>
    <mergeCell ref="A604:F604"/>
    <mergeCell ref="A605:F605"/>
    <mergeCell ref="A608:E609"/>
    <mergeCell ref="A610:E611"/>
    <mergeCell ref="F610:F611"/>
    <mergeCell ref="A612:A613"/>
    <mergeCell ref="B612:B613"/>
    <mergeCell ref="C612:C613"/>
    <mergeCell ref="D612:D613"/>
    <mergeCell ref="E612:E613"/>
    <mergeCell ref="F612:F613"/>
    <mergeCell ref="A582:F582"/>
  </mergeCells>
  <pageMargins left="0.7" right="0.7" top="0.75" bottom="0.75" header="0.3" footer="0.3"/>
  <pageSetup paperSize="9" orientation="portrait" r:id="rId1"/>
  <ignoredErrors>
    <ignoredError sqref="F436 F49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840"/>
  <sheetViews>
    <sheetView view="pageBreakPreview" topLeftCell="A582" zoomScaleNormal="230" zoomScaleSheetLayoutView="100" workbookViewId="0">
      <selection activeCell="H598" sqref="H598"/>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6.85546875" style="106" customWidth="1"/>
    <col min="6" max="6" width="16" style="101" customWidth="1"/>
    <col min="7" max="7" width="11.42578125" style="14"/>
    <col min="8" max="8" width="13" style="14" bestFit="1" customWidth="1"/>
    <col min="9" max="60" width="11.42578125" style="14"/>
    <col min="61" max="16384" width="11.42578125" style="25"/>
  </cols>
  <sheetData>
    <row r="1" spans="1:7" ht="15" x14ac:dyDescent="0.25">
      <c r="A1" s="1171" t="s">
        <v>0</v>
      </c>
      <c r="B1" s="1171"/>
      <c r="C1" s="1171"/>
      <c r="D1" s="1171"/>
      <c r="E1" s="1171"/>
      <c r="F1" s="1171"/>
    </row>
    <row r="2" spans="1:7" ht="15" x14ac:dyDescent="0.25">
      <c r="A2" s="1171" t="s">
        <v>1</v>
      </c>
      <c r="B2" s="1171"/>
      <c r="C2" s="1171"/>
      <c r="D2" s="1171"/>
      <c r="E2" s="1171"/>
      <c r="F2" s="1171"/>
    </row>
    <row r="3" spans="1:7" ht="15" customHeight="1" x14ac:dyDescent="0.25">
      <c r="A3" s="1173" t="s">
        <v>9631</v>
      </c>
      <c r="B3" s="1173"/>
      <c r="C3" s="1173"/>
      <c r="D3" s="1173"/>
      <c r="E3" s="1173"/>
      <c r="F3" s="1173"/>
    </row>
    <row r="4" spans="1:7" ht="15" customHeight="1" x14ac:dyDescent="0.25">
      <c r="A4" s="1173" t="s">
        <v>2</v>
      </c>
      <c r="B4" s="1173"/>
      <c r="C4" s="1173"/>
      <c r="D4" s="1173"/>
      <c r="E4" s="1173"/>
      <c r="F4" s="1173"/>
      <c r="G4" s="14" t="s">
        <v>8719</v>
      </c>
    </row>
    <row r="5" spans="1:7" ht="15" x14ac:dyDescent="0.25">
      <c r="A5" s="626"/>
      <c r="B5" s="627"/>
      <c r="C5" s="628"/>
      <c r="D5" s="629"/>
      <c r="E5" s="630"/>
      <c r="F5" s="631"/>
    </row>
    <row r="6" spans="1:7" ht="33" customHeight="1" x14ac:dyDescent="0.2">
      <c r="A6" s="1306" t="s">
        <v>3</v>
      </c>
      <c r="B6" s="1307"/>
      <c r="C6" s="1307"/>
      <c r="D6" s="1307"/>
      <c r="E6" s="1307"/>
      <c r="F6" s="1308"/>
    </row>
    <row r="7" spans="1:7" ht="30" customHeight="1" x14ac:dyDescent="0.2">
      <c r="A7" s="1306" t="s">
        <v>4</v>
      </c>
      <c r="B7" s="1307"/>
      <c r="C7" s="1307"/>
      <c r="D7" s="1307"/>
      <c r="E7" s="1308"/>
      <c r="F7" s="718">
        <v>65699354.060000002</v>
      </c>
    </row>
    <row r="8" spans="1:7" ht="12" x14ac:dyDescent="0.2">
      <c r="A8" s="957" t="s">
        <v>5</v>
      </c>
      <c r="B8" s="957" t="s">
        <v>6</v>
      </c>
      <c r="C8" s="957" t="s">
        <v>7</v>
      </c>
      <c r="D8" s="957" t="s">
        <v>8</v>
      </c>
      <c r="E8" s="957" t="s">
        <v>9</v>
      </c>
      <c r="F8" s="957" t="s">
        <v>6180</v>
      </c>
    </row>
    <row r="9" spans="1:7" ht="15" customHeight="1" x14ac:dyDescent="0.2">
      <c r="A9" s="87"/>
      <c r="B9" s="1"/>
      <c r="C9" s="2" t="s">
        <v>11</v>
      </c>
      <c r="D9" s="40">
        <v>55990440.060000002</v>
      </c>
      <c r="E9" s="40"/>
      <c r="F9" s="494">
        <f>F7+D9</f>
        <v>121689794.12</v>
      </c>
    </row>
    <row r="10" spans="1:7" ht="15" customHeight="1" x14ac:dyDescent="0.2">
      <c r="A10" s="87"/>
      <c r="B10" s="1"/>
      <c r="C10" s="3" t="s">
        <v>12</v>
      </c>
      <c r="D10" s="40">
        <v>160225048.11000001</v>
      </c>
      <c r="E10" s="40"/>
      <c r="F10" s="494">
        <f>F9+D10</f>
        <v>281914842.23000002</v>
      </c>
    </row>
    <row r="11" spans="1:7" ht="15" customHeight="1" x14ac:dyDescent="0.2">
      <c r="A11" s="87"/>
      <c r="B11" s="1"/>
      <c r="C11" s="2" t="s">
        <v>13</v>
      </c>
      <c r="D11" s="777">
        <v>616747800.01999998</v>
      </c>
      <c r="E11" s="40"/>
      <c r="F11" s="494">
        <f>F10+D11</f>
        <v>898662642.25</v>
      </c>
    </row>
    <row r="12" spans="1:7" ht="15" customHeight="1" x14ac:dyDescent="0.2">
      <c r="A12" s="87"/>
      <c r="B12" s="1"/>
      <c r="C12" s="4" t="s">
        <v>31</v>
      </c>
      <c r="D12" s="41">
        <v>485037.13</v>
      </c>
      <c r="E12" s="41"/>
      <c r="F12" s="494">
        <f>F11+D12</f>
        <v>899147679.38</v>
      </c>
    </row>
    <row r="13" spans="1:7" ht="15" customHeight="1" x14ac:dyDescent="0.2">
      <c r="A13" s="87"/>
      <c r="B13" s="1"/>
      <c r="C13" s="3" t="s">
        <v>12</v>
      </c>
      <c r="D13" s="62"/>
      <c r="E13" s="40">
        <v>467946592.38999999</v>
      </c>
      <c r="F13" s="494">
        <f>F12-E13</f>
        <v>431201086.99000001</v>
      </c>
    </row>
    <row r="14" spans="1:7" ht="15" customHeight="1" x14ac:dyDescent="0.2">
      <c r="A14" s="87"/>
      <c r="B14" s="1"/>
      <c r="C14" s="3" t="s">
        <v>6871</v>
      </c>
      <c r="D14" s="62"/>
      <c r="E14" s="40">
        <v>8577.5</v>
      </c>
      <c r="F14" s="494">
        <f t="shared" ref="F14:F77" si="0">F13-E14</f>
        <v>431192509.49000001</v>
      </c>
    </row>
    <row r="15" spans="1:7" ht="15" customHeight="1" x14ac:dyDescent="0.2">
      <c r="A15" s="87"/>
      <c r="B15" s="1"/>
      <c r="C15" s="2" t="s">
        <v>1090</v>
      </c>
      <c r="D15" s="62"/>
      <c r="E15" s="711">
        <v>428564.06</v>
      </c>
      <c r="F15" s="494">
        <f t="shared" si="0"/>
        <v>430763945.43000001</v>
      </c>
    </row>
    <row r="16" spans="1:7" ht="15" customHeight="1" x14ac:dyDescent="0.2">
      <c r="A16" s="87"/>
      <c r="B16" s="1"/>
      <c r="C16" s="530" t="s">
        <v>2479</v>
      </c>
      <c r="D16" s="62"/>
      <c r="E16" s="711">
        <v>106368.15</v>
      </c>
      <c r="F16" s="494">
        <f t="shared" si="0"/>
        <v>430657577.28000003</v>
      </c>
    </row>
    <row r="17" spans="1:61" ht="15" customHeight="1" x14ac:dyDescent="0.2">
      <c r="A17" s="87"/>
      <c r="B17" s="1"/>
      <c r="C17" s="530" t="s">
        <v>6870</v>
      </c>
      <c r="D17" s="62"/>
      <c r="E17" s="711">
        <v>480</v>
      </c>
      <c r="F17" s="494">
        <f t="shared" si="0"/>
        <v>430657097.28000003</v>
      </c>
    </row>
    <row r="18" spans="1:61" ht="15" customHeight="1" x14ac:dyDescent="0.2">
      <c r="A18" s="87"/>
      <c r="B18" s="1"/>
      <c r="C18" s="2" t="s">
        <v>1083</v>
      </c>
      <c r="D18" s="62"/>
      <c r="E18" s="711">
        <v>3000</v>
      </c>
      <c r="F18" s="494">
        <f t="shared" si="0"/>
        <v>430654097.28000003</v>
      </c>
    </row>
    <row r="19" spans="1:61" ht="15" customHeight="1" x14ac:dyDescent="0.2">
      <c r="A19" s="87"/>
      <c r="B19" s="1"/>
      <c r="C19" s="2" t="s">
        <v>9627</v>
      </c>
      <c r="D19" s="62"/>
      <c r="E19" s="711">
        <v>350</v>
      </c>
      <c r="F19" s="494">
        <f t="shared" si="0"/>
        <v>430653747.28000003</v>
      </c>
    </row>
    <row r="20" spans="1:61" ht="15" customHeight="1" x14ac:dyDescent="0.2">
      <c r="A20" s="87"/>
      <c r="B20" s="1"/>
      <c r="C20" s="2" t="s">
        <v>1358</v>
      </c>
      <c r="D20" s="62"/>
      <c r="E20" s="711">
        <v>175</v>
      </c>
      <c r="F20" s="494">
        <f t="shared" si="0"/>
        <v>430653572.28000003</v>
      </c>
    </row>
    <row r="21" spans="1:61" ht="15" customHeight="1" x14ac:dyDescent="0.2">
      <c r="A21" s="87"/>
      <c r="B21" s="1"/>
      <c r="C21" s="2" t="s">
        <v>1085</v>
      </c>
      <c r="D21" s="62"/>
      <c r="E21" s="711">
        <v>4000</v>
      </c>
      <c r="F21" s="494">
        <f t="shared" si="0"/>
        <v>430649572.28000003</v>
      </c>
    </row>
    <row r="22" spans="1:61" ht="15" customHeight="1" x14ac:dyDescent="0.2">
      <c r="A22" s="17"/>
      <c r="B22" s="304"/>
      <c r="C22" s="33" t="s">
        <v>10111</v>
      </c>
      <c r="D22" s="938"/>
      <c r="E22" s="931">
        <v>100</v>
      </c>
      <c r="F22" s="494">
        <f t="shared" si="0"/>
        <v>430649472.28000003</v>
      </c>
    </row>
    <row r="23" spans="1:61" ht="15" customHeight="1" x14ac:dyDescent="0.2">
      <c r="A23" s="87"/>
      <c r="B23" s="1"/>
      <c r="C23" s="2" t="s">
        <v>10129</v>
      </c>
      <c r="D23" s="62"/>
      <c r="E23" s="711">
        <v>19250</v>
      </c>
      <c r="F23" s="494">
        <f t="shared" si="0"/>
        <v>430630222.28000003</v>
      </c>
    </row>
    <row r="24" spans="1:61" ht="15" customHeight="1" x14ac:dyDescent="0.2">
      <c r="A24" s="87"/>
      <c r="B24" s="1"/>
      <c r="C24" s="2" t="s">
        <v>10600</v>
      </c>
      <c r="D24" s="62"/>
      <c r="E24" s="711">
        <v>200000</v>
      </c>
      <c r="F24" s="494">
        <f t="shared" si="0"/>
        <v>430430222.28000003</v>
      </c>
    </row>
    <row r="25" spans="1:61" ht="15" customHeight="1" x14ac:dyDescent="0.2">
      <c r="A25" s="87"/>
      <c r="B25" s="1"/>
      <c r="C25" s="2" t="s">
        <v>10600</v>
      </c>
      <c r="D25" s="62"/>
      <c r="E25" s="711">
        <v>7056</v>
      </c>
      <c r="F25" s="494">
        <f t="shared" si="0"/>
        <v>430423166.28000003</v>
      </c>
    </row>
    <row r="26" spans="1:61" s="414" customFormat="1" ht="41.25" customHeight="1" x14ac:dyDescent="0.2">
      <c r="A26" s="847">
        <v>44470</v>
      </c>
      <c r="B26" s="534" t="s">
        <v>9683</v>
      </c>
      <c r="C26" s="532" t="s">
        <v>9695</v>
      </c>
      <c r="D26" s="416"/>
      <c r="E26" s="953">
        <v>3432.59</v>
      </c>
      <c r="F26" s="494">
        <f t="shared" si="0"/>
        <v>430419733.69000006</v>
      </c>
      <c r="G26" s="412"/>
      <c r="H26" s="412"/>
      <c r="I26" s="412"/>
      <c r="J26" s="412"/>
      <c r="K26" s="412"/>
      <c r="L26" s="412"/>
      <c r="M26" s="412"/>
      <c r="N26" s="412"/>
      <c r="O26" s="412"/>
      <c r="P26" s="412"/>
      <c r="Q26" s="412"/>
      <c r="R26" s="412"/>
      <c r="S26" s="412"/>
      <c r="T26" s="412"/>
      <c r="U26" s="412"/>
      <c r="V26" s="412"/>
      <c r="W26" s="412"/>
      <c r="X26" s="412"/>
      <c r="Y26" s="412"/>
      <c r="Z26" s="412"/>
      <c r="AA26" s="412"/>
      <c r="AB26" s="412"/>
      <c r="AC26" s="412"/>
      <c r="AD26" s="412"/>
      <c r="AE26" s="412"/>
      <c r="AF26" s="412"/>
      <c r="AG26" s="412"/>
      <c r="AH26" s="412"/>
      <c r="AI26" s="412"/>
      <c r="AJ26" s="412"/>
      <c r="AK26" s="412"/>
      <c r="AL26" s="412"/>
      <c r="AM26" s="412"/>
      <c r="AN26" s="412"/>
      <c r="AO26" s="412"/>
      <c r="AP26" s="412"/>
      <c r="AQ26" s="412"/>
      <c r="AR26" s="412"/>
      <c r="AS26" s="412"/>
      <c r="AT26" s="412"/>
      <c r="AU26" s="412"/>
      <c r="AV26" s="412"/>
      <c r="AW26" s="412"/>
      <c r="AX26" s="412"/>
      <c r="AY26" s="412"/>
      <c r="AZ26" s="412"/>
      <c r="BA26" s="412"/>
      <c r="BB26" s="412"/>
      <c r="BC26" s="412"/>
      <c r="BD26" s="412"/>
      <c r="BE26" s="412"/>
      <c r="BF26" s="412"/>
      <c r="BG26" s="412"/>
      <c r="BH26" s="412"/>
      <c r="BI26" s="545"/>
    </row>
    <row r="27" spans="1:61" s="412" customFormat="1" ht="38.25" customHeight="1" x14ac:dyDescent="0.2">
      <c r="A27" s="464">
        <v>44470</v>
      </c>
      <c r="B27" s="252" t="s">
        <v>9684</v>
      </c>
      <c r="C27" s="193" t="s">
        <v>9696</v>
      </c>
      <c r="D27" s="394"/>
      <c r="E27" s="954">
        <v>134187.5</v>
      </c>
      <c r="F27" s="494">
        <f t="shared" si="0"/>
        <v>430285546.19000006</v>
      </c>
    </row>
    <row r="28" spans="1:61" s="412" customFormat="1" ht="42" customHeight="1" x14ac:dyDescent="0.2">
      <c r="A28" s="464">
        <v>44470</v>
      </c>
      <c r="B28" s="252" t="s">
        <v>9685</v>
      </c>
      <c r="C28" s="193" t="s">
        <v>9697</v>
      </c>
      <c r="D28" s="402"/>
      <c r="E28" s="954">
        <v>750752.19</v>
      </c>
      <c r="F28" s="494">
        <f t="shared" si="0"/>
        <v>429534794.00000006</v>
      </c>
    </row>
    <row r="29" spans="1:61" s="412" customFormat="1" ht="41.25" customHeight="1" x14ac:dyDescent="0.2">
      <c r="A29" s="464">
        <v>44470</v>
      </c>
      <c r="B29" s="252" t="s">
        <v>9686</v>
      </c>
      <c r="C29" s="193" t="s">
        <v>9698</v>
      </c>
      <c r="D29" s="402"/>
      <c r="E29" s="954">
        <v>58930.11</v>
      </c>
      <c r="F29" s="494">
        <f t="shared" si="0"/>
        <v>429475863.89000005</v>
      </c>
    </row>
    <row r="30" spans="1:61" s="412" customFormat="1" ht="40.5" customHeight="1" x14ac:dyDescent="0.2">
      <c r="A30" s="464">
        <v>44470</v>
      </c>
      <c r="B30" s="252" t="s">
        <v>9687</v>
      </c>
      <c r="C30" s="193" t="s">
        <v>9699</v>
      </c>
      <c r="D30" s="402"/>
      <c r="E30" s="954">
        <v>5902</v>
      </c>
      <c r="F30" s="494">
        <f t="shared" si="0"/>
        <v>429469961.89000005</v>
      </c>
    </row>
    <row r="31" spans="1:61" s="412" customFormat="1" ht="50.25" customHeight="1" x14ac:dyDescent="0.2">
      <c r="A31" s="464">
        <v>44470</v>
      </c>
      <c r="B31" s="252" t="s">
        <v>9688</v>
      </c>
      <c r="C31" s="193" t="s">
        <v>9700</v>
      </c>
      <c r="D31" s="402"/>
      <c r="E31" s="954">
        <v>253650</v>
      </c>
      <c r="F31" s="494">
        <f t="shared" si="0"/>
        <v>429216311.89000005</v>
      </c>
    </row>
    <row r="32" spans="1:61" s="412" customFormat="1" ht="54.75" customHeight="1" x14ac:dyDescent="0.2">
      <c r="A32" s="464">
        <v>44470</v>
      </c>
      <c r="B32" s="252" t="s">
        <v>9689</v>
      </c>
      <c r="C32" s="193" t="s">
        <v>9701</v>
      </c>
      <c r="D32" s="402"/>
      <c r="E32" s="954">
        <v>388930</v>
      </c>
      <c r="F32" s="494">
        <f t="shared" si="0"/>
        <v>428827381.89000005</v>
      </c>
    </row>
    <row r="33" spans="1:6" s="412" customFormat="1" ht="41.25" customHeight="1" x14ac:dyDescent="0.2">
      <c r="A33" s="464">
        <v>44470</v>
      </c>
      <c r="B33" s="252" t="s">
        <v>9690</v>
      </c>
      <c r="C33" s="193" t="s">
        <v>9702</v>
      </c>
      <c r="D33" s="402"/>
      <c r="E33" s="954">
        <v>50730</v>
      </c>
      <c r="F33" s="494">
        <f t="shared" si="0"/>
        <v>428776651.89000005</v>
      </c>
    </row>
    <row r="34" spans="1:6" s="412" customFormat="1" ht="41.25" customHeight="1" x14ac:dyDescent="0.2">
      <c r="A34" s="464">
        <v>44470</v>
      </c>
      <c r="B34" s="252" t="s">
        <v>9691</v>
      </c>
      <c r="C34" s="193" t="s">
        <v>9703</v>
      </c>
      <c r="D34" s="402"/>
      <c r="E34" s="954">
        <v>100000</v>
      </c>
      <c r="F34" s="494">
        <f t="shared" si="0"/>
        <v>428676651.89000005</v>
      </c>
    </row>
    <row r="35" spans="1:6" s="412" customFormat="1" ht="54.75" customHeight="1" x14ac:dyDescent="0.2">
      <c r="A35" s="464">
        <v>44470</v>
      </c>
      <c r="B35" s="252" t="s">
        <v>9692</v>
      </c>
      <c r="C35" s="193" t="s">
        <v>9704</v>
      </c>
      <c r="D35" s="402"/>
      <c r="E35" s="954">
        <v>458500</v>
      </c>
      <c r="F35" s="494">
        <f t="shared" si="0"/>
        <v>428218151.89000005</v>
      </c>
    </row>
    <row r="36" spans="1:6" s="412" customFormat="1" ht="100.5" customHeight="1" x14ac:dyDescent="0.2">
      <c r="A36" s="464">
        <v>44470</v>
      </c>
      <c r="B36" s="252" t="s">
        <v>9693</v>
      </c>
      <c r="C36" s="193" t="s">
        <v>9705</v>
      </c>
      <c r="D36" s="402"/>
      <c r="E36" s="954">
        <v>19000</v>
      </c>
      <c r="F36" s="494">
        <f t="shared" si="0"/>
        <v>428199151.89000005</v>
      </c>
    </row>
    <row r="37" spans="1:6" s="412" customFormat="1" ht="42" customHeight="1" x14ac:dyDescent="0.2">
      <c r="A37" s="464">
        <v>44470</v>
      </c>
      <c r="B37" s="252" t="s">
        <v>9694</v>
      </c>
      <c r="C37" s="193" t="s">
        <v>6844</v>
      </c>
      <c r="D37" s="402"/>
      <c r="E37" s="954">
        <v>139354.01</v>
      </c>
      <c r="F37" s="494">
        <f t="shared" si="0"/>
        <v>428059797.88000005</v>
      </c>
    </row>
    <row r="38" spans="1:6" s="412" customFormat="1" ht="94.5" customHeight="1" x14ac:dyDescent="0.2">
      <c r="A38" s="464">
        <v>44470</v>
      </c>
      <c r="B38" s="252" t="s">
        <v>9672</v>
      </c>
      <c r="C38" s="193" t="s">
        <v>9707</v>
      </c>
      <c r="D38" s="402"/>
      <c r="E38" s="954">
        <v>8510388.1099999994</v>
      </c>
      <c r="F38" s="494">
        <f t="shared" si="0"/>
        <v>419549409.77000004</v>
      </c>
    </row>
    <row r="39" spans="1:6" s="412" customFormat="1" ht="34.5" customHeight="1" x14ac:dyDescent="0.2">
      <c r="A39" s="464">
        <v>44470</v>
      </c>
      <c r="B39" s="252" t="s">
        <v>9673</v>
      </c>
      <c r="C39" s="193" t="s">
        <v>9708</v>
      </c>
      <c r="D39" s="402"/>
      <c r="E39" s="954">
        <v>1699581.24</v>
      </c>
      <c r="F39" s="494">
        <f t="shared" si="0"/>
        <v>417849828.53000003</v>
      </c>
    </row>
    <row r="40" spans="1:6" s="412" customFormat="1" ht="28.5" customHeight="1" x14ac:dyDescent="0.2">
      <c r="A40" s="464">
        <v>44470</v>
      </c>
      <c r="B40" s="252" t="s">
        <v>9674</v>
      </c>
      <c r="C40" s="193" t="s">
        <v>9709</v>
      </c>
      <c r="D40" s="402"/>
      <c r="E40" s="954">
        <v>515849.08</v>
      </c>
      <c r="F40" s="494">
        <f t="shared" si="0"/>
        <v>417333979.45000005</v>
      </c>
    </row>
    <row r="41" spans="1:6" s="412" customFormat="1" ht="30" customHeight="1" x14ac:dyDescent="0.2">
      <c r="A41" s="464">
        <v>44470</v>
      </c>
      <c r="B41" s="252" t="s">
        <v>9675</v>
      </c>
      <c r="C41" s="193" t="s">
        <v>9710</v>
      </c>
      <c r="D41" s="402"/>
      <c r="E41" s="954">
        <v>1835418.43</v>
      </c>
      <c r="F41" s="494">
        <f t="shared" si="0"/>
        <v>415498561.02000004</v>
      </c>
    </row>
    <row r="42" spans="1:6" s="412" customFormat="1" ht="31.5" customHeight="1" x14ac:dyDescent="0.2">
      <c r="A42" s="464">
        <v>44470</v>
      </c>
      <c r="B42" s="252" t="s">
        <v>9676</v>
      </c>
      <c r="C42" s="193" t="s">
        <v>9711</v>
      </c>
      <c r="D42" s="402"/>
      <c r="E42" s="954">
        <v>953501.88</v>
      </c>
      <c r="F42" s="494">
        <f t="shared" si="0"/>
        <v>414545059.14000005</v>
      </c>
    </row>
    <row r="43" spans="1:6" s="412" customFormat="1" ht="30" customHeight="1" x14ac:dyDescent="0.2">
      <c r="A43" s="464">
        <v>44470</v>
      </c>
      <c r="B43" s="252" t="s">
        <v>9677</v>
      </c>
      <c r="C43" s="193" t="s">
        <v>9712</v>
      </c>
      <c r="D43" s="402"/>
      <c r="E43" s="954">
        <v>634900.26</v>
      </c>
      <c r="F43" s="494">
        <f t="shared" si="0"/>
        <v>413910158.88000005</v>
      </c>
    </row>
    <row r="44" spans="1:6" s="412" customFormat="1" ht="32.25" customHeight="1" x14ac:dyDescent="0.2">
      <c r="A44" s="464">
        <v>44470</v>
      </c>
      <c r="B44" s="252" t="s">
        <v>9678</v>
      </c>
      <c r="C44" s="193" t="s">
        <v>9713</v>
      </c>
      <c r="D44" s="402"/>
      <c r="E44" s="954">
        <v>67274.039999999994</v>
      </c>
      <c r="F44" s="494">
        <f t="shared" si="0"/>
        <v>413842884.84000003</v>
      </c>
    </row>
    <row r="45" spans="1:6" s="412" customFormat="1" ht="48.75" customHeight="1" x14ac:dyDescent="0.2">
      <c r="A45" s="464">
        <v>44470</v>
      </c>
      <c r="B45" s="252" t="s">
        <v>9679</v>
      </c>
      <c r="C45" s="193" t="s">
        <v>9717</v>
      </c>
      <c r="D45" s="402"/>
      <c r="E45" s="954">
        <v>88777.5</v>
      </c>
      <c r="F45" s="494">
        <f t="shared" si="0"/>
        <v>413754107.34000003</v>
      </c>
    </row>
    <row r="46" spans="1:6" s="412" customFormat="1" ht="23.25" customHeight="1" x14ac:dyDescent="0.2">
      <c r="A46" s="464">
        <v>44470</v>
      </c>
      <c r="B46" s="252" t="s">
        <v>9680</v>
      </c>
      <c r="C46" s="193" t="s">
        <v>41</v>
      </c>
      <c r="D46" s="402"/>
      <c r="E46" s="954">
        <v>0</v>
      </c>
      <c r="F46" s="494">
        <f t="shared" si="0"/>
        <v>413754107.34000003</v>
      </c>
    </row>
    <row r="47" spans="1:6" s="412" customFormat="1" ht="40.5" customHeight="1" x14ac:dyDescent="0.2">
      <c r="A47" s="464">
        <v>44470</v>
      </c>
      <c r="B47" s="252" t="s">
        <v>9681</v>
      </c>
      <c r="C47" s="193" t="s">
        <v>9715</v>
      </c>
      <c r="D47" s="402"/>
      <c r="E47" s="954">
        <v>73901925</v>
      </c>
      <c r="F47" s="494">
        <f t="shared" si="0"/>
        <v>339852182.34000003</v>
      </c>
    </row>
    <row r="48" spans="1:6" s="412" customFormat="1" ht="57" customHeight="1" x14ac:dyDescent="0.2">
      <c r="A48" s="464">
        <v>44470</v>
      </c>
      <c r="B48" s="252" t="s">
        <v>9682</v>
      </c>
      <c r="C48" s="193" t="s">
        <v>9714</v>
      </c>
      <c r="D48" s="402"/>
      <c r="E48" s="954">
        <v>228285</v>
      </c>
      <c r="F48" s="494">
        <f t="shared" si="0"/>
        <v>339623897.34000003</v>
      </c>
    </row>
    <row r="49" spans="1:6" s="412" customFormat="1" ht="51" customHeight="1" x14ac:dyDescent="0.2">
      <c r="A49" s="464">
        <v>44470</v>
      </c>
      <c r="B49" s="252" t="s">
        <v>9706</v>
      </c>
      <c r="C49" s="193" t="s">
        <v>9716</v>
      </c>
      <c r="D49" s="402"/>
      <c r="E49" s="954">
        <v>18525</v>
      </c>
      <c r="F49" s="494">
        <f t="shared" si="0"/>
        <v>339605372.34000003</v>
      </c>
    </row>
    <row r="50" spans="1:6" s="412" customFormat="1" ht="21.75" customHeight="1" x14ac:dyDescent="0.2">
      <c r="A50" s="464">
        <v>44470</v>
      </c>
      <c r="B50" s="252" t="s">
        <v>9726</v>
      </c>
      <c r="C50" s="193" t="s">
        <v>41</v>
      </c>
      <c r="D50" s="402"/>
      <c r="E50" s="954">
        <v>0</v>
      </c>
      <c r="F50" s="494">
        <f t="shared" si="0"/>
        <v>339605372.34000003</v>
      </c>
    </row>
    <row r="51" spans="1:6" s="412" customFormat="1" ht="40.5" customHeight="1" x14ac:dyDescent="0.2">
      <c r="A51" s="464">
        <v>44473</v>
      </c>
      <c r="B51" s="252" t="s">
        <v>9727</v>
      </c>
      <c r="C51" s="193" t="s">
        <v>9734</v>
      </c>
      <c r="D51" s="402"/>
      <c r="E51" s="954">
        <v>48334.04</v>
      </c>
      <c r="F51" s="494">
        <f t="shared" si="0"/>
        <v>339557038.30000001</v>
      </c>
    </row>
    <row r="52" spans="1:6" s="412" customFormat="1" ht="51.75" customHeight="1" x14ac:dyDescent="0.2">
      <c r="A52" s="464">
        <v>44473</v>
      </c>
      <c r="B52" s="252" t="s">
        <v>9728</v>
      </c>
      <c r="C52" s="193" t="s">
        <v>9735</v>
      </c>
      <c r="D52" s="402"/>
      <c r="E52" s="954">
        <v>459549.26</v>
      </c>
      <c r="F52" s="494">
        <f t="shared" si="0"/>
        <v>339097489.04000002</v>
      </c>
    </row>
    <row r="53" spans="1:6" s="412" customFormat="1" ht="44.25" customHeight="1" x14ac:dyDescent="0.2">
      <c r="A53" s="464">
        <v>44473</v>
      </c>
      <c r="B53" s="252" t="s">
        <v>9729</v>
      </c>
      <c r="C53" s="193" t="s">
        <v>9736</v>
      </c>
      <c r="D53" s="402"/>
      <c r="E53" s="954">
        <v>1712</v>
      </c>
      <c r="F53" s="494">
        <f t="shared" si="0"/>
        <v>339095777.04000002</v>
      </c>
    </row>
    <row r="54" spans="1:6" s="412" customFormat="1" ht="76.5" customHeight="1" x14ac:dyDescent="0.2">
      <c r="A54" s="464">
        <v>44473</v>
      </c>
      <c r="B54" s="252" t="s">
        <v>9730</v>
      </c>
      <c r="C54" s="193" t="s">
        <v>9737</v>
      </c>
      <c r="D54" s="402"/>
      <c r="E54" s="954">
        <v>237949.07</v>
      </c>
      <c r="F54" s="494">
        <f t="shared" si="0"/>
        <v>338857827.97000003</v>
      </c>
    </row>
    <row r="55" spans="1:6" s="412" customFormat="1" ht="44.25" customHeight="1" x14ac:dyDescent="0.2">
      <c r="A55" s="464">
        <v>44473</v>
      </c>
      <c r="B55" s="252" t="s">
        <v>9731</v>
      </c>
      <c r="C55" s="193" t="s">
        <v>9748</v>
      </c>
      <c r="D55" s="402"/>
      <c r="E55" s="954">
        <v>118618.81</v>
      </c>
      <c r="F55" s="494">
        <f t="shared" si="0"/>
        <v>338739209.16000003</v>
      </c>
    </row>
    <row r="56" spans="1:6" s="412" customFormat="1" ht="74.25" customHeight="1" x14ac:dyDescent="0.2">
      <c r="A56" s="464">
        <v>44473</v>
      </c>
      <c r="B56" s="252" t="s">
        <v>9732</v>
      </c>
      <c r="C56" s="193" t="s">
        <v>9738</v>
      </c>
      <c r="D56" s="402"/>
      <c r="E56" s="954">
        <v>38081.360000000001</v>
      </c>
      <c r="F56" s="494">
        <f t="shared" si="0"/>
        <v>338701127.80000001</v>
      </c>
    </row>
    <row r="57" spans="1:6" s="412" customFormat="1" ht="49.5" customHeight="1" x14ac:dyDescent="0.2">
      <c r="A57" s="464">
        <v>44473</v>
      </c>
      <c r="B57" s="252" t="s">
        <v>9733</v>
      </c>
      <c r="C57" s="193" t="s">
        <v>9739</v>
      </c>
      <c r="D57" s="402"/>
      <c r="E57" s="954">
        <v>904270.34</v>
      </c>
      <c r="F57" s="494">
        <f t="shared" si="0"/>
        <v>337796857.46000004</v>
      </c>
    </row>
    <row r="58" spans="1:6" s="412" customFormat="1" ht="85.5" customHeight="1" x14ac:dyDescent="0.2">
      <c r="A58" s="464">
        <v>44473</v>
      </c>
      <c r="B58" s="5" t="s">
        <v>9718</v>
      </c>
      <c r="C58" s="193" t="s">
        <v>9740</v>
      </c>
      <c r="D58" s="402"/>
      <c r="E58" s="954">
        <v>21047831.91</v>
      </c>
      <c r="F58" s="494">
        <f t="shared" si="0"/>
        <v>316749025.55000001</v>
      </c>
    </row>
    <row r="59" spans="1:6" s="412" customFormat="1" ht="31.5" customHeight="1" x14ac:dyDescent="0.2">
      <c r="A59" s="464">
        <v>44473</v>
      </c>
      <c r="B59" s="5" t="s">
        <v>9719</v>
      </c>
      <c r="C59" s="193" t="s">
        <v>9741</v>
      </c>
      <c r="D59" s="402"/>
      <c r="E59" s="954">
        <v>63850</v>
      </c>
      <c r="F59" s="494">
        <f t="shared" si="0"/>
        <v>316685175.55000001</v>
      </c>
    </row>
    <row r="60" spans="1:6" s="412" customFormat="1" ht="34.5" customHeight="1" x14ac:dyDescent="0.2">
      <c r="A60" s="464">
        <v>44473</v>
      </c>
      <c r="B60" s="5" t="s">
        <v>9720</v>
      </c>
      <c r="C60" s="193" t="s">
        <v>9742</v>
      </c>
      <c r="D60" s="402"/>
      <c r="E60" s="954">
        <v>83092.05</v>
      </c>
      <c r="F60" s="494">
        <f t="shared" si="0"/>
        <v>316602083.5</v>
      </c>
    </row>
    <row r="61" spans="1:6" s="412" customFormat="1" ht="55.5" customHeight="1" x14ac:dyDescent="0.2">
      <c r="A61" s="464">
        <v>44473</v>
      </c>
      <c r="B61" s="5" t="s">
        <v>9721</v>
      </c>
      <c r="C61" s="193" t="s">
        <v>9743</v>
      </c>
      <c r="D61" s="402"/>
      <c r="E61" s="954">
        <v>126825</v>
      </c>
      <c r="F61" s="494">
        <f t="shared" si="0"/>
        <v>316475258.5</v>
      </c>
    </row>
    <row r="62" spans="1:6" s="412" customFormat="1" ht="74.25" customHeight="1" x14ac:dyDescent="0.2">
      <c r="A62" s="464">
        <v>44473</v>
      </c>
      <c r="B62" s="5" t="s">
        <v>9722</v>
      </c>
      <c r="C62" s="193" t="s">
        <v>9744</v>
      </c>
      <c r="D62" s="402"/>
      <c r="E62" s="954">
        <v>5688639.2300000004</v>
      </c>
      <c r="F62" s="494">
        <f t="shared" si="0"/>
        <v>310786619.26999998</v>
      </c>
    </row>
    <row r="63" spans="1:6" s="412" customFormat="1" ht="50.25" customHeight="1" x14ac:dyDescent="0.2">
      <c r="A63" s="464">
        <v>44473</v>
      </c>
      <c r="B63" s="5" t="s">
        <v>9723</v>
      </c>
      <c r="C63" s="193" t="s">
        <v>9747</v>
      </c>
      <c r="D63" s="402"/>
      <c r="E63" s="954">
        <v>1432621.11</v>
      </c>
      <c r="F63" s="494">
        <f t="shared" si="0"/>
        <v>309353998.15999997</v>
      </c>
    </row>
    <row r="64" spans="1:6" s="412" customFormat="1" ht="62.25" customHeight="1" x14ac:dyDescent="0.2">
      <c r="A64" s="464">
        <v>44473</v>
      </c>
      <c r="B64" s="5" t="s">
        <v>9724</v>
      </c>
      <c r="C64" s="193" t="s">
        <v>9745</v>
      </c>
      <c r="D64" s="402"/>
      <c r="E64" s="954">
        <v>3226733.63</v>
      </c>
      <c r="F64" s="494">
        <f t="shared" si="0"/>
        <v>306127264.52999997</v>
      </c>
    </row>
    <row r="65" spans="1:6" s="412" customFormat="1" ht="69" customHeight="1" x14ac:dyDescent="0.2">
      <c r="A65" s="464">
        <v>44473</v>
      </c>
      <c r="B65" s="5" t="s">
        <v>9725</v>
      </c>
      <c r="C65" s="193" t="s">
        <v>9746</v>
      </c>
      <c r="D65" s="402"/>
      <c r="E65" s="954">
        <v>9000</v>
      </c>
      <c r="F65" s="494">
        <f t="shared" si="0"/>
        <v>306118264.52999997</v>
      </c>
    </row>
    <row r="66" spans="1:6" s="412" customFormat="1" ht="54" customHeight="1" x14ac:dyDescent="0.2">
      <c r="A66" s="464">
        <v>44474</v>
      </c>
      <c r="B66" s="252" t="s">
        <v>9750</v>
      </c>
      <c r="C66" s="193" t="s">
        <v>9753</v>
      </c>
      <c r="D66" s="402"/>
      <c r="E66" s="954">
        <v>91874.1</v>
      </c>
      <c r="F66" s="494">
        <f t="shared" si="0"/>
        <v>306026390.42999995</v>
      </c>
    </row>
    <row r="67" spans="1:6" s="412" customFormat="1" ht="39" customHeight="1" x14ac:dyDescent="0.2">
      <c r="A67" s="464">
        <v>44474</v>
      </c>
      <c r="B67" s="252" t="s">
        <v>9751</v>
      </c>
      <c r="C67" s="193" t="s">
        <v>9754</v>
      </c>
      <c r="D67" s="402"/>
      <c r="E67" s="954">
        <v>2999.49</v>
      </c>
      <c r="F67" s="494">
        <f t="shared" si="0"/>
        <v>306023390.93999994</v>
      </c>
    </row>
    <row r="68" spans="1:6" s="412" customFormat="1" ht="39" customHeight="1" x14ac:dyDescent="0.2">
      <c r="A68" s="464">
        <v>44474</v>
      </c>
      <c r="B68" s="252" t="s">
        <v>9752</v>
      </c>
      <c r="C68" s="193" t="s">
        <v>9755</v>
      </c>
      <c r="D68" s="402"/>
      <c r="E68" s="954">
        <v>180000</v>
      </c>
      <c r="F68" s="494">
        <f t="shared" si="0"/>
        <v>305843390.93999994</v>
      </c>
    </row>
    <row r="69" spans="1:6" s="412" customFormat="1" ht="49.5" customHeight="1" x14ac:dyDescent="0.2">
      <c r="A69" s="464">
        <v>44474</v>
      </c>
      <c r="B69" s="252" t="s">
        <v>9749</v>
      </c>
      <c r="C69" s="193" t="s">
        <v>9756</v>
      </c>
      <c r="D69" s="402"/>
      <c r="E69" s="954">
        <v>76095</v>
      </c>
      <c r="F69" s="494">
        <f t="shared" si="0"/>
        <v>305767295.93999994</v>
      </c>
    </row>
    <row r="70" spans="1:6" s="412" customFormat="1" ht="41.25" customHeight="1" x14ac:dyDescent="0.2">
      <c r="A70" s="464">
        <v>44475</v>
      </c>
      <c r="B70" s="252" t="s">
        <v>9757</v>
      </c>
      <c r="C70" s="193" t="s">
        <v>9758</v>
      </c>
      <c r="D70" s="402"/>
      <c r="E70" s="954">
        <v>20700</v>
      </c>
      <c r="F70" s="494">
        <f t="shared" si="0"/>
        <v>305746595.93999994</v>
      </c>
    </row>
    <row r="71" spans="1:6" s="412" customFormat="1" ht="45" customHeight="1" x14ac:dyDescent="0.2">
      <c r="A71" s="464">
        <v>44475</v>
      </c>
      <c r="B71" s="252" t="s">
        <v>9759</v>
      </c>
      <c r="C71" s="193" t="s">
        <v>9760</v>
      </c>
      <c r="D71" s="402"/>
      <c r="E71" s="954">
        <v>4500</v>
      </c>
      <c r="F71" s="494">
        <f t="shared" si="0"/>
        <v>305742095.93999994</v>
      </c>
    </row>
    <row r="72" spans="1:6" s="412" customFormat="1" ht="45" customHeight="1" x14ac:dyDescent="0.2">
      <c r="A72" s="464">
        <v>44475</v>
      </c>
      <c r="B72" s="252" t="s">
        <v>9761</v>
      </c>
      <c r="C72" s="193" t="s">
        <v>9762</v>
      </c>
      <c r="D72" s="402"/>
      <c r="E72" s="954">
        <v>10800</v>
      </c>
      <c r="F72" s="494">
        <f t="shared" si="0"/>
        <v>305731295.93999994</v>
      </c>
    </row>
    <row r="73" spans="1:6" s="412" customFormat="1" ht="42" customHeight="1" x14ac:dyDescent="0.2">
      <c r="A73" s="464">
        <v>44475</v>
      </c>
      <c r="B73" s="252" t="s">
        <v>9763</v>
      </c>
      <c r="C73" s="193" t="s">
        <v>9764</v>
      </c>
      <c r="D73" s="402"/>
      <c r="E73" s="954">
        <v>13500</v>
      </c>
      <c r="F73" s="494">
        <f t="shared" si="0"/>
        <v>305717795.93999994</v>
      </c>
    </row>
    <row r="74" spans="1:6" s="412" customFormat="1" ht="31.5" customHeight="1" x14ac:dyDescent="0.2">
      <c r="A74" s="464">
        <v>44475</v>
      </c>
      <c r="B74" s="252" t="s">
        <v>9765</v>
      </c>
      <c r="C74" s="193" t="s">
        <v>9766</v>
      </c>
      <c r="D74" s="402"/>
      <c r="E74" s="954">
        <v>5400</v>
      </c>
      <c r="F74" s="494">
        <f t="shared" si="0"/>
        <v>305712395.93999994</v>
      </c>
    </row>
    <row r="75" spans="1:6" s="412" customFormat="1" ht="53.25" customHeight="1" x14ac:dyDescent="0.2">
      <c r="A75" s="464">
        <v>44475</v>
      </c>
      <c r="B75" s="252" t="s">
        <v>9767</v>
      </c>
      <c r="C75" s="193" t="s">
        <v>9768</v>
      </c>
      <c r="D75" s="402"/>
      <c r="E75" s="954">
        <v>105687.5</v>
      </c>
      <c r="F75" s="494">
        <f t="shared" si="0"/>
        <v>305606708.43999994</v>
      </c>
    </row>
    <row r="76" spans="1:6" s="412" customFormat="1" ht="54" customHeight="1" x14ac:dyDescent="0.2">
      <c r="A76" s="464">
        <v>44475</v>
      </c>
      <c r="B76" s="252" t="s">
        <v>9769</v>
      </c>
      <c r="C76" s="193" t="s">
        <v>9770</v>
      </c>
      <c r="D76" s="402"/>
      <c r="E76" s="954">
        <v>240893.8</v>
      </c>
      <c r="F76" s="494">
        <f t="shared" si="0"/>
        <v>305365814.63999993</v>
      </c>
    </row>
    <row r="77" spans="1:6" s="412" customFormat="1" ht="51" customHeight="1" x14ac:dyDescent="0.2">
      <c r="A77" s="464">
        <v>44475</v>
      </c>
      <c r="B77" s="252" t="s">
        <v>9771</v>
      </c>
      <c r="C77" s="193" t="s">
        <v>9772</v>
      </c>
      <c r="D77" s="402"/>
      <c r="E77" s="954">
        <v>67500</v>
      </c>
      <c r="F77" s="494">
        <f t="shared" si="0"/>
        <v>305298314.63999993</v>
      </c>
    </row>
    <row r="78" spans="1:6" s="412" customFormat="1" ht="41.25" customHeight="1" x14ac:dyDescent="0.2">
      <c r="A78" s="464">
        <v>44475</v>
      </c>
      <c r="B78" s="252" t="s">
        <v>9773</v>
      </c>
      <c r="C78" s="193" t="s">
        <v>9774</v>
      </c>
      <c r="D78" s="402"/>
      <c r="E78" s="954">
        <v>10890</v>
      </c>
      <c r="F78" s="494">
        <f t="shared" ref="F78:F141" si="1">F77-E78</f>
        <v>305287424.63999993</v>
      </c>
    </row>
    <row r="79" spans="1:6" s="412" customFormat="1" ht="44.25" customHeight="1" x14ac:dyDescent="0.2">
      <c r="A79" s="464">
        <v>44475</v>
      </c>
      <c r="B79" s="252" t="s">
        <v>9775</v>
      </c>
      <c r="C79" s="193" t="s">
        <v>9776</v>
      </c>
      <c r="D79" s="402"/>
      <c r="E79" s="954">
        <v>7200</v>
      </c>
      <c r="F79" s="494">
        <f t="shared" si="1"/>
        <v>305280224.63999993</v>
      </c>
    </row>
    <row r="80" spans="1:6" s="412" customFormat="1" ht="42.75" customHeight="1" x14ac:dyDescent="0.2">
      <c r="A80" s="464">
        <v>44475</v>
      </c>
      <c r="B80" s="252" t="s">
        <v>9777</v>
      </c>
      <c r="C80" s="193" t="s">
        <v>9778</v>
      </c>
      <c r="D80" s="402"/>
      <c r="E80" s="954">
        <v>54000</v>
      </c>
      <c r="F80" s="494">
        <f t="shared" si="1"/>
        <v>305226224.63999993</v>
      </c>
    </row>
    <row r="81" spans="1:6" s="412" customFormat="1" ht="44.25" customHeight="1" x14ac:dyDescent="0.2">
      <c r="A81" s="464">
        <v>44475</v>
      </c>
      <c r="B81" s="252" t="s">
        <v>9779</v>
      </c>
      <c r="C81" s="193" t="s">
        <v>9780</v>
      </c>
      <c r="D81" s="402"/>
      <c r="E81" s="954">
        <v>13500</v>
      </c>
      <c r="F81" s="494">
        <f t="shared" si="1"/>
        <v>305212724.63999993</v>
      </c>
    </row>
    <row r="82" spans="1:6" s="412" customFormat="1" ht="55.5" customHeight="1" x14ac:dyDescent="0.2">
      <c r="A82" s="464">
        <v>44475</v>
      </c>
      <c r="B82" s="252" t="s">
        <v>9781</v>
      </c>
      <c r="C82" s="193" t="s">
        <v>9782</v>
      </c>
      <c r="D82" s="402"/>
      <c r="E82" s="954">
        <v>101460</v>
      </c>
      <c r="F82" s="494">
        <f t="shared" si="1"/>
        <v>305111264.63999993</v>
      </c>
    </row>
    <row r="83" spans="1:6" s="412" customFormat="1" ht="69" customHeight="1" x14ac:dyDescent="0.2">
      <c r="A83" s="464">
        <v>44475</v>
      </c>
      <c r="B83" s="252" t="s">
        <v>9783</v>
      </c>
      <c r="C83" s="193" t="s">
        <v>9784</v>
      </c>
      <c r="D83" s="402"/>
      <c r="E83" s="954">
        <v>410067.5</v>
      </c>
      <c r="F83" s="494">
        <f t="shared" si="1"/>
        <v>304701197.13999993</v>
      </c>
    </row>
    <row r="84" spans="1:6" s="412" customFormat="1" ht="57" customHeight="1" x14ac:dyDescent="0.2">
      <c r="A84" s="464">
        <v>44475</v>
      </c>
      <c r="B84" s="252" t="s">
        <v>9785</v>
      </c>
      <c r="C84" s="193" t="s">
        <v>9786</v>
      </c>
      <c r="D84" s="402"/>
      <c r="E84" s="954">
        <v>126825</v>
      </c>
      <c r="F84" s="494">
        <f t="shared" si="1"/>
        <v>304574372.13999993</v>
      </c>
    </row>
    <row r="85" spans="1:6" s="412" customFormat="1" ht="48" customHeight="1" x14ac:dyDescent="0.2">
      <c r="A85" s="464">
        <v>44476</v>
      </c>
      <c r="B85" s="252" t="s">
        <v>9787</v>
      </c>
      <c r="C85" s="193" t="s">
        <v>9788</v>
      </c>
      <c r="D85" s="402"/>
      <c r="E85" s="954">
        <v>116865.91</v>
      </c>
      <c r="F85" s="494">
        <f t="shared" si="1"/>
        <v>304457506.2299999</v>
      </c>
    </row>
    <row r="86" spans="1:6" s="412" customFormat="1" ht="54" customHeight="1" x14ac:dyDescent="0.2">
      <c r="A86" s="464">
        <v>44476</v>
      </c>
      <c r="B86" s="252" t="s">
        <v>9789</v>
      </c>
      <c r="C86" s="193" t="s">
        <v>9790</v>
      </c>
      <c r="D86" s="402"/>
      <c r="E86" s="954">
        <v>131052.5</v>
      </c>
      <c r="F86" s="494">
        <f t="shared" si="1"/>
        <v>304326453.7299999</v>
      </c>
    </row>
    <row r="87" spans="1:6" s="412" customFormat="1" ht="45" customHeight="1" x14ac:dyDescent="0.2">
      <c r="A87" s="464">
        <v>44476</v>
      </c>
      <c r="B87" s="252" t="s">
        <v>9791</v>
      </c>
      <c r="C87" s="193" t="s">
        <v>9792</v>
      </c>
      <c r="D87" s="472"/>
      <c r="E87" s="954">
        <v>1365161.7</v>
      </c>
      <c r="F87" s="494">
        <f t="shared" si="1"/>
        <v>302961292.02999991</v>
      </c>
    </row>
    <row r="88" spans="1:6" s="412" customFormat="1" ht="39.75" customHeight="1" x14ac:dyDescent="0.2">
      <c r="A88" s="464">
        <v>44476</v>
      </c>
      <c r="B88" s="252" t="s">
        <v>9793</v>
      </c>
      <c r="C88" s="193" t="s">
        <v>9794</v>
      </c>
      <c r="D88" s="402"/>
      <c r="E88" s="954">
        <v>71757.600000000006</v>
      </c>
      <c r="F88" s="494">
        <f t="shared" si="1"/>
        <v>302889534.42999989</v>
      </c>
    </row>
    <row r="89" spans="1:6" s="412" customFormat="1" ht="45" customHeight="1" x14ac:dyDescent="0.2">
      <c r="A89" s="464">
        <v>44477</v>
      </c>
      <c r="B89" s="252" t="s">
        <v>9807</v>
      </c>
      <c r="C89" s="193" t="s">
        <v>9842</v>
      </c>
      <c r="D89" s="402"/>
      <c r="E89" s="954">
        <v>289511.33</v>
      </c>
      <c r="F89" s="494">
        <f t="shared" si="1"/>
        <v>302600023.0999999</v>
      </c>
    </row>
    <row r="90" spans="1:6" s="412" customFormat="1" ht="39" customHeight="1" x14ac:dyDescent="0.2">
      <c r="A90" s="464">
        <v>44477</v>
      </c>
      <c r="B90" s="252" t="s">
        <v>9808</v>
      </c>
      <c r="C90" s="193" t="s">
        <v>9843</v>
      </c>
      <c r="D90" s="402"/>
      <c r="E90" s="954">
        <v>220400.26</v>
      </c>
      <c r="F90" s="494">
        <f t="shared" si="1"/>
        <v>302379622.83999991</v>
      </c>
    </row>
    <row r="91" spans="1:6" s="412" customFormat="1" ht="54" customHeight="1" x14ac:dyDescent="0.2">
      <c r="A91" s="464">
        <v>44477</v>
      </c>
      <c r="B91" s="252" t="s">
        <v>9809</v>
      </c>
      <c r="C91" s="193" t="s">
        <v>9844</v>
      </c>
      <c r="D91" s="402"/>
      <c r="E91" s="954">
        <v>90588.09</v>
      </c>
      <c r="F91" s="494">
        <f t="shared" si="1"/>
        <v>302289034.74999994</v>
      </c>
    </row>
    <row r="92" spans="1:6" s="412" customFormat="1" ht="45.75" customHeight="1" x14ac:dyDescent="0.2">
      <c r="A92" s="464">
        <v>44477</v>
      </c>
      <c r="B92" s="252" t="s">
        <v>9810</v>
      </c>
      <c r="C92" s="193" t="s">
        <v>9845</v>
      </c>
      <c r="D92" s="402"/>
      <c r="E92" s="954">
        <v>7870.61</v>
      </c>
      <c r="F92" s="494">
        <f t="shared" si="1"/>
        <v>302281164.13999993</v>
      </c>
    </row>
    <row r="93" spans="1:6" s="412" customFormat="1" ht="46.5" customHeight="1" x14ac:dyDescent="0.2">
      <c r="A93" s="464">
        <v>44477</v>
      </c>
      <c r="B93" s="252" t="s">
        <v>9811</v>
      </c>
      <c r="C93" s="193" t="s">
        <v>9846</v>
      </c>
      <c r="D93" s="402"/>
      <c r="E93" s="954">
        <v>416511.77</v>
      </c>
      <c r="F93" s="494">
        <f t="shared" si="1"/>
        <v>301864652.36999995</v>
      </c>
    </row>
    <row r="94" spans="1:6" s="412" customFormat="1" ht="42.75" customHeight="1" x14ac:dyDescent="0.2">
      <c r="A94" s="464">
        <v>44477</v>
      </c>
      <c r="B94" s="252" t="s">
        <v>9812</v>
      </c>
      <c r="C94" s="193" t="s">
        <v>9847</v>
      </c>
      <c r="D94" s="402"/>
      <c r="E94" s="954">
        <v>122854.87</v>
      </c>
      <c r="F94" s="494">
        <f t="shared" si="1"/>
        <v>301741797.49999994</v>
      </c>
    </row>
    <row r="95" spans="1:6" s="412" customFormat="1" ht="43.5" customHeight="1" x14ac:dyDescent="0.2">
      <c r="A95" s="464">
        <v>44477</v>
      </c>
      <c r="B95" s="252" t="s">
        <v>9813</v>
      </c>
      <c r="C95" s="193" t="s">
        <v>4336</v>
      </c>
      <c r="D95" s="402"/>
      <c r="E95" s="954">
        <v>80364.12</v>
      </c>
      <c r="F95" s="494">
        <f t="shared" si="1"/>
        <v>301661433.37999994</v>
      </c>
    </row>
    <row r="96" spans="1:6" s="412" customFormat="1" ht="42.75" customHeight="1" x14ac:dyDescent="0.2">
      <c r="A96" s="464">
        <v>44477</v>
      </c>
      <c r="B96" s="252" t="s">
        <v>9814</v>
      </c>
      <c r="C96" s="193" t="s">
        <v>9848</v>
      </c>
      <c r="D96" s="402"/>
      <c r="E96" s="954">
        <v>82709.25</v>
      </c>
      <c r="F96" s="494">
        <f t="shared" si="1"/>
        <v>301578724.12999994</v>
      </c>
    </row>
    <row r="97" spans="1:6" s="412" customFormat="1" ht="40.5" customHeight="1" x14ac:dyDescent="0.2">
      <c r="A97" s="464">
        <v>44477</v>
      </c>
      <c r="B97" s="252" t="s">
        <v>9815</v>
      </c>
      <c r="C97" s="193" t="s">
        <v>9849</v>
      </c>
      <c r="D97" s="402"/>
      <c r="E97" s="954">
        <v>274290.12</v>
      </c>
      <c r="F97" s="494">
        <f t="shared" si="1"/>
        <v>301304434.00999993</v>
      </c>
    </row>
    <row r="98" spans="1:6" s="412" customFormat="1" ht="43.5" customHeight="1" x14ac:dyDescent="0.2">
      <c r="A98" s="464">
        <v>44477</v>
      </c>
      <c r="B98" s="252" t="s">
        <v>9816</v>
      </c>
      <c r="C98" s="193" t="s">
        <v>9850</v>
      </c>
      <c r="D98" s="402"/>
      <c r="E98" s="954">
        <v>251032.43</v>
      </c>
      <c r="F98" s="494">
        <f t="shared" si="1"/>
        <v>301053401.57999992</v>
      </c>
    </row>
    <row r="99" spans="1:6" s="412" customFormat="1" ht="44.25" customHeight="1" x14ac:dyDescent="0.2">
      <c r="A99" s="464">
        <v>44477</v>
      </c>
      <c r="B99" s="252" t="s">
        <v>9817</v>
      </c>
      <c r="C99" s="193" t="s">
        <v>9851</v>
      </c>
      <c r="D99" s="402"/>
      <c r="E99" s="954">
        <v>2700</v>
      </c>
      <c r="F99" s="494">
        <f t="shared" si="1"/>
        <v>301050701.57999992</v>
      </c>
    </row>
    <row r="100" spans="1:6" s="412" customFormat="1" ht="42.75" customHeight="1" x14ac:dyDescent="0.2">
      <c r="A100" s="464">
        <v>44477</v>
      </c>
      <c r="B100" s="252" t="s">
        <v>9818</v>
      </c>
      <c r="C100" s="193" t="s">
        <v>9852</v>
      </c>
      <c r="D100" s="402"/>
      <c r="E100" s="954">
        <v>887697.6</v>
      </c>
      <c r="F100" s="494">
        <f t="shared" si="1"/>
        <v>300163003.9799999</v>
      </c>
    </row>
    <row r="101" spans="1:6" s="412" customFormat="1" ht="42.75" customHeight="1" x14ac:dyDescent="0.2">
      <c r="A101" s="464">
        <v>44477</v>
      </c>
      <c r="B101" s="252" t="s">
        <v>9819</v>
      </c>
      <c r="C101" s="193" t="s">
        <v>9853</v>
      </c>
      <c r="D101" s="402"/>
      <c r="E101" s="954">
        <v>11585</v>
      </c>
      <c r="F101" s="494">
        <f t="shared" si="1"/>
        <v>300151418.9799999</v>
      </c>
    </row>
    <row r="102" spans="1:6" s="412" customFormat="1" ht="41.25" customHeight="1" x14ac:dyDescent="0.2">
      <c r="A102" s="464">
        <v>44477</v>
      </c>
      <c r="B102" s="252" t="s">
        <v>9820</v>
      </c>
      <c r="C102" s="193" t="s">
        <v>9854</v>
      </c>
      <c r="D102" s="402"/>
      <c r="E102" s="954">
        <v>46559.9</v>
      </c>
      <c r="F102" s="494">
        <f t="shared" si="1"/>
        <v>300104859.07999992</v>
      </c>
    </row>
    <row r="103" spans="1:6" s="412" customFormat="1" ht="42.75" customHeight="1" x14ac:dyDescent="0.2">
      <c r="A103" s="464">
        <v>44477</v>
      </c>
      <c r="B103" s="252" t="s">
        <v>9821</v>
      </c>
      <c r="C103" s="193" t="s">
        <v>9855</v>
      </c>
      <c r="D103" s="402"/>
      <c r="E103" s="954">
        <v>4050</v>
      </c>
      <c r="F103" s="494">
        <f t="shared" si="1"/>
        <v>300100809.07999992</v>
      </c>
    </row>
    <row r="104" spans="1:6" s="412" customFormat="1" ht="42" customHeight="1" x14ac:dyDescent="0.2">
      <c r="A104" s="464">
        <v>44477</v>
      </c>
      <c r="B104" s="252" t="s">
        <v>9822</v>
      </c>
      <c r="C104" s="193" t="s">
        <v>9856</v>
      </c>
      <c r="D104" s="402"/>
      <c r="E104" s="954">
        <v>5400</v>
      </c>
      <c r="F104" s="494">
        <f t="shared" si="1"/>
        <v>300095409.07999992</v>
      </c>
    </row>
    <row r="105" spans="1:6" s="412" customFormat="1" ht="45.75" customHeight="1" x14ac:dyDescent="0.2">
      <c r="A105" s="464">
        <v>44477</v>
      </c>
      <c r="B105" s="252" t="s">
        <v>9823</v>
      </c>
      <c r="C105" s="193" t="s">
        <v>9857</v>
      </c>
      <c r="D105" s="402"/>
      <c r="E105" s="954">
        <v>9000</v>
      </c>
      <c r="F105" s="494">
        <f t="shared" si="1"/>
        <v>300086409.07999992</v>
      </c>
    </row>
    <row r="106" spans="1:6" s="412" customFormat="1" ht="48" customHeight="1" x14ac:dyDescent="0.2">
      <c r="A106" s="464">
        <v>44477</v>
      </c>
      <c r="B106" s="252" t="s">
        <v>9824</v>
      </c>
      <c r="C106" s="193" t="s">
        <v>9858</v>
      </c>
      <c r="D106" s="402"/>
      <c r="E106" s="954">
        <v>18000</v>
      </c>
      <c r="F106" s="494">
        <f t="shared" si="1"/>
        <v>300068409.07999992</v>
      </c>
    </row>
    <row r="107" spans="1:6" s="706" customFormat="1" ht="40.5" customHeight="1" x14ac:dyDescent="0.2">
      <c r="A107" s="464">
        <v>44477</v>
      </c>
      <c r="B107" s="252" t="s">
        <v>9825</v>
      </c>
      <c r="C107" s="193" t="s">
        <v>9859</v>
      </c>
      <c r="D107" s="705"/>
      <c r="E107" s="954">
        <v>5400</v>
      </c>
      <c r="F107" s="494">
        <f t="shared" si="1"/>
        <v>300063009.07999992</v>
      </c>
    </row>
    <row r="108" spans="1:6" s="412" customFormat="1" ht="41.25" customHeight="1" x14ac:dyDescent="0.2">
      <c r="A108" s="464">
        <v>44477</v>
      </c>
      <c r="B108" s="252" t="s">
        <v>9826</v>
      </c>
      <c r="C108" s="193" t="s">
        <v>9860</v>
      </c>
      <c r="D108" s="402"/>
      <c r="E108" s="954">
        <v>3150</v>
      </c>
      <c r="F108" s="494">
        <f t="shared" si="1"/>
        <v>300059859.07999992</v>
      </c>
    </row>
    <row r="109" spans="1:6" s="412" customFormat="1" ht="64.5" customHeight="1" x14ac:dyDescent="0.2">
      <c r="A109" s="464">
        <v>44477</v>
      </c>
      <c r="B109" s="252" t="s">
        <v>9827</v>
      </c>
      <c r="C109" s="193" t="s">
        <v>9861</v>
      </c>
      <c r="D109" s="402"/>
      <c r="E109" s="954">
        <v>339000</v>
      </c>
      <c r="F109" s="494">
        <f t="shared" si="1"/>
        <v>299720859.07999992</v>
      </c>
    </row>
    <row r="110" spans="1:6" s="412" customFormat="1" ht="55.5" customHeight="1" x14ac:dyDescent="0.2">
      <c r="A110" s="464">
        <v>44477</v>
      </c>
      <c r="B110" s="252" t="s">
        <v>9828</v>
      </c>
      <c r="C110" s="193" t="s">
        <v>9862</v>
      </c>
      <c r="D110" s="402"/>
      <c r="E110" s="954">
        <v>27540</v>
      </c>
      <c r="F110" s="494">
        <f t="shared" si="1"/>
        <v>299693319.07999992</v>
      </c>
    </row>
    <row r="111" spans="1:6" s="412" customFormat="1" ht="43.5" customHeight="1" x14ac:dyDescent="0.2">
      <c r="A111" s="464">
        <v>44477</v>
      </c>
      <c r="B111" s="252" t="s">
        <v>9829</v>
      </c>
      <c r="C111" s="193" t="s">
        <v>9863</v>
      </c>
      <c r="D111" s="402"/>
      <c r="E111" s="954">
        <v>24750</v>
      </c>
      <c r="F111" s="494">
        <f t="shared" si="1"/>
        <v>299668569.07999992</v>
      </c>
    </row>
    <row r="112" spans="1:6" s="412" customFormat="1" ht="39" customHeight="1" x14ac:dyDescent="0.2">
      <c r="A112" s="464">
        <v>44477</v>
      </c>
      <c r="B112" s="252" t="s">
        <v>9830</v>
      </c>
      <c r="C112" s="193" t="s">
        <v>9864</v>
      </c>
      <c r="D112" s="402"/>
      <c r="E112" s="954">
        <v>53100</v>
      </c>
      <c r="F112" s="494">
        <f t="shared" si="1"/>
        <v>299615469.07999992</v>
      </c>
    </row>
    <row r="113" spans="1:6" s="412" customFormat="1" ht="42.75" customHeight="1" x14ac:dyDescent="0.2">
      <c r="A113" s="464">
        <v>44477</v>
      </c>
      <c r="B113" s="252" t="s">
        <v>9831</v>
      </c>
      <c r="C113" s="193" t="s">
        <v>9865</v>
      </c>
      <c r="D113" s="402"/>
      <c r="E113" s="954">
        <v>5400</v>
      </c>
      <c r="F113" s="494">
        <f t="shared" si="1"/>
        <v>299610069.07999992</v>
      </c>
    </row>
    <row r="114" spans="1:6" s="412" customFormat="1" ht="42.75" customHeight="1" x14ac:dyDescent="0.2">
      <c r="A114" s="464">
        <v>44477</v>
      </c>
      <c r="B114" s="252" t="s">
        <v>9832</v>
      </c>
      <c r="C114" s="193" t="s">
        <v>9866</v>
      </c>
      <c r="D114" s="402"/>
      <c r="E114" s="954">
        <v>15930</v>
      </c>
      <c r="F114" s="494">
        <f t="shared" si="1"/>
        <v>299594139.07999992</v>
      </c>
    </row>
    <row r="115" spans="1:6" s="412" customFormat="1" ht="41.25" customHeight="1" x14ac:dyDescent="0.2">
      <c r="A115" s="464">
        <v>44477</v>
      </c>
      <c r="B115" s="252" t="s">
        <v>9833</v>
      </c>
      <c r="C115" s="193" t="s">
        <v>9867</v>
      </c>
      <c r="D115" s="402"/>
      <c r="E115" s="954">
        <v>15930</v>
      </c>
      <c r="F115" s="494">
        <f t="shared" si="1"/>
        <v>299578209.07999992</v>
      </c>
    </row>
    <row r="116" spans="1:6" s="412" customFormat="1" ht="38.25" customHeight="1" x14ac:dyDescent="0.2">
      <c r="A116" s="464">
        <v>44477</v>
      </c>
      <c r="B116" s="252" t="s">
        <v>9834</v>
      </c>
      <c r="C116" s="193" t="s">
        <v>9868</v>
      </c>
      <c r="D116" s="402"/>
      <c r="E116" s="954">
        <v>2700</v>
      </c>
      <c r="F116" s="494">
        <f t="shared" si="1"/>
        <v>299575509.07999992</v>
      </c>
    </row>
    <row r="117" spans="1:6" s="412" customFormat="1" ht="41.25" customHeight="1" x14ac:dyDescent="0.2">
      <c r="A117" s="464">
        <v>44477</v>
      </c>
      <c r="B117" s="252" t="s">
        <v>9835</v>
      </c>
      <c r="C117" s="193" t="s">
        <v>9869</v>
      </c>
      <c r="D117" s="402"/>
      <c r="E117" s="954">
        <v>28800</v>
      </c>
      <c r="F117" s="494">
        <f t="shared" si="1"/>
        <v>299546709.07999992</v>
      </c>
    </row>
    <row r="118" spans="1:6" s="412" customFormat="1" ht="42.75" customHeight="1" x14ac:dyDescent="0.2">
      <c r="A118" s="464">
        <v>44477</v>
      </c>
      <c r="B118" s="252" t="s">
        <v>9836</v>
      </c>
      <c r="C118" s="193" t="s">
        <v>9870</v>
      </c>
      <c r="D118" s="402"/>
      <c r="E118" s="954">
        <v>13500</v>
      </c>
      <c r="F118" s="494">
        <f t="shared" si="1"/>
        <v>299533209.07999992</v>
      </c>
    </row>
    <row r="119" spans="1:6" s="412" customFormat="1" ht="36.75" customHeight="1" x14ac:dyDescent="0.2">
      <c r="A119" s="464">
        <v>44477</v>
      </c>
      <c r="B119" s="252" t="s">
        <v>9837</v>
      </c>
      <c r="C119" s="193" t="s">
        <v>9871</v>
      </c>
      <c r="D119" s="402"/>
      <c r="E119" s="954">
        <v>76406.2</v>
      </c>
      <c r="F119" s="494">
        <f t="shared" si="1"/>
        <v>299456802.87999994</v>
      </c>
    </row>
    <row r="120" spans="1:6" s="412" customFormat="1" ht="41.25" customHeight="1" x14ac:dyDescent="0.2">
      <c r="A120" s="464">
        <v>44477</v>
      </c>
      <c r="B120" s="252" t="s">
        <v>9838</v>
      </c>
      <c r="C120" s="193" t="s">
        <v>9872</v>
      </c>
      <c r="D120" s="402"/>
      <c r="E120" s="954">
        <v>217338.54</v>
      </c>
      <c r="F120" s="494">
        <f t="shared" si="1"/>
        <v>299239464.33999991</v>
      </c>
    </row>
    <row r="121" spans="1:6" s="412" customFormat="1" ht="41.25" customHeight="1" x14ac:dyDescent="0.2">
      <c r="A121" s="464">
        <v>44477</v>
      </c>
      <c r="B121" s="252" t="s">
        <v>9839</v>
      </c>
      <c r="C121" s="193" t="s">
        <v>9873</v>
      </c>
      <c r="D121" s="402"/>
      <c r="E121" s="954">
        <v>108846.74</v>
      </c>
      <c r="F121" s="494">
        <f t="shared" si="1"/>
        <v>299130617.5999999</v>
      </c>
    </row>
    <row r="122" spans="1:6" s="412" customFormat="1" ht="41.25" customHeight="1" x14ac:dyDescent="0.2">
      <c r="A122" s="464">
        <v>44477</v>
      </c>
      <c r="B122" s="252" t="s">
        <v>9840</v>
      </c>
      <c r="C122" s="193" t="s">
        <v>9874</v>
      </c>
      <c r="D122" s="402"/>
      <c r="E122" s="954">
        <v>296436.38</v>
      </c>
      <c r="F122" s="494">
        <f t="shared" si="1"/>
        <v>298834181.21999991</v>
      </c>
    </row>
    <row r="123" spans="1:6" s="412" customFormat="1" ht="44.25" customHeight="1" x14ac:dyDescent="0.2">
      <c r="A123" s="464">
        <v>44477</v>
      </c>
      <c r="B123" s="252" t="s">
        <v>9841</v>
      </c>
      <c r="C123" s="193" t="s">
        <v>9875</v>
      </c>
      <c r="D123" s="402"/>
      <c r="E123" s="954">
        <v>92244.84</v>
      </c>
      <c r="F123" s="494">
        <f t="shared" si="1"/>
        <v>298741936.37999994</v>
      </c>
    </row>
    <row r="124" spans="1:6" s="412" customFormat="1" ht="45" customHeight="1" x14ac:dyDescent="0.2">
      <c r="A124" s="464">
        <v>44477</v>
      </c>
      <c r="B124" s="252" t="s">
        <v>9795</v>
      </c>
      <c r="C124" s="193" t="s">
        <v>9876</v>
      </c>
      <c r="D124" s="402"/>
      <c r="E124" s="954">
        <v>1441.18</v>
      </c>
      <c r="F124" s="494">
        <f t="shared" si="1"/>
        <v>298740495.19999993</v>
      </c>
    </row>
    <row r="125" spans="1:6" s="412" customFormat="1" ht="43.5" customHeight="1" x14ac:dyDescent="0.2">
      <c r="A125" s="464">
        <v>44477</v>
      </c>
      <c r="B125" s="252" t="s">
        <v>9796</v>
      </c>
      <c r="C125" s="193" t="s">
        <v>9877</v>
      </c>
      <c r="D125" s="402"/>
      <c r="E125" s="954">
        <v>6750</v>
      </c>
      <c r="F125" s="494">
        <f t="shared" si="1"/>
        <v>298733745.19999993</v>
      </c>
    </row>
    <row r="126" spans="1:6" s="412" customFormat="1" ht="42.75" customHeight="1" x14ac:dyDescent="0.2">
      <c r="A126" s="464">
        <v>44477</v>
      </c>
      <c r="B126" s="252" t="s">
        <v>9797</v>
      </c>
      <c r="C126" s="193" t="s">
        <v>9878</v>
      </c>
      <c r="D126" s="402"/>
      <c r="E126" s="954">
        <v>12150</v>
      </c>
      <c r="F126" s="494">
        <f t="shared" si="1"/>
        <v>298721595.19999993</v>
      </c>
    </row>
    <row r="127" spans="1:6" s="412" customFormat="1" ht="41.25" customHeight="1" x14ac:dyDescent="0.2">
      <c r="A127" s="464">
        <v>44477</v>
      </c>
      <c r="B127" s="252" t="s">
        <v>9798</v>
      </c>
      <c r="C127" s="193" t="s">
        <v>9879</v>
      </c>
      <c r="D127" s="402"/>
      <c r="E127" s="954">
        <v>33300</v>
      </c>
      <c r="F127" s="494">
        <f t="shared" si="1"/>
        <v>298688295.19999993</v>
      </c>
    </row>
    <row r="128" spans="1:6" s="412" customFormat="1" ht="41.25" customHeight="1" x14ac:dyDescent="0.2">
      <c r="A128" s="464">
        <v>44477</v>
      </c>
      <c r="B128" s="252" t="s">
        <v>9799</v>
      </c>
      <c r="C128" s="193" t="s">
        <v>9880</v>
      </c>
      <c r="D128" s="402"/>
      <c r="E128" s="954">
        <v>5850</v>
      </c>
      <c r="F128" s="494">
        <f t="shared" si="1"/>
        <v>298682445.19999993</v>
      </c>
    </row>
    <row r="129" spans="1:6" s="412" customFormat="1" ht="41.25" customHeight="1" x14ac:dyDescent="0.2">
      <c r="A129" s="464">
        <v>44477</v>
      </c>
      <c r="B129" s="252" t="s">
        <v>9800</v>
      </c>
      <c r="C129" s="193" t="s">
        <v>9881</v>
      </c>
      <c r="D129" s="402"/>
      <c r="E129" s="954">
        <v>1800</v>
      </c>
      <c r="F129" s="494">
        <f t="shared" si="1"/>
        <v>298680645.19999993</v>
      </c>
    </row>
    <row r="130" spans="1:6" s="412" customFormat="1" ht="46.5" customHeight="1" x14ac:dyDescent="0.2">
      <c r="A130" s="464">
        <v>44477</v>
      </c>
      <c r="B130" s="252" t="s">
        <v>9801</v>
      </c>
      <c r="C130" s="193" t="s">
        <v>9882</v>
      </c>
      <c r="D130" s="402"/>
      <c r="E130" s="954">
        <v>27000</v>
      </c>
      <c r="F130" s="494">
        <f t="shared" si="1"/>
        <v>298653645.19999993</v>
      </c>
    </row>
    <row r="131" spans="1:6" s="412" customFormat="1" ht="55.5" customHeight="1" x14ac:dyDescent="0.2">
      <c r="A131" s="464">
        <v>44477</v>
      </c>
      <c r="B131" s="252" t="s">
        <v>9802</v>
      </c>
      <c r="C131" s="193" t="s">
        <v>9883</v>
      </c>
      <c r="D131" s="402"/>
      <c r="E131" s="954">
        <v>18000</v>
      </c>
      <c r="F131" s="494">
        <f t="shared" si="1"/>
        <v>298635645.19999993</v>
      </c>
    </row>
    <row r="132" spans="1:6" s="412" customFormat="1" ht="48" customHeight="1" x14ac:dyDescent="0.2">
      <c r="A132" s="464">
        <v>44477</v>
      </c>
      <c r="B132" s="252" t="s">
        <v>9803</v>
      </c>
      <c r="C132" s="193" t="s">
        <v>9884</v>
      </c>
      <c r="D132" s="402"/>
      <c r="E132" s="954">
        <v>43309</v>
      </c>
      <c r="F132" s="494">
        <f t="shared" si="1"/>
        <v>298592336.19999993</v>
      </c>
    </row>
    <row r="133" spans="1:6" s="412" customFormat="1" ht="39" customHeight="1" x14ac:dyDescent="0.2">
      <c r="A133" s="464">
        <v>44477</v>
      </c>
      <c r="B133" s="252" t="s">
        <v>9804</v>
      </c>
      <c r="C133" s="193" t="s">
        <v>9885</v>
      </c>
      <c r="D133" s="402"/>
      <c r="E133" s="954">
        <v>39600</v>
      </c>
      <c r="F133" s="494">
        <f t="shared" si="1"/>
        <v>298552736.19999993</v>
      </c>
    </row>
    <row r="134" spans="1:6" s="412" customFormat="1" ht="44.25" customHeight="1" x14ac:dyDescent="0.2">
      <c r="A134" s="464">
        <v>44477</v>
      </c>
      <c r="B134" s="252" t="s">
        <v>9805</v>
      </c>
      <c r="C134" s="193" t="s">
        <v>9886</v>
      </c>
      <c r="D134" s="402"/>
      <c r="E134" s="954">
        <v>25200</v>
      </c>
      <c r="F134" s="494">
        <f t="shared" si="1"/>
        <v>298527536.19999993</v>
      </c>
    </row>
    <row r="135" spans="1:6" s="412" customFormat="1" ht="43.5" customHeight="1" x14ac:dyDescent="0.2">
      <c r="A135" s="464">
        <v>44477</v>
      </c>
      <c r="B135" s="252" t="s">
        <v>9806</v>
      </c>
      <c r="C135" s="193" t="s">
        <v>9887</v>
      </c>
      <c r="D135" s="402"/>
      <c r="E135" s="954">
        <v>4822.2299999999996</v>
      </c>
      <c r="F135" s="494">
        <f t="shared" si="1"/>
        <v>298522713.96999991</v>
      </c>
    </row>
    <row r="136" spans="1:6" s="412" customFormat="1" ht="43.5" customHeight="1" x14ac:dyDescent="0.2">
      <c r="A136" s="464">
        <v>44480</v>
      </c>
      <c r="B136" s="252" t="s">
        <v>9907</v>
      </c>
      <c r="C136" s="193" t="s">
        <v>9919</v>
      </c>
      <c r="D136" s="402"/>
      <c r="E136" s="954">
        <v>6300</v>
      </c>
      <c r="F136" s="494">
        <f t="shared" si="1"/>
        <v>298516413.96999991</v>
      </c>
    </row>
    <row r="137" spans="1:6" s="412" customFormat="1" ht="43.5" customHeight="1" x14ac:dyDescent="0.2">
      <c r="A137" s="464">
        <v>44480</v>
      </c>
      <c r="B137" s="252" t="s">
        <v>9908</v>
      </c>
      <c r="C137" s="193" t="s">
        <v>9920</v>
      </c>
      <c r="D137" s="402"/>
      <c r="E137" s="954">
        <v>3600</v>
      </c>
      <c r="F137" s="494">
        <f t="shared" si="1"/>
        <v>298512813.96999991</v>
      </c>
    </row>
    <row r="138" spans="1:6" s="412" customFormat="1" ht="43.5" customHeight="1" x14ac:dyDescent="0.2">
      <c r="A138" s="464">
        <v>44480</v>
      </c>
      <c r="B138" s="252" t="s">
        <v>9909</v>
      </c>
      <c r="C138" s="193" t="s">
        <v>9921</v>
      </c>
      <c r="D138" s="402"/>
      <c r="E138" s="954">
        <v>9000</v>
      </c>
      <c r="F138" s="494">
        <f t="shared" si="1"/>
        <v>298503813.96999991</v>
      </c>
    </row>
    <row r="139" spans="1:6" s="412" customFormat="1" ht="45.75" customHeight="1" x14ac:dyDescent="0.2">
      <c r="A139" s="464">
        <v>44480</v>
      </c>
      <c r="B139" s="252" t="s">
        <v>9910</v>
      </c>
      <c r="C139" s="193" t="s">
        <v>9922</v>
      </c>
      <c r="D139" s="402"/>
      <c r="E139" s="954">
        <v>89902.31</v>
      </c>
      <c r="F139" s="494">
        <f t="shared" si="1"/>
        <v>298413911.65999991</v>
      </c>
    </row>
    <row r="140" spans="1:6" s="412" customFormat="1" ht="41.25" customHeight="1" x14ac:dyDescent="0.2">
      <c r="A140" s="464">
        <v>44480</v>
      </c>
      <c r="B140" s="252" t="s">
        <v>9911</v>
      </c>
      <c r="C140" s="193" t="s">
        <v>9923</v>
      </c>
      <c r="D140" s="402"/>
      <c r="E140" s="954">
        <v>17565.2</v>
      </c>
      <c r="F140" s="494">
        <f t="shared" si="1"/>
        <v>298396346.45999992</v>
      </c>
    </row>
    <row r="141" spans="1:6" s="275" customFormat="1" ht="52.5" customHeight="1" x14ac:dyDescent="0.2">
      <c r="A141" s="464">
        <v>44480</v>
      </c>
      <c r="B141" s="252" t="s">
        <v>9912</v>
      </c>
      <c r="C141" s="193" t="s">
        <v>9924</v>
      </c>
      <c r="D141" s="266"/>
      <c r="E141" s="954">
        <v>6300</v>
      </c>
      <c r="F141" s="494">
        <f t="shared" si="1"/>
        <v>298390046.45999992</v>
      </c>
    </row>
    <row r="142" spans="1:6" s="275" customFormat="1" ht="33.75" customHeight="1" x14ac:dyDescent="0.2">
      <c r="A142" s="464">
        <v>44480</v>
      </c>
      <c r="B142" s="252" t="s">
        <v>9913</v>
      </c>
      <c r="C142" s="193" t="s">
        <v>9925</v>
      </c>
      <c r="D142" s="266"/>
      <c r="E142" s="954">
        <v>4500</v>
      </c>
      <c r="F142" s="494">
        <f t="shared" ref="F142:F205" si="2">F141-E142</f>
        <v>298385546.45999992</v>
      </c>
    </row>
    <row r="143" spans="1:6" s="275" customFormat="1" ht="24" customHeight="1" x14ac:dyDescent="0.2">
      <c r="A143" s="464">
        <v>44480</v>
      </c>
      <c r="B143" s="252" t="s">
        <v>9914</v>
      </c>
      <c r="C143" s="193" t="s">
        <v>41</v>
      </c>
      <c r="D143" s="266"/>
      <c r="E143" s="954">
        <v>0</v>
      </c>
      <c r="F143" s="494">
        <f t="shared" si="2"/>
        <v>298385546.45999992</v>
      </c>
    </row>
    <row r="144" spans="1:6" s="275" customFormat="1" ht="72" customHeight="1" x14ac:dyDescent="0.2">
      <c r="A144" s="464">
        <v>44480</v>
      </c>
      <c r="B144" s="252" t="s">
        <v>9915</v>
      </c>
      <c r="C144" s="193" t="s">
        <v>9926</v>
      </c>
      <c r="D144" s="266"/>
      <c r="E144" s="954">
        <v>439660</v>
      </c>
      <c r="F144" s="494">
        <f t="shared" si="2"/>
        <v>297945886.45999992</v>
      </c>
    </row>
    <row r="145" spans="1:6" s="275" customFormat="1" ht="45.75" customHeight="1" x14ac:dyDescent="0.2">
      <c r="A145" s="464">
        <v>44480</v>
      </c>
      <c r="B145" s="252" t="s">
        <v>9916</v>
      </c>
      <c r="C145" s="193" t="s">
        <v>9927</v>
      </c>
      <c r="D145" s="266"/>
      <c r="E145" s="954">
        <v>9000</v>
      </c>
      <c r="F145" s="494">
        <f t="shared" si="2"/>
        <v>297936886.45999992</v>
      </c>
    </row>
    <row r="146" spans="1:6" s="275" customFormat="1" ht="47.25" customHeight="1" x14ac:dyDescent="0.2">
      <c r="A146" s="464">
        <v>44480</v>
      </c>
      <c r="B146" s="252" t="s">
        <v>9917</v>
      </c>
      <c r="C146" s="193" t="s">
        <v>9928</v>
      </c>
      <c r="D146" s="266"/>
      <c r="E146" s="954">
        <v>118636.94</v>
      </c>
      <c r="F146" s="494">
        <f t="shared" si="2"/>
        <v>297818249.51999992</v>
      </c>
    </row>
    <row r="147" spans="1:6" s="275" customFormat="1" ht="22.5" customHeight="1" x14ac:dyDescent="0.2">
      <c r="A147" s="464">
        <v>44480</v>
      </c>
      <c r="B147" s="252" t="s">
        <v>10239</v>
      </c>
      <c r="C147" s="193" t="s">
        <v>41</v>
      </c>
      <c r="D147" s="266"/>
      <c r="E147" s="954">
        <v>0</v>
      </c>
      <c r="F147" s="494">
        <f t="shared" si="2"/>
        <v>297818249.51999992</v>
      </c>
    </row>
    <row r="148" spans="1:6" s="275" customFormat="1" ht="19.5" customHeight="1" x14ac:dyDescent="0.2">
      <c r="A148" s="464">
        <v>44480</v>
      </c>
      <c r="B148" s="252" t="s">
        <v>10240</v>
      </c>
      <c r="C148" s="193" t="s">
        <v>41</v>
      </c>
      <c r="D148" s="266"/>
      <c r="E148" s="954">
        <v>0</v>
      </c>
      <c r="F148" s="494">
        <f t="shared" si="2"/>
        <v>297818249.51999992</v>
      </c>
    </row>
    <row r="149" spans="1:6" s="275" customFormat="1" ht="67.5" customHeight="1" x14ac:dyDescent="0.2">
      <c r="A149" s="464">
        <v>44480</v>
      </c>
      <c r="B149" s="252" t="s">
        <v>9918</v>
      </c>
      <c r="C149" s="193" t="s">
        <v>9929</v>
      </c>
      <c r="D149" s="266"/>
      <c r="E149" s="954">
        <v>553802.5</v>
      </c>
      <c r="F149" s="494">
        <f t="shared" si="2"/>
        <v>297264447.01999992</v>
      </c>
    </row>
    <row r="150" spans="1:6" s="275" customFormat="1" ht="67.5" customHeight="1" x14ac:dyDescent="0.2">
      <c r="A150" s="464">
        <v>44480</v>
      </c>
      <c r="B150" s="252" t="s">
        <v>9888</v>
      </c>
      <c r="C150" s="193" t="s">
        <v>9930</v>
      </c>
      <c r="D150" s="266"/>
      <c r="E150" s="954">
        <v>9000</v>
      </c>
      <c r="F150" s="494">
        <f t="shared" si="2"/>
        <v>297255447.01999992</v>
      </c>
    </row>
    <row r="151" spans="1:6" s="275" customFormat="1" ht="64.5" customHeight="1" x14ac:dyDescent="0.2">
      <c r="A151" s="464">
        <v>44480</v>
      </c>
      <c r="B151" s="252" t="s">
        <v>9889</v>
      </c>
      <c r="C151" s="193" t="s">
        <v>9931</v>
      </c>
      <c r="D151" s="266"/>
      <c r="E151" s="954">
        <v>9000</v>
      </c>
      <c r="F151" s="494">
        <f t="shared" si="2"/>
        <v>297246447.01999992</v>
      </c>
    </row>
    <row r="152" spans="1:6" s="275" customFormat="1" ht="54.75" customHeight="1" x14ac:dyDescent="0.2">
      <c r="A152" s="464">
        <v>44480</v>
      </c>
      <c r="B152" s="252" t="s">
        <v>9890</v>
      </c>
      <c r="C152" s="193" t="s">
        <v>9932</v>
      </c>
      <c r="D152" s="266"/>
      <c r="E152" s="954">
        <v>232512.5</v>
      </c>
      <c r="F152" s="494">
        <f t="shared" si="2"/>
        <v>297013934.51999992</v>
      </c>
    </row>
    <row r="153" spans="1:6" s="275" customFormat="1" ht="51.75" customHeight="1" x14ac:dyDescent="0.2">
      <c r="A153" s="464">
        <v>44480</v>
      </c>
      <c r="B153" s="252" t="s">
        <v>9891</v>
      </c>
      <c r="C153" s="193" t="s">
        <v>9933</v>
      </c>
      <c r="D153" s="266"/>
      <c r="E153" s="954">
        <v>14400</v>
      </c>
      <c r="F153" s="494">
        <f t="shared" si="2"/>
        <v>296999534.51999992</v>
      </c>
    </row>
    <row r="154" spans="1:6" s="275" customFormat="1" ht="50.25" customHeight="1" x14ac:dyDescent="0.2">
      <c r="A154" s="464">
        <v>44480</v>
      </c>
      <c r="B154" s="252" t="s">
        <v>9892</v>
      </c>
      <c r="C154" s="193" t="s">
        <v>9934</v>
      </c>
      <c r="D154" s="266"/>
      <c r="E154" s="954">
        <v>5400</v>
      </c>
      <c r="F154" s="494">
        <f t="shared" si="2"/>
        <v>296994134.51999992</v>
      </c>
    </row>
    <row r="155" spans="1:6" s="275" customFormat="1" ht="45.75" customHeight="1" x14ac:dyDescent="0.2">
      <c r="A155" s="464">
        <v>44480</v>
      </c>
      <c r="B155" s="252" t="s">
        <v>9893</v>
      </c>
      <c r="C155" s="193" t="s">
        <v>9935</v>
      </c>
      <c r="D155" s="266"/>
      <c r="E155" s="954">
        <v>5850</v>
      </c>
      <c r="F155" s="494">
        <f t="shared" si="2"/>
        <v>296988284.51999992</v>
      </c>
    </row>
    <row r="156" spans="1:6" s="275" customFormat="1" ht="43.5" customHeight="1" x14ac:dyDescent="0.2">
      <c r="A156" s="464">
        <v>44480</v>
      </c>
      <c r="B156" s="252" t="s">
        <v>9894</v>
      </c>
      <c r="C156" s="193" t="s">
        <v>9936</v>
      </c>
      <c r="D156" s="266"/>
      <c r="E156" s="954">
        <v>6750</v>
      </c>
      <c r="F156" s="494">
        <f t="shared" si="2"/>
        <v>296981534.51999992</v>
      </c>
    </row>
    <row r="157" spans="1:6" s="275" customFormat="1" ht="43.5" customHeight="1" x14ac:dyDescent="0.2">
      <c r="A157" s="464">
        <v>44480</v>
      </c>
      <c r="B157" s="252" t="s">
        <v>9895</v>
      </c>
      <c r="C157" s="193" t="s">
        <v>9937</v>
      </c>
      <c r="D157" s="266"/>
      <c r="E157" s="954">
        <v>5940</v>
      </c>
      <c r="F157" s="494">
        <f t="shared" si="2"/>
        <v>296975594.51999992</v>
      </c>
    </row>
    <row r="158" spans="1:6" s="275" customFormat="1" ht="72.75" customHeight="1" x14ac:dyDescent="0.2">
      <c r="A158" s="464">
        <v>44480</v>
      </c>
      <c r="B158" s="252" t="s">
        <v>9896</v>
      </c>
      <c r="C158" s="193" t="s">
        <v>9938</v>
      </c>
      <c r="D158" s="266"/>
      <c r="E158" s="954">
        <v>9000</v>
      </c>
      <c r="F158" s="494">
        <f t="shared" si="2"/>
        <v>296966594.51999992</v>
      </c>
    </row>
    <row r="159" spans="1:6" s="275" customFormat="1" ht="81.75" customHeight="1" x14ac:dyDescent="0.2">
      <c r="A159" s="464">
        <v>44480</v>
      </c>
      <c r="B159" s="252" t="s">
        <v>9897</v>
      </c>
      <c r="C159" s="193" t="s">
        <v>9939</v>
      </c>
      <c r="D159" s="266"/>
      <c r="E159" s="954">
        <v>9000</v>
      </c>
      <c r="F159" s="494">
        <f t="shared" si="2"/>
        <v>296957594.51999992</v>
      </c>
    </row>
    <row r="160" spans="1:6" s="275" customFormat="1" ht="48.75" customHeight="1" x14ac:dyDescent="0.2">
      <c r="A160" s="464">
        <v>44480</v>
      </c>
      <c r="B160" s="252" t="s">
        <v>9898</v>
      </c>
      <c r="C160" s="193" t="s">
        <v>9940</v>
      </c>
      <c r="D160" s="266"/>
      <c r="E160" s="954">
        <v>643.74</v>
      </c>
      <c r="F160" s="494">
        <f t="shared" si="2"/>
        <v>296956950.77999991</v>
      </c>
    </row>
    <row r="161" spans="1:6" s="275" customFormat="1" ht="44.25" customHeight="1" x14ac:dyDescent="0.2">
      <c r="A161" s="464">
        <v>44480</v>
      </c>
      <c r="B161" s="252" t="s">
        <v>9899</v>
      </c>
      <c r="C161" s="193" t="s">
        <v>9941</v>
      </c>
      <c r="D161" s="266"/>
      <c r="E161" s="954">
        <v>595757.01</v>
      </c>
      <c r="F161" s="494">
        <f t="shared" si="2"/>
        <v>296361193.76999992</v>
      </c>
    </row>
    <row r="162" spans="1:6" s="275" customFormat="1" ht="89.25" customHeight="1" x14ac:dyDescent="0.2">
      <c r="A162" s="464">
        <v>44480</v>
      </c>
      <c r="B162" s="252" t="s">
        <v>9900</v>
      </c>
      <c r="C162" s="193" t="s">
        <v>9942</v>
      </c>
      <c r="D162" s="266"/>
      <c r="E162" s="954">
        <v>96943.01</v>
      </c>
      <c r="F162" s="494">
        <f t="shared" si="2"/>
        <v>296264250.75999993</v>
      </c>
    </row>
    <row r="163" spans="1:6" s="275" customFormat="1" ht="32.25" customHeight="1" x14ac:dyDescent="0.2">
      <c r="A163" s="464">
        <v>44480</v>
      </c>
      <c r="B163" s="252" t="s">
        <v>9901</v>
      </c>
      <c r="C163" s="193" t="s">
        <v>9943</v>
      </c>
      <c r="D163" s="266"/>
      <c r="E163" s="954">
        <v>50737.97</v>
      </c>
      <c r="F163" s="494">
        <f t="shared" si="2"/>
        <v>296213512.7899999</v>
      </c>
    </row>
    <row r="164" spans="1:6" s="275" customFormat="1" ht="54.75" customHeight="1" x14ac:dyDescent="0.2">
      <c r="A164" s="464">
        <v>44480</v>
      </c>
      <c r="B164" s="252" t="s">
        <v>9902</v>
      </c>
      <c r="C164" s="193" t="s">
        <v>9944</v>
      </c>
      <c r="D164" s="266"/>
      <c r="E164" s="954">
        <v>75583.62</v>
      </c>
      <c r="F164" s="494">
        <f t="shared" si="2"/>
        <v>296137929.1699999</v>
      </c>
    </row>
    <row r="165" spans="1:6" s="275" customFormat="1" ht="46.5" customHeight="1" x14ac:dyDescent="0.2">
      <c r="A165" s="464">
        <v>44480</v>
      </c>
      <c r="B165" s="252" t="s">
        <v>9903</v>
      </c>
      <c r="C165" s="193" t="s">
        <v>9945</v>
      </c>
      <c r="D165" s="266"/>
      <c r="E165" s="954">
        <v>7202.15</v>
      </c>
      <c r="F165" s="494">
        <f t="shared" si="2"/>
        <v>296130727.01999992</v>
      </c>
    </row>
    <row r="166" spans="1:6" s="275" customFormat="1" ht="45.75" customHeight="1" x14ac:dyDescent="0.2">
      <c r="A166" s="464">
        <v>44480</v>
      </c>
      <c r="B166" s="252" t="s">
        <v>9904</v>
      </c>
      <c r="C166" s="193" t="s">
        <v>9946</v>
      </c>
      <c r="D166" s="266"/>
      <c r="E166" s="954">
        <v>24976.31</v>
      </c>
      <c r="F166" s="494">
        <f t="shared" si="2"/>
        <v>296105750.70999992</v>
      </c>
    </row>
    <row r="167" spans="1:6" s="275" customFormat="1" ht="42.75" customHeight="1" x14ac:dyDescent="0.2">
      <c r="A167" s="464">
        <v>44480</v>
      </c>
      <c r="B167" s="252" t="s">
        <v>9905</v>
      </c>
      <c r="C167" s="193" t="s">
        <v>9947</v>
      </c>
      <c r="D167" s="266"/>
      <c r="E167" s="954">
        <v>9000</v>
      </c>
      <c r="F167" s="494">
        <f t="shared" si="2"/>
        <v>296096750.70999992</v>
      </c>
    </row>
    <row r="168" spans="1:6" s="275" customFormat="1" ht="55.5" customHeight="1" x14ac:dyDescent="0.2">
      <c r="A168" s="464">
        <v>44480</v>
      </c>
      <c r="B168" s="456" t="s">
        <v>9906</v>
      </c>
      <c r="C168" s="193" t="s">
        <v>9948</v>
      </c>
      <c r="D168" s="266"/>
      <c r="E168" s="954">
        <v>249422.5</v>
      </c>
      <c r="F168" s="494">
        <f t="shared" si="2"/>
        <v>295847328.20999992</v>
      </c>
    </row>
    <row r="169" spans="1:6" s="275" customFormat="1" ht="38.25" customHeight="1" x14ac:dyDescent="0.2">
      <c r="A169" s="464">
        <v>44481</v>
      </c>
      <c r="B169" s="252" t="s">
        <v>9988</v>
      </c>
      <c r="C169" s="193" t="s">
        <v>10001</v>
      </c>
      <c r="D169" s="266"/>
      <c r="E169" s="954">
        <v>230000</v>
      </c>
      <c r="F169" s="494">
        <f t="shared" si="2"/>
        <v>295617328.20999992</v>
      </c>
    </row>
    <row r="170" spans="1:6" s="275" customFormat="1" ht="23.25" customHeight="1" x14ac:dyDescent="0.2">
      <c r="A170" s="464">
        <v>44481</v>
      </c>
      <c r="B170" s="252" t="s">
        <v>9980</v>
      </c>
      <c r="C170" s="193" t="s">
        <v>41</v>
      </c>
      <c r="D170" s="266"/>
      <c r="E170" s="954">
        <v>0</v>
      </c>
      <c r="F170" s="494">
        <f t="shared" si="2"/>
        <v>295617328.20999992</v>
      </c>
    </row>
    <row r="171" spans="1:6" s="275" customFormat="1" ht="39" customHeight="1" x14ac:dyDescent="0.2">
      <c r="A171" s="464">
        <v>44481</v>
      </c>
      <c r="B171" s="252" t="s">
        <v>9989</v>
      </c>
      <c r="C171" s="193" t="s">
        <v>10002</v>
      </c>
      <c r="D171" s="266"/>
      <c r="E171" s="954">
        <v>21520</v>
      </c>
      <c r="F171" s="494">
        <f t="shared" si="2"/>
        <v>295595808.20999992</v>
      </c>
    </row>
    <row r="172" spans="1:6" s="275" customFormat="1" ht="39.75" customHeight="1" x14ac:dyDescent="0.2">
      <c r="A172" s="464">
        <v>44481</v>
      </c>
      <c r="B172" s="252" t="s">
        <v>9990</v>
      </c>
      <c r="C172" s="193" t="s">
        <v>10003</v>
      </c>
      <c r="D172" s="266"/>
      <c r="E172" s="954">
        <v>605756.80000000005</v>
      </c>
      <c r="F172" s="494">
        <f t="shared" si="2"/>
        <v>294990051.40999991</v>
      </c>
    </row>
    <row r="173" spans="1:6" s="275" customFormat="1" ht="39.75" customHeight="1" x14ac:dyDescent="0.2">
      <c r="A173" s="464">
        <v>44481</v>
      </c>
      <c r="B173" s="252" t="s">
        <v>9991</v>
      </c>
      <c r="C173" s="193" t="s">
        <v>10004</v>
      </c>
      <c r="D173" s="266"/>
      <c r="E173" s="954">
        <v>42527.82</v>
      </c>
      <c r="F173" s="494">
        <f t="shared" si="2"/>
        <v>294947523.58999991</v>
      </c>
    </row>
    <row r="174" spans="1:6" s="275" customFormat="1" ht="39.75" customHeight="1" x14ac:dyDescent="0.2">
      <c r="A174" s="464">
        <v>44481</v>
      </c>
      <c r="B174" s="252" t="s">
        <v>9992</v>
      </c>
      <c r="C174" s="193" t="s">
        <v>10005</v>
      </c>
      <c r="D174" s="266"/>
      <c r="E174" s="954">
        <v>4085.01</v>
      </c>
      <c r="F174" s="494">
        <f t="shared" si="2"/>
        <v>294943438.57999992</v>
      </c>
    </row>
    <row r="175" spans="1:6" s="275" customFormat="1" ht="39" customHeight="1" x14ac:dyDescent="0.2">
      <c r="A175" s="464">
        <v>44481</v>
      </c>
      <c r="B175" s="252" t="s">
        <v>9993</v>
      </c>
      <c r="C175" s="193" t="s">
        <v>10006</v>
      </c>
      <c r="D175" s="266"/>
      <c r="E175" s="954">
        <v>111904.67</v>
      </c>
      <c r="F175" s="494">
        <f t="shared" si="2"/>
        <v>294831533.90999991</v>
      </c>
    </row>
    <row r="176" spans="1:6" s="275" customFormat="1" ht="41.25" customHeight="1" x14ac:dyDescent="0.2">
      <c r="A176" s="464">
        <v>44481</v>
      </c>
      <c r="B176" s="252" t="s">
        <v>9994</v>
      </c>
      <c r="C176" s="193" t="s">
        <v>10007</v>
      </c>
      <c r="D176" s="266"/>
      <c r="E176" s="954">
        <v>65529.34</v>
      </c>
      <c r="F176" s="494">
        <f t="shared" si="2"/>
        <v>294766004.56999993</v>
      </c>
    </row>
    <row r="177" spans="1:6" s="275" customFormat="1" ht="29.25" customHeight="1" x14ac:dyDescent="0.2">
      <c r="A177" s="464">
        <v>44481</v>
      </c>
      <c r="B177" s="252" t="s">
        <v>9995</v>
      </c>
      <c r="C177" s="193" t="s">
        <v>10008</v>
      </c>
      <c r="D177" s="266"/>
      <c r="E177" s="954">
        <v>499815.28</v>
      </c>
      <c r="F177" s="494">
        <f t="shared" si="2"/>
        <v>294266189.28999996</v>
      </c>
    </row>
    <row r="178" spans="1:6" s="275" customFormat="1" ht="35.25" customHeight="1" x14ac:dyDescent="0.2">
      <c r="A178" s="464">
        <v>44481</v>
      </c>
      <c r="B178" s="252" t="s">
        <v>9996</v>
      </c>
      <c r="C178" s="193" t="s">
        <v>10009</v>
      </c>
      <c r="D178" s="266"/>
      <c r="E178" s="954">
        <v>32696.49</v>
      </c>
      <c r="F178" s="494">
        <f t="shared" si="2"/>
        <v>294233492.79999995</v>
      </c>
    </row>
    <row r="179" spans="1:6" s="275" customFormat="1" ht="42" customHeight="1" x14ac:dyDescent="0.2">
      <c r="A179" s="464">
        <v>44481</v>
      </c>
      <c r="B179" s="252" t="s">
        <v>9997</v>
      </c>
      <c r="C179" s="193" t="s">
        <v>10010</v>
      </c>
      <c r="D179" s="266"/>
      <c r="E179" s="954">
        <v>339781.66</v>
      </c>
      <c r="F179" s="494">
        <f t="shared" si="2"/>
        <v>293893711.13999993</v>
      </c>
    </row>
    <row r="180" spans="1:6" s="275" customFormat="1" ht="41.25" customHeight="1" x14ac:dyDescent="0.2">
      <c r="A180" s="464">
        <v>44481</v>
      </c>
      <c r="B180" s="252" t="s">
        <v>9998</v>
      </c>
      <c r="C180" s="193" t="s">
        <v>10011</v>
      </c>
      <c r="D180" s="266"/>
      <c r="E180" s="954">
        <v>150977.45000000001</v>
      </c>
      <c r="F180" s="494">
        <f t="shared" si="2"/>
        <v>293742733.68999994</v>
      </c>
    </row>
    <row r="181" spans="1:6" s="275" customFormat="1" ht="66" customHeight="1" x14ac:dyDescent="0.2">
      <c r="A181" s="464">
        <v>44481</v>
      </c>
      <c r="B181" s="252" t="s">
        <v>9999</v>
      </c>
      <c r="C181" s="193" t="s">
        <v>10012</v>
      </c>
      <c r="D181" s="266"/>
      <c r="E181" s="954">
        <v>121500</v>
      </c>
      <c r="F181" s="494">
        <f t="shared" si="2"/>
        <v>293621233.68999994</v>
      </c>
    </row>
    <row r="182" spans="1:6" s="275" customFormat="1" ht="86.25" customHeight="1" x14ac:dyDescent="0.2">
      <c r="A182" s="464">
        <v>44481</v>
      </c>
      <c r="B182" s="252" t="s">
        <v>10000</v>
      </c>
      <c r="C182" s="193" t="s">
        <v>10013</v>
      </c>
      <c r="D182" s="266"/>
      <c r="E182" s="954">
        <v>339000</v>
      </c>
      <c r="F182" s="494">
        <f t="shared" si="2"/>
        <v>293282233.68999994</v>
      </c>
    </row>
    <row r="183" spans="1:6" s="275" customFormat="1" ht="54.75" customHeight="1" x14ac:dyDescent="0.2">
      <c r="A183" s="464">
        <v>44481</v>
      </c>
      <c r="B183" s="252" t="s">
        <v>9981</v>
      </c>
      <c r="C183" s="193" t="s">
        <v>10014</v>
      </c>
      <c r="D183" s="266"/>
      <c r="E183" s="954">
        <v>25650</v>
      </c>
      <c r="F183" s="494">
        <f t="shared" si="2"/>
        <v>293256583.68999994</v>
      </c>
    </row>
    <row r="184" spans="1:6" s="275" customFormat="1" ht="21.75" customHeight="1" x14ac:dyDescent="0.2">
      <c r="A184" s="464">
        <v>44481</v>
      </c>
      <c r="B184" s="252" t="s">
        <v>9987</v>
      </c>
      <c r="C184" s="193" t="s">
        <v>41</v>
      </c>
      <c r="D184" s="266"/>
      <c r="E184" s="954">
        <v>0</v>
      </c>
      <c r="F184" s="494">
        <f t="shared" si="2"/>
        <v>293256583.68999994</v>
      </c>
    </row>
    <row r="185" spans="1:6" s="275" customFormat="1" ht="54" customHeight="1" x14ac:dyDescent="0.2">
      <c r="A185" s="464">
        <v>44481</v>
      </c>
      <c r="B185" s="252" t="s">
        <v>9982</v>
      </c>
      <c r="C185" s="193" t="s">
        <v>10015</v>
      </c>
      <c r="D185" s="266"/>
      <c r="E185" s="954">
        <v>105687.5</v>
      </c>
      <c r="F185" s="494">
        <f t="shared" si="2"/>
        <v>293150896.18999994</v>
      </c>
    </row>
    <row r="186" spans="1:6" s="275" customFormat="1" ht="41.25" customHeight="1" x14ac:dyDescent="0.2">
      <c r="A186" s="464">
        <v>44481</v>
      </c>
      <c r="B186" s="252" t="s">
        <v>9983</v>
      </c>
      <c r="C186" s="193" t="s">
        <v>10016</v>
      </c>
      <c r="D186" s="266"/>
      <c r="E186" s="954">
        <v>88777.5</v>
      </c>
      <c r="F186" s="494">
        <f t="shared" si="2"/>
        <v>293062118.68999994</v>
      </c>
    </row>
    <row r="187" spans="1:6" s="275" customFormat="1" ht="55.5" customHeight="1" x14ac:dyDescent="0.2">
      <c r="A187" s="464">
        <v>44481</v>
      </c>
      <c r="B187" s="252" t="s">
        <v>9984</v>
      </c>
      <c r="C187" s="193" t="s">
        <v>10017</v>
      </c>
      <c r="D187" s="266"/>
      <c r="E187" s="954">
        <v>20471</v>
      </c>
      <c r="F187" s="494">
        <f t="shared" si="2"/>
        <v>293041647.68999994</v>
      </c>
    </row>
    <row r="188" spans="1:6" s="275" customFormat="1" ht="68.25" customHeight="1" x14ac:dyDescent="0.2">
      <c r="A188" s="464">
        <v>44481</v>
      </c>
      <c r="B188" s="252" t="s">
        <v>9985</v>
      </c>
      <c r="C188" s="193" t="s">
        <v>10018</v>
      </c>
      <c r="D188" s="266"/>
      <c r="E188" s="954">
        <v>9000</v>
      </c>
      <c r="F188" s="494">
        <f t="shared" si="2"/>
        <v>293032647.68999994</v>
      </c>
    </row>
    <row r="189" spans="1:6" s="275" customFormat="1" ht="50.25" customHeight="1" x14ac:dyDescent="0.2">
      <c r="A189" s="464">
        <v>44481</v>
      </c>
      <c r="B189" s="252" t="s">
        <v>9986</v>
      </c>
      <c r="C189" s="193" t="s">
        <v>10019</v>
      </c>
      <c r="D189" s="266"/>
      <c r="E189" s="954">
        <v>114142.5</v>
      </c>
      <c r="F189" s="494">
        <f t="shared" si="2"/>
        <v>292918505.18999994</v>
      </c>
    </row>
    <row r="190" spans="1:6" s="275" customFormat="1" ht="44.25" customHeight="1" x14ac:dyDescent="0.2">
      <c r="A190" s="464">
        <v>44482</v>
      </c>
      <c r="B190" s="252" t="s">
        <v>10027</v>
      </c>
      <c r="C190" s="193" t="s">
        <v>10035</v>
      </c>
      <c r="D190" s="266"/>
      <c r="E190" s="954">
        <v>183412.9</v>
      </c>
      <c r="F190" s="494">
        <f t="shared" si="2"/>
        <v>292735092.28999996</v>
      </c>
    </row>
    <row r="191" spans="1:6" s="275" customFormat="1" ht="39" customHeight="1" x14ac:dyDescent="0.2">
      <c r="A191" s="464">
        <v>44482</v>
      </c>
      <c r="B191" s="252" t="s">
        <v>10028</v>
      </c>
      <c r="C191" s="193" t="s">
        <v>10036</v>
      </c>
      <c r="D191" s="266"/>
      <c r="E191" s="954">
        <v>204354.61</v>
      </c>
      <c r="F191" s="494">
        <f t="shared" si="2"/>
        <v>292530737.67999995</v>
      </c>
    </row>
    <row r="192" spans="1:6" s="275" customFormat="1" ht="42" customHeight="1" x14ac:dyDescent="0.2">
      <c r="A192" s="464">
        <v>44482</v>
      </c>
      <c r="B192" s="252" t="s">
        <v>10029</v>
      </c>
      <c r="C192" s="193" t="s">
        <v>10037</v>
      </c>
      <c r="D192" s="266"/>
      <c r="E192" s="954">
        <v>240600.09</v>
      </c>
      <c r="F192" s="494">
        <f t="shared" si="2"/>
        <v>292290137.58999997</v>
      </c>
    </row>
    <row r="193" spans="1:6" s="275" customFormat="1" ht="47.25" customHeight="1" x14ac:dyDescent="0.2">
      <c r="A193" s="464">
        <v>44482</v>
      </c>
      <c r="B193" s="252" t="s">
        <v>10030</v>
      </c>
      <c r="C193" s="193" t="s">
        <v>10038</v>
      </c>
      <c r="D193" s="266"/>
      <c r="E193" s="954">
        <v>84062.35</v>
      </c>
      <c r="F193" s="494">
        <f t="shared" si="2"/>
        <v>292206075.23999995</v>
      </c>
    </row>
    <row r="194" spans="1:6" s="275" customFormat="1" ht="40.5" customHeight="1" x14ac:dyDescent="0.2">
      <c r="A194" s="464">
        <v>44482</v>
      </c>
      <c r="B194" s="252" t="s">
        <v>10031</v>
      </c>
      <c r="C194" s="193" t="s">
        <v>10039</v>
      </c>
      <c r="D194" s="266"/>
      <c r="E194" s="954">
        <v>409558.18</v>
      </c>
      <c r="F194" s="494">
        <f t="shared" si="2"/>
        <v>291796517.05999994</v>
      </c>
    </row>
    <row r="195" spans="1:6" s="275" customFormat="1" ht="43.5" customHeight="1" x14ac:dyDescent="0.2">
      <c r="A195" s="464">
        <v>44482</v>
      </c>
      <c r="B195" s="252" t="s">
        <v>10032</v>
      </c>
      <c r="C195" s="193" t="s">
        <v>10040</v>
      </c>
      <c r="D195" s="266"/>
      <c r="E195" s="954">
        <v>398837.11</v>
      </c>
      <c r="F195" s="494">
        <f t="shared" si="2"/>
        <v>291397679.94999993</v>
      </c>
    </row>
    <row r="196" spans="1:6" s="275" customFormat="1" ht="41.25" customHeight="1" x14ac:dyDescent="0.2">
      <c r="A196" s="464">
        <v>44482</v>
      </c>
      <c r="B196" s="252" t="s">
        <v>10033</v>
      </c>
      <c r="C196" s="193" t="s">
        <v>10041</v>
      </c>
      <c r="D196" s="266"/>
      <c r="E196" s="954">
        <v>367992.63</v>
      </c>
      <c r="F196" s="494">
        <f t="shared" si="2"/>
        <v>291029687.31999993</v>
      </c>
    </row>
    <row r="197" spans="1:6" s="275" customFormat="1" ht="85.5" customHeight="1" x14ac:dyDescent="0.2">
      <c r="A197" s="464">
        <v>44482</v>
      </c>
      <c r="B197" s="252" t="s">
        <v>10034</v>
      </c>
      <c r="C197" s="193" t="s">
        <v>10042</v>
      </c>
      <c r="D197" s="266"/>
      <c r="E197" s="954">
        <v>113000</v>
      </c>
      <c r="F197" s="494">
        <f t="shared" si="2"/>
        <v>290916687.31999993</v>
      </c>
    </row>
    <row r="198" spans="1:6" s="275" customFormat="1" ht="51.75" customHeight="1" x14ac:dyDescent="0.2">
      <c r="A198" s="464">
        <v>44482</v>
      </c>
      <c r="B198" s="252" t="s">
        <v>10020</v>
      </c>
      <c r="C198" s="193" t="s">
        <v>10043</v>
      </c>
      <c r="D198" s="266"/>
      <c r="E198" s="954">
        <v>126825</v>
      </c>
      <c r="F198" s="494">
        <f t="shared" si="2"/>
        <v>290789862.31999993</v>
      </c>
    </row>
    <row r="199" spans="1:6" s="275" customFormat="1" ht="54" customHeight="1" x14ac:dyDescent="0.2">
      <c r="A199" s="464">
        <v>44482</v>
      </c>
      <c r="B199" s="252" t="s">
        <v>10021</v>
      </c>
      <c r="C199" s="193" t="s">
        <v>10044</v>
      </c>
      <c r="D199" s="266"/>
      <c r="E199" s="954">
        <v>131052.5</v>
      </c>
      <c r="F199" s="494">
        <f t="shared" si="2"/>
        <v>290658809.81999993</v>
      </c>
    </row>
    <row r="200" spans="1:6" s="275" customFormat="1" ht="66.75" customHeight="1" x14ac:dyDescent="0.2">
      <c r="A200" s="464">
        <v>44482</v>
      </c>
      <c r="B200" s="252" t="s">
        <v>10022</v>
      </c>
      <c r="C200" s="193" t="s">
        <v>10045</v>
      </c>
      <c r="D200" s="266"/>
      <c r="E200" s="954">
        <v>511527.5</v>
      </c>
      <c r="F200" s="494">
        <f t="shared" si="2"/>
        <v>290147282.31999993</v>
      </c>
    </row>
    <row r="201" spans="1:6" s="275" customFormat="1" ht="57" customHeight="1" x14ac:dyDescent="0.2">
      <c r="A201" s="464">
        <v>44482</v>
      </c>
      <c r="B201" s="252" t="s">
        <v>10023</v>
      </c>
      <c r="C201" s="193" t="s">
        <v>10046</v>
      </c>
      <c r="D201" s="266"/>
      <c r="E201" s="954">
        <v>126825</v>
      </c>
      <c r="F201" s="494">
        <f t="shared" si="2"/>
        <v>290020457.31999993</v>
      </c>
    </row>
    <row r="202" spans="1:6" s="275" customFormat="1" ht="56.25" customHeight="1" x14ac:dyDescent="0.2">
      <c r="A202" s="464">
        <v>44482</v>
      </c>
      <c r="B202" s="252" t="s">
        <v>10024</v>
      </c>
      <c r="C202" s="193" t="s">
        <v>10047</v>
      </c>
      <c r="D202" s="266"/>
      <c r="E202" s="954">
        <v>249422.5</v>
      </c>
      <c r="F202" s="494">
        <f t="shared" si="2"/>
        <v>289771034.81999993</v>
      </c>
    </row>
    <row r="203" spans="1:6" s="275" customFormat="1" ht="54.75" customHeight="1" x14ac:dyDescent="0.2">
      <c r="A203" s="464">
        <v>44482</v>
      </c>
      <c r="B203" s="252" t="s">
        <v>10025</v>
      </c>
      <c r="C203" s="193" t="s">
        <v>10048</v>
      </c>
      <c r="D203" s="266"/>
      <c r="E203" s="954">
        <v>20471</v>
      </c>
      <c r="F203" s="494">
        <f t="shared" si="2"/>
        <v>289750563.81999993</v>
      </c>
    </row>
    <row r="204" spans="1:6" s="275" customFormat="1" ht="67.5" customHeight="1" x14ac:dyDescent="0.2">
      <c r="A204" s="464">
        <v>44482</v>
      </c>
      <c r="B204" s="252" t="s">
        <v>10026</v>
      </c>
      <c r="C204" s="193" t="s">
        <v>10049</v>
      </c>
      <c r="D204" s="266"/>
      <c r="E204" s="954">
        <v>9500</v>
      </c>
      <c r="F204" s="494">
        <f t="shared" si="2"/>
        <v>289741063.81999993</v>
      </c>
    </row>
    <row r="205" spans="1:6" s="275" customFormat="1" ht="57.75" customHeight="1" x14ac:dyDescent="0.2">
      <c r="A205" s="464">
        <v>44483</v>
      </c>
      <c r="B205" s="252" t="s">
        <v>10052</v>
      </c>
      <c r="C205" s="193" t="s">
        <v>10058</v>
      </c>
      <c r="D205" s="266"/>
      <c r="E205" s="954">
        <v>77967.62</v>
      </c>
      <c r="F205" s="494">
        <f t="shared" si="2"/>
        <v>289663096.19999993</v>
      </c>
    </row>
    <row r="206" spans="1:6" s="275" customFormat="1" ht="54" customHeight="1" x14ac:dyDescent="0.2">
      <c r="A206" s="464">
        <v>44483</v>
      </c>
      <c r="B206" s="252" t="s">
        <v>10053</v>
      </c>
      <c r="C206" s="193" t="s">
        <v>10059</v>
      </c>
      <c r="D206" s="266"/>
      <c r="E206" s="954">
        <v>236740</v>
      </c>
      <c r="F206" s="494">
        <f t="shared" ref="F206:F269" si="3">F205-E206</f>
        <v>289426356.19999993</v>
      </c>
    </row>
    <row r="207" spans="1:6" s="275" customFormat="1" ht="51" customHeight="1" x14ac:dyDescent="0.2">
      <c r="A207" s="464">
        <v>44483</v>
      </c>
      <c r="B207" s="252" t="s">
        <v>10054</v>
      </c>
      <c r="C207" s="193" t="s">
        <v>10060</v>
      </c>
      <c r="D207" s="266"/>
      <c r="E207" s="954">
        <v>215602.5</v>
      </c>
      <c r="F207" s="494">
        <f t="shared" si="3"/>
        <v>289210753.69999993</v>
      </c>
    </row>
    <row r="208" spans="1:6" s="275" customFormat="1" ht="41.25" customHeight="1" x14ac:dyDescent="0.2">
      <c r="A208" s="464">
        <v>44483</v>
      </c>
      <c r="B208" s="252" t="s">
        <v>10055</v>
      </c>
      <c r="C208" s="193" t="s">
        <v>10061</v>
      </c>
      <c r="D208" s="266"/>
      <c r="E208" s="954">
        <v>59672.17</v>
      </c>
      <c r="F208" s="494">
        <f t="shared" si="3"/>
        <v>289151081.52999991</v>
      </c>
    </row>
    <row r="209" spans="1:6" s="275" customFormat="1" ht="45.75" customHeight="1" x14ac:dyDescent="0.2">
      <c r="A209" s="464">
        <v>44483</v>
      </c>
      <c r="B209" s="252" t="s">
        <v>10056</v>
      </c>
      <c r="C209" s="193" t="s">
        <v>10062</v>
      </c>
      <c r="D209" s="266"/>
      <c r="E209" s="954">
        <v>178976.06</v>
      </c>
      <c r="F209" s="494">
        <f t="shared" si="3"/>
        <v>288972105.46999991</v>
      </c>
    </row>
    <row r="210" spans="1:6" s="275" customFormat="1" ht="63.75" customHeight="1" x14ac:dyDescent="0.2">
      <c r="A210" s="464">
        <v>44483</v>
      </c>
      <c r="B210" s="252" t="s">
        <v>10057</v>
      </c>
      <c r="C210" s="193" t="s">
        <v>10063</v>
      </c>
      <c r="D210" s="266"/>
      <c r="E210" s="954">
        <v>591850</v>
      </c>
      <c r="F210" s="494">
        <f t="shared" si="3"/>
        <v>288380255.46999991</v>
      </c>
    </row>
    <row r="211" spans="1:6" s="275" customFormat="1" ht="44.25" customHeight="1" x14ac:dyDescent="0.2">
      <c r="A211" s="464">
        <v>44483</v>
      </c>
      <c r="B211" s="252" t="s">
        <v>10050</v>
      </c>
      <c r="C211" s="193" t="s">
        <v>10064</v>
      </c>
      <c r="D211" s="266"/>
      <c r="E211" s="954">
        <v>651898.53</v>
      </c>
      <c r="F211" s="494">
        <f t="shared" si="3"/>
        <v>287728356.93999994</v>
      </c>
    </row>
    <row r="212" spans="1:6" s="275" customFormat="1" ht="44.25" customHeight="1" x14ac:dyDescent="0.2">
      <c r="A212" s="464">
        <v>44483</v>
      </c>
      <c r="B212" s="252" t="s">
        <v>10051</v>
      </c>
      <c r="C212" s="193" t="s">
        <v>10065</v>
      </c>
      <c r="D212" s="266"/>
      <c r="E212" s="954">
        <v>126825</v>
      </c>
      <c r="F212" s="494">
        <f t="shared" si="3"/>
        <v>287601531.93999994</v>
      </c>
    </row>
    <row r="213" spans="1:6" s="275" customFormat="1" ht="41.25" customHeight="1" x14ac:dyDescent="0.2">
      <c r="A213" s="464">
        <v>44484</v>
      </c>
      <c r="B213" s="252" t="s">
        <v>10072</v>
      </c>
      <c r="C213" s="193" t="s">
        <v>10089</v>
      </c>
      <c r="D213" s="266"/>
      <c r="E213" s="954">
        <v>1926236.72</v>
      </c>
      <c r="F213" s="494">
        <f t="shared" si="3"/>
        <v>285675295.21999991</v>
      </c>
    </row>
    <row r="214" spans="1:6" s="275" customFormat="1" ht="48.75" customHeight="1" x14ac:dyDescent="0.2">
      <c r="A214" s="464">
        <v>44484</v>
      </c>
      <c r="B214" s="252" t="s">
        <v>10073</v>
      </c>
      <c r="C214" s="193" t="s">
        <v>10090</v>
      </c>
      <c r="D214" s="266"/>
      <c r="E214" s="954">
        <v>439866.6</v>
      </c>
      <c r="F214" s="494">
        <f t="shared" si="3"/>
        <v>285235428.61999989</v>
      </c>
    </row>
    <row r="215" spans="1:6" s="275" customFormat="1" ht="45" customHeight="1" x14ac:dyDescent="0.2">
      <c r="A215" s="464">
        <v>44484</v>
      </c>
      <c r="B215" s="252" t="s">
        <v>10074</v>
      </c>
      <c r="C215" s="193" t="s">
        <v>10091</v>
      </c>
      <c r="D215" s="266"/>
      <c r="E215" s="954">
        <v>11300</v>
      </c>
      <c r="F215" s="494">
        <f t="shared" si="3"/>
        <v>285224128.61999989</v>
      </c>
    </row>
    <row r="216" spans="1:6" s="275" customFormat="1" ht="60" customHeight="1" x14ac:dyDescent="0.2">
      <c r="A216" s="464">
        <v>44484</v>
      </c>
      <c r="B216" s="252" t="s">
        <v>10075</v>
      </c>
      <c r="C216" s="193" t="s">
        <v>10092</v>
      </c>
      <c r="D216" s="266"/>
      <c r="E216" s="954">
        <v>27176.5</v>
      </c>
      <c r="F216" s="494">
        <f t="shared" si="3"/>
        <v>285196952.11999989</v>
      </c>
    </row>
    <row r="217" spans="1:6" s="275" customFormat="1" ht="77.25" customHeight="1" x14ac:dyDescent="0.2">
      <c r="A217" s="464">
        <v>44484</v>
      </c>
      <c r="B217" s="252" t="s">
        <v>10076</v>
      </c>
      <c r="C217" s="193" t="s">
        <v>10093</v>
      </c>
      <c r="D217" s="266"/>
      <c r="E217" s="954">
        <v>113000</v>
      </c>
      <c r="F217" s="494">
        <f t="shared" si="3"/>
        <v>285083952.11999989</v>
      </c>
    </row>
    <row r="218" spans="1:6" s="275" customFormat="1" ht="51.75" customHeight="1" x14ac:dyDescent="0.2">
      <c r="A218" s="464">
        <v>44484</v>
      </c>
      <c r="B218" s="252" t="s">
        <v>10077</v>
      </c>
      <c r="C218" s="193" t="s">
        <v>10094</v>
      </c>
      <c r="D218" s="266"/>
      <c r="E218" s="954">
        <v>27976</v>
      </c>
      <c r="F218" s="494">
        <f t="shared" si="3"/>
        <v>285055976.11999989</v>
      </c>
    </row>
    <row r="219" spans="1:6" s="275" customFormat="1" ht="43.5" customHeight="1" x14ac:dyDescent="0.2">
      <c r="A219" s="464">
        <v>44484</v>
      </c>
      <c r="B219" s="252" t="s">
        <v>10078</v>
      </c>
      <c r="C219" s="193" t="s">
        <v>10095</v>
      </c>
      <c r="D219" s="266"/>
      <c r="E219" s="954">
        <v>27000</v>
      </c>
      <c r="F219" s="494">
        <f t="shared" si="3"/>
        <v>285028976.11999989</v>
      </c>
    </row>
    <row r="220" spans="1:6" s="275" customFormat="1" ht="38.25" customHeight="1" x14ac:dyDescent="0.2">
      <c r="A220" s="464">
        <v>44484</v>
      </c>
      <c r="B220" s="252" t="s">
        <v>10079</v>
      </c>
      <c r="C220" s="193" t="s">
        <v>10096</v>
      </c>
      <c r="D220" s="266"/>
      <c r="E220" s="954">
        <v>133383.32</v>
      </c>
      <c r="F220" s="494">
        <f t="shared" si="3"/>
        <v>284895592.79999989</v>
      </c>
    </row>
    <row r="221" spans="1:6" s="275" customFormat="1" ht="41.25" customHeight="1" x14ac:dyDescent="0.2">
      <c r="A221" s="464">
        <v>44484</v>
      </c>
      <c r="B221" s="252" t="s">
        <v>10080</v>
      </c>
      <c r="C221" s="193" t="s">
        <v>10097</v>
      </c>
      <c r="D221" s="266"/>
      <c r="E221" s="954">
        <v>117609.42</v>
      </c>
      <c r="F221" s="494">
        <f t="shared" si="3"/>
        <v>284777983.37999988</v>
      </c>
    </row>
    <row r="222" spans="1:6" s="275" customFormat="1" ht="42" customHeight="1" x14ac:dyDescent="0.2">
      <c r="A222" s="464">
        <v>44484</v>
      </c>
      <c r="B222" s="252" t="s">
        <v>10081</v>
      </c>
      <c r="C222" s="193" t="s">
        <v>10098</v>
      </c>
      <c r="D222" s="266"/>
      <c r="E222" s="954">
        <v>851568</v>
      </c>
      <c r="F222" s="494">
        <f t="shared" si="3"/>
        <v>283926415.37999988</v>
      </c>
    </row>
    <row r="223" spans="1:6" s="275" customFormat="1" ht="42" customHeight="1" x14ac:dyDescent="0.2">
      <c r="A223" s="464">
        <v>44484</v>
      </c>
      <c r="B223" s="252" t="s">
        <v>10082</v>
      </c>
      <c r="C223" s="193" t="s">
        <v>10099</v>
      </c>
      <c r="D223" s="266"/>
      <c r="E223" s="954">
        <v>257018.5</v>
      </c>
      <c r="F223" s="494">
        <f t="shared" si="3"/>
        <v>283669396.87999988</v>
      </c>
    </row>
    <row r="224" spans="1:6" s="275" customFormat="1" ht="42.75" customHeight="1" x14ac:dyDescent="0.2">
      <c r="A224" s="464">
        <v>44484</v>
      </c>
      <c r="B224" s="252" t="s">
        <v>10083</v>
      </c>
      <c r="C224" s="193" t="s">
        <v>10100</v>
      </c>
      <c r="D224" s="266"/>
      <c r="E224" s="954">
        <v>277763.07</v>
      </c>
      <c r="F224" s="494">
        <f t="shared" si="3"/>
        <v>283391633.80999988</v>
      </c>
    </row>
    <row r="225" spans="1:6" s="275" customFormat="1" ht="28.5" customHeight="1" x14ac:dyDescent="0.2">
      <c r="A225" s="464">
        <v>44484</v>
      </c>
      <c r="B225" s="252" t="s">
        <v>10084</v>
      </c>
      <c r="C225" s="193" t="s">
        <v>10101</v>
      </c>
      <c r="D225" s="266"/>
      <c r="E225" s="954">
        <v>102072.44</v>
      </c>
      <c r="F225" s="494">
        <f t="shared" si="3"/>
        <v>283289561.36999989</v>
      </c>
    </row>
    <row r="226" spans="1:6" s="275" customFormat="1" ht="23.25" customHeight="1" x14ac:dyDescent="0.2">
      <c r="A226" s="464">
        <v>44484</v>
      </c>
      <c r="B226" s="252" t="s">
        <v>10085</v>
      </c>
      <c r="C226" s="193" t="s">
        <v>41</v>
      </c>
      <c r="D226" s="266"/>
      <c r="E226" s="954">
        <v>0</v>
      </c>
      <c r="F226" s="494">
        <f t="shared" si="3"/>
        <v>283289561.36999989</v>
      </c>
    </row>
    <row r="227" spans="1:6" s="275" customFormat="1" ht="44.25" customHeight="1" x14ac:dyDescent="0.2">
      <c r="A227" s="464">
        <v>44484</v>
      </c>
      <c r="B227" s="252" t="s">
        <v>10086</v>
      </c>
      <c r="C227" s="193" t="s">
        <v>10102</v>
      </c>
      <c r="D227" s="266"/>
      <c r="E227" s="954">
        <v>200000</v>
      </c>
      <c r="F227" s="494">
        <f t="shared" si="3"/>
        <v>283089561.36999989</v>
      </c>
    </row>
    <row r="228" spans="1:6" s="275" customFormat="1" ht="58.5" customHeight="1" x14ac:dyDescent="0.2">
      <c r="A228" s="464">
        <v>44484</v>
      </c>
      <c r="B228" s="252" t="s">
        <v>10087</v>
      </c>
      <c r="C228" s="193" t="s">
        <v>10103</v>
      </c>
      <c r="D228" s="266"/>
      <c r="E228" s="954">
        <v>144345.4</v>
      </c>
      <c r="F228" s="494">
        <f t="shared" si="3"/>
        <v>282945215.96999991</v>
      </c>
    </row>
    <row r="229" spans="1:6" s="275" customFormat="1" ht="42.75" customHeight="1" x14ac:dyDescent="0.2">
      <c r="A229" s="464">
        <v>44484</v>
      </c>
      <c r="B229" s="252" t="s">
        <v>10088</v>
      </c>
      <c r="C229" s="193" t="s">
        <v>10104</v>
      </c>
      <c r="D229" s="266"/>
      <c r="E229" s="954">
        <v>118650</v>
      </c>
      <c r="F229" s="494">
        <f t="shared" si="3"/>
        <v>282826565.96999991</v>
      </c>
    </row>
    <row r="230" spans="1:6" s="275" customFormat="1" ht="52.5" customHeight="1" x14ac:dyDescent="0.2">
      <c r="A230" s="464">
        <v>44484</v>
      </c>
      <c r="B230" s="252" t="s">
        <v>10066</v>
      </c>
      <c r="C230" s="193" t="s">
        <v>10105</v>
      </c>
      <c r="D230" s="266"/>
      <c r="E230" s="954">
        <v>99000</v>
      </c>
      <c r="F230" s="494">
        <f t="shared" si="3"/>
        <v>282727565.96999991</v>
      </c>
    </row>
    <row r="231" spans="1:6" s="275" customFormat="1" ht="47.25" customHeight="1" x14ac:dyDescent="0.2">
      <c r="A231" s="464">
        <v>44484</v>
      </c>
      <c r="B231" s="252" t="s">
        <v>10067</v>
      </c>
      <c r="C231" s="193" t="s">
        <v>10106</v>
      </c>
      <c r="D231" s="266"/>
      <c r="E231" s="954">
        <v>131052.5</v>
      </c>
      <c r="F231" s="494">
        <f t="shared" si="3"/>
        <v>282596513.46999991</v>
      </c>
    </row>
    <row r="232" spans="1:6" s="275" customFormat="1" ht="64.5" customHeight="1" x14ac:dyDescent="0.2">
      <c r="A232" s="464">
        <v>44484</v>
      </c>
      <c r="B232" s="252" t="s">
        <v>10068</v>
      </c>
      <c r="C232" s="193" t="s">
        <v>10107</v>
      </c>
      <c r="D232" s="266"/>
      <c r="E232" s="954">
        <v>18000</v>
      </c>
      <c r="F232" s="494">
        <f t="shared" si="3"/>
        <v>282578513.46999991</v>
      </c>
    </row>
    <row r="233" spans="1:6" s="275" customFormat="1" ht="45" customHeight="1" x14ac:dyDescent="0.2">
      <c r="A233" s="464">
        <v>44484</v>
      </c>
      <c r="B233" s="252" t="s">
        <v>10069</v>
      </c>
      <c r="C233" s="193" t="s">
        <v>10108</v>
      </c>
      <c r="D233" s="266"/>
      <c r="E233" s="954">
        <v>114142.5</v>
      </c>
      <c r="F233" s="494">
        <f t="shared" si="3"/>
        <v>282464370.96999991</v>
      </c>
    </row>
    <row r="234" spans="1:6" s="275" customFormat="1" ht="46.5" customHeight="1" x14ac:dyDescent="0.2">
      <c r="A234" s="464">
        <v>44484</v>
      </c>
      <c r="B234" s="252" t="s">
        <v>10070</v>
      </c>
      <c r="C234" s="193" t="s">
        <v>10109</v>
      </c>
      <c r="D234" s="266"/>
      <c r="E234" s="954">
        <v>4737243.33</v>
      </c>
      <c r="F234" s="494">
        <f t="shared" si="3"/>
        <v>277727127.63999993</v>
      </c>
    </row>
    <row r="235" spans="1:6" s="275" customFormat="1" ht="32.25" customHeight="1" x14ac:dyDescent="0.2">
      <c r="A235" s="464">
        <v>44484</v>
      </c>
      <c r="B235" s="252" t="s">
        <v>10071</v>
      </c>
      <c r="C235" s="193" t="s">
        <v>10110</v>
      </c>
      <c r="D235" s="266"/>
      <c r="E235" s="954">
        <v>19329376.559999999</v>
      </c>
      <c r="F235" s="494">
        <f t="shared" si="3"/>
        <v>258397751.07999992</v>
      </c>
    </row>
    <row r="236" spans="1:6" s="275" customFormat="1" ht="63" customHeight="1" x14ac:dyDescent="0.2">
      <c r="A236" s="464">
        <v>44487</v>
      </c>
      <c r="B236" s="252" t="s">
        <v>10139</v>
      </c>
      <c r="C236" s="193" t="s">
        <v>10141</v>
      </c>
      <c r="D236" s="266"/>
      <c r="E236" s="954">
        <v>279015</v>
      </c>
      <c r="F236" s="494">
        <f t="shared" si="3"/>
        <v>258118736.07999992</v>
      </c>
    </row>
    <row r="237" spans="1:6" s="275" customFormat="1" ht="40.5" customHeight="1" x14ac:dyDescent="0.2">
      <c r="A237" s="464">
        <v>44487</v>
      </c>
      <c r="B237" s="252" t="s">
        <v>10140</v>
      </c>
      <c r="C237" s="193" t="s">
        <v>10142</v>
      </c>
      <c r="D237" s="266"/>
      <c r="E237" s="954">
        <v>8977.5</v>
      </c>
      <c r="F237" s="494">
        <f t="shared" si="3"/>
        <v>258109758.57999992</v>
      </c>
    </row>
    <row r="238" spans="1:6" s="275" customFormat="1" ht="75" customHeight="1" x14ac:dyDescent="0.2">
      <c r="A238" s="464">
        <v>44487</v>
      </c>
      <c r="B238" s="5" t="s">
        <v>10130</v>
      </c>
      <c r="C238" s="193" t="s">
        <v>10143</v>
      </c>
      <c r="D238" s="266"/>
      <c r="E238" s="954">
        <v>9000</v>
      </c>
      <c r="F238" s="494">
        <f t="shared" si="3"/>
        <v>258100758.57999992</v>
      </c>
    </row>
    <row r="239" spans="1:6" s="275" customFormat="1" ht="51" customHeight="1" x14ac:dyDescent="0.2">
      <c r="A239" s="464">
        <v>44487</v>
      </c>
      <c r="B239" s="5" t="s">
        <v>10131</v>
      </c>
      <c r="C239" s="193" t="s">
        <v>10144</v>
      </c>
      <c r="D239" s="266"/>
      <c r="E239" s="954">
        <v>831318.4</v>
      </c>
      <c r="F239" s="494">
        <f t="shared" si="3"/>
        <v>257269440.17999992</v>
      </c>
    </row>
    <row r="240" spans="1:6" s="275" customFormat="1" ht="54.75" customHeight="1" x14ac:dyDescent="0.2">
      <c r="A240" s="464">
        <v>44487</v>
      </c>
      <c r="B240" s="5" t="s">
        <v>10132</v>
      </c>
      <c r="C240" s="193" t="s">
        <v>10145</v>
      </c>
      <c r="D240" s="266"/>
      <c r="E240" s="954">
        <v>59185</v>
      </c>
      <c r="F240" s="494">
        <f t="shared" si="3"/>
        <v>257210255.17999992</v>
      </c>
    </row>
    <row r="241" spans="1:6" s="275" customFormat="1" ht="49.5" customHeight="1" x14ac:dyDescent="0.2">
      <c r="A241" s="464">
        <v>44487</v>
      </c>
      <c r="B241" s="5" t="s">
        <v>10133</v>
      </c>
      <c r="C241" s="193" t="s">
        <v>10146</v>
      </c>
      <c r="D241" s="266"/>
      <c r="E241" s="954">
        <v>131052.5</v>
      </c>
      <c r="F241" s="494">
        <f t="shared" si="3"/>
        <v>257079202.67999992</v>
      </c>
    </row>
    <row r="242" spans="1:6" s="275" customFormat="1" ht="30" customHeight="1" x14ac:dyDescent="0.2">
      <c r="A242" s="464">
        <v>44487</v>
      </c>
      <c r="B242" s="5" t="s">
        <v>10134</v>
      </c>
      <c r="C242" s="193" t="s">
        <v>10147</v>
      </c>
      <c r="D242" s="266"/>
      <c r="E242" s="954">
        <v>39989346.789999999</v>
      </c>
      <c r="F242" s="494">
        <f t="shared" si="3"/>
        <v>217089855.88999993</v>
      </c>
    </row>
    <row r="243" spans="1:6" s="275" customFormat="1" ht="44.25" customHeight="1" x14ac:dyDescent="0.2">
      <c r="A243" s="464">
        <v>44487</v>
      </c>
      <c r="B243" s="5" t="s">
        <v>10135</v>
      </c>
      <c r="C243" s="193" t="s">
        <v>10148</v>
      </c>
      <c r="D243" s="266"/>
      <c r="E243" s="954">
        <v>126825</v>
      </c>
      <c r="F243" s="494">
        <f t="shared" si="3"/>
        <v>216963030.88999993</v>
      </c>
    </row>
    <row r="244" spans="1:6" s="275" customFormat="1" ht="42" customHeight="1" x14ac:dyDescent="0.2">
      <c r="A244" s="464">
        <v>44487</v>
      </c>
      <c r="B244" s="5" t="s">
        <v>10136</v>
      </c>
      <c r="C244" s="193" t="s">
        <v>10149</v>
      </c>
      <c r="D244" s="266"/>
      <c r="E244" s="954">
        <v>57149.75</v>
      </c>
      <c r="F244" s="494">
        <f t="shared" si="3"/>
        <v>216905881.13999993</v>
      </c>
    </row>
    <row r="245" spans="1:6" s="275" customFormat="1" ht="48" customHeight="1" x14ac:dyDescent="0.2">
      <c r="A245" s="464">
        <v>44487</v>
      </c>
      <c r="B245" s="5" t="s">
        <v>10137</v>
      </c>
      <c r="C245" s="193" t="s">
        <v>10150</v>
      </c>
      <c r="D245" s="266"/>
      <c r="E245" s="954">
        <v>16416</v>
      </c>
      <c r="F245" s="494">
        <f t="shared" si="3"/>
        <v>216889465.13999993</v>
      </c>
    </row>
    <row r="246" spans="1:6" s="275" customFormat="1" ht="57.75" customHeight="1" x14ac:dyDescent="0.2">
      <c r="A246" s="464">
        <v>44487</v>
      </c>
      <c r="B246" s="5" t="s">
        <v>10138</v>
      </c>
      <c r="C246" s="193" t="s">
        <v>10151</v>
      </c>
      <c r="D246" s="266"/>
      <c r="E246" s="954">
        <v>700101</v>
      </c>
      <c r="F246" s="494">
        <f t="shared" si="3"/>
        <v>216189364.13999993</v>
      </c>
    </row>
    <row r="247" spans="1:6" s="275" customFormat="1" ht="45" customHeight="1" x14ac:dyDescent="0.2">
      <c r="A247" s="464">
        <v>44488</v>
      </c>
      <c r="B247" s="252" t="s">
        <v>10189</v>
      </c>
      <c r="C247" s="193" t="s">
        <v>10190</v>
      </c>
      <c r="D247" s="266"/>
      <c r="E247" s="954">
        <v>116782.79</v>
      </c>
      <c r="F247" s="494">
        <f t="shared" si="3"/>
        <v>216072581.34999993</v>
      </c>
    </row>
    <row r="248" spans="1:6" s="275" customFormat="1" ht="45.75" customHeight="1" x14ac:dyDescent="0.2">
      <c r="A248" s="464">
        <v>44488</v>
      </c>
      <c r="B248" s="5" t="s">
        <v>10183</v>
      </c>
      <c r="C248" s="193" t="s">
        <v>10191</v>
      </c>
      <c r="D248" s="266"/>
      <c r="E248" s="954">
        <v>5940</v>
      </c>
      <c r="F248" s="494">
        <f t="shared" si="3"/>
        <v>216066641.34999993</v>
      </c>
    </row>
    <row r="249" spans="1:6" s="275" customFormat="1" ht="118.5" customHeight="1" x14ac:dyDescent="0.2">
      <c r="A249" s="464">
        <v>44488</v>
      </c>
      <c r="B249" s="5" t="s">
        <v>10184</v>
      </c>
      <c r="C249" s="193" t="s">
        <v>10192</v>
      </c>
      <c r="D249" s="266"/>
      <c r="E249" s="954">
        <v>309454.09000000003</v>
      </c>
      <c r="F249" s="494">
        <f t="shared" si="3"/>
        <v>215757187.25999993</v>
      </c>
    </row>
    <row r="250" spans="1:6" s="275" customFormat="1" ht="31.5" customHeight="1" x14ac:dyDescent="0.2">
      <c r="A250" s="464">
        <v>44488</v>
      </c>
      <c r="B250" s="5" t="s">
        <v>10185</v>
      </c>
      <c r="C250" s="193" t="s">
        <v>10193</v>
      </c>
      <c r="D250" s="266"/>
      <c r="E250" s="954">
        <v>65150</v>
      </c>
      <c r="F250" s="494">
        <f t="shared" si="3"/>
        <v>215692037.25999993</v>
      </c>
    </row>
    <row r="251" spans="1:6" s="275" customFormat="1" ht="31.5" customHeight="1" x14ac:dyDescent="0.2">
      <c r="A251" s="464">
        <v>44488</v>
      </c>
      <c r="B251" s="5" t="s">
        <v>10186</v>
      </c>
      <c r="C251" s="193" t="s">
        <v>10195</v>
      </c>
      <c r="D251" s="266"/>
      <c r="E251" s="954">
        <v>1114640</v>
      </c>
      <c r="F251" s="494">
        <f t="shared" si="3"/>
        <v>214577397.25999993</v>
      </c>
    </row>
    <row r="252" spans="1:6" s="275" customFormat="1" ht="32.25" customHeight="1" x14ac:dyDescent="0.2">
      <c r="A252" s="464">
        <v>44488</v>
      </c>
      <c r="B252" s="5" t="s">
        <v>10187</v>
      </c>
      <c r="C252" s="193" t="s">
        <v>10194</v>
      </c>
      <c r="D252" s="266"/>
      <c r="E252" s="954">
        <v>9400</v>
      </c>
      <c r="F252" s="494">
        <f t="shared" si="3"/>
        <v>214567997.25999993</v>
      </c>
    </row>
    <row r="253" spans="1:6" s="275" customFormat="1" ht="32.25" customHeight="1" x14ac:dyDescent="0.2">
      <c r="A253" s="464">
        <v>44488</v>
      </c>
      <c r="B253" s="5" t="s">
        <v>10188</v>
      </c>
      <c r="C253" s="193" t="s">
        <v>10196</v>
      </c>
      <c r="D253" s="266"/>
      <c r="E253" s="954">
        <v>1042656.6</v>
      </c>
      <c r="F253" s="494">
        <f t="shared" si="3"/>
        <v>213525340.65999994</v>
      </c>
    </row>
    <row r="254" spans="1:6" s="275" customFormat="1" ht="38.25" customHeight="1" x14ac:dyDescent="0.2">
      <c r="A254" s="464">
        <v>44489</v>
      </c>
      <c r="B254" s="5" t="s">
        <v>10204</v>
      </c>
      <c r="C254" s="193" t="s">
        <v>10218</v>
      </c>
      <c r="D254" s="266"/>
      <c r="E254" s="954">
        <v>11694.54</v>
      </c>
      <c r="F254" s="494">
        <f t="shared" si="3"/>
        <v>213513646.11999995</v>
      </c>
    </row>
    <row r="255" spans="1:6" s="275" customFormat="1" ht="44.25" customHeight="1" x14ac:dyDescent="0.2">
      <c r="A255" s="464">
        <v>44489</v>
      </c>
      <c r="B255" s="5" t="s">
        <v>10205</v>
      </c>
      <c r="C255" s="193" t="s">
        <v>10219</v>
      </c>
      <c r="D255" s="266"/>
      <c r="E255" s="954">
        <v>126454.86</v>
      </c>
      <c r="F255" s="494">
        <f t="shared" si="3"/>
        <v>213387191.25999993</v>
      </c>
    </row>
    <row r="256" spans="1:6" s="275" customFormat="1" ht="43.5" customHeight="1" x14ac:dyDescent="0.2">
      <c r="A256" s="464">
        <v>44489</v>
      </c>
      <c r="B256" s="5" t="s">
        <v>10206</v>
      </c>
      <c r="C256" s="193" t="s">
        <v>10220</v>
      </c>
      <c r="D256" s="266"/>
      <c r="E256" s="954">
        <v>227694.33</v>
      </c>
      <c r="F256" s="494">
        <f t="shared" si="3"/>
        <v>213159496.92999992</v>
      </c>
    </row>
    <row r="257" spans="1:6" s="275" customFormat="1" ht="40.5" customHeight="1" x14ac:dyDescent="0.2">
      <c r="A257" s="464">
        <v>44489</v>
      </c>
      <c r="B257" s="5" t="s">
        <v>10207</v>
      </c>
      <c r="C257" s="193" t="s">
        <v>10221</v>
      </c>
      <c r="D257" s="266"/>
      <c r="E257" s="954">
        <v>8151.19</v>
      </c>
      <c r="F257" s="494">
        <f t="shared" si="3"/>
        <v>213151345.73999992</v>
      </c>
    </row>
    <row r="258" spans="1:6" s="275" customFormat="1" ht="57" customHeight="1" x14ac:dyDescent="0.2">
      <c r="A258" s="464">
        <v>44489</v>
      </c>
      <c r="B258" s="5" t="s">
        <v>10208</v>
      </c>
      <c r="C258" s="193" t="s">
        <v>10222</v>
      </c>
      <c r="D258" s="266"/>
      <c r="E258" s="954">
        <v>172786.04</v>
      </c>
      <c r="F258" s="494">
        <f t="shared" si="3"/>
        <v>212978559.69999993</v>
      </c>
    </row>
    <row r="259" spans="1:6" s="275" customFormat="1" ht="53.25" customHeight="1" x14ac:dyDescent="0.2">
      <c r="A259" s="464">
        <v>44489</v>
      </c>
      <c r="B259" s="5" t="s">
        <v>10209</v>
      </c>
      <c r="C259" s="193" t="s">
        <v>10223</v>
      </c>
      <c r="D259" s="266"/>
      <c r="E259" s="954">
        <v>54180</v>
      </c>
      <c r="F259" s="494">
        <f t="shared" si="3"/>
        <v>212924379.69999993</v>
      </c>
    </row>
    <row r="260" spans="1:6" s="275" customFormat="1" ht="42" customHeight="1" x14ac:dyDescent="0.2">
      <c r="A260" s="464">
        <v>44489</v>
      </c>
      <c r="B260" s="5" t="s">
        <v>10210</v>
      </c>
      <c r="C260" s="193" t="s">
        <v>10224</v>
      </c>
      <c r="D260" s="266"/>
      <c r="E260" s="954">
        <v>54126.92</v>
      </c>
      <c r="F260" s="494">
        <f t="shared" si="3"/>
        <v>212870252.77999994</v>
      </c>
    </row>
    <row r="261" spans="1:6" s="275" customFormat="1" ht="41.25" customHeight="1" x14ac:dyDescent="0.2">
      <c r="A261" s="464">
        <v>44489</v>
      </c>
      <c r="B261" s="5" t="s">
        <v>10211</v>
      </c>
      <c r="C261" s="193" t="s">
        <v>10225</v>
      </c>
      <c r="D261" s="266"/>
      <c r="E261" s="954">
        <v>477479.06</v>
      </c>
      <c r="F261" s="494">
        <f t="shared" si="3"/>
        <v>212392773.71999994</v>
      </c>
    </row>
    <row r="262" spans="1:6" s="275" customFormat="1" ht="41.25" customHeight="1" x14ac:dyDescent="0.2">
      <c r="A262" s="464">
        <v>44489</v>
      </c>
      <c r="B262" s="5" t="s">
        <v>10212</v>
      </c>
      <c r="C262" s="193" t="s">
        <v>10226</v>
      </c>
      <c r="D262" s="266"/>
      <c r="E262" s="954">
        <v>15000</v>
      </c>
      <c r="F262" s="494">
        <f t="shared" si="3"/>
        <v>212377773.71999994</v>
      </c>
    </row>
    <row r="263" spans="1:6" s="275" customFormat="1" ht="41.25" customHeight="1" x14ac:dyDescent="0.2">
      <c r="A263" s="464">
        <v>44489</v>
      </c>
      <c r="B263" s="5" t="s">
        <v>10213</v>
      </c>
      <c r="C263" s="193" t="s">
        <v>10227</v>
      </c>
      <c r="D263" s="266"/>
      <c r="E263" s="954">
        <v>16000</v>
      </c>
      <c r="F263" s="494">
        <f t="shared" si="3"/>
        <v>212361773.71999994</v>
      </c>
    </row>
    <row r="264" spans="1:6" s="275" customFormat="1" ht="50.25" customHeight="1" x14ac:dyDescent="0.2">
      <c r="A264" s="464">
        <v>44489</v>
      </c>
      <c r="B264" s="5" t="s">
        <v>10214</v>
      </c>
      <c r="C264" s="193" t="s">
        <v>10228</v>
      </c>
      <c r="D264" s="266"/>
      <c r="E264" s="954">
        <v>15000</v>
      </c>
      <c r="F264" s="494">
        <f t="shared" si="3"/>
        <v>212346773.71999994</v>
      </c>
    </row>
    <row r="265" spans="1:6" s="275" customFormat="1" ht="39" customHeight="1" x14ac:dyDescent="0.2">
      <c r="A265" s="464">
        <v>44489</v>
      </c>
      <c r="B265" s="5" t="s">
        <v>10215</v>
      </c>
      <c r="C265" s="193" t="s">
        <v>10229</v>
      </c>
      <c r="D265" s="266"/>
      <c r="E265" s="954">
        <v>102596.51</v>
      </c>
      <c r="F265" s="494">
        <f t="shared" si="3"/>
        <v>212244177.20999995</v>
      </c>
    </row>
    <row r="266" spans="1:6" s="275" customFormat="1" ht="70.5" customHeight="1" x14ac:dyDescent="0.2">
      <c r="A266" s="464">
        <v>44489</v>
      </c>
      <c r="B266" s="5" t="s">
        <v>10216</v>
      </c>
      <c r="C266" s="193" t="s">
        <v>10230</v>
      </c>
      <c r="D266" s="266"/>
      <c r="E266" s="954">
        <v>339000</v>
      </c>
      <c r="F266" s="494">
        <f t="shared" si="3"/>
        <v>211905177.20999995</v>
      </c>
    </row>
    <row r="267" spans="1:6" s="275" customFormat="1" ht="58.5" customHeight="1" x14ac:dyDescent="0.2">
      <c r="A267" s="464">
        <v>44489</v>
      </c>
      <c r="B267" s="5" t="s">
        <v>10217</v>
      </c>
      <c r="C267" s="193" t="s">
        <v>10231</v>
      </c>
      <c r="D267" s="266"/>
      <c r="E267" s="954">
        <v>22500</v>
      </c>
      <c r="F267" s="494">
        <f t="shared" si="3"/>
        <v>211882677.20999995</v>
      </c>
    </row>
    <row r="268" spans="1:6" s="275" customFormat="1" ht="54.75" customHeight="1" x14ac:dyDescent="0.2">
      <c r="A268" s="464">
        <v>44489</v>
      </c>
      <c r="B268" s="252" t="s">
        <v>10197</v>
      </c>
      <c r="C268" s="193" t="s">
        <v>10232</v>
      </c>
      <c r="D268" s="266"/>
      <c r="E268" s="954">
        <v>1455738.96</v>
      </c>
      <c r="F268" s="494">
        <f t="shared" si="3"/>
        <v>210426938.24999994</v>
      </c>
    </row>
    <row r="269" spans="1:6" s="275" customFormat="1" ht="57.75" customHeight="1" x14ac:dyDescent="0.2">
      <c r="A269" s="464">
        <v>44489</v>
      </c>
      <c r="B269" s="252" t="s">
        <v>10198</v>
      </c>
      <c r="C269" s="193" t="s">
        <v>10233</v>
      </c>
      <c r="D269" s="266"/>
      <c r="E269" s="954">
        <v>126825</v>
      </c>
      <c r="F269" s="494">
        <f t="shared" si="3"/>
        <v>210300113.24999994</v>
      </c>
    </row>
    <row r="270" spans="1:6" s="275" customFormat="1" ht="63.75" customHeight="1" x14ac:dyDescent="0.2">
      <c r="A270" s="464">
        <v>44489</v>
      </c>
      <c r="B270" s="252" t="s">
        <v>10199</v>
      </c>
      <c r="C270" s="193" t="s">
        <v>10234</v>
      </c>
      <c r="D270" s="266"/>
      <c r="E270" s="954">
        <v>646807.5</v>
      </c>
      <c r="F270" s="494">
        <f t="shared" ref="F270:F333" si="4">F269-E270</f>
        <v>209653305.74999994</v>
      </c>
    </row>
    <row r="271" spans="1:6" s="275" customFormat="1" ht="30.75" customHeight="1" x14ac:dyDescent="0.2">
      <c r="A271" s="464">
        <v>44489</v>
      </c>
      <c r="B271" s="252" t="s">
        <v>10200</v>
      </c>
      <c r="C271" s="193" t="s">
        <v>10235</v>
      </c>
      <c r="D271" s="266"/>
      <c r="E271" s="954">
        <v>50400</v>
      </c>
      <c r="F271" s="494">
        <f t="shared" si="4"/>
        <v>209602905.74999994</v>
      </c>
    </row>
    <row r="272" spans="1:6" s="275" customFormat="1" ht="52.5" customHeight="1" x14ac:dyDescent="0.2">
      <c r="A272" s="464">
        <v>44489</v>
      </c>
      <c r="B272" s="252" t="s">
        <v>10201</v>
      </c>
      <c r="C272" s="193" t="s">
        <v>10236</v>
      </c>
      <c r="D272" s="266"/>
      <c r="E272" s="954">
        <v>4255.0600000000004</v>
      </c>
      <c r="F272" s="494">
        <f t="shared" si="4"/>
        <v>209598650.68999994</v>
      </c>
    </row>
    <row r="273" spans="1:6" s="275" customFormat="1" ht="41.25" customHeight="1" x14ac:dyDescent="0.2">
      <c r="A273" s="464">
        <v>44489</v>
      </c>
      <c r="B273" s="252" t="s">
        <v>10202</v>
      </c>
      <c r="C273" s="193" t="s">
        <v>10237</v>
      </c>
      <c r="D273" s="266"/>
      <c r="E273" s="954">
        <v>31860</v>
      </c>
      <c r="F273" s="494">
        <f t="shared" si="4"/>
        <v>209566790.68999994</v>
      </c>
    </row>
    <row r="274" spans="1:6" s="275" customFormat="1" ht="40.5" customHeight="1" x14ac:dyDescent="0.2">
      <c r="A274" s="464">
        <v>44489</v>
      </c>
      <c r="B274" s="252" t="s">
        <v>10203</v>
      </c>
      <c r="C274" s="193" t="s">
        <v>10238</v>
      </c>
      <c r="D274" s="266"/>
      <c r="E274" s="954">
        <v>281925.63</v>
      </c>
      <c r="F274" s="494">
        <f t="shared" si="4"/>
        <v>209284865.05999994</v>
      </c>
    </row>
    <row r="275" spans="1:6" s="275" customFormat="1" ht="40.5" customHeight="1" x14ac:dyDescent="0.2">
      <c r="A275" s="464">
        <v>44490</v>
      </c>
      <c r="B275" s="252" t="s">
        <v>10358</v>
      </c>
      <c r="C275" s="193" t="s">
        <v>10373</v>
      </c>
      <c r="D275" s="266"/>
      <c r="E275" s="954">
        <v>731680</v>
      </c>
      <c r="F275" s="494">
        <f t="shared" si="4"/>
        <v>208553185.05999994</v>
      </c>
    </row>
    <row r="276" spans="1:6" s="275" customFormat="1" ht="41.25" customHeight="1" x14ac:dyDescent="0.2">
      <c r="A276" s="464">
        <v>44490</v>
      </c>
      <c r="B276" s="252" t="s">
        <v>10359</v>
      </c>
      <c r="C276" s="193" t="s">
        <v>10374</v>
      </c>
      <c r="D276" s="266"/>
      <c r="E276" s="954">
        <v>334480</v>
      </c>
      <c r="F276" s="494">
        <f t="shared" si="4"/>
        <v>208218705.05999994</v>
      </c>
    </row>
    <row r="277" spans="1:6" s="275" customFormat="1" ht="37.5" customHeight="1" x14ac:dyDescent="0.2">
      <c r="A277" s="464">
        <v>44490</v>
      </c>
      <c r="B277" s="252" t="s">
        <v>10360</v>
      </c>
      <c r="C277" s="193" t="s">
        <v>10375</v>
      </c>
      <c r="D277" s="266"/>
      <c r="E277" s="954">
        <v>163911.9</v>
      </c>
      <c r="F277" s="494">
        <f t="shared" si="4"/>
        <v>208054793.15999994</v>
      </c>
    </row>
    <row r="278" spans="1:6" s="275" customFormat="1" ht="42" customHeight="1" x14ac:dyDescent="0.2">
      <c r="A278" s="464">
        <v>44490</v>
      </c>
      <c r="B278" s="252" t="s">
        <v>10361</v>
      </c>
      <c r="C278" s="193" t="s">
        <v>10376</v>
      </c>
      <c r="D278" s="266"/>
      <c r="E278" s="954">
        <v>168540</v>
      </c>
      <c r="F278" s="494">
        <f t="shared" si="4"/>
        <v>207886253.15999994</v>
      </c>
    </row>
    <row r="279" spans="1:6" s="275" customFormat="1" ht="43.5" customHeight="1" x14ac:dyDescent="0.2">
      <c r="A279" s="464">
        <v>44490</v>
      </c>
      <c r="B279" s="252" t="s">
        <v>10362</v>
      </c>
      <c r="C279" s="193" t="s">
        <v>10377</v>
      </c>
      <c r="D279" s="266"/>
      <c r="E279" s="954">
        <v>255466.04</v>
      </c>
      <c r="F279" s="494">
        <f t="shared" si="4"/>
        <v>207630787.11999995</v>
      </c>
    </row>
    <row r="280" spans="1:6" s="275" customFormat="1" ht="43.5" customHeight="1" x14ac:dyDescent="0.2">
      <c r="A280" s="464">
        <v>44490</v>
      </c>
      <c r="B280" s="252" t="s">
        <v>10363</v>
      </c>
      <c r="C280" s="193" t="s">
        <v>10378</v>
      </c>
      <c r="D280" s="266"/>
      <c r="E280" s="954">
        <v>119264.53</v>
      </c>
      <c r="F280" s="494">
        <f t="shared" si="4"/>
        <v>207511522.58999994</v>
      </c>
    </row>
    <row r="281" spans="1:6" s="275" customFormat="1" ht="42" customHeight="1" x14ac:dyDescent="0.2">
      <c r="A281" s="464">
        <v>44490</v>
      </c>
      <c r="B281" s="252" t="s">
        <v>10364</v>
      </c>
      <c r="C281" s="193" t="s">
        <v>10378</v>
      </c>
      <c r="D281" s="266"/>
      <c r="E281" s="954">
        <v>9275.6200000000008</v>
      </c>
      <c r="F281" s="494">
        <f t="shared" si="4"/>
        <v>207502246.96999994</v>
      </c>
    </row>
    <row r="282" spans="1:6" s="275" customFormat="1" ht="54" customHeight="1" x14ac:dyDescent="0.2">
      <c r="A282" s="464">
        <v>44490</v>
      </c>
      <c r="B282" s="252" t="s">
        <v>10365</v>
      </c>
      <c r="C282" s="193" t="s">
        <v>10379</v>
      </c>
      <c r="D282" s="266"/>
      <c r="E282" s="954">
        <v>32996</v>
      </c>
      <c r="F282" s="494">
        <f t="shared" si="4"/>
        <v>207469250.96999994</v>
      </c>
    </row>
    <row r="283" spans="1:6" s="275" customFormat="1" ht="27.75" customHeight="1" x14ac:dyDescent="0.2">
      <c r="A283" s="464">
        <v>44490</v>
      </c>
      <c r="B283" s="252" t="s">
        <v>10366</v>
      </c>
      <c r="C283" s="193" t="s">
        <v>10380</v>
      </c>
      <c r="D283" s="266"/>
      <c r="E283" s="954">
        <v>1638183</v>
      </c>
      <c r="F283" s="494">
        <f t="shared" si="4"/>
        <v>205831067.96999994</v>
      </c>
    </row>
    <row r="284" spans="1:6" s="275" customFormat="1" ht="50.25" customHeight="1" x14ac:dyDescent="0.2">
      <c r="A284" s="464">
        <v>44490</v>
      </c>
      <c r="B284" s="252" t="s">
        <v>10367</v>
      </c>
      <c r="C284" s="193" t="s">
        <v>10381</v>
      </c>
      <c r="D284" s="266"/>
      <c r="E284" s="954">
        <v>3053604</v>
      </c>
      <c r="F284" s="494">
        <f t="shared" si="4"/>
        <v>202777463.96999994</v>
      </c>
    </row>
    <row r="285" spans="1:6" s="275" customFormat="1" ht="29.25" customHeight="1" x14ac:dyDescent="0.2">
      <c r="A285" s="464">
        <v>44490</v>
      </c>
      <c r="B285" s="252" t="s">
        <v>10368</v>
      </c>
      <c r="C285" s="193" t="s">
        <v>10382</v>
      </c>
      <c r="D285" s="266"/>
      <c r="E285" s="954">
        <v>470182.39</v>
      </c>
      <c r="F285" s="494">
        <f t="shared" si="4"/>
        <v>202307281.57999995</v>
      </c>
    </row>
    <row r="286" spans="1:6" s="275" customFormat="1" ht="37.5" customHeight="1" x14ac:dyDescent="0.2">
      <c r="A286" s="464">
        <v>44490</v>
      </c>
      <c r="B286" s="252" t="s">
        <v>10369</v>
      </c>
      <c r="C286" s="193" t="s">
        <v>10383</v>
      </c>
      <c r="D286" s="266"/>
      <c r="E286" s="954">
        <v>9730381.1899999995</v>
      </c>
      <c r="F286" s="494">
        <f t="shared" si="4"/>
        <v>192576900.38999996</v>
      </c>
    </row>
    <row r="287" spans="1:6" s="275" customFormat="1" ht="42" customHeight="1" x14ac:dyDescent="0.2">
      <c r="A287" s="464">
        <v>44490</v>
      </c>
      <c r="B287" s="252" t="s">
        <v>10370</v>
      </c>
      <c r="C287" s="193" t="s">
        <v>10384</v>
      </c>
      <c r="D287" s="266"/>
      <c r="E287" s="954">
        <v>100000</v>
      </c>
      <c r="F287" s="494">
        <f t="shared" si="4"/>
        <v>192476900.38999996</v>
      </c>
    </row>
    <row r="288" spans="1:6" s="275" customFormat="1" ht="51" customHeight="1" x14ac:dyDescent="0.2">
      <c r="A288" s="464">
        <v>44490</v>
      </c>
      <c r="B288" s="252" t="s">
        <v>10371</v>
      </c>
      <c r="C288" s="193" t="s">
        <v>10385</v>
      </c>
      <c r="D288" s="266"/>
      <c r="E288" s="954">
        <v>45200</v>
      </c>
      <c r="F288" s="494">
        <f t="shared" si="4"/>
        <v>192431700.38999996</v>
      </c>
    </row>
    <row r="289" spans="1:6" s="275" customFormat="1" ht="41.25" customHeight="1" x14ac:dyDescent="0.2">
      <c r="A289" s="464">
        <v>44490</v>
      </c>
      <c r="B289" s="252" t="s">
        <v>10372</v>
      </c>
      <c r="C289" s="193" t="s">
        <v>10386</v>
      </c>
      <c r="D289" s="266"/>
      <c r="E289" s="954">
        <v>5139.07</v>
      </c>
      <c r="F289" s="494">
        <f t="shared" si="4"/>
        <v>192426561.31999996</v>
      </c>
    </row>
    <row r="290" spans="1:6" s="275" customFormat="1" ht="33" customHeight="1" x14ac:dyDescent="0.2">
      <c r="A290" s="464">
        <v>44490</v>
      </c>
      <c r="B290" s="5" t="s">
        <v>10346</v>
      </c>
      <c r="C290" s="193" t="s">
        <v>10387</v>
      </c>
      <c r="D290" s="266"/>
      <c r="E290" s="954">
        <v>568876.39</v>
      </c>
      <c r="F290" s="494">
        <f t="shared" si="4"/>
        <v>191857684.92999998</v>
      </c>
    </row>
    <row r="291" spans="1:6" s="275" customFormat="1" ht="31.5" customHeight="1" x14ac:dyDescent="0.2">
      <c r="A291" s="464">
        <v>44490</v>
      </c>
      <c r="B291" s="5" t="s">
        <v>10347</v>
      </c>
      <c r="C291" s="193" t="s">
        <v>10388</v>
      </c>
      <c r="D291" s="266"/>
      <c r="E291" s="954">
        <v>386021.51</v>
      </c>
      <c r="F291" s="494">
        <f t="shared" si="4"/>
        <v>191471663.41999999</v>
      </c>
    </row>
    <row r="292" spans="1:6" s="275" customFormat="1" ht="49.5" customHeight="1" x14ac:dyDescent="0.2">
      <c r="A292" s="464">
        <v>44490</v>
      </c>
      <c r="B292" s="5" t="s">
        <v>10348</v>
      </c>
      <c r="C292" s="193" t="s">
        <v>10389</v>
      </c>
      <c r="D292" s="266"/>
      <c r="E292" s="954">
        <v>8703493.7200000007</v>
      </c>
      <c r="F292" s="494">
        <f t="shared" si="4"/>
        <v>182768169.69999999</v>
      </c>
    </row>
    <row r="293" spans="1:6" s="275" customFormat="1" ht="50.25" customHeight="1" x14ac:dyDescent="0.2">
      <c r="A293" s="464">
        <v>44490</v>
      </c>
      <c r="B293" s="5" t="s">
        <v>10349</v>
      </c>
      <c r="C293" s="193" t="s">
        <v>10390</v>
      </c>
      <c r="D293" s="266"/>
      <c r="E293" s="954">
        <v>245195</v>
      </c>
      <c r="F293" s="494">
        <f t="shared" si="4"/>
        <v>182522974.69999999</v>
      </c>
    </row>
    <row r="294" spans="1:6" s="275" customFormat="1" ht="49.5" customHeight="1" x14ac:dyDescent="0.2">
      <c r="A294" s="464">
        <v>44490</v>
      </c>
      <c r="B294" s="5" t="s">
        <v>10350</v>
      </c>
      <c r="C294" s="193" t="s">
        <v>10391</v>
      </c>
      <c r="D294" s="266"/>
      <c r="E294" s="954">
        <v>253650</v>
      </c>
      <c r="F294" s="494">
        <f t="shared" si="4"/>
        <v>182269324.69999999</v>
      </c>
    </row>
    <row r="295" spans="1:6" s="275" customFormat="1" ht="30.75" customHeight="1" x14ac:dyDescent="0.2">
      <c r="A295" s="464">
        <v>44490</v>
      </c>
      <c r="B295" s="5" t="s">
        <v>10351</v>
      </c>
      <c r="C295" s="193" t="s">
        <v>10392</v>
      </c>
      <c r="D295" s="266"/>
      <c r="E295" s="954">
        <v>40154969.890000001</v>
      </c>
      <c r="F295" s="494">
        <f t="shared" si="4"/>
        <v>142114354.81</v>
      </c>
    </row>
    <row r="296" spans="1:6" s="275" customFormat="1" ht="50.25" customHeight="1" x14ac:dyDescent="0.2">
      <c r="A296" s="464">
        <v>44490</v>
      </c>
      <c r="B296" s="5" t="s">
        <v>10352</v>
      </c>
      <c r="C296" s="193" t="s">
        <v>10393</v>
      </c>
      <c r="D296" s="266"/>
      <c r="E296" s="954">
        <v>3761.32</v>
      </c>
      <c r="F296" s="494">
        <f t="shared" si="4"/>
        <v>142110593.49000001</v>
      </c>
    </row>
    <row r="297" spans="1:6" s="275" customFormat="1" ht="58.5" customHeight="1" x14ac:dyDescent="0.2">
      <c r="A297" s="464">
        <v>44490</v>
      </c>
      <c r="B297" s="5" t="s">
        <v>10353</v>
      </c>
      <c r="C297" s="193" t="s">
        <v>10394</v>
      </c>
      <c r="D297" s="266"/>
      <c r="E297" s="954">
        <v>4877073.7300000004</v>
      </c>
      <c r="F297" s="494">
        <f t="shared" si="4"/>
        <v>137233519.76000002</v>
      </c>
    </row>
    <row r="298" spans="1:6" s="275" customFormat="1" ht="58.5" customHeight="1" x14ac:dyDescent="0.2">
      <c r="A298" s="464">
        <v>44490</v>
      </c>
      <c r="B298" s="5" t="s">
        <v>10354</v>
      </c>
      <c r="C298" s="193" t="s">
        <v>10395</v>
      </c>
      <c r="D298" s="266"/>
      <c r="E298" s="954">
        <v>5206565.99</v>
      </c>
      <c r="F298" s="494">
        <f t="shared" si="4"/>
        <v>132026953.77000003</v>
      </c>
    </row>
    <row r="299" spans="1:6" s="275" customFormat="1" ht="42" customHeight="1" x14ac:dyDescent="0.2">
      <c r="A299" s="464">
        <v>44490</v>
      </c>
      <c r="B299" s="5" t="s">
        <v>10355</v>
      </c>
      <c r="C299" s="193" t="s">
        <v>10396</v>
      </c>
      <c r="D299" s="266"/>
      <c r="E299" s="954">
        <v>182777.5</v>
      </c>
      <c r="F299" s="494">
        <f t="shared" si="4"/>
        <v>131844176.27000003</v>
      </c>
    </row>
    <row r="300" spans="1:6" s="275" customFormat="1" ht="63" customHeight="1" x14ac:dyDescent="0.2">
      <c r="A300" s="464">
        <v>44490</v>
      </c>
      <c r="B300" s="5" t="s">
        <v>10356</v>
      </c>
      <c r="C300" s="193" t="s">
        <v>10397</v>
      </c>
      <c r="D300" s="266"/>
      <c r="E300" s="954">
        <v>1878.89</v>
      </c>
      <c r="F300" s="494">
        <f t="shared" si="4"/>
        <v>131842297.38000003</v>
      </c>
    </row>
    <row r="301" spans="1:6" s="275" customFormat="1" ht="67.5" customHeight="1" x14ac:dyDescent="0.2">
      <c r="A301" s="464">
        <v>44490</v>
      </c>
      <c r="B301" s="5" t="s">
        <v>10357</v>
      </c>
      <c r="C301" s="193" t="s">
        <v>10398</v>
      </c>
      <c r="D301" s="266"/>
      <c r="E301" s="954">
        <v>9000</v>
      </c>
      <c r="F301" s="494">
        <f t="shared" si="4"/>
        <v>131833297.38000003</v>
      </c>
    </row>
    <row r="302" spans="1:6" s="275" customFormat="1" ht="43.5" customHeight="1" x14ac:dyDescent="0.2">
      <c r="A302" s="464">
        <v>44491</v>
      </c>
      <c r="B302" s="252" t="s">
        <v>10402</v>
      </c>
      <c r="C302" s="193" t="s">
        <v>10404</v>
      </c>
      <c r="D302" s="266"/>
      <c r="E302" s="954">
        <v>120874.88</v>
      </c>
      <c r="F302" s="494">
        <f t="shared" si="4"/>
        <v>131712422.50000003</v>
      </c>
    </row>
    <row r="303" spans="1:6" s="275" customFormat="1" ht="41.25" customHeight="1" x14ac:dyDescent="0.2">
      <c r="A303" s="464">
        <v>44491</v>
      </c>
      <c r="B303" s="252" t="s">
        <v>10403</v>
      </c>
      <c r="C303" s="193" t="s">
        <v>10405</v>
      </c>
      <c r="D303" s="266"/>
      <c r="E303" s="954">
        <v>101400.77</v>
      </c>
      <c r="F303" s="494">
        <f t="shared" si="4"/>
        <v>131611021.73000003</v>
      </c>
    </row>
    <row r="304" spans="1:6" s="275" customFormat="1" ht="57.75" customHeight="1" x14ac:dyDescent="0.2">
      <c r="A304" s="464">
        <v>44491</v>
      </c>
      <c r="B304" s="252" t="s">
        <v>10399</v>
      </c>
      <c r="C304" s="193" t="s">
        <v>10406</v>
      </c>
      <c r="D304" s="266"/>
      <c r="E304" s="954">
        <v>709750.73</v>
      </c>
      <c r="F304" s="494">
        <f t="shared" si="4"/>
        <v>130901271.00000003</v>
      </c>
    </row>
    <row r="305" spans="1:6" s="275" customFormat="1" ht="52.5" customHeight="1" x14ac:dyDescent="0.2">
      <c r="A305" s="464">
        <v>44491</v>
      </c>
      <c r="B305" s="252" t="s">
        <v>10400</v>
      </c>
      <c r="C305" s="193" t="s">
        <v>10407</v>
      </c>
      <c r="D305" s="266"/>
      <c r="E305" s="954">
        <v>1702138.75</v>
      </c>
      <c r="F305" s="494">
        <f t="shared" si="4"/>
        <v>129199132.25000003</v>
      </c>
    </row>
    <row r="306" spans="1:6" s="275" customFormat="1" ht="41.25" customHeight="1" x14ac:dyDescent="0.2">
      <c r="A306" s="464">
        <v>44491</v>
      </c>
      <c r="B306" s="252" t="s">
        <v>10401</v>
      </c>
      <c r="C306" s="193" t="s">
        <v>10408</v>
      </c>
      <c r="D306" s="266"/>
      <c r="E306" s="954">
        <v>7971418.9400000004</v>
      </c>
      <c r="F306" s="494">
        <f t="shared" si="4"/>
        <v>121227713.31000003</v>
      </c>
    </row>
    <row r="307" spans="1:6" s="275" customFormat="1" ht="18.75" customHeight="1" x14ac:dyDescent="0.2">
      <c r="A307" s="464">
        <v>44494</v>
      </c>
      <c r="B307" s="5">
        <v>61686</v>
      </c>
      <c r="C307" s="193" t="s">
        <v>41</v>
      </c>
      <c r="D307" s="266"/>
      <c r="E307" s="955">
        <v>0</v>
      </c>
      <c r="F307" s="494">
        <f t="shared" si="4"/>
        <v>121227713.31000003</v>
      </c>
    </row>
    <row r="308" spans="1:6" s="275" customFormat="1" ht="38.25" customHeight="1" x14ac:dyDescent="0.2">
      <c r="A308" s="464">
        <v>44494</v>
      </c>
      <c r="B308" s="252" t="s">
        <v>10474</v>
      </c>
      <c r="C308" s="193" t="s">
        <v>10483</v>
      </c>
      <c r="D308" s="266"/>
      <c r="E308" s="954">
        <v>149999.74</v>
      </c>
      <c r="F308" s="494">
        <f t="shared" si="4"/>
        <v>121077713.57000004</v>
      </c>
    </row>
    <row r="309" spans="1:6" s="275" customFormat="1" ht="36.75" customHeight="1" x14ac:dyDescent="0.2">
      <c r="A309" s="464">
        <v>44494</v>
      </c>
      <c r="B309" s="252" t="s">
        <v>10475</v>
      </c>
      <c r="C309" s="193" t="s">
        <v>10484</v>
      </c>
      <c r="D309" s="266"/>
      <c r="E309" s="954">
        <v>13000</v>
      </c>
      <c r="F309" s="494">
        <f t="shared" si="4"/>
        <v>121064713.57000004</v>
      </c>
    </row>
    <row r="310" spans="1:6" s="275" customFormat="1" ht="41.25" customHeight="1" x14ac:dyDescent="0.2">
      <c r="A310" s="464">
        <v>44494</v>
      </c>
      <c r="B310" s="252" t="s">
        <v>10476</v>
      </c>
      <c r="C310" s="193" t="s">
        <v>10485</v>
      </c>
      <c r="D310" s="266"/>
      <c r="E310" s="954">
        <v>117057.27</v>
      </c>
      <c r="F310" s="494">
        <f t="shared" si="4"/>
        <v>120947656.30000004</v>
      </c>
    </row>
    <row r="311" spans="1:6" s="275" customFormat="1" ht="60.75" customHeight="1" x14ac:dyDescent="0.2">
      <c r="A311" s="464">
        <v>44494</v>
      </c>
      <c r="B311" s="252" t="s">
        <v>10477</v>
      </c>
      <c r="C311" s="193" t="s">
        <v>10486</v>
      </c>
      <c r="D311" s="266"/>
      <c r="E311" s="954">
        <v>839280</v>
      </c>
      <c r="F311" s="494">
        <f t="shared" si="4"/>
        <v>120108376.30000004</v>
      </c>
    </row>
    <row r="312" spans="1:6" s="275" customFormat="1" ht="38.25" customHeight="1" x14ac:dyDescent="0.2">
      <c r="A312" s="464">
        <v>44494</v>
      </c>
      <c r="B312" s="252" t="s">
        <v>10478</v>
      </c>
      <c r="C312" s="193" t="s">
        <v>10487</v>
      </c>
      <c r="D312" s="266"/>
      <c r="E312" s="954">
        <v>751586</v>
      </c>
      <c r="F312" s="494">
        <f t="shared" si="4"/>
        <v>119356790.30000004</v>
      </c>
    </row>
    <row r="313" spans="1:6" s="275" customFormat="1" ht="37.5" customHeight="1" x14ac:dyDescent="0.2">
      <c r="A313" s="464">
        <v>44494</v>
      </c>
      <c r="B313" s="252" t="s">
        <v>10479</v>
      </c>
      <c r="C313" s="193" t="s">
        <v>10488</v>
      </c>
      <c r="D313" s="266"/>
      <c r="E313" s="954">
        <v>58834.21</v>
      </c>
      <c r="F313" s="494">
        <f t="shared" si="4"/>
        <v>119297956.09000005</v>
      </c>
    </row>
    <row r="314" spans="1:6" s="275" customFormat="1" ht="20.25" customHeight="1" x14ac:dyDescent="0.2">
      <c r="A314" s="464">
        <v>44494</v>
      </c>
      <c r="B314" s="252" t="s">
        <v>10480</v>
      </c>
      <c r="C314" s="193" t="s">
        <v>41</v>
      </c>
      <c r="D314" s="266"/>
      <c r="E314" s="954">
        <v>0</v>
      </c>
      <c r="F314" s="494">
        <f t="shared" si="4"/>
        <v>119297956.09000005</v>
      </c>
    </row>
    <row r="315" spans="1:6" s="275" customFormat="1" ht="48.75" customHeight="1" x14ac:dyDescent="0.2">
      <c r="A315" s="464">
        <v>44494</v>
      </c>
      <c r="B315" s="252" t="s">
        <v>10481</v>
      </c>
      <c r="C315" s="193" t="s">
        <v>10489</v>
      </c>
      <c r="D315" s="266"/>
      <c r="E315" s="954">
        <v>71868</v>
      </c>
      <c r="F315" s="494">
        <f t="shared" si="4"/>
        <v>119226088.09000005</v>
      </c>
    </row>
    <row r="316" spans="1:6" s="275" customFormat="1" ht="36.75" customHeight="1" x14ac:dyDescent="0.2">
      <c r="A316" s="464">
        <v>44494</v>
      </c>
      <c r="B316" s="252" t="s">
        <v>10482</v>
      </c>
      <c r="C316" s="193" t="s">
        <v>10490</v>
      </c>
      <c r="D316" s="266"/>
      <c r="E316" s="954">
        <v>45542.78</v>
      </c>
      <c r="F316" s="494">
        <f t="shared" si="4"/>
        <v>119180545.31000005</v>
      </c>
    </row>
    <row r="317" spans="1:6" s="275" customFormat="1" ht="39" customHeight="1" x14ac:dyDescent="0.2">
      <c r="A317" s="464">
        <v>44494</v>
      </c>
      <c r="B317" s="5" t="s">
        <v>10471</v>
      </c>
      <c r="C317" s="193" t="s">
        <v>10491</v>
      </c>
      <c r="D317" s="266"/>
      <c r="E317" s="954">
        <v>848955.43</v>
      </c>
      <c r="F317" s="494">
        <f t="shared" si="4"/>
        <v>118331589.88000004</v>
      </c>
    </row>
    <row r="318" spans="1:6" s="275" customFormat="1" ht="63" customHeight="1" x14ac:dyDescent="0.2">
      <c r="A318" s="464">
        <v>44494</v>
      </c>
      <c r="B318" s="5" t="s">
        <v>10472</v>
      </c>
      <c r="C318" s="193" t="s">
        <v>10492</v>
      </c>
      <c r="D318" s="266"/>
      <c r="E318" s="954">
        <v>361084.76</v>
      </c>
      <c r="F318" s="494">
        <f t="shared" si="4"/>
        <v>117970505.12000003</v>
      </c>
    </row>
    <row r="319" spans="1:6" s="275" customFormat="1" ht="51.75" customHeight="1" x14ac:dyDescent="0.2">
      <c r="A319" s="464">
        <v>44494</v>
      </c>
      <c r="B319" s="5" t="s">
        <v>10473</v>
      </c>
      <c r="C319" s="193" t="s">
        <v>10493</v>
      </c>
      <c r="D319" s="266"/>
      <c r="E319" s="954">
        <v>49648.39</v>
      </c>
      <c r="F319" s="494">
        <f t="shared" si="4"/>
        <v>117920856.73000003</v>
      </c>
    </row>
    <row r="320" spans="1:6" s="275" customFormat="1" ht="52.5" customHeight="1" x14ac:dyDescent="0.2">
      <c r="A320" s="464">
        <v>44495</v>
      </c>
      <c r="B320" s="252" t="s">
        <v>10505</v>
      </c>
      <c r="C320" s="193" t="s">
        <v>10513</v>
      </c>
      <c r="D320" s="266"/>
      <c r="E320" s="954">
        <v>100000</v>
      </c>
      <c r="F320" s="494">
        <f t="shared" si="4"/>
        <v>117820856.73000003</v>
      </c>
    </row>
    <row r="321" spans="1:6" s="275" customFormat="1" ht="71.25" customHeight="1" x14ac:dyDescent="0.2">
      <c r="A321" s="464">
        <v>44495</v>
      </c>
      <c r="B321" s="252" t="s">
        <v>10506</v>
      </c>
      <c r="C321" s="193" t="s">
        <v>10514</v>
      </c>
      <c r="D321" s="266"/>
      <c r="E321" s="954">
        <v>45000</v>
      </c>
      <c r="F321" s="494">
        <f t="shared" si="4"/>
        <v>117775856.73000003</v>
      </c>
    </row>
    <row r="322" spans="1:6" s="275" customFormat="1" ht="39.75" customHeight="1" x14ac:dyDescent="0.2">
      <c r="A322" s="464">
        <v>44495</v>
      </c>
      <c r="B322" s="252" t="s">
        <v>10507</v>
      </c>
      <c r="C322" s="193" t="s">
        <v>10515</v>
      </c>
      <c r="D322" s="266"/>
      <c r="E322" s="954">
        <v>4746</v>
      </c>
      <c r="F322" s="494">
        <f t="shared" si="4"/>
        <v>117771110.73000003</v>
      </c>
    </row>
    <row r="323" spans="1:6" s="275" customFormat="1" ht="61.5" customHeight="1" x14ac:dyDescent="0.2">
      <c r="A323" s="464">
        <v>44495</v>
      </c>
      <c r="B323" s="252" t="s">
        <v>10508</v>
      </c>
      <c r="C323" s="193" t="s">
        <v>10516</v>
      </c>
      <c r="D323" s="266"/>
      <c r="E323" s="954">
        <v>54000</v>
      </c>
      <c r="F323" s="494">
        <f t="shared" si="4"/>
        <v>117717110.73000003</v>
      </c>
    </row>
    <row r="324" spans="1:6" s="275" customFormat="1" ht="60" customHeight="1" x14ac:dyDescent="0.2">
      <c r="A324" s="464">
        <v>44495</v>
      </c>
      <c r="B324" s="252" t="s">
        <v>10509</v>
      </c>
      <c r="C324" s="193" t="s">
        <v>10517</v>
      </c>
      <c r="D324" s="266"/>
      <c r="E324" s="954">
        <v>227130</v>
      </c>
      <c r="F324" s="494">
        <f t="shared" si="4"/>
        <v>117489980.73000003</v>
      </c>
    </row>
    <row r="325" spans="1:6" s="275" customFormat="1" ht="40.5" customHeight="1" x14ac:dyDescent="0.2">
      <c r="A325" s="464">
        <v>44495</v>
      </c>
      <c r="B325" s="252" t="s">
        <v>10510</v>
      </c>
      <c r="C325" s="193" t="s">
        <v>10518</v>
      </c>
      <c r="D325" s="266"/>
      <c r="E325" s="954">
        <v>273384.83</v>
      </c>
      <c r="F325" s="494">
        <f t="shared" si="4"/>
        <v>117216595.90000004</v>
      </c>
    </row>
    <row r="326" spans="1:6" s="275" customFormat="1" ht="45.75" customHeight="1" x14ac:dyDescent="0.2">
      <c r="A326" s="464">
        <v>44495</v>
      </c>
      <c r="B326" s="252" t="s">
        <v>10511</v>
      </c>
      <c r="C326" s="193" t="s">
        <v>10519</v>
      </c>
      <c r="D326" s="266"/>
      <c r="E326" s="954">
        <v>208917.95</v>
      </c>
      <c r="F326" s="494">
        <f t="shared" si="4"/>
        <v>117007677.95000003</v>
      </c>
    </row>
    <row r="327" spans="1:6" s="275" customFormat="1" ht="76.5" customHeight="1" x14ac:dyDescent="0.2">
      <c r="A327" s="464">
        <v>44495</v>
      </c>
      <c r="B327" s="252" t="s">
        <v>10512</v>
      </c>
      <c r="C327" s="193" t="s">
        <v>10520</v>
      </c>
      <c r="D327" s="266"/>
      <c r="E327" s="954">
        <v>9000</v>
      </c>
      <c r="F327" s="494">
        <f t="shared" si="4"/>
        <v>116998677.95000003</v>
      </c>
    </row>
    <row r="328" spans="1:6" s="275" customFormat="1" ht="78" customHeight="1" x14ac:dyDescent="0.2">
      <c r="A328" s="464">
        <v>44495</v>
      </c>
      <c r="B328" s="252" t="s">
        <v>10494</v>
      </c>
      <c r="C328" s="193" t="s">
        <v>10521</v>
      </c>
      <c r="D328" s="266"/>
      <c r="E328" s="954">
        <v>9000</v>
      </c>
      <c r="F328" s="494">
        <f t="shared" si="4"/>
        <v>116989677.95000003</v>
      </c>
    </row>
    <row r="329" spans="1:6" s="275" customFormat="1" ht="51.75" customHeight="1" x14ac:dyDescent="0.2">
      <c r="A329" s="464">
        <v>44495</v>
      </c>
      <c r="B329" s="252" t="s">
        <v>10495</v>
      </c>
      <c r="C329" s="193" t="s">
        <v>10522</v>
      </c>
      <c r="D329" s="266"/>
      <c r="E329" s="954">
        <v>491468.82</v>
      </c>
      <c r="F329" s="494">
        <f t="shared" si="4"/>
        <v>116498209.13000004</v>
      </c>
    </row>
    <row r="330" spans="1:6" s="275" customFormat="1" ht="39" customHeight="1" x14ac:dyDescent="0.2">
      <c r="A330" s="464">
        <v>44495</v>
      </c>
      <c r="B330" s="252" t="s">
        <v>10496</v>
      </c>
      <c r="C330" s="193" t="s">
        <v>10523</v>
      </c>
      <c r="D330" s="266"/>
      <c r="E330" s="954">
        <v>1934192.01</v>
      </c>
      <c r="F330" s="494">
        <f t="shared" si="4"/>
        <v>114564017.12000003</v>
      </c>
    </row>
    <row r="331" spans="1:6" s="275" customFormat="1" ht="54" customHeight="1" x14ac:dyDescent="0.2">
      <c r="A331" s="464">
        <v>44495</v>
      </c>
      <c r="B331" s="252" t="s">
        <v>10497</v>
      </c>
      <c r="C331" s="193" t="s">
        <v>10524</v>
      </c>
      <c r="D331" s="266"/>
      <c r="E331" s="954">
        <v>131052.5</v>
      </c>
      <c r="F331" s="494">
        <f t="shared" si="4"/>
        <v>114432964.62000003</v>
      </c>
    </row>
    <row r="332" spans="1:6" s="275" customFormat="1" ht="31.5" customHeight="1" x14ac:dyDescent="0.2">
      <c r="A332" s="464">
        <v>44495</v>
      </c>
      <c r="B332" s="252" t="s">
        <v>10498</v>
      </c>
      <c r="C332" s="193" t="s">
        <v>10525</v>
      </c>
      <c r="D332" s="266"/>
      <c r="E332" s="954">
        <v>66000</v>
      </c>
      <c r="F332" s="494">
        <f t="shared" si="4"/>
        <v>114366964.62000003</v>
      </c>
    </row>
    <row r="333" spans="1:6" s="275" customFormat="1" ht="27.75" customHeight="1" x14ac:dyDescent="0.2">
      <c r="A333" s="464">
        <v>44495</v>
      </c>
      <c r="B333" s="252" t="s">
        <v>10499</v>
      </c>
      <c r="C333" s="193" t="s">
        <v>10526</v>
      </c>
      <c r="D333" s="266"/>
      <c r="E333" s="954">
        <v>430820.06</v>
      </c>
      <c r="F333" s="494">
        <f t="shared" si="4"/>
        <v>113936144.56000003</v>
      </c>
    </row>
    <row r="334" spans="1:6" s="275" customFormat="1" ht="30" customHeight="1" x14ac:dyDescent="0.2">
      <c r="A334" s="464">
        <v>44495</v>
      </c>
      <c r="B334" s="252" t="s">
        <v>10500</v>
      </c>
      <c r="C334" s="193" t="s">
        <v>10527</v>
      </c>
      <c r="D334" s="266"/>
      <c r="E334" s="954">
        <v>117570</v>
      </c>
      <c r="F334" s="494">
        <f t="shared" ref="F334:F360" si="5">F333-E334</f>
        <v>113818574.56000003</v>
      </c>
    </row>
    <row r="335" spans="1:6" s="275" customFormat="1" ht="65.25" customHeight="1" x14ac:dyDescent="0.2">
      <c r="A335" s="464">
        <v>44495</v>
      </c>
      <c r="B335" s="252" t="s">
        <v>10501</v>
      </c>
      <c r="C335" s="193" t="s">
        <v>10528</v>
      </c>
      <c r="D335" s="266"/>
      <c r="E335" s="954">
        <v>113000</v>
      </c>
      <c r="F335" s="494">
        <f t="shared" si="5"/>
        <v>113705574.56000003</v>
      </c>
    </row>
    <row r="336" spans="1:6" s="275" customFormat="1" ht="62.25" customHeight="1" x14ac:dyDescent="0.2">
      <c r="A336" s="464">
        <v>44495</v>
      </c>
      <c r="B336" s="252" t="s">
        <v>10502</v>
      </c>
      <c r="C336" s="193" t="s">
        <v>10529</v>
      </c>
      <c r="D336" s="266"/>
      <c r="E336" s="954">
        <v>9000</v>
      </c>
      <c r="F336" s="494">
        <f t="shared" si="5"/>
        <v>113696574.56000003</v>
      </c>
    </row>
    <row r="337" spans="1:6" s="275" customFormat="1" ht="69" customHeight="1" x14ac:dyDescent="0.2">
      <c r="A337" s="464">
        <v>44495</v>
      </c>
      <c r="B337" s="252" t="s">
        <v>10503</v>
      </c>
      <c r="C337" s="193" t="s">
        <v>10530</v>
      </c>
      <c r="D337" s="266"/>
      <c r="E337" s="954">
        <v>9000</v>
      </c>
      <c r="F337" s="494">
        <f t="shared" si="5"/>
        <v>113687574.56000003</v>
      </c>
    </row>
    <row r="338" spans="1:6" s="275" customFormat="1" ht="37.5" customHeight="1" x14ac:dyDescent="0.2">
      <c r="A338" s="464">
        <v>44495</v>
      </c>
      <c r="B338" s="252" t="s">
        <v>10504</v>
      </c>
      <c r="C338" s="193" t="s">
        <v>10531</v>
      </c>
      <c r="D338" s="266"/>
      <c r="E338" s="954">
        <v>71891.13</v>
      </c>
      <c r="F338" s="494">
        <f t="shared" si="5"/>
        <v>113615683.43000004</v>
      </c>
    </row>
    <row r="339" spans="1:6" s="275" customFormat="1" ht="31.5" customHeight="1" x14ac:dyDescent="0.2">
      <c r="A339" s="464">
        <v>44496</v>
      </c>
      <c r="B339" s="252" t="s">
        <v>10538</v>
      </c>
      <c r="C339" s="193" t="s">
        <v>10545</v>
      </c>
      <c r="D339" s="266"/>
      <c r="E339" s="954">
        <v>1380.88</v>
      </c>
      <c r="F339" s="494">
        <f t="shared" si="5"/>
        <v>113614302.55000004</v>
      </c>
    </row>
    <row r="340" spans="1:6" s="275" customFormat="1" ht="35.25" customHeight="1" x14ac:dyDescent="0.2">
      <c r="A340" s="464">
        <v>44496</v>
      </c>
      <c r="B340" s="252" t="s">
        <v>10539</v>
      </c>
      <c r="C340" s="193" t="s">
        <v>10545</v>
      </c>
      <c r="D340" s="266"/>
      <c r="E340" s="954">
        <v>17303.3</v>
      </c>
      <c r="F340" s="494">
        <f t="shared" si="5"/>
        <v>113596999.25000004</v>
      </c>
    </row>
    <row r="341" spans="1:6" s="275" customFormat="1" ht="30.75" customHeight="1" x14ac:dyDescent="0.2">
      <c r="A341" s="464">
        <v>44496</v>
      </c>
      <c r="B341" s="252" t="s">
        <v>10540</v>
      </c>
      <c r="C341" s="193" t="s">
        <v>10545</v>
      </c>
      <c r="D341" s="266"/>
      <c r="E341" s="954">
        <v>1541.57</v>
      </c>
      <c r="F341" s="494">
        <f t="shared" si="5"/>
        <v>113595457.68000005</v>
      </c>
    </row>
    <row r="342" spans="1:6" s="275" customFormat="1" ht="52.5" customHeight="1" x14ac:dyDescent="0.2">
      <c r="A342" s="464">
        <v>44496</v>
      </c>
      <c r="B342" s="252" t="s">
        <v>10541</v>
      </c>
      <c r="C342" s="193" t="s">
        <v>10546</v>
      </c>
      <c r="D342" s="266"/>
      <c r="E342" s="954">
        <v>156417.5</v>
      </c>
      <c r="F342" s="494">
        <f t="shared" si="5"/>
        <v>113439040.18000005</v>
      </c>
    </row>
    <row r="343" spans="1:6" s="275" customFormat="1" ht="66" customHeight="1" x14ac:dyDescent="0.2">
      <c r="A343" s="464">
        <v>44496</v>
      </c>
      <c r="B343" s="252" t="s">
        <v>10542</v>
      </c>
      <c r="C343" s="193" t="s">
        <v>10547</v>
      </c>
      <c r="D343" s="266"/>
      <c r="E343" s="954">
        <v>150000</v>
      </c>
      <c r="F343" s="494">
        <f t="shared" si="5"/>
        <v>113289040.18000005</v>
      </c>
    </row>
    <row r="344" spans="1:6" s="275" customFormat="1" ht="54" customHeight="1" x14ac:dyDescent="0.2">
      <c r="A344" s="464">
        <v>44496</v>
      </c>
      <c r="B344" s="252" t="s">
        <v>10543</v>
      </c>
      <c r="C344" s="193" t="s">
        <v>10548</v>
      </c>
      <c r="D344" s="266"/>
      <c r="E344" s="954">
        <v>17656.5</v>
      </c>
      <c r="F344" s="494">
        <f t="shared" si="5"/>
        <v>113271383.68000005</v>
      </c>
    </row>
    <row r="345" spans="1:6" s="275" customFormat="1" ht="62.25" customHeight="1" x14ac:dyDescent="0.2">
      <c r="A345" s="464">
        <v>44496</v>
      </c>
      <c r="B345" s="252" t="s">
        <v>10544</v>
      </c>
      <c r="C345" s="193" t="s">
        <v>10549</v>
      </c>
      <c r="D345" s="266"/>
      <c r="E345" s="954">
        <v>742440</v>
      </c>
      <c r="F345" s="494">
        <f t="shared" si="5"/>
        <v>112528943.68000005</v>
      </c>
    </row>
    <row r="346" spans="1:6" s="275" customFormat="1" ht="76.5" customHeight="1" x14ac:dyDescent="0.2">
      <c r="A346" s="464">
        <v>44496</v>
      </c>
      <c r="B346" s="252" t="s">
        <v>10532</v>
      </c>
      <c r="C346" s="193" t="s">
        <v>10550</v>
      </c>
      <c r="D346" s="266"/>
      <c r="E346" s="954">
        <v>101700</v>
      </c>
      <c r="F346" s="494">
        <f t="shared" si="5"/>
        <v>112427243.68000005</v>
      </c>
    </row>
    <row r="347" spans="1:6" s="275" customFormat="1" ht="38.25" customHeight="1" x14ac:dyDescent="0.2">
      <c r="A347" s="464">
        <v>44496</v>
      </c>
      <c r="B347" s="252" t="s">
        <v>10533</v>
      </c>
      <c r="C347" s="193" t="s">
        <v>10551</v>
      </c>
      <c r="D347" s="266"/>
      <c r="E347" s="954">
        <v>1637199.18</v>
      </c>
      <c r="F347" s="494">
        <f t="shared" si="5"/>
        <v>110790044.50000004</v>
      </c>
    </row>
    <row r="348" spans="1:6" s="275" customFormat="1" ht="23.25" customHeight="1" x14ac:dyDescent="0.2">
      <c r="A348" s="464">
        <v>44496</v>
      </c>
      <c r="B348" s="252" t="s">
        <v>10534</v>
      </c>
      <c r="C348" s="193" t="s">
        <v>10552</v>
      </c>
      <c r="D348" s="266"/>
      <c r="E348" s="954">
        <v>17788483.370000001</v>
      </c>
      <c r="F348" s="494">
        <f t="shared" si="5"/>
        <v>93001561.13000004</v>
      </c>
    </row>
    <row r="349" spans="1:6" s="275" customFormat="1" ht="30" customHeight="1" x14ac:dyDescent="0.2">
      <c r="A349" s="464">
        <v>44496</v>
      </c>
      <c r="B349" s="252" t="s">
        <v>10535</v>
      </c>
      <c r="C349" s="193" t="s">
        <v>10553</v>
      </c>
      <c r="D349" s="266"/>
      <c r="E349" s="954">
        <v>2537276.54</v>
      </c>
      <c r="F349" s="494">
        <f t="shared" si="5"/>
        <v>90464284.590000033</v>
      </c>
    </row>
    <row r="350" spans="1:6" s="275" customFormat="1" ht="45.75" customHeight="1" x14ac:dyDescent="0.2">
      <c r="A350" s="464">
        <v>44496</v>
      </c>
      <c r="B350" s="252" t="s">
        <v>10536</v>
      </c>
      <c r="C350" s="193" t="s">
        <v>10554</v>
      </c>
      <c r="D350" s="266"/>
      <c r="E350" s="954">
        <v>11968277.65</v>
      </c>
      <c r="F350" s="494">
        <f t="shared" si="5"/>
        <v>78496006.940000027</v>
      </c>
    </row>
    <row r="351" spans="1:6" s="275" customFormat="1" ht="41.25" customHeight="1" x14ac:dyDescent="0.2">
      <c r="A351" s="464">
        <v>44496</v>
      </c>
      <c r="B351" s="252" t="s">
        <v>10537</v>
      </c>
      <c r="C351" s="193" t="s">
        <v>10555</v>
      </c>
      <c r="D351" s="266"/>
      <c r="E351" s="954">
        <v>430400</v>
      </c>
      <c r="F351" s="494">
        <f t="shared" si="5"/>
        <v>78065606.940000027</v>
      </c>
    </row>
    <row r="352" spans="1:6" s="275" customFormat="1" ht="40.5" customHeight="1" x14ac:dyDescent="0.2">
      <c r="A352" s="464">
        <v>44497</v>
      </c>
      <c r="B352" s="252" t="s">
        <v>10559</v>
      </c>
      <c r="C352" s="193" t="s">
        <v>10562</v>
      </c>
      <c r="D352" s="266"/>
      <c r="E352" s="954">
        <v>182937.99</v>
      </c>
      <c r="F352" s="494">
        <f t="shared" si="5"/>
        <v>77882668.950000033</v>
      </c>
    </row>
    <row r="353" spans="1:6" s="275" customFormat="1" ht="44.25" customHeight="1" x14ac:dyDescent="0.2">
      <c r="A353" s="464">
        <v>44497</v>
      </c>
      <c r="B353" s="252" t="s">
        <v>10560</v>
      </c>
      <c r="C353" s="193" t="s">
        <v>10563</v>
      </c>
      <c r="D353" s="266"/>
      <c r="E353" s="954">
        <v>75133.08</v>
      </c>
      <c r="F353" s="494">
        <f t="shared" si="5"/>
        <v>77807535.870000035</v>
      </c>
    </row>
    <row r="354" spans="1:6" s="275" customFormat="1" ht="63.75" customHeight="1" x14ac:dyDescent="0.2">
      <c r="A354" s="464">
        <v>44497</v>
      </c>
      <c r="B354" s="252" t="s">
        <v>10561</v>
      </c>
      <c r="C354" s="193" t="s">
        <v>10564</v>
      </c>
      <c r="D354" s="266"/>
      <c r="E354" s="954">
        <v>56763.56</v>
      </c>
      <c r="F354" s="494">
        <f t="shared" si="5"/>
        <v>77750772.310000032</v>
      </c>
    </row>
    <row r="355" spans="1:6" s="275" customFormat="1" ht="41.25" customHeight="1" x14ac:dyDescent="0.2">
      <c r="A355" s="464">
        <v>44497</v>
      </c>
      <c r="B355" s="252" t="s">
        <v>10556</v>
      </c>
      <c r="C355" s="193" t="s">
        <v>10565</v>
      </c>
      <c r="D355" s="266"/>
      <c r="E355" s="954">
        <v>27660649.350000001</v>
      </c>
      <c r="F355" s="494">
        <f t="shared" si="5"/>
        <v>50090122.960000031</v>
      </c>
    </row>
    <row r="356" spans="1:6" s="275" customFormat="1" ht="63.75" customHeight="1" x14ac:dyDescent="0.2">
      <c r="A356" s="464">
        <v>44497</v>
      </c>
      <c r="B356" s="252" t="s">
        <v>10557</v>
      </c>
      <c r="C356" s="193" t="s">
        <v>10566</v>
      </c>
      <c r="D356" s="266"/>
      <c r="E356" s="954">
        <v>9000</v>
      </c>
      <c r="F356" s="494">
        <f t="shared" si="5"/>
        <v>50081122.960000031</v>
      </c>
    </row>
    <row r="357" spans="1:6" s="275" customFormat="1" ht="45.75" customHeight="1" x14ac:dyDescent="0.2">
      <c r="A357" s="464">
        <v>44497</v>
      </c>
      <c r="B357" s="252" t="s">
        <v>10558</v>
      </c>
      <c r="C357" s="193" t="s">
        <v>10567</v>
      </c>
      <c r="D357" s="266"/>
      <c r="E357" s="954">
        <v>188173.25</v>
      </c>
      <c r="F357" s="494">
        <f t="shared" si="5"/>
        <v>49892949.710000031</v>
      </c>
    </row>
    <row r="358" spans="1:6" s="275" customFormat="1" ht="21" customHeight="1" x14ac:dyDescent="0.2">
      <c r="A358" s="464">
        <v>44498</v>
      </c>
      <c r="B358" s="5">
        <v>61714</v>
      </c>
      <c r="C358" s="193" t="s">
        <v>41</v>
      </c>
      <c r="D358" s="454"/>
      <c r="E358" s="954">
        <v>0</v>
      </c>
      <c r="F358" s="494">
        <f t="shared" si="5"/>
        <v>49892949.710000031</v>
      </c>
    </row>
    <row r="359" spans="1:6" s="275" customFormat="1" ht="57" customHeight="1" x14ac:dyDescent="0.2">
      <c r="A359" s="464">
        <v>44498</v>
      </c>
      <c r="B359" s="252" t="s">
        <v>10569</v>
      </c>
      <c r="C359" s="193" t="s">
        <v>10571</v>
      </c>
      <c r="D359" s="266"/>
      <c r="E359" s="954">
        <v>24365.48</v>
      </c>
      <c r="F359" s="494">
        <f t="shared" si="5"/>
        <v>49868584.230000034</v>
      </c>
    </row>
    <row r="360" spans="1:6" s="275" customFormat="1" ht="35.25" customHeight="1" x14ac:dyDescent="0.2">
      <c r="A360" s="464">
        <v>44498</v>
      </c>
      <c r="B360" s="252" t="s">
        <v>10568</v>
      </c>
      <c r="C360" s="193" t="s">
        <v>10570</v>
      </c>
      <c r="D360" s="266"/>
      <c r="E360" s="954">
        <v>697933.83</v>
      </c>
      <c r="F360" s="494">
        <f t="shared" si="5"/>
        <v>49170650.400000036</v>
      </c>
    </row>
    <row r="361" spans="1:6" s="275" customFormat="1" ht="29.25" customHeight="1" x14ac:dyDescent="0.2">
      <c r="A361" s="573"/>
      <c r="B361" s="707"/>
      <c r="C361" s="35"/>
      <c r="D361" s="634"/>
      <c r="E361" s="956"/>
      <c r="F361" s="118"/>
    </row>
    <row r="362" spans="1:6" s="275" customFormat="1" ht="29.25" customHeight="1" x14ac:dyDescent="0.2">
      <c r="A362" s="573"/>
      <c r="B362" s="707"/>
      <c r="C362" s="35"/>
      <c r="D362" s="634"/>
      <c r="E362" s="956"/>
      <c r="F362" s="118"/>
    </row>
    <row r="363" spans="1:6" s="275" customFormat="1" ht="29.25" customHeight="1" x14ac:dyDescent="0.2">
      <c r="A363" s="573"/>
      <c r="B363" s="707"/>
      <c r="C363" s="35"/>
      <c r="D363" s="634"/>
      <c r="E363" s="32"/>
      <c r="F363" s="118"/>
    </row>
    <row r="364" spans="1:6" s="275" customFormat="1" ht="29.25" customHeight="1" x14ac:dyDescent="0.2">
      <c r="A364" s="573"/>
      <c r="B364" s="707"/>
      <c r="C364" s="35"/>
      <c r="D364" s="634"/>
      <c r="E364" s="32"/>
      <c r="F364" s="118"/>
    </row>
    <row r="365" spans="1:6" s="275" customFormat="1" ht="29.25" customHeight="1" x14ac:dyDescent="0.2">
      <c r="A365" s="573"/>
      <c r="B365" s="707"/>
      <c r="C365" s="35"/>
      <c r="D365" s="634"/>
      <c r="E365" s="32"/>
      <c r="F365" s="118"/>
    </row>
    <row r="366" spans="1:6" s="275" customFormat="1" ht="29.25" customHeight="1" x14ac:dyDescent="0.2">
      <c r="A366" s="573"/>
      <c r="B366" s="707"/>
      <c r="C366" s="35"/>
      <c r="D366" s="634"/>
      <c r="E366" s="32"/>
      <c r="F366" s="118"/>
    </row>
    <row r="367" spans="1:6" s="275" customFormat="1" ht="29.25" customHeight="1" x14ac:dyDescent="0.2">
      <c r="A367" s="573"/>
      <c r="B367" s="707"/>
      <c r="C367" s="35"/>
      <c r="D367" s="634"/>
      <c r="E367" s="32"/>
      <c r="F367" s="118"/>
    </row>
    <row r="368" spans="1:6" s="275" customFormat="1" ht="15" customHeight="1" x14ac:dyDescent="0.25">
      <c r="A368" s="1171" t="s">
        <v>0</v>
      </c>
      <c r="B368" s="1171"/>
      <c r="C368" s="1171"/>
      <c r="D368" s="1171"/>
      <c r="E368" s="1171"/>
      <c r="F368" s="1171"/>
    </row>
    <row r="369" spans="1:60" s="275" customFormat="1" ht="15" customHeight="1" x14ac:dyDescent="0.25">
      <c r="A369" s="1171" t="s">
        <v>1</v>
      </c>
      <c r="B369" s="1171"/>
      <c r="C369" s="1171"/>
      <c r="D369" s="1171"/>
      <c r="E369" s="1171"/>
      <c r="F369" s="1171"/>
    </row>
    <row r="370" spans="1:60" s="275" customFormat="1" ht="15" customHeight="1" x14ac:dyDescent="0.25">
      <c r="A370" s="1173" t="s">
        <v>9631</v>
      </c>
      <c r="B370" s="1173"/>
      <c r="C370" s="1173"/>
      <c r="D370" s="1173"/>
      <c r="E370" s="1173"/>
      <c r="F370" s="1173"/>
    </row>
    <row r="371" spans="1:60" s="275" customFormat="1" ht="15" customHeight="1" x14ac:dyDescent="0.25">
      <c r="A371" s="1173" t="s">
        <v>2</v>
      </c>
      <c r="B371" s="1173"/>
      <c r="C371" s="1173"/>
      <c r="D371" s="1173"/>
      <c r="E371" s="1173"/>
      <c r="F371" s="1173"/>
    </row>
    <row r="372" spans="1:60" s="275" customFormat="1" ht="14.25" customHeight="1" x14ac:dyDescent="0.25">
      <c r="A372" s="626"/>
      <c r="B372" s="627"/>
      <c r="C372" s="628"/>
      <c r="D372" s="629"/>
      <c r="E372" s="630"/>
      <c r="F372" s="631"/>
    </row>
    <row r="373" spans="1:60" s="275" customFormat="1" ht="30" customHeight="1" x14ac:dyDescent="0.2">
      <c r="A373" s="1310" t="s">
        <v>15</v>
      </c>
      <c r="B373" s="1310"/>
      <c r="C373" s="1310"/>
      <c r="D373" s="1310"/>
      <c r="E373" s="1310"/>
      <c r="F373" s="1310"/>
    </row>
    <row r="374" spans="1:60" s="275" customFormat="1" ht="3.75" hidden="1" customHeight="1" x14ac:dyDescent="0.2">
      <c r="A374" s="719"/>
      <c r="B374" s="714"/>
      <c r="C374" s="719"/>
      <c r="D374" s="719"/>
      <c r="E374" s="719"/>
      <c r="F374" s="719"/>
    </row>
    <row r="375" spans="1:60" s="275" customFormat="1" ht="33" customHeight="1" x14ac:dyDescent="0.2">
      <c r="A375" s="1310" t="s">
        <v>4</v>
      </c>
      <c r="B375" s="1310"/>
      <c r="C375" s="1310"/>
      <c r="D375" s="1310"/>
      <c r="E375" s="1310"/>
      <c r="F375" s="720">
        <v>2898673041.54</v>
      </c>
    </row>
    <row r="376" spans="1:60" s="275" customFormat="1" ht="5.25" hidden="1" customHeight="1" x14ac:dyDescent="0.2">
      <c r="A376" s="719"/>
      <c r="B376" s="714"/>
      <c r="C376" s="719"/>
      <c r="D376" s="719"/>
      <c r="E376" s="719"/>
      <c r="F376" s="720"/>
    </row>
    <row r="377" spans="1:60" s="68" customFormat="1" ht="15" customHeight="1" x14ac:dyDescent="0.2">
      <c r="A377" s="958" t="s">
        <v>5</v>
      </c>
      <c r="B377" s="958" t="s">
        <v>6</v>
      </c>
      <c r="C377" s="958" t="s">
        <v>22</v>
      </c>
      <c r="D377" s="958" t="s">
        <v>8</v>
      </c>
      <c r="E377" s="958" t="s">
        <v>9</v>
      </c>
      <c r="F377" s="958" t="s">
        <v>6181</v>
      </c>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c r="BG377" s="69"/>
      <c r="BH377" s="69"/>
    </row>
    <row r="378" spans="1:60" ht="15" customHeight="1" x14ac:dyDescent="0.2">
      <c r="A378" s="719"/>
      <c r="B378" s="721"/>
      <c r="C378" s="719"/>
      <c r="D378" s="719"/>
      <c r="E378" s="722"/>
      <c r="F378" s="719"/>
    </row>
    <row r="379" spans="1:60" ht="15" customHeight="1" x14ac:dyDescent="0.2">
      <c r="A379" s="640"/>
      <c r="B379" s="4"/>
      <c r="C379" s="641" t="s">
        <v>16</v>
      </c>
      <c r="D379" s="723">
        <v>401236801.88999999</v>
      </c>
      <c r="E379" s="153"/>
      <c r="F379" s="724">
        <f>F375+D379</f>
        <v>3299909843.4299998</v>
      </c>
    </row>
    <row r="380" spans="1:60" ht="15" customHeight="1" x14ac:dyDescent="0.2">
      <c r="A380" s="640"/>
      <c r="B380" s="4"/>
      <c r="C380" s="641" t="s">
        <v>387</v>
      </c>
      <c r="D380" s="723">
        <v>140558</v>
      </c>
      <c r="E380" s="153"/>
      <c r="F380" s="724">
        <f>F379+D380</f>
        <v>3300050401.4299998</v>
      </c>
    </row>
    <row r="381" spans="1:60" ht="15" customHeight="1" x14ac:dyDescent="0.2">
      <c r="A381" s="640"/>
      <c r="B381" s="4"/>
      <c r="C381" s="641" t="s">
        <v>1759</v>
      </c>
      <c r="D381" s="723"/>
      <c r="E381" s="153"/>
      <c r="F381" s="724">
        <f>F380</f>
        <v>3300050401.4299998</v>
      </c>
    </row>
    <row r="382" spans="1:60" ht="15" customHeight="1" x14ac:dyDescent="0.2">
      <c r="A382" s="644"/>
      <c r="B382" s="708"/>
      <c r="C382" s="641" t="s">
        <v>34</v>
      </c>
      <c r="D382" s="723"/>
      <c r="E382" s="723"/>
      <c r="F382" s="724">
        <f>F381+D382</f>
        <v>3300050401.4299998</v>
      </c>
    </row>
    <row r="383" spans="1:60" ht="15" customHeight="1" x14ac:dyDescent="0.2">
      <c r="A383" s="644"/>
      <c r="B383" s="708"/>
      <c r="C383" s="641" t="s">
        <v>16</v>
      </c>
      <c r="D383" s="645"/>
      <c r="E383" s="789">
        <v>210000000</v>
      </c>
      <c r="F383" s="724">
        <f>F382-E383</f>
        <v>3090050401.4299998</v>
      </c>
    </row>
    <row r="384" spans="1:60" ht="15" customHeight="1" x14ac:dyDescent="0.2">
      <c r="A384" s="654"/>
      <c r="B384" s="708"/>
      <c r="C384" s="657" t="s">
        <v>1090</v>
      </c>
      <c r="D384" s="128"/>
      <c r="E384" s="153">
        <v>177334.91</v>
      </c>
      <c r="F384" s="724">
        <f t="shared" ref="F384:F422" si="6">F383-E384</f>
        <v>3089873066.52</v>
      </c>
    </row>
    <row r="385" spans="1:60" ht="15" customHeight="1" x14ac:dyDescent="0.2">
      <c r="A385" s="654"/>
      <c r="B385" s="708"/>
      <c r="C385" s="656" t="s">
        <v>2479</v>
      </c>
      <c r="D385" s="128"/>
      <c r="E385" s="790">
        <v>50619.199999999997</v>
      </c>
      <c r="F385" s="724">
        <f t="shared" si="6"/>
        <v>3089822447.3200002</v>
      </c>
    </row>
    <row r="386" spans="1:60" ht="15" customHeight="1" x14ac:dyDescent="0.2">
      <c r="A386" s="654"/>
      <c r="B386" s="708"/>
      <c r="C386" s="657" t="s">
        <v>1083</v>
      </c>
      <c r="D386" s="128"/>
      <c r="E386" s="790">
        <v>1500</v>
      </c>
      <c r="F386" s="724">
        <f t="shared" si="6"/>
        <v>3089820947.3200002</v>
      </c>
      <c r="K386" s="103"/>
    </row>
    <row r="387" spans="1:60" ht="15" customHeight="1" x14ac:dyDescent="0.2">
      <c r="A387" s="654"/>
      <c r="B387" s="708"/>
      <c r="C387" s="657" t="s">
        <v>1358</v>
      </c>
      <c r="D387" s="128"/>
      <c r="E387" s="790">
        <v>175</v>
      </c>
      <c r="F387" s="724">
        <f t="shared" si="6"/>
        <v>3089820772.3200002</v>
      </c>
    </row>
    <row r="388" spans="1:60" s="141" customFormat="1" ht="50.25" customHeight="1" x14ac:dyDescent="0.2">
      <c r="A388" s="654">
        <v>44470</v>
      </c>
      <c r="B388" s="252" t="s">
        <v>9632</v>
      </c>
      <c r="C388" s="193" t="s">
        <v>9638</v>
      </c>
      <c r="D388" s="198"/>
      <c r="E388" s="42">
        <v>9303506.7699999996</v>
      </c>
      <c r="F388" s="724">
        <f t="shared" si="6"/>
        <v>3080517265.5500002</v>
      </c>
      <c r="G388" s="276"/>
      <c r="H388" s="792"/>
      <c r="I388" s="920"/>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276"/>
      <c r="AF388" s="276"/>
      <c r="AG388" s="276"/>
      <c r="AH388" s="276"/>
      <c r="AI388" s="276"/>
      <c r="AJ388" s="276"/>
      <c r="AK388" s="276"/>
      <c r="AL388" s="276"/>
      <c r="AM388" s="276"/>
      <c r="AN388" s="276"/>
      <c r="AO388" s="276"/>
      <c r="AP388" s="276"/>
      <c r="AQ388" s="276"/>
      <c r="AR388" s="276"/>
      <c r="AS388" s="276"/>
      <c r="AT388" s="276"/>
      <c r="AU388" s="276"/>
      <c r="AV388" s="276"/>
      <c r="AW388" s="276"/>
      <c r="AX388" s="276"/>
      <c r="AY388" s="276"/>
      <c r="AZ388" s="276"/>
      <c r="BA388" s="276"/>
      <c r="BB388" s="276"/>
      <c r="BC388" s="276"/>
      <c r="BD388" s="276"/>
      <c r="BE388" s="276"/>
      <c r="BF388" s="276"/>
      <c r="BG388" s="276"/>
      <c r="BH388" s="276"/>
    </row>
    <row r="389" spans="1:60" s="141" customFormat="1" ht="31.5" customHeight="1" x14ac:dyDescent="0.2">
      <c r="A389" s="654">
        <v>44470</v>
      </c>
      <c r="B389" s="252" t="s">
        <v>9633</v>
      </c>
      <c r="C389" s="193" t="s">
        <v>9639</v>
      </c>
      <c r="D389" s="198"/>
      <c r="E389" s="42">
        <v>570254.69999999995</v>
      </c>
      <c r="F389" s="724">
        <f t="shared" si="6"/>
        <v>3079947010.8500004</v>
      </c>
      <c r="G389" s="276"/>
      <c r="H389" s="276"/>
      <c r="I389" s="276"/>
      <c r="J389" s="812"/>
      <c r="K389" s="276"/>
      <c r="L389" s="276"/>
      <c r="M389" s="276"/>
      <c r="N389" s="276"/>
      <c r="O389" s="276"/>
      <c r="P389" s="276"/>
      <c r="Q389" s="276"/>
      <c r="R389" s="276"/>
      <c r="S389" s="276"/>
      <c r="T389" s="276"/>
      <c r="U389" s="276"/>
      <c r="V389" s="276"/>
      <c r="W389" s="276"/>
      <c r="X389" s="276"/>
      <c r="Y389" s="276"/>
      <c r="Z389" s="276"/>
      <c r="AA389" s="276"/>
      <c r="AB389" s="276"/>
      <c r="AC389" s="276"/>
      <c r="AD389" s="276"/>
      <c r="AE389" s="276"/>
      <c r="AF389" s="276"/>
      <c r="AG389" s="276"/>
      <c r="AH389" s="276"/>
      <c r="AI389" s="276"/>
      <c r="AJ389" s="276"/>
      <c r="AK389" s="276"/>
      <c r="AL389" s="276"/>
      <c r="AM389" s="276"/>
      <c r="AN389" s="276"/>
      <c r="AO389" s="276"/>
      <c r="AP389" s="276"/>
      <c r="AQ389" s="276"/>
      <c r="AR389" s="276"/>
      <c r="AS389" s="276"/>
      <c r="AT389" s="276"/>
      <c r="AU389" s="276"/>
      <c r="AV389" s="276"/>
      <c r="AW389" s="276"/>
      <c r="AX389" s="276"/>
      <c r="AY389" s="276"/>
      <c r="AZ389" s="276"/>
      <c r="BA389" s="276"/>
      <c r="BB389" s="276"/>
      <c r="BC389" s="276"/>
      <c r="BD389" s="276"/>
      <c r="BE389" s="276"/>
      <c r="BF389" s="276"/>
      <c r="BG389" s="276"/>
      <c r="BH389" s="276"/>
    </row>
    <row r="390" spans="1:60" s="141" customFormat="1" ht="41.25" customHeight="1" x14ac:dyDescent="0.2">
      <c r="A390" s="654">
        <v>44470</v>
      </c>
      <c r="B390" s="252" t="s">
        <v>9634</v>
      </c>
      <c r="C390" s="193" t="s">
        <v>9640</v>
      </c>
      <c r="D390" s="198"/>
      <c r="E390" s="42">
        <v>2447985.31</v>
      </c>
      <c r="F390" s="724">
        <f t="shared" si="6"/>
        <v>3077499025.5400004</v>
      </c>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6"/>
      <c r="AD390" s="276"/>
      <c r="AE390" s="276"/>
      <c r="AF390" s="276"/>
      <c r="AG390" s="276"/>
      <c r="AH390" s="276"/>
      <c r="AI390" s="276"/>
      <c r="AJ390" s="276"/>
      <c r="AK390" s="276"/>
      <c r="AL390" s="276"/>
      <c r="AM390" s="276"/>
      <c r="AN390" s="276"/>
      <c r="AO390" s="276"/>
      <c r="AP390" s="276"/>
      <c r="AQ390" s="276"/>
      <c r="AR390" s="276"/>
      <c r="AS390" s="276"/>
      <c r="AT390" s="276"/>
      <c r="AU390" s="276"/>
      <c r="AV390" s="276"/>
      <c r="AW390" s="276"/>
      <c r="AX390" s="276"/>
      <c r="AY390" s="276"/>
      <c r="AZ390" s="276"/>
      <c r="BA390" s="276"/>
      <c r="BB390" s="276"/>
      <c r="BC390" s="276"/>
      <c r="BD390" s="276"/>
      <c r="BE390" s="276"/>
      <c r="BF390" s="276"/>
      <c r="BG390" s="276"/>
      <c r="BH390" s="276"/>
    </row>
    <row r="391" spans="1:60" s="141" customFormat="1" ht="52.5" customHeight="1" x14ac:dyDescent="0.2">
      <c r="A391" s="654">
        <v>44470</v>
      </c>
      <c r="B391" s="252" t="s">
        <v>9635</v>
      </c>
      <c r="C391" s="193" t="s">
        <v>9641</v>
      </c>
      <c r="D391" s="198"/>
      <c r="E391" s="42">
        <v>2555661.39</v>
      </c>
      <c r="F391" s="724">
        <f t="shared" si="6"/>
        <v>3074943364.1500006</v>
      </c>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6"/>
      <c r="AD391" s="276"/>
      <c r="AE391" s="276"/>
      <c r="AF391" s="276"/>
      <c r="AG391" s="276"/>
      <c r="AH391" s="276"/>
      <c r="AI391" s="276"/>
      <c r="AJ391" s="276"/>
      <c r="AK391" s="276"/>
      <c r="AL391" s="276"/>
      <c r="AM391" s="276"/>
      <c r="AN391" s="276"/>
      <c r="AO391" s="276"/>
      <c r="AP391" s="276"/>
      <c r="AQ391" s="276"/>
      <c r="AR391" s="276"/>
      <c r="AS391" s="276"/>
      <c r="AT391" s="276"/>
      <c r="AU391" s="276"/>
      <c r="AV391" s="276"/>
      <c r="AW391" s="276"/>
      <c r="AX391" s="276"/>
      <c r="AY391" s="276"/>
      <c r="AZ391" s="276"/>
      <c r="BA391" s="276"/>
      <c r="BB391" s="276"/>
      <c r="BC391" s="276"/>
      <c r="BD391" s="276"/>
      <c r="BE391" s="276"/>
      <c r="BF391" s="276"/>
      <c r="BG391" s="276"/>
      <c r="BH391" s="276"/>
    </row>
    <row r="392" spans="1:60" s="141" customFormat="1" ht="36.75" customHeight="1" x14ac:dyDescent="0.2">
      <c r="A392" s="654">
        <v>44473</v>
      </c>
      <c r="B392" s="854">
        <v>34013</v>
      </c>
      <c r="C392" s="193" t="s">
        <v>9642</v>
      </c>
      <c r="D392" s="198"/>
      <c r="E392" s="42">
        <v>1913209.12</v>
      </c>
      <c r="F392" s="724">
        <f t="shared" si="6"/>
        <v>3073030155.0300007</v>
      </c>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276"/>
      <c r="AF392" s="276"/>
      <c r="AG392" s="276"/>
      <c r="AH392" s="276"/>
      <c r="AI392" s="276"/>
      <c r="AJ392" s="276"/>
      <c r="AK392" s="276"/>
      <c r="AL392" s="276"/>
      <c r="AM392" s="276"/>
      <c r="AN392" s="276"/>
      <c r="AO392" s="276"/>
      <c r="AP392" s="276"/>
      <c r="AQ392" s="276"/>
      <c r="AR392" s="276"/>
      <c r="AS392" s="276"/>
      <c r="AT392" s="276"/>
      <c r="AU392" s="276"/>
      <c r="AV392" s="276"/>
      <c r="AW392" s="276"/>
      <c r="AX392" s="276"/>
      <c r="AY392" s="276"/>
      <c r="AZ392" s="276"/>
      <c r="BA392" s="276"/>
      <c r="BB392" s="276"/>
      <c r="BC392" s="276"/>
      <c r="BD392" s="276"/>
      <c r="BE392" s="276"/>
      <c r="BF392" s="276"/>
      <c r="BG392" s="276"/>
      <c r="BH392" s="276"/>
    </row>
    <row r="393" spans="1:60" s="141" customFormat="1" ht="28.5" customHeight="1" x14ac:dyDescent="0.2">
      <c r="A393" s="654">
        <v>44473</v>
      </c>
      <c r="B393" s="252" t="s">
        <v>9636</v>
      </c>
      <c r="C393" s="193" t="s">
        <v>9643</v>
      </c>
      <c r="D393" s="198"/>
      <c r="E393" s="42">
        <v>1148800.99</v>
      </c>
      <c r="F393" s="724">
        <f t="shared" si="6"/>
        <v>3071881354.0400009</v>
      </c>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76"/>
      <c r="AE393" s="276"/>
      <c r="AF393" s="276"/>
      <c r="AG393" s="276"/>
      <c r="AH393" s="276"/>
      <c r="AI393" s="276"/>
      <c r="AJ393" s="276"/>
      <c r="AK393" s="276"/>
      <c r="AL393" s="276"/>
      <c r="AM393" s="276"/>
      <c r="AN393" s="276"/>
      <c r="AO393" s="276"/>
      <c r="AP393" s="276"/>
      <c r="AQ393" s="276"/>
      <c r="AR393" s="276"/>
      <c r="AS393" s="276"/>
      <c r="AT393" s="276"/>
      <c r="AU393" s="276"/>
      <c r="AV393" s="276"/>
      <c r="AW393" s="276"/>
      <c r="AX393" s="276"/>
      <c r="AY393" s="276"/>
      <c r="AZ393" s="276"/>
      <c r="BA393" s="276"/>
      <c r="BB393" s="276"/>
      <c r="BC393" s="276"/>
      <c r="BD393" s="276"/>
      <c r="BE393" s="276"/>
      <c r="BF393" s="276"/>
      <c r="BG393" s="276"/>
      <c r="BH393" s="276"/>
    </row>
    <row r="394" spans="1:60" s="141" customFormat="1" ht="36" customHeight="1" x14ac:dyDescent="0.2">
      <c r="A394" s="654">
        <v>44474</v>
      </c>
      <c r="B394" s="252" t="s">
        <v>9637</v>
      </c>
      <c r="C394" s="193" t="s">
        <v>9644</v>
      </c>
      <c r="D394" s="198"/>
      <c r="E394" s="42">
        <v>653973.78</v>
      </c>
      <c r="F394" s="724">
        <f t="shared" si="6"/>
        <v>3071227380.2600007</v>
      </c>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276"/>
      <c r="AF394" s="276"/>
      <c r="AG394" s="276"/>
      <c r="AH394" s="276"/>
      <c r="AI394" s="276"/>
      <c r="AJ394" s="276"/>
      <c r="AK394" s="276"/>
      <c r="AL394" s="276"/>
      <c r="AM394" s="276"/>
      <c r="AN394" s="276"/>
      <c r="AO394" s="276"/>
      <c r="AP394" s="276"/>
      <c r="AQ394" s="276"/>
      <c r="AR394" s="276"/>
      <c r="AS394" s="276"/>
      <c r="AT394" s="276"/>
      <c r="AU394" s="276"/>
      <c r="AV394" s="276"/>
      <c r="AW394" s="276"/>
      <c r="AX394" s="276"/>
      <c r="AY394" s="276"/>
      <c r="AZ394" s="276"/>
      <c r="BA394" s="276"/>
      <c r="BB394" s="276"/>
      <c r="BC394" s="276"/>
      <c r="BD394" s="276"/>
      <c r="BE394" s="276"/>
      <c r="BF394" s="276"/>
      <c r="BG394" s="276"/>
      <c r="BH394" s="276"/>
    </row>
    <row r="395" spans="1:60" s="141" customFormat="1" ht="51" customHeight="1" x14ac:dyDescent="0.2">
      <c r="A395" s="654">
        <v>44477</v>
      </c>
      <c r="B395" s="252" t="s">
        <v>9646</v>
      </c>
      <c r="C395" s="193" t="s">
        <v>9652</v>
      </c>
      <c r="D395" s="95"/>
      <c r="E395" s="42">
        <v>34243671.759999998</v>
      </c>
      <c r="F395" s="724">
        <f t="shared" si="6"/>
        <v>3036983708.5000005</v>
      </c>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76"/>
      <c r="AE395" s="276"/>
      <c r="AF395" s="276"/>
      <c r="AG395" s="276"/>
      <c r="AH395" s="276"/>
      <c r="AI395" s="276"/>
      <c r="AJ395" s="276"/>
      <c r="AK395" s="276"/>
      <c r="AL395" s="276"/>
      <c r="AM395" s="276"/>
      <c r="AN395" s="276"/>
      <c r="AO395" s="276"/>
      <c r="AP395" s="276"/>
      <c r="AQ395" s="276"/>
      <c r="AR395" s="276"/>
      <c r="AS395" s="276"/>
      <c r="AT395" s="276"/>
      <c r="AU395" s="276"/>
      <c r="AV395" s="276"/>
      <c r="AW395" s="276"/>
      <c r="AX395" s="276"/>
      <c r="AY395" s="276"/>
      <c r="AZ395" s="276"/>
      <c r="BA395" s="276"/>
      <c r="BB395" s="276"/>
      <c r="BC395" s="276"/>
      <c r="BD395" s="276"/>
      <c r="BE395" s="276"/>
      <c r="BF395" s="276"/>
      <c r="BG395" s="276"/>
      <c r="BH395" s="276"/>
    </row>
    <row r="396" spans="1:60" s="141" customFormat="1" ht="46.5" customHeight="1" x14ac:dyDescent="0.2">
      <c r="A396" s="654">
        <v>44477</v>
      </c>
      <c r="B396" s="252" t="s">
        <v>9647</v>
      </c>
      <c r="C396" s="193" t="s">
        <v>9653</v>
      </c>
      <c r="D396" s="95"/>
      <c r="E396" s="42">
        <v>6402990.6399999997</v>
      </c>
      <c r="F396" s="724">
        <f t="shared" si="6"/>
        <v>3030580717.8600006</v>
      </c>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76"/>
      <c r="AE396" s="276"/>
      <c r="AF396" s="276"/>
      <c r="AG396" s="276"/>
      <c r="AH396" s="276"/>
      <c r="AI396" s="276"/>
      <c r="AJ396" s="276"/>
      <c r="AK396" s="276"/>
      <c r="AL396" s="276"/>
      <c r="AM396" s="276"/>
      <c r="AN396" s="276"/>
      <c r="AO396" s="276"/>
      <c r="AP396" s="276"/>
      <c r="AQ396" s="276"/>
      <c r="AR396" s="276"/>
      <c r="AS396" s="276"/>
      <c r="AT396" s="276"/>
      <c r="AU396" s="276"/>
      <c r="AV396" s="276"/>
      <c r="AW396" s="276"/>
      <c r="AX396" s="276"/>
      <c r="AY396" s="276"/>
      <c r="AZ396" s="276"/>
      <c r="BA396" s="276"/>
      <c r="BB396" s="276"/>
      <c r="BC396" s="276"/>
      <c r="BD396" s="276"/>
      <c r="BE396" s="276"/>
      <c r="BF396" s="276"/>
      <c r="BG396" s="276"/>
      <c r="BH396" s="276"/>
    </row>
    <row r="397" spans="1:60" s="141" customFormat="1" ht="64.5" customHeight="1" x14ac:dyDescent="0.2">
      <c r="A397" s="654">
        <v>44477</v>
      </c>
      <c r="B397" s="252" t="s">
        <v>9648</v>
      </c>
      <c r="C397" s="193" t="s">
        <v>9654</v>
      </c>
      <c r="D397" s="95"/>
      <c r="E397" s="42">
        <v>1041020.41</v>
      </c>
      <c r="F397" s="724">
        <f t="shared" si="6"/>
        <v>3029539697.4500008</v>
      </c>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76"/>
      <c r="AE397" s="276"/>
      <c r="AF397" s="276"/>
      <c r="AG397" s="276"/>
      <c r="AH397" s="276"/>
      <c r="AI397" s="276"/>
      <c r="AJ397" s="276"/>
      <c r="AK397" s="276"/>
      <c r="AL397" s="276"/>
      <c r="AM397" s="276"/>
      <c r="AN397" s="276"/>
      <c r="AO397" s="276"/>
      <c r="AP397" s="276"/>
      <c r="AQ397" s="276"/>
      <c r="AR397" s="276"/>
      <c r="AS397" s="276"/>
      <c r="AT397" s="276"/>
      <c r="AU397" s="276"/>
      <c r="AV397" s="276"/>
      <c r="AW397" s="276"/>
      <c r="AX397" s="276"/>
      <c r="AY397" s="276"/>
      <c r="AZ397" s="276"/>
      <c r="BA397" s="276"/>
      <c r="BB397" s="276"/>
      <c r="BC397" s="276"/>
      <c r="BD397" s="276"/>
      <c r="BE397" s="276"/>
      <c r="BF397" s="276"/>
      <c r="BG397" s="276"/>
      <c r="BH397" s="276"/>
    </row>
    <row r="398" spans="1:60" s="141" customFormat="1" ht="41.25" customHeight="1" x14ac:dyDescent="0.2">
      <c r="A398" s="654">
        <v>44477</v>
      </c>
      <c r="B398" s="252" t="s">
        <v>9649</v>
      </c>
      <c r="C398" s="193" t="s">
        <v>9655</v>
      </c>
      <c r="D398" s="95"/>
      <c r="E398" s="42">
        <v>1949100.3</v>
      </c>
      <c r="F398" s="724">
        <f t="shared" si="6"/>
        <v>3027590597.1500006</v>
      </c>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76"/>
      <c r="AE398" s="276"/>
      <c r="AF398" s="276"/>
      <c r="AG398" s="276"/>
      <c r="AH398" s="276"/>
      <c r="AI398" s="276"/>
      <c r="AJ398" s="276"/>
      <c r="AK398" s="276"/>
      <c r="AL398" s="276"/>
      <c r="AM398" s="276"/>
      <c r="AN398" s="276"/>
      <c r="AO398" s="276"/>
      <c r="AP398" s="276"/>
      <c r="AQ398" s="276"/>
      <c r="AR398" s="276"/>
      <c r="AS398" s="276"/>
      <c r="AT398" s="276"/>
      <c r="AU398" s="276"/>
      <c r="AV398" s="276"/>
      <c r="AW398" s="276"/>
      <c r="AX398" s="276"/>
      <c r="AY398" s="276"/>
      <c r="AZ398" s="276"/>
      <c r="BA398" s="276"/>
      <c r="BB398" s="276"/>
      <c r="BC398" s="276"/>
      <c r="BD398" s="276"/>
      <c r="BE398" s="276"/>
      <c r="BF398" s="276"/>
      <c r="BG398" s="276"/>
      <c r="BH398" s="276"/>
    </row>
    <row r="399" spans="1:60" s="141" customFormat="1" ht="37.5" customHeight="1" x14ac:dyDescent="0.2">
      <c r="A399" s="654">
        <v>44477</v>
      </c>
      <c r="B399" s="252" t="s">
        <v>9650</v>
      </c>
      <c r="C399" s="193" t="s">
        <v>9656</v>
      </c>
      <c r="D399" s="95"/>
      <c r="E399" s="42">
        <v>1272916.44</v>
      </c>
      <c r="F399" s="724">
        <f t="shared" si="6"/>
        <v>3026317680.7100005</v>
      </c>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76"/>
      <c r="AE399" s="276"/>
      <c r="AF399" s="276"/>
      <c r="AG399" s="276"/>
      <c r="AH399" s="276"/>
      <c r="AI399" s="276"/>
      <c r="AJ399" s="276"/>
      <c r="AK399" s="276"/>
      <c r="AL399" s="276"/>
      <c r="AM399" s="276"/>
      <c r="AN399" s="276"/>
      <c r="AO399" s="276"/>
      <c r="AP399" s="276"/>
      <c r="AQ399" s="276"/>
      <c r="AR399" s="276"/>
      <c r="AS399" s="276"/>
      <c r="AT399" s="276"/>
      <c r="AU399" s="276"/>
      <c r="AV399" s="276"/>
      <c r="AW399" s="276"/>
      <c r="AX399" s="276"/>
      <c r="AY399" s="276"/>
      <c r="AZ399" s="276"/>
      <c r="BA399" s="276"/>
      <c r="BB399" s="276"/>
      <c r="BC399" s="276"/>
      <c r="BD399" s="276"/>
      <c r="BE399" s="276"/>
      <c r="BF399" s="276"/>
      <c r="BG399" s="276"/>
      <c r="BH399" s="276"/>
    </row>
    <row r="400" spans="1:60" s="141" customFormat="1" ht="45" customHeight="1" x14ac:dyDescent="0.2">
      <c r="A400" s="654">
        <v>44477</v>
      </c>
      <c r="B400" s="252" t="s">
        <v>9651</v>
      </c>
      <c r="C400" s="193" t="s">
        <v>9657</v>
      </c>
      <c r="D400" s="95"/>
      <c r="E400" s="42">
        <v>1074987.76</v>
      </c>
      <c r="F400" s="724">
        <f t="shared" si="6"/>
        <v>3025242692.9500003</v>
      </c>
      <c r="G400" s="276"/>
      <c r="H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76"/>
      <c r="AE400" s="276"/>
      <c r="AF400" s="276"/>
      <c r="AG400" s="276"/>
      <c r="AH400" s="276"/>
      <c r="AI400" s="276"/>
      <c r="AJ400" s="276"/>
      <c r="AK400" s="276"/>
      <c r="AL400" s="276"/>
      <c r="AM400" s="276"/>
      <c r="AN400" s="276"/>
      <c r="AO400" s="276"/>
      <c r="AP400" s="276"/>
      <c r="AQ400" s="276"/>
      <c r="AR400" s="276"/>
      <c r="AS400" s="276"/>
      <c r="AT400" s="276"/>
      <c r="AU400" s="276"/>
      <c r="AV400" s="276"/>
      <c r="AW400" s="276"/>
      <c r="AX400" s="276"/>
      <c r="AY400" s="276"/>
      <c r="AZ400" s="276"/>
      <c r="BA400" s="276"/>
      <c r="BB400" s="276"/>
      <c r="BC400" s="276"/>
      <c r="BD400" s="276"/>
      <c r="BE400" s="276"/>
      <c r="BF400" s="276"/>
      <c r="BG400" s="276"/>
      <c r="BH400" s="276"/>
    </row>
    <row r="401" spans="1:60" s="141" customFormat="1" ht="40.5" customHeight="1" x14ac:dyDescent="0.2">
      <c r="A401" s="654">
        <v>44481</v>
      </c>
      <c r="B401" s="252" t="s">
        <v>9950</v>
      </c>
      <c r="C401" s="193" t="s">
        <v>9949</v>
      </c>
      <c r="D401" s="95"/>
      <c r="E401" s="42">
        <v>3223941.73</v>
      </c>
      <c r="F401" s="724">
        <f t="shared" si="6"/>
        <v>3022018751.2200003</v>
      </c>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76"/>
      <c r="AE401" s="276"/>
      <c r="AF401" s="276"/>
      <c r="AG401" s="276"/>
      <c r="AH401" s="276"/>
      <c r="AI401" s="276"/>
      <c r="AJ401" s="276"/>
      <c r="AK401" s="276"/>
      <c r="AL401" s="276"/>
      <c r="AM401" s="276"/>
      <c r="AN401" s="276"/>
      <c r="AO401" s="276"/>
      <c r="AP401" s="276"/>
      <c r="AQ401" s="276"/>
      <c r="AR401" s="276"/>
      <c r="AS401" s="276"/>
      <c r="AT401" s="276"/>
      <c r="AU401" s="276"/>
      <c r="AV401" s="276"/>
      <c r="AW401" s="276"/>
      <c r="AX401" s="276"/>
      <c r="AY401" s="276"/>
      <c r="AZ401" s="276"/>
      <c r="BA401" s="276"/>
      <c r="BB401" s="276"/>
      <c r="BC401" s="276"/>
      <c r="BD401" s="276"/>
      <c r="BE401" s="276"/>
      <c r="BF401" s="276"/>
      <c r="BG401" s="276"/>
      <c r="BH401" s="276"/>
    </row>
    <row r="402" spans="1:60" s="141" customFormat="1" ht="66.75" customHeight="1" x14ac:dyDescent="0.2">
      <c r="A402" s="654">
        <v>44482</v>
      </c>
      <c r="B402" s="252" t="s">
        <v>9978</v>
      </c>
      <c r="C402" s="193" t="s">
        <v>9977</v>
      </c>
      <c r="D402" s="95"/>
      <c r="E402" s="42">
        <v>6264925.3300000001</v>
      </c>
      <c r="F402" s="724">
        <f t="shared" si="6"/>
        <v>3015753825.8900003</v>
      </c>
      <c r="G402" s="276"/>
      <c r="H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76"/>
      <c r="AE402" s="276"/>
      <c r="AF402" s="276"/>
      <c r="AG402" s="276"/>
      <c r="AH402" s="276"/>
      <c r="AI402" s="276"/>
      <c r="AJ402" s="276"/>
      <c r="AK402" s="276"/>
      <c r="AL402" s="276"/>
      <c r="AM402" s="276"/>
      <c r="AN402" s="276"/>
      <c r="AO402" s="276"/>
      <c r="AP402" s="276"/>
      <c r="AQ402" s="276"/>
      <c r="AR402" s="276"/>
      <c r="AS402" s="276"/>
      <c r="AT402" s="276"/>
      <c r="AU402" s="276"/>
      <c r="AV402" s="276"/>
      <c r="AW402" s="276"/>
      <c r="AX402" s="276"/>
      <c r="AY402" s="276"/>
      <c r="AZ402" s="276"/>
      <c r="BA402" s="276"/>
      <c r="BB402" s="276"/>
      <c r="BC402" s="276"/>
      <c r="BD402" s="276"/>
      <c r="BE402" s="276"/>
      <c r="BF402" s="276"/>
      <c r="BG402" s="276"/>
      <c r="BH402" s="276"/>
    </row>
    <row r="403" spans="1:60" s="141" customFormat="1" ht="41.25" customHeight="1" x14ac:dyDescent="0.2">
      <c r="A403" s="654">
        <v>44483</v>
      </c>
      <c r="B403" s="252" t="s">
        <v>9979</v>
      </c>
      <c r="C403" s="193" t="s">
        <v>9976</v>
      </c>
      <c r="D403" s="95"/>
      <c r="E403" s="42">
        <v>5441851.7000000002</v>
      </c>
      <c r="F403" s="724">
        <f t="shared" si="6"/>
        <v>3010311974.1900005</v>
      </c>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76"/>
      <c r="AE403" s="276"/>
      <c r="AF403" s="276"/>
      <c r="AG403" s="276"/>
      <c r="AH403" s="276"/>
      <c r="AI403" s="276"/>
      <c r="AJ403" s="276"/>
      <c r="AK403" s="276"/>
      <c r="AL403" s="276"/>
      <c r="AM403" s="276"/>
      <c r="AN403" s="276"/>
      <c r="AO403" s="276"/>
      <c r="AP403" s="276"/>
      <c r="AQ403" s="276"/>
      <c r="AR403" s="276"/>
      <c r="AS403" s="276"/>
      <c r="AT403" s="276"/>
      <c r="AU403" s="276"/>
      <c r="AV403" s="276"/>
      <c r="AW403" s="276"/>
      <c r="AX403" s="276"/>
      <c r="AY403" s="276"/>
      <c r="AZ403" s="276"/>
      <c r="BA403" s="276"/>
      <c r="BB403" s="276"/>
      <c r="BC403" s="276"/>
      <c r="BD403" s="276"/>
      <c r="BE403" s="276"/>
      <c r="BF403" s="276"/>
      <c r="BG403" s="276"/>
      <c r="BH403" s="276"/>
    </row>
    <row r="404" spans="1:60" s="141" customFormat="1" ht="45" customHeight="1" x14ac:dyDescent="0.2">
      <c r="A404" s="134">
        <v>44484</v>
      </c>
      <c r="B404" s="5">
        <v>34014</v>
      </c>
      <c r="C404" s="193" t="s">
        <v>10153</v>
      </c>
      <c r="D404" s="95"/>
      <c r="E404" s="42">
        <v>16159536.07</v>
      </c>
      <c r="F404" s="724">
        <f t="shared" si="6"/>
        <v>2994152438.1200004</v>
      </c>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276"/>
      <c r="AF404" s="276"/>
      <c r="AG404" s="276"/>
      <c r="AH404" s="276"/>
      <c r="AI404" s="276"/>
      <c r="AJ404" s="276"/>
      <c r="AK404" s="276"/>
      <c r="AL404" s="276"/>
      <c r="AM404" s="276"/>
      <c r="AN404" s="276"/>
      <c r="AO404" s="276"/>
      <c r="AP404" s="276"/>
      <c r="AQ404" s="276"/>
      <c r="AR404" s="276"/>
      <c r="AS404" s="276"/>
      <c r="AT404" s="276"/>
      <c r="AU404" s="276"/>
      <c r="AV404" s="276"/>
      <c r="AW404" s="276"/>
      <c r="AX404" s="276"/>
      <c r="AY404" s="276"/>
      <c r="AZ404" s="276"/>
      <c r="BA404" s="276"/>
      <c r="BB404" s="276"/>
      <c r="BC404" s="276"/>
      <c r="BD404" s="276"/>
      <c r="BE404" s="276"/>
      <c r="BF404" s="276"/>
      <c r="BG404" s="276"/>
      <c r="BH404" s="276"/>
    </row>
    <row r="405" spans="1:60" s="141" customFormat="1" ht="33.75" customHeight="1" x14ac:dyDescent="0.2">
      <c r="A405" s="134">
        <v>44484</v>
      </c>
      <c r="B405" s="252" t="s">
        <v>10152</v>
      </c>
      <c r="C405" s="193" t="s">
        <v>10154</v>
      </c>
      <c r="D405" s="95"/>
      <c r="E405" s="42">
        <v>8863865.3300000001</v>
      </c>
      <c r="F405" s="724">
        <f t="shared" si="6"/>
        <v>2985288572.7900004</v>
      </c>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6"/>
      <c r="AF405" s="276"/>
      <c r="AG405" s="276"/>
      <c r="AH405" s="276"/>
      <c r="AI405" s="276"/>
      <c r="AJ405" s="276"/>
      <c r="AK405" s="276"/>
      <c r="AL405" s="276"/>
      <c r="AM405" s="276"/>
      <c r="AN405" s="276"/>
      <c r="AO405" s="276"/>
      <c r="AP405" s="276"/>
      <c r="AQ405" s="276"/>
      <c r="AR405" s="276"/>
      <c r="AS405" s="276"/>
      <c r="AT405" s="276"/>
      <c r="AU405" s="276"/>
      <c r="AV405" s="276"/>
      <c r="AW405" s="276"/>
      <c r="AX405" s="276"/>
      <c r="AY405" s="276"/>
      <c r="AZ405" s="276"/>
      <c r="BA405" s="276"/>
      <c r="BB405" s="276"/>
      <c r="BC405" s="276"/>
      <c r="BD405" s="276"/>
      <c r="BE405" s="276"/>
      <c r="BF405" s="276"/>
      <c r="BG405" s="276"/>
      <c r="BH405" s="276"/>
    </row>
    <row r="406" spans="1:60" s="141" customFormat="1" ht="33.75" customHeight="1" x14ac:dyDescent="0.2">
      <c r="A406" s="134">
        <v>44487</v>
      </c>
      <c r="B406" s="5">
        <v>34015</v>
      </c>
      <c r="C406" s="193" t="s">
        <v>10157</v>
      </c>
      <c r="D406" s="95"/>
      <c r="E406" s="42">
        <v>525696.84</v>
      </c>
      <c r="F406" s="724">
        <f t="shared" si="6"/>
        <v>2984762875.9500003</v>
      </c>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276"/>
      <c r="AF406" s="276"/>
      <c r="AG406" s="276"/>
      <c r="AH406" s="276"/>
      <c r="AI406" s="276"/>
      <c r="AJ406" s="276"/>
      <c r="AK406" s="276"/>
      <c r="AL406" s="276"/>
      <c r="AM406" s="276"/>
      <c r="AN406" s="276"/>
      <c r="AO406" s="276"/>
      <c r="AP406" s="276"/>
      <c r="AQ406" s="276"/>
      <c r="AR406" s="276"/>
      <c r="AS406" s="276"/>
      <c r="AT406" s="276"/>
      <c r="AU406" s="276"/>
      <c r="AV406" s="276"/>
      <c r="AW406" s="276"/>
      <c r="AX406" s="276"/>
      <c r="AY406" s="276"/>
      <c r="AZ406" s="276"/>
      <c r="BA406" s="276"/>
      <c r="BB406" s="276"/>
      <c r="BC406" s="276"/>
      <c r="BD406" s="276"/>
      <c r="BE406" s="276"/>
      <c r="BF406" s="276"/>
      <c r="BG406" s="276"/>
      <c r="BH406" s="276"/>
    </row>
    <row r="407" spans="1:60" s="141" customFormat="1" ht="33.75" customHeight="1" x14ac:dyDescent="0.2">
      <c r="A407" s="134">
        <v>44487</v>
      </c>
      <c r="B407" s="5">
        <v>34016</v>
      </c>
      <c r="C407" s="193" t="s">
        <v>10158</v>
      </c>
      <c r="D407" s="95"/>
      <c r="E407" s="42">
        <v>125259.57</v>
      </c>
      <c r="F407" s="724">
        <f t="shared" si="6"/>
        <v>2984637616.3800001</v>
      </c>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76"/>
      <c r="AE407" s="276"/>
      <c r="AF407" s="276"/>
      <c r="AG407" s="276"/>
      <c r="AH407" s="276"/>
      <c r="AI407" s="276"/>
      <c r="AJ407" s="276"/>
      <c r="AK407" s="276"/>
      <c r="AL407" s="276"/>
      <c r="AM407" s="276"/>
      <c r="AN407" s="276"/>
      <c r="AO407" s="276"/>
      <c r="AP407" s="276"/>
      <c r="AQ407" s="276"/>
      <c r="AR407" s="276"/>
      <c r="AS407" s="276"/>
      <c r="AT407" s="276"/>
      <c r="AU407" s="276"/>
      <c r="AV407" s="276"/>
      <c r="AW407" s="276"/>
      <c r="AX407" s="276"/>
      <c r="AY407" s="276"/>
      <c r="AZ407" s="276"/>
      <c r="BA407" s="276"/>
      <c r="BB407" s="276"/>
      <c r="BC407" s="276"/>
      <c r="BD407" s="276"/>
      <c r="BE407" s="276"/>
      <c r="BF407" s="276"/>
      <c r="BG407" s="276"/>
      <c r="BH407" s="276"/>
    </row>
    <row r="408" spans="1:60" s="141" customFormat="1" ht="46.5" customHeight="1" x14ac:dyDescent="0.2">
      <c r="A408" s="134">
        <v>44487</v>
      </c>
      <c r="B408" s="252" t="s">
        <v>10155</v>
      </c>
      <c r="C408" s="193" t="s">
        <v>10159</v>
      </c>
      <c r="D408" s="95"/>
      <c r="E408" s="42">
        <v>1596559.63</v>
      </c>
      <c r="F408" s="724">
        <f t="shared" si="6"/>
        <v>2983041056.75</v>
      </c>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76"/>
      <c r="AE408" s="276"/>
      <c r="AF408" s="276"/>
      <c r="AG408" s="276"/>
      <c r="AH408" s="276"/>
      <c r="AI408" s="276"/>
      <c r="AJ408" s="276"/>
      <c r="AK408" s="276"/>
      <c r="AL408" s="276"/>
      <c r="AM408" s="276"/>
      <c r="AN408" s="276"/>
      <c r="AO408" s="276"/>
      <c r="AP408" s="276"/>
      <c r="AQ408" s="276"/>
      <c r="AR408" s="276"/>
      <c r="AS408" s="276"/>
      <c r="AT408" s="276"/>
      <c r="AU408" s="276"/>
      <c r="AV408" s="276"/>
      <c r="AW408" s="276"/>
      <c r="AX408" s="276"/>
      <c r="AY408" s="276"/>
      <c r="AZ408" s="276"/>
      <c r="BA408" s="276"/>
      <c r="BB408" s="276"/>
      <c r="BC408" s="276"/>
      <c r="BD408" s="276"/>
      <c r="BE408" s="276"/>
      <c r="BF408" s="276"/>
      <c r="BG408" s="276"/>
      <c r="BH408" s="276"/>
    </row>
    <row r="409" spans="1:60" s="141" customFormat="1" ht="43.5" customHeight="1" x14ac:dyDescent="0.2">
      <c r="A409" s="134">
        <v>44487</v>
      </c>
      <c r="B409" s="252" t="s">
        <v>10156</v>
      </c>
      <c r="C409" s="193" t="s">
        <v>10160</v>
      </c>
      <c r="D409" s="95"/>
      <c r="E409" s="42">
        <v>1507230.57</v>
      </c>
      <c r="F409" s="724">
        <f t="shared" si="6"/>
        <v>2981533826.1799998</v>
      </c>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76"/>
      <c r="AE409" s="276"/>
      <c r="AF409" s="276"/>
      <c r="AG409" s="276"/>
      <c r="AH409" s="276"/>
      <c r="AI409" s="276"/>
      <c r="AJ409" s="276"/>
      <c r="AK409" s="276"/>
      <c r="AL409" s="276"/>
      <c r="AM409" s="276"/>
      <c r="AN409" s="276"/>
      <c r="AO409" s="276"/>
      <c r="AP409" s="276"/>
      <c r="AQ409" s="276"/>
      <c r="AR409" s="276"/>
      <c r="AS409" s="276"/>
      <c r="AT409" s="276"/>
      <c r="AU409" s="276"/>
      <c r="AV409" s="276"/>
      <c r="AW409" s="276"/>
      <c r="AX409" s="276"/>
      <c r="AY409" s="276"/>
      <c r="AZ409" s="276"/>
      <c r="BA409" s="276"/>
      <c r="BB409" s="276"/>
      <c r="BC409" s="276"/>
      <c r="BD409" s="276"/>
      <c r="BE409" s="276"/>
      <c r="BF409" s="276"/>
      <c r="BG409" s="276"/>
      <c r="BH409" s="276"/>
    </row>
    <row r="410" spans="1:60" s="141" customFormat="1" ht="36.75" customHeight="1" x14ac:dyDescent="0.2">
      <c r="A410" s="134">
        <v>44488</v>
      </c>
      <c r="B410" s="252" t="s">
        <v>10161</v>
      </c>
      <c r="C410" s="193" t="s">
        <v>10164</v>
      </c>
      <c r="D410" s="95"/>
      <c r="E410" s="42">
        <v>1772732.02</v>
      </c>
      <c r="F410" s="724">
        <f t="shared" si="6"/>
        <v>2979761094.1599998</v>
      </c>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276"/>
      <c r="AF410" s="276"/>
      <c r="AG410" s="276"/>
      <c r="AH410" s="276"/>
      <c r="AI410" s="276"/>
      <c r="AJ410" s="276"/>
      <c r="AK410" s="276"/>
      <c r="AL410" s="276"/>
      <c r="AM410" s="276"/>
      <c r="AN410" s="276"/>
      <c r="AO410" s="276"/>
      <c r="AP410" s="276"/>
      <c r="AQ410" s="276"/>
      <c r="AR410" s="276"/>
      <c r="AS410" s="276"/>
      <c r="AT410" s="276"/>
      <c r="AU410" s="276"/>
      <c r="AV410" s="276"/>
      <c r="AW410" s="276"/>
      <c r="AX410" s="276"/>
      <c r="AY410" s="276"/>
      <c r="AZ410" s="276"/>
      <c r="BA410" s="276"/>
      <c r="BB410" s="276"/>
      <c r="BC410" s="276"/>
      <c r="BD410" s="276"/>
      <c r="BE410" s="276"/>
      <c r="BF410" s="276"/>
      <c r="BG410" s="276"/>
      <c r="BH410" s="276"/>
    </row>
    <row r="411" spans="1:60" s="141" customFormat="1" ht="51" customHeight="1" x14ac:dyDescent="0.2">
      <c r="A411" s="134">
        <v>44488</v>
      </c>
      <c r="B411" s="5" t="s">
        <v>10162</v>
      </c>
      <c r="C411" s="193" t="s">
        <v>10163</v>
      </c>
      <c r="D411" s="95"/>
      <c r="E411" s="42">
        <v>2034582.48</v>
      </c>
      <c r="F411" s="724">
        <f t="shared" si="6"/>
        <v>2977726511.6799998</v>
      </c>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276"/>
      <c r="AF411" s="276"/>
      <c r="AG411" s="276"/>
      <c r="AH411" s="276"/>
      <c r="AI411" s="276"/>
      <c r="AJ411" s="276"/>
      <c r="AK411" s="276"/>
      <c r="AL411" s="276"/>
      <c r="AM411" s="276"/>
      <c r="AN411" s="276"/>
      <c r="AO411" s="276"/>
      <c r="AP411" s="276"/>
      <c r="AQ411" s="276"/>
      <c r="AR411" s="276"/>
      <c r="AS411" s="276"/>
      <c r="AT411" s="276"/>
      <c r="AU411" s="276"/>
      <c r="AV411" s="276"/>
      <c r="AW411" s="276"/>
      <c r="AX411" s="276"/>
      <c r="AY411" s="276"/>
      <c r="AZ411" s="276"/>
      <c r="BA411" s="276"/>
      <c r="BB411" s="276"/>
      <c r="BC411" s="276"/>
      <c r="BD411" s="276"/>
      <c r="BE411" s="276"/>
      <c r="BF411" s="276"/>
      <c r="BG411" s="276"/>
      <c r="BH411" s="276"/>
    </row>
    <row r="412" spans="1:60" s="141" customFormat="1" ht="33" customHeight="1" x14ac:dyDescent="0.2">
      <c r="A412" s="134">
        <v>44489</v>
      </c>
      <c r="B412" s="5">
        <v>34017</v>
      </c>
      <c r="C412" s="193" t="s">
        <v>10250</v>
      </c>
      <c r="D412" s="95"/>
      <c r="E412" s="42">
        <v>1161483.42</v>
      </c>
      <c r="F412" s="724">
        <f t="shared" si="6"/>
        <v>2976565028.2599998</v>
      </c>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76"/>
      <c r="AE412" s="276"/>
      <c r="AF412" s="276"/>
      <c r="AG412" s="276"/>
      <c r="AH412" s="276"/>
      <c r="AI412" s="276"/>
      <c r="AJ412" s="276"/>
      <c r="AK412" s="276"/>
      <c r="AL412" s="276"/>
      <c r="AM412" s="276"/>
      <c r="AN412" s="276"/>
      <c r="AO412" s="276"/>
      <c r="AP412" s="276"/>
      <c r="AQ412" s="276"/>
      <c r="AR412" s="276"/>
      <c r="AS412" s="276"/>
      <c r="AT412" s="276"/>
      <c r="AU412" s="276"/>
      <c r="AV412" s="276"/>
      <c r="AW412" s="276"/>
      <c r="AX412" s="276"/>
      <c r="AY412" s="276"/>
      <c r="AZ412" s="276"/>
      <c r="BA412" s="276"/>
      <c r="BB412" s="276"/>
      <c r="BC412" s="276"/>
      <c r="BD412" s="276"/>
      <c r="BE412" s="276"/>
      <c r="BF412" s="276"/>
      <c r="BG412" s="276"/>
      <c r="BH412" s="276"/>
    </row>
    <row r="413" spans="1:60" s="141" customFormat="1" ht="38.25" customHeight="1" x14ac:dyDescent="0.2">
      <c r="A413" s="134">
        <v>44490</v>
      </c>
      <c r="B413" s="5">
        <v>34018</v>
      </c>
      <c r="C413" s="473" t="s">
        <v>10308</v>
      </c>
      <c r="D413" s="95"/>
      <c r="E413" s="42">
        <v>700893.47</v>
      </c>
      <c r="F413" s="724">
        <f t="shared" si="6"/>
        <v>2975864134.79</v>
      </c>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276"/>
      <c r="AF413" s="276"/>
      <c r="AG413" s="276"/>
      <c r="AH413" s="276"/>
      <c r="AI413" s="276"/>
      <c r="AJ413" s="276"/>
      <c r="AK413" s="276"/>
      <c r="AL413" s="276"/>
      <c r="AM413" s="276"/>
      <c r="AN413" s="276"/>
      <c r="AO413" s="276"/>
      <c r="AP413" s="276"/>
      <c r="AQ413" s="276"/>
      <c r="AR413" s="276"/>
      <c r="AS413" s="276"/>
      <c r="AT413" s="276"/>
      <c r="AU413" s="276"/>
      <c r="AV413" s="276"/>
      <c r="AW413" s="276"/>
      <c r="AX413" s="276"/>
      <c r="AY413" s="276"/>
      <c r="AZ413" s="276"/>
      <c r="BA413" s="276"/>
      <c r="BB413" s="276"/>
      <c r="BC413" s="276"/>
      <c r="BD413" s="276"/>
      <c r="BE413" s="276"/>
      <c r="BF413" s="276"/>
      <c r="BG413" s="276"/>
      <c r="BH413" s="276"/>
    </row>
    <row r="414" spans="1:60" s="141" customFormat="1" ht="39" customHeight="1" x14ac:dyDescent="0.2">
      <c r="A414" s="134">
        <v>44490</v>
      </c>
      <c r="B414" s="5">
        <v>34019</v>
      </c>
      <c r="C414" s="193" t="s">
        <v>10309</v>
      </c>
      <c r="D414" s="95"/>
      <c r="E414" s="42">
        <v>1241432.3700000001</v>
      </c>
      <c r="F414" s="724">
        <f t="shared" si="6"/>
        <v>2974622702.4200001</v>
      </c>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76"/>
      <c r="AE414" s="276"/>
      <c r="AF414" s="276"/>
      <c r="AG414" s="276"/>
      <c r="AH414" s="276"/>
      <c r="AI414" s="276"/>
      <c r="AJ414" s="276"/>
      <c r="AK414" s="276"/>
      <c r="AL414" s="276"/>
      <c r="AM414" s="276"/>
      <c r="AN414" s="276"/>
      <c r="AO414" s="276"/>
      <c r="AP414" s="276"/>
      <c r="AQ414" s="276"/>
      <c r="AR414" s="276"/>
      <c r="AS414" s="276"/>
      <c r="AT414" s="276"/>
      <c r="AU414" s="276"/>
      <c r="AV414" s="276"/>
      <c r="AW414" s="276"/>
      <c r="AX414" s="276"/>
      <c r="AY414" s="276"/>
      <c r="AZ414" s="276"/>
      <c r="BA414" s="276"/>
      <c r="BB414" s="276"/>
      <c r="BC414" s="276"/>
      <c r="BD414" s="276"/>
      <c r="BE414" s="276"/>
      <c r="BF414" s="276"/>
      <c r="BG414" s="276"/>
      <c r="BH414" s="276"/>
    </row>
    <row r="415" spans="1:60" s="141" customFormat="1" ht="57" customHeight="1" x14ac:dyDescent="0.2">
      <c r="A415" s="134">
        <v>44491</v>
      </c>
      <c r="B415" s="252" t="s">
        <v>10409</v>
      </c>
      <c r="C415" s="193" t="s">
        <v>10410</v>
      </c>
      <c r="D415" s="95"/>
      <c r="E415" s="42">
        <v>5065439.18</v>
      </c>
      <c r="F415" s="724">
        <f t="shared" si="6"/>
        <v>2969557263.2400002</v>
      </c>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276"/>
      <c r="AF415" s="276"/>
      <c r="AG415" s="276"/>
      <c r="AH415" s="276"/>
      <c r="AI415" s="276"/>
      <c r="AJ415" s="276"/>
      <c r="AK415" s="276"/>
      <c r="AL415" s="276"/>
      <c r="AM415" s="276"/>
      <c r="AN415" s="276"/>
      <c r="AO415" s="276"/>
      <c r="AP415" s="276"/>
      <c r="AQ415" s="276"/>
      <c r="AR415" s="276"/>
      <c r="AS415" s="276"/>
      <c r="AT415" s="276"/>
      <c r="AU415" s="276"/>
      <c r="AV415" s="276"/>
      <c r="AW415" s="276"/>
      <c r="AX415" s="276"/>
      <c r="AY415" s="276"/>
      <c r="AZ415" s="276"/>
      <c r="BA415" s="276"/>
      <c r="BB415" s="276"/>
      <c r="BC415" s="276"/>
      <c r="BD415" s="276"/>
      <c r="BE415" s="276"/>
      <c r="BF415" s="276"/>
      <c r="BG415" s="276"/>
      <c r="BH415" s="276"/>
    </row>
    <row r="416" spans="1:60" s="141" customFormat="1" ht="50.25" customHeight="1" x14ac:dyDescent="0.2">
      <c r="A416" s="134">
        <v>44494</v>
      </c>
      <c r="B416" s="252" t="s">
        <v>10447</v>
      </c>
      <c r="C416" s="193" t="s">
        <v>10448</v>
      </c>
      <c r="D416" s="95"/>
      <c r="E416" s="42">
        <v>2402107.88</v>
      </c>
      <c r="F416" s="724">
        <f t="shared" si="6"/>
        <v>2967155155.3600001</v>
      </c>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76"/>
      <c r="AE416" s="276"/>
      <c r="AF416" s="276"/>
      <c r="AG416" s="276"/>
      <c r="AH416" s="276"/>
      <c r="AI416" s="276"/>
      <c r="AJ416" s="276"/>
      <c r="AK416" s="276"/>
      <c r="AL416" s="276"/>
      <c r="AM416" s="276"/>
      <c r="AN416" s="276"/>
      <c r="AO416" s="276"/>
      <c r="AP416" s="276"/>
      <c r="AQ416" s="276"/>
      <c r="AR416" s="276"/>
      <c r="AS416" s="276"/>
      <c r="AT416" s="276"/>
      <c r="AU416" s="276"/>
      <c r="AV416" s="276"/>
      <c r="AW416" s="276"/>
      <c r="AX416" s="276"/>
      <c r="AY416" s="276"/>
      <c r="AZ416" s="276"/>
      <c r="BA416" s="276"/>
      <c r="BB416" s="276"/>
      <c r="BC416" s="276"/>
      <c r="BD416" s="276"/>
      <c r="BE416" s="276"/>
      <c r="BF416" s="276"/>
      <c r="BG416" s="276"/>
      <c r="BH416" s="276"/>
    </row>
    <row r="417" spans="1:60" s="141" customFormat="1" ht="30.75" customHeight="1" x14ac:dyDescent="0.2">
      <c r="A417" s="134">
        <v>44494</v>
      </c>
      <c r="B417" s="252" t="s">
        <v>10445</v>
      </c>
      <c r="C417" s="193" t="s">
        <v>10446</v>
      </c>
      <c r="D417" s="95"/>
      <c r="E417" s="42">
        <v>3472594.4</v>
      </c>
      <c r="F417" s="724">
        <f t="shared" si="6"/>
        <v>2963682560.96</v>
      </c>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76"/>
      <c r="AE417" s="276"/>
      <c r="AF417" s="276"/>
      <c r="AG417" s="276"/>
      <c r="AH417" s="276"/>
      <c r="AI417" s="276"/>
      <c r="AJ417" s="276"/>
      <c r="AK417" s="276"/>
      <c r="AL417" s="276"/>
      <c r="AM417" s="276"/>
      <c r="AN417" s="276"/>
      <c r="AO417" s="276"/>
      <c r="AP417" s="276"/>
      <c r="AQ417" s="276"/>
      <c r="AR417" s="276"/>
      <c r="AS417" s="276"/>
      <c r="AT417" s="276"/>
      <c r="AU417" s="276"/>
      <c r="AV417" s="276"/>
      <c r="AW417" s="276"/>
      <c r="AX417" s="276"/>
      <c r="AY417" s="276"/>
      <c r="AZ417" s="276"/>
      <c r="BA417" s="276"/>
      <c r="BB417" s="276"/>
      <c r="BC417" s="276"/>
      <c r="BD417" s="276"/>
      <c r="BE417" s="276"/>
      <c r="BF417" s="276"/>
      <c r="BG417" s="276"/>
      <c r="BH417" s="276"/>
    </row>
    <row r="418" spans="1:60" s="141" customFormat="1" ht="43.5" customHeight="1" x14ac:dyDescent="0.2">
      <c r="A418" s="134">
        <v>44495</v>
      </c>
      <c r="B418" s="252" t="s">
        <v>10453</v>
      </c>
      <c r="C418" s="193" t="s">
        <v>10455</v>
      </c>
      <c r="D418" s="95"/>
      <c r="E418" s="42">
        <v>2142906.14</v>
      </c>
      <c r="F418" s="724">
        <f t="shared" si="6"/>
        <v>2961539654.8200002</v>
      </c>
      <c r="G418" s="276"/>
      <c r="H418" s="276"/>
      <c r="I418" s="276"/>
      <c r="K418" s="276"/>
      <c r="L418" s="276"/>
      <c r="M418" s="276"/>
      <c r="N418" s="276"/>
      <c r="O418" s="276"/>
      <c r="P418" s="276"/>
      <c r="Q418" s="276"/>
      <c r="R418" s="276"/>
      <c r="S418" s="276"/>
      <c r="T418" s="276"/>
      <c r="U418" s="276"/>
      <c r="V418" s="276"/>
      <c r="W418" s="276"/>
      <c r="X418" s="276"/>
      <c r="Y418" s="276"/>
      <c r="Z418" s="276"/>
      <c r="AA418" s="276"/>
      <c r="AB418" s="276"/>
      <c r="AC418" s="276"/>
      <c r="AD418" s="276"/>
      <c r="AE418" s="276"/>
      <c r="AF418" s="276"/>
      <c r="AG418" s="276"/>
      <c r="AH418" s="276"/>
      <c r="AI418" s="276"/>
      <c r="AJ418" s="276"/>
      <c r="AK418" s="276"/>
      <c r="AL418" s="276"/>
      <c r="AM418" s="276"/>
      <c r="AN418" s="276"/>
      <c r="AO418" s="276"/>
      <c r="AP418" s="276"/>
      <c r="AQ418" s="276"/>
      <c r="AR418" s="276"/>
      <c r="AS418" s="276"/>
      <c r="AT418" s="276"/>
      <c r="AU418" s="276"/>
      <c r="AV418" s="276"/>
      <c r="AW418" s="276"/>
      <c r="AX418" s="276"/>
      <c r="AY418" s="276"/>
      <c r="AZ418" s="276"/>
      <c r="BA418" s="276"/>
      <c r="BB418" s="276"/>
      <c r="BC418" s="276"/>
      <c r="BD418" s="276"/>
      <c r="BE418" s="276"/>
      <c r="BF418" s="276"/>
      <c r="BG418" s="276"/>
      <c r="BH418" s="276"/>
    </row>
    <row r="419" spans="1:60" s="141" customFormat="1" ht="40.5" customHeight="1" x14ac:dyDescent="0.2">
      <c r="A419" s="134">
        <v>44495</v>
      </c>
      <c r="B419" s="252" t="s">
        <v>10454</v>
      </c>
      <c r="C419" s="193" t="s">
        <v>10456</v>
      </c>
      <c r="D419" s="95"/>
      <c r="E419" s="42">
        <v>2937183</v>
      </c>
      <c r="F419" s="724">
        <f t="shared" si="6"/>
        <v>2958602471.8200002</v>
      </c>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276"/>
      <c r="AF419" s="276"/>
      <c r="AG419" s="276"/>
      <c r="AH419" s="276"/>
      <c r="AI419" s="276"/>
      <c r="AJ419" s="276"/>
      <c r="AK419" s="276"/>
      <c r="AL419" s="276"/>
      <c r="AM419" s="276"/>
      <c r="AN419" s="276"/>
      <c r="AO419" s="276"/>
      <c r="AP419" s="276"/>
      <c r="AQ419" s="276"/>
      <c r="AR419" s="276"/>
      <c r="AS419" s="276"/>
      <c r="AT419" s="276"/>
      <c r="AU419" s="276"/>
      <c r="AV419" s="276"/>
      <c r="AW419" s="276"/>
      <c r="AX419" s="276"/>
      <c r="AY419" s="276"/>
      <c r="AZ419" s="276"/>
      <c r="BA419" s="276"/>
      <c r="BB419" s="276"/>
      <c r="BC419" s="276"/>
      <c r="BD419" s="276"/>
      <c r="BE419" s="276"/>
      <c r="BF419" s="276"/>
      <c r="BG419" s="276"/>
      <c r="BH419" s="276"/>
    </row>
    <row r="420" spans="1:60" s="141" customFormat="1" ht="28.5" customHeight="1" x14ac:dyDescent="0.2">
      <c r="A420" s="948">
        <v>44496</v>
      </c>
      <c r="B420" s="252" t="s">
        <v>10461</v>
      </c>
      <c r="C420" s="193" t="s">
        <v>10462</v>
      </c>
      <c r="D420" s="265"/>
      <c r="E420" s="42">
        <v>4329187.3</v>
      </c>
      <c r="F420" s="724">
        <f t="shared" si="6"/>
        <v>2954273284.52</v>
      </c>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276"/>
      <c r="AF420" s="276"/>
      <c r="AG420" s="276"/>
      <c r="AH420" s="276"/>
      <c r="AI420" s="276"/>
      <c r="AJ420" s="276"/>
      <c r="AK420" s="276"/>
      <c r="AL420" s="276"/>
      <c r="AM420" s="276"/>
      <c r="AN420" s="276"/>
      <c r="AO420" s="276"/>
      <c r="AP420" s="276"/>
      <c r="AQ420" s="276"/>
      <c r="AR420" s="276"/>
      <c r="AS420" s="276"/>
      <c r="AT420" s="276"/>
      <c r="AU420" s="276"/>
      <c r="AV420" s="276"/>
      <c r="AW420" s="276"/>
      <c r="AX420" s="276"/>
      <c r="AY420" s="276"/>
      <c r="AZ420" s="276"/>
      <c r="BA420" s="276"/>
      <c r="BB420" s="276"/>
      <c r="BC420" s="276"/>
      <c r="BD420" s="276"/>
      <c r="BE420" s="276"/>
      <c r="BF420" s="276"/>
      <c r="BG420" s="276"/>
      <c r="BH420" s="276"/>
    </row>
    <row r="421" spans="1:60" s="141" customFormat="1" ht="36.75" customHeight="1" x14ac:dyDescent="0.2">
      <c r="A421" s="134">
        <v>44497</v>
      </c>
      <c r="B421" s="252" t="s">
        <v>10467</v>
      </c>
      <c r="C421" s="193" t="s">
        <v>10469</v>
      </c>
      <c r="D421" s="95"/>
      <c r="E421" s="42">
        <v>14962985.609999999</v>
      </c>
      <c r="F421" s="724">
        <f t="shared" si="6"/>
        <v>2939310298.9099998</v>
      </c>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76"/>
      <c r="AE421" s="276"/>
      <c r="AF421" s="276"/>
      <c r="AG421" s="276"/>
      <c r="AH421" s="276"/>
      <c r="AI421" s="276"/>
      <c r="AJ421" s="276"/>
      <c r="AK421" s="276"/>
      <c r="AL421" s="276"/>
      <c r="AM421" s="276"/>
      <c r="AN421" s="276"/>
      <c r="AO421" s="276"/>
      <c r="AP421" s="276"/>
      <c r="AQ421" s="276"/>
      <c r="AR421" s="276"/>
      <c r="AS421" s="276"/>
      <c r="AT421" s="276"/>
      <c r="AU421" s="276"/>
      <c r="AV421" s="276"/>
      <c r="AW421" s="276"/>
      <c r="AX421" s="276"/>
      <c r="AY421" s="276"/>
      <c r="AZ421" s="276"/>
      <c r="BA421" s="276"/>
      <c r="BB421" s="276"/>
      <c r="BC421" s="276"/>
      <c r="BD421" s="276"/>
      <c r="BE421" s="276"/>
      <c r="BF421" s="276"/>
      <c r="BG421" s="276"/>
      <c r="BH421" s="276"/>
    </row>
    <row r="422" spans="1:60" s="141" customFormat="1" ht="40.5" customHeight="1" x14ac:dyDescent="0.2">
      <c r="A422" s="134">
        <v>44497</v>
      </c>
      <c r="B422" s="252" t="s">
        <v>10468</v>
      </c>
      <c r="C422" s="193" t="s">
        <v>10470</v>
      </c>
      <c r="D422" s="95"/>
      <c r="E422" s="42">
        <v>1158163.26</v>
      </c>
      <c r="F422" s="724">
        <f t="shared" si="6"/>
        <v>2938152135.6499996</v>
      </c>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276"/>
      <c r="AF422" s="276"/>
      <c r="AG422" s="276"/>
      <c r="AH422" s="276"/>
      <c r="AI422" s="276"/>
      <c r="AJ422" s="276"/>
      <c r="AK422" s="276"/>
      <c r="AL422" s="276"/>
      <c r="AM422" s="276"/>
      <c r="AN422" s="276"/>
      <c r="AO422" s="276"/>
      <c r="AP422" s="276"/>
      <c r="AQ422" s="276"/>
      <c r="AR422" s="276"/>
      <c r="AS422" s="276"/>
      <c r="AT422" s="276"/>
      <c r="AU422" s="276"/>
      <c r="AV422" s="276"/>
      <c r="AW422" s="276"/>
      <c r="AX422" s="276"/>
      <c r="AY422" s="276"/>
      <c r="AZ422" s="276"/>
      <c r="BA422" s="276"/>
      <c r="BB422" s="276"/>
      <c r="BC422" s="276"/>
      <c r="BD422" s="276"/>
      <c r="BE422" s="276"/>
      <c r="BF422" s="276"/>
      <c r="BG422" s="276"/>
      <c r="BH422" s="276"/>
    </row>
    <row r="423" spans="1:60" s="141" customFormat="1" ht="34.5" customHeight="1" x14ac:dyDescent="0.2">
      <c r="A423" s="10"/>
      <c r="B423" s="28"/>
      <c r="C423" s="28"/>
      <c r="D423" s="121"/>
      <c r="E423" s="32"/>
      <c r="F423" s="113"/>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76"/>
      <c r="AE423" s="276"/>
      <c r="AF423" s="276"/>
      <c r="AG423" s="276"/>
      <c r="AH423" s="276"/>
      <c r="AI423" s="276"/>
      <c r="AJ423" s="276"/>
      <c r="AK423" s="276"/>
      <c r="AL423" s="276"/>
      <c r="AM423" s="276"/>
      <c r="AN423" s="276"/>
      <c r="AO423" s="276"/>
      <c r="AP423" s="276"/>
      <c r="AQ423" s="276"/>
      <c r="AR423" s="276"/>
      <c r="AS423" s="276"/>
      <c r="AT423" s="276"/>
      <c r="AU423" s="276"/>
      <c r="AV423" s="276"/>
      <c r="AW423" s="276"/>
      <c r="AX423" s="276"/>
      <c r="AY423" s="276"/>
      <c r="AZ423" s="276"/>
      <c r="BA423" s="276"/>
      <c r="BB423" s="276"/>
      <c r="BC423" s="276"/>
      <c r="BD423" s="276"/>
      <c r="BE423" s="276"/>
      <c r="BF423" s="276"/>
      <c r="BG423" s="276"/>
      <c r="BH423" s="276"/>
    </row>
    <row r="424" spans="1:60" s="141" customFormat="1" ht="34.5" customHeight="1" x14ac:dyDescent="0.2">
      <c r="A424" s="10"/>
      <c r="B424" s="28"/>
      <c r="C424" s="28"/>
      <c r="D424" s="121"/>
      <c r="E424" s="32"/>
      <c r="F424" s="113"/>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76"/>
      <c r="AE424" s="276"/>
      <c r="AF424" s="276"/>
      <c r="AG424" s="276"/>
      <c r="AH424" s="276"/>
      <c r="AI424" s="276"/>
      <c r="AJ424" s="276"/>
      <c r="AK424" s="276"/>
      <c r="AL424" s="276"/>
      <c r="AM424" s="276"/>
      <c r="AN424" s="276"/>
      <c r="AO424" s="276"/>
      <c r="AP424" s="276"/>
      <c r="AQ424" s="276"/>
      <c r="AR424" s="276"/>
      <c r="AS424" s="276"/>
      <c r="AT424" s="276"/>
      <c r="AU424" s="276"/>
      <c r="AV424" s="276"/>
      <c r="AW424" s="276"/>
      <c r="AX424" s="276"/>
      <c r="AY424" s="276"/>
      <c r="AZ424" s="276"/>
      <c r="BA424" s="276"/>
      <c r="BB424" s="276"/>
      <c r="BC424" s="276"/>
      <c r="BD424" s="276"/>
      <c r="BE424" s="276"/>
      <c r="BF424" s="276"/>
      <c r="BG424" s="276"/>
      <c r="BH424" s="276"/>
    </row>
    <row r="425" spans="1:60" s="141" customFormat="1" ht="34.5" customHeight="1" x14ac:dyDescent="0.2">
      <c r="A425" s="10"/>
      <c r="B425" s="28"/>
      <c r="C425" s="28"/>
      <c r="D425" s="121"/>
      <c r="E425" s="32"/>
      <c r="F425" s="113"/>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76"/>
      <c r="AE425" s="276"/>
      <c r="AF425" s="276"/>
      <c r="AG425" s="276"/>
      <c r="AH425" s="276"/>
      <c r="AI425" s="276"/>
      <c r="AJ425" s="276"/>
      <c r="AK425" s="276"/>
      <c r="AL425" s="276"/>
      <c r="AM425" s="276"/>
      <c r="AN425" s="276"/>
      <c r="AO425" s="276"/>
      <c r="AP425" s="276"/>
      <c r="AQ425" s="276"/>
      <c r="AR425" s="276"/>
      <c r="AS425" s="276"/>
      <c r="AT425" s="276"/>
      <c r="AU425" s="276"/>
      <c r="AV425" s="276"/>
      <c r="AW425" s="276"/>
      <c r="AX425" s="276"/>
      <c r="AY425" s="276"/>
      <c r="AZ425" s="276"/>
      <c r="BA425" s="276"/>
      <c r="BB425" s="276"/>
      <c r="BC425" s="276"/>
      <c r="BD425" s="276"/>
      <c r="BE425" s="276"/>
      <c r="BF425" s="276"/>
      <c r="BG425" s="276"/>
      <c r="BH425" s="276"/>
    </row>
    <row r="426" spans="1:60" s="141" customFormat="1" ht="34.5" customHeight="1" x14ac:dyDescent="0.2">
      <c r="A426" s="10"/>
      <c r="B426" s="28"/>
      <c r="C426" s="28"/>
      <c r="D426" s="121"/>
      <c r="E426" s="32"/>
      <c r="F426" s="113"/>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76"/>
      <c r="AE426" s="276"/>
      <c r="AF426" s="276"/>
      <c r="AG426" s="276"/>
      <c r="AH426" s="276"/>
      <c r="AI426" s="276"/>
      <c r="AJ426" s="276"/>
      <c r="AK426" s="276"/>
      <c r="AL426" s="276"/>
      <c r="AM426" s="276"/>
      <c r="AN426" s="276"/>
      <c r="AO426" s="276"/>
      <c r="AP426" s="276"/>
      <c r="AQ426" s="276"/>
      <c r="AR426" s="276"/>
      <c r="AS426" s="276"/>
      <c r="AT426" s="276"/>
      <c r="AU426" s="276"/>
      <c r="AV426" s="276"/>
      <c r="AW426" s="276"/>
      <c r="AX426" s="276"/>
      <c r="AY426" s="276"/>
      <c r="AZ426" s="276"/>
      <c r="BA426" s="276"/>
      <c r="BB426" s="276"/>
      <c r="BC426" s="276"/>
      <c r="BD426" s="276"/>
      <c r="BE426" s="276"/>
      <c r="BF426" s="276"/>
      <c r="BG426" s="276"/>
      <c r="BH426" s="276"/>
    </row>
    <row r="427" spans="1:60" s="141" customFormat="1" ht="34.5" customHeight="1" x14ac:dyDescent="0.2">
      <c r="A427" s="10"/>
      <c r="B427" s="28"/>
      <c r="C427" s="28"/>
      <c r="D427" s="121"/>
      <c r="E427" s="32"/>
      <c r="F427" s="113"/>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76"/>
      <c r="AE427" s="276"/>
      <c r="AF427" s="276"/>
      <c r="AG427" s="276"/>
      <c r="AH427" s="276"/>
      <c r="AI427" s="276"/>
      <c r="AJ427" s="276"/>
      <c r="AK427" s="276"/>
      <c r="AL427" s="276"/>
      <c r="AM427" s="276"/>
      <c r="AN427" s="276"/>
      <c r="AO427" s="276"/>
      <c r="AP427" s="276"/>
      <c r="AQ427" s="276"/>
      <c r="AR427" s="276"/>
      <c r="AS427" s="276"/>
      <c r="AT427" s="276"/>
      <c r="AU427" s="276"/>
      <c r="AV427" s="276"/>
      <c r="AW427" s="276"/>
      <c r="AX427" s="276"/>
      <c r="AY427" s="276"/>
      <c r="AZ427" s="276"/>
      <c r="BA427" s="276"/>
      <c r="BB427" s="276"/>
      <c r="BC427" s="276"/>
      <c r="BD427" s="276"/>
      <c r="BE427" s="276"/>
      <c r="BF427" s="276"/>
      <c r="BG427" s="276"/>
      <c r="BH427" s="276"/>
    </row>
    <row r="428" spans="1:60" s="141" customFormat="1" ht="34.5" customHeight="1" x14ac:dyDescent="0.2">
      <c r="A428" s="10"/>
      <c r="B428" s="28"/>
      <c r="C428" s="28"/>
      <c r="D428" s="121"/>
      <c r="E428" s="32"/>
      <c r="F428" s="113"/>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276"/>
      <c r="AF428" s="276"/>
      <c r="AG428" s="276"/>
      <c r="AH428" s="276"/>
      <c r="AI428" s="276"/>
      <c r="AJ428" s="276"/>
      <c r="AK428" s="276"/>
      <c r="AL428" s="276"/>
      <c r="AM428" s="276"/>
      <c r="AN428" s="276"/>
      <c r="AO428" s="276"/>
      <c r="AP428" s="276"/>
      <c r="AQ428" s="276"/>
      <c r="AR428" s="276"/>
      <c r="AS428" s="276"/>
      <c r="AT428" s="276"/>
      <c r="AU428" s="276"/>
      <c r="AV428" s="276"/>
      <c r="AW428" s="276"/>
      <c r="AX428" s="276"/>
      <c r="AY428" s="276"/>
      <c r="AZ428" s="276"/>
      <c r="BA428" s="276"/>
      <c r="BB428" s="276"/>
      <c r="BC428" s="276"/>
      <c r="BD428" s="276"/>
      <c r="BE428" s="276"/>
      <c r="BF428" s="276"/>
      <c r="BG428" s="276"/>
      <c r="BH428" s="276"/>
    </row>
    <row r="429" spans="1:60" s="141" customFormat="1" ht="34.5" customHeight="1" x14ac:dyDescent="0.2">
      <c r="A429" s="10"/>
      <c r="B429" s="28"/>
      <c r="C429" s="28"/>
      <c r="D429" s="121"/>
      <c r="E429" s="32"/>
      <c r="F429" s="113"/>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76"/>
      <c r="AE429" s="276"/>
      <c r="AF429" s="276"/>
      <c r="AG429" s="276"/>
      <c r="AH429" s="276"/>
      <c r="AI429" s="276"/>
      <c r="AJ429" s="276"/>
      <c r="AK429" s="276"/>
      <c r="AL429" s="276"/>
      <c r="AM429" s="276"/>
      <c r="AN429" s="276"/>
      <c r="AO429" s="276"/>
      <c r="AP429" s="276"/>
      <c r="AQ429" s="276"/>
      <c r="AR429" s="276"/>
      <c r="AS429" s="276"/>
      <c r="AT429" s="276"/>
      <c r="AU429" s="276"/>
      <c r="AV429" s="276"/>
      <c r="AW429" s="276"/>
      <c r="AX429" s="276"/>
      <c r="AY429" s="276"/>
      <c r="AZ429" s="276"/>
      <c r="BA429" s="276"/>
      <c r="BB429" s="276"/>
      <c r="BC429" s="276"/>
      <c r="BD429" s="276"/>
      <c r="BE429" s="276"/>
      <c r="BF429" s="276"/>
      <c r="BG429" s="276"/>
      <c r="BH429" s="276"/>
    </row>
    <row r="430" spans="1:60" s="141" customFormat="1" ht="34.5" customHeight="1" x14ac:dyDescent="0.2">
      <c r="A430" s="10"/>
      <c r="B430" s="28"/>
      <c r="C430" s="28"/>
      <c r="D430" s="121"/>
      <c r="E430" s="32"/>
      <c r="F430" s="113"/>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76"/>
      <c r="AE430" s="276"/>
      <c r="AF430" s="276"/>
      <c r="AG430" s="276"/>
      <c r="AH430" s="276"/>
      <c r="AI430" s="276"/>
      <c r="AJ430" s="276"/>
      <c r="AK430" s="276"/>
      <c r="AL430" s="276"/>
      <c r="AM430" s="276"/>
      <c r="AN430" s="276"/>
      <c r="AO430" s="276"/>
      <c r="AP430" s="276"/>
      <c r="AQ430" s="276"/>
      <c r="AR430" s="276"/>
      <c r="AS430" s="276"/>
      <c r="AT430" s="276"/>
      <c r="AU430" s="276"/>
      <c r="AV430" s="276"/>
      <c r="AW430" s="276"/>
      <c r="AX430" s="276"/>
      <c r="AY430" s="276"/>
      <c r="AZ430" s="276"/>
      <c r="BA430" s="276"/>
      <c r="BB430" s="276"/>
      <c r="BC430" s="276"/>
      <c r="BD430" s="276"/>
      <c r="BE430" s="276"/>
      <c r="BF430" s="276"/>
      <c r="BG430" s="276"/>
      <c r="BH430" s="276"/>
    </row>
    <row r="431" spans="1:60" s="141" customFormat="1" ht="34.5" customHeight="1" x14ac:dyDescent="0.2">
      <c r="A431" s="10"/>
      <c r="B431" s="28"/>
      <c r="C431" s="28"/>
      <c r="D431" s="121"/>
      <c r="E431" s="32"/>
      <c r="F431" s="113"/>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276"/>
      <c r="AF431" s="276"/>
      <c r="AG431" s="276"/>
      <c r="AH431" s="276"/>
      <c r="AI431" s="276"/>
      <c r="AJ431" s="276"/>
      <c r="AK431" s="276"/>
      <c r="AL431" s="276"/>
      <c r="AM431" s="276"/>
      <c r="AN431" s="276"/>
      <c r="AO431" s="276"/>
      <c r="AP431" s="276"/>
      <c r="AQ431" s="276"/>
      <c r="AR431" s="276"/>
      <c r="AS431" s="276"/>
      <c r="AT431" s="276"/>
      <c r="AU431" s="276"/>
      <c r="AV431" s="276"/>
      <c r="AW431" s="276"/>
      <c r="AX431" s="276"/>
      <c r="AY431" s="276"/>
      <c r="AZ431" s="276"/>
      <c r="BA431" s="276"/>
      <c r="BB431" s="276"/>
      <c r="BC431" s="276"/>
      <c r="BD431" s="276"/>
      <c r="BE431" s="276"/>
      <c r="BF431" s="276"/>
      <c r="BG431" s="276"/>
      <c r="BH431" s="276"/>
    </row>
    <row r="432" spans="1:60" s="141" customFormat="1" ht="34.5" customHeight="1" x14ac:dyDescent="0.2">
      <c r="A432" s="10"/>
      <c r="B432" s="28"/>
      <c r="C432" s="28"/>
      <c r="D432" s="121"/>
      <c r="E432" s="32"/>
      <c r="F432" s="113"/>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276"/>
      <c r="AF432" s="276"/>
      <c r="AG432" s="276"/>
      <c r="AH432" s="276"/>
      <c r="AI432" s="276"/>
      <c r="AJ432" s="276"/>
      <c r="AK432" s="276"/>
      <c r="AL432" s="276"/>
      <c r="AM432" s="276"/>
      <c r="AN432" s="276"/>
      <c r="AO432" s="276"/>
      <c r="AP432" s="276"/>
      <c r="AQ432" s="276"/>
      <c r="AR432" s="276"/>
      <c r="AS432" s="276"/>
      <c r="AT432" s="276"/>
      <c r="AU432" s="276"/>
      <c r="AV432" s="276"/>
      <c r="AW432" s="276"/>
      <c r="AX432" s="276"/>
      <c r="AY432" s="276"/>
      <c r="AZ432" s="276"/>
      <c r="BA432" s="276"/>
      <c r="BB432" s="276"/>
      <c r="BC432" s="276"/>
      <c r="BD432" s="276"/>
      <c r="BE432" s="276"/>
      <c r="BF432" s="276"/>
      <c r="BG432" s="276"/>
      <c r="BH432" s="276"/>
    </row>
    <row r="433" spans="1:60" s="141" customFormat="1" ht="34.5" customHeight="1" x14ac:dyDescent="0.2">
      <c r="A433" s="10"/>
      <c r="B433" s="28"/>
      <c r="C433" s="28"/>
      <c r="D433" s="121"/>
      <c r="E433" s="32"/>
      <c r="F433" s="113"/>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76"/>
      <c r="AE433" s="276"/>
      <c r="AF433" s="276"/>
      <c r="AG433" s="276"/>
      <c r="AH433" s="276"/>
      <c r="AI433" s="276"/>
      <c r="AJ433" s="276"/>
      <c r="AK433" s="276"/>
      <c r="AL433" s="276"/>
      <c r="AM433" s="276"/>
      <c r="AN433" s="276"/>
      <c r="AO433" s="276"/>
      <c r="AP433" s="276"/>
      <c r="AQ433" s="276"/>
      <c r="AR433" s="276"/>
      <c r="AS433" s="276"/>
      <c r="AT433" s="276"/>
      <c r="AU433" s="276"/>
      <c r="AV433" s="276"/>
      <c r="AW433" s="276"/>
      <c r="AX433" s="276"/>
      <c r="AY433" s="276"/>
      <c r="AZ433" s="276"/>
      <c r="BA433" s="276"/>
      <c r="BB433" s="276"/>
      <c r="BC433" s="276"/>
      <c r="BD433" s="276"/>
      <c r="BE433" s="276"/>
      <c r="BF433" s="276"/>
      <c r="BG433" s="276"/>
      <c r="BH433" s="276"/>
    </row>
    <row r="434" spans="1:60" s="141" customFormat="1" ht="34.5" customHeight="1" x14ac:dyDescent="0.2">
      <c r="A434" s="10"/>
      <c r="B434" s="28"/>
      <c r="C434" s="28"/>
      <c r="D434" s="121"/>
      <c r="E434" s="32"/>
      <c r="F434" s="113"/>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76"/>
      <c r="AE434" s="276"/>
      <c r="AF434" s="276"/>
      <c r="AG434" s="276"/>
      <c r="AH434" s="276"/>
      <c r="AI434" s="276"/>
      <c r="AJ434" s="276"/>
      <c r="AK434" s="276"/>
      <c r="AL434" s="276"/>
      <c r="AM434" s="276"/>
      <c r="AN434" s="276"/>
      <c r="AO434" s="276"/>
      <c r="AP434" s="276"/>
      <c r="AQ434" s="276"/>
      <c r="AR434" s="276"/>
      <c r="AS434" s="276"/>
      <c r="AT434" s="276"/>
      <c r="AU434" s="276"/>
      <c r="AV434" s="276"/>
      <c r="AW434" s="276"/>
      <c r="AX434" s="276"/>
      <c r="AY434" s="276"/>
      <c r="AZ434" s="276"/>
      <c r="BA434" s="276"/>
      <c r="BB434" s="276"/>
      <c r="BC434" s="276"/>
      <c r="BD434" s="276"/>
      <c r="BE434" s="276"/>
      <c r="BF434" s="276"/>
      <c r="BG434" s="276"/>
      <c r="BH434" s="276"/>
    </row>
    <row r="435" spans="1:60" s="141" customFormat="1" ht="15" customHeight="1" x14ac:dyDescent="0.25">
      <c r="A435" s="1171" t="s">
        <v>0</v>
      </c>
      <c r="B435" s="1171"/>
      <c r="C435" s="1171"/>
      <c r="D435" s="1171"/>
      <c r="E435" s="1171"/>
      <c r="F435" s="1171"/>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76"/>
      <c r="AE435" s="276"/>
      <c r="AF435" s="276"/>
      <c r="AG435" s="276"/>
      <c r="AH435" s="276"/>
      <c r="AI435" s="276"/>
      <c r="AJ435" s="276"/>
      <c r="AK435" s="276"/>
      <c r="AL435" s="276"/>
      <c r="AM435" s="276"/>
      <c r="AN435" s="276"/>
      <c r="AO435" s="276"/>
      <c r="AP435" s="276"/>
      <c r="AQ435" s="276"/>
      <c r="AR435" s="276"/>
      <c r="AS435" s="276"/>
      <c r="AT435" s="276"/>
      <c r="AU435" s="276"/>
      <c r="AV435" s="276"/>
      <c r="AW435" s="276"/>
      <c r="AX435" s="276"/>
      <c r="AY435" s="276"/>
      <c r="AZ435" s="276"/>
      <c r="BA435" s="276"/>
      <c r="BB435" s="276"/>
      <c r="BC435" s="276"/>
      <c r="BD435" s="276"/>
      <c r="BE435" s="276"/>
      <c r="BF435" s="276"/>
      <c r="BG435" s="276"/>
      <c r="BH435" s="276"/>
    </row>
    <row r="436" spans="1:60" s="141" customFormat="1" ht="15" customHeight="1" x14ac:dyDescent="0.25">
      <c r="A436" s="1171" t="s">
        <v>1</v>
      </c>
      <c r="B436" s="1171"/>
      <c r="C436" s="1171"/>
      <c r="D436" s="1171"/>
      <c r="E436" s="1171"/>
      <c r="F436" s="1171"/>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76"/>
      <c r="AE436" s="276"/>
      <c r="AF436" s="276"/>
      <c r="AG436" s="276"/>
      <c r="AH436" s="276"/>
      <c r="AI436" s="276"/>
      <c r="AJ436" s="276"/>
      <c r="AK436" s="276"/>
      <c r="AL436" s="276"/>
      <c r="AM436" s="276"/>
      <c r="AN436" s="276"/>
      <c r="AO436" s="276"/>
      <c r="AP436" s="276"/>
      <c r="AQ436" s="276"/>
      <c r="AR436" s="276"/>
      <c r="AS436" s="276"/>
      <c r="AT436" s="276"/>
      <c r="AU436" s="276"/>
      <c r="AV436" s="276"/>
      <c r="AW436" s="276"/>
      <c r="AX436" s="276"/>
      <c r="AY436" s="276"/>
      <c r="AZ436" s="276"/>
      <c r="BA436" s="276"/>
      <c r="BB436" s="276"/>
      <c r="BC436" s="276"/>
      <c r="BD436" s="276"/>
      <c r="BE436" s="276"/>
      <c r="BF436" s="276"/>
      <c r="BG436" s="276"/>
      <c r="BH436" s="276"/>
    </row>
    <row r="437" spans="1:60" s="141" customFormat="1" ht="15" customHeight="1" x14ac:dyDescent="0.25">
      <c r="A437" s="1173" t="s">
        <v>9631</v>
      </c>
      <c r="B437" s="1173"/>
      <c r="C437" s="1173"/>
      <c r="D437" s="1173"/>
      <c r="E437" s="1173"/>
      <c r="F437" s="1173"/>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76"/>
      <c r="AE437" s="276"/>
      <c r="AF437" s="276"/>
      <c r="AG437" s="276"/>
      <c r="AH437" s="276"/>
      <c r="AI437" s="276"/>
      <c r="AJ437" s="276"/>
      <c r="AK437" s="276"/>
      <c r="AL437" s="276"/>
      <c r="AM437" s="276"/>
      <c r="AN437" s="276"/>
      <c r="AO437" s="276"/>
      <c r="AP437" s="276"/>
      <c r="AQ437" s="276"/>
      <c r="AR437" s="276"/>
      <c r="AS437" s="276"/>
      <c r="AT437" s="276"/>
      <c r="AU437" s="276"/>
      <c r="AV437" s="276"/>
      <c r="AW437" s="276"/>
      <c r="AX437" s="276"/>
      <c r="AY437" s="276"/>
      <c r="AZ437" s="276"/>
      <c r="BA437" s="276"/>
      <c r="BB437" s="276"/>
      <c r="BC437" s="276"/>
      <c r="BD437" s="276"/>
      <c r="BE437" s="276"/>
      <c r="BF437" s="276"/>
      <c r="BG437" s="276"/>
      <c r="BH437" s="276"/>
    </row>
    <row r="438" spans="1:60" s="141" customFormat="1" ht="15" customHeight="1" x14ac:dyDescent="0.25">
      <c r="A438" s="1173" t="s">
        <v>2</v>
      </c>
      <c r="B438" s="1173"/>
      <c r="C438" s="1173"/>
      <c r="D438" s="1173"/>
      <c r="E438" s="1173"/>
      <c r="F438" s="1173"/>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s="276"/>
      <c r="AG438" s="276"/>
      <c r="AH438" s="276"/>
      <c r="AI438" s="276"/>
      <c r="AJ438" s="276"/>
      <c r="AK438" s="276"/>
      <c r="AL438" s="276"/>
      <c r="AM438" s="276"/>
      <c r="AN438" s="276"/>
      <c r="AO438" s="276"/>
      <c r="AP438" s="276"/>
      <c r="AQ438" s="276"/>
      <c r="AR438" s="276"/>
      <c r="AS438" s="276"/>
      <c r="AT438" s="276"/>
      <c r="AU438" s="276"/>
      <c r="AV438" s="276"/>
      <c r="AW438" s="276"/>
      <c r="AX438" s="276"/>
      <c r="AY438" s="276"/>
      <c r="AZ438" s="276"/>
      <c r="BA438" s="276"/>
      <c r="BB438" s="276"/>
      <c r="BC438" s="276"/>
      <c r="BD438" s="276"/>
      <c r="BE438" s="276"/>
      <c r="BF438" s="276"/>
      <c r="BG438" s="276"/>
      <c r="BH438" s="276"/>
    </row>
    <row r="439" spans="1:60" s="141" customFormat="1" ht="15" customHeight="1" x14ac:dyDescent="0.25">
      <c r="A439" s="626"/>
      <c r="B439" s="627"/>
      <c r="C439" s="628"/>
      <c r="D439" s="629"/>
      <c r="E439" s="630"/>
      <c r="F439" s="631"/>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76"/>
      <c r="AE439" s="276"/>
      <c r="AF439" s="276"/>
      <c r="AG439" s="276"/>
      <c r="AH439" s="276"/>
      <c r="AI439" s="276"/>
      <c r="AJ439" s="276"/>
      <c r="AK439" s="276"/>
      <c r="AL439" s="276"/>
      <c r="AM439" s="276"/>
      <c r="AN439" s="276"/>
      <c r="AO439" s="276"/>
      <c r="AP439" s="276"/>
      <c r="AQ439" s="276"/>
      <c r="AR439" s="276"/>
      <c r="AS439" s="276"/>
      <c r="AT439" s="276"/>
      <c r="AU439" s="276"/>
      <c r="AV439" s="276"/>
      <c r="AW439" s="276"/>
      <c r="AX439" s="276"/>
      <c r="AY439" s="276"/>
      <c r="AZ439" s="276"/>
      <c r="BA439" s="276"/>
      <c r="BB439" s="276"/>
      <c r="BC439" s="276"/>
      <c r="BD439" s="276"/>
      <c r="BE439" s="276"/>
      <c r="BF439" s="276"/>
      <c r="BG439" s="276"/>
      <c r="BH439" s="276"/>
    </row>
    <row r="440" spans="1:60" s="141" customFormat="1" ht="30" customHeight="1" x14ac:dyDescent="0.2">
      <c r="A440" s="1309" t="s">
        <v>17</v>
      </c>
      <c r="B440" s="1309"/>
      <c r="C440" s="1309"/>
      <c r="D440" s="1309"/>
      <c r="E440" s="1309"/>
      <c r="F440" s="1309"/>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276"/>
      <c r="AF440" s="276"/>
      <c r="AG440" s="276"/>
      <c r="AH440" s="276"/>
      <c r="AI440" s="276"/>
      <c r="AJ440" s="276"/>
      <c r="AK440" s="276"/>
      <c r="AL440" s="276"/>
      <c r="AM440" s="276"/>
      <c r="AN440" s="276"/>
      <c r="AO440" s="276"/>
      <c r="AP440" s="276"/>
      <c r="AQ440" s="276"/>
      <c r="AR440" s="276"/>
      <c r="AS440" s="276"/>
      <c r="AT440" s="276"/>
      <c r="AU440" s="276"/>
      <c r="AV440" s="276"/>
      <c r="AW440" s="276"/>
      <c r="AX440" s="276"/>
      <c r="AY440" s="276"/>
      <c r="AZ440" s="276"/>
      <c r="BA440" s="276"/>
      <c r="BB440" s="276"/>
      <c r="BC440" s="276"/>
      <c r="BD440" s="276"/>
      <c r="BE440" s="276"/>
      <c r="BF440" s="276"/>
      <c r="BG440" s="276"/>
      <c r="BH440" s="276"/>
    </row>
    <row r="441" spans="1:60" s="141" customFormat="1" ht="33" customHeight="1" x14ac:dyDescent="0.2">
      <c r="A441" s="1309" t="s">
        <v>4</v>
      </c>
      <c r="B441" s="1309"/>
      <c r="C441" s="1309"/>
      <c r="D441" s="1309"/>
      <c r="E441" s="1309"/>
      <c r="F441" s="726">
        <v>31991827.91</v>
      </c>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6"/>
      <c r="AF441" s="276"/>
      <c r="AG441" s="276"/>
      <c r="AH441" s="276"/>
      <c r="AI441" s="276"/>
      <c r="AJ441" s="276"/>
      <c r="AK441" s="276"/>
      <c r="AL441" s="276"/>
      <c r="AM441" s="276"/>
      <c r="AN441" s="276"/>
      <c r="AO441" s="276"/>
      <c r="AP441" s="276"/>
      <c r="AQ441" s="276"/>
      <c r="AR441" s="276"/>
      <c r="AS441" s="276"/>
      <c r="AT441" s="276"/>
      <c r="AU441" s="276"/>
      <c r="AV441" s="276"/>
      <c r="AW441" s="276"/>
      <c r="AX441" s="276"/>
      <c r="AY441" s="276"/>
      <c r="AZ441" s="276"/>
      <c r="BA441" s="276"/>
      <c r="BB441" s="276"/>
      <c r="BC441" s="276"/>
      <c r="BD441" s="276"/>
      <c r="BE441" s="276"/>
      <c r="BF441" s="276"/>
      <c r="BG441" s="276"/>
      <c r="BH441" s="276"/>
    </row>
    <row r="442" spans="1:60" ht="12" x14ac:dyDescent="0.2">
      <c r="A442" s="957" t="s">
        <v>5</v>
      </c>
      <c r="B442" s="957" t="s">
        <v>6</v>
      </c>
      <c r="C442" s="957" t="s">
        <v>18</v>
      </c>
      <c r="D442" s="957" t="s">
        <v>8</v>
      </c>
      <c r="E442" s="957" t="s">
        <v>9</v>
      </c>
      <c r="F442" s="957" t="s">
        <v>6181</v>
      </c>
    </row>
    <row r="443" spans="1:60" ht="15" customHeight="1" x14ac:dyDescent="0.2">
      <c r="A443" s="615"/>
      <c r="B443" s="359"/>
      <c r="C443" s="616" t="s">
        <v>387</v>
      </c>
      <c r="D443" s="715">
        <f>244369.65+3396.68</f>
        <v>247766.33</v>
      </c>
      <c r="E443" s="447"/>
      <c r="F443" s="619">
        <f>F441+D443</f>
        <v>32239594.239999998</v>
      </c>
    </row>
    <row r="444" spans="1:60" ht="15" customHeight="1" x14ac:dyDescent="0.2">
      <c r="A444" s="87"/>
      <c r="B444" s="1"/>
      <c r="C444" s="2" t="s">
        <v>19</v>
      </c>
      <c r="D444" s="716">
        <v>162841546</v>
      </c>
      <c r="E444" s="40"/>
      <c r="F444" s="619">
        <f>F443+D444</f>
        <v>195081140.24000001</v>
      </c>
    </row>
    <row r="445" spans="1:60" ht="15" customHeight="1" x14ac:dyDescent="0.2">
      <c r="A445" s="87"/>
      <c r="B445" s="1"/>
      <c r="C445" s="2" t="s">
        <v>19</v>
      </c>
      <c r="D445" s="716"/>
      <c r="E445" s="40">
        <v>8510388.1099999994</v>
      </c>
      <c r="F445" s="619">
        <f>F444-E445</f>
        <v>186570752.13</v>
      </c>
    </row>
    <row r="446" spans="1:60" ht="15" customHeight="1" x14ac:dyDescent="0.2">
      <c r="A446" s="87"/>
      <c r="B446" s="1"/>
      <c r="C446" s="2" t="s">
        <v>20</v>
      </c>
      <c r="D446" s="716">
        <v>175027.85</v>
      </c>
      <c r="E446" s="717"/>
      <c r="F446" s="619">
        <f>F445+D446</f>
        <v>186745779.97999999</v>
      </c>
      <c r="H446" s="910"/>
    </row>
    <row r="447" spans="1:60" ht="15" customHeight="1" x14ac:dyDescent="0.2">
      <c r="A447" s="87"/>
      <c r="B447" s="1"/>
      <c r="C447" s="530" t="s">
        <v>2479</v>
      </c>
      <c r="D447" s="717"/>
      <c r="E447" s="717">
        <v>196127.29</v>
      </c>
      <c r="F447" s="619">
        <f>F446-E447</f>
        <v>186549652.69</v>
      </c>
    </row>
    <row r="448" spans="1:60" ht="15" customHeight="1" x14ac:dyDescent="0.2">
      <c r="A448" s="87"/>
      <c r="B448" s="1"/>
      <c r="C448" s="2" t="s">
        <v>1090</v>
      </c>
      <c r="D448" s="717"/>
      <c r="E448" s="763">
        <v>864.26</v>
      </c>
      <c r="F448" s="619">
        <f t="shared" ref="F448:F488" si="7">F447-E448</f>
        <v>186548788.43000001</v>
      </c>
      <c r="H448" s="910"/>
    </row>
    <row r="449" spans="1:9" ht="15" customHeight="1" x14ac:dyDescent="0.2">
      <c r="A449" s="87"/>
      <c r="B449" s="242"/>
      <c r="C449" s="2" t="s">
        <v>1083</v>
      </c>
      <c r="D449" s="62"/>
      <c r="E449" s="711">
        <v>1000</v>
      </c>
      <c r="F449" s="619">
        <f t="shared" si="7"/>
        <v>186547788.43000001</v>
      </c>
    </row>
    <row r="450" spans="1:9" ht="15" customHeight="1" x14ac:dyDescent="0.2">
      <c r="A450" s="87"/>
      <c r="B450" s="242"/>
      <c r="C450" s="2" t="s">
        <v>1358</v>
      </c>
      <c r="D450" s="62"/>
      <c r="E450" s="711">
        <v>175</v>
      </c>
      <c r="F450" s="619">
        <f t="shared" si="7"/>
        <v>186547613.43000001</v>
      </c>
    </row>
    <row r="451" spans="1:9" ht="15" customHeight="1" x14ac:dyDescent="0.2">
      <c r="A451" s="134"/>
      <c r="B451" s="27"/>
      <c r="C451" s="538" t="s">
        <v>2484</v>
      </c>
      <c r="D451" s="95"/>
      <c r="E451" s="472">
        <v>256627.95</v>
      </c>
      <c r="F451" s="619">
        <f t="shared" si="7"/>
        <v>186290985.48000002</v>
      </c>
    </row>
    <row r="452" spans="1:9" ht="15" customHeight="1" x14ac:dyDescent="0.2">
      <c r="A452" s="134"/>
      <c r="B452" s="252"/>
      <c r="C452" s="879" t="s">
        <v>10251</v>
      </c>
      <c r="D452" s="878"/>
      <c r="E452" s="878">
        <v>188981.49</v>
      </c>
      <c r="F452" s="619">
        <f t="shared" si="7"/>
        <v>186102003.99000001</v>
      </c>
    </row>
    <row r="453" spans="1:9" ht="15" customHeight="1" x14ac:dyDescent="0.2">
      <c r="A453" s="134"/>
      <c r="B453" s="252"/>
      <c r="C453" s="879" t="s">
        <v>14</v>
      </c>
      <c r="D453" s="878"/>
      <c r="E453" s="42">
        <v>9384</v>
      </c>
      <c r="F453" s="619">
        <f t="shared" si="7"/>
        <v>186092619.99000001</v>
      </c>
    </row>
    <row r="454" spans="1:9" s="14" customFormat="1" ht="17.25" customHeight="1" x14ac:dyDescent="0.2">
      <c r="A454" s="134">
        <v>44470</v>
      </c>
      <c r="B454" s="252" t="s">
        <v>9953</v>
      </c>
      <c r="C454" s="193" t="s">
        <v>515</v>
      </c>
      <c r="D454" s="95"/>
      <c r="E454" s="42">
        <v>6160225.2800000003</v>
      </c>
      <c r="F454" s="619">
        <f t="shared" si="7"/>
        <v>179932394.71000001</v>
      </c>
      <c r="I454" s="880"/>
    </row>
    <row r="455" spans="1:9" s="14" customFormat="1" ht="24" customHeight="1" x14ac:dyDescent="0.2">
      <c r="A455" s="134">
        <v>44470</v>
      </c>
      <c r="B455" s="252" t="s">
        <v>9963</v>
      </c>
      <c r="C455" s="193" t="s">
        <v>9954</v>
      </c>
      <c r="D455" s="95"/>
      <c r="E455" s="42">
        <v>39334.120000000003</v>
      </c>
      <c r="F455" s="619">
        <f t="shared" si="7"/>
        <v>179893060.59</v>
      </c>
    </row>
    <row r="456" spans="1:9" s="14" customFormat="1" ht="27.75" customHeight="1" x14ac:dyDescent="0.2">
      <c r="A456" s="134">
        <v>44470</v>
      </c>
      <c r="B456" s="252" t="s">
        <v>9964</v>
      </c>
      <c r="C456" s="193" t="s">
        <v>9966</v>
      </c>
      <c r="D456" s="265"/>
      <c r="E456" s="42">
        <v>9384</v>
      </c>
      <c r="F456" s="619">
        <f t="shared" si="7"/>
        <v>179883676.59</v>
      </c>
    </row>
    <row r="457" spans="1:9" s="14" customFormat="1" ht="33" customHeight="1" x14ac:dyDescent="0.2">
      <c r="A457" s="134">
        <v>44470</v>
      </c>
      <c r="B457" s="252" t="s">
        <v>9962</v>
      </c>
      <c r="C457" s="193" t="s">
        <v>9967</v>
      </c>
      <c r="D457" s="95"/>
      <c r="E457" s="42">
        <v>48338</v>
      </c>
      <c r="F457" s="619">
        <f t="shared" si="7"/>
        <v>179835338.59</v>
      </c>
      <c r="I457" s="623"/>
    </row>
    <row r="458" spans="1:9" s="14" customFormat="1" ht="39" customHeight="1" x14ac:dyDescent="0.2">
      <c r="A458" s="134">
        <v>44470</v>
      </c>
      <c r="B458" s="252" t="s">
        <v>9961</v>
      </c>
      <c r="C458" s="193" t="s">
        <v>9968</v>
      </c>
      <c r="D458" s="95"/>
      <c r="E458" s="42">
        <v>10150</v>
      </c>
      <c r="F458" s="619">
        <f t="shared" si="7"/>
        <v>179825188.59</v>
      </c>
      <c r="I458" s="623"/>
    </row>
    <row r="459" spans="1:9" s="14" customFormat="1" ht="52.5" customHeight="1" x14ac:dyDescent="0.2">
      <c r="A459" s="134">
        <v>44470</v>
      </c>
      <c r="B459" s="252" t="s">
        <v>9960</v>
      </c>
      <c r="C459" s="193" t="s">
        <v>9969</v>
      </c>
      <c r="D459" s="95"/>
      <c r="E459" s="42">
        <v>442586.62</v>
      </c>
      <c r="F459" s="619">
        <f t="shared" si="7"/>
        <v>179382601.97</v>
      </c>
    </row>
    <row r="460" spans="1:9" s="14" customFormat="1" ht="30.75" customHeight="1" x14ac:dyDescent="0.2">
      <c r="A460" s="134">
        <v>44477</v>
      </c>
      <c r="B460" s="252" t="s">
        <v>9959</v>
      </c>
      <c r="C460" s="193" t="s">
        <v>9974</v>
      </c>
      <c r="D460" s="95"/>
      <c r="E460" s="42">
        <v>539940.9</v>
      </c>
      <c r="F460" s="619">
        <f t="shared" si="7"/>
        <v>178842661.06999999</v>
      </c>
    </row>
    <row r="461" spans="1:9" s="14" customFormat="1" ht="27" customHeight="1" x14ac:dyDescent="0.2">
      <c r="A461" s="134">
        <v>44480</v>
      </c>
      <c r="B461" s="252" t="s">
        <v>10112</v>
      </c>
      <c r="C461" s="193" t="s">
        <v>9970</v>
      </c>
      <c r="D461" s="95"/>
      <c r="E461" s="42">
        <v>34345.870000000003</v>
      </c>
      <c r="F461" s="619">
        <f t="shared" si="7"/>
        <v>178808315.19999999</v>
      </c>
    </row>
    <row r="462" spans="1:9" s="14" customFormat="1" ht="23.25" customHeight="1" x14ac:dyDescent="0.2">
      <c r="A462" s="134">
        <v>44480</v>
      </c>
      <c r="B462" s="252" t="s">
        <v>9965</v>
      </c>
      <c r="C462" s="193" t="s">
        <v>9971</v>
      </c>
      <c r="D462" s="95"/>
      <c r="E462" s="42">
        <v>7653.82</v>
      </c>
      <c r="F462" s="619">
        <f t="shared" si="7"/>
        <v>178800661.38</v>
      </c>
    </row>
    <row r="463" spans="1:9" s="14" customFormat="1" ht="27" customHeight="1" x14ac:dyDescent="0.2">
      <c r="A463" s="134">
        <v>44480</v>
      </c>
      <c r="B463" s="252" t="s">
        <v>10113</v>
      </c>
      <c r="C463" s="193" t="s">
        <v>9972</v>
      </c>
      <c r="D463" s="95"/>
      <c r="E463" s="42">
        <v>274996.55</v>
      </c>
      <c r="F463" s="619">
        <f t="shared" si="7"/>
        <v>178525664.82999998</v>
      </c>
    </row>
    <row r="464" spans="1:9" s="14" customFormat="1" ht="24" customHeight="1" x14ac:dyDescent="0.2">
      <c r="A464" s="134">
        <v>44480</v>
      </c>
      <c r="B464" s="252" t="s">
        <v>9952</v>
      </c>
      <c r="C464" s="193" t="s">
        <v>41</v>
      </c>
      <c r="D464" s="265"/>
      <c r="E464" s="42">
        <v>0</v>
      </c>
      <c r="F464" s="619">
        <f t="shared" si="7"/>
        <v>178525664.82999998</v>
      </c>
    </row>
    <row r="465" spans="1:9" s="14" customFormat="1" ht="21" customHeight="1" x14ac:dyDescent="0.2">
      <c r="A465" s="134">
        <v>44480</v>
      </c>
      <c r="B465" s="929" t="s">
        <v>10114</v>
      </c>
      <c r="C465" s="193" t="s">
        <v>9972</v>
      </c>
      <c r="D465" s="95"/>
      <c r="E465" s="42">
        <v>184129.32</v>
      </c>
      <c r="F465" s="619">
        <f t="shared" si="7"/>
        <v>178341535.50999999</v>
      </c>
    </row>
    <row r="466" spans="1:9" s="14" customFormat="1" ht="29.25" customHeight="1" x14ac:dyDescent="0.2">
      <c r="A466" s="134">
        <v>44481</v>
      </c>
      <c r="B466" s="252" t="s">
        <v>9958</v>
      </c>
      <c r="C466" s="193" t="s">
        <v>9973</v>
      </c>
      <c r="D466" s="95"/>
      <c r="E466" s="42">
        <v>26877.93</v>
      </c>
      <c r="F466" s="619">
        <f t="shared" si="7"/>
        <v>178314657.57999998</v>
      </c>
    </row>
    <row r="467" spans="1:9" s="14" customFormat="1" ht="30" customHeight="1" x14ac:dyDescent="0.2">
      <c r="A467" s="134">
        <v>44483</v>
      </c>
      <c r="B467" s="252" t="s">
        <v>9956</v>
      </c>
      <c r="C467" s="214" t="s">
        <v>9955</v>
      </c>
      <c r="D467" s="95"/>
      <c r="E467" s="42">
        <v>15538.38</v>
      </c>
      <c r="F467" s="619">
        <f t="shared" si="7"/>
        <v>178299119.19999999</v>
      </c>
    </row>
    <row r="468" spans="1:9" s="14" customFormat="1" ht="21" customHeight="1" x14ac:dyDescent="0.2">
      <c r="A468" s="134">
        <v>44483</v>
      </c>
      <c r="B468" s="252" t="s">
        <v>9951</v>
      </c>
      <c r="C468" s="214" t="s">
        <v>41</v>
      </c>
      <c r="D468" s="95"/>
      <c r="E468" s="42">
        <v>0</v>
      </c>
      <c r="F468" s="619">
        <f t="shared" si="7"/>
        <v>178299119.19999999</v>
      </c>
    </row>
    <row r="469" spans="1:9" s="14" customFormat="1" ht="30" customHeight="1" x14ac:dyDescent="0.2">
      <c r="A469" s="134">
        <v>44483</v>
      </c>
      <c r="B469" s="252" t="s">
        <v>9975</v>
      </c>
      <c r="C469" s="214" t="s">
        <v>9955</v>
      </c>
      <c r="D469" s="95"/>
      <c r="E469" s="42">
        <v>1556752.09</v>
      </c>
      <c r="F469" s="619">
        <f t="shared" si="7"/>
        <v>176742367.10999998</v>
      </c>
      <c r="H469" s="20"/>
      <c r="I469" s="14" t="s">
        <v>9957</v>
      </c>
    </row>
    <row r="470" spans="1:9" s="14" customFormat="1" ht="15" customHeight="1" x14ac:dyDescent="0.2">
      <c r="A470" s="134">
        <v>44491</v>
      </c>
      <c r="B470" s="661">
        <v>103717</v>
      </c>
      <c r="C470" s="214" t="s">
        <v>526</v>
      </c>
      <c r="D470" s="95"/>
      <c r="E470" s="42">
        <v>24673.63</v>
      </c>
      <c r="F470" s="619">
        <f t="shared" si="7"/>
        <v>176717693.47999999</v>
      </c>
    </row>
    <row r="471" spans="1:9" s="14" customFormat="1" ht="15" customHeight="1" x14ac:dyDescent="0.2">
      <c r="A471" s="134">
        <v>44491</v>
      </c>
      <c r="B471" s="5">
        <v>103718</v>
      </c>
      <c r="C471" s="214" t="s">
        <v>41</v>
      </c>
      <c r="D471" s="95"/>
      <c r="E471" s="42">
        <v>0</v>
      </c>
      <c r="F471" s="619">
        <f t="shared" si="7"/>
        <v>176717693.47999999</v>
      </c>
    </row>
    <row r="472" spans="1:9" s="14" customFormat="1" ht="15" customHeight="1" x14ac:dyDescent="0.2">
      <c r="A472" s="134">
        <v>44491</v>
      </c>
      <c r="B472" s="252" t="s">
        <v>10601</v>
      </c>
      <c r="C472" s="214" t="s">
        <v>527</v>
      </c>
      <c r="D472" s="95"/>
      <c r="E472" s="42">
        <v>19274.7</v>
      </c>
      <c r="F472" s="619">
        <f t="shared" si="7"/>
        <v>176698418.78</v>
      </c>
    </row>
    <row r="473" spans="1:9" s="14" customFormat="1" ht="15" customHeight="1" x14ac:dyDescent="0.2">
      <c r="A473" s="134">
        <v>44491</v>
      </c>
      <c r="B473" s="252" t="s">
        <v>10411</v>
      </c>
      <c r="C473" s="214" t="s">
        <v>10412</v>
      </c>
      <c r="D473" s="95"/>
      <c r="E473" s="42">
        <v>18768</v>
      </c>
      <c r="F473" s="619">
        <f t="shared" si="7"/>
        <v>176679650.78</v>
      </c>
    </row>
    <row r="474" spans="1:9" s="14" customFormat="1" ht="27.75" customHeight="1" x14ac:dyDescent="0.2">
      <c r="A474" s="134">
        <v>44491</v>
      </c>
      <c r="B474" s="252" t="s">
        <v>10414</v>
      </c>
      <c r="C474" s="193" t="s">
        <v>10413</v>
      </c>
      <c r="D474" s="95"/>
      <c r="E474" s="42">
        <v>4248071.2</v>
      </c>
      <c r="F474" s="619">
        <f t="shared" si="7"/>
        <v>172431579.58000001</v>
      </c>
    </row>
    <row r="475" spans="1:9" s="14" customFormat="1" ht="32.25" customHeight="1" x14ac:dyDescent="0.2">
      <c r="A475" s="134">
        <v>44491</v>
      </c>
      <c r="B475" s="252" t="s">
        <v>10415</v>
      </c>
      <c r="C475" s="193" t="s">
        <v>10424</v>
      </c>
      <c r="D475" s="95"/>
      <c r="E475" s="42">
        <v>3692607.63</v>
      </c>
      <c r="F475" s="619">
        <f t="shared" si="7"/>
        <v>168738971.95000002</v>
      </c>
    </row>
    <row r="476" spans="1:9" s="14" customFormat="1" ht="26.25" customHeight="1" x14ac:dyDescent="0.2">
      <c r="A476" s="134">
        <v>44491</v>
      </c>
      <c r="B476" s="252" t="s">
        <v>10416</v>
      </c>
      <c r="C476" s="193" t="s">
        <v>10427</v>
      </c>
      <c r="D476" s="95"/>
      <c r="E476" s="42">
        <v>3285907.62</v>
      </c>
      <c r="F476" s="619">
        <f t="shared" si="7"/>
        <v>165453064.33000001</v>
      </c>
    </row>
    <row r="477" spans="1:9" s="14" customFormat="1" ht="30.75" customHeight="1" x14ac:dyDescent="0.2">
      <c r="A477" s="134">
        <v>44491</v>
      </c>
      <c r="B477" s="252" t="s">
        <v>10417</v>
      </c>
      <c r="C477" s="193" t="s">
        <v>10426</v>
      </c>
      <c r="D477" s="95"/>
      <c r="E477" s="42">
        <v>738865.69</v>
      </c>
      <c r="F477" s="619">
        <f t="shared" si="7"/>
        <v>164714198.64000002</v>
      </c>
    </row>
    <row r="478" spans="1:9" s="14" customFormat="1" ht="29.25" customHeight="1" x14ac:dyDescent="0.2">
      <c r="A478" s="134">
        <v>44491</v>
      </c>
      <c r="B478" s="252" t="s">
        <v>10418</v>
      </c>
      <c r="C478" s="193" t="s">
        <v>10428</v>
      </c>
      <c r="D478" s="95"/>
      <c r="E478" s="42">
        <v>100503.56</v>
      </c>
      <c r="F478" s="619">
        <f t="shared" si="7"/>
        <v>164613695.08000001</v>
      </c>
    </row>
    <row r="479" spans="1:9" s="14" customFormat="1" ht="39.75" customHeight="1" x14ac:dyDescent="0.2">
      <c r="A479" s="134">
        <v>44491</v>
      </c>
      <c r="B479" s="252" t="s">
        <v>10419</v>
      </c>
      <c r="C479" s="193" t="s">
        <v>10425</v>
      </c>
      <c r="D479" s="95"/>
      <c r="E479" s="42">
        <v>285567.86</v>
      </c>
      <c r="F479" s="619">
        <f t="shared" si="7"/>
        <v>164328127.22</v>
      </c>
    </row>
    <row r="480" spans="1:9" s="14" customFormat="1" ht="24" customHeight="1" x14ac:dyDescent="0.2">
      <c r="A480" s="134">
        <v>44491</v>
      </c>
      <c r="B480" s="252" t="s">
        <v>10420</v>
      </c>
      <c r="C480" s="193" t="s">
        <v>10429</v>
      </c>
      <c r="D480" s="95"/>
      <c r="E480" s="42">
        <v>49609181.479999997</v>
      </c>
      <c r="F480" s="619">
        <f t="shared" si="7"/>
        <v>114718945.74000001</v>
      </c>
    </row>
    <row r="481" spans="1:6" s="14" customFormat="1" ht="33.75" customHeight="1" x14ac:dyDescent="0.2">
      <c r="A481" s="134">
        <v>44491</v>
      </c>
      <c r="B481" s="252" t="s">
        <v>10421</v>
      </c>
      <c r="C481" s="193" t="s">
        <v>10430</v>
      </c>
      <c r="D481" s="265"/>
      <c r="E481" s="42">
        <v>44465.82</v>
      </c>
      <c r="F481" s="619">
        <f t="shared" si="7"/>
        <v>114674479.92000002</v>
      </c>
    </row>
    <row r="482" spans="1:6" s="14" customFormat="1" ht="22.5" customHeight="1" x14ac:dyDescent="0.2">
      <c r="A482" s="134">
        <v>44491</v>
      </c>
      <c r="B482" s="252" t="s">
        <v>10422</v>
      </c>
      <c r="C482" s="193" t="s">
        <v>10432</v>
      </c>
      <c r="D482" s="265"/>
      <c r="E482" s="42">
        <v>50143742.759999998</v>
      </c>
      <c r="F482" s="619">
        <f t="shared" si="7"/>
        <v>64530737.160000019</v>
      </c>
    </row>
    <row r="483" spans="1:6" s="14" customFormat="1" ht="28.5" customHeight="1" x14ac:dyDescent="0.2">
      <c r="A483" s="134">
        <v>44491</v>
      </c>
      <c r="B483" s="252" t="s">
        <v>10423</v>
      </c>
      <c r="C483" s="193" t="s">
        <v>10431</v>
      </c>
      <c r="D483" s="265"/>
      <c r="E483" s="42">
        <v>11395531.16</v>
      </c>
      <c r="F483" s="619">
        <f t="shared" si="7"/>
        <v>53135206.000000015</v>
      </c>
    </row>
    <row r="484" spans="1:6" s="14" customFormat="1" ht="29.25" customHeight="1" x14ac:dyDescent="0.2">
      <c r="A484" s="256">
        <v>44495</v>
      </c>
      <c r="B484" s="252" t="s">
        <v>10457</v>
      </c>
      <c r="C484" s="193" t="s">
        <v>10459</v>
      </c>
      <c r="D484" s="265"/>
      <c r="E484" s="42">
        <v>2912561.77</v>
      </c>
      <c r="F484" s="619">
        <f t="shared" si="7"/>
        <v>50222644.230000012</v>
      </c>
    </row>
    <row r="485" spans="1:6" s="14" customFormat="1" ht="27.75" customHeight="1" x14ac:dyDescent="0.2">
      <c r="A485" s="256">
        <v>44495</v>
      </c>
      <c r="B485" s="252" t="s">
        <v>10458</v>
      </c>
      <c r="C485" s="193" t="s">
        <v>10460</v>
      </c>
      <c r="D485" s="265"/>
      <c r="E485" s="42">
        <v>154718.67000000001</v>
      </c>
      <c r="F485" s="619">
        <f t="shared" si="7"/>
        <v>50067925.56000001</v>
      </c>
    </row>
    <row r="486" spans="1:6" s="14" customFormat="1" ht="29.25" customHeight="1" x14ac:dyDescent="0.2">
      <c r="A486" s="256">
        <v>44496</v>
      </c>
      <c r="B486" s="252" t="s">
        <v>10463</v>
      </c>
      <c r="C486" s="193" t="s">
        <v>10465</v>
      </c>
      <c r="D486" s="265"/>
      <c r="E486" s="42">
        <v>619854.48</v>
      </c>
      <c r="F486" s="619">
        <f t="shared" si="7"/>
        <v>49448071.080000013</v>
      </c>
    </row>
    <row r="487" spans="1:6" s="14" customFormat="1" ht="24" customHeight="1" x14ac:dyDescent="0.2">
      <c r="A487" s="949">
        <v>44496</v>
      </c>
      <c r="B487" s="456" t="s">
        <v>10464</v>
      </c>
      <c r="C487" s="457" t="s">
        <v>10466</v>
      </c>
      <c r="D487" s="950"/>
      <c r="E487" s="213">
        <v>1632330.64</v>
      </c>
      <c r="F487" s="619">
        <f t="shared" si="7"/>
        <v>47815740.440000013</v>
      </c>
    </row>
    <row r="488" spans="1:6" s="14" customFormat="1" ht="30.75" customHeight="1" x14ac:dyDescent="0.2">
      <c r="A488" s="758">
        <v>44498</v>
      </c>
      <c r="B488" s="293" t="s">
        <v>10572</v>
      </c>
      <c r="C488" s="214" t="s">
        <v>10573</v>
      </c>
      <c r="D488" s="95"/>
      <c r="E488" s="280">
        <v>652607.68000000005</v>
      </c>
      <c r="F488" s="619">
        <f t="shared" si="7"/>
        <v>47163132.760000013</v>
      </c>
    </row>
    <row r="489" spans="1:6" s="14" customFormat="1" ht="15" customHeight="1" x14ac:dyDescent="0.2">
      <c r="A489" s="10"/>
      <c r="B489" s="928"/>
      <c r="C489" s="35"/>
      <c r="D489" s="121"/>
      <c r="E489" s="32"/>
      <c r="F489" s="620"/>
    </row>
    <row r="490" spans="1:6" s="14" customFormat="1" ht="15" customHeight="1" x14ac:dyDescent="0.2">
      <c r="A490" s="10"/>
      <c r="B490" s="928"/>
      <c r="C490" s="35"/>
      <c r="D490" s="121"/>
      <c r="E490" s="32"/>
      <c r="F490" s="620"/>
    </row>
    <row r="491" spans="1:6" s="14" customFormat="1" ht="15" customHeight="1" x14ac:dyDescent="0.2">
      <c r="A491" s="10"/>
      <c r="B491" s="928"/>
      <c r="C491" s="35"/>
      <c r="D491" s="121"/>
      <c r="E491" s="32"/>
      <c r="F491" s="620"/>
    </row>
    <row r="492" spans="1:6" s="14" customFormat="1" ht="15" customHeight="1" x14ac:dyDescent="0.2">
      <c r="A492" s="10"/>
      <c r="B492" s="928"/>
      <c r="C492" s="35"/>
      <c r="D492" s="121"/>
      <c r="E492" s="32"/>
      <c r="F492" s="620"/>
    </row>
    <row r="493" spans="1:6" s="14" customFormat="1" ht="15" customHeight="1" x14ac:dyDescent="0.2">
      <c r="A493" s="10"/>
      <c r="B493" s="928"/>
      <c r="C493" s="35"/>
      <c r="D493" s="121"/>
      <c r="E493" s="32"/>
      <c r="F493" s="620"/>
    </row>
    <row r="494" spans="1:6" s="14" customFormat="1" ht="15" customHeight="1" x14ac:dyDescent="0.2">
      <c r="A494" s="10"/>
      <c r="B494" s="928"/>
      <c r="C494" s="35"/>
      <c r="D494" s="121"/>
      <c r="E494" s="32"/>
      <c r="F494" s="620"/>
    </row>
    <row r="495" spans="1:6" s="14" customFormat="1" ht="15" customHeight="1" x14ac:dyDescent="0.2">
      <c r="A495" s="10"/>
      <c r="B495" s="928"/>
      <c r="C495" s="35"/>
      <c r="D495" s="121"/>
      <c r="E495" s="32"/>
      <c r="F495" s="620"/>
    </row>
    <row r="496" spans="1:6" s="14" customFormat="1" ht="15" customHeight="1" x14ac:dyDescent="0.2">
      <c r="A496" s="10"/>
      <c r="B496" s="928"/>
      <c r="C496" s="35"/>
      <c r="D496" s="121"/>
      <c r="E496" s="32"/>
      <c r="F496" s="620"/>
    </row>
    <row r="497" spans="1:6" s="14" customFormat="1" ht="15" customHeight="1" x14ac:dyDescent="0.2">
      <c r="A497" s="10"/>
      <c r="B497" s="928"/>
      <c r="C497" s="35"/>
      <c r="D497" s="121"/>
      <c r="E497" s="32"/>
      <c r="F497" s="620"/>
    </row>
    <row r="498" spans="1:6" s="14" customFormat="1" ht="15" customHeight="1" x14ac:dyDescent="0.2">
      <c r="A498" s="10"/>
      <c r="B498" s="928"/>
      <c r="C498" s="35"/>
      <c r="D498" s="121"/>
      <c r="E498" s="32"/>
      <c r="F498" s="620"/>
    </row>
    <row r="499" spans="1:6" s="14" customFormat="1" ht="15" customHeight="1" x14ac:dyDescent="0.2">
      <c r="A499" s="10"/>
      <c r="B499" s="928"/>
      <c r="C499" s="35"/>
      <c r="D499" s="121"/>
      <c r="E499" s="32"/>
      <c r="F499" s="620"/>
    </row>
    <row r="500" spans="1:6" s="14" customFormat="1" ht="15" customHeight="1" x14ac:dyDescent="0.2">
      <c r="A500" s="10"/>
      <c r="B500" s="928"/>
      <c r="C500" s="35"/>
      <c r="D500" s="121"/>
      <c r="E500" s="32"/>
      <c r="F500" s="620"/>
    </row>
    <row r="501" spans="1:6" s="14" customFormat="1" ht="15" customHeight="1" x14ac:dyDescent="0.2">
      <c r="A501" s="10"/>
      <c r="B501" s="928"/>
      <c r="C501" s="35"/>
      <c r="D501" s="121"/>
      <c r="E501" s="32"/>
      <c r="F501" s="620"/>
    </row>
    <row r="502" spans="1:6" s="14" customFormat="1" ht="15" customHeight="1" x14ac:dyDescent="0.2">
      <c r="A502" s="10"/>
      <c r="B502" s="928"/>
      <c r="C502" s="35"/>
      <c r="D502" s="121"/>
      <c r="E502" s="32"/>
      <c r="F502" s="620"/>
    </row>
    <row r="503" spans="1:6" s="14" customFormat="1" ht="15" customHeight="1" x14ac:dyDescent="0.2">
      <c r="A503" s="10"/>
      <c r="B503" s="928"/>
      <c r="C503" s="35"/>
      <c r="D503" s="121"/>
      <c r="E503" s="32"/>
      <c r="F503" s="620"/>
    </row>
    <row r="504" spans="1:6" s="14" customFormat="1" ht="15" customHeight="1" x14ac:dyDescent="0.2">
      <c r="A504" s="10"/>
      <c r="B504" s="928"/>
      <c r="C504" s="35"/>
      <c r="D504" s="121"/>
      <c r="E504" s="32"/>
      <c r="F504" s="620"/>
    </row>
    <row r="505" spans="1:6" s="14" customFormat="1" ht="15" customHeight="1" x14ac:dyDescent="0.2">
      <c r="A505" s="10"/>
      <c r="B505" s="928"/>
      <c r="C505" s="35"/>
      <c r="D505" s="121"/>
      <c r="E505" s="32"/>
      <c r="F505" s="620"/>
    </row>
    <row r="506" spans="1:6" s="14" customFormat="1" ht="15" customHeight="1" x14ac:dyDescent="0.2">
      <c r="A506" s="10"/>
      <c r="B506" s="928"/>
      <c r="C506" s="35"/>
      <c r="D506" s="121"/>
      <c r="E506" s="32"/>
      <c r="F506" s="620"/>
    </row>
    <row r="507" spans="1:6" s="14" customFormat="1" ht="15" customHeight="1" x14ac:dyDescent="0.2">
      <c r="A507" s="10"/>
      <c r="B507" s="928"/>
      <c r="C507" s="35"/>
      <c r="D507" s="121"/>
      <c r="E507" s="32"/>
      <c r="F507" s="620"/>
    </row>
    <row r="508" spans="1:6" s="14" customFormat="1" ht="15" customHeight="1" x14ac:dyDescent="0.2">
      <c r="A508" s="10"/>
      <c r="B508" s="928"/>
      <c r="C508" s="35"/>
      <c r="D508" s="121"/>
      <c r="E508" s="32"/>
      <c r="F508" s="620"/>
    </row>
    <row r="509" spans="1:6" s="14" customFormat="1" ht="15" customHeight="1" x14ac:dyDescent="0.2">
      <c r="A509" s="10"/>
      <c r="B509" s="928"/>
      <c r="C509" s="35"/>
      <c r="D509" s="121"/>
      <c r="E509" s="32"/>
      <c r="F509" s="620"/>
    </row>
    <row r="510" spans="1:6" s="14" customFormat="1" ht="15" customHeight="1" x14ac:dyDescent="0.2">
      <c r="A510" s="10"/>
      <c r="B510" s="928"/>
      <c r="C510" s="35"/>
      <c r="D510" s="121"/>
      <c r="E510" s="32"/>
      <c r="F510" s="620"/>
    </row>
    <row r="511" spans="1:6" s="14" customFormat="1" ht="15" customHeight="1" x14ac:dyDescent="0.2">
      <c r="A511" s="10"/>
      <c r="B511" s="928"/>
      <c r="C511" s="35"/>
      <c r="D511" s="121"/>
      <c r="E511" s="32"/>
      <c r="F511" s="620"/>
    </row>
    <row r="512" spans="1:6" s="14" customFormat="1" ht="15" customHeight="1" x14ac:dyDescent="0.2">
      <c r="A512" s="10"/>
      <c r="B512" s="928"/>
      <c r="C512" s="35"/>
      <c r="D512" s="121"/>
      <c r="E512" s="32"/>
      <c r="F512" s="620"/>
    </row>
    <row r="513" spans="1:6" s="14" customFormat="1" ht="15" customHeight="1" x14ac:dyDescent="0.2">
      <c r="A513" s="10"/>
      <c r="B513" s="928"/>
      <c r="C513" s="35"/>
      <c r="D513" s="121"/>
      <c r="E513" s="32"/>
      <c r="F513" s="620"/>
    </row>
    <row r="514" spans="1:6" s="14" customFormat="1" ht="15" customHeight="1" x14ac:dyDescent="0.2">
      <c r="A514" s="10"/>
      <c r="B514" s="928"/>
      <c r="C514" s="35"/>
      <c r="D514" s="121"/>
      <c r="E514" s="32"/>
      <c r="F514" s="620"/>
    </row>
    <row r="515" spans="1:6" s="14" customFormat="1" ht="15" customHeight="1" x14ac:dyDescent="0.2">
      <c r="A515" s="10"/>
      <c r="B515" s="928"/>
      <c r="C515" s="35"/>
      <c r="D515" s="121"/>
      <c r="E515" s="32"/>
      <c r="F515" s="620"/>
    </row>
    <row r="516" spans="1:6" s="14" customFormat="1" ht="15" customHeight="1" x14ac:dyDescent="0.2">
      <c r="A516" s="10"/>
      <c r="B516" s="928"/>
      <c r="C516" s="35"/>
      <c r="D516" s="121"/>
      <c r="E516" s="32"/>
      <c r="F516" s="620"/>
    </row>
    <row r="517" spans="1:6" s="14" customFormat="1" ht="15" customHeight="1" x14ac:dyDescent="0.2">
      <c r="A517" s="10"/>
      <c r="B517" s="928"/>
      <c r="C517" s="35"/>
      <c r="D517" s="121"/>
      <c r="E517" s="32"/>
      <c r="F517" s="620"/>
    </row>
    <row r="518" spans="1:6" s="14" customFormat="1" ht="15" customHeight="1" x14ac:dyDescent="0.2">
      <c r="A518" s="10"/>
      <c r="B518" s="928"/>
      <c r="C518" s="35"/>
      <c r="D518" s="121"/>
      <c r="E518" s="32"/>
      <c r="F518" s="620"/>
    </row>
    <row r="519" spans="1:6" s="14" customFormat="1" ht="15" customHeight="1" x14ac:dyDescent="0.2">
      <c r="A519" s="10"/>
      <c r="B519" s="928"/>
      <c r="C519" s="35"/>
      <c r="D519" s="121"/>
      <c r="E519" s="32"/>
      <c r="F519" s="620"/>
    </row>
    <row r="520" spans="1:6" s="14" customFormat="1" ht="15" customHeight="1" x14ac:dyDescent="0.2">
      <c r="A520" s="10"/>
      <c r="B520" s="928"/>
      <c r="C520" s="35"/>
      <c r="D520" s="121"/>
      <c r="E520" s="32"/>
      <c r="F520" s="620"/>
    </row>
    <row r="521" spans="1:6" s="14" customFormat="1" ht="15" customHeight="1" x14ac:dyDescent="0.2">
      <c r="A521" s="10"/>
      <c r="B521" s="928"/>
      <c r="C521" s="35"/>
      <c r="D521" s="121"/>
      <c r="E521" s="32"/>
      <c r="F521" s="620"/>
    </row>
    <row r="522" spans="1:6" s="14" customFormat="1" ht="15" customHeight="1" x14ac:dyDescent="0.2">
      <c r="A522" s="10"/>
      <c r="B522" s="928"/>
      <c r="C522" s="35"/>
      <c r="D522" s="121"/>
      <c r="E522" s="32"/>
      <c r="F522" s="620"/>
    </row>
    <row r="523" spans="1:6" s="14" customFormat="1" ht="15" customHeight="1" x14ac:dyDescent="0.2">
      <c r="A523" s="10"/>
      <c r="B523" s="928"/>
      <c r="C523" s="35"/>
      <c r="D523" s="121"/>
      <c r="E523" s="32"/>
      <c r="F523" s="620"/>
    </row>
    <row r="524" spans="1:6" s="14" customFormat="1" ht="15" customHeight="1" x14ac:dyDescent="0.2">
      <c r="A524" s="10"/>
      <c r="B524" s="928"/>
      <c r="C524" s="35"/>
      <c r="D524" s="121"/>
      <c r="E524" s="32"/>
      <c r="F524" s="620"/>
    </row>
    <row r="525" spans="1:6" s="14" customFormat="1" ht="15" customHeight="1" x14ac:dyDescent="0.2">
      <c r="A525" s="10"/>
      <c r="B525" s="928"/>
      <c r="C525" s="35"/>
      <c r="D525" s="121"/>
      <c r="E525" s="32"/>
      <c r="F525" s="620"/>
    </row>
    <row r="526" spans="1:6" s="14" customFormat="1" ht="15" customHeight="1" x14ac:dyDescent="0.2">
      <c r="A526" s="10"/>
      <c r="B526" s="928"/>
      <c r="C526" s="35"/>
      <c r="D526" s="121"/>
      <c r="E526" s="32"/>
      <c r="F526" s="620"/>
    </row>
    <row r="527" spans="1:6" s="14" customFormat="1" ht="15" customHeight="1" x14ac:dyDescent="0.2">
      <c r="A527" s="10"/>
      <c r="B527" s="928"/>
      <c r="C527" s="35"/>
      <c r="D527" s="121"/>
      <c r="E527" s="32"/>
      <c r="F527" s="620"/>
    </row>
    <row r="528" spans="1:6" s="14" customFormat="1" ht="15" customHeight="1" x14ac:dyDescent="0.2">
      <c r="A528" s="10"/>
      <c r="B528" s="928"/>
      <c r="C528" s="35"/>
      <c r="D528" s="121"/>
      <c r="E528" s="32"/>
      <c r="F528" s="620"/>
    </row>
    <row r="529" spans="1:6" s="14" customFormat="1" ht="15" customHeight="1" x14ac:dyDescent="0.2">
      <c r="A529" s="10"/>
      <c r="B529" s="928"/>
      <c r="C529" s="35"/>
      <c r="D529" s="121"/>
      <c r="E529" s="32"/>
      <c r="F529" s="620"/>
    </row>
    <row r="530" spans="1:6" s="14" customFormat="1" ht="15" customHeight="1" x14ac:dyDescent="0.2">
      <c r="A530" s="10"/>
      <c r="B530" s="928"/>
      <c r="C530" s="35"/>
      <c r="D530" s="121"/>
      <c r="E530" s="32"/>
      <c r="F530" s="620"/>
    </row>
    <row r="531" spans="1:6" s="14" customFormat="1" ht="15" customHeight="1" x14ac:dyDescent="0.2">
      <c r="A531" s="10"/>
      <c r="B531" s="928"/>
      <c r="C531" s="35"/>
      <c r="D531" s="121"/>
      <c r="E531" s="32"/>
      <c r="F531" s="620"/>
    </row>
    <row r="532" spans="1:6" s="14" customFormat="1" ht="15" customHeight="1" x14ac:dyDescent="0.2">
      <c r="A532" s="10"/>
      <c r="B532" s="928"/>
      <c r="C532" s="35"/>
      <c r="D532" s="121"/>
      <c r="E532" s="32"/>
      <c r="F532" s="620"/>
    </row>
    <row r="533" spans="1:6" s="14" customFormat="1" ht="15" customHeight="1" x14ac:dyDescent="0.2">
      <c r="A533" s="10"/>
      <c r="B533" s="928"/>
      <c r="C533" s="35"/>
      <c r="D533" s="121"/>
      <c r="E533" s="32"/>
      <c r="F533" s="620"/>
    </row>
    <row r="534" spans="1:6" s="14" customFormat="1" ht="15" customHeight="1" x14ac:dyDescent="0.2">
      <c r="A534" s="10"/>
      <c r="B534" s="928"/>
      <c r="C534" s="35"/>
      <c r="D534" s="121"/>
      <c r="E534" s="32"/>
      <c r="F534" s="620"/>
    </row>
    <row r="535" spans="1:6" s="14" customFormat="1" ht="15" customHeight="1" x14ac:dyDescent="0.2">
      <c r="A535" s="10"/>
      <c r="B535" s="928"/>
      <c r="C535" s="35"/>
      <c r="D535" s="121"/>
      <c r="E535" s="32"/>
      <c r="F535" s="620"/>
    </row>
    <row r="536" spans="1:6" s="14" customFormat="1" ht="15" customHeight="1" x14ac:dyDescent="0.2">
      <c r="A536" s="10"/>
      <c r="B536" s="928"/>
      <c r="C536" s="35"/>
      <c r="D536" s="121"/>
      <c r="E536" s="32"/>
      <c r="F536" s="620"/>
    </row>
    <row r="537" spans="1:6" s="14" customFormat="1" ht="15" customHeight="1" x14ac:dyDescent="0.2">
      <c r="A537" s="10"/>
      <c r="B537" s="928"/>
      <c r="C537" s="35"/>
      <c r="D537" s="121"/>
      <c r="E537" s="32"/>
      <c r="F537" s="620"/>
    </row>
    <row r="538" spans="1:6" s="14" customFormat="1" ht="15" customHeight="1" x14ac:dyDescent="0.2">
      <c r="A538" s="10"/>
      <c r="B538" s="928"/>
      <c r="C538" s="35"/>
      <c r="D538" s="121"/>
      <c r="E538" s="32"/>
      <c r="F538" s="620"/>
    </row>
    <row r="539" spans="1:6" s="14" customFormat="1" ht="15" customHeight="1" x14ac:dyDescent="0.2">
      <c r="A539" s="10"/>
      <c r="B539" s="928"/>
      <c r="C539" s="35"/>
      <c r="D539" s="121"/>
      <c r="E539" s="32"/>
      <c r="F539" s="620"/>
    </row>
    <row r="540" spans="1:6" s="14" customFormat="1" ht="15" customHeight="1" x14ac:dyDescent="0.2">
      <c r="A540" s="10"/>
      <c r="B540" s="928"/>
      <c r="C540" s="35"/>
      <c r="D540" s="121"/>
      <c r="E540" s="32"/>
      <c r="F540" s="620"/>
    </row>
    <row r="541" spans="1:6" s="14" customFormat="1" ht="15" customHeight="1" x14ac:dyDescent="0.2">
      <c r="A541" s="10"/>
      <c r="B541" s="928"/>
      <c r="C541" s="35"/>
      <c r="D541" s="121"/>
      <c r="E541" s="32"/>
      <c r="F541" s="620"/>
    </row>
    <row r="542" spans="1:6" s="14" customFormat="1" ht="15" customHeight="1" x14ac:dyDescent="0.2">
      <c r="A542" s="10"/>
      <c r="B542" s="928"/>
      <c r="C542" s="35"/>
      <c r="D542" s="121"/>
      <c r="E542" s="32"/>
      <c r="F542" s="620"/>
    </row>
    <row r="543" spans="1:6" s="14" customFormat="1" ht="15" customHeight="1" x14ac:dyDescent="0.2">
      <c r="A543" s="10"/>
      <c r="B543" s="928"/>
      <c r="C543" s="35"/>
      <c r="D543" s="121"/>
      <c r="E543" s="32"/>
      <c r="F543" s="620"/>
    </row>
    <row r="544" spans="1:6" s="14" customFormat="1" ht="15" customHeight="1" x14ac:dyDescent="0.2">
      <c r="A544" s="10"/>
      <c r="B544" s="928"/>
      <c r="C544" s="35"/>
      <c r="D544" s="121"/>
      <c r="E544" s="32"/>
      <c r="F544" s="620"/>
    </row>
    <row r="545" spans="1:60" s="14" customFormat="1" ht="15" customHeight="1" x14ac:dyDescent="0.2">
      <c r="A545" s="10"/>
      <c r="B545" s="928"/>
      <c r="C545" s="35"/>
      <c r="D545" s="121"/>
      <c r="E545" s="32"/>
      <c r="F545" s="620"/>
    </row>
    <row r="546" spans="1:60" s="14" customFormat="1" ht="15" customHeight="1" x14ac:dyDescent="0.2">
      <c r="A546" s="10"/>
      <c r="B546" s="928"/>
      <c r="C546" s="35"/>
      <c r="D546" s="121"/>
      <c r="E546" s="32"/>
      <c r="F546" s="620"/>
    </row>
    <row r="547" spans="1:60" s="14" customFormat="1" ht="15" customHeight="1" x14ac:dyDescent="0.2">
      <c r="A547" s="10"/>
      <c r="B547" s="928"/>
      <c r="C547" s="35"/>
      <c r="D547" s="121"/>
      <c r="E547" s="32"/>
      <c r="F547" s="620"/>
    </row>
    <row r="548" spans="1:60" s="14" customFormat="1" ht="15" customHeight="1" x14ac:dyDescent="0.2">
      <c r="A548" s="10"/>
      <c r="B548" s="928"/>
      <c r="C548" s="35"/>
      <c r="D548" s="121"/>
      <c r="E548" s="32"/>
      <c r="F548" s="620"/>
    </row>
    <row r="549" spans="1:60" s="14" customFormat="1" ht="15" customHeight="1" x14ac:dyDescent="0.2">
      <c r="A549" s="10"/>
      <c r="B549" s="928"/>
      <c r="C549" s="35"/>
      <c r="D549" s="121"/>
      <c r="E549" s="32"/>
      <c r="F549" s="620"/>
    </row>
    <row r="550" spans="1:60" ht="15" customHeight="1" x14ac:dyDescent="0.25">
      <c r="A550" s="1171" t="s">
        <v>0</v>
      </c>
      <c r="B550" s="1171"/>
      <c r="C550" s="1171"/>
      <c r="D550" s="1171"/>
      <c r="E550" s="1171"/>
      <c r="F550" s="1171"/>
    </row>
    <row r="551" spans="1:60" ht="15" customHeight="1" x14ac:dyDescent="0.25">
      <c r="A551" s="1171" t="s">
        <v>1</v>
      </c>
      <c r="B551" s="1171"/>
      <c r="C551" s="1171"/>
      <c r="D551" s="1171"/>
      <c r="E551" s="1171"/>
      <c r="F551" s="1171"/>
      <c r="G551" s="279"/>
    </row>
    <row r="552" spans="1:60" ht="15" customHeight="1" x14ac:dyDescent="0.25">
      <c r="A552" s="1173" t="s">
        <v>9631</v>
      </c>
      <c r="B552" s="1173"/>
      <c r="C552" s="1173"/>
      <c r="D552" s="1173"/>
      <c r="E552" s="1173"/>
      <c r="F552" s="1173"/>
      <c r="G552" s="279"/>
    </row>
    <row r="553" spans="1:60" ht="15" customHeight="1" x14ac:dyDescent="0.25">
      <c r="A553" s="1173" t="s">
        <v>2</v>
      </c>
      <c r="B553" s="1173"/>
      <c r="C553" s="1173"/>
      <c r="D553" s="1173"/>
      <c r="E553" s="1173"/>
      <c r="F553" s="1173"/>
      <c r="G553" s="279"/>
    </row>
    <row r="554" spans="1:60" ht="15" customHeight="1" x14ac:dyDescent="0.2">
      <c r="A554" s="123"/>
      <c r="G554" s="279"/>
    </row>
    <row r="555" spans="1:60" ht="30" customHeight="1" x14ac:dyDescent="0.2">
      <c r="A555" s="1311" t="s">
        <v>21</v>
      </c>
      <c r="B555" s="1312"/>
      <c r="C555" s="1312"/>
      <c r="D555" s="1312"/>
      <c r="E555" s="1312"/>
      <c r="F555" s="1313"/>
    </row>
    <row r="556" spans="1:60" ht="33" customHeight="1" x14ac:dyDescent="0.2">
      <c r="A556" s="1311" t="s">
        <v>4</v>
      </c>
      <c r="B556" s="1312"/>
      <c r="C556" s="1312"/>
      <c r="D556" s="1312"/>
      <c r="E556" s="1313"/>
      <c r="F556" s="726">
        <v>510071214.75999999</v>
      </c>
    </row>
    <row r="557" spans="1:60" s="68" customFormat="1" ht="21.75" customHeight="1" x14ac:dyDescent="0.2">
      <c r="A557" s="957" t="s">
        <v>5</v>
      </c>
      <c r="B557" s="957" t="s">
        <v>6</v>
      </c>
      <c r="C557" s="957" t="s">
        <v>22</v>
      </c>
      <c r="D557" s="957" t="s">
        <v>8</v>
      </c>
      <c r="E557" s="957" t="s">
        <v>9</v>
      </c>
      <c r="F557" s="957" t="s">
        <v>6181</v>
      </c>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c r="BG557" s="69"/>
      <c r="BH557" s="69"/>
    </row>
    <row r="558" spans="1:60" ht="15" customHeight="1" x14ac:dyDescent="0.2">
      <c r="A558" s="134"/>
      <c r="B558" s="16"/>
      <c r="C558" s="2" t="s">
        <v>32</v>
      </c>
      <c r="D558" s="128"/>
      <c r="E558" s="608"/>
      <c r="F558" s="332">
        <f>F556</f>
        <v>510071214.75999999</v>
      </c>
    </row>
    <row r="559" spans="1:60" ht="15" customHeight="1" x14ac:dyDescent="0.2">
      <c r="A559" s="134"/>
      <c r="B559" s="16"/>
      <c r="C559" s="2" t="s">
        <v>32</v>
      </c>
      <c r="D559" s="128"/>
      <c r="E559" s="717">
        <v>41714660</v>
      </c>
      <c r="F559" s="332">
        <f>F558-E559</f>
        <v>468356554.75999999</v>
      </c>
    </row>
    <row r="560" spans="1:60" ht="15" customHeight="1" x14ac:dyDescent="0.2">
      <c r="A560" s="134"/>
      <c r="B560" s="16"/>
      <c r="C560" s="2" t="s">
        <v>751</v>
      </c>
      <c r="D560" s="128"/>
      <c r="E560" s="608"/>
      <c r="F560" s="332">
        <f t="shared" ref="F560:F561" si="8">F559-E560</f>
        <v>468356554.75999999</v>
      </c>
    </row>
    <row r="561" spans="1:60" ht="15" customHeight="1" x14ac:dyDescent="0.2">
      <c r="A561" s="61"/>
      <c r="B561" s="16"/>
      <c r="C561" s="2" t="s">
        <v>1358</v>
      </c>
      <c r="D561" s="62"/>
      <c r="E561" s="717">
        <v>175</v>
      </c>
      <c r="F561" s="332">
        <f t="shared" si="8"/>
        <v>468356379.75999999</v>
      </c>
    </row>
    <row r="562" spans="1:60" ht="15" customHeight="1" x14ac:dyDescent="0.2">
      <c r="A562" s="59"/>
      <c r="B562" s="20"/>
      <c r="C562" s="64"/>
      <c r="D562" s="461"/>
      <c r="E562" s="916"/>
      <c r="F562" s="164"/>
    </row>
    <row r="563" spans="1:60" s="628" customFormat="1" ht="15" customHeight="1" x14ac:dyDescent="0.25">
      <c r="A563" s="1171" t="s">
        <v>0</v>
      </c>
      <c r="B563" s="1171"/>
      <c r="C563" s="1171"/>
      <c r="D563" s="1171"/>
      <c r="E563" s="1171"/>
      <c r="F563" s="1171"/>
      <c r="G563" s="743"/>
      <c r="H563" s="743"/>
      <c r="I563" s="743"/>
      <c r="J563" s="743"/>
      <c r="K563" s="743"/>
      <c r="L563" s="743"/>
      <c r="M563" s="743"/>
      <c r="N563" s="743"/>
      <c r="O563" s="743"/>
      <c r="P563" s="743"/>
      <c r="Q563" s="743"/>
      <c r="R563" s="743"/>
      <c r="S563" s="743"/>
      <c r="T563" s="743"/>
      <c r="U563" s="743"/>
      <c r="V563" s="743"/>
      <c r="W563" s="743"/>
      <c r="X563" s="743"/>
      <c r="Y563" s="743"/>
      <c r="Z563" s="743"/>
      <c r="AA563" s="743"/>
      <c r="AB563" s="743"/>
      <c r="AC563" s="743"/>
      <c r="AD563" s="743"/>
      <c r="AE563" s="743"/>
      <c r="AF563" s="743"/>
      <c r="AG563" s="743"/>
      <c r="AH563" s="743"/>
      <c r="AI563" s="743"/>
      <c r="AJ563" s="743"/>
      <c r="AK563" s="743"/>
      <c r="AL563" s="743"/>
      <c r="AM563" s="743"/>
      <c r="AN563" s="743"/>
      <c r="AO563" s="743"/>
      <c r="AP563" s="743"/>
      <c r="AQ563" s="743"/>
      <c r="AR563" s="743"/>
      <c r="AS563" s="743"/>
      <c r="AT563" s="743"/>
      <c r="AU563" s="743"/>
      <c r="AV563" s="743"/>
      <c r="AW563" s="743"/>
      <c r="AX563" s="743"/>
      <c r="AY563" s="743"/>
      <c r="AZ563" s="743"/>
      <c r="BA563" s="743"/>
      <c r="BB563" s="743"/>
      <c r="BC563" s="743"/>
      <c r="BD563" s="743"/>
      <c r="BE563" s="743"/>
      <c r="BF563" s="743"/>
      <c r="BG563" s="743"/>
      <c r="BH563" s="743"/>
    </row>
    <row r="564" spans="1:60" s="628" customFormat="1" ht="15" customHeight="1" x14ac:dyDescent="0.25">
      <c r="A564" s="1171" t="s">
        <v>1</v>
      </c>
      <c r="B564" s="1171"/>
      <c r="C564" s="1171"/>
      <c r="D564" s="1171"/>
      <c r="E564" s="1171"/>
      <c r="F564" s="1171"/>
      <c r="G564" s="743"/>
      <c r="H564" s="743"/>
      <c r="I564" s="743"/>
      <c r="J564" s="743"/>
      <c r="K564" s="743"/>
      <c r="L564" s="743"/>
      <c r="M564" s="743"/>
      <c r="N564" s="743"/>
      <c r="O564" s="743"/>
      <c r="P564" s="743"/>
      <c r="Q564" s="743"/>
      <c r="R564" s="743"/>
      <c r="S564" s="743"/>
      <c r="T564" s="743"/>
      <c r="U564" s="743"/>
      <c r="V564" s="743"/>
      <c r="W564" s="743"/>
      <c r="X564" s="743"/>
      <c r="Y564" s="743"/>
      <c r="Z564" s="743"/>
      <c r="AA564" s="743"/>
      <c r="AB564" s="743"/>
      <c r="AC564" s="743"/>
      <c r="AD564" s="743"/>
      <c r="AE564" s="743"/>
      <c r="AF564" s="743"/>
      <c r="AG564" s="743"/>
      <c r="AH564" s="743"/>
      <c r="AI564" s="743"/>
      <c r="AJ564" s="743"/>
      <c r="AK564" s="743"/>
      <c r="AL564" s="743"/>
      <c r="AM564" s="743"/>
      <c r="AN564" s="743"/>
      <c r="AO564" s="743"/>
      <c r="AP564" s="743"/>
      <c r="AQ564" s="743"/>
      <c r="AR564" s="743"/>
      <c r="AS564" s="743"/>
      <c r="AT564" s="743"/>
      <c r="AU564" s="743"/>
      <c r="AV564" s="743"/>
      <c r="AW564" s="743"/>
      <c r="AX564" s="743"/>
      <c r="AY564" s="743"/>
      <c r="AZ564" s="743"/>
      <c r="BA564" s="743"/>
      <c r="BB564" s="743"/>
      <c r="BC564" s="743"/>
      <c r="BD564" s="743"/>
      <c r="BE564" s="743"/>
      <c r="BF564" s="743"/>
      <c r="BG564" s="743"/>
      <c r="BH564" s="743"/>
    </row>
    <row r="565" spans="1:60" s="745" customFormat="1" ht="15" customHeight="1" x14ac:dyDescent="0.25">
      <c r="A565" s="1173" t="s">
        <v>9631</v>
      </c>
      <c r="B565" s="1173"/>
      <c r="C565" s="1173"/>
      <c r="D565" s="1173"/>
      <c r="E565" s="1173"/>
      <c r="F565" s="1173"/>
      <c r="G565" s="743"/>
      <c r="H565" s="744"/>
      <c r="I565" s="744"/>
      <c r="J565" s="744"/>
      <c r="K565" s="744"/>
      <c r="L565" s="744"/>
      <c r="M565" s="744"/>
      <c r="N565" s="744"/>
      <c r="O565" s="744"/>
      <c r="P565" s="744"/>
      <c r="Q565" s="744"/>
      <c r="R565" s="744"/>
      <c r="S565" s="744"/>
      <c r="T565" s="744"/>
      <c r="U565" s="744"/>
      <c r="V565" s="744"/>
      <c r="W565" s="744"/>
      <c r="X565" s="744"/>
      <c r="Y565" s="744"/>
      <c r="Z565" s="744"/>
      <c r="AA565" s="744"/>
      <c r="AB565" s="744"/>
      <c r="AC565" s="744"/>
      <c r="AD565" s="744"/>
      <c r="AE565" s="744"/>
      <c r="AF565" s="744"/>
      <c r="AG565" s="744"/>
      <c r="AH565" s="744"/>
      <c r="AI565" s="744"/>
      <c r="AJ565" s="744"/>
      <c r="AK565" s="744"/>
      <c r="AL565" s="744"/>
      <c r="AM565" s="744"/>
      <c r="AN565" s="744"/>
      <c r="AO565" s="744"/>
      <c r="AP565" s="744"/>
      <c r="AQ565" s="744"/>
      <c r="AR565" s="744"/>
      <c r="AS565" s="744"/>
      <c r="AT565" s="744"/>
      <c r="AU565" s="744"/>
      <c r="AV565" s="744"/>
      <c r="AW565" s="744"/>
      <c r="AX565" s="744"/>
      <c r="AY565" s="744"/>
      <c r="AZ565" s="744"/>
      <c r="BA565" s="744"/>
      <c r="BB565" s="744"/>
      <c r="BC565" s="744"/>
      <c r="BD565" s="744"/>
      <c r="BE565" s="744"/>
      <c r="BF565" s="744"/>
      <c r="BG565" s="744"/>
      <c r="BH565" s="744"/>
    </row>
    <row r="566" spans="1:60" s="745" customFormat="1" ht="15" customHeight="1" x14ac:dyDescent="0.25">
      <c r="A566" s="1173" t="s">
        <v>2</v>
      </c>
      <c r="B566" s="1173"/>
      <c r="C566" s="1173"/>
      <c r="D566" s="1173"/>
      <c r="E566" s="1173"/>
      <c r="F566" s="1173"/>
      <c r="G566" s="743"/>
      <c r="H566" s="744"/>
      <c r="I566" s="744"/>
      <c r="J566" s="744"/>
      <c r="K566" s="744"/>
      <c r="L566" s="744"/>
      <c r="M566" s="744"/>
      <c r="N566" s="744"/>
      <c r="O566" s="744"/>
      <c r="P566" s="744"/>
      <c r="Q566" s="744"/>
      <c r="R566" s="744"/>
      <c r="S566" s="744"/>
      <c r="T566" s="744"/>
      <c r="U566" s="744"/>
      <c r="V566" s="744"/>
      <c r="W566" s="744"/>
      <c r="X566" s="744"/>
      <c r="Y566" s="744"/>
      <c r="Z566" s="744"/>
      <c r="AA566" s="744"/>
      <c r="AB566" s="744"/>
      <c r="AC566" s="744"/>
      <c r="AD566" s="744"/>
      <c r="AE566" s="744"/>
      <c r="AF566" s="744"/>
      <c r="AG566" s="744"/>
      <c r="AH566" s="744"/>
      <c r="AI566" s="744"/>
      <c r="AJ566" s="744"/>
      <c r="AK566" s="744"/>
      <c r="AL566" s="744"/>
      <c r="AM566" s="744"/>
      <c r="AN566" s="744"/>
      <c r="AO566" s="744"/>
      <c r="AP566" s="744"/>
      <c r="AQ566" s="744"/>
      <c r="AR566" s="744"/>
      <c r="AS566" s="744"/>
      <c r="AT566" s="744"/>
      <c r="AU566" s="744"/>
      <c r="AV566" s="744"/>
      <c r="AW566" s="744"/>
      <c r="AX566" s="744"/>
      <c r="AY566" s="744"/>
      <c r="AZ566" s="744"/>
      <c r="BA566" s="744"/>
      <c r="BB566" s="744"/>
      <c r="BC566" s="744"/>
      <c r="BD566" s="744"/>
      <c r="BE566" s="744"/>
      <c r="BF566" s="744"/>
      <c r="BG566" s="744"/>
      <c r="BH566" s="744"/>
    </row>
    <row r="567" spans="1:60" s="745" customFormat="1" ht="16.5" customHeight="1" x14ac:dyDescent="0.25">
      <c r="A567" s="746"/>
      <c r="B567" s="627"/>
      <c r="C567" s="628"/>
      <c r="D567" s="629"/>
      <c r="E567" s="630"/>
      <c r="F567" s="631"/>
      <c r="G567" s="743"/>
      <c r="H567" s="744"/>
      <c r="I567" s="744"/>
      <c r="J567" s="744"/>
      <c r="K567" s="744"/>
      <c r="L567" s="744"/>
      <c r="M567" s="744"/>
      <c r="N567" s="744"/>
      <c r="O567" s="744"/>
      <c r="P567" s="744"/>
      <c r="Q567" s="744"/>
      <c r="R567" s="744"/>
      <c r="S567" s="744"/>
      <c r="T567" s="744"/>
      <c r="U567" s="744"/>
      <c r="V567" s="744"/>
      <c r="W567" s="744"/>
      <c r="X567" s="744"/>
      <c r="Y567" s="744"/>
      <c r="Z567" s="744"/>
      <c r="AA567" s="744"/>
      <c r="AB567" s="744"/>
      <c r="AC567" s="744"/>
      <c r="AD567" s="744"/>
      <c r="AE567" s="744"/>
      <c r="AF567" s="744"/>
      <c r="AG567" s="744"/>
      <c r="AH567" s="744"/>
      <c r="AI567" s="744"/>
      <c r="AJ567" s="744"/>
      <c r="AK567" s="744"/>
      <c r="AL567" s="744"/>
      <c r="AM567" s="744"/>
      <c r="AN567" s="744"/>
      <c r="AO567" s="744"/>
      <c r="AP567" s="744"/>
      <c r="AQ567" s="744"/>
      <c r="AR567" s="744"/>
      <c r="AS567" s="744"/>
      <c r="AT567" s="744"/>
      <c r="AU567" s="744"/>
      <c r="AV567" s="744"/>
      <c r="AW567" s="744"/>
      <c r="AX567" s="744"/>
      <c r="AY567" s="744"/>
      <c r="AZ567" s="744"/>
      <c r="BA567" s="744"/>
      <c r="BB567" s="744"/>
      <c r="BC567" s="744"/>
      <c r="BD567" s="744"/>
      <c r="BE567" s="744"/>
      <c r="BF567" s="744"/>
      <c r="BG567" s="744"/>
      <c r="BH567" s="744"/>
    </row>
    <row r="568" spans="1:60" s="728" customFormat="1" ht="33" customHeight="1" x14ac:dyDescent="0.2">
      <c r="A568" s="1311" t="s">
        <v>38</v>
      </c>
      <c r="B568" s="1312"/>
      <c r="C568" s="1312"/>
      <c r="D568" s="1312"/>
      <c r="E568" s="1312"/>
      <c r="F568" s="1313"/>
      <c r="G568" s="727"/>
      <c r="H568" s="727"/>
      <c r="I568" s="727"/>
      <c r="J568" s="727"/>
      <c r="K568" s="727"/>
      <c r="L568" s="727"/>
      <c r="M568" s="727"/>
      <c r="N568" s="727"/>
      <c r="O568" s="727"/>
      <c r="P568" s="727"/>
      <c r="Q568" s="727"/>
      <c r="R568" s="727"/>
      <c r="S568" s="727"/>
      <c r="T568" s="727"/>
      <c r="U568" s="727"/>
      <c r="V568" s="727"/>
      <c r="W568" s="727"/>
      <c r="X568" s="727"/>
      <c r="Y568" s="727"/>
      <c r="Z568" s="727"/>
      <c r="AA568" s="727"/>
      <c r="AB568" s="727"/>
      <c r="AC568" s="727"/>
      <c r="AD568" s="727"/>
      <c r="AE568" s="727"/>
      <c r="AF568" s="727"/>
      <c r="AG568" s="727"/>
      <c r="AH568" s="727"/>
      <c r="AI568" s="727"/>
      <c r="AJ568" s="727"/>
      <c r="AK568" s="727"/>
      <c r="AL568" s="727"/>
      <c r="AM568" s="727"/>
      <c r="AN568" s="727"/>
      <c r="AO568" s="727"/>
      <c r="AP568" s="727"/>
      <c r="AQ568" s="727"/>
      <c r="AR568" s="727"/>
      <c r="AS568" s="727"/>
      <c r="AT568" s="727"/>
      <c r="AU568" s="727"/>
      <c r="AV568" s="727"/>
      <c r="AW568" s="727"/>
      <c r="AX568" s="727"/>
      <c r="AY568" s="727"/>
      <c r="AZ568" s="727"/>
      <c r="BA568" s="727"/>
      <c r="BB568" s="727"/>
      <c r="BC568" s="727"/>
      <c r="BD568" s="727"/>
      <c r="BE568" s="727"/>
      <c r="BF568" s="727"/>
      <c r="BG568" s="727"/>
      <c r="BH568" s="727"/>
    </row>
    <row r="569" spans="1:60" s="728" customFormat="1" ht="30" customHeight="1" x14ac:dyDescent="0.2">
      <c r="A569" s="1311" t="s">
        <v>4</v>
      </c>
      <c r="B569" s="1312"/>
      <c r="C569" s="1312"/>
      <c r="D569" s="1312"/>
      <c r="E569" s="1313"/>
      <c r="F569" s="726">
        <v>106988701.36</v>
      </c>
      <c r="G569" s="727"/>
      <c r="H569" s="727"/>
      <c r="I569" s="727"/>
      <c r="J569" s="727"/>
      <c r="K569" s="727"/>
      <c r="L569" s="727"/>
      <c r="M569" s="727"/>
      <c r="N569" s="727"/>
      <c r="O569" s="727"/>
      <c r="P569" s="727"/>
      <c r="Q569" s="727"/>
      <c r="R569" s="727"/>
      <c r="S569" s="727"/>
      <c r="T569" s="727"/>
      <c r="U569" s="727"/>
      <c r="V569" s="727"/>
      <c r="W569" s="727"/>
      <c r="X569" s="727"/>
      <c r="Y569" s="727"/>
      <c r="Z569" s="727"/>
      <c r="AA569" s="727"/>
      <c r="AB569" s="727"/>
      <c r="AC569" s="727"/>
      <c r="AD569" s="727"/>
      <c r="AE569" s="727"/>
      <c r="AF569" s="727"/>
      <c r="AG569" s="727"/>
      <c r="AH569" s="727"/>
      <c r="AI569" s="727"/>
      <c r="AJ569" s="727"/>
      <c r="AK569" s="727"/>
      <c r="AL569" s="727"/>
      <c r="AM569" s="727"/>
      <c r="AN569" s="727"/>
      <c r="AO569" s="727"/>
      <c r="AP569" s="727"/>
      <c r="AQ569" s="727"/>
      <c r="AR569" s="727"/>
      <c r="AS569" s="727"/>
      <c r="AT569" s="727"/>
      <c r="AU569" s="727"/>
      <c r="AV569" s="727"/>
      <c r="AW569" s="727"/>
      <c r="AX569" s="727"/>
      <c r="AY569" s="727"/>
      <c r="AZ569" s="727"/>
      <c r="BA569" s="727"/>
      <c r="BB569" s="727"/>
      <c r="BC569" s="727"/>
      <c r="BD569" s="727"/>
      <c r="BE569" s="727"/>
      <c r="BF569" s="727"/>
      <c r="BG569" s="727"/>
      <c r="BH569" s="727"/>
    </row>
    <row r="570" spans="1:60" s="728" customFormat="1" ht="12.75" customHeight="1" x14ac:dyDescent="0.2">
      <c r="A570" s="957" t="s">
        <v>5</v>
      </c>
      <c r="B570" s="957" t="s">
        <v>6</v>
      </c>
      <c r="C570" s="957" t="s">
        <v>22</v>
      </c>
      <c r="D570" s="957" t="s">
        <v>8</v>
      </c>
      <c r="E570" s="957" t="s">
        <v>9</v>
      </c>
      <c r="F570" s="957" t="s">
        <v>6181</v>
      </c>
      <c r="G570" s="727"/>
      <c r="H570" s="727"/>
      <c r="I570" s="727"/>
      <c r="J570" s="727"/>
      <c r="K570" s="727"/>
      <c r="L570" s="727"/>
      <c r="M570" s="727"/>
      <c r="N570" s="727"/>
      <c r="O570" s="727"/>
      <c r="P570" s="727"/>
      <c r="Q570" s="727"/>
      <c r="R570" s="727"/>
      <c r="S570" s="727"/>
      <c r="T570" s="727"/>
      <c r="U570" s="727"/>
      <c r="V570" s="727"/>
      <c r="W570" s="727"/>
      <c r="X570" s="727"/>
      <c r="Y570" s="727"/>
      <c r="Z570" s="727"/>
      <c r="AA570" s="727"/>
      <c r="AB570" s="727"/>
      <c r="AC570" s="727"/>
      <c r="AD570" s="727"/>
      <c r="AE570" s="727"/>
      <c r="AF570" s="727"/>
      <c r="AG570" s="727"/>
      <c r="AH570" s="727"/>
      <c r="AI570" s="727"/>
      <c r="AJ570" s="727"/>
      <c r="AK570" s="727"/>
      <c r="AL570" s="727"/>
      <c r="AM570" s="727"/>
      <c r="AN570" s="727"/>
      <c r="AO570" s="727"/>
      <c r="AP570" s="727"/>
      <c r="AQ570" s="727"/>
      <c r="AR570" s="727"/>
      <c r="AS570" s="727"/>
      <c r="AT570" s="727"/>
      <c r="AU570" s="727"/>
      <c r="AV570" s="727"/>
      <c r="AW570" s="727"/>
      <c r="AX570" s="727"/>
      <c r="AY570" s="727"/>
      <c r="AZ570" s="727"/>
      <c r="BA570" s="727"/>
      <c r="BB570" s="727"/>
      <c r="BC570" s="727"/>
      <c r="BD570" s="727"/>
      <c r="BE570" s="727"/>
      <c r="BF570" s="727"/>
      <c r="BG570" s="727"/>
      <c r="BH570" s="727"/>
    </row>
    <row r="571" spans="1:60" ht="15" customHeight="1" x14ac:dyDescent="0.2">
      <c r="A571" s="134"/>
      <c r="B571" s="16"/>
      <c r="C571" s="2" t="s">
        <v>387</v>
      </c>
      <c r="D571" s="817">
        <v>21308870.719999999</v>
      </c>
      <c r="E571" s="608"/>
      <c r="F571" s="332">
        <f>F569+D571</f>
        <v>128297572.08</v>
      </c>
    </row>
    <row r="572" spans="1:60" ht="15" customHeight="1" x14ac:dyDescent="0.2">
      <c r="A572" s="134"/>
      <c r="B572" s="16"/>
      <c r="C572" s="2" t="s">
        <v>32</v>
      </c>
      <c r="D572" s="153"/>
      <c r="E572" s="40"/>
      <c r="F572" s="332">
        <f>F571+D572</f>
        <v>128297572.08</v>
      </c>
    </row>
    <row r="573" spans="1:60" ht="15" customHeight="1" x14ac:dyDescent="0.2">
      <c r="A573" s="134"/>
      <c r="B573" s="16"/>
      <c r="C573" s="2" t="s">
        <v>10433</v>
      </c>
      <c r="D573" s="153">
        <v>418415.39</v>
      </c>
      <c r="E573" s="29"/>
      <c r="F573" s="332">
        <f>F572+D573</f>
        <v>128715987.47</v>
      </c>
    </row>
    <row r="574" spans="1:60" ht="15" customHeight="1" x14ac:dyDescent="0.2">
      <c r="A574" s="134"/>
      <c r="B574" s="16"/>
      <c r="C574" s="2" t="s">
        <v>1330</v>
      </c>
      <c r="D574" s="153"/>
      <c r="E574" s="42">
        <v>1061400</v>
      </c>
      <c r="F574" s="332">
        <f>F573-E574</f>
        <v>127654587.47</v>
      </c>
    </row>
    <row r="575" spans="1:60" ht="15" customHeight="1" x14ac:dyDescent="0.2">
      <c r="A575" s="134"/>
      <c r="B575" s="16"/>
      <c r="C575" s="2" t="s">
        <v>1334</v>
      </c>
      <c r="D575" s="153"/>
      <c r="E575" s="40"/>
      <c r="F575" s="332">
        <f t="shared" ref="F575:F578" si="9">F574-E575</f>
        <v>127654587.47</v>
      </c>
      <c r="G575" s="857"/>
      <c r="H575" s="857"/>
    </row>
    <row r="576" spans="1:60" ht="15" customHeight="1" x14ac:dyDescent="0.2">
      <c r="A576" s="134"/>
      <c r="B576" s="16"/>
      <c r="C576" s="2" t="s">
        <v>1331</v>
      </c>
      <c r="D576" s="128"/>
      <c r="E576" s="42"/>
      <c r="F576" s="332">
        <f t="shared" si="9"/>
        <v>127654587.47</v>
      </c>
      <c r="G576" s="857"/>
    </row>
    <row r="577" spans="1:60" ht="15" customHeight="1" x14ac:dyDescent="0.2">
      <c r="A577" s="134"/>
      <c r="B577" s="16"/>
      <c r="C577" s="2" t="s">
        <v>6198</v>
      </c>
      <c r="D577" s="128"/>
      <c r="E577" s="42">
        <v>1584.6</v>
      </c>
      <c r="F577" s="332">
        <f t="shared" si="9"/>
        <v>127653002.87</v>
      </c>
    </row>
    <row r="578" spans="1:60" ht="15" customHeight="1" x14ac:dyDescent="0.2">
      <c r="A578" s="134"/>
      <c r="B578" s="16"/>
      <c r="C578" s="2" t="s">
        <v>1333</v>
      </c>
      <c r="D578" s="128"/>
      <c r="E578" s="42">
        <v>150</v>
      </c>
      <c r="F578" s="332">
        <f t="shared" si="9"/>
        <v>127652852.87</v>
      </c>
    </row>
    <row r="579" spans="1:60" ht="15" customHeight="1" x14ac:dyDescent="0.2">
      <c r="A579" s="134"/>
      <c r="B579" s="16"/>
      <c r="C579" s="2" t="s">
        <v>2372</v>
      </c>
      <c r="D579" s="153">
        <v>197251.51</v>
      </c>
      <c r="E579" s="40"/>
      <c r="F579" s="332">
        <f>F578+D579</f>
        <v>127850104.38000001</v>
      </c>
    </row>
    <row r="580" spans="1:60" ht="15" customHeight="1" x14ac:dyDescent="0.2">
      <c r="A580" s="134"/>
      <c r="B580" s="16"/>
      <c r="C580" s="2" t="s">
        <v>10165</v>
      </c>
      <c r="D580" s="153">
        <v>15040.82</v>
      </c>
      <c r="E580" s="40"/>
      <c r="F580" s="332">
        <f>F579+D580</f>
        <v>127865145.2</v>
      </c>
      <c r="I580" s="910"/>
    </row>
    <row r="581" spans="1:60" x14ac:dyDescent="0.2">
      <c r="A581" s="59"/>
      <c r="B581" s="20"/>
      <c r="C581" s="86"/>
      <c r="D581" s="72"/>
      <c r="E581" s="65"/>
      <c r="F581" s="164"/>
    </row>
    <row r="582" spans="1:60" x14ac:dyDescent="0.2">
      <c r="A582" s="59"/>
      <c r="B582" s="20"/>
      <c r="C582" s="86"/>
      <c r="D582" s="72"/>
      <c r="E582" s="65"/>
      <c r="F582" s="164"/>
    </row>
    <row r="583" spans="1:60" s="628" customFormat="1" ht="14.25" customHeight="1" x14ac:dyDescent="0.25">
      <c r="A583" s="1171" t="s">
        <v>0</v>
      </c>
      <c r="B583" s="1171"/>
      <c r="C583" s="1171"/>
      <c r="D583" s="1171"/>
      <c r="E583" s="1171"/>
      <c r="F583" s="1171"/>
      <c r="G583" s="743"/>
      <c r="H583" s="743"/>
      <c r="I583" s="743"/>
      <c r="J583" s="743"/>
      <c r="K583" s="743"/>
      <c r="L583" s="743"/>
      <c r="M583" s="743"/>
      <c r="N583" s="743"/>
      <c r="O583" s="743"/>
      <c r="P583" s="743"/>
      <c r="Q583" s="743"/>
      <c r="R583" s="743"/>
      <c r="S583" s="743"/>
      <c r="T583" s="743"/>
      <c r="U583" s="743"/>
      <c r="V583" s="743"/>
      <c r="W583" s="743"/>
      <c r="X583" s="743"/>
      <c r="Y583" s="743"/>
      <c r="Z583" s="743"/>
      <c r="AA583" s="743"/>
      <c r="AB583" s="743"/>
      <c r="AC583" s="743"/>
      <c r="AD583" s="743"/>
      <c r="AE583" s="743"/>
      <c r="AF583" s="743"/>
      <c r="AG583" s="743"/>
      <c r="AH583" s="743"/>
      <c r="AI583" s="743"/>
      <c r="AJ583" s="743"/>
      <c r="AK583" s="743"/>
      <c r="AL583" s="743"/>
      <c r="AM583" s="743"/>
      <c r="AN583" s="743"/>
      <c r="AO583" s="743"/>
      <c r="AP583" s="743"/>
      <c r="AQ583" s="743"/>
      <c r="AR583" s="743"/>
      <c r="AS583" s="743"/>
      <c r="AT583" s="743"/>
      <c r="AU583" s="743"/>
      <c r="AV583" s="743"/>
      <c r="AW583" s="743"/>
      <c r="AX583" s="743"/>
      <c r="AY583" s="743"/>
      <c r="AZ583" s="743"/>
      <c r="BA583" s="743"/>
      <c r="BB583" s="743"/>
      <c r="BC583" s="743"/>
      <c r="BD583" s="743"/>
      <c r="BE583" s="743"/>
      <c r="BF583" s="743"/>
      <c r="BG583" s="743"/>
      <c r="BH583" s="743"/>
    </row>
    <row r="584" spans="1:60" s="628" customFormat="1" ht="15" customHeight="1" x14ac:dyDescent="0.25">
      <c r="A584" s="1171" t="s">
        <v>1</v>
      </c>
      <c r="B584" s="1171"/>
      <c r="C584" s="1171"/>
      <c r="D584" s="1171"/>
      <c r="E584" s="1171"/>
      <c r="F584" s="1171"/>
      <c r="G584" s="743"/>
      <c r="H584" s="743"/>
      <c r="I584" s="743"/>
      <c r="J584" s="743"/>
      <c r="K584" s="743"/>
      <c r="L584" s="743"/>
      <c r="M584" s="743"/>
      <c r="N584" s="743"/>
      <c r="O584" s="743"/>
      <c r="P584" s="743"/>
      <c r="Q584" s="743"/>
      <c r="R584" s="743"/>
      <c r="S584" s="743"/>
      <c r="T584" s="743"/>
      <c r="U584" s="743"/>
      <c r="V584" s="743"/>
      <c r="W584" s="743"/>
      <c r="X584" s="743"/>
      <c r="Y584" s="743"/>
      <c r="Z584" s="743"/>
      <c r="AA584" s="743"/>
      <c r="AB584" s="743"/>
      <c r="AC584" s="743"/>
      <c r="AD584" s="743"/>
      <c r="AE584" s="743"/>
      <c r="AF584" s="743"/>
      <c r="AG584" s="743"/>
      <c r="AH584" s="743"/>
      <c r="AI584" s="743"/>
      <c r="AJ584" s="743"/>
      <c r="AK584" s="743"/>
      <c r="AL584" s="743"/>
      <c r="AM584" s="743"/>
      <c r="AN584" s="743"/>
      <c r="AO584" s="743"/>
      <c r="AP584" s="743"/>
      <c r="AQ584" s="743"/>
      <c r="AR584" s="743"/>
      <c r="AS584" s="743"/>
      <c r="AT584" s="743"/>
      <c r="AU584" s="743"/>
      <c r="AV584" s="743"/>
      <c r="AW584" s="743"/>
      <c r="AX584" s="743"/>
      <c r="AY584" s="743"/>
      <c r="AZ584" s="743"/>
      <c r="BA584" s="743"/>
      <c r="BB584" s="743"/>
      <c r="BC584" s="743"/>
      <c r="BD584" s="743"/>
      <c r="BE584" s="743"/>
      <c r="BF584" s="743"/>
      <c r="BG584" s="743"/>
      <c r="BH584" s="743"/>
    </row>
    <row r="585" spans="1:60" s="628" customFormat="1" ht="15" customHeight="1" x14ac:dyDescent="0.25">
      <c r="A585" s="1173" t="s">
        <v>9631</v>
      </c>
      <c r="B585" s="1173"/>
      <c r="C585" s="1173"/>
      <c r="D585" s="1173"/>
      <c r="E585" s="1173"/>
      <c r="F585" s="1173"/>
      <c r="G585" s="743"/>
      <c r="H585" s="743"/>
      <c r="I585" s="743"/>
      <c r="J585" s="743"/>
      <c r="K585" s="743"/>
      <c r="L585" s="743"/>
      <c r="M585" s="743"/>
      <c r="N585" s="743"/>
      <c r="O585" s="743"/>
      <c r="P585" s="743"/>
      <c r="Q585" s="743"/>
      <c r="R585" s="743"/>
      <c r="S585" s="743"/>
      <c r="T585" s="743"/>
      <c r="U585" s="743"/>
      <c r="V585" s="743"/>
      <c r="W585" s="743"/>
      <c r="X585" s="743"/>
      <c r="Y585" s="743"/>
      <c r="Z585" s="743"/>
      <c r="AA585" s="743"/>
      <c r="AB585" s="743"/>
      <c r="AC585" s="743"/>
      <c r="AD585" s="743"/>
      <c r="AE585" s="743"/>
      <c r="AF585" s="743"/>
      <c r="AG585" s="743"/>
      <c r="AH585" s="743"/>
      <c r="AI585" s="743"/>
      <c r="AJ585" s="743"/>
      <c r="AK585" s="743"/>
      <c r="AL585" s="743"/>
      <c r="AM585" s="743"/>
      <c r="AN585" s="743"/>
      <c r="AO585" s="743"/>
      <c r="AP585" s="743"/>
      <c r="AQ585" s="743"/>
      <c r="AR585" s="743"/>
      <c r="AS585" s="743"/>
      <c r="AT585" s="743"/>
      <c r="AU585" s="743"/>
      <c r="AV585" s="743"/>
      <c r="AW585" s="743"/>
      <c r="AX585" s="743"/>
      <c r="AY585" s="743"/>
      <c r="AZ585" s="743"/>
      <c r="BA585" s="743"/>
      <c r="BB585" s="743"/>
      <c r="BC585" s="743"/>
      <c r="BD585" s="743"/>
      <c r="BE585" s="743"/>
      <c r="BF585" s="743"/>
      <c r="BG585" s="743"/>
      <c r="BH585" s="743"/>
    </row>
    <row r="586" spans="1:60" s="628" customFormat="1" ht="15" customHeight="1" x14ac:dyDescent="0.25">
      <c r="A586" s="1173" t="s">
        <v>2</v>
      </c>
      <c r="B586" s="1173"/>
      <c r="C586" s="1173"/>
      <c r="D586" s="1173"/>
      <c r="E586" s="1173"/>
      <c r="F586" s="1173"/>
      <c r="G586" s="743"/>
      <c r="H586" s="743"/>
      <c r="I586" s="743"/>
      <c r="J586" s="743"/>
      <c r="K586" s="743"/>
      <c r="L586" s="743"/>
      <c r="M586" s="743"/>
      <c r="N586" s="743"/>
      <c r="O586" s="743"/>
      <c r="P586" s="743"/>
      <c r="Q586" s="743"/>
      <c r="R586" s="743"/>
      <c r="S586" s="743"/>
      <c r="T586" s="743"/>
      <c r="U586" s="743"/>
      <c r="V586" s="743"/>
      <c r="W586" s="743"/>
      <c r="X586" s="743"/>
      <c r="Y586" s="743"/>
      <c r="Z586" s="743"/>
      <c r="AA586" s="743"/>
      <c r="AB586" s="743"/>
      <c r="AC586" s="743"/>
      <c r="AD586" s="743"/>
      <c r="AE586" s="743"/>
      <c r="AF586" s="743"/>
      <c r="AG586" s="743"/>
      <c r="AH586" s="743"/>
      <c r="AI586" s="743"/>
      <c r="AJ586" s="743"/>
      <c r="AK586" s="743"/>
      <c r="AL586" s="743"/>
      <c r="AM586" s="743"/>
      <c r="AN586" s="743"/>
      <c r="AO586" s="743"/>
      <c r="AP586" s="743"/>
      <c r="AQ586" s="743"/>
      <c r="AR586" s="743"/>
      <c r="AS586" s="743"/>
      <c r="AT586" s="743"/>
      <c r="AU586" s="743"/>
      <c r="AV586" s="743"/>
      <c r="AW586" s="743"/>
      <c r="AX586" s="743"/>
      <c r="AY586" s="743"/>
      <c r="AZ586" s="743"/>
      <c r="BA586" s="743"/>
      <c r="BB586" s="743"/>
      <c r="BC586" s="743"/>
      <c r="BD586" s="743"/>
      <c r="BE586" s="743"/>
      <c r="BF586" s="743"/>
      <c r="BG586" s="743"/>
      <c r="BH586" s="743"/>
    </row>
    <row r="587" spans="1:60" s="628" customFormat="1" ht="15" customHeight="1" x14ac:dyDescent="0.25">
      <c r="A587" s="746"/>
      <c r="B587" s="627"/>
      <c r="D587" s="629"/>
      <c r="E587" s="630"/>
      <c r="F587" s="631"/>
      <c r="G587" s="743"/>
      <c r="H587" s="743"/>
      <c r="I587" s="743"/>
      <c r="J587" s="743"/>
      <c r="K587" s="743"/>
      <c r="L587" s="743"/>
      <c r="M587" s="743"/>
      <c r="N587" s="743"/>
      <c r="O587" s="743"/>
      <c r="P587" s="743"/>
      <c r="Q587" s="743"/>
      <c r="R587" s="743"/>
      <c r="S587" s="743"/>
      <c r="T587" s="743"/>
      <c r="U587" s="743"/>
      <c r="V587" s="743"/>
      <c r="W587" s="743"/>
      <c r="X587" s="743"/>
      <c r="Y587" s="743"/>
      <c r="Z587" s="743"/>
      <c r="AA587" s="743"/>
      <c r="AB587" s="743"/>
      <c r="AC587" s="743"/>
      <c r="AD587" s="743"/>
      <c r="AE587" s="743"/>
      <c r="AF587" s="743"/>
      <c r="AG587" s="743"/>
      <c r="AH587" s="743"/>
      <c r="AI587" s="743"/>
      <c r="AJ587" s="743"/>
      <c r="AK587" s="743"/>
      <c r="AL587" s="743"/>
      <c r="AM587" s="743"/>
      <c r="AN587" s="743"/>
      <c r="AO587" s="743"/>
      <c r="AP587" s="743"/>
      <c r="AQ587" s="743"/>
      <c r="AR587" s="743"/>
      <c r="AS587" s="743"/>
      <c r="AT587" s="743"/>
      <c r="AU587" s="743"/>
      <c r="AV587" s="743"/>
      <c r="AW587" s="743"/>
      <c r="AX587" s="743"/>
      <c r="AY587" s="743"/>
      <c r="AZ587" s="743"/>
      <c r="BA587" s="743"/>
      <c r="BB587" s="743"/>
      <c r="BC587" s="743"/>
      <c r="BD587" s="743"/>
      <c r="BE587" s="743"/>
      <c r="BF587" s="743"/>
      <c r="BG587" s="743"/>
      <c r="BH587" s="743"/>
    </row>
    <row r="588" spans="1:60" s="628" customFormat="1" ht="33" customHeight="1" x14ac:dyDescent="0.25">
      <c r="A588" s="1311" t="s">
        <v>25</v>
      </c>
      <c r="B588" s="1312"/>
      <c r="C588" s="1312"/>
      <c r="D588" s="1312"/>
      <c r="E588" s="1312"/>
      <c r="F588" s="1313"/>
      <c r="G588" s="743"/>
      <c r="H588" s="743"/>
      <c r="I588" s="743"/>
      <c r="J588" s="743"/>
      <c r="K588" s="743"/>
      <c r="L588" s="743"/>
      <c r="M588" s="743"/>
      <c r="N588" s="743"/>
      <c r="O588" s="743"/>
      <c r="P588" s="743"/>
      <c r="Q588" s="743"/>
      <c r="R588" s="743"/>
      <c r="S588" s="743"/>
      <c r="T588" s="743"/>
      <c r="U588" s="743"/>
      <c r="V588" s="743"/>
      <c r="W588" s="743"/>
      <c r="X588" s="743"/>
      <c r="Y588" s="743"/>
      <c r="Z588" s="743"/>
      <c r="AA588" s="743"/>
      <c r="AB588" s="743"/>
      <c r="AC588" s="743"/>
      <c r="AD588" s="743"/>
      <c r="AE588" s="743"/>
      <c r="AF588" s="743"/>
      <c r="AG588" s="743"/>
      <c r="AH588" s="743"/>
      <c r="AI588" s="743"/>
      <c r="AJ588" s="743"/>
      <c r="AK588" s="743"/>
      <c r="AL588" s="743"/>
      <c r="AM588" s="743"/>
      <c r="AN588" s="743"/>
      <c r="AO588" s="743"/>
      <c r="AP588" s="743"/>
      <c r="AQ588" s="743"/>
      <c r="AR588" s="743"/>
      <c r="AS588" s="743"/>
      <c r="AT588" s="743"/>
      <c r="AU588" s="743"/>
      <c r="AV588" s="743"/>
      <c r="AW588" s="743"/>
      <c r="AX588" s="743"/>
      <c r="AY588" s="743"/>
      <c r="AZ588" s="743"/>
      <c r="BA588" s="743"/>
      <c r="BB588" s="743"/>
      <c r="BC588" s="743"/>
      <c r="BD588" s="743"/>
      <c r="BE588" s="743"/>
      <c r="BF588" s="743"/>
      <c r="BG588" s="743"/>
      <c r="BH588" s="743"/>
    </row>
    <row r="589" spans="1:60" s="728" customFormat="1" ht="30" customHeight="1" x14ac:dyDescent="0.2">
      <c r="A589" s="1311" t="s">
        <v>4</v>
      </c>
      <c r="B589" s="1312"/>
      <c r="C589" s="1312"/>
      <c r="D589" s="1312"/>
      <c r="E589" s="1313"/>
      <c r="F589" s="726">
        <v>238869.8</v>
      </c>
      <c r="G589" s="727"/>
      <c r="H589" s="727"/>
      <c r="I589" s="727"/>
      <c r="J589" s="727"/>
      <c r="K589" s="727"/>
      <c r="L589" s="727"/>
      <c r="M589" s="727"/>
      <c r="N589" s="727"/>
      <c r="O589" s="727"/>
      <c r="P589" s="727"/>
      <c r="Q589" s="727"/>
      <c r="R589" s="727"/>
      <c r="S589" s="727"/>
      <c r="T589" s="727"/>
      <c r="U589" s="727"/>
      <c r="V589" s="727"/>
      <c r="W589" s="727"/>
      <c r="X589" s="727"/>
      <c r="Y589" s="727"/>
      <c r="Z589" s="727"/>
      <c r="AA589" s="727"/>
      <c r="AB589" s="727"/>
      <c r="AC589" s="727"/>
      <c r="AD589" s="727"/>
      <c r="AE589" s="727"/>
      <c r="AF589" s="727"/>
      <c r="AG589" s="727"/>
      <c r="AH589" s="727"/>
      <c r="AI589" s="727"/>
      <c r="AJ589" s="727"/>
      <c r="AK589" s="727"/>
      <c r="AL589" s="727"/>
      <c r="AM589" s="727"/>
      <c r="AN589" s="727"/>
      <c r="AO589" s="727"/>
      <c r="AP589" s="727"/>
      <c r="AQ589" s="727"/>
      <c r="AR589" s="727"/>
      <c r="AS589" s="727"/>
      <c r="AT589" s="727"/>
      <c r="AU589" s="727"/>
      <c r="AV589" s="727"/>
      <c r="AW589" s="727"/>
      <c r="AX589" s="727"/>
      <c r="AY589" s="727"/>
      <c r="AZ589" s="727"/>
      <c r="BA589" s="727"/>
      <c r="BB589" s="727"/>
      <c r="BC589" s="727"/>
      <c r="BD589" s="727"/>
      <c r="BE589" s="727"/>
      <c r="BF589" s="727"/>
      <c r="BG589" s="727"/>
      <c r="BH589" s="727"/>
    </row>
    <row r="590" spans="1:60" s="728" customFormat="1" ht="12" x14ac:dyDescent="0.2">
      <c r="A590" s="957" t="s">
        <v>5</v>
      </c>
      <c r="B590" s="957" t="s">
        <v>23</v>
      </c>
      <c r="C590" s="957" t="s">
        <v>22</v>
      </c>
      <c r="D590" s="957" t="s">
        <v>8</v>
      </c>
      <c r="E590" s="957" t="s">
        <v>9</v>
      </c>
      <c r="F590" s="957"/>
      <c r="G590" s="727"/>
      <c r="H590" s="727"/>
      <c r="I590" s="727"/>
      <c r="J590" s="727"/>
      <c r="K590" s="727"/>
      <c r="L590" s="727"/>
      <c r="M590" s="727"/>
      <c r="N590" s="727"/>
      <c r="O590" s="727"/>
      <c r="P590" s="727"/>
      <c r="Q590" s="727"/>
      <c r="R590" s="727"/>
      <c r="S590" s="727"/>
      <c r="T590" s="727"/>
      <c r="U590" s="727"/>
      <c r="V590" s="727"/>
      <c r="W590" s="727"/>
      <c r="X590" s="727"/>
      <c r="Y590" s="727"/>
      <c r="Z590" s="727"/>
      <c r="AA590" s="727"/>
      <c r="AB590" s="727"/>
      <c r="AC590" s="727"/>
      <c r="AD590" s="727"/>
      <c r="AE590" s="727"/>
      <c r="AF590" s="727"/>
      <c r="AG590" s="727"/>
      <c r="AH590" s="727"/>
      <c r="AI590" s="727"/>
      <c r="AJ590" s="727"/>
      <c r="AK590" s="727"/>
      <c r="AL590" s="727"/>
      <c r="AM590" s="727"/>
      <c r="AN590" s="727"/>
      <c r="AO590" s="727"/>
      <c r="AP590" s="727"/>
      <c r="AQ590" s="727"/>
      <c r="AR590" s="727"/>
      <c r="AS590" s="727"/>
      <c r="AT590" s="727"/>
      <c r="AU590" s="727"/>
      <c r="AV590" s="727"/>
      <c r="AW590" s="727"/>
      <c r="AX590" s="727"/>
      <c r="AY590" s="727"/>
      <c r="AZ590" s="727"/>
      <c r="BA590" s="727"/>
      <c r="BB590" s="727"/>
      <c r="BC590" s="727"/>
      <c r="BD590" s="727"/>
      <c r="BE590" s="727"/>
      <c r="BF590" s="727"/>
      <c r="BG590" s="727"/>
      <c r="BH590" s="727"/>
    </row>
    <row r="591" spans="1:60" s="728" customFormat="1" ht="15" customHeight="1" x14ac:dyDescent="0.2">
      <c r="A591" s="87"/>
      <c r="B591" s="27"/>
      <c r="C591" s="2" t="s">
        <v>751</v>
      </c>
      <c r="D591" s="729"/>
      <c r="E591" s="455"/>
      <c r="F591" s="41">
        <f>F589</f>
        <v>238869.8</v>
      </c>
      <c r="G591" s="727"/>
      <c r="H591" s="727"/>
      <c r="I591" s="727"/>
      <c r="J591" s="727"/>
      <c r="K591" s="727"/>
      <c r="L591" s="727"/>
      <c r="M591" s="727"/>
      <c r="N591" s="727"/>
      <c r="O591" s="727"/>
      <c r="P591" s="727"/>
      <c r="Q591" s="727"/>
      <c r="R591" s="727"/>
      <c r="S591" s="727"/>
      <c r="T591" s="727"/>
      <c r="U591" s="727"/>
      <c r="V591" s="727"/>
      <c r="W591" s="727"/>
      <c r="X591" s="727"/>
      <c r="Y591" s="727"/>
      <c r="Z591" s="727"/>
      <c r="AA591" s="727"/>
      <c r="AB591" s="727"/>
      <c r="AC591" s="727"/>
      <c r="AD591" s="727"/>
      <c r="AE591" s="727"/>
      <c r="AF591" s="727"/>
      <c r="AG591" s="727"/>
      <c r="AH591" s="727"/>
      <c r="AI591" s="727"/>
      <c r="AJ591" s="727"/>
      <c r="AK591" s="727"/>
      <c r="AL591" s="727"/>
      <c r="AM591" s="727"/>
      <c r="AN591" s="727"/>
      <c r="AO591" s="727"/>
      <c r="AP591" s="727"/>
      <c r="AQ591" s="727"/>
      <c r="AR591" s="727"/>
      <c r="AS591" s="727"/>
      <c r="AT591" s="727"/>
      <c r="AU591" s="727"/>
      <c r="AV591" s="727"/>
      <c r="AW591" s="727"/>
      <c r="AX591" s="727"/>
      <c r="AY591" s="727"/>
      <c r="AZ591" s="727"/>
      <c r="BA591" s="727"/>
      <c r="BB591" s="727"/>
      <c r="BC591" s="727"/>
      <c r="BD591" s="727"/>
      <c r="BE591" s="727"/>
      <c r="BF591" s="727"/>
      <c r="BG591" s="727"/>
      <c r="BH591" s="727"/>
    </row>
    <row r="592" spans="1:60" ht="15" customHeight="1" x14ac:dyDescent="0.2">
      <c r="A592" s="83"/>
      <c r="B592" s="34"/>
      <c r="C592" s="4" t="s">
        <v>16</v>
      </c>
      <c r="D592" s="730"/>
      <c r="E592" s="109"/>
      <c r="F592" s="731">
        <f>F591</f>
        <v>238869.8</v>
      </c>
    </row>
    <row r="593" spans="1:60" ht="15" customHeight="1" x14ac:dyDescent="0.2">
      <c r="A593" s="83"/>
      <c r="B593" s="34"/>
      <c r="C593" s="2" t="s">
        <v>6174</v>
      </c>
      <c r="D593" s="730"/>
      <c r="E593" s="213"/>
      <c r="F593" s="731">
        <f>F592-E593</f>
        <v>238869.8</v>
      </c>
    </row>
    <row r="594" spans="1:60" ht="15" customHeight="1" x14ac:dyDescent="0.2">
      <c r="A594" s="83"/>
      <c r="B594" s="34"/>
      <c r="C594" s="2" t="s">
        <v>8755</v>
      </c>
      <c r="D594" s="730"/>
      <c r="E594" s="472"/>
      <c r="F594" s="731">
        <f>F593-E594</f>
        <v>238869.8</v>
      </c>
    </row>
    <row r="595" spans="1:60" ht="15" customHeight="1" x14ac:dyDescent="0.2">
      <c r="A595" s="884"/>
      <c r="B595" s="883"/>
      <c r="C595" s="2" t="s">
        <v>1358</v>
      </c>
      <c r="D595" s="730"/>
      <c r="E595" s="32">
        <v>175</v>
      </c>
      <c r="F595" s="731">
        <f>F594-E595</f>
        <v>238694.8</v>
      </c>
    </row>
    <row r="596" spans="1:60" x14ac:dyDescent="0.2">
      <c r="A596" s="134"/>
      <c r="B596" s="243"/>
      <c r="C596" s="8" t="s">
        <v>9645</v>
      </c>
      <c r="D596" s="730"/>
      <c r="E596" s="472">
        <v>10570.87</v>
      </c>
      <c r="F596" s="731">
        <f>F595-E596</f>
        <v>228123.93</v>
      </c>
    </row>
    <row r="597" spans="1:60" s="14" customFormat="1" x14ac:dyDescent="0.2">
      <c r="A597" s="17"/>
      <c r="B597" s="7"/>
      <c r="C597" s="7"/>
      <c r="D597" s="73"/>
      <c r="E597" s="283"/>
      <c r="F597" s="116"/>
    </row>
    <row r="598" spans="1:60" s="14" customFormat="1" x14ac:dyDescent="0.2">
      <c r="A598" s="17"/>
      <c r="B598" s="7"/>
      <c r="C598" s="7"/>
      <c r="D598" s="73"/>
      <c r="E598" s="283"/>
      <c r="F598" s="116"/>
    </row>
    <row r="599" spans="1:60" s="628" customFormat="1" ht="15" customHeight="1" x14ac:dyDescent="0.25">
      <c r="A599" s="1171" t="s">
        <v>0</v>
      </c>
      <c r="B599" s="1171"/>
      <c r="C599" s="1171"/>
      <c r="D599" s="1171"/>
      <c r="E599" s="1171"/>
      <c r="F599" s="1171"/>
      <c r="G599" s="743"/>
      <c r="H599" s="743"/>
      <c r="I599" s="743"/>
      <c r="J599" s="743"/>
      <c r="K599" s="743"/>
      <c r="L599" s="743"/>
      <c r="M599" s="743"/>
      <c r="N599" s="743"/>
      <c r="O599" s="743"/>
      <c r="P599" s="743"/>
      <c r="Q599" s="743"/>
      <c r="R599" s="743"/>
      <c r="S599" s="743"/>
      <c r="T599" s="743"/>
      <c r="U599" s="743"/>
      <c r="V599" s="743"/>
      <c r="W599" s="743"/>
      <c r="X599" s="743"/>
      <c r="Y599" s="743"/>
      <c r="Z599" s="743"/>
      <c r="AA599" s="743"/>
      <c r="AB599" s="743"/>
      <c r="AC599" s="743"/>
      <c r="AD599" s="743"/>
      <c r="AE599" s="743"/>
      <c r="AF599" s="743"/>
      <c r="AG599" s="743"/>
      <c r="AH599" s="743"/>
      <c r="AI599" s="743"/>
      <c r="AJ599" s="743"/>
      <c r="AK599" s="743"/>
      <c r="AL599" s="743"/>
      <c r="AM599" s="743"/>
      <c r="AN599" s="743"/>
      <c r="AO599" s="743"/>
      <c r="AP599" s="743"/>
      <c r="AQ599" s="743"/>
      <c r="AR599" s="743"/>
      <c r="AS599" s="743"/>
      <c r="AT599" s="743"/>
      <c r="AU599" s="743"/>
      <c r="AV599" s="743"/>
      <c r="AW599" s="743"/>
      <c r="AX599" s="743"/>
      <c r="AY599" s="743"/>
      <c r="AZ599" s="743"/>
      <c r="BA599" s="743"/>
      <c r="BB599" s="743"/>
      <c r="BC599" s="743"/>
      <c r="BD599" s="743"/>
      <c r="BE599" s="743"/>
      <c r="BF599" s="743"/>
      <c r="BG599" s="743"/>
      <c r="BH599" s="743"/>
    </row>
    <row r="600" spans="1:60" s="628" customFormat="1" ht="15" customHeight="1" x14ac:dyDescent="0.25">
      <c r="A600" s="1171" t="s">
        <v>1</v>
      </c>
      <c r="B600" s="1171"/>
      <c r="C600" s="1171"/>
      <c r="D600" s="1171"/>
      <c r="E600" s="1171"/>
      <c r="F600" s="1171"/>
      <c r="G600" s="743"/>
      <c r="H600" s="743"/>
      <c r="I600" s="743"/>
      <c r="J600" s="743"/>
      <c r="K600" s="743"/>
      <c r="L600" s="743"/>
      <c r="M600" s="743"/>
      <c r="N600" s="743"/>
      <c r="O600" s="743"/>
      <c r="P600" s="743"/>
      <c r="Q600" s="743"/>
      <c r="R600" s="743"/>
      <c r="S600" s="743"/>
      <c r="T600" s="743"/>
      <c r="U600" s="743"/>
      <c r="V600" s="743"/>
      <c r="W600" s="743"/>
      <c r="X600" s="743"/>
      <c r="Y600" s="743"/>
      <c r="Z600" s="743"/>
      <c r="AA600" s="743"/>
      <c r="AB600" s="743"/>
      <c r="AC600" s="743"/>
      <c r="AD600" s="743"/>
      <c r="AE600" s="743"/>
      <c r="AF600" s="743"/>
      <c r="AG600" s="743"/>
      <c r="AH600" s="743"/>
      <c r="AI600" s="743"/>
      <c r="AJ600" s="743"/>
      <c r="AK600" s="743"/>
      <c r="AL600" s="743"/>
      <c r="AM600" s="743"/>
      <c r="AN600" s="743"/>
      <c r="AO600" s="743"/>
      <c r="AP600" s="743"/>
      <c r="AQ600" s="743"/>
      <c r="AR600" s="743"/>
      <c r="AS600" s="743"/>
      <c r="AT600" s="743"/>
      <c r="AU600" s="743"/>
      <c r="AV600" s="743"/>
      <c r="AW600" s="743"/>
      <c r="AX600" s="743"/>
      <c r="AY600" s="743"/>
      <c r="AZ600" s="743"/>
      <c r="BA600" s="743"/>
      <c r="BB600" s="743"/>
      <c r="BC600" s="743"/>
      <c r="BD600" s="743"/>
      <c r="BE600" s="743"/>
      <c r="BF600" s="743"/>
      <c r="BG600" s="743"/>
      <c r="BH600" s="743"/>
    </row>
    <row r="601" spans="1:60" s="628" customFormat="1" ht="15" customHeight="1" x14ac:dyDescent="0.25">
      <c r="A601" s="1173" t="s">
        <v>9631</v>
      </c>
      <c r="B601" s="1173"/>
      <c r="C601" s="1173"/>
      <c r="D601" s="1173"/>
      <c r="E601" s="1173"/>
      <c r="F601" s="1173"/>
      <c r="G601" s="743"/>
      <c r="H601" s="743"/>
      <c r="I601" s="743"/>
      <c r="J601" s="743"/>
      <c r="K601" s="743"/>
      <c r="L601" s="743"/>
      <c r="M601" s="743"/>
      <c r="N601" s="743"/>
      <c r="O601" s="743"/>
      <c r="P601" s="743"/>
      <c r="Q601" s="743"/>
      <c r="R601" s="743"/>
      <c r="S601" s="743"/>
      <c r="T601" s="743"/>
      <c r="U601" s="743"/>
      <c r="V601" s="743"/>
      <c r="W601" s="743"/>
      <c r="X601" s="743"/>
      <c r="Y601" s="743"/>
      <c r="Z601" s="743"/>
      <c r="AA601" s="743"/>
      <c r="AB601" s="743"/>
      <c r="AC601" s="743"/>
      <c r="AD601" s="743"/>
      <c r="AE601" s="743"/>
      <c r="AF601" s="743"/>
      <c r="AG601" s="743"/>
      <c r="AH601" s="743"/>
      <c r="AI601" s="743"/>
      <c r="AJ601" s="743"/>
      <c r="AK601" s="743"/>
      <c r="AL601" s="743"/>
      <c r="AM601" s="743"/>
      <c r="AN601" s="743"/>
      <c r="AO601" s="743"/>
      <c r="AP601" s="743"/>
      <c r="AQ601" s="743"/>
      <c r="AR601" s="743"/>
      <c r="AS601" s="743"/>
      <c r="AT601" s="743"/>
      <c r="AU601" s="743"/>
      <c r="AV601" s="743"/>
      <c r="AW601" s="743"/>
      <c r="AX601" s="743"/>
      <c r="AY601" s="743"/>
      <c r="AZ601" s="743"/>
      <c r="BA601" s="743"/>
      <c r="BB601" s="743"/>
      <c r="BC601" s="743"/>
      <c r="BD601" s="743"/>
      <c r="BE601" s="743"/>
      <c r="BF601" s="743"/>
      <c r="BG601" s="743"/>
      <c r="BH601" s="743"/>
    </row>
    <row r="602" spans="1:60" s="628" customFormat="1" ht="15" customHeight="1" x14ac:dyDescent="0.25">
      <c r="A602" s="1173" t="s">
        <v>2</v>
      </c>
      <c r="B602" s="1173"/>
      <c r="C602" s="1173"/>
      <c r="D602" s="1173"/>
      <c r="E602" s="1173"/>
      <c r="F602" s="1173"/>
      <c r="G602" s="743"/>
      <c r="H602" s="743"/>
      <c r="I602" s="743"/>
      <c r="J602" s="743"/>
      <c r="K602" s="743"/>
      <c r="L602" s="743"/>
      <c r="M602" s="743"/>
      <c r="N602" s="743"/>
      <c r="O602" s="743"/>
      <c r="P602" s="743"/>
      <c r="Q602" s="743"/>
      <c r="R602" s="743"/>
      <c r="S602" s="743"/>
      <c r="T602" s="743"/>
      <c r="U602" s="743"/>
      <c r="V602" s="743"/>
      <c r="W602" s="743"/>
      <c r="X602" s="743"/>
      <c r="Y602" s="743"/>
      <c r="Z602" s="743"/>
      <c r="AA602" s="743"/>
      <c r="AB602" s="743"/>
      <c r="AC602" s="743"/>
      <c r="AD602" s="743"/>
      <c r="AE602" s="743"/>
      <c r="AF602" s="743"/>
      <c r="AG602" s="743"/>
      <c r="AH602" s="743"/>
      <c r="AI602" s="743"/>
      <c r="AJ602" s="743"/>
      <c r="AK602" s="743"/>
      <c r="AL602" s="743"/>
      <c r="AM602" s="743"/>
      <c r="AN602" s="743"/>
      <c r="AO602" s="743"/>
      <c r="AP602" s="743"/>
      <c r="AQ602" s="743"/>
      <c r="AR602" s="743"/>
      <c r="AS602" s="743"/>
      <c r="AT602" s="743"/>
      <c r="AU602" s="743"/>
      <c r="AV602" s="743"/>
      <c r="AW602" s="743"/>
      <c r="AX602" s="743"/>
      <c r="AY602" s="743"/>
      <c r="AZ602" s="743"/>
      <c r="BA602" s="743"/>
      <c r="BB602" s="743"/>
      <c r="BC602" s="743"/>
      <c r="BD602" s="743"/>
      <c r="BE602" s="743"/>
      <c r="BF602" s="743"/>
      <c r="BG602" s="743"/>
      <c r="BH602" s="743"/>
    </row>
    <row r="603" spans="1:60" ht="15" customHeight="1" x14ac:dyDescent="0.2">
      <c r="A603" s="17"/>
      <c r="B603" s="7"/>
      <c r="C603" s="14"/>
      <c r="D603" s="69"/>
      <c r="E603" s="108"/>
      <c r="F603" s="103"/>
    </row>
    <row r="604" spans="1:60" ht="33" customHeight="1" x14ac:dyDescent="0.2">
      <c r="A604" s="1311" t="s">
        <v>26</v>
      </c>
      <c r="B604" s="1312"/>
      <c r="C604" s="1312"/>
      <c r="D604" s="1312"/>
      <c r="E604" s="1312"/>
      <c r="F604" s="1313"/>
    </row>
    <row r="605" spans="1:60" ht="30" customHeight="1" x14ac:dyDescent="0.2">
      <c r="A605" s="1311" t="s">
        <v>4</v>
      </c>
      <c r="B605" s="1312"/>
      <c r="C605" s="1312"/>
      <c r="D605" s="1312"/>
      <c r="E605" s="1313"/>
      <c r="F605" s="830">
        <v>131833.06</v>
      </c>
      <c r="G605" s="623"/>
    </row>
    <row r="606" spans="1:60" ht="33" customHeight="1" x14ac:dyDescent="0.2">
      <c r="A606" s="957" t="s">
        <v>5</v>
      </c>
      <c r="B606" s="957" t="s">
        <v>23</v>
      </c>
      <c r="C606" s="957" t="s">
        <v>22</v>
      </c>
      <c r="D606" s="957" t="s">
        <v>8</v>
      </c>
      <c r="E606" s="957" t="s">
        <v>9</v>
      </c>
      <c r="F606" s="957"/>
      <c r="G606" s="623"/>
    </row>
    <row r="607" spans="1:60" ht="15" customHeight="1" x14ac:dyDescent="0.2">
      <c r="A607" s="87"/>
      <c r="B607" s="1"/>
      <c r="C607" s="2" t="s">
        <v>27</v>
      </c>
      <c r="D607" s="62"/>
      <c r="E607" s="455"/>
      <c r="F607" s="494">
        <f>F605</f>
        <v>131833.06</v>
      </c>
      <c r="G607" s="623"/>
    </row>
    <row r="608" spans="1:60" ht="15" customHeight="1" x14ac:dyDescent="0.2">
      <c r="A608" s="559"/>
      <c r="B608" s="27"/>
      <c r="C608" s="2" t="s">
        <v>751</v>
      </c>
      <c r="D608" s="63"/>
      <c r="E608" s="455"/>
      <c r="F608" s="494">
        <f>F607</f>
        <v>131833.06</v>
      </c>
      <c r="G608" s="623"/>
    </row>
    <row r="609" spans="1:60" ht="15" customHeight="1" x14ac:dyDescent="0.2">
      <c r="A609" s="87"/>
      <c r="B609" s="27"/>
      <c r="C609" s="2" t="s">
        <v>1358</v>
      </c>
      <c r="D609" s="62"/>
      <c r="E609" s="717">
        <v>175</v>
      </c>
      <c r="F609" s="494">
        <f>F608-E609</f>
        <v>131658.06</v>
      </c>
      <c r="G609" s="623"/>
    </row>
    <row r="610" spans="1:60" x14ac:dyDescent="0.2">
      <c r="A610" s="59"/>
      <c r="B610" s="7"/>
      <c r="C610" s="31"/>
      <c r="D610" s="74"/>
      <c r="E610" s="283"/>
      <c r="F610" s="116"/>
      <c r="G610" s="623"/>
    </row>
    <row r="611" spans="1:60" x14ac:dyDescent="0.2">
      <c r="A611" s="59"/>
      <c r="B611" s="7"/>
      <c r="C611" s="31"/>
      <c r="D611" s="74"/>
      <c r="E611" s="283"/>
      <c r="F611" s="116"/>
      <c r="G611" s="623"/>
    </row>
    <row r="612" spans="1:60" x14ac:dyDescent="0.2">
      <c r="A612" s="59"/>
      <c r="B612" s="7"/>
      <c r="C612" s="31"/>
      <c r="D612" s="74"/>
      <c r="E612" s="283"/>
      <c r="F612" s="116"/>
      <c r="G612" s="623"/>
    </row>
    <row r="613" spans="1:60" x14ac:dyDescent="0.2">
      <c r="A613" s="59"/>
      <c r="B613" s="7"/>
      <c r="C613" s="31"/>
      <c r="D613" s="74"/>
      <c r="E613" s="283"/>
      <c r="F613" s="116"/>
      <c r="G613" s="623"/>
    </row>
    <row r="614" spans="1:60" x14ac:dyDescent="0.2">
      <c r="A614" s="59"/>
      <c r="B614" s="7"/>
      <c r="C614" s="31"/>
      <c r="D614" s="74"/>
      <c r="E614" s="283"/>
      <c r="F614" s="116"/>
      <c r="G614" s="623"/>
    </row>
    <row r="615" spans="1:60" ht="15" customHeight="1" x14ac:dyDescent="0.2">
      <c r="A615" s="59"/>
      <c r="B615" s="7"/>
      <c r="C615" s="31"/>
      <c r="D615" s="74"/>
      <c r="E615" s="283"/>
      <c r="F615" s="116"/>
      <c r="G615" s="623"/>
    </row>
    <row r="616" spans="1:60" s="628" customFormat="1" ht="15" customHeight="1" x14ac:dyDescent="0.25">
      <c r="A616" s="1171" t="s">
        <v>0</v>
      </c>
      <c r="B616" s="1171"/>
      <c r="C616" s="1171"/>
      <c r="D616" s="1171"/>
      <c r="E616" s="1171"/>
      <c r="F616" s="1171"/>
      <c r="G616" s="756"/>
      <c r="H616" s="743"/>
      <c r="I616" s="743"/>
      <c r="J616" s="743"/>
      <c r="K616" s="743"/>
      <c r="L616" s="743"/>
      <c r="M616" s="743"/>
      <c r="N616" s="743"/>
      <c r="O616" s="743"/>
      <c r="P616" s="743"/>
      <c r="Q616" s="743"/>
      <c r="R616" s="743"/>
      <c r="S616" s="743"/>
      <c r="T616" s="743"/>
      <c r="U616" s="743"/>
      <c r="V616" s="743"/>
      <c r="W616" s="743"/>
      <c r="X616" s="743"/>
      <c r="Y616" s="743"/>
      <c r="Z616" s="743"/>
      <c r="AA616" s="743"/>
      <c r="AB616" s="743"/>
      <c r="AC616" s="743"/>
      <c r="AD616" s="743"/>
      <c r="AE616" s="743"/>
      <c r="AF616" s="743"/>
      <c r="AG616" s="743"/>
      <c r="AH616" s="743"/>
      <c r="AI616" s="743"/>
      <c r="AJ616" s="743"/>
      <c r="AK616" s="743"/>
      <c r="AL616" s="743"/>
      <c r="AM616" s="743"/>
      <c r="AN616" s="743"/>
      <c r="AO616" s="743"/>
      <c r="AP616" s="743"/>
      <c r="AQ616" s="743"/>
      <c r="AR616" s="743"/>
      <c r="AS616" s="743"/>
      <c r="AT616" s="743"/>
      <c r="AU616" s="743"/>
      <c r="AV616" s="743"/>
      <c r="AW616" s="743"/>
      <c r="AX616" s="743"/>
      <c r="AY616" s="743"/>
      <c r="AZ616" s="743"/>
      <c r="BA616" s="743"/>
      <c r="BB616" s="743"/>
      <c r="BC616" s="743"/>
      <c r="BD616" s="743"/>
      <c r="BE616" s="743"/>
      <c r="BF616" s="743"/>
      <c r="BG616" s="743"/>
      <c r="BH616" s="743"/>
    </row>
    <row r="617" spans="1:60" s="628" customFormat="1" ht="15" customHeight="1" x14ac:dyDescent="0.25">
      <c r="A617" s="1171" t="s">
        <v>1</v>
      </c>
      <c r="B617" s="1171"/>
      <c r="C617" s="1171"/>
      <c r="D617" s="1171"/>
      <c r="E617" s="1171"/>
      <c r="F617" s="1171"/>
      <c r="G617" s="743"/>
      <c r="H617" s="743"/>
      <c r="I617" s="743"/>
      <c r="J617" s="743"/>
      <c r="K617" s="743"/>
      <c r="L617" s="743"/>
      <c r="M617" s="743"/>
      <c r="N617" s="743"/>
      <c r="O617" s="743"/>
      <c r="P617" s="743"/>
      <c r="Q617" s="743"/>
      <c r="R617" s="743"/>
      <c r="S617" s="743"/>
      <c r="T617" s="743"/>
      <c r="U617" s="743"/>
      <c r="V617" s="743"/>
      <c r="W617" s="743"/>
      <c r="X617" s="743"/>
      <c r="Y617" s="743"/>
      <c r="Z617" s="743"/>
      <c r="AA617" s="743"/>
      <c r="AB617" s="743"/>
      <c r="AC617" s="743"/>
      <c r="AD617" s="743"/>
      <c r="AE617" s="743"/>
      <c r="AF617" s="743"/>
      <c r="AG617" s="743"/>
      <c r="AH617" s="743"/>
      <c r="AI617" s="743"/>
      <c r="AJ617" s="743"/>
      <c r="AK617" s="743"/>
      <c r="AL617" s="743"/>
      <c r="AM617" s="743"/>
      <c r="AN617" s="743"/>
      <c r="AO617" s="743"/>
      <c r="AP617" s="743"/>
      <c r="AQ617" s="743"/>
      <c r="AR617" s="743"/>
      <c r="AS617" s="743"/>
      <c r="AT617" s="743"/>
      <c r="AU617" s="743"/>
      <c r="AV617" s="743"/>
      <c r="AW617" s="743"/>
      <c r="AX617" s="743"/>
      <c r="AY617" s="743"/>
      <c r="AZ617" s="743"/>
      <c r="BA617" s="743"/>
      <c r="BB617" s="743"/>
      <c r="BC617" s="743"/>
      <c r="BD617" s="743"/>
      <c r="BE617" s="743"/>
      <c r="BF617" s="743"/>
      <c r="BG617" s="743"/>
      <c r="BH617" s="743"/>
    </row>
    <row r="618" spans="1:60" s="628" customFormat="1" ht="15" customHeight="1" x14ac:dyDescent="0.25">
      <c r="A618" s="1173" t="s">
        <v>9631</v>
      </c>
      <c r="B618" s="1173"/>
      <c r="C618" s="1173"/>
      <c r="D618" s="1173"/>
      <c r="E618" s="1173"/>
      <c r="F618" s="1173"/>
      <c r="G618" s="743"/>
      <c r="H618" s="743"/>
      <c r="I618" s="743"/>
      <c r="J618" s="743"/>
      <c r="K618" s="743"/>
      <c r="L618" s="743"/>
      <c r="M618" s="743"/>
      <c r="N618" s="743"/>
      <c r="O618" s="743"/>
      <c r="P618" s="743"/>
      <c r="Q618" s="743"/>
      <c r="R618" s="743"/>
      <c r="S618" s="743"/>
      <c r="T618" s="743"/>
      <c r="U618" s="743"/>
      <c r="V618" s="743"/>
      <c r="W618" s="743"/>
      <c r="X618" s="743"/>
      <c r="Y618" s="743"/>
      <c r="Z618" s="743"/>
      <c r="AA618" s="743"/>
      <c r="AB618" s="743"/>
      <c r="AC618" s="743"/>
      <c r="AD618" s="743"/>
      <c r="AE618" s="743"/>
      <c r="AF618" s="743"/>
      <c r="AG618" s="743"/>
      <c r="AH618" s="743"/>
      <c r="AI618" s="743"/>
      <c r="AJ618" s="743"/>
      <c r="AK618" s="743"/>
      <c r="AL618" s="743"/>
      <c r="AM618" s="743"/>
      <c r="AN618" s="743"/>
      <c r="AO618" s="743"/>
      <c r="AP618" s="743"/>
      <c r="AQ618" s="743"/>
      <c r="AR618" s="743"/>
      <c r="AS618" s="743"/>
      <c r="AT618" s="743"/>
      <c r="AU618" s="743"/>
      <c r="AV618" s="743"/>
      <c r="AW618" s="743"/>
      <c r="AX618" s="743"/>
      <c r="AY618" s="743"/>
      <c r="AZ618" s="743"/>
      <c r="BA618" s="743"/>
      <c r="BB618" s="743"/>
      <c r="BC618" s="743"/>
      <c r="BD618" s="743"/>
      <c r="BE618" s="743"/>
      <c r="BF618" s="743"/>
      <c r="BG618" s="743"/>
      <c r="BH618" s="743"/>
    </row>
    <row r="619" spans="1:60" s="628" customFormat="1" ht="15" customHeight="1" x14ac:dyDescent="0.25">
      <c r="A619" s="1173" t="s">
        <v>2</v>
      </c>
      <c r="B619" s="1173"/>
      <c r="C619" s="1173"/>
      <c r="D619" s="1173"/>
      <c r="E619" s="1173"/>
      <c r="F619" s="1173"/>
      <c r="G619" s="743"/>
      <c r="H619" s="743"/>
      <c r="I619" s="743"/>
      <c r="J619" s="743"/>
      <c r="K619" s="743"/>
      <c r="L619" s="743"/>
      <c r="M619" s="743"/>
      <c r="N619" s="743"/>
      <c r="O619" s="743"/>
      <c r="P619" s="743"/>
      <c r="Q619" s="743"/>
      <c r="R619" s="743"/>
      <c r="S619" s="743"/>
      <c r="T619" s="743"/>
      <c r="U619" s="743"/>
      <c r="V619" s="743"/>
      <c r="W619" s="743"/>
      <c r="X619" s="743"/>
      <c r="Y619" s="743"/>
      <c r="Z619" s="743"/>
      <c r="AA619" s="743"/>
      <c r="AB619" s="743"/>
      <c r="AC619" s="743"/>
      <c r="AD619" s="743"/>
      <c r="AE619" s="743"/>
      <c r="AF619" s="743"/>
      <c r="AG619" s="743"/>
      <c r="AH619" s="743"/>
      <c r="AI619" s="743"/>
      <c r="AJ619" s="743"/>
      <c r="AK619" s="743"/>
      <c r="AL619" s="743"/>
      <c r="AM619" s="743"/>
      <c r="AN619" s="743"/>
      <c r="AO619" s="743"/>
      <c r="AP619" s="743"/>
      <c r="AQ619" s="743"/>
      <c r="AR619" s="743"/>
      <c r="AS619" s="743"/>
      <c r="AT619" s="743"/>
      <c r="AU619" s="743"/>
      <c r="AV619" s="743"/>
      <c r="AW619" s="743"/>
      <c r="AX619" s="743"/>
      <c r="AY619" s="743"/>
      <c r="AZ619" s="743"/>
      <c r="BA619" s="743"/>
      <c r="BB619" s="743"/>
      <c r="BC619" s="743"/>
      <c r="BD619" s="743"/>
      <c r="BE619" s="743"/>
      <c r="BF619" s="743"/>
      <c r="BG619" s="743"/>
      <c r="BH619" s="743"/>
    </row>
    <row r="620" spans="1:60" s="628" customFormat="1" ht="15" customHeight="1" x14ac:dyDescent="0.25">
      <c r="A620" s="737"/>
      <c r="B620" s="750"/>
      <c r="C620" s="754"/>
      <c r="D620" s="755"/>
      <c r="E620" s="752"/>
      <c r="F620" s="753"/>
      <c r="G620" s="743"/>
      <c r="H620" s="743"/>
      <c r="I620" s="743"/>
      <c r="J620" s="743"/>
      <c r="K620" s="743"/>
      <c r="L620" s="743"/>
      <c r="M620" s="743"/>
      <c r="N620" s="743"/>
      <c r="O620" s="743"/>
      <c r="P620" s="743"/>
      <c r="Q620" s="743"/>
      <c r="R620" s="743"/>
      <c r="S620" s="743"/>
      <c r="T620" s="743"/>
      <c r="U620" s="743"/>
      <c r="V620" s="743"/>
      <c r="W620" s="743"/>
      <c r="X620" s="743"/>
      <c r="Y620" s="743"/>
      <c r="Z620" s="743"/>
      <c r="AA620" s="743"/>
      <c r="AB620" s="743"/>
      <c r="AC620" s="743"/>
      <c r="AD620" s="743"/>
      <c r="AE620" s="743"/>
      <c r="AF620" s="743"/>
      <c r="AG620" s="743"/>
      <c r="AH620" s="743"/>
      <c r="AI620" s="743"/>
      <c r="AJ620" s="743"/>
      <c r="AK620" s="743"/>
      <c r="AL620" s="743"/>
      <c r="AM620" s="743"/>
      <c r="AN620" s="743"/>
      <c r="AO620" s="743"/>
      <c r="AP620" s="743"/>
      <c r="AQ620" s="743"/>
      <c r="AR620" s="743"/>
      <c r="AS620" s="743"/>
      <c r="AT620" s="743"/>
      <c r="AU620" s="743"/>
      <c r="AV620" s="743"/>
      <c r="AW620" s="743"/>
      <c r="AX620" s="743"/>
      <c r="AY620" s="743"/>
      <c r="AZ620" s="743"/>
      <c r="BA620" s="743"/>
      <c r="BB620" s="743"/>
      <c r="BC620" s="743"/>
      <c r="BD620" s="743"/>
      <c r="BE620" s="743"/>
      <c r="BF620" s="743"/>
      <c r="BG620" s="743"/>
      <c r="BH620" s="743"/>
    </row>
    <row r="621" spans="1:60" ht="33" customHeight="1" x14ac:dyDescent="0.2">
      <c r="A621" s="1309" t="s">
        <v>30</v>
      </c>
      <c r="B621" s="1309"/>
      <c r="C621" s="1309"/>
      <c r="D621" s="1309"/>
      <c r="E621" s="1309"/>
      <c r="F621" s="1309"/>
    </row>
    <row r="622" spans="1:60" ht="30" customHeight="1" x14ac:dyDescent="0.2">
      <c r="A622" s="1309" t="s">
        <v>4</v>
      </c>
      <c r="B622" s="1309"/>
      <c r="C622" s="1309"/>
      <c r="D622" s="1309"/>
      <c r="E622" s="1309"/>
      <c r="F622" s="726">
        <v>291957.33</v>
      </c>
    </row>
    <row r="623" spans="1:60" s="258" customFormat="1" ht="15.75" customHeight="1" x14ac:dyDescent="0.2">
      <c r="A623" s="957" t="s">
        <v>5</v>
      </c>
      <c r="B623" s="957" t="s">
        <v>23</v>
      </c>
      <c r="C623" s="957" t="s">
        <v>22</v>
      </c>
      <c r="D623" s="957" t="s">
        <v>8</v>
      </c>
      <c r="E623" s="957" t="s">
        <v>9</v>
      </c>
      <c r="F623" s="957"/>
      <c r="G623" s="14"/>
      <c r="H623" s="623"/>
      <c r="I623" s="623"/>
      <c r="J623" s="623"/>
      <c r="K623" s="623"/>
      <c r="L623" s="623"/>
      <c r="M623" s="623"/>
      <c r="N623" s="623"/>
      <c r="O623" s="623"/>
      <c r="P623" s="623"/>
      <c r="Q623" s="623"/>
      <c r="R623" s="623"/>
      <c r="S623" s="623"/>
      <c r="T623" s="623"/>
      <c r="U623" s="623"/>
      <c r="V623" s="623"/>
      <c r="W623" s="623"/>
      <c r="X623" s="623"/>
      <c r="Y623" s="623"/>
      <c r="Z623" s="623"/>
      <c r="AA623" s="623"/>
      <c r="AB623" s="623"/>
      <c r="AC623" s="623"/>
      <c r="AD623" s="623"/>
      <c r="AE623" s="623"/>
      <c r="AF623" s="623"/>
      <c r="AG623" s="623"/>
      <c r="AH623" s="623"/>
      <c r="AI623" s="623"/>
      <c r="AJ623" s="623"/>
      <c r="AK623" s="623"/>
      <c r="AL623" s="623"/>
      <c r="AM623" s="623"/>
      <c r="AN623" s="623"/>
      <c r="AO623" s="623"/>
      <c r="AP623" s="623"/>
      <c r="AQ623" s="623"/>
      <c r="AR623" s="623"/>
      <c r="AS623" s="623"/>
      <c r="AT623" s="623"/>
      <c r="AU623" s="623"/>
      <c r="AV623" s="623"/>
      <c r="AW623" s="623"/>
      <c r="AX623" s="623"/>
      <c r="AY623" s="623"/>
      <c r="AZ623" s="623"/>
      <c r="BA623" s="623"/>
      <c r="BB623" s="623"/>
      <c r="BC623" s="623"/>
      <c r="BD623" s="623"/>
      <c r="BE623" s="623"/>
      <c r="BF623" s="623"/>
      <c r="BG623" s="623"/>
      <c r="BH623" s="623"/>
    </row>
    <row r="624" spans="1:60" s="258" customFormat="1" ht="15" customHeight="1" x14ac:dyDescent="0.2">
      <c r="A624" s="134"/>
      <c r="B624" s="27"/>
      <c r="C624" s="1" t="s">
        <v>27</v>
      </c>
      <c r="D624" s="40">
        <v>500000</v>
      </c>
      <c r="E624" s="734"/>
      <c r="F624" s="494">
        <f>F622+D624</f>
        <v>791957.33000000007</v>
      </c>
      <c r="G624" s="623"/>
      <c r="H624" s="623"/>
      <c r="I624" s="623"/>
      <c r="J624" s="623"/>
      <c r="K624" s="623"/>
      <c r="L624" s="623"/>
      <c r="M624" s="623"/>
      <c r="N624" s="623"/>
      <c r="O624" s="623"/>
      <c r="P624" s="623"/>
      <c r="Q624" s="623"/>
      <c r="R624" s="623"/>
      <c r="S624" s="623"/>
      <c r="T624" s="623"/>
      <c r="U624" s="623"/>
      <c r="V624" s="623"/>
      <c r="W624" s="623"/>
      <c r="X624" s="623"/>
      <c r="Y624" s="623"/>
      <c r="Z624" s="623"/>
      <c r="AA624" s="623"/>
      <c r="AB624" s="623"/>
      <c r="AC624" s="623"/>
      <c r="AD624" s="623"/>
      <c r="AE624" s="623"/>
      <c r="AF624" s="623"/>
      <c r="AG624" s="623"/>
      <c r="AH624" s="623"/>
      <c r="AI624" s="623"/>
      <c r="AJ624" s="623"/>
      <c r="AK624" s="623"/>
      <c r="AL624" s="623"/>
      <c r="AM624" s="623"/>
      <c r="AN624" s="623"/>
      <c r="AO624" s="623"/>
      <c r="AP624" s="623"/>
      <c r="AQ624" s="623"/>
      <c r="AR624" s="623"/>
      <c r="AS624" s="623"/>
      <c r="AT624" s="623"/>
      <c r="AU624" s="623"/>
      <c r="AV624" s="623"/>
      <c r="AW624" s="623"/>
      <c r="AX624" s="623"/>
      <c r="AY624" s="623"/>
      <c r="AZ624" s="623"/>
      <c r="BA624" s="623"/>
      <c r="BB624" s="623"/>
      <c r="BC624" s="623"/>
      <c r="BD624" s="623"/>
      <c r="BE624" s="623"/>
      <c r="BF624" s="623"/>
      <c r="BG624" s="623"/>
      <c r="BH624" s="623"/>
    </row>
    <row r="625" spans="1:60" s="258" customFormat="1" ht="15" customHeight="1" x14ac:dyDescent="0.2">
      <c r="A625" s="134"/>
      <c r="B625" s="27"/>
      <c r="C625" s="1" t="s">
        <v>387</v>
      </c>
      <c r="D625" s="40"/>
      <c r="E625" s="455"/>
      <c r="F625" s="494">
        <f>F624</f>
        <v>791957.33000000007</v>
      </c>
      <c r="G625" s="623"/>
      <c r="H625" s="623"/>
      <c r="I625" s="623"/>
      <c r="J625" s="623"/>
      <c r="K625" s="623"/>
      <c r="L625" s="623"/>
      <c r="M625" s="623"/>
      <c r="N625" s="623"/>
      <c r="O625" s="623"/>
      <c r="P625" s="623"/>
      <c r="Q625" s="623"/>
      <c r="R625" s="623"/>
      <c r="S625" s="623"/>
      <c r="T625" s="623"/>
      <c r="U625" s="623"/>
      <c r="V625" s="623"/>
      <c r="W625" s="623"/>
      <c r="X625" s="623"/>
      <c r="Y625" s="623"/>
      <c r="Z625" s="623"/>
      <c r="AA625" s="623"/>
      <c r="AB625" s="623"/>
      <c r="AC625" s="623"/>
      <c r="AD625" s="623"/>
      <c r="AE625" s="623"/>
      <c r="AF625" s="623"/>
      <c r="AG625" s="623"/>
      <c r="AH625" s="623"/>
      <c r="AI625" s="623"/>
      <c r="AJ625" s="623"/>
      <c r="AK625" s="623"/>
      <c r="AL625" s="623"/>
      <c r="AM625" s="623"/>
      <c r="AN625" s="623"/>
      <c r="AO625" s="623"/>
      <c r="AP625" s="623"/>
      <c r="AQ625" s="623"/>
      <c r="AR625" s="623"/>
      <c r="AS625" s="623"/>
      <c r="AT625" s="623"/>
      <c r="AU625" s="623"/>
      <c r="AV625" s="623"/>
      <c r="AW625" s="623"/>
      <c r="AX625" s="623"/>
      <c r="AY625" s="623"/>
      <c r="AZ625" s="623"/>
      <c r="BA625" s="623"/>
      <c r="BB625" s="623"/>
      <c r="BC625" s="623"/>
      <c r="BD625" s="623"/>
      <c r="BE625" s="623"/>
      <c r="BF625" s="623"/>
      <c r="BG625" s="623"/>
      <c r="BH625" s="623"/>
    </row>
    <row r="626" spans="1:60" s="258" customFormat="1" ht="15" customHeight="1" x14ac:dyDescent="0.2">
      <c r="A626" s="134"/>
      <c r="B626" s="27"/>
      <c r="C626" s="530" t="s">
        <v>2479</v>
      </c>
      <c r="D626" s="62"/>
      <c r="E626" s="40">
        <v>535.47</v>
      </c>
      <c r="F626" s="494">
        <f>F625-E626</f>
        <v>791421.8600000001</v>
      </c>
      <c r="G626" s="623"/>
      <c r="H626" s="883"/>
      <c r="I626" s="623"/>
      <c r="J626" s="623"/>
      <c r="K626" s="623"/>
      <c r="L626" s="623"/>
      <c r="M626" s="623"/>
      <c r="N626" s="623"/>
      <c r="O626" s="623"/>
      <c r="P626" s="623"/>
      <c r="Q626" s="623"/>
      <c r="R626" s="623"/>
      <c r="S626" s="623"/>
      <c r="T626" s="623"/>
      <c r="U626" s="623"/>
      <c r="V626" s="623"/>
      <c r="W626" s="623"/>
      <c r="X626" s="623"/>
      <c r="Y626" s="623"/>
      <c r="Z626" s="623"/>
      <c r="AA626" s="623"/>
      <c r="AB626" s="623"/>
      <c r="AC626" s="623"/>
      <c r="AD626" s="623"/>
      <c r="AE626" s="623"/>
      <c r="AF626" s="623"/>
      <c r="AG626" s="623"/>
      <c r="AH626" s="623"/>
      <c r="AI626" s="623"/>
      <c r="AJ626" s="623"/>
      <c r="AK626" s="623"/>
      <c r="AL626" s="623"/>
      <c r="AM626" s="623"/>
      <c r="AN626" s="623"/>
      <c r="AO626" s="623"/>
      <c r="AP626" s="623"/>
      <c r="AQ626" s="623"/>
      <c r="AR626" s="623"/>
      <c r="AS626" s="623"/>
      <c r="AT626" s="623"/>
      <c r="AU626" s="623"/>
      <c r="AV626" s="623"/>
      <c r="AW626" s="623"/>
      <c r="AX626" s="623"/>
      <c r="AY626" s="623"/>
      <c r="AZ626" s="623"/>
      <c r="BA626" s="623"/>
      <c r="BB626" s="623"/>
      <c r="BC626" s="623"/>
      <c r="BD626" s="623"/>
      <c r="BE626" s="623"/>
      <c r="BF626" s="623"/>
      <c r="BG626" s="623"/>
      <c r="BH626" s="623"/>
    </row>
    <row r="627" spans="1:60" s="258" customFormat="1" ht="15" customHeight="1" x14ac:dyDescent="0.2">
      <c r="A627" s="134"/>
      <c r="B627" s="27"/>
      <c r="C627" s="2" t="s">
        <v>1083</v>
      </c>
      <c r="D627" s="62"/>
      <c r="E627" s="455">
        <v>500</v>
      </c>
      <c r="F627" s="494">
        <f t="shared" ref="F627:F662" si="10">F626-E627</f>
        <v>790921.8600000001</v>
      </c>
      <c r="G627" s="623"/>
      <c r="H627" s="623"/>
      <c r="I627" s="623"/>
      <c r="J627" s="623"/>
      <c r="K627" s="623"/>
      <c r="L627" s="623"/>
      <c r="M627" s="623"/>
      <c r="N627" s="623"/>
      <c r="O627" s="623"/>
      <c r="P627" s="623"/>
      <c r="Q627" s="623"/>
      <c r="R627" s="623"/>
      <c r="S627" s="623"/>
      <c r="T627" s="623"/>
      <c r="U627" s="623"/>
      <c r="V627" s="623"/>
      <c r="W627" s="623"/>
      <c r="X627" s="623"/>
      <c r="Y627" s="623"/>
      <c r="Z627" s="623"/>
      <c r="AA627" s="623"/>
      <c r="AB627" s="623"/>
      <c r="AC627" s="623"/>
      <c r="AD627" s="623"/>
      <c r="AE627" s="623"/>
      <c r="AF627" s="623"/>
      <c r="AG627" s="623"/>
      <c r="AH627" s="623"/>
      <c r="AI627" s="623"/>
      <c r="AJ627" s="623"/>
      <c r="AK627" s="623"/>
      <c r="AL627" s="623"/>
      <c r="AM627" s="623"/>
      <c r="AN627" s="623"/>
      <c r="AO627" s="623"/>
      <c r="AP627" s="623"/>
      <c r="AQ627" s="623"/>
      <c r="AR627" s="623"/>
      <c r="AS627" s="623"/>
      <c r="AT627" s="623"/>
      <c r="AU627" s="623"/>
      <c r="AV627" s="623"/>
      <c r="AW627" s="623"/>
      <c r="AX627" s="623"/>
      <c r="AY627" s="623"/>
      <c r="AZ627" s="623"/>
      <c r="BA627" s="623"/>
      <c r="BB627" s="623"/>
      <c r="BC627" s="623"/>
      <c r="BD627" s="623"/>
      <c r="BE627" s="623"/>
      <c r="BF627" s="623"/>
      <c r="BG627" s="623"/>
      <c r="BH627" s="623"/>
    </row>
    <row r="628" spans="1:60" s="258" customFormat="1" ht="15" customHeight="1" x14ac:dyDescent="0.2">
      <c r="A628" s="87"/>
      <c r="B628" s="27"/>
      <c r="C628" s="2" t="s">
        <v>1358</v>
      </c>
      <c r="D628" s="62"/>
      <c r="E628" s="717">
        <v>175</v>
      </c>
      <c r="F628" s="494">
        <f t="shared" si="10"/>
        <v>790746.8600000001</v>
      </c>
      <c r="G628" s="623"/>
      <c r="H628" s="623"/>
      <c r="I628" s="623"/>
      <c r="J628" s="883"/>
      <c r="K628" s="623"/>
      <c r="L628" s="623"/>
      <c r="M628" s="623"/>
      <c r="N628" s="623"/>
      <c r="O628" s="623"/>
      <c r="P628" s="623"/>
      <c r="Q628" s="623"/>
      <c r="R628" s="623"/>
      <c r="S628" s="623"/>
      <c r="T628" s="623"/>
      <c r="U628" s="623"/>
      <c r="V628" s="623"/>
      <c r="W628" s="623"/>
      <c r="X628" s="623"/>
      <c r="Y628" s="623"/>
      <c r="Z628" s="623"/>
      <c r="AA628" s="623"/>
      <c r="AB628" s="623"/>
      <c r="AC628" s="623"/>
      <c r="AD628" s="623"/>
      <c r="AE628" s="623"/>
      <c r="AF628" s="623"/>
      <c r="AG628" s="623"/>
      <c r="AH628" s="623"/>
      <c r="AI628" s="623"/>
      <c r="AJ628" s="623"/>
      <c r="AK628" s="623"/>
      <c r="AL628" s="623"/>
      <c r="AM628" s="623"/>
      <c r="AN628" s="623"/>
      <c r="AO628" s="623"/>
      <c r="AP628" s="623"/>
      <c r="AQ628" s="623"/>
      <c r="AR628" s="623"/>
      <c r="AS628" s="623"/>
      <c r="AT628" s="623"/>
      <c r="AU628" s="623"/>
      <c r="AV628" s="623"/>
      <c r="AW628" s="623"/>
      <c r="AX628" s="623"/>
      <c r="AY628" s="623"/>
      <c r="AZ628" s="623"/>
      <c r="BA628" s="623"/>
      <c r="BB628" s="623"/>
      <c r="BC628" s="623"/>
      <c r="BD628" s="623"/>
      <c r="BE628" s="623"/>
      <c r="BF628" s="623"/>
      <c r="BG628" s="623"/>
      <c r="BH628" s="623"/>
    </row>
    <row r="629" spans="1:60" s="258" customFormat="1" ht="15" customHeight="1" x14ac:dyDescent="0.2">
      <c r="A629" s="259"/>
      <c r="B629" s="27"/>
      <c r="C629" s="260" t="s">
        <v>10741</v>
      </c>
      <c r="D629" s="922"/>
      <c r="E629" s="717">
        <v>10570.83</v>
      </c>
      <c r="F629" s="494">
        <f t="shared" si="10"/>
        <v>780176.03000000014</v>
      </c>
      <c r="G629" s="623"/>
      <c r="H629" s="623"/>
      <c r="I629" s="623"/>
      <c r="J629" s="883"/>
      <c r="K629" s="623"/>
      <c r="L629" s="623"/>
      <c r="M629" s="623"/>
      <c r="N629" s="623"/>
      <c r="O629" s="623"/>
      <c r="P629" s="623"/>
      <c r="Q629" s="623"/>
      <c r="R629" s="623"/>
      <c r="S629" s="623"/>
      <c r="T629" s="623"/>
      <c r="U629" s="623"/>
      <c r="V629" s="623"/>
      <c r="W629" s="623"/>
      <c r="X629" s="623"/>
      <c r="Y629" s="623"/>
      <c r="Z629" s="623"/>
      <c r="AA629" s="623"/>
      <c r="AB629" s="623"/>
      <c r="AC629" s="623"/>
      <c r="AD629" s="623"/>
      <c r="AE629" s="623"/>
      <c r="AF629" s="623"/>
      <c r="AG629" s="623"/>
      <c r="AH629" s="623"/>
      <c r="AI629" s="623"/>
      <c r="AJ629" s="623"/>
      <c r="AK629" s="623"/>
      <c r="AL629" s="623"/>
      <c r="AM629" s="623"/>
      <c r="AN629" s="623"/>
      <c r="AO629" s="623"/>
      <c r="AP629" s="623"/>
      <c r="AQ629" s="623"/>
      <c r="AR629" s="623"/>
      <c r="AS629" s="623"/>
      <c r="AT629" s="623"/>
      <c r="AU629" s="623"/>
      <c r="AV629" s="623"/>
      <c r="AW629" s="623"/>
      <c r="AX629" s="623"/>
      <c r="AY629" s="623"/>
      <c r="AZ629" s="623"/>
      <c r="BA629" s="623"/>
      <c r="BB629" s="623"/>
      <c r="BC629" s="623"/>
      <c r="BD629" s="623"/>
      <c r="BE629" s="623"/>
      <c r="BF629" s="623"/>
      <c r="BG629" s="623"/>
      <c r="BH629" s="623"/>
    </row>
    <row r="630" spans="1:60" s="258" customFormat="1" ht="27" customHeight="1" x14ac:dyDescent="0.2">
      <c r="A630" s="921">
        <v>44476</v>
      </c>
      <c r="B630" s="925">
        <v>2462</v>
      </c>
      <c r="C630" s="923" t="s">
        <v>9661</v>
      </c>
      <c r="D630" s="922"/>
      <c r="E630" s="771">
        <v>42426.57</v>
      </c>
      <c r="F630" s="494">
        <f t="shared" si="10"/>
        <v>737749.4600000002</v>
      </c>
      <c r="G630" s="623"/>
      <c r="H630" s="623"/>
      <c r="I630" s="623"/>
      <c r="J630" s="623"/>
      <c r="K630" s="623"/>
      <c r="L630" s="623"/>
      <c r="M630" s="623"/>
      <c r="N630" s="623"/>
      <c r="O630" s="623"/>
      <c r="P630" s="623"/>
      <c r="Q630" s="623"/>
      <c r="R630" s="623"/>
      <c r="S630" s="623"/>
      <c r="T630" s="623"/>
      <c r="U630" s="623"/>
      <c r="V630" s="623"/>
      <c r="W630" s="623"/>
      <c r="X630" s="623"/>
      <c r="Y630" s="623"/>
      <c r="Z630" s="623"/>
      <c r="AA630" s="623"/>
      <c r="AB630" s="623"/>
      <c r="AC630" s="623"/>
      <c r="AD630" s="623"/>
      <c r="AE630" s="623"/>
      <c r="AF630" s="623"/>
      <c r="AG630" s="623"/>
      <c r="AH630" s="623"/>
      <c r="AI630" s="623"/>
      <c r="AJ630" s="623"/>
      <c r="AK630" s="623"/>
      <c r="AL630" s="623"/>
      <c r="AM630" s="623"/>
      <c r="AN630" s="623"/>
      <c r="AO630" s="623"/>
      <c r="AP630" s="623"/>
      <c r="AQ630" s="623"/>
      <c r="AR630" s="623"/>
      <c r="AS630" s="623"/>
      <c r="AT630" s="623"/>
      <c r="AU630" s="623"/>
      <c r="AV630" s="623"/>
      <c r="AW630" s="623"/>
      <c r="AX630" s="623"/>
      <c r="AY630" s="623"/>
      <c r="AZ630" s="623"/>
      <c r="BA630" s="623"/>
      <c r="BB630" s="623"/>
      <c r="BC630" s="623"/>
      <c r="BD630" s="623"/>
      <c r="BE630" s="623"/>
      <c r="BF630" s="623"/>
      <c r="BG630" s="623"/>
      <c r="BH630" s="623"/>
    </row>
    <row r="631" spans="1:60" s="258" customFormat="1" ht="29.25" customHeight="1" x14ac:dyDescent="0.2">
      <c r="A631" s="921">
        <v>44476</v>
      </c>
      <c r="B631" s="137">
        <v>2463</v>
      </c>
      <c r="C631" s="923" t="s">
        <v>9658</v>
      </c>
      <c r="D631" s="922"/>
      <c r="E631" s="717">
        <v>130302.94</v>
      </c>
      <c r="F631" s="494">
        <f t="shared" si="10"/>
        <v>607446.52000000025</v>
      </c>
      <c r="G631" s="623"/>
      <c r="H631" s="623" t="s">
        <v>37</v>
      </c>
      <c r="I631" s="623"/>
      <c r="J631" s="623"/>
      <c r="K631" s="623"/>
      <c r="L631" s="623"/>
      <c r="M631" s="623"/>
      <c r="N631" s="623"/>
      <c r="O631" s="623"/>
      <c r="P631" s="623"/>
      <c r="Q631" s="623"/>
      <c r="R631" s="623"/>
      <c r="S631" s="623"/>
      <c r="T631" s="623"/>
      <c r="U631" s="623"/>
      <c r="V631" s="623"/>
      <c r="W631" s="623"/>
      <c r="X631" s="623"/>
      <c r="Y631" s="623"/>
      <c r="Z631" s="623"/>
      <c r="AA631" s="623"/>
      <c r="AB631" s="623"/>
      <c r="AC631" s="623"/>
      <c r="AD631" s="623"/>
      <c r="AE631" s="623"/>
      <c r="AF631" s="623"/>
      <c r="AG631" s="623"/>
      <c r="AH631" s="623"/>
      <c r="AI631" s="623"/>
      <c r="AJ631" s="623"/>
      <c r="AK631" s="623"/>
      <c r="AL631" s="623"/>
      <c r="AM631" s="623"/>
      <c r="AN631" s="623"/>
      <c r="AO631" s="623"/>
      <c r="AP631" s="623"/>
      <c r="AQ631" s="623"/>
      <c r="AR631" s="623"/>
      <c r="AS631" s="623"/>
      <c r="AT631" s="623"/>
      <c r="AU631" s="623"/>
      <c r="AV631" s="623"/>
      <c r="AW631" s="623"/>
      <c r="AX631" s="623"/>
      <c r="AY631" s="623"/>
      <c r="AZ631" s="623"/>
      <c r="BA631" s="623"/>
      <c r="BB631" s="623"/>
      <c r="BC631" s="623"/>
      <c r="BD631" s="623"/>
      <c r="BE631" s="623"/>
      <c r="BF631" s="623"/>
      <c r="BG631" s="623"/>
      <c r="BH631" s="623"/>
    </row>
    <row r="632" spans="1:60" s="258" customFormat="1" ht="22.5" customHeight="1" x14ac:dyDescent="0.2">
      <c r="A632" s="921">
        <v>44476</v>
      </c>
      <c r="B632" s="137">
        <v>2464</v>
      </c>
      <c r="C632" s="924" t="s">
        <v>9659</v>
      </c>
      <c r="D632" s="922"/>
      <c r="E632" s="717">
        <v>12150</v>
      </c>
      <c r="F632" s="494">
        <f t="shared" si="10"/>
        <v>595296.52000000025</v>
      </c>
      <c r="G632" s="623"/>
      <c r="H632" s="623"/>
      <c r="I632" s="623"/>
      <c r="J632" s="623"/>
      <c r="K632" s="623"/>
      <c r="L632" s="623"/>
      <c r="M632" s="623"/>
      <c r="N632" s="623"/>
      <c r="O632" s="623"/>
      <c r="P632" s="623"/>
      <c r="Q632" s="623"/>
      <c r="R632" s="623"/>
      <c r="S632" s="623"/>
      <c r="T632" s="623"/>
      <c r="U632" s="623"/>
      <c r="V632" s="623"/>
      <c r="W632" s="623"/>
      <c r="X632" s="623"/>
      <c r="Y632" s="623"/>
      <c r="Z632" s="623"/>
      <c r="AA632" s="623"/>
      <c r="AB632" s="623"/>
      <c r="AC632" s="623"/>
      <c r="AD632" s="623"/>
      <c r="AE632" s="623"/>
      <c r="AF632" s="623"/>
      <c r="AG632" s="623"/>
      <c r="AH632" s="623"/>
      <c r="AI632" s="623"/>
      <c r="AJ632" s="623"/>
      <c r="AK632" s="623"/>
      <c r="AL632" s="623"/>
      <c r="AM632" s="623"/>
      <c r="AN632" s="623"/>
      <c r="AO632" s="623"/>
      <c r="AP632" s="623"/>
      <c r="AQ632" s="623"/>
      <c r="AR632" s="623"/>
      <c r="AS632" s="623"/>
      <c r="AT632" s="623"/>
      <c r="AU632" s="623"/>
      <c r="AV632" s="623"/>
      <c r="AW632" s="623"/>
      <c r="AX632" s="623"/>
      <c r="AY632" s="623"/>
      <c r="AZ632" s="623"/>
      <c r="BA632" s="623"/>
      <c r="BB632" s="623"/>
      <c r="BC632" s="623"/>
      <c r="BD632" s="623"/>
      <c r="BE632" s="623"/>
      <c r="BF632" s="623"/>
      <c r="BG632" s="623"/>
      <c r="BH632" s="623"/>
    </row>
    <row r="633" spans="1:60" s="258" customFormat="1" ht="27.75" customHeight="1" x14ac:dyDescent="0.2">
      <c r="A633" s="768">
        <v>44476</v>
      </c>
      <c r="B633" s="137">
        <v>2465</v>
      </c>
      <c r="C633" s="897" t="s">
        <v>9660</v>
      </c>
      <c r="D633" s="922"/>
      <c r="E633" s="717">
        <v>6957.16</v>
      </c>
      <c r="F633" s="494">
        <f t="shared" si="10"/>
        <v>588339.36000000022</v>
      </c>
      <c r="G633" s="623"/>
      <c r="H633" s="623"/>
      <c r="I633" s="623"/>
      <c r="J633" s="623"/>
      <c r="K633" s="623"/>
      <c r="L633" s="623"/>
      <c r="M633" s="623"/>
      <c r="N633" s="623"/>
      <c r="O633" s="623"/>
      <c r="P633" s="623"/>
      <c r="Q633" s="623"/>
      <c r="R633" s="623"/>
      <c r="S633" s="623"/>
      <c r="T633" s="623"/>
      <c r="U633" s="623"/>
      <c r="V633" s="623"/>
      <c r="W633" s="623"/>
      <c r="X633" s="623"/>
      <c r="Y633" s="623"/>
      <c r="Z633" s="623"/>
      <c r="AA633" s="623"/>
      <c r="AB633" s="623"/>
      <c r="AC633" s="623"/>
      <c r="AD633" s="623"/>
      <c r="AE633" s="623"/>
      <c r="AF633" s="623"/>
      <c r="AG633" s="623"/>
      <c r="AH633" s="623"/>
      <c r="AI633" s="623"/>
      <c r="AJ633" s="623"/>
      <c r="AK633" s="623"/>
      <c r="AL633" s="623"/>
      <c r="AM633" s="623"/>
      <c r="AN633" s="623"/>
      <c r="AO633" s="623"/>
      <c r="AP633" s="623"/>
      <c r="AQ633" s="623"/>
      <c r="AR633" s="623"/>
      <c r="AS633" s="623"/>
      <c r="AT633" s="623"/>
      <c r="AU633" s="623"/>
      <c r="AV633" s="623"/>
      <c r="AW633" s="623"/>
      <c r="AX633" s="623"/>
      <c r="AY633" s="623"/>
      <c r="AZ633" s="623"/>
      <c r="BA633" s="623"/>
      <c r="BB633" s="623"/>
      <c r="BC633" s="623"/>
      <c r="BD633" s="623"/>
      <c r="BE633" s="623"/>
      <c r="BF633" s="623"/>
      <c r="BG633" s="623"/>
      <c r="BH633" s="623"/>
    </row>
    <row r="634" spans="1:60" s="258" customFormat="1" ht="34.5" customHeight="1" x14ac:dyDescent="0.2">
      <c r="A634" s="768">
        <v>44480</v>
      </c>
      <c r="B634" s="137">
        <v>2466</v>
      </c>
      <c r="C634" s="930" t="s">
        <v>9662</v>
      </c>
      <c r="D634" s="62"/>
      <c r="E634" s="771">
        <v>5314.98</v>
      </c>
      <c r="F634" s="494">
        <f t="shared" si="10"/>
        <v>583024.38000000024</v>
      </c>
      <c r="G634" s="623"/>
      <c r="H634" s="623"/>
      <c r="I634" s="623"/>
      <c r="J634" s="623"/>
      <c r="K634" s="623"/>
      <c r="L634" s="623"/>
      <c r="M634" s="623"/>
      <c r="N634" s="623"/>
      <c r="O634" s="623"/>
      <c r="P634" s="623"/>
      <c r="Q634" s="623"/>
      <c r="R634" s="623"/>
      <c r="S634" s="623"/>
      <c r="T634" s="623"/>
      <c r="U634" s="623"/>
      <c r="V634" s="623"/>
      <c r="W634" s="623"/>
      <c r="X634" s="623"/>
      <c r="Y634" s="623"/>
      <c r="Z634" s="623"/>
      <c r="AA634" s="623"/>
      <c r="AB634" s="623"/>
      <c r="AC634" s="623"/>
      <c r="AD634" s="623"/>
      <c r="AE634" s="623"/>
      <c r="AF634" s="623"/>
      <c r="AG634" s="623"/>
      <c r="AH634" s="623"/>
      <c r="AI634" s="623"/>
      <c r="AJ634" s="623"/>
      <c r="AK634" s="623"/>
      <c r="AL634" s="623"/>
      <c r="AM634" s="623"/>
      <c r="AN634" s="623"/>
      <c r="AO634" s="623"/>
      <c r="AP634" s="623"/>
      <c r="AQ634" s="623"/>
      <c r="AR634" s="623"/>
      <c r="AS634" s="623"/>
      <c r="AT634" s="623"/>
      <c r="AU634" s="623"/>
      <c r="AV634" s="623"/>
      <c r="AW634" s="623"/>
      <c r="AX634" s="623"/>
      <c r="AY634" s="623"/>
      <c r="AZ634" s="623"/>
      <c r="BA634" s="623"/>
      <c r="BB634" s="623"/>
      <c r="BC634" s="623"/>
      <c r="BD634" s="623"/>
      <c r="BE634" s="623"/>
      <c r="BF634" s="623"/>
      <c r="BG634" s="623"/>
      <c r="BH634" s="623"/>
    </row>
    <row r="635" spans="1:60" s="258" customFormat="1" ht="28.5" customHeight="1" x14ac:dyDescent="0.2">
      <c r="A635" s="768">
        <v>44480</v>
      </c>
      <c r="B635" s="137">
        <v>2467</v>
      </c>
      <c r="C635" s="897" t="s">
        <v>9663</v>
      </c>
      <c r="D635" s="769"/>
      <c r="E635" s="771">
        <v>2200</v>
      </c>
      <c r="F635" s="494">
        <f t="shared" si="10"/>
        <v>580824.38000000024</v>
      </c>
      <c r="G635" s="623"/>
      <c r="H635" s="623"/>
      <c r="I635" s="623"/>
      <c r="J635" s="623"/>
      <c r="K635" s="623"/>
      <c r="L635" s="623"/>
      <c r="M635" s="623"/>
      <c r="N635" s="623"/>
      <c r="O635" s="623"/>
      <c r="P635" s="623"/>
      <c r="Q635" s="623"/>
      <c r="R635" s="623"/>
      <c r="S635" s="623"/>
      <c r="T635" s="623"/>
      <c r="U635" s="623"/>
      <c r="V635" s="623"/>
      <c r="W635" s="623"/>
      <c r="X635" s="623"/>
      <c r="Y635" s="623"/>
      <c r="Z635" s="623"/>
      <c r="AA635" s="623"/>
      <c r="AB635" s="623"/>
      <c r="AC635" s="623"/>
      <c r="AD635" s="623"/>
      <c r="AE635" s="623"/>
      <c r="AF635" s="623"/>
      <c r="AG635" s="623"/>
      <c r="AH635" s="623"/>
      <c r="AI635" s="623"/>
      <c r="AJ635" s="623"/>
      <c r="AK635" s="623"/>
      <c r="AL635" s="623"/>
      <c r="AM635" s="623"/>
      <c r="AN635" s="623"/>
      <c r="AO635" s="623"/>
      <c r="AP635" s="623"/>
      <c r="AQ635" s="623"/>
      <c r="AR635" s="623"/>
      <c r="AS635" s="623"/>
      <c r="AT635" s="623"/>
      <c r="AU635" s="623"/>
      <c r="AV635" s="623"/>
      <c r="AW635" s="623"/>
      <c r="AX635" s="623"/>
      <c r="AY635" s="623"/>
      <c r="AZ635" s="623"/>
      <c r="BA635" s="623"/>
      <c r="BB635" s="623"/>
      <c r="BC635" s="623"/>
      <c r="BD635" s="623"/>
      <c r="BE635" s="623"/>
      <c r="BF635" s="623"/>
      <c r="BG635" s="623"/>
      <c r="BH635" s="623"/>
    </row>
    <row r="636" spans="1:60" s="258" customFormat="1" ht="33" customHeight="1" x14ac:dyDescent="0.2">
      <c r="A636" s="768">
        <v>44480</v>
      </c>
      <c r="B636" s="137">
        <v>2468</v>
      </c>
      <c r="C636" s="897" t="str">
        <f>UPPER("pago fact. B1100009073 D/F 22/9/21 pago alquiler comercial Tamayo  correspondiente al mes de SEPTIEMBRE/21")</f>
        <v>PAGO FACT. B1100009073 D/F 22/9/21 PAGO ALQUILER COMERCIAL TAMAYO  CORRESPONDIENTE AL MES DE SEPTIEMBRE/21</v>
      </c>
      <c r="D636" s="769"/>
      <c r="E636" s="771">
        <v>7110</v>
      </c>
      <c r="F636" s="494">
        <f t="shared" si="10"/>
        <v>573714.38000000024</v>
      </c>
      <c r="G636" s="623"/>
      <c r="H636" s="623"/>
      <c r="I636" s="623"/>
      <c r="J636" s="623"/>
      <c r="K636" s="623"/>
      <c r="L636" s="623"/>
      <c r="M636" s="623"/>
      <c r="N636" s="623"/>
      <c r="O636" s="623"/>
      <c r="P636" s="623"/>
      <c r="Q636" s="623"/>
      <c r="R636" s="623"/>
      <c r="S636" s="623"/>
      <c r="T636" s="623"/>
      <c r="U636" s="623"/>
      <c r="V636" s="623"/>
      <c r="W636" s="623"/>
      <c r="X636" s="623"/>
      <c r="Y636" s="623"/>
      <c r="Z636" s="623"/>
      <c r="AA636" s="623"/>
      <c r="AB636" s="623"/>
      <c r="AC636" s="623"/>
      <c r="AD636" s="623"/>
      <c r="AE636" s="623"/>
      <c r="AF636" s="623"/>
      <c r="AG636" s="623"/>
      <c r="AH636" s="623"/>
      <c r="AI636" s="623"/>
      <c r="AJ636" s="623"/>
      <c r="AK636" s="623"/>
      <c r="AL636" s="623"/>
      <c r="AM636" s="623"/>
      <c r="AN636" s="623"/>
      <c r="AO636" s="623"/>
      <c r="AP636" s="623"/>
      <c r="AQ636" s="623"/>
      <c r="AR636" s="623"/>
      <c r="AS636" s="623"/>
      <c r="AT636" s="623"/>
      <c r="AU636" s="623"/>
      <c r="AV636" s="623"/>
      <c r="AW636" s="623"/>
      <c r="AX636" s="623"/>
      <c r="AY636" s="623"/>
      <c r="AZ636" s="623"/>
      <c r="BA636" s="623"/>
      <c r="BB636" s="623"/>
      <c r="BC636" s="623"/>
      <c r="BD636" s="623"/>
      <c r="BE636" s="623"/>
      <c r="BF636" s="623"/>
      <c r="BG636" s="623"/>
      <c r="BH636" s="623"/>
    </row>
    <row r="637" spans="1:60" s="258" customFormat="1" ht="18" customHeight="1" x14ac:dyDescent="0.2">
      <c r="A637" s="768">
        <v>44480</v>
      </c>
      <c r="B637" s="137">
        <v>2469</v>
      </c>
      <c r="C637" s="897" t="s">
        <v>9664</v>
      </c>
      <c r="D637" s="769"/>
      <c r="E637" s="771">
        <v>8910</v>
      </c>
      <c r="F637" s="494">
        <f t="shared" si="10"/>
        <v>564804.38000000024</v>
      </c>
      <c r="G637" s="623"/>
      <c r="H637" s="623"/>
      <c r="I637" s="623"/>
      <c r="J637" s="623"/>
      <c r="K637" s="623"/>
      <c r="L637" s="623"/>
      <c r="M637" s="623"/>
      <c r="N637" s="623"/>
      <c r="O637" s="623"/>
      <c r="P637" s="623"/>
      <c r="Q637" s="623"/>
      <c r="R637" s="623"/>
      <c r="S637" s="623"/>
      <c r="T637" s="623"/>
      <c r="U637" s="623"/>
      <c r="V637" s="623"/>
      <c r="W637" s="623"/>
      <c r="X637" s="623"/>
      <c r="Y637" s="623"/>
      <c r="Z637" s="623"/>
      <c r="AA637" s="623"/>
      <c r="AB637" s="623"/>
      <c r="AC637" s="623"/>
      <c r="AD637" s="623"/>
      <c r="AE637" s="623"/>
      <c r="AF637" s="623"/>
      <c r="AG637" s="623"/>
      <c r="AH637" s="623"/>
      <c r="AI637" s="623"/>
      <c r="AJ637" s="623"/>
      <c r="AK637" s="623"/>
      <c r="AL637" s="623"/>
      <c r="AM637" s="623"/>
      <c r="AN637" s="623"/>
      <c r="AO637" s="623"/>
      <c r="AP637" s="623"/>
      <c r="AQ637" s="623"/>
      <c r="AR637" s="623"/>
      <c r="AS637" s="623"/>
      <c r="AT637" s="623"/>
      <c r="AU637" s="623"/>
      <c r="AV637" s="623"/>
      <c r="AW637" s="623"/>
      <c r="AX637" s="623"/>
      <c r="AY637" s="623"/>
      <c r="AZ637" s="623"/>
      <c r="BA637" s="623"/>
      <c r="BB637" s="623"/>
      <c r="BC637" s="623"/>
      <c r="BD637" s="623"/>
      <c r="BE637" s="623"/>
      <c r="BF637" s="623"/>
      <c r="BG637" s="623"/>
      <c r="BH637" s="623"/>
    </row>
    <row r="638" spans="1:60" s="258" customFormat="1" ht="21.75" customHeight="1" x14ac:dyDescent="0.2">
      <c r="A638" s="768">
        <v>44480</v>
      </c>
      <c r="B638" s="137">
        <v>2470</v>
      </c>
      <c r="C638" s="897" t="s">
        <v>9665</v>
      </c>
      <c r="D638" s="769"/>
      <c r="E638" s="771">
        <v>4500</v>
      </c>
      <c r="F638" s="494">
        <f t="shared" si="10"/>
        <v>560304.38000000024</v>
      </c>
      <c r="G638" s="623"/>
      <c r="H638" s="623"/>
      <c r="I638" s="623"/>
      <c r="J638" s="623"/>
      <c r="K638" s="623"/>
      <c r="L638" s="623"/>
      <c r="M638" s="623"/>
      <c r="N638" s="623"/>
      <c r="O638" s="623"/>
      <c r="P638" s="623"/>
      <c r="Q638" s="623"/>
      <c r="R638" s="623"/>
      <c r="S638" s="623"/>
      <c r="T638" s="623"/>
      <c r="U638" s="623"/>
      <c r="V638" s="623"/>
      <c r="W638" s="623"/>
      <c r="X638" s="623"/>
      <c r="Y638" s="623"/>
      <c r="Z638" s="623"/>
      <c r="AA638" s="623"/>
      <c r="AB638" s="623"/>
      <c r="AC638" s="623"/>
      <c r="AD638" s="623"/>
      <c r="AE638" s="623"/>
      <c r="AF638" s="623"/>
      <c r="AG638" s="623"/>
      <c r="AH638" s="623"/>
      <c r="AI638" s="623"/>
      <c r="AJ638" s="623"/>
      <c r="AK638" s="623"/>
      <c r="AL638" s="623"/>
      <c r="AM638" s="623"/>
      <c r="AN638" s="623"/>
      <c r="AO638" s="623"/>
      <c r="AP638" s="623"/>
      <c r="AQ638" s="623"/>
      <c r="AR638" s="623"/>
      <c r="AS638" s="623"/>
      <c r="AT638" s="623"/>
      <c r="AU638" s="623"/>
      <c r="AV638" s="623"/>
      <c r="AW638" s="623"/>
      <c r="AX638" s="623"/>
      <c r="AY638" s="623"/>
      <c r="AZ638" s="623"/>
      <c r="BA638" s="623"/>
      <c r="BB638" s="623"/>
      <c r="BC638" s="623"/>
      <c r="BD638" s="623"/>
      <c r="BE638" s="623"/>
      <c r="BF638" s="623"/>
      <c r="BG638" s="623"/>
      <c r="BH638" s="623"/>
    </row>
    <row r="639" spans="1:60" s="258" customFormat="1" ht="22.5" customHeight="1" x14ac:dyDescent="0.2">
      <c r="A639" s="768">
        <v>44480</v>
      </c>
      <c r="B639" s="137">
        <v>2471</v>
      </c>
      <c r="C639" s="927" t="s">
        <v>9666</v>
      </c>
      <c r="D639" s="598"/>
      <c r="E639" s="771">
        <v>15300</v>
      </c>
      <c r="F639" s="494">
        <f t="shared" si="10"/>
        <v>545004.38000000024</v>
      </c>
      <c r="G639" s="623"/>
      <c r="H639" s="623"/>
      <c r="I639" s="623"/>
      <c r="J639" s="623"/>
      <c r="K639" s="623"/>
      <c r="L639" s="623"/>
      <c r="M639" s="623"/>
      <c r="N639" s="623"/>
      <c r="O639" s="623"/>
      <c r="P639" s="623"/>
      <c r="Q639" s="623"/>
      <c r="R639" s="623"/>
      <c r="S639" s="623"/>
      <c r="T639" s="623"/>
      <c r="U639" s="623"/>
      <c r="V639" s="623"/>
      <c r="W639" s="623"/>
      <c r="X639" s="623"/>
      <c r="Y639" s="623"/>
      <c r="Z639" s="623"/>
      <c r="AA639" s="623"/>
      <c r="AB639" s="623"/>
      <c r="AC639" s="623"/>
      <c r="AD639" s="623"/>
      <c r="AE639" s="623"/>
      <c r="AF639" s="623"/>
      <c r="AG639" s="623"/>
      <c r="AH639" s="623"/>
      <c r="AI639" s="623"/>
      <c r="AJ639" s="623"/>
      <c r="AK639" s="623"/>
      <c r="AL639" s="623"/>
      <c r="AM639" s="623"/>
      <c r="AN639" s="623"/>
      <c r="AO639" s="623"/>
      <c r="AP639" s="623"/>
      <c r="AQ639" s="623"/>
      <c r="AR639" s="623"/>
      <c r="AS639" s="623"/>
      <c r="AT639" s="623"/>
      <c r="AU639" s="623"/>
      <c r="AV639" s="623"/>
      <c r="AW639" s="623"/>
      <c r="AX639" s="623"/>
      <c r="AY639" s="623"/>
      <c r="AZ639" s="623"/>
      <c r="BA639" s="623"/>
      <c r="BB639" s="623"/>
      <c r="BC639" s="623"/>
      <c r="BD639" s="623"/>
      <c r="BE639" s="623"/>
      <c r="BF639" s="623"/>
      <c r="BG639" s="623"/>
      <c r="BH639" s="623"/>
    </row>
    <row r="640" spans="1:60" s="101" customFormat="1" ht="21" customHeight="1" x14ac:dyDescent="0.2">
      <c r="A640" s="768">
        <v>44480</v>
      </c>
      <c r="B640" s="137">
        <v>2472</v>
      </c>
      <c r="C640" s="927" t="s">
        <v>9667</v>
      </c>
      <c r="D640" s="598"/>
      <c r="E640" s="771">
        <v>8910</v>
      </c>
      <c r="F640" s="494">
        <f t="shared" si="10"/>
        <v>536094.38000000024</v>
      </c>
      <c r="G640" s="103"/>
      <c r="H640" s="103"/>
      <c r="I640" s="103"/>
      <c r="J640" s="103"/>
      <c r="K640" s="103"/>
      <c r="L640" s="103"/>
      <c r="M640" s="103"/>
      <c r="N640" s="103"/>
      <c r="O640" s="103"/>
      <c r="P640" s="103"/>
      <c r="Q640" s="103"/>
      <c r="R640" s="103"/>
      <c r="S640" s="103"/>
      <c r="T640" s="103"/>
      <c r="U640" s="103"/>
      <c r="V640" s="103"/>
      <c r="W640" s="103"/>
      <c r="X640" s="103"/>
      <c r="Y640" s="103"/>
      <c r="Z640" s="103"/>
      <c r="AA640" s="103"/>
      <c r="AB640" s="103"/>
      <c r="AC640" s="103"/>
      <c r="AD640" s="103"/>
      <c r="AE640" s="103"/>
      <c r="AF640" s="103"/>
      <c r="AG640" s="103"/>
      <c r="AH640" s="103"/>
      <c r="AI640" s="103"/>
      <c r="AJ640" s="103"/>
      <c r="AK640" s="103"/>
      <c r="AL640" s="103"/>
      <c r="AM640" s="103"/>
      <c r="AN640" s="103"/>
      <c r="AO640" s="103"/>
      <c r="AP640" s="103"/>
      <c r="AQ640" s="103"/>
      <c r="AR640" s="103"/>
      <c r="AS640" s="103"/>
      <c r="AT640" s="103"/>
      <c r="AU640" s="103"/>
      <c r="AV640" s="103"/>
      <c r="AW640" s="103"/>
      <c r="AX640" s="103"/>
      <c r="AY640" s="103"/>
      <c r="AZ640" s="103"/>
      <c r="BA640" s="103"/>
      <c r="BB640" s="103"/>
      <c r="BC640" s="103"/>
      <c r="BD640" s="103"/>
      <c r="BE640" s="103"/>
      <c r="BF640" s="103"/>
      <c r="BG640" s="103"/>
      <c r="BH640" s="103"/>
    </row>
    <row r="641" spans="1:60" s="101" customFormat="1" ht="20.25" customHeight="1" x14ac:dyDescent="0.2">
      <c r="A641" s="768">
        <v>44480</v>
      </c>
      <c r="B641" s="137">
        <v>2473</v>
      </c>
      <c r="C641" s="927" t="s">
        <v>9668</v>
      </c>
      <c r="D641" s="598"/>
      <c r="E641" s="771">
        <v>20070</v>
      </c>
      <c r="F641" s="494">
        <f t="shared" si="10"/>
        <v>516024.38000000024</v>
      </c>
      <c r="G641" s="103"/>
      <c r="H641" s="103"/>
      <c r="I641" s="103"/>
      <c r="J641" s="103"/>
      <c r="K641" s="103"/>
      <c r="L641" s="103"/>
      <c r="M641" s="103"/>
      <c r="N641" s="103"/>
      <c r="O641" s="103"/>
      <c r="P641" s="103"/>
      <c r="Q641" s="103"/>
      <c r="R641" s="103"/>
      <c r="S641" s="103"/>
      <c r="T641" s="103"/>
      <c r="U641" s="103"/>
      <c r="V641" s="103"/>
      <c r="W641" s="103"/>
      <c r="X641" s="103"/>
      <c r="Y641" s="103"/>
      <c r="Z641" s="103"/>
      <c r="AA641" s="103"/>
      <c r="AB641" s="103"/>
      <c r="AC641" s="103"/>
      <c r="AD641" s="103"/>
      <c r="AE641" s="103"/>
      <c r="AF641" s="103"/>
      <c r="AG641" s="103"/>
      <c r="AH641" s="103"/>
      <c r="AI641" s="103"/>
      <c r="AJ641" s="103"/>
      <c r="AK641" s="103"/>
      <c r="AL641" s="103"/>
      <c r="AM641" s="103"/>
      <c r="AN641" s="103"/>
      <c r="AO641" s="103"/>
      <c r="AP641" s="103"/>
      <c r="AQ641" s="103"/>
      <c r="AR641" s="103"/>
      <c r="AS641" s="103"/>
      <c r="AT641" s="103"/>
      <c r="AU641" s="103"/>
      <c r="AV641" s="103"/>
      <c r="AW641" s="103"/>
      <c r="AX641" s="103"/>
      <c r="AY641" s="103"/>
      <c r="AZ641" s="103"/>
      <c r="BA641" s="103"/>
      <c r="BB641" s="103"/>
      <c r="BC641" s="103"/>
      <c r="BD641" s="103"/>
      <c r="BE641" s="103"/>
      <c r="BF641" s="103"/>
      <c r="BG641" s="103"/>
      <c r="BH641" s="103"/>
    </row>
    <row r="642" spans="1:60" s="101" customFormat="1" ht="19.5" customHeight="1" x14ac:dyDescent="0.2">
      <c r="A642" s="768">
        <v>44480</v>
      </c>
      <c r="B642" s="137">
        <v>2474</v>
      </c>
      <c r="C642" s="927" t="s">
        <v>9669</v>
      </c>
      <c r="D642" s="598"/>
      <c r="E642" s="771">
        <v>9000</v>
      </c>
      <c r="F642" s="494">
        <f t="shared" si="10"/>
        <v>507024.38000000024</v>
      </c>
      <c r="G642" s="103"/>
      <c r="H642" s="103"/>
      <c r="I642" s="103"/>
      <c r="J642" s="103"/>
      <c r="K642" s="103"/>
      <c r="L642" s="103"/>
      <c r="M642" s="103"/>
      <c r="N642" s="103"/>
      <c r="O642" s="103"/>
      <c r="P642" s="103"/>
      <c r="Q642" s="103"/>
      <c r="R642" s="103"/>
      <c r="S642" s="103"/>
      <c r="T642" s="103"/>
      <c r="U642" s="103"/>
      <c r="V642" s="103"/>
      <c r="W642" s="103"/>
      <c r="X642" s="103"/>
      <c r="Y642" s="103"/>
      <c r="Z642" s="103"/>
      <c r="AA642" s="103"/>
      <c r="AB642" s="103"/>
      <c r="AC642" s="103"/>
      <c r="AD642" s="103"/>
      <c r="AE642" s="103"/>
      <c r="AF642" s="103"/>
      <c r="AG642" s="103"/>
      <c r="AH642" s="103"/>
      <c r="AI642" s="103"/>
      <c r="AJ642" s="103"/>
      <c r="AK642" s="103"/>
      <c r="AL642" s="103"/>
      <c r="AM642" s="103"/>
      <c r="AN642" s="103"/>
      <c r="AO642" s="103"/>
      <c r="AP642" s="103"/>
      <c r="AQ642" s="103"/>
      <c r="AR642" s="103"/>
      <c r="AS642" s="103"/>
      <c r="AT642" s="103"/>
      <c r="AU642" s="103"/>
      <c r="AV642" s="103"/>
      <c r="AW642" s="103"/>
      <c r="AX642" s="103"/>
      <c r="AY642" s="103"/>
      <c r="AZ642" s="103"/>
      <c r="BA642" s="103"/>
      <c r="BB642" s="103"/>
      <c r="BC642" s="103"/>
      <c r="BD642" s="103"/>
      <c r="BE642" s="103"/>
      <c r="BF642" s="103"/>
      <c r="BG642" s="103"/>
      <c r="BH642" s="103"/>
    </row>
    <row r="643" spans="1:60" s="101" customFormat="1" ht="21" customHeight="1" x14ac:dyDescent="0.2">
      <c r="A643" s="768">
        <v>44480</v>
      </c>
      <c r="B643" s="137">
        <v>2475</v>
      </c>
      <c r="C643" s="927" t="s">
        <v>9670</v>
      </c>
      <c r="D643" s="598"/>
      <c r="E643" s="771">
        <v>10800</v>
      </c>
      <c r="F643" s="494">
        <f t="shared" si="10"/>
        <v>496224.38000000024</v>
      </c>
      <c r="G643" s="103"/>
      <c r="H643" s="103"/>
      <c r="I643" s="103"/>
      <c r="J643" s="103"/>
      <c r="K643" s="103"/>
      <c r="L643" s="103"/>
      <c r="M643" s="103"/>
      <c r="N643" s="103"/>
      <c r="O643" s="103"/>
      <c r="P643" s="103"/>
      <c r="Q643" s="103"/>
      <c r="R643" s="103"/>
      <c r="S643" s="103"/>
      <c r="T643" s="103"/>
      <c r="U643" s="103"/>
      <c r="V643" s="103"/>
      <c r="W643" s="103"/>
      <c r="X643" s="103"/>
      <c r="Y643" s="103"/>
      <c r="Z643" s="103"/>
      <c r="AA643" s="103"/>
      <c r="AB643" s="103"/>
      <c r="AC643" s="103"/>
      <c r="AD643" s="103"/>
      <c r="AE643" s="103"/>
      <c r="AF643" s="103"/>
      <c r="AG643" s="103"/>
      <c r="AH643" s="103"/>
      <c r="AI643" s="103"/>
      <c r="AJ643" s="103"/>
      <c r="AK643" s="103"/>
      <c r="AL643" s="103"/>
      <c r="AM643" s="103"/>
      <c r="AN643" s="103"/>
      <c r="AO643" s="103"/>
      <c r="AP643" s="103"/>
      <c r="AQ643" s="103"/>
      <c r="AR643" s="103"/>
      <c r="AS643" s="103"/>
      <c r="AT643" s="103"/>
      <c r="AU643" s="103"/>
      <c r="AV643" s="103"/>
      <c r="AW643" s="103"/>
      <c r="AX643" s="103"/>
      <c r="AY643" s="103"/>
      <c r="AZ643" s="103"/>
      <c r="BA643" s="103"/>
      <c r="BB643" s="103"/>
      <c r="BC643" s="103"/>
      <c r="BD643" s="103"/>
      <c r="BE643" s="103"/>
      <c r="BF643" s="103"/>
      <c r="BG643" s="103"/>
      <c r="BH643" s="103"/>
    </row>
    <row r="644" spans="1:60" s="101" customFormat="1" ht="35.25" customHeight="1" x14ac:dyDescent="0.2">
      <c r="A644" s="768">
        <v>44480</v>
      </c>
      <c r="B644" s="137">
        <v>2476</v>
      </c>
      <c r="C644" s="927" t="s">
        <v>9671</v>
      </c>
      <c r="D644" s="598"/>
      <c r="E644" s="771">
        <v>3600</v>
      </c>
      <c r="F644" s="494">
        <f t="shared" si="10"/>
        <v>492624.38000000024</v>
      </c>
      <c r="G644" s="103"/>
      <c r="H644" s="103"/>
      <c r="I644" s="103"/>
      <c r="J644" s="103"/>
      <c r="K644" s="103"/>
      <c r="L644" s="103"/>
      <c r="M644" s="103"/>
      <c r="N644" s="103"/>
      <c r="O644" s="103"/>
      <c r="P644" s="103"/>
      <c r="Q644" s="103"/>
      <c r="R644" s="103"/>
      <c r="S644" s="103"/>
      <c r="T644" s="103"/>
      <c r="U644" s="103"/>
      <c r="V644" s="103"/>
      <c r="W644" s="103"/>
      <c r="X644" s="103"/>
      <c r="Y644" s="103"/>
      <c r="Z644" s="103"/>
      <c r="AA644" s="103"/>
      <c r="AB644" s="103"/>
      <c r="AC644" s="103"/>
      <c r="AD644" s="103"/>
      <c r="AE644" s="103"/>
      <c r="AF644" s="103"/>
      <c r="AG644" s="103"/>
      <c r="AH644" s="103"/>
      <c r="AI644" s="103"/>
      <c r="AJ644" s="103"/>
      <c r="AK644" s="103"/>
      <c r="AL644" s="103"/>
      <c r="AM644" s="103"/>
      <c r="AN644" s="103"/>
      <c r="AO644" s="103"/>
      <c r="AP644" s="103"/>
      <c r="AQ644" s="103"/>
      <c r="AR644" s="103"/>
      <c r="AS644" s="103"/>
      <c r="AT644" s="103"/>
      <c r="AU644" s="103"/>
      <c r="AV644" s="103"/>
      <c r="AW644" s="103"/>
      <c r="AX644" s="103"/>
      <c r="AY644" s="103"/>
      <c r="AZ644" s="103"/>
      <c r="BA644" s="103"/>
      <c r="BB644" s="103"/>
      <c r="BC644" s="103"/>
      <c r="BD644" s="103"/>
      <c r="BE644" s="103"/>
      <c r="BF644" s="103"/>
      <c r="BG644" s="103"/>
      <c r="BH644" s="103"/>
    </row>
    <row r="645" spans="1:60" s="101" customFormat="1" ht="23.25" customHeight="1" x14ac:dyDescent="0.2">
      <c r="A645" s="926">
        <v>44487</v>
      </c>
      <c r="B645" s="935">
        <v>2477</v>
      </c>
      <c r="C645" s="936" t="s">
        <v>10115</v>
      </c>
      <c r="D645" s="598"/>
      <c r="E645" s="771">
        <v>10150</v>
      </c>
      <c r="F645" s="494">
        <f t="shared" si="10"/>
        <v>482474.38000000024</v>
      </c>
      <c r="G645" s="865"/>
      <c r="H645" s="103"/>
      <c r="I645" s="103"/>
      <c r="J645" s="103"/>
      <c r="K645" s="103"/>
      <c r="L645" s="103"/>
      <c r="M645" s="103"/>
      <c r="N645" s="103"/>
      <c r="O645" s="103"/>
      <c r="P645" s="103"/>
      <c r="Q645" s="103"/>
      <c r="R645" s="103"/>
      <c r="S645" s="103"/>
      <c r="T645" s="103"/>
      <c r="U645" s="103"/>
      <c r="V645" s="103"/>
      <c r="W645" s="103"/>
      <c r="X645" s="103"/>
      <c r="Y645" s="103"/>
      <c r="Z645" s="103"/>
      <c r="AA645" s="103"/>
      <c r="AB645" s="103"/>
      <c r="AC645" s="103"/>
      <c r="AD645" s="103"/>
      <c r="AE645" s="103"/>
      <c r="AF645" s="103"/>
      <c r="AG645" s="103"/>
      <c r="AH645" s="103"/>
      <c r="AI645" s="103"/>
      <c r="AJ645" s="103"/>
      <c r="AK645" s="103"/>
      <c r="AL645" s="103"/>
      <c r="AM645" s="103"/>
      <c r="AN645" s="103"/>
      <c r="AO645" s="103"/>
      <c r="AP645" s="103"/>
      <c r="AQ645" s="103"/>
      <c r="AR645" s="103"/>
      <c r="AS645" s="103"/>
      <c r="AT645" s="103"/>
      <c r="AU645" s="103"/>
      <c r="AV645" s="103"/>
      <c r="AW645" s="103"/>
      <c r="AX645" s="103"/>
      <c r="AY645" s="103"/>
      <c r="AZ645" s="103"/>
      <c r="BA645" s="103"/>
      <c r="BB645" s="103"/>
      <c r="BC645" s="103"/>
      <c r="BD645" s="103"/>
      <c r="BE645" s="103"/>
      <c r="BF645" s="103"/>
      <c r="BG645" s="103"/>
      <c r="BH645" s="103"/>
    </row>
    <row r="646" spans="1:60" s="101" customFormat="1" ht="19.5" customHeight="1" x14ac:dyDescent="0.2">
      <c r="A646" s="926">
        <v>44487</v>
      </c>
      <c r="B646" s="935">
        <v>2478</v>
      </c>
      <c r="C646" s="936" t="s">
        <v>10116</v>
      </c>
      <c r="D646" s="598"/>
      <c r="E646" s="771">
        <v>4750</v>
      </c>
      <c r="F646" s="494">
        <f t="shared" si="10"/>
        <v>477724.38000000024</v>
      </c>
      <c r="G646" s="103"/>
      <c r="H646" s="103"/>
      <c r="I646" s="103"/>
      <c r="J646" s="103"/>
      <c r="K646" s="103"/>
      <c r="L646" s="103"/>
      <c r="M646" s="103"/>
      <c r="N646" s="103"/>
      <c r="O646" s="103"/>
      <c r="P646" s="103"/>
      <c r="Q646" s="103"/>
      <c r="R646" s="103"/>
      <c r="S646" s="103"/>
      <c r="T646" s="103"/>
      <c r="U646" s="103"/>
      <c r="V646" s="103"/>
      <c r="W646" s="103"/>
      <c r="X646" s="103"/>
      <c r="Y646" s="103"/>
      <c r="Z646" s="103"/>
      <c r="AA646" s="103"/>
      <c r="AB646" s="103"/>
      <c r="AC646" s="103"/>
      <c r="AD646" s="103"/>
      <c r="AE646" s="103"/>
      <c r="AF646" s="103"/>
      <c r="AG646" s="103"/>
      <c r="AH646" s="103"/>
      <c r="AI646" s="103"/>
      <c r="AJ646" s="103"/>
      <c r="AK646" s="103"/>
      <c r="AL646" s="103"/>
      <c r="AM646" s="103"/>
      <c r="AN646" s="103"/>
      <c r="AO646" s="103"/>
      <c r="AP646" s="103"/>
      <c r="AQ646" s="103"/>
      <c r="AR646" s="103"/>
      <c r="AS646" s="103"/>
      <c r="AT646" s="103"/>
      <c r="AU646" s="103"/>
      <c r="AV646" s="103"/>
      <c r="AW646" s="103"/>
      <c r="AX646" s="103"/>
      <c r="AY646" s="103"/>
      <c r="AZ646" s="103"/>
      <c r="BA646" s="103"/>
      <c r="BB646" s="103"/>
      <c r="BC646" s="103"/>
      <c r="BD646" s="103"/>
      <c r="BE646" s="103"/>
      <c r="BF646" s="103"/>
      <c r="BG646" s="103"/>
      <c r="BH646" s="103"/>
    </row>
    <row r="647" spans="1:60" s="101" customFormat="1" ht="22.5" customHeight="1" x14ac:dyDescent="0.2">
      <c r="A647" s="926">
        <v>44487</v>
      </c>
      <c r="B647" s="935">
        <v>2479</v>
      </c>
      <c r="C647" s="936" t="s">
        <v>10117</v>
      </c>
      <c r="D647" s="598"/>
      <c r="E647" s="771">
        <v>2450</v>
      </c>
      <c r="F647" s="494">
        <f t="shared" si="10"/>
        <v>475274.38000000024</v>
      </c>
      <c r="G647" s="103"/>
      <c r="H647" s="103"/>
      <c r="I647" s="103"/>
      <c r="J647" s="103"/>
      <c r="K647" s="103"/>
      <c r="L647" s="103"/>
      <c r="M647" s="103"/>
      <c r="N647" s="103"/>
      <c r="O647" s="103"/>
      <c r="P647" s="103"/>
      <c r="Q647" s="103"/>
      <c r="R647" s="103"/>
      <c r="S647" s="103"/>
      <c r="T647" s="103"/>
      <c r="U647" s="103"/>
      <c r="V647" s="103"/>
      <c r="W647" s="103"/>
      <c r="X647" s="103"/>
      <c r="Y647" s="103"/>
      <c r="Z647" s="103"/>
      <c r="AA647" s="103"/>
      <c r="AB647" s="103"/>
      <c r="AC647" s="103"/>
      <c r="AD647" s="103"/>
      <c r="AE647" s="103"/>
      <c r="AF647" s="103"/>
      <c r="AG647" s="103"/>
      <c r="AH647" s="103"/>
      <c r="AI647" s="103"/>
      <c r="AJ647" s="103"/>
      <c r="AK647" s="103"/>
      <c r="AL647" s="103"/>
      <c r="AM647" s="103"/>
      <c r="AN647" s="103"/>
      <c r="AO647" s="103"/>
      <c r="AP647" s="103"/>
      <c r="AQ647" s="103"/>
      <c r="AR647" s="103"/>
      <c r="AS647" s="103"/>
      <c r="AT647" s="103"/>
      <c r="AU647" s="103"/>
      <c r="AV647" s="103"/>
      <c r="AW647" s="103"/>
      <c r="AX647" s="103"/>
      <c r="AY647" s="103"/>
      <c r="AZ647" s="103"/>
      <c r="BA647" s="103"/>
      <c r="BB647" s="103"/>
      <c r="BC647" s="103"/>
      <c r="BD647" s="103"/>
      <c r="BE647" s="103"/>
      <c r="BF647" s="103"/>
      <c r="BG647" s="103"/>
      <c r="BH647" s="103"/>
    </row>
    <row r="648" spans="1:60" s="101" customFormat="1" ht="24" customHeight="1" x14ac:dyDescent="0.2">
      <c r="A648" s="926">
        <v>44487</v>
      </c>
      <c r="B648" s="935">
        <v>2480</v>
      </c>
      <c r="C648" s="936" t="s">
        <v>10118</v>
      </c>
      <c r="D648" s="598"/>
      <c r="E648" s="771">
        <v>2450</v>
      </c>
      <c r="F648" s="494">
        <f t="shared" si="10"/>
        <v>472824.38000000024</v>
      </c>
      <c r="G648" s="103"/>
      <c r="H648" s="103"/>
      <c r="I648" s="103"/>
      <c r="J648" s="103"/>
      <c r="K648" s="103"/>
      <c r="L648" s="103"/>
      <c r="M648" s="103"/>
      <c r="N648" s="103"/>
      <c r="O648" s="103"/>
      <c r="P648" s="103"/>
      <c r="Q648" s="103"/>
      <c r="R648" s="103"/>
      <c r="S648" s="103"/>
      <c r="T648" s="103"/>
      <c r="U648" s="103"/>
      <c r="V648" s="103"/>
      <c r="W648" s="103"/>
      <c r="X648" s="103"/>
      <c r="Y648" s="103"/>
      <c r="Z648" s="103"/>
      <c r="AA648" s="103"/>
      <c r="AB648" s="103"/>
      <c r="AC648" s="103"/>
      <c r="AD648" s="103"/>
      <c r="AE648" s="103"/>
      <c r="AF648" s="103"/>
      <c r="AG648" s="103"/>
      <c r="AH648" s="103"/>
      <c r="AI648" s="103"/>
      <c r="AJ648" s="103"/>
      <c r="AK648" s="103"/>
      <c r="AL648" s="103"/>
      <c r="AM648" s="103"/>
      <c r="AN648" s="103"/>
      <c r="AO648" s="103"/>
      <c r="AP648" s="103"/>
      <c r="AQ648" s="103"/>
      <c r="AR648" s="103"/>
      <c r="AS648" s="103"/>
      <c r="AT648" s="103"/>
      <c r="AU648" s="103"/>
      <c r="AV648" s="103"/>
      <c r="AW648" s="103"/>
      <c r="AX648" s="103"/>
      <c r="AY648" s="103"/>
      <c r="AZ648" s="103"/>
      <c r="BA648" s="103"/>
      <c r="BB648" s="103"/>
      <c r="BC648" s="103"/>
      <c r="BD648" s="103"/>
      <c r="BE648" s="103"/>
      <c r="BF648" s="103"/>
      <c r="BG648" s="103"/>
      <c r="BH648" s="103"/>
    </row>
    <row r="649" spans="1:60" s="101" customFormat="1" ht="22.5" customHeight="1" x14ac:dyDescent="0.2">
      <c r="A649" s="926">
        <v>44487</v>
      </c>
      <c r="B649" s="935">
        <v>2481</v>
      </c>
      <c r="C649" s="936" t="s">
        <v>10119</v>
      </c>
      <c r="D649" s="598"/>
      <c r="E649" s="771">
        <v>3400</v>
      </c>
      <c r="F649" s="494">
        <f t="shared" si="10"/>
        <v>469424.38000000024</v>
      </c>
      <c r="G649" s="103"/>
      <c r="H649" s="103"/>
      <c r="I649" s="103"/>
      <c r="J649" s="103"/>
      <c r="K649" s="103"/>
      <c r="L649" s="103"/>
      <c r="M649" s="103"/>
      <c r="N649" s="103"/>
      <c r="O649" s="103"/>
      <c r="P649" s="103"/>
      <c r="Q649" s="103"/>
      <c r="R649" s="103"/>
      <c r="S649" s="103"/>
      <c r="T649" s="103"/>
      <c r="U649" s="103"/>
      <c r="V649" s="103"/>
      <c r="W649" s="103"/>
      <c r="X649" s="103"/>
      <c r="Y649" s="103"/>
      <c r="Z649" s="103"/>
      <c r="AA649" s="103"/>
      <c r="AB649" s="103"/>
      <c r="AC649" s="103"/>
      <c r="AD649" s="103"/>
      <c r="AE649" s="103"/>
      <c r="AF649" s="103"/>
      <c r="AG649" s="103"/>
      <c r="AH649" s="103"/>
      <c r="AI649" s="103"/>
      <c r="AJ649" s="103"/>
      <c r="AK649" s="103"/>
      <c r="AL649" s="103"/>
      <c r="AM649" s="103"/>
      <c r="AN649" s="103"/>
      <c r="AO649" s="103"/>
      <c r="AP649" s="103"/>
      <c r="AQ649" s="103"/>
      <c r="AR649" s="103"/>
      <c r="AS649" s="103"/>
      <c r="AT649" s="103"/>
      <c r="AU649" s="103"/>
      <c r="AV649" s="103"/>
      <c r="AW649" s="103"/>
      <c r="AX649" s="103"/>
      <c r="AY649" s="103"/>
      <c r="AZ649" s="103"/>
      <c r="BA649" s="103"/>
      <c r="BB649" s="103"/>
      <c r="BC649" s="103"/>
      <c r="BD649" s="103"/>
      <c r="BE649" s="103"/>
      <c r="BF649" s="103"/>
      <c r="BG649" s="103"/>
      <c r="BH649" s="103"/>
    </row>
    <row r="650" spans="1:60" s="101" customFormat="1" ht="22.5" customHeight="1" x14ac:dyDescent="0.2">
      <c r="A650" s="926">
        <v>44487</v>
      </c>
      <c r="B650" s="935">
        <v>2482</v>
      </c>
      <c r="C650" s="936" t="s">
        <v>10120</v>
      </c>
      <c r="D650" s="598"/>
      <c r="E650" s="771">
        <v>1700</v>
      </c>
      <c r="F650" s="494">
        <f t="shared" si="10"/>
        <v>467724.38000000024</v>
      </c>
      <c r="G650" s="103"/>
      <c r="H650" s="103"/>
      <c r="I650" s="103"/>
      <c r="J650" s="103"/>
      <c r="K650" s="103"/>
      <c r="L650" s="103"/>
      <c r="M650" s="103"/>
      <c r="N650" s="103"/>
      <c r="O650" s="103"/>
      <c r="P650" s="103"/>
      <c r="Q650" s="103"/>
      <c r="R650" s="103"/>
      <c r="S650" s="103"/>
      <c r="T650" s="103"/>
      <c r="U650" s="103"/>
      <c r="V650" s="103"/>
      <c r="W650" s="103"/>
      <c r="X650" s="103"/>
      <c r="Y650" s="103"/>
      <c r="Z650" s="103"/>
      <c r="AA650" s="103"/>
      <c r="AB650" s="103"/>
      <c r="AC650" s="103"/>
      <c r="AD650" s="103"/>
      <c r="AE650" s="103"/>
      <c r="AF650" s="103"/>
      <c r="AG650" s="103"/>
      <c r="AH650" s="103"/>
      <c r="AI650" s="103"/>
      <c r="AJ650" s="103"/>
      <c r="AK650" s="103"/>
      <c r="AL650" s="103"/>
      <c r="AM650" s="103"/>
      <c r="AN650" s="103"/>
      <c r="AO650" s="103"/>
      <c r="AP650" s="103"/>
      <c r="AQ650" s="103"/>
      <c r="AR650" s="103"/>
      <c r="AS650" s="103"/>
      <c r="AT650" s="103"/>
      <c r="AU650" s="103"/>
      <c r="AV650" s="103"/>
      <c r="AW650" s="103"/>
      <c r="AX650" s="103"/>
      <c r="AY650" s="103"/>
      <c r="AZ650" s="103"/>
      <c r="BA650" s="103"/>
      <c r="BB650" s="103"/>
      <c r="BC650" s="103"/>
      <c r="BD650" s="103"/>
      <c r="BE650" s="103"/>
      <c r="BF650" s="103"/>
      <c r="BG650" s="103"/>
      <c r="BH650" s="103"/>
    </row>
    <row r="651" spans="1:60" s="101" customFormat="1" ht="18.75" customHeight="1" x14ac:dyDescent="0.2">
      <c r="A651" s="926">
        <v>44487</v>
      </c>
      <c r="B651" s="935">
        <v>2483</v>
      </c>
      <c r="C651" s="936" t="s">
        <v>10121</v>
      </c>
      <c r="D651" s="598"/>
      <c r="E651" s="771">
        <v>2750</v>
      </c>
      <c r="F651" s="494">
        <f t="shared" si="10"/>
        <v>464974.38000000024</v>
      </c>
      <c r="G651" s="103"/>
      <c r="H651" s="103"/>
      <c r="I651" s="103"/>
      <c r="J651" s="103"/>
      <c r="K651" s="103"/>
      <c r="L651" s="103"/>
      <c r="M651" s="103"/>
      <c r="N651" s="103"/>
      <c r="O651" s="103"/>
      <c r="P651" s="103"/>
      <c r="Q651" s="103"/>
      <c r="R651" s="103"/>
      <c r="S651" s="103"/>
      <c r="T651" s="103"/>
      <c r="U651" s="103"/>
      <c r="V651" s="103"/>
      <c r="W651" s="103"/>
      <c r="X651" s="103"/>
      <c r="Y651" s="103"/>
      <c r="Z651" s="103"/>
      <c r="AA651" s="103"/>
      <c r="AB651" s="103"/>
      <c r="AC651" s="103"/>
      <c r="AD651" s="103"/>
      <c r="AE651" s="103"/>
      <c r="AF651" s="103"/>
      <c r="AG651" s="103"/>
      <c r="AH651" s="103"/>
      <c r="AI651" s="103"/>
      <c r="AJ651" s="103"/>
      <c r="AK651" s="103"/>
      <c r="AL651" s="103"/>
      <c r="AM651" s="103"/>
      <c r="AN651" s="103"/>
      <c r="AO651" s="103"/>
      <c r="AP651" s="103"/>
      <c r="AQ651" s="103"/>
      <c r="AR651" s="103"/>
      <c r="AS651" s="103"/>
      <c r="AT651" s="103"/>
      <c r="AU651" s="103"/>
      <c r="AV651" s="103"/>
      <c r="AW651" s="103"/>
      <c r="AX651" s="103"/>
      <c r="AY651" s="103"/>
      <c r="AZ651" s="103"/>
      <c r="BA651" s="103"/>
      <c r="BB651" s="103"/>
      <c r="BC651" s="103"/>
      <c r="BD651" s="103"/>
      <c r="BE651" s="103"/>
      <c r="BF651" s="103"/>
      <c r="BG651" s="103"/>
      <c r="BH651" s="103"/>
    </row>
    <row r="652" spans="1:60" s="101" customFormat="1" ht="21" customHeight="1" x14ac:dyDescent="0.2">
      <c r="A652" s="926">
        <v>44487</v>
      </c>
      <c r="B652" s="935">
        <v>2484</v>
      </c>
      <c r="C652" s="936" t="s">
        <v>10122</v>
      </c>
      <c r="D652" s="598"/>
      <c r="E652" s="771">
        <v>1700</v>
      </c>
      <c r="F652" s="494">
        <f t="shared" si="10"/>
        <v>463274.38000000024</v>
      </c>
      <c r="G652" s="103"/>
      <c r="H652" s="103"/>
      <c r="I652" s="103"/>
      <c r="J652" s="103"/>
      <c r="K652" s="103"/>
      <c r="L652" s="103"/>
      <c r="M652" s="103"/>
      <c r="N652" s="103"/>
      <c r="O652" s="103"/>
      <c r="P652" s="103"/>
      <c r="Q652" s="103"/>
      <c r="R652" s="103"/>
      <c r="S652" s="103"/>
      <c r="T652" s="103"/>
      <c r="U652" s="103"/>
      <c r="V652" s="103"/>
      <c r="W652" s="103"/>
      <c r="X652" s="103"/>
      <c r="Y652" s="103"/>
      <c r="Z652" s="103"/>
      <c r="AA652" s="103"/>
      <c r="AB652" s="103"/>
      <c r="AC652" s="103"/>
      <c r="AD652" s="103"/>
      <c r="AE652" s="103"/>
      <c r="AF652" s="103"/>
      <c r="AG652" s="103"/>
      <c r="AH652" s="103"/>
      <c r="AI652" s="103"/>
      <c r="AJ652" s="103"/>
      <c r="AK652" s="103"/>
      <c r="AL652" s="103"/>
      <c r="AM652" s="103"/>
      <c r="AN652" s="103"/>
      <c r="AO652" s="103"/>
      <c r="AP652" s="103"/>
      <c r="AQ652" s="103"/>
      <c r="AR652" s="103"/>
      <c r="AS652" s="103"/>
      <c r="AT652" s="103"/>
      <c r="AU652" s="103"/>
      <c r="AV652" s="103"/>
      <c r="AW652" s="103"/>
      <c r="AX652" s="103"/>
      <c r="AY652" s="103"/>
      <c r="AZ652" s="103"/>
      <c r="BA652" s="103"/>
      <c r="BB652" s="103"/>
      <c r="BC652" s="103"/>
      <c r="BD652" s="103"/>
      <c r="BE652" s="103"/>
      <c r="BF652" s="103"/>
      <c r="BG652" s="103"/>
      <c r="BH652" s="103"/>
    </row>
    <row r="653" spans="1:60" s="101" customFormat="1" ht="21.75" customHeight="1" x14ac:dyDescent="0.2">
      <c r="A653" s="926">
        <v>44487</v>
      </c>
      <c r="B653" s="935">
        <v>2485</v>
      </c>
      <c r="C653" s="936" t="s">
        <v>10123</v>
      </c>
      <c r="D653" s="598"/>
      <c r="E653" s="771">
        <v>2450</v>
      </c>
      <c r="F653" s="494">
        <f t="shared" si="10"/>
        <v>460824.38000000024</v>
      </c>
      <c r="G653" s="103"/>
      <c r="H653" s="103"/>
      <c r="I653" s="103"/>
      <c r="J653" s="103"/>
      <c r="K653" s="103"/>
      <c r="L653" s="103"/>
      <c r="M653" s="103"/>
      <c r="N653" s="103"/>
      <c r="O653" s="103"/>
      <c r="P653" s="103"/>
      <c r="Q653" s="103"/>
      <c r="R653" s="103"/>
      <c r="S653" s="103"/>
      <c r="T653" s="103"/>
      <c r="U653" s="103"/>
      <c r="V653" s="103"/>
      <c r="W653" s="103"/>
      <c r="X653" s="103"/>
      <c r="Y653" s="103"/>
      <c r="Z653" s="103"/>
      <c r="AA653" s="103"/>
      <c r="AB653" s="103"/>
      <c r="AC653" s="103"/>
      <c r="AD653" s="103"/>
      <c r="AE653" s="103"/>
      <c r="AF653" s="103"/>
      <c r="AG653" s="103"/>
      <c r="AH653" s="103"/>
      <c r="AI653" s="103"/>
      <c r="AJ653" s="103"/>
      <c r="AK653" s="103"/>
      <c r="AL653" s="103"/>
      <c r="AM653" s="103"/>
      <c r="AN653" s="103"/>
      <c r="AO653" s="103"/>
      <c r="AP653" s="103"/>
      <c r="AQ653" s="103"/>
      <c r="AR653" s="103"/>
      <c r="AS653" s="103"/>
      <c r="AT653" s="103"/>
      <c r="AU653" s="103"/>
      <c r="AV653" s="103"/>
      <c r="AW653" s="103"/>
      <c r="AX653" s="103"/>
      <c r="AY653" s="103"/>
      <c r="AZ653" s="103"/>
      <c r="BA653" s="103"/>
      <c r="BB653" s="103"/>
      <c r="BC653" s="103"/>
      <c r="BD653" s="103"/>
      <c r="BE653" s="103"/>
      <c r="BF653" s="103"/>
      <c r="BG653" s="103"/>
      <c r="BH653" s="103"/>
    </row>
    <row r="654" spans="1:60" s="101" customFormat="1" ht="23.25" customHeight="1" x14ac:dyDescent="0.2">
      <c r="A654" s="926">
        <v>44487</v>
      </c>
      <c r="B654" s="935">
        <v>2486</v>
      </c>
      <c r="C654" s="936" t="s">
        <v>41</v>
      </c>
      <c r="D654" s="598"/>
      <c r="E654" s="937">
        <v>0</v>
      </c>
      <c r="F654" s="494">
        <f t="shared" si="10"/>
        <v>460824.38000000024</v>
      </c>
      <c r="G654" s="103"/>
      <c r="H654" s="103"/>
      <c r="I654" s="103"/>
      <c r="J654" s="103"/>
      <c r="K654" s="103"/>
      <c r="L654" s="103"/>
      <c r="M654" s="103"/>
      <c r="N654" s="103"/>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3"/>
      <c r="AR654" s="103"/>
      <c r="AS654" s="103"/>
      <c r="AT654" s="103"/>
      <c r="AU654" s="103"/>
      <c r="AV654" s="103"/>
      <c r="AW654" s="103"/>
      <c r="AX654" s="103"/>
      <c r="AY654" s="103"/>
      <c r="AZ654" s="103"/>
      <c r="BA654" s="103"/>
      <c r="BB654" s="103"/>
      <c r="BC654" s="103"/>
      <c r="BD654" s="103"/>
      <c r="BE654" s="103"/>
      <c r="BF654" s="103"/>
      <c r="BG654" s="103"/>
      <c r="BH654" s="103"/>
    </row>
    <row r="655" spans="1:60" s="101" customFormat="1" ht="17.25" customHeight="1" x14ac:dyDescent="0.2">
      <c r="A655" s="926">
        <v>44487</v>
      </c>
      <c r="B655" s="935">
        <v>2487</v>
      </c>
      <c r="C655" s="936" t="s">
        <v>10124</v>
      </c>
      <c r="D655" s="598"/>
      <c r="E655" s="771">
        <v>2750</v>
      </c>
      <c r="F655" s="494">
        <f t="shared" si="10"/>
        <v>458074.38000000024</v>
      </c>
      <c r="G655" s="103"/>
      <c r="H655" s="103"/>
      <c r="I655" s="103"/>
      <c r="J655" s="103"/>
      <c r="K655" s="103"/>
      <c r="L655" s="103"/>
      <c r="M655" s="103"/>
      <c r="N655" s="103"/>
      <c r="O655" s="103"/>
      <c r="P655" s="103"/>
      <c r="Q655" s="103"/>
      <c r="R655" s="103"/>
      <c r="S655" s="103"/>
      <c r="T655" s="103"/>
      <c r="U655" s="103"/>
      <c r="V655" s="103"/>
      <c r="W655" s="103"/>
      <c r="X655" s="103"/>
      <c r="Y655" s="103"/>
      <c r="Z655" s="103"/>
      <c r="AA655" s="103"/>
      <c r="AB655" s="103"/>
      <c r="AC655" s="103"/>
      <c r="AD655" s="103"/>
      <c r="AE655" s="103"/>
      <c r="AF655" s="103"/>
      <c r="AG655" s="103"/>
      <c r="AH655" s="103"/>
      <c r="AI655" s="103"/>
      <c r="AJ655" s="103"/>
      <c r="AK655" s="103"/>
      <c r="AL655" s="103"/>
      <c r="AM655" s="103"/>
      <c r="AN655" s="103"/>
      <c r="AO655" s="103"/>
      <c r="AP655" s="103"/>
      <c r="AQ655" s="103"/>
      <c r="AR655" s="103"/>
      <c r="AS655" s="103"/>
      <c r="AT655" s="103"/>
      <c r="AU655" s="103"/>
      <c r="AV655" s="103"/>
      <c r="AW655" s="103"/>
      <c r="AX655" s="103"/>
      <c r="AY655" s="103"/>
      <c r="AZ655" s="103"/>
      <c r="BA655" s="103"/>
      <c r="BB655" s="103"/>
      <c r="BC655" s="103"/>
      <c r="BD655" s="103"/>
      <c r="BE655" s="103"/>
      <c r="BF655" s="103"/>
      <c r="BG655" s="103"/>
      <c r="BH655" s="103"/>
    </row>
    <row r="656" spans="1:60" s="101" customFormat="1" ht="21" customHeight="1" x14ac:dyDescent="0.2">
      <c r="A656" s="926">
        <v>44487</v>
      </c>
      <c r="B656" s="935">
        <v>2488</v>
      </c>
      <c r="C656" s="936" t="s">
        <v>10125</v>
      </c>
      <c r="D656" s="700"/>
      <c r="E656" s="772">
        <v>1700</v>
      </c>
      <c r="F656" s="494">
        <f t="shared" si="10"/>
        <v>456374.38000000024</v>
      </c>
      <c r="G656" s="103"/>
      <c r="H656" s="103"/>
      <c r="I656" s="103"/>
      <c r="J656" s="103"/>
      <c r="K656" s="103"/>
      <c r="L656" s="103"/>
      <c r="M656" s="103"/>
      <c r="N656" s="103"/>
      <c r="O656" s="103"/>
      <c r="P656" s="103"/>
      <c r="Q656" s="103"/>
      <c r="R656" s="103"/>
      <c r="S656" s="103"/>
      <c r="T656" s="103"/>
      <c r="U656" s="103"/>
      <c r="V656" s="103"/>
      <c r="W656" s="103"/>
      <c r="X656" s="103"/>
      <c r="Y656" s="103"/>
      <c r="Z656" s="103"/>
      <c r="AA656" s="103"/>
      <c r="AB656" s="103"/>
      <c r="AC656" s="103"/>
      <c r="AD656" s="103"/>
      <c r="AE656" s="103"/>
      <c r="AF656" s="103"/>
      <c r="AG656" s="103"/>
      <c r="AH656" s="103"/>
      <c r="AI656" s="103"/>
      <c r="AJ656" s="103"/>
      <c r="AK656" s="103"/>
      <c r="AL656" s="103"/>
      <c r="AM656" s="103"/>
      <c r="AN656" s="103"/>
      <c r="AO656" s="103"/>
      <c r="AP656" s="103"/>
      <c r="AQ656" s="103"/>
      <c r="AR656" s="103"/>
      <c r="AS656" s="103"/>
      <c r="AT656" s="103"/>
      <c r="AU656" s="103"/>
      <c r="AV656" s="103"/>
      <c r="AW656" s="103"/>
      <c r="AX656" s="103"/>
      <c r="AY656" s="103"/>
      <c r="AZ656" s="103"/>
      <c r="BA656" s="103"/>
      <c r="BB656" s="103"/>
      <c r="BC656" s="103"/>
      <c r="BD656" s="103"/>
      <c r="BE656" s="103"/>
      <c r="BF656" s="103"/>
      <c r="BG656" s="103"/>
      <c r="BH656" s="103"/>
    </row>
    <row r="657" spans="1:60" ht="15.75" customHeight="1" x14ac:dyDescent="0.2">
      <c r="A657" s="926">
        <v>44487</v>
      </c>
      <c r="B657" s="935">
        <v>2489</v>
      </c>
      <c r="C657" s="936" t="s">
        <v>10126</v>
      </c>
      <c r="D657" s="598"/>
      <c r="E657" s="771">
        <v>2450</v>
      </c>
      <c r="F657" s="494">
        <f t="shared" si="10"/>
        <v>453924.38000000024</v>
      </c>
    </row>
    <row r="658" spans="1:60" ht="17.25" customHeight="1" x14ac:dyDescent="0.2">
      <c r="A658" s="926">
        <v>44487</v>
      </c>
      <c r="B658" s="935">
        <v>2490</v>
      </c>
      <c r="C658" s="936" t="s">
        <v>10127</v>
      </c>
      <c r="D658" s="598"/>
      <c r="E658" s="771">
        <v>2750</v>
      </c>
      <c r="F658" s="494">
        <f t="shared" si="10"/>
        <v>451174.38000000024</v>
      </c>
    </row>
    <row r="659" spans="1:60" ht="20.25" customHeight="1" x14ac:dyDescent="0.2">
      <c r="A659" s="926">
        <v>44487</v>
      </c>
      <c r="B659" s="935">
        <v>2491</v>
      </c>
      <c r="C659" s="936" t="s">
        <v>10128</v>
      </c>
      <c r="D659" s="598"/>
      <c r="E659" s="771">
        <v>40000</v>
      </c>
      <c r="F659" s="494">
        <f t="shared" si="10"/>
        <v>411174.38000000024</v>
      </c>
    </row>
    <row r="660" spans="1:60" ht="33.75" customHeight="1" x14ac:dyDescent="0.2">
      <c r="A660" s="768">
        <v>44491</v>
      </c>
      <c r="B660" s="137">
        <v>2492</v>
      </c>
      <c r="C660" s="897" t="str">
        <f>UPPER("pago reposición caja chica Barahona para cubrir desembolsos desde no. 5609 al 5637 D/F 04/08/21 AL 02/09/21")</f>
        <v>PAGO REPOSICIÓN CAJA CHICA BARAHONA PARA CUBRIR DESEMBOLSOS DESDE NO. 5609 AL 5637 D/F 04/08/21 AL 02/09/21</v>
      </c>
      <c r="D660" s="598"/>
      <c r="E660" s="771">
        <v>41207.449999999997</v>
      </c>
      <c r="F660" s="494">
        <f t="shared" si="10"/>
        <v>369966.93000000023</v>
      </c>
    </row>
    <row r="661" spans="1:60" ht="29.25" customHeight="1" x14ac:dyDescent="0.2">
      <c r="A661" s="768">
        <v>44491</v>
      </c>
      <c r="B661" s="137">
        <v>2493</v>
      </c>
      <c r="C661" s="897" t="s">
        <v>10449</v>
      </c>
      <c r="D661" s="598"/>
      <c r="E661" s="717">
        <v>13500</v>
      </c>
      <c r="F661" s="494">
        <f t="shared" si="10"/>
        <v>356466.93000000023</v>
      </c>
    </row>
    <row r="662" spans="1:60" ht="30" customHeight="1" x14ac:dyDescent="0.2">
      <c r="A662" s="768">
        <v>44497</v>
      </c>
      <c r="B662" s="137">
        <v>2494</v>
      </c>
      <c r="C662" s="897" t="s">
        <v>10574</v>
      </c>
      <c r="D662" s="432"/>
      <c r="E662" s="952">
        <v>6799.15</v>
      </c>
      <c r="F662" s="494">
        <f t="shared" si="10"/>
        <v>349667.7800000002</v>
      </c>
    </row>
    <row r="663" spans="1:60" ht="20.25" customHeight="1" x14ac:dyDescent="0.2">
      <c r="A663" s="932"/>
      <c r="B663" s="770"/>
      <c r="C663" s="951"/>
      <c r="D663" s="69"/>
      <c r="E663" s="772"/>
      <c r="F663" s="112"/>
    </row>
    <row r="664" spans="1:60" x14ac:dyDescent="0.2">
      <c r="A664" s="932"/>
      <c r="B664" s="933"/>
      <c r="C664" s="934"/>
      <c r="D664" s="69"/>
      <c r="E664" s="772"/>
      <c r="F664" s="112"/>
    </row>
    <row r="665" spans="1:60" x14ac:dyDescent="0.2">
      <c r="A665" s="932"/>
      <c r="B665" s="933"/>
      <c r="C665" s="934"/>
      <c r="D665" s="69"/>
      <c r="E665" s="772"/>
      <c r="F665" s="112"/>
    </row>
    <row r="666" spans="1:60" x14ac:dyDescent="0.2">
      <c r="A666" s="932"/>
      <c r="B666" s="933"/>
      <c r="C666" s="934"/>
      <c r="D666" s="69"/>
      <c r="E666" s="772"/>
      <c r="F666" s="112"/>
    </row>
    <row r="667" spans="1:60" x14ac:dyDescent="0.2">
      <c r="A667" s="932"/>
      <c r="B667" s="933"/>
      <c r="C667" s="934"/>
      <c r="D667" s="69"/>
      <c r="E667" s="772"/>
      <c r="F667" s="112"/>
    </row>
    <row r="668" spans="1:60" x14ac:dyDescent="0.2">
      <c r="A668" s="932"/>
      <c r="B668" s="933"/>
      <c r="C668" s="934"/>
      <c r="D668" s="69"/>
      <c r="E668" s="772"/>
      <c r="F668" s="112"/>
    </row>
    <row r="669" spans="1:60" x14ac:dyDescent="0.2">
      <c r="A669" s="932"/>
      <c r="B669" s="933"/>
      <c r="C669" s="934"/>
      <c r="D669" s="69"/>
      <c r="E669" s="772"/>
      <c r="F669" s="112"/>
    </row>
    <row r="670" spans="1:60" x14ac:dyDescent="0.2">
      <c r="A670" s="932"/>
      <c r="B670" s="933"/>
      <c r="C670" s="934"/>
      <c r="D670" s="69"/>
      <c r="E670" s="772"/>
      <c r="F670" s="112"/>
    </row>
    <row r="671" spans="1:60" x14ac:dyDescent="0.2">
      <c r="A671" s="932"/>
      <c r="B671" s="933"/>
      <c r="C671" s="934"/>
      <c r="D671" s="69"/>
      <c r="E671" s="772"/>
      <c r="F671" s="112"/>
    </row>
    <row r="672" spans="1:60" s="628" customFormat="1" ht="15" customHeight="1" x14ac:dyDescent="0.25">
      <c r="A672" s="1171" t="s">
        <v>0</v>
      </c>
      <c r="B672" s="1171"/>
      <c r="C672" s="1171"/>
      <c r="D672" s="1171"/>
      <c r="E672" s="1171"/>
      <c r="F672" s="1171"/>
      <c r="G672" s="743"/>
      <c r="H672" s="743"/>
      <c r="I672" s="743"/>
      <c r="J672" s="743"/>
      <c r="K672" s="743"/>
      <c r="L672" s="743"/>
      <c r="M672" s="743"/>
      <c r="N672" s="743"/>
      <c r="O672" s="743"/>
      <c r="P672" s="743"/>
      <c r="Q672" s="743"/>
      <c r="R672" s="743"/>
      <c r="S672" s="743"/>
      <c r="T672" s="743"/>
      <c r="U672" s="743"/>
      <c r="V672" s="743"/>
      <c r="W672" s="743"/>
      <c r="X672" s="743"/>
      <c r="Y672" s="743"/>
      <c r="Z672" s="743"/>
      <c r="AA672" s="743"/>
      <c r="AB672" s="743"/>
      <c r="AC672" s="743"/>
      <c r="AD672" s="743"/>
      <c r="AE672" s="743"/>
      <c r="AF672" s="743"/>
      <c r="AG672" s="743"/>
      <c r="AH672" s="743"/>
      <c r="AI672" s="743"/>
      <c r="AJ672" s="743"/>
      <c r="AK672" s="743"/>
      <c r="AL672" s="743"/>
      <c r="AM672" s="743"/>
      <c r="AN672" s="743"/>
      <c r="AO672" s="743"/>
      <c r="AP672" s="743"/>
      <c r="AQ672" s="743"/>
      <c r="AR672" s="743"/>
      <c r="AS672" s="743"/>
      <c r="AT672" s="743"/>
      <c r="AU672" s="743"/>
      <c r="AV672" s="743"/>
      <c r="AW672" s="743"/>
      <c r="AX672" s="743"/>
      <c r="AY672" s="743"/>
      <c r="AZ672" s="743"/>
      <c r="BA672" s="743"/>
      <c r="BB672" s="743"/>
      <c r="BC672" s="743"/>
      <c r="BD672" s="743"/>
      <c r="BE672" s="743"/>
      <c r="BF672" s="743"/>
      <c r="BG672" s="743"/>
      <c r="BH672" s="743"/>
    </row>
    <row r="673" spans="1:60" s="757" customFormat="1" ht="15" customHeight="1" x14ac:dyDescent="0.25">
      <c r="A673" s="1171" t="s">
        <v>1</v>
      </c>
      <c r="B673" s="1171"/>
      <c r="C673" s="1171"/>
      <c r="D673" s="1171"/>
      <c r="E673" s="1171"/>
      <c r="F673" s="1171"/>
      <c r="G673" s="743"/>
      <c r="H673" s="756"/>
      <c r="I673" s="756"/>
      <c r="J673" s="756"/>
      <c r="K673" s="756"/>
      <c r="L673" s="756"/>
      <c r="M673" s="756"/>
      <c r="N673" s="756"/>
      <c r="O673" s="756"/>
      <c r="P673" s="756"/>
      <c r="Q673" s="756"/>
      <c r="R673" s="756"/>
      <c r="S673" s="756"/>
      <c r="T673" s="756"/>
      <c r="U673" s="756"/>
      <c r="V673" s="756"/>
      <c r="W673" s="756"/>
      <c r="X673" s="756"/>
      <c r="Y673" s="756"/>
      <c r="Z673" s="756"/>
      <c r="AA673" s="756"/>
      <c r="AB673" s="756"/>
      <c r="AC673" s="756"/>
      <c r="AD673" s="756"/>
      <c r="AE673" s="756"/>
      <c r="AF673" s="756"/>
      <c r="AG673" s="756"/>
      <c r="AH673" s="756"/>
      <c r="AI673" s="756"/>
      <c r="AJ673" s="756"/>
      <c r="AK673" s="756"/>
      <c r="AL673" s="756"/>
      <c r="AM673" s="756"/>
      <c r="AN673" s="756"/>
      <c r="AO673" s="756"/>
      <c r="AP673" s="756"/>
      <c r="AQ673" s="756"/>
      <c r="AR673" s="756"/>
      <c r="AS673" s="756"/>
      <c r="AT673" s="756"/>
      <c r="AU673" s="756"/>
      <c r="AV673" s="756"/>
      <c r="AW673" s="756"/>
      <c r="AX673" s="756"/>
      <c r="AY673" s="756"/>
      <c r="AZ673" s="756"/>
      <c r="BA673" s="756"/>
      <c r="BB673" s="756"/>
      <c r="BC673" s="756"/>
      <c r="BD673" s="756"/>
      <c r="BE673" s="756"/>
      <c r="BF673" s="756"/>
      <c r="BG673" s="756"/>
      <c r="BH673" s="756"/>
    </row>
    <row r="674" spans="1:60" s="757" customFormat="1" ht="15" customHeight="1" x14ac:dyDescent="0.25">
      <c r="A674" s="1173" t="s">
        <v>9631</v>
      </c>
      <c r="B674" s="1173"/>
      <c r="C674" s="1173"/>
      <c r="D674" s="1173"/>
      <c r="E674" s="1173"/>
      <c r="F674" s="1173"/>
      <c r="G674" s="743"/>
      <c r="H674" s="756"/>
      <c r="I674" s="756"/>
      <c r="J674" s="756"/>
      <c r="K674" s="756"/>
      <c r="L674" s="756"/>
      <c r="M674" s="756"/>
      <c r="N674" s="756"/>
      <c r="O674" s="756"/>
      <c r="P674" s="756"/>
      <c r="Q674" s="756"/>
      <c r="R674" s="756"/>
      <c r="S674" s="756"/>
      <c r="T674" s="756"/>
      <c r="U674" s="756"/>
      <c r="V674" s="756"/>
      <c r="W674" s="756"/>
      <c r="X674" s="756"/>
      <c r="Y674" s="756"/>
      <c r="Z674" s="756"/>
      <c r="AA674" s="756"/>
      <c r="AB674" s="756"/>
      <c r="AC674" s="756"/>
      <c r="AD674" s="756"/>
      <c r="AE674" s="756"/>
      <c r="AF674" s="756"/>
      <c r="AG674" s="756"/>
      <c r="AH674" s="756"/>
      <c r="AI674" s="756"/>
      <c r="AJ674" s="756"/>
      <c r="AK674" s="756"/>
      <c r="AL674" s="756"/>
      <c r="AM674" s="756"/>
      <c r="AN674" s="756"/>
      <c r="AO674" s="756"/>
      <c r="AP674" s="756"/>
      <c r="AQ674" s="756"/>
      <c r="AR674" s="756"/>
      <c r="AS674" s="756"/>
      <c r="AT674" s="756"/>
      <c r="AU674" s="756"/>
      <c r="AV674" s="756"/>
      <c r="AW674" s="756"/>
      <c r="AX674" s="756"/>
      <c r="AY674" s="756"/>
      <c r="AZ674" s="756"/>
      <c r="BA674" s="756"/>
      <c r="BB674" s="756"/>
      <c r="BC674" s="756"/>
      <c r="BD674" s="756"/>
      <c r="BE674" s="756"/>
      <c r="BF674" s="756"/>
      <c r="BG674" s="756"/>
      <c r="BH674" s="756"/>
    </row>
    <row r="675" spans="1:60" s="757" customFormat="1" ht="15" customHeight="1" x14ac:dyDescent="0.25">
      <c r="A675" s="1173" t="s">
        <v>2</v>
      </c>
      <c r="B675" s="1173"/>
      <c r="C675" s="1173"/>
      <c r="D675" s="1173"/>
      <c r="E675" s="1173"/>
      <c r="F675" s="1173"/>
      <c r="G675" s="743"/>
      <c r="H675" s="756"/>
      <c r="I675" s="756"/>
      <c r="J675" s="756"/>
      <c r="K675" s="756"/>
      <c r="L675" s="756"/>
      <c r="M675" s="756"/>
      <c r="N675" s="756"/>
      <c r="O675" s="756"/>
      <c r="P675" s="756"/>
      <c r="Q675" s="756"/>
      <c r="R675" s="756"/>
      <c r="S675" s="756"/>
      <c r="T675" s="756"/>
      <c r="U675" s="756"/>
      <c r="V675" s="756"/>
      <c r="W675" s="756"/>
      <c r="X675" s="756"/>
      <c r="Y675" s="756"/>
      <c r="Z675" s="756"/>
      <c r="AA675" s="756"/>
      <c r="AB675" s="756"/>
      <c r="AC675" s="756"/>
      <c r="AD675" s="756"/>
      <c r="AE675" s="756"/>
      <c r="AF675" s="756"/>
      <c r="AG675" s="756"/>
      <c r="AH675" s="756"/>
      <c r="AI675" s="756"/>
      <c r="AJ675" s="756"/>
      <c r="AK675" s="756"/>
      <c r="AL675" s="756"/>
      <c r="AM675" s="756"/>
      <c r="AN675" s="756"/>
      <c r="AO675" s="756"/>
      <c r="AP675" s="756"/>
      <c r="AQ675" s="756"/>
      <c r="AR675" s="756"/>
      <c r="AS675" s="756"/>
      <c r="AT675" s="756"/>
      <c r="AU675" s="756"/>
      <c r="AV675" s="756"/>
      <c r="AW675" s="756"/>
      <c r="AX675" s="756"/>
      <c r="AY675" s="756"/>
      <c r="AZ675" s="756"/>
      <c r="BA675" s="756"/>
      <c r="BB675" s="756"/>
      <c r="BC675" s="756"/>
      <c r="BD675" s="756"/>
      <c r="BE675" s="756"/>
      <c r="BF675" s="756"/>
      <c r="BG675" s="756"/>
      <c r="BH675" s="756"/>
    </row>
    <row r="676" spans="1:60" s="757" customFormat="1" ht="15" customHeight="1" x14ac:dyDescent="0.25">
      <c r="A676" s="737"/>
      <c r="B676" s="750"/>
      <c r="C676" s="754"/>
      <c r="D676" s="755"/>
      <c r="E676" s="752"/>
      <c r="F676" s="753"/>
      <c r="G676" s="743"/>
      <c r="H676" s="756"/>
      <c r="I676" s="756"/>
      <c r="J676" s="756"/>
      <c r="K676" s="756"/>
      <c r="L676" s="756"/>
      <c r="M676" s="756"/>
      <c r="N676" s="756"/>
      <c r="O676" s="756"/>
      <c r="P676" s="756"/>
      <c r="Q676" s="756"/>
      <c r="R676" s="756"/>
      <c r="S676" s="756"/>
      <c r="T676" s="756"/>
      <c r="U676" s="756"/>
      <c r="V676" s="756"/>
      <c r="W676" s="756"/>
      <c r="X676" s="756"/>
      <c r="Y676" s="756"/>
      <c r="Z676" s="756"/>
      <c r="AA676" s="756"/>
      <c r="AB676" s="756"/>
      <c r="AC676" s="756"/>
      <c r="AD676" s="756"/>
      <c r="AE676" s="756"/>
      <c r="AF676" s="756"/>
      <c r="AG676" s="756"/>
      <c r="AH676" s="756"/>
      <c r="AI676" s="756"/>
      <c r="AJ676" s="756"/>
      <c r="AK676" s="756"/>
      <c r="AL676" s="756"/>
      <c r="AM676" s="756"/>
      <c r="AN676" s="756"/>
      <c r="AO676" s="756"/>
      <c r="AP676" s="756"/>
      <c r="AQ676" s="756"/>
      <c r="AR676" s="756"/>
      <c r="AS676" s="756"/>
      <c r="AT676" s="756"/>
      <c r="AU676" s="756"/>
      <c r="AV676" s="756"/>
      <c r="AW676" s="756"/>
      <c r="AX676" s="756"/>
      <c r="AY676" s="756"/>
      <c r="AZ676" s="756"/>
      <c r="BA676" s="756"/>
      <c r="BB676" s="756"/>
      <c r="BC676" s="756"/>
      <c r="BD676" s="756"/>
      <c r="BE676" s="756"/>
      <c r="BF676" s="756"/>
      <c r="BG676" s="756"/>
      <c r="BH676" s="756"/>
    </row>
    <row r="677" spans="1:60" s="258" customFormat="1" ht="33" customHeight="1" x14ac:dyDescent="0.2">
      <c r="A677" s="1309" t="s">
        <v>29</v>
      </c>
      <c r="B677" s="1309"/>
      <c r="C677" s="1309"/>
      <c r="D677" s="1309"/>
      <c r="E677" s="1309"/>
      <c r="F677" s="1309"/>
      <c r="G677" s="14"/>
      <c r="H677" s="623"/>
      <c r="I677" s="623"/>
      <c r="J677" s="623"/>
      <c r="K677" s="623"/>
      <c r="L677" s="623"/>
      <c r="M677" s="623"/>
      <c r="N677" s="623"/>
      <c r="O677" s="623"/>
      <c r="P677" s="623"/>
      <c r="Q677" s="623"/>
      <c r="R677" s="623"/>
      <c r="S677" s="623"/>
      <c r="T677" s="623"/>
      <c r="U677" s="623"/>
      <c r="V677" s="623"/>
      <c r="W677" s="623"/>
      <c r="X677" s="623"/>
      <c r="Y677" s="623"/>
      <c r="Z677" s="623"/>
      <c r="AA677" s="623"/>
      <c r="AB677" s="623"/>
      <c r="AC677" s="623"/>
      <c r="AD677" s="623"/>
      <c r="AE677" s="623"/>
      <c r="AF677" s="623"/>
      <c r="AG677" s="623"/>
      <c r="AH677" s="623"/>
      <c r="AI677" s="623"/>
      <c r="AJ677" s="623"/>
      <c r="AK677" s="623"/>
      <c r="AL677" s="623"/>
      <c r="AM677" s="623"/>
      <c r="AN677" s="623"/>
      <c r="AO677" s="623"/>
      <c r="AP677" s="623"/>
      <c r="AQ677" s="623"/>
      <c r="AR677" s="623"/>
      <c r="AS677" s="623"/>
      <c r="AT677" s="623"/>
      <c r="AU677" s="623"/>
      <c r="AV677" s="623"/>
      <c r="AW677" s="623"/>
      <c r="AX677" s="623"/>
      <c r="AY677" s="623"/>
      <c r="AZ677" s="623"/>
      <c r="BA677" s="623"/>
      <c r="BB677" s="623"/>
      <c r="BC677" s="623"/>
      <c r="BD677" s="623"/>
      <c r="BE677" s="623"/>
      <c r="BF677" s="623"/>
      <c r="BG677" s="623"/>
      <c r="BH677" s="623"/>
    </row>
    <row r="678" spans="1:60" s="258" customFormat="1" ht="30" customHeight="1" x14ac:dyDescent="0.2">
      <c r="A678" s="1309" t="s">
        <v>4</v>
      </c>
      <c r="B678" s="1309"/>
      <c r="C678" s="1309"/>
      <c r="D678" s="1309"/>
      <c r="E678" s="1309"/>
      <c r="F678" s="726">
        <v>333096.03999999998</v>
      </c>
      <c r="G678" s="14"/>
      <c r="H678" s="623"/>
      <c r="I678" s="623"/>
      <c r="J678" s="623"/>
      <c r="K678" s="623"/>
      <c r="L678" s="623"/>
      <c r="M678" s="623"/>
      <c r="N678" s="623"/>
      <c r="O678" s="623"/>
      <c r="P678" s="623"/>
      <c r="Q678" s="623"/>
      <c r="R678" s="623"/>
      <c r="S678" s="623"/>
      <c r="T678" s="623"/>
      <c r="U678" s="623"/>
      <c r="V678" s="623"/>
      <c r="W678" s="623"/>
      <c r="X678" s="623"/>
      <c r="Y678" s="623"/>
      <c r="Z678" s="623"/>
      <c r="AA678" s="623"/>
      <c r="AB678" s="623"/>
      <c r="AC678" s="623"/>
      <c r="AD678" s="623"/>
      <c r="AE678" s="623"/>
      <c r="AF678" s="623"/>
      <c r="AG678" s="623"/>
      <c r="AH678" s="623"/>
      <c r="AI678" s="623"/>
      <c r="AJ678" s="623"/>
      <c r="AK678" s="623"/>
      <c r="AL678" s="623"/>
      <c r="AM678" s="623"/>
      <c r="AN678" s="623"/>
      <c r="AO678" s="623"/>
      <c r="AP678" s="623"/>
      <c r="AQ678" s="623"/>
      <c r="AR678" s="623"/>
      <c r="AS678" s="623"/>
      <c r="AT678" s="623"/>
      <c r="AU678" s="623"/>
      <c r="AV678" s="623"/>
      <c r="AW678" s="623"/>
      <c r="AX678" s="623"/>
      <c r="AY678" s="623"/>
      <c r="AZ678" s="623"/>
      <c r="BA678" s="623"/>
      <c r="BB678" s="623"/>
      <c r="BC678" s="623"/>
      <c r="BD678" s="623"/>
      <c r="BE678" s="623"/>
      <c r="BF678" s="623"/>
      <c r="BG678" s="623"/>
      <c r="BH678" s="623"/>
    </row>
    <row r="679" spans="1:60" s="258" customFormat="1" ht="15.75" customHeight="1" x14ac:dyDescent="0.2">
      <c r="A679" s="957" t="s">
        <v>5</v>
      </c>
      <c r="B679" s="957" t="s">
        <v>23</v>
      </c>
      <c r="C679" s="957" t="s">
        <v>22</v>
      </c>
      <c r="D679" s="957" t="s">
        <v>8</v>
      </c>
      <c r="E679" s="957" t="s">
        <v>9</v>
      </c>
      <c r="F679" s="957" t="s">
        <v>6181</v>
      </c>
      <c r="G679" s="14"/>
      <c r="H679" s="623"/>
      <c r="I679" s="623"/>
      <c r="J679" s="623"/>
      <c r="K679" s="623"/>
      <c r="L679" s="623"/>
      <c r="M679" s="623"/>
      <c r="N679" s="623"/>
      <c r="O679" s="623"/>
      <c r="P679" s="623"/>
      <c r="Q679" s="623"/>
      <c r="R679" s="623"/>
      <c r="S679" s="623"/>
      <c r="T679" s="623"/>
      <c r="U679" s="623"/>
      <c r="V679" s="623"/>
      <c r="W679" s="623"/>
      <c r="X679" s="623"/>
      <c r="Y679" s="623"/>
      <c r="Z679" s="623"/>
      <c r="AA679" s="623"/>
      <c r="AB679" s="623"/>
      <c r="AC679" s="623"/>
      <c r="AD679" s="623"/>
      <c r="AE679" s="623"/>
      <c r="AF679" s="623"/>
      <c r="AG679" s="623"/>
      <c r="AH679" s="623"/>
      <c r="AI679" s="623"/>
      <c r="AJ679" s="623"/>
      <c r="AK679" s="623"/>
      <c r="AL679" s="623"/>
      <c r="AM679" s="623"/>
      <c r="AN679" s="623"/>
      <c r="AO679" s="623"/>
      <c r="AP679" s="623"/>
      <c r="AQ679" s="623"/>
      <c r="AR679" s="623"/>
      <c r="AS679" s="623"/>
      <c r="AT679" s="623"/>
      <c r="AU679" s="623"/>
      <c r="AV679" s="623"/>
      <c r="AW679" s="623"/>
      <c r="AX679" s="623"/>
      <c r="AY679" s="623"/>
      <c r="AZ679" s="623"/>
      <c r="BA679" s="623"/>
      <c r="BB679" s="623"/>
      <c r="BC679" s="623"/>
      <c r="BD679" s="623"/>
      <c r="BE679" s="623"/>
      <c r="BF679" s="623"/>
      <c r="BG679" s="623"/>
      <c r="BH679" s="623"/>
    </row>
    <row r="680" spans="1:60" s="258" customFormat="1" ht="15" customHeight="1" x14ac:dyDescent="0.2">
      <c r="A680" s="61"/>
      <c r="B680" s="1"/>
      <c r="C680" s="2" t="s">
        <v>27</v>
      </c>
      <c r="D680" s="40">
        <v>3368244.5</v>
      </c>
      <c r="E680" s="40"/>
      <c r="F680" s="494">
        <f>F678+D680</f>
        <v>3701340.54</v>
      </c>
      <c r="G680" s="14"/>
      <c r="H680" s="623"/>
      <c r="I680" s="623"/>
      <c r="J680" s="623"/>
      <c r="K680" s="623"/>
      <c r="L680" s="623"/>
      <c r="M680" s="623"/>
      <c r="N680" s="623"/>
      <c r="O680" s="623"/>
      <c r="P680" s="623"/>
      <c r="Q680" s="623"/>
      <c r="R680" s="623"/>
      <c r="S680" s="623"/>
      <c r="T680" s="623"/>
      <c r="U680" s="623"/>
      <c r="V680" s="623"/>
      <c r="W680" s="623"/>
      <c r="X680" s="623"/>
      <c r="Y680" s="623"/>
      <c r="Z680" s="623"/>
      <c r="AA680" s="623"/>
      <c r="AB680" s="623"/>
      <c r="AC680" s="623"/>
      <c r="AD680" s="623"/>
      <c r="AE680" s="623"/>
      <c r="AF680" s="623"/>
      <c r="AG680" s="623"/>
      <c r="AH680" s="623"/>
      <c r="AI680" s="623"/>
      <c r="AJ680" s="623"/>
      <c r="AK680" s="623"/>
      <c r="AL680" s="623"/>
      <c r="AM680" s="623"/>
      <c r="AN680" s="623"/>
      <c r="AO680" s="623"/>
      <c r="AP680" s="623"/>
      <c r="AQ680" s="623"/>
      <c r="AR680" s="623"/>
      <c r="AS680" s="623"/>
      <c r="AT680" s="623"/>
      <c r="AU680" s="623"/>
      <c r="AV680" s="623"/>
      <c r="AW680" s="623"/>
      <c r="AX680" s="623"/>
      <c r="AY680" s="623"/>
      <c r="AZ680" s="623"/>
      <c r="BA680" s="623"/>
      <c r="BB680" s="623"/>
      <c r="BC680" s="623"/>
      <c r="BD680" s="623"/>
      <c r="BE680" s="623"/>
      <c r="BF680" s="623"/>
      <c r="BG680" s="623"/>
      <c r="BH680" s="623"/>
    </row>
    <row r="681" spans="1:60" s="258" customFormat="1" ht="15" customHeight="1" x14ac:dyDescent="0.2">
      <c r="A681" s="61"/>
      <c r="B681" s="1"/>
      <c r="C681" s="2" t="s">
        <v>10166</v>
      </c>
      <c r="D681" s="40">
        <v>20340</v>
      </c>
      <c r="E681" s="40"/>
      <c r="F681" s="494">
        <f>F680+D681</f>
        <v>3721680.54</v>
      </c>
      <c r="G681" s="14"/>
      <c r="H681" s="623"/>
      <c r="I681" s="623"/>
      <c r="J681" s="623"/>
      <c r="K681" s="623"/>
      <c r="L681" s="623"/>
      <c r="M681" s="623"/>
      <c r="N681" s="623"/>
      <c r="O681" s="623"/>
      <c r="P681" s="623"/>
      <c r="Q681" s="623"/>
      <c r="R681" s="623"/>
      <c r="S681" s="623"/>
      <c r="T681" s="623"/>
      <c r="U681" s="623"/>
      <c r="V681" s="623"/>
      <c r="W681" s="623"/>
      <c r="X681" s="623"/>
      <c r="Y681" s="623"/>
      <c r="Z681" s="623"/>
      <c r="AA681" s="623"/>
      <c r="AB681" s="623"/>
      <c r="AC681" s="623"/>
      <c r="AD681" s="623"/>
      <c r="AE681" s="623"/>
      <c r="AF681" s="623"/>
      <c r="AG681" s="623"/>
      <c r="AH681" s="623"/>
      <c r="AI681" s="623"/>
      <c r="AJ681" s="623"/>
      <c r="AK681" s="623"/>
      <c r="AL681" s="623"/>
      <c r="AM681" s="623"/>
      <c r="AN681" s="623"/>
      <c r="AO681" s="623"/>
      <c r="AP681" s="623"/>
      <c r="AQ681" s="623"/>
      <c r="AR681" s="623"/>
      <c r="AS681" s="623"/>
      <c r="AT681" s="623"/>
      <c r="AU681" s="623"/>
      <c r="AV681" s="623"/>
      <c r="AW681" s="623"/>
      <c r="AX681" s="623"/>
      <c r="AY681" s="623"/>
      <c r="AZ681" s="623"/>
      <c r="BA681" s="623"/>
      <c r="BB681" s="623"/>
      <c r="BC681" s="623"/>
      <c r="BD681" s="623"/>
      <c r="BE681" s="623"/>
      <c r="BF681" s="623"/>
      <c r="BG681" s="623"/>
      <c r="BH681" s="623"/>
    </row>
    <row r="682" spans="1:60" s="258" customFormat="1" ht="15" customHeight="1" x14ac:dyDescent="0.2">
      <c r="A682" s="61"/>
      <c r="B682" s="1"/>
      <c r="C682" s="2" t="s">
        <v>1084</v>
      </c>
      <c r="D682" s="62"/>
      <c r="E682" s="455"/>
      <c r="F682" s="494">
        <f>F681</f>
        <v>3721680.54</v>
      </c>
      <c r="G682" s="14"/>
      <c r="H682" s="623"/>
      <c r="I682" s="623"/>
      <c r="J682" s="623"/>
      <c r="K682" s="623"/>
      <c r="L682" s="623"/>
      <c r="M682" s="623"/>
      <c r="N682" s="623"/>
      <c r="O682" s="623"/>
      <c r="P682" s="623"/>
      <c r="Q682" s="623"/>
      <c r="R682" s="623"/>
      <c r="S682" s="623"/>
      <c r="T682" s="623"/>
      <c r="U682" s="623"/>
      <c r="V682" s="623"/>
      <c r="W682" s="623"/>
      <c r="X682" s="623"/>
      <c r="Y682" s="623"/>
      <c r="Z682" s="623"/>
      <c r="AA682" s="623"/>
      <c r="AB682" s="623"/>
      <c r="AC682" s="623"/>
      <c r="AD682" s="623"/>
      <c r="AE682" s="623"/>
      <c r="AF682" s="623"/>
      <c r="AG682" s="623"/>
      <c r="AH682" s="623"/>
      <c r="AI682" s="623"/>
      <c r="AJ682" s="623"/>
      <c r="AK682" s="623"/>
      <c r="AL682" s="623"/>
      <c r="AM682" s="623"/>
      <c r="AN682" s="623"/>
      <c r="AO682" s="623"/>
      <c r="AP682" s="623"/>
      <c r="AQ682" s="623"/>
      <c r="AR682" s="623"/>
      <c r="AS682" s="623"/>
      <c r="AT682" s="623"/>
      <c r="AU682" s="623"/>
      <c r="AV682" s="623"/>
      <c r="AW682" s="623"/>
      <c r="AX682" s="623"/>
      <c r="AY682" s="623"/>
      <c r="AZ682" s="623"/>
      <c r="BA682" s="623"/>
      <c r="BB682" s="623"/>
      <c r="BC682" s="623"/>
      <c r="BD682" s="623"/>
      <c r="BE682" s="623"/>
      <c r="BF682" s="623"/>
      <c r="BG682" s="623"/>
      <c r="BH682" s="623"/>
    </row>
    <row r="683" spans="1:60" s="258" customFormat="1" ht="15" customHeight="1" x14ac:dyDescent="0.2">
      <c r="A683" s="61"/>
      <c r="B683" s="1"/>
      <c r="C683" s="530" t="s">
        <v>2479</v>
      </c>
      <c r="D683" s="62"/>
      <c r="E683" s="455">
        <v>4861.71</v>
      </c>
      <c r="F683" s="494">
        <f>F682-E683</f>
        <v>3716818.83</v>
      </c>
      <c r="G683" s="14"/>
      <c r="H683" s="623"/>
      <c r="I683" s="623"/>
      <c r="J683" s="623"/>
      <c r="K683" s="623"/>
      <c r="L683" s="623"/>
      <c r="M683" s="623"/>
      <c r="N683" s="623"/>
      <c r="O683" s="623"/>
      <c r="P683" s="623"/>
      <c r="Q683" s="623"/>
      <c r="R683" s="623"/>
      <c r="S683" s="623"/>
      <c r="T683" s="623"/>
      <c r="U683" s="623"/>
      <c r="V683" s="623"/>
      <c r="W683" s="623"/>
      <c r="X683" s="623"/>
      <c r="Y683" s="623"/>
      <c r="Z683" s="623"/>
      <c r="AA683" s="623"/>
      <c r="AB683" s="623"/>
      <c r="AC683" s="623"/>
      <c r="AD683" s="623"/>
      <c r="AE683" s="623"/>
      <c r="AF683" s="623"/>
      <c r="AG683" s="623"/>
      <c r="AH683" s="623"/>
      <c r="AI683" s="623"/>
      <c r="AJ683" s="623"/>
      <c r="AK683" s="623"/>
      <c r="AL683" s="623"/>
      <c r="AM683" s="623"/>
      <c r="AN683" s="623"/>
      <c r="AO683" s="623"/>
      <c r="AP683" s="623"/>
      <c r="AQ683" s="623"/>
      <c r="AR683" s="623"/>
      <c r="AS683" s="623"/>
      <c r="AT683" s="623"/>
      <c r="AU683" s="623"/>
      <c r="AV683" s="623"/>
      <c r="AW683" s="623"/>
      <c r="AX683" s="623"/>
      <c r="AY683" s="623"/>
      <c r="AZ683" s="623"/>
      <c r="BA683" s="623"/>
      <c r="BB683" s="623"/>
      <c r="BC683" s="623"/>
      <c r="BD683" s="623"/>
      <c r="BE683" s="623"/>
      <c r="BF683" s="623"/>
      <c r="BG683" s="623"/>
      <c r="BH683" s="623"/>
    </row>
    <row r="684" spans="1:60" s="258" customFormat="1" ht="15" customHeight="1" x14ac:dyDescent="0.2">
      <c r="A684" s="61"/>
      <c r="B684" s="1"/>
      <c r="C684" s="2" t="s">
        <v>1083</v>
      </c>
      <c r="D684" s="62"/>
      <c r="E684" s="455">
        <v>500</v>
      </c>
      <c r="F684" s="494">
        <f t="shared" ref="F684:F747" si="11">F683-E684</f>
        <v>3716318.83</v>
      </c>
      <c r="G684" s="14"/>
      <c r="H684" s="623"/>
      <c r="I684" s="623"/>
      <c r="J684" s="623"/>
      <c r="K684" s="623"/>
      <c r="L684" s="623"/>
      <c r="M684" s="623"/>
      <c r="N684" s="623"/>
      <c r="O684" s="623"/>
      <c r="P684" s="623"/>
      <c r="Q684" s="623"/>
      <c r="R684" s="623"/>
      <c r="S684" s="623"/>
      <c r="T684" s="623"/>
      <c r="U684" s="623"/>
      <c r="V684" s="623"/>
      <c r="W684" s="623"/>
      <c r="X684" s="623"/>
      <c r="Y684" s="623"/>
      <c r="Z684" s="623"/>
      <c r="AA684" s="623"/>
      <c r="AB684" s="623"/>
      <c r="AC684" s="623"/>
      <c r="AD684" s="623"/>
      <c r="AE684" s="623"/>
      <c r="AF684" s="623"/>
      <c r="AG684" s="623"/>
      <c r="AH684" s="623"/>
      <c r="AI684" s="623"/>
      <c r="AJ684" s="623"/>
      <c r="AK684" s="623"/>
      <c r="AL684" s="623"/>
      <c r="AM684" s="623"/>
      <c r="AN684" s="623"/>
      <c r="AO684" s="623"/>
      <c r="AP684" s="623"/>
      <c r="AQ684" s="623"/>
      <c r="AR684" s="623"/>
      <c r="AS684" s="623"/>
      <c r="AT684" s="623"/>
      <c r="AU684" s="623"/>
      <c r="AV684" s="623"/>
      <c r="AW684" s="623"/>
      <c r="AX684" s="623"/>
      <c r="AY684" s="623"/>
      <c r="AZ684" s="623"/>
      <c r="BA684" s="623"/>
      <c r="BB684" s="623"/>
      <c r="BC684" s="623"/>
      <c r="BD684" s="623"/>
      <c r="BE684" s="623"/>
      <c r="BF684" s="623"/>
      <c r="BG684" s="623"/>
      <c r="BH684" s="623"/>
    </row>
    <row r="685" spans="1:60" ht="15" customHeight="1" x14ac:dyDescent="0.2">
      <c r="A685" s="87"/>
      <c r="B685" s="27"/>
      <c r="C685" s="2" t="s">
        <v>1358</v>
      </c>
      <c r="D685" s="62"/>
      <c r="E685" s="717">
        <v>175</v>
      </c>
      <c r="F685" s="494">
        <f t="shared" si="11"/>
        <v>3716143.83</v>
      </c>
    </row>
    <row r="686" spans="1:60" ht="33" customHeight="1" x14ac:dyDescent="0.2">
      <c r="A686" s="891">
        <v>44470</v>
      </c>
      <c r="B686" s="939" t="s">
        <v>10167</v>
      </c>
      <c r="C686" s="940" t="s">
        <v>10174</v>
      </c>
      <c r="D686" s="434"/>
      <c r="E686" s="941">
        <v>29700</v>
      </c>
      <c r="F686" s="494">
        <f t="shared" si="11"/>
        <v>3686443.83</v>
      </c>
    </row>
    <row r="687" spans="1:60" ht="32.25" customHeight="1" x14ac:dyDescent="0.2">
      <c r="A687" s="891">
        <v>44470</v>
      </c>
      <c r="B687" s="939" t="s">
        <v>10168</v>
      </c>
      <c r="C687" s="940" t="s">
        <v>10175</v>
      </c>
      <c r="D687" s="434"/>
      <c r="E687" s="942">
        <v>17316.07</v>
      </c>
      <c r="F687" s="494">
        <f t="shared" si="11"/>
        <v>3669127.7600000002</v>
      </c>
    </row>
    <row r="688" spans="1:60" ht="38.25" customHeight="1" x14ac:dyDescent="0.2">
      <c r="A688" s="891">
        <v>44470</v>
      </c>
      <c r="B688" s="939" t="s">
        <v>10169</v>
      </c>
      <c r="C688" s="940" t="s">
        <v>10176</v>
      </c>
      <c r="D688" s="432"/>
      <c r="E688" s="837">
        <v>18000</v>
      </c>
      <c r="F688" s="494">
        <f t="shared" si="11"/>
        <v>3651127.7600000002</v>
      </c>
    </row>
    <row r="689" spans="1:60" ht="33" customHeight="1" x14ac:dyDescent="0.2">
      <c r="A689" s="891">
        <v>44470</v>
      </c>
      <c r="B689" s="939" t="s">
        <v>10170</v>
      </c>
      <c r="C689" s="882" t="s">
        <v>10177</v>
      </c>
      <c r="D689" s="432"/>
      <c r="E689" s="837">
        <v>22950</v>
      </c>
      <c r="F689" s="494">
        <f t="shared" si="11"/>
        <v>3628177.7600000002</v>
      </c>
    </row>
    <row r="690" spans="1:60" ht="22.5" customHeight="1" x14ac:dyDescent="0.2">
      <c r="A690" s="891">
        <v>44470</v>
      </c>
      <c r="B690" s="939" t="s">
        <v>10171</v>
      </c>
      <c r="C690" s="882" t="s">
        <v>10178</v>
      </c>
      <c r="D690" s="432"/>
      <c r="E690" s="837">
        <v>15300</v>
      </c>
      <c r="F690" s="494">
        <f t="shared" si="11"/>
        <v>3612877.7600000002</v>
      </c>
    </row>
    <row r="691" spans="1:60" ht="33" customHeight="1" x14ac:dyDescent="0.2">
      <c r="A691" s="891">
        <v>44470</v>
      </c>
      <c r="B691" s="939" t="s">
        <v>10172</v>
      </c>
      <c r="C691" s="890" t="s">
        <v>10179</v>
      </c>
      <c r="D691" s="432"/>
      <c r="E691" s="837">
        <v>20340</v>
      </c>
      <c r="F691" s="494">
        <f t="shared" si="11"/>
        <v>3592537.7600000002</v>
      </c>
    </row>
    <row r="692" spans="1:60" s="235" customFormat="1" ht="32.25" customHeight="1" x14ac:dyDescent="0.2">
      <c r="A692" s="891">
        <v>44470</v>
      </c>
      <c r="B692" s="939" t="s">
        <v>10173</v>
      </c>
      <c r="C692" s="890" t="s">
        <v>10180</v>
      </c>
      <c r="D692" s="906"/>
      <c r="E692" s="837">
        <v>74526.850000000006</v>
      </c>
      <c r="F692" s="494">
        <f t="shared" si="11"/>
        <v>3518010.91</v>
      </c>
      <c r="G692" s="908"/>
      <c r="H692" s="279"/>
      <c r="I692" s="279"/>
      <c r="J692" s="279"/>
      <c r="K692" s="279"/>
      <c r="L692" s="279"/>
      <c r="M692" s="279"/>
      <c r="N692" s="279"/>
      <c r="O692" s="279"/>
      <c r="P692" s="279"/>
      <c r="Q692" s="279"/>
      <c r="R692" s="279"/>
      <c r="S692" s="279"/>
      <c r="T692" s="279"/>
      <c r="U692" s="279"/>
      <c r="V692" s="279"/>
      <c r="W692" s="279"/>
      <c r="X692" s="279"/>
      <c r="Y692" s="279"/>
      <c r="Z692" s="279"/>
      <c r="AA692" s="279"/>
      <c r="AB692" s="279"/>
      <c r="AC692" s="279"/>
      <c r="AD692" s="279"/>
      <c r="AE692" s="279"/>
      <c r="AF692" s="279"/>
      <c r="AG692" s="279"/>
      <c r="AH692" s="279"/>
      <c r="AI692" s="279"/>
      <c r="AJ692" s="279"/>
      <c r="AK692" s="279"/>
      <c r="AL692" s="279"/>
      <c r="AM692" s="279"/>
      <c r="AN692" s="279"/>
      <c r="AO692" s="279"/>
      <c r="AP692" s="279"/>
      <c r="AQ692" s="279"/>
      <c r="AR692" s="279"/>
      <c r="AS692" s="279"/>
      <c r="AT692" s="279"/>
      <c r="AU692" s="279"/>
      <c r="AV692" s="279"/>
      <c r="AW692" s="279"/>
      <c r="AX692" s="279"/>
      <c r="AY692" s="279"/>
      <c r="AZ692" s="279"/>
      <c r="BA692" s="279"/>
      <c r="BB692" s="279"/>
      <c r="BC692" s="279"/>
      <c r="BD692" s="279"/>
      <c r="BE692" s="279"/>
      <c r="BF692" s="279"/>
      <c r="BG692" s="279"/>
      <c r="BH692" s="279"/>
    </row>
    <row r="693" spans="1:60" ht="32.25" customHeight="1" x14ac:dyDescent="0.2">
      <c r="A693" s="891">
        <v>44474</v>
      </c>
      <c r="B693" s="939" t="s">
        <v>10241</v>
      </c>
      <c r="C693" s="890" t="s">
        <v>10181</v>
      </c>
      <c r="D693" s="432"/>
      <c r="E693" s="837">
        <v>123880</v>
      </c>
      <c r="F693" s="494">
        <f t="shared" si="11"/>
        <v>3394130.91</v>
      </c>
    </row>
    <row r="694" spans="1:60" ht="32.25" customHeight="1" x14ac:dyDescent="0.2">
      <c r="A694" s="891">
        <v>44474</v>
      </c>
      <c r="B694" s="939" t="s">
        <v>10242</v>
      </c>
      <c r="C694" s="890" t="s">
        <v>10182</v>
      </c>
      <c r="D694" s="432"/>
      <c r="E694" s="837">
        <v>47700</v>
      </c>
      <c r="F694" s="494">
        <f t="shared" si="11"/>
        <v>3346430.91</v>
      </c>
    </row>
    <row r="695" spans="1:60" ht="23.25" customHeight="1" x14ac:dyDescent="0.2">
      <c r="A695" s="891">
        <v>44475</v>
      </c>
      <c r="B695" s="939" t="s">
        <v>10243</v>
      </c>
      <c r="C695" s="890" t="s">
        <v>41</v>
      </c>
      <c r="D695" s="432"/>
      <c r="E695" s="937">
        <v>0</v>
      </c>
      <c r="F695" s="494">
        <f t="shared" si="11"/>
        <v>3346430.91</v>
      </c>
    </row>
    <row r="696" spans="1:60" ht="34.5" customHeight="1" x14ac:dyDescent="0.2">
      <c r="A696" s="891">
        <v>44476</v>
      </c>
      <c r="B696" s="939" t="s">
        <v>10244</v>
      </c>
      <c r="C696" s="890" t="s">
        <v>10252</v>
      </c>
      <c r="D696" s="432"/>
      <c r="E696" s="836">
        <v>12600</v>
      </c>
      <c r="F696" s="494">
        <f t="shared" si="11"/>
        <v>3333830.91</v>
      </c>
    </row>
    <row r="697" spans="1:60" ht="32.25" customHeight="1" x14ac:dyDescent="0.2">
      <c r="A697" s="891">
        <v>44476</v>
      </c>
      <c r="B697" s="939" t="s">
        <v>10245</v>
      </c>
      <c r="C697" s="890" t="s">
        <v>10253</v>
      </c>
      <c r="D697" s="432"/>
      <c r="E697" s="836">
        <v>86400</v>
      </c>
      <c r="F697" s="494">
        <f t="shared" si="11"/>
        <v>3247430.91</v>
      </c>
    </row>
    <row r="698" spans="1:60" ht="32.25" customHeight="1" x14ac:dyDescent="0.2">
      <c r="A698" s="891">
        <v>44476</v>
      </c>
      <c r="B698" s="939" t="s">
        <v>10246</v>
      </c>
      <c r="C698" s="940" t="s">
        <v>10254</v>
      </c>
      <c r="D698" s="432"/>
      <c r="E698" s="836">
        <v>18000</v>
      </c>
      <c r="F698" s="494">
        <f t="shared" si="11"/>
        <v>3229430.91</v>
      </c>
    </row>
    <row r="699" spans="1:60" ht="32.25" customHeight="1" x14ac:dyDescent="0.2">
      <c r="A699" s="891">
        <v>44476</v>
      </c>
      <c r="B699" s="939" t="s">
        <v>10247</v>
      </c>
      <c r="C699" s="890" t="s">
        <v>10255</v>
      </c>
      <c r="D699" s="432"/>
      <c r="E699" s="836">
        <v>21833.9</v>
      </c>
      <c r="F699" s="494">
        <f t="shared" si="11"/>
        <v>3207597.0100000002</v>
      </c>
    </row>
    <row r="700" spans="1:60" ht="23.25" customHeight="1" x14ac:dyDescent="0.2">
      <c r="A700" s="891">
        <v>44476</v>
      </c>
      <c r="B700" s="939" t="s">
        <v>10248</v>
      </c>
      <c r="C700" s="890" t="s">
        <v>10256</v>
      </c>
      <c r="D700" s="432"/>
      <c r="E700" s="836">
        <v>16044.95</v>
      </c>
      <c r="F700" s="494">
        <f t="shared" si="11"/>
        <v>3191552.06</v>
      </c>
    </row>
    <row r="701" spans="1:60" ht="32.25" customHeight="1" x14ac:dyDescent="0.2">
      <c r="A701" s="891">
        <v>44476</v>
      </c>
      <c r="B701" s="939" t="s">
        <v>10249</v>
      </c>
      <c r="C701" s="890" t="s">
        <v>10257</v>
      </c>
      <c r="D701" s="432"/>
      <c r="E701" s="836">
        <v>25200</v>
      </c>
      <c r="F701" s="494">
        <f t="shared" si="11"/>
        <v>3166352.06</v>
      </c>
    </row>
    <row r="702" spans="1:60" ht="35.25" customHeight="1" x14ac:dyDescent="0.2">
      <c r="A702" s="891">
        <v>44477</v>
      </c>
      <c r="B702" s="939" t="s">
        <v>10258</v>
      </c>
      <c r="C702" s="890" t="s">
        <v>10267</v>
      </c>
      <c r="D702" s="432"/>
      <c r="E702" s="836">
        <v>14467.5</v>
      </c>
      <c r="F702" s="494">
        <f t="shared" si="11"/>
        <v>3151884.56</v>
      </c>
    </row>
    <row r="703" spans="1:60" ht="38.25" customHeight="1" x14ac:dyDescent="0.2">
      <c r="A703" s="891">
        <v>44477</v>
      </c>
      <c r="B703" s="939" t="s">
        <v>10259</v>
      </c>
      <c r="C703" s="890" t="s">
        <v>10267</v>
      </c>
      <c r="D703" s="432"/>
      <c r="E703" s="776">
        <v>14467.5</v>
      </c>
      <c r="F703" s="494">
        <f t="shared" si="11"/>
        <v>3137417.06</v>
      </c>
    </row>
    <row r="704" spans="1:60" ht="39" customHeight="1" x14ac:dyDescent="0.2">
      <c r="A704" s="891">
        <v>44477</v>
      </c>
      <c r="B704" s="939" t="s">
        <v>10260</v>
      </c>
      <c r="C704" s="890" t="s">
        <v>10267</v>
      </c>
      <c r="D704" s="432"/>
      <c r="E704" s="776">
        <v>14467.5</v>
      </c>
      <c r="F704" s="494">
        <f t="shared" si="11"/>
        <v>3122949.56</v>
      </c>
    </row>
    <row r="705" spans="1:6" ht="39" customHeight="1" x14ac:dyDescent="0.2">
      <c r="A705" s="891">
        <v>44477</v>
      </c>
      <c r="B705" s="939" t="s">
        <v>10261</v>
      </c>
      <c r="C705" s="890" t="s">
        <v>10267</v>
      </c>
      <c r="D705" s="432"/>
      <c r="E705" s="776">
        <v>14467.5</v>
      </c>
      <c r="F705" s="494">
        <f t="shared" si="11"/>
        <v>3108482.06</v>
      </c>
    </row>
    <row r="706" spans="1:6" ht="37.5" customHeight="1" x14ac:dyDescent="0.2">
      <c r="A706" s="891">
        <v>44477</v>
      </c>
      <c r="B706" s="939" t="s">
        <v>10262</v>
      </c>
      <c r="C706" s="890" t="s">
        <v>10267</v>
      </c>
      <c r="D706" s="432"/>
      <c r="E706" s="776">
        <v>14467.5</v>
      </c>
      <c r="F706" s="494">
        <f t="shared" si="11"/>
        <v>3094014.56</v>
      </c>
    </row>
    <row r="707" spans="1:6" ht="36.75" customHeight="1" x14ac:dyDescent="0.2">
      <c r="A707" s="891">
        <v>44477</v>
      </c>
      <c r="B707" s="939" t="s">
        <v>10263</v>
      </c>
      <c r="C707" s="890" t="s">
        <v>10267</v>
      </c>
      <c r="D707" s="432"/>
      <c r="E707" s="776">
        <v>14467.5</v>
      </c>
      <c r="F707" s="494">
        <f t="shared" si="11"/>
        <v>3079547.06</v>
      </c>
    </row>
    <row r="708" spans="1:6" ht="36.75" customHeight="1" x14ac:dyDescent="0.2">
      <c r="A708" s="891">
        <v>44477</v>
      </c>
      <c r="B708" s="939" t="s">
        <v>10264</v>
      </c>
      <c r="C708" s="890" t="s">
        <v>10267</v>
      </c>
      <c r="D708" s="432"/>
      <c r="E708" s="776">
        <v>14467.5</v>
      </c>
      <c r="F708" s="494">
        <f t="shared" si="11"/>
        <v>3065079.56</v>
      </c>
    </row>
    <row r="709" spans="1:6" ht="40.5" customHeight="1" x14ac:dyDescent="0.2">
      <c r="A709" s="891">
        <v>44477</v>
      </c>
      <c r="B709" s="939" t="s">
        <v>10265</v>
      </c>
      <c r="C709" s="890" t="s">
        <v>10267</v>
      </c>
      <c r="D709" s="432"/>
      <c r="E709" s="776">
        <v>14467.5</v>
      </c>
      <c r="F709" s="494">
        <f t="shared" si="11"/>
        <v>3050612.06</v>
      </c>
    </row>
    <row r="710" spans="1:6" ht="41.25" customHeight="1" x14ac:dyDescent="0.2">
      <c r="A710" s="891">
        <v>44477</v>
      </c>
      <c r="B710" s="939" t="s">
        <v>10266</v>
      </c>
      <c r="C710" s="890" t="s">
        <v>10267</v>
      </c>
      <c r="D710" s="432"/>
      <c r="E710" s="776">
        <v>14467.5</v>
      </c>
      <c r="F710" s="494">
        <f t="shared" si="11"/>
        <v>3036144.56</v>
      </c>
    </row>
    <row r="711" spans="1:6" ht="37.5" customHeight="1" x14ac:dyDescent="0.2">
      <c r="A711" s="891">
        <v>44478</v>
      </c>
      <c r="B711" s="939" t="s">
        <v>10268</v>
      </c>
      <c r="C711" s="890" t="s">
        <v>10272</v>
      </c>
      <c r="D711" s="432"/>
      <c r="E711" s="776">
        <v>28729.200000000001</v>
      </c>
      <c r="F711" s="494">
        <f t="shared" si="11"/>
        <v>3007415.36</v>
      </c>
    </row>
    <row r="712" spans="1:6" ht="26.25" customHeight="1" x14ac:dyDescent="0.2">
      <c r="A712" s="891">
        <v>44478</v>
      </c>
      <c r="B712" s="939" t="s">
        <v>10269</v>
      </c>
      <c r="C712" s="890" t="s">
        <v>10273</v>
      </c>
      <c r="D712" s="432"/>
      <c r="E712" s="776">
        <v>57297</v>
      </c>
      <c r="F712" s="494">
        <f t="shared" si="11"/>
        <v>2950118.36</v>
      </c>
    </row>
    <row r="713" spans="1:6" ht="27" customHeight="1" x14ac:dyDescent="0.2">
      <c r="A713" s="891">
        <v>44478</v>
      </c>
      <c r="B713" s="939" t="s">
        <v>10270</v>
      </c>
      <c r="C713" s="890" t="s">
        <v>10274</v>
      </c>
      <c r="D713" s="432"/>
      <c r="E713" s="776">
        <v>35256</v>
      </c>
      <c r="F713" s="494">
        <f t="shared" si="11"/>
        <v>2914862.36</v>
      </c>
    </row>
    <row r="714" spans="1:6" ht="30" customHeight="1" x14ac:dyDescent="0.2">
      <c r="A714" s="891">
        <v>44478</v>
      </c>
      <c r="B714" s="939" t="s">
        <v>10271</v>
      </c>
      <c r="C714" s="890" t="s">
        <v>10275</v>
      </c>
      <c r="D714" s="432"/>
      <c r="E714" s="776">
        <v>99723.68</v>
      </c>
      <c r="F714" s="494">
        <f t="shared" si="11"/>
        <v>2815138.6799999997</v>
      </c>
    </row>
    <row r="715" spans="1:6" ht="32.25" customHeight="1" x14ac:dyDescent="0.2">
      <c r="A715" s="892">
        <v>44480</v>
      </c>
      <c r="B715" s="939" t="s">
        <v>10310</v>
      </c>
      <c r="C715" s="890" t="s">
        <v>10276</v>
      </c>
      <c r="D715" s="432"/>
      <c r="E715" s="776">
        <v>23888.2</v>
      </c>
      <c r="F715" s="494">
        <f t="shared" si="11"/>
        <v>2791250.4799999995</v>
      </c>
    </row>
    <row r="716" spans="1:6" ht="32.25" customHeight="1" x14ac:dyDescent="0.2">
      <c r="A716" s="892">
        <v>44480</v>
      </c>
      <c r="B716" s="939" t="s">
        <v>10311</v>
      </c>
      <c r="C716" s="890" t="s">
        <v>10277</v>
      </c>
      <c r="D716" s="432"/>
      <c r="E716" s="776">
        <v>44955</v>
      </c>
      <c r="F716" s="494">
        <f t="shared" si="11"/>
        <v>2746295.4799999995</v>
      </c>
    </row>
    <row r="717" spans="1:6" ht="30" customHeight="1" x14ac:dyDescent="0.2">
      <c r="A717" s="892">
        <v>44480</v>
      </c>
      <c r="B717" s="939" t="s">
        <v>10312</v>
      </c>
      <c r="C717" s="890" t="s">
        <v>10278</v>
      </c>
      <c r="D717" s="432"/>
      <c r="E717" s="776">
        <v>90997.79</v>
      </c>
      <c r="F717" s="494">
        <f t="shared" si="11"/>
        <v>2655297.6899999995</v>
      </c>
    </row>
    <row r="718" spans="1:6" ht="30.75" customHeight="1" x14ac:dyDescent="0.2">
      <c r="A718" s="892">
        <v>44480</v>
      </c>
      <c r="B718" s="939" t="s">
        <v>10313</v>
      </c>
      <c r="C718" s="890" t="s">
        <v>10253</v>
      </c>
      <c r="D718" s="432"/>
      <c r="E718" s="776">
        <v>86400</v>
      </c>
      <c r="F718" s="494">
        <f t="shared" si="11"/>
        <v>2568897.6899999995</v>
      </c>
    </row>
    <row r="719" spans="1:6" ht="27.75" customHeight="1" x14ac:dyDescent="0.2">
      <c r="A719" s="892">
        <v>44480</v>
      </c>
      <c r="B719" s="939" t="s">
        <v>10314</v>
      </c>
      <c r="C719" s="890" t="s">
        <v>10279</v>
      </c>
      <c r="D719" s="432"/>
      <c r="E719" s="776">
        <v>39776</v>
      </c>
      <c r="F719" s="494">
        <f t="shared" si="11"/>
        <v>2529121.6899999995</v>
      </c>
    </row>
    <row r="720" spans="1:6" ht="32.25" customHeight="1" x14ac:dyDescent="0.2">
      <c r="A720" s="892">
        <v>44480</v>
      </c>
      <c r="B720" s="939" t="s">
        <v>10315</v>
      </c>
      <c r="C720" s="890" t="s">
        <v>10280</v>
      </c>
      <c r="D720" s="432"/>
      <c r="E720" s="776">
        <v>13772.8</v>
      </c>
      <c r="F720" s="494">
        <f t="shared" si="11"/>
        <v>2515348.8899999997</v>
      </c>
    </row>
    <row r="721" spans="1:61" ht="36" customHeight="1" x14ac:dyDescent="0.2">
      <c r="A721" s="892">
        <v>44482</v>
      </c>
      <c r="B721" s="939" t="s">
        <v>10316</v>
      </c>
      <c r="C721" s="890" t="s">
        <v>10281</v>
      </c>
      <c r="D721" s="432"/>
      <c r="E721" s="776">
        <v>11624.31</v>
      </c>
      <c r="F721" s="494">
        <f t="shared" si="11"/>
        <v>2503724.5799999996</v>
      </c>
    </row>
    <row r="722" spans="1:61" ht="30.75" customHeight="1" x14ac:dyDescent="0.2">
      <c r="A722" s="892">
        <v>44482</v>
      </c>
      <c r="B722" s="939" t="s">
        <v>10317</v>
      </c>
      <c r="C722" s="890" t="s">
        <v>10282</v>
      </c>
      <c r="D722" s="432"/>
      <c r="E722" s="776">
        <v>124882.07</v>
      </c>
      <c r="F722" s="494">
        <f t="shared" si="11"/>
        <v>2378842.5099999998</v>
      </c>
    </row>
    <row r="723" spans="1:61" ht="31.5" customHeight="1" x14ac:dyDescent="0.2">
      <c r="A723" s="892">
        <v>44482</v>
      </c>
      <c r="B723" s="939" t="s">
        <v>10318</v>
      </c>
      <c r="C723" s="890" t="s">
        <v>10283</v>
      </c>
      <c r="D723" s="432"/>
      <c r="E723" s="776">
        <v>28562.14</v>
      </c>
      <c r="F723" s="494">
        <f t="shared" si="11"/>
        <v>2350280.3699999996</v>
      </c>
    </row>
    <row r="724" spans="1:61" ht="22.5" customHeight="1" x14ac:dyDescent="0.2">
      <c r="A724" s="892">
        <v>44482</v>
      </c>
      <c r="B724" s="939" t="s">
        <v>10319</v>
      </c>
      <c r="C724" s="890" t="s">
        <v>10284</v>
      </c>
      <c r="D724" s="432"/>
      <c r="E724" s="776">
        <v>54150</v>
      </c>
      <c r="F724" s="494">
        <f t="shared" si="11"/>
        <v>2296130.3699999996</v>
      </c>
    </row>
    <row r="725" spans="1:61" ht="35.25" customHeight="1" x14ac:dyDescent="0.2">
      <c r="A725" s="892">
        <v>44482</v>
      </c>
      <c r="B725" s="939" t="s">
        <v>10320</v>
      </c>
      <c r="C725" s="890" t="s">
        <v>10285</v>
      </c>
      <c r="D725" s="432"/>
      <c r="E725" s="776">
        <v>69350</v>
      </c>
      <c r="F725" s="494">
        <f t="shared" si="11"/>
        <v>2226780.3699999996</v>
      </c>
    </row>
    <row r="726" spans="1:61" ht="30.75" customHeight="1" x14ac:dyDescent="0.2">
      <c r="A726" s="892">
        <v>44482</v>
      </c>
      <c r="B726" s="939" t="s">
        <v>10321</v>
      </c>
      <c r="C726" s="940" t="s">
        <v>10286</v>
      </c>
      <c r="D726" s="432"/>
      <c r="E726" s="776">
        <v>25200</v>
      </c>
      <c r="F726" s="494">
        <f t="shared" si="11"/>
        <v>2201580.3699999996</v>
      </c>
    </row>
    <row r="727" spans="1:61" s="452" customFormat="1" ht="33" customHeight="1" x14ac:dyDescent="0.2">
      <c r="A727" s="892">
        <v>44482</v>
      </c>
      <c r="B727" s="939" t="s">
        <v>10322</v>
      </c>
      <c r="C727" s="940" t="s">
        <v>10287</v>
      </c>
      <c r="D727" s="900"/>
      <c r="E727" s="776">
        <v>15840</v>
      </c>
      <c r="F727" s="494">
        <f t="shared" si="11"/>
        <v>2185740.3699999996</v>
      </c>
      <c r="G727" s="279"/>
      <c r="H727" s="279"/>
      <c r="I727" s="279"/>
      <c r="J727" s="279"/>
      <c r="K727" s="279"/>
      <c r="L727" s="279"/>
      <c r="M727" s="279"/>
      <c r="N727" s="279"/>
      <c r="O727" s="279"/>
      <c r="P727" s="279"/>
      <c r="Q727" s="279"/>
      <c r="R727" s="279"/>
      <c r="S727" s="279"/>
      <c r="T727" s="279"/>
      <c r="U727" s="279"/>
      <c r="V727" s="279"/>
      <c r="W727" s="279"/>
      <c r="X727" s="279"/>
      <c r="Y727" s="279"/>
      <c r="Z727" s="279"/>
      <c r="AA727" s="279"/>
      <c r="AB727" s="279"/>
      <c r="AC727" s="279"/>
      <c r="AD727" s="279"/>
      <c r="AE727" s="279"/>
      <c r="AF727" s="279"/>
      <c r="AG727" s="279"/>
      <c r="AH727" s="279"/>
      <c r="AI727" s="279"/>
      <c r="AJ727" s="279"/>
      <c r="AK727" s="279"/>
      <c r="AL727" s="279"/>
      <c r="AM727" s="279"/>
      <c r="AN727" s="279"/>
      <c r="AO727" s="279"/>
      <c r="AP727" s="279"/>
      <c r="AQ727" s="279"/>
      <c r="AR727" s="279"/>
      <c r="AS727" s="279"/>
      <c r="AT727" s="279"/>
      <c r="AU727" s="279"/>
      <c r="AV727" s="279"/>
      <c r="AW727" s="279"/>
      <c r="AX727" s="279"/>
      <c r="AY727" s="279"/>
      <c r="AZ727" s="279"/>
      <c r="BA727" s="279"/>
      <c r="BB727" s="279"/>
      <c r="BC727" s="279"/>
      <c r="BD727" s="279"/>
      <c r="BE727" s="279"/>
      <c r="BF727" s="279"/>
      <c r="BG727" s="279"/>
      <c r="BH727" s="279"/>
      <c r="BI727" s="902"/>
    </row>
    <row r="728" spans="1:61" s="433" customFormat="1" ht="38.25" customHeight="1" x14ac:dyDescent="0.2">
      <c r="A728" s="892">
        <v>44482</v>
      </c>
      <c r="B728" s="939" t="s">
        <v>10323</v>
      </c>
      <c r="C728" s="940" t="s">
        <v>10288</v>
      </c>
      <c r="D728" s="432"/>
      <c r="E728" s="776">
        <v>14850</v>
      </c>
      <c r="F728" s="494">
        <f t="shared" si="11"/>
        <v>2170890.3699999996</v>
      </c>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625"/>
    </row>
    <row r="729" spans="1:61" ht="32.25" customHeight="1" x14ac:dyDescent="0.2">
      <c r="A729" s="892">
        <v>44482</v>
      </c>
      <c r="B729" s="939" t="s">
        <v>10324</v>
      </c>
      <c r="C729" s="940" t="s">
        <v>10289</v>
      </c>
      <c r="D729" s="432"/>
      <c r="E729" s="776">
        <v>7236</v>
      </c>
      <c r="F729" s="494">
        <f t="shared" si="11"/>
        <v>2163654.3699999996</v>
      </c>
    </row>
    <row r="730" spans="1:61" ht="42" customHeight="1" x14ac:dyDescent="0.2">
      <c r="A730" s="892">
        <v>44482</v>
      </c>
      <c r="B730" s="939" t="s">
        <v>10325</v>
      </c>
      <c r="C730" s="890" t="s">
        <v>10290</v>
      </c>
      <c r="D730" s="432"/>
      <c r="E730" s="776">
        <v>360998.1</v>
      </c>
      <c r="F730" s="494">
        <f t="shared" si="11"/>
        <v>1802656.2699999996</v>
      </c>
    </row>
    <row r="731" spans="1:61" ht="31.5" customHeight="1" x14ac:dyDescent="0.2">
      <c r="A731" s="892">
        <v>44482</v>
      </c>
      <c r="B731" s="939" t="s">
        <v>10326</v>
      </c>
      <c r="C731" s="890" t="s">
        <v>10291</v>
      </c>
      <c r="D731" s="503"/>
      <c r="E731" s="776">
        <v>123880</v>
      </c>
      <c r="F731" s="494">
        <f t="shared" si="11"/>
        <v>1678776.2699999996</v>
      </c>
    </row>
    <row r="732" spans="1:61" ht="34.5" customHeight="1" x14ac:dyDescent="0.2">
      <c r="A732" s="892">
        <v>44482</v>
      </c>
      <c r="B732" s="939" t="s">
        <v>10327</v>
      </c>
      <c r="C732" s="890" t="s">
        <v>10292</v>
      </c>
      <c r="D732" s="432"/>
      <c r="E732" s="776">
        <v>59031.25</v>
      </c>
      <c r="F732" s="494">
        <f t="shared" si="11"/>
        <v>1619745.0199999996</v>
      </c>
    </row>
    <row r="733" spans="1:61" ht="32.25" customHeight="1" x14ac:dyDescent="0.2">
      <c r="A733" s="892">
        <v>44482</v>
      </c>
      <c r="B733" s="939" t="s">
        <v>10328</v>
      </c>
      <c r="C733" s="890" t="s">
        <v>10293</v>
      </c>
      <c r="D733" s="432"/>
      <c r="E733" s="776">
        <v>121257.4</v>
      </c>
      <c r="F733" s="494">
        <f t="shared" si="11"/>
        <v>1498487.6199999996</v>
      </c>
    </row>
    <row r="734" spans="1:61" ht="21.75" customHeight="1" x14ac:dyDescent="0.2">
      <c r="A734" s="892">
        <v>44482</v>
      </c>
      <c r="B734" s="939" t="s">
        <v>10329</v>
      </c>
      <c r="C734" s="890" t="s">
        <v>10294</v>
      </c>
      <c r="D734" s="432"/>
      <c r="E734" s="776">
        <v>52476.52</v>
      </c>
      <c r="F734" s="494">
        <f t="shared" si="11"/>
        <v>1446011.0999999996</v>
      </c>
    </row>
    <row r="735" spans="1:61" ht="27.75" customHeight="1" x14ac:dyDescent="0.2">
      <c r="A735" s="892">
        <v>44482</v>
      </c>
      <c r="B735" s="939" t="s">
        <v>10330</v>
      </c>
      <c r="C735" s="890" t="s">
        <v>10295</v>
      </c>
      <c r="D735" s="432"/>
      <c r="E735" s="776">
        <v>63215</v>
      </c>
      <c r="F735" s="494">
        <f t="shared" si="11"/>
        <v>1382796.0999999996</v>
      </c>
    </row>
    <row r="736" spans="1:61" ht="39" customHeight="1" x14ac:dyDescent="0.2">
      <c r="A736" s="892">
        <v>44482</v>
      </c>
      <c r="B736" s="939" t="s">
        <v>10331</v>
      </c>
      <c r="C736" s="890" t="s">
        <v>10296</v>
      </c>
      <c r="D736" s="432"/>
      <c r="E736" s="776">
        <v>102220</v>
      </c>
      <c r="F736" s="494">
        <f t="shared" si="11"/>
        <v>1280576.0999999996</v>
      </c>
    </row>
    <row r="737" spans="1:6" ht="34.5" customHeight="1" x14ac:dyDescent="0.2">
      <c r="A737" s="892">
        <v>44482</v>
      </c>
      <c r="B737" s="939" t="s">
        <v>10332</v>
      </c>
      <c r="C737" s="882" t="s">
        <v>10297</v>
      </c>
      <c r="D737" s="432"/>
      <c r="E737" s="776">
        <v>55952</v>
      </c>
      <c r="F737" s="494">
        <f t="shared" si="11"/>
        <v>1224624.0999999996</v>
      </c>
    </row>
    <row r="738" spans="1:6" ht="45" customHeight="1" x14ac:dyDescent="0.2">
      <c r="A738" s="892">
        <v>44482</v>
      </c>
      <c r="B738" s="939" t="s">
        <v>10333</v>
      </c>
      <c r="C738" s="882" t="s">
        <v>10298</v>
      </c>
      <c r="D738" s="432"/>
      <c r="E738" s="776">
        <v>55521.599999999999</v>
      </c>
      <c r="F738" s="494">
        <f t="shared" si="11"/>
        <v>1169102.4999999995</v>
      </c>
    </row>
    <row r="739" spans="1:6" ht="37.5" customHeight="1" x14ac:dyDescent="0.2">
      <c r="A739" s="892">
        <v>44482</v>
      </c>
      <c r="B739" s="939" t="s">
        <v>10334</v>
      </c>
      <c r="C739" s="890" t="s">
        <v>10299</v>
      </c>
      <c r="D739" s="432"/>
      <c r="E739" s="776">
        <v>53428.4</v>
      </c>
      <c r="F739" s="494">
        <f t="shared" si="11"/>
        <v>1115674.0999999996</v>
      </c>
    </row>
    <row r="740" spans="1:6" ht="34.5" customHeight="1" x14ac:dyDescent="0.2">
      <c r="A740" s="892">
        <v>44482</v>
      </c>
      <c r="B740" s="939" t="s">
        <v>10335</v>
      </c>
      <c r="C740" s="890" t="s">
        <v>10300</v>
      </c>
      <c r="D740" s="432"/>
      <c r="E740" s="776">
        <v>81868.5</v>
      </c>
      <c r="F740" s="494">
        <f t="shared" si="11"/>
        <v>1033805.5999999996</v>
      </c>
    </row>
    <row r="741" spans="1:6" ht="25.5" customHeight="1" x14ac:dyDescent="0.2">
      <c r="A741" s="892">
        <v>44482</v>
      </c>
      <c r="B741" s="939" t="s">
        <v>10336</v>
      </c>
      <c r="C741" s="890" t="s">
        <v>10282</v>
      </c>
      <c r="D741" s="432"/>
      <c r="E741" s="776">
        <v>108780.93</v>
      </c>
      <c r="F741" s="494">
        <f t="shared" si="11"/>
        <v>925024.66999999969</v>
      </c>
    </row>
    <row r="742" spans="1:6" ht="30" customHeight="1" x14ac:dyDescent="0.2">
      <c r="A742" s="892">
        <v>44482</v>
      </c>
      <c r="B742" s="939" t="s">
        <v>10337</v>
      </c>
      <c r="C742" s="945" t="s">
        <v>10301</v>
      </c>
      <c r="D742" s="432"/>
      <c r="E742" s="776">
        <v>121346.07</v>
      </c>
      <c r="F742" s="494">
        <f t="shared" si="11"/>
        <v>803678.59999999963</v>
      </c>
    </row>
    <row r="743" spans="1:6" ht="32.25" customHeight="1" x14ac:dyDescent="0.2">
      <c r="A743" s="892">
        <v>44482</v>
      </c>
      <c r="B743" s="939" t="s">
        <v>10338</v>
      </c>
      <c r="C743" s="890" t="s">
        <v>10302</v>
      </c>
      <c r="D743" s="432"/>
      <c r="E743" s="776">
        <v>60455</v>
      </c>
      <c r="F743" s="494">
        <f t="shared" si="11"/>
        <v>743223.59999999963</v>
      </c>
    </row>
    <row r="744" spans="1:6" ht="32.25" customHeight="1" x14ac:dyDescent="0.2">
      <c r="A744" s="892">
        <v>44482</v>
      </c>
      <c r="B744" s="939" t="s">
        <v>10339</v>
      </c>
      <c r="C744" s="890" t="s">
        <v>10303</v>
      </c>
      <c r="D744" s="432"/>
      <c r="E744" s="776">
        <v>48935.78</v>
      </c>
      <c r="F744" s="494">
        <f t="shared" si="11"/>
        <v>694287.8199999996</v>
      </c>
    </row>
    <row r="745" spans="1:6" ht="33" customHeight="1" x14ac:dyDescent="0.2">
      <c r="A745" s="892">
        <v>44482</v>
      </c>
      <c r="B745" s="939" t="s">
        <v>10340</v>
      </c>
      <c r="C745" s="882" t="s">
        <v>10304</v>
      </c>
      <c r="D745" s="432"/>
      <c r="E745" s="776">
        <v>12264.04</v>
      </c>
      <c r="F745" s="494">
        <f t="shared" si="11"/>
        <v>682023.77999999956</v>
      </c>
    </row>
    <row r="746" spans="1:6" ht="30.75" customHeight="1" x14ac:dyDescent="0.2">
      <c r="A746" s="892">
        <v>44482</v>
      </c>
      <c r="B746" s="939" t="s">
        <v>10341</v>
      </c>
      <c r="C746" s="890" t="s">
        <v>10305</v>
      </c>
      <c r="D746" s="432"/>
      <c r="E746" s="776">
        <v>39724.25</v>
      </c>
      <c r="F746" s="494">
        <f t="shared" si="11"/>
        <v>642299.52999999956</v>
      </c>
    </row>
    <row r="747" spans="1:6" ht="34.5" customHeight="1" x14ac:dyDescent="0.2">
      <c r="A747" s="943">
        <v>44482</v>
      </c>
      <c r="B747" s="944" t="s">
        <v>10342</v>
      </c>
      <c r="C747" s="946" t="s">
        <v>10307</v>
      </c>
      <c r="D747" s="503"/>
      <c r="E747" s="947">
        <v>17237.2</v>
      </c>
      <c r="F747" s="494">
        <f t="shared" si="11"/>
        <v>625062.32999999961</v>
      </c>
    </row>
    <row r="748" spans="1:6" ht="30" customHeight="1" x14ac:dyDescent="0.2">
      <c r="A748" s="758">
        <v>44483</v>
      </c>
      <c r="B748" s="939" t="s">
        <v>10343</v>
      </c>
      <c r="C748" s="890" t="s">
        <v>10306</v>
      </c>
      <c r="D748" s="432"/>
      <c r="E748" s="776">
        <v>18000</v>
      </c>
      <c r="F748" s="494">
        <f t="shared" ref="F748:F756" si="12">F747-E748</f>
        <v>607062.32999999961</v>
      </c>
    </row>
    <row r="749" spans="1:6" ht="31.5" customHeight="1" x14ac:dyDescent="0.2">
      <c r="A749" s="758">
        <v>44483</v>
      </c>
      <c r="B749" s="939" t="s">
        <v>10344</v>
      </c>
      <c r="C749" s="890" t="s">
        <v>10345</v>
      </c>
      <c r="D749" s="432"/>
      <c r="E749" s="776">
        <v>174392.85</v>
      </c>
      <c r="F749" s="494">
        <f t="shared" si="12"/>
        <v>432669.47999999963</v>
      </c>
    </row>
    <row r="750" spans="1:6" ht="40.5" customHeight="1" x14ac:dyDescent="0.2">
      <c r="A750" s="758">
        <v>44490</v>
      </c>
      <c r="B750" s="939" t="s">
        <v>10440</v>
      </c>
      <c r="C750" s="890" t="s">
        <v>10434</v>
      </c>
      <c r="D750" s="432"/>
      <c r="E750" s="776">
        <v>37013.620000000003</v>
      </c>
      <c r="F750" s="494">
        <f t="shared" si="12"/>
        <v>395655.85999999964</v>
      </c>
    </row>
    <row r="751" spans="1:6" ht="28.5" customHeight="1" x14ac:dyDescent="0.2">
      <c r="A751" s="758">
        <v>44490</v>
      </c>
      <c r="B751" s="939" t="s">
        <v>10441</v>
      </c>
      <c r="C751" s="890" t="s">
        <v>10435</v>
      </c>
      <c r="D751" s="432"/>
      <c r="E751" s="776">
        <v>32059.65</v>
      </c>
      <c r="F751" s="494">
        <f t="shared" si="12"/>
        <v>363596.20999999961</v>
      </c>
    </row>
    <row r="752" spans="1:6" ht="29.25" customHeight="1" x14ac:dyDescent="0.2">
      <c r="A752" s="758">
        <v>44490</v>
      </c>
      <c r="B752" s="939" t="s">
        <v>10442</v>
      </c>
      <c r="C752" s="890" t="s">
        <v>10436</v>
      </c>
      <c r="D752" s="432"/>
      <c r="E752" s="776">
        <v>28976.84</v>
      </c>
      <c r="F752" s="494">
        <f t="shared" si="12"/>
        <v>334619.36999999959</v>
      </c>
    </row>
    <row r="753" spans="1:60" ht="19.5" customHeight="1" x14ac:dyDescent="0.2">
      <c r="A753" s="758">
        <v>44490</v>
      </c>
      <c r="B753" s="939" t="s">
        <v>10443</v>
      </c>
      <c r="C753" s="890" t="s">
        <v>10437</v>
      </c>
      <c r="D753" s="432"/>
      <c r="E753" s="776">
        <v>13680</v>
      </c>
      <c r="F753" s="494">
        <f t="shared" si="12"/>
        <v>320939.36999999959</v>
      </c>
    </row>
    <row r="754" spans="1:60" ht="34.5" customHeight="1" x14ac:dyDescent="0.2">
      <c r="A754" s="758">
        <v>44490</v>
      </c>
      <c r="B754" s="939" t="s">
        <v>10444</v>
      </c>
      <c r="C754" s="890" t="s">
        <v>10438</v>
      </c>
      <c r="D754" s="432"/>
      <c r="E754" s="776">
        <v>124234.89</v>
      </c>
      <c r="F754" s="494">
        <f t="shared" si="12"/>
        <v>196704.47999999957</v>
      </c>
    </row>
    <row r="755" spans="1:60" ht="38.25" customHeight="1" x14ac:dyDescent="0.2">
      <c r="A755" s="758">
        <v>44490</v>
      </c>
      <c r="B755" s="939" t="s">
        <v>10451</v>
      </c>
      <c r="C755" s="890" t="s">
        <v>10439</v>
      </c>
      <c r="D755" s="432"/>
      <c r="E755" s="776">
        <v>10209.15</v>
      </c>
      <c r="F755" s="494">
        <f t="shared" si="12"/>
        <v>186495.32999999958</v>
      </c>
    </row>
    <row r="756" spans="1:60" ht="27.75" customHeight="1" x14ac:dyDescent="0.2">
      <c r="A756" s="758">
        <v>44494</v>
      </c>
      <c r="B756" s="939" t="s">
        <v>10452</v>
      </c>
      <c r="C756" s="890" t="s">
        <v>10450</v>
      </c>
      <c r="D756" s="432"/>
      <c r="E756" s="776">
        <v>31481.1</v>
      </c>
      <c r="F756" s="494">
        <f t="shared" si="12"/>
        <v>155014.22999999957</v>
      </c>
    </row>
    <row r="757" spans="1:60" s="628" customFormat="1" ht="15" customHeight="1" x14ac:dyDescent="0.25">
      <c r="A757" s="747"/>
      <c r="B757" s="750"/>
      <c r="C757" s="750"/>
      <c r="D757" s="751"/>
      <c r="E757" s="752"/>
      <c r="F757" s="753"/>
      <c r="G757" s="743"/>
      <c r="H757" s="743"/>
      <c r="I757" s="743"/>
      <c r="J757" s="743"/>
      <c r="K757" s="743"/>
      <c r="L757" s="743"/>
      <c r="M757" s="743"/>
      <c r="N757" s="743"/>
      <c r="O757" s="743"/>
      <c r="P757" s="743"/>
      <c r="Q757" s="743"/>
      <c r="R757" s="743"/>
      <c r="S757" s="743"/>
      <c r="T757" s="743"/>
      <c r="U757" s="743"/>
      <c r="V757" s="743"/>
      <c r="W757" s="743"/>
      <c r="X757" s="743"/>
      <c r="Y757" s="743"/>
      <c r="Z757" s="743"/>
      <c r="AA757" s="743"/>
      <c r="AB757" s="743"/>
      <c r="AC757" s="743"/>
      <c r="AD757" s="743"/>
      <c r="AE757" s="743"/>
      <c r="AF757" s="743"/>
      <c r="AG757" s="743"/>
      <c r="AH757" s="743"/>
      <c r="AI757" s="743"/>
      <c r="AJ757" s="743"/>
      <c r="AK757" s="743"/>
      <c r="AL757" s="743"/>
      <c r="AM757" s="743"/>
      <c r="AN757" s="743"/>
      <c r="AO757" s="743"/>
      <c r="AP757" s="743"/>
      <c r="AQ757" s="743"/>
      <c r="AR757" s="743"/>
      <c r="AS757" s="743"/>
      <c r="AT757" s="743"/>
      <c r="AU757" s="743"/>
      <c r="AV757" s="743"/>
      <c r="AW757" s="743"/>
      <c r="AX757" s="743"/>
      <c r="AY757" s="743"/>
      <c r="AZ757" s="743"/>
      <c r="BA757" s="743"/>
      <c r="BB757" s="743"/>
      <c r="BC757" s="743"/>
      <c r="BD757" s="743"/>
      <c r="BE757" s="743"/>
      <c r="BF757" s="743"/>
      <c r="BG757" s="743"/>
      <c r="BH757" s="743"/>
    </row>
    <row r="758" spans="1:60" s="628" customFormat="1" ht="15" customHeight="1" x14ac:dyDescent="0.25">
      <c r="A758" s="747"/>
      <c r="B758" s="750"/>
      <c r="C758" s="750"/>
      <c r="D758" s="751"/>
      <c r="E758" s="752"/>
      <c r="F758" s="753"/>
      <c r="G758" s="743"/>
      <c r="H758" s="743"/>
      <c r="I758" s="743"/>
      <c r="J758" s="743"/>
      <c r="K758" s="743"/>
      <c r="L758" s="743"/>
      <c r="M758" s="743"/>
      <c r="N758" s="743"/>
      <c r="O758" s="743"/>
      <c r="P758" s="743"/>
      <c r="Q758" s="743"/>
      <c r="R758" s="743"/>
      <c r="S758" s="743"/>
      <c r="T758" s="743"/>
      <c r="U758" s="743"/>
      <c r="V758" s="743"/>
      <c r="W758" s="743"/>
      <c r="X758" s="743"/>
      <c r="Y758" s="743"/>
      <c r="Z758" s="743"/>
      <c r="AA758" s="743"/>
      <c r="AB758" s="743"/>
      <c r="AC758" s="743"/>
      <c r="AD758" s="743"/>
      <c r="AE758" s="743"/>
      <c r="AF758" s="743"/>
      <c r="AG758" s="743"/>
      <c r="AH758" s="743"/>
      <c r="AI758" s="743"/>
      <c r="AJ758" s="743"/>
      <c r="AK758" s="743"/>
      <c r="AL758" s="743"/>
      <c r="AM758" s="743"/>
      <c r="AN758" s="743"/>
      <c r="AO758" s="743"/>
      <c r="AP758" s="743"/>
      <c r="AQ758" s="743"/>
      <c r="AR758" s="743"/>
      <c r="AS758" s="743"/>
      <c r="AT758" s="743"/>
      <c r="AU758" s="743"/>
      <c r="AV758" s="743"/>
      <c r="AW758" s="743"/>
      <c r="AX758" s="743"/>
      <c r="AY758" s="743"/>
      <c r="AZ758" s="743"/>
      <c r="BA758" s="743"/>
      <c r="BB758" s="743"/>
      <c r="BC758" s="743"/>
      <c r="BD758" s="743"/>
      <c r="BE758" s="743"/>
      <c r="BF758" s="743"/>
      <c r="BG758" s="743"/>
      <c r="BH758" s="743"/>
    </row>
    <row r="759" spans="1:60" s="628" customFormat="1" ht="15" customHeight="1" x14ac:dyDescent="0.25">
      <c r="A759" s="747"/>
      <c r="B759" s="750"/>
      <c r="C759" s="750"/>
      <c r="D759" s="751"/>
      <c r="E759" s="752"/>
      <c r="F759" s="753"/>
      <c r="G759" s="743"/>
      <c r="H759" s="743"/>
      <c r="I759" s="743"/>
      <c r="J759" s="743"/>
      <c r="K759" s="743"/>
      <c r="L759" s="743"/>
      <c r="M759" s="743"/>
      <c r="N759" s="743"/>
      <c r="O759" s="743"/>
      <c r="P759" s="743"/>
      <c r="Q759" s="743"/>
      <c r="R759" s="743"/>
      <c r="S759" s="743"/>
      <c r="T759" s="743"/>
      <c r="U759" s="743"/>
      <c r="V759" s="743"/>
      <c r="W759" s="743"/>
      <c r="X759" s="743"/>
      <c r="Y759" s="743"/>
      <c r="Z759" s="743"/>
      <c r="AA759" s="743"/>
      <c r="AB759" s="743"/>
      <c r="AC759" s="743"/>
      <c r="AD759" s="743"/>
      <c r="AE759" s="743"/>
      <c r="AF759" s="743"/>
      <c r="AG759" s="743"/>
      <c r="AH759" s="743"/>
      <c r="AI759" s="743"/>
      <c r="AJ759" s="743"/>
      <c r="AK759" s="743"/>
      <c r="AL759" s="743"/>
      <c r="AM759" s="743"/>
      <c r="AN759" s="743"/>
      <c r="AO759" s="743"/>
      <c r="AP759" s="743"/>
      <c r="AQ759" s="743"/>
      <c r="AR759" s="743"/>
      <c r="AS759" s="743"/>
      <c r="AT759" s="743"/>
      <c r="AU759" s="743"/>
      <c r="AV759" s="743"/>
      <c r="AW759" s="743"/>
      <c r="AX759" s="743"/>
      <c r="AY759" s="743"/>
      <c r="AZ759" s="743"/>
      <c r="BA759" s="743"/>
      <c r="BB759" s="743"/>
      <c r="BC759" s="743"/>
      <c r="BD759" s="743"/>
      <c r="BE759" s="743"/>
      <c r="BF759" s="743"/>
      <c r="BG759" s="743"/>
      <c r="BH759" s="743"/>
    </row>
    <row r="760" spans="1:60" s="628" customFormat="1" ht="15" customHeight="1" x14ac:dyDescent="0.25">
      <c r="A760" s="747"/>
      <c r="B760" s="750"/>
      <c r="C760" s="750"/>
      <c r="D760" s="751"/>
      <c r="E760" s="752"/>
      <c r="F760" s="753"/>
      <c r="G760" s="743"/>
      <c r="H760" s="743"/>
      <c r="I760" s="743"/>
      <c r="J760" s="743"/>
      <c r="K760" s="743"/>
      <c r="L760" s="743"/>
      <c r="M760" s="743"/>
      <c r="N760" s="743"/>
      <c r="O760" s="743"/>
      <c r="P760" s="743"/>
      <c r="Q760" s="743"/>
      <c r="R760" s="743"/>
      <c r="S760" s="743"/>
      <c r="T760" s="743"/>
      <c r="U760" s="743"/>
      <c r="V760" s="743"/>
      <c r="W760" s="743"/>
      <c r="X760" s="743"/>
      <c r="Y760" s="743"/>
      <c r="Z760" s="743"/>
      <c r="AA760" s="743"/>
      <c r="AB760" s="743"/>
      <c r="AC760" s="743"/>
      <c r="AD760" s="743"/>
      <c r="AE760" s="743"/>
      <c r="AF760" s="743"/>
      <c r="AG760" s="743"/>
      <c r="AH760" s="743"/>
      <c r="AI760" s="743"/>
      <c r="AJ760" s="743"/>
      <c r="AK760" s="743"/>
      <c r="AL760" s="743"/>
      <c r="AM760" s="743"/>
      <c r="AN760" s="743"/>
      <c r="AO760" s="743"/>
      <c r="AP760" s="743"/>
      <c r="AQ760" s="743"/>
      <c r="AR760" s="743"/>
      <c r="AS760" s="743"/>
      <c r="AT760" s="743"/>
      <c r="AU760" s="743"/>
      <c r="AV760" s="743"/>
      <c r="AW760" s="743"/>
      <c r="AX760" s="743"/>
      <c r="AY760" s="743"/>
      <c r="AZ760" s="743"/>
      <c r="BA760" s="743"/>
      <c r="BB760" s="743"/>
      <c r="BC760" s="743"/>
      <c r="BD760" s="743"/>
      <c r="BE760" s="743"/>
      <c r="BF760" s="743"/>
      <c r="BG760" s="743"/>
      <c r="BH760" s="743"/>
    </row>
    <row r="761" spans="1:60" s="628" customFormat="1" ht="15" customHeight="1" x14ac:dyDescent="0.25">
      <c r="A761" s="747"/>
      <c r="B761" s="750"/>
      <c r="C761" s="750"/>
      <c r="D761" s="751"/>
      <c r="E761" s="752"/>
      <c r="F761" s="753"/>
      <c r="G761" s="743"/>
      <c r="H761" s="743"/>
      <c r="I761" s="743"/>
      <c r="J761" s="743"/>
      <c r="K761" s="743"/>
      <c r="L761" s="743"/>
      <c r="M761" s="743"/>
      <c r="N761" s="743"/>
      <c r="O761" s="743"/>
      <c r="P761" s="743"/>
      <c r="Q761" s="743"/>
      <c r="R761" s="743"/>
      <c r="S761" s="743"/>
      <c r="T761" s="743"/>
      <c r="U761" s="743"/>
      <c r="V761" s="743"/>
      <c r="W761" s="743"/>
      <c r="X761" s="743"/>
      <c r="Y761" s="743"/>
      <c r="Z761" s="743"/>
      <c r="AA761" s="743"/>
      <c r="AB761" s="743"/>
      <c r="AC761" s="743"/>
      <c r="AD761" s="743"/>
      <c r="AE761" s="743"/>
      <c r="AF761" s="743"/>
      <c r="AG761" s="743"/>
      <c r="AH761" s="743"/>
      <c r="AI761" s="743"/>
      <c r="AJ761" s="743"/>
      <c r="AK761" s="743"/>
      <c r="AL761" s="743"/>
      <c r="AM761" s="743"/>
      <c r="AN761" s="743"/>
      <c r="AO761" s="743"/>
      <c r="AP761" s="743"/>
      <c r="AQ761" s="743"/>
      <c r="AR761" s="743"/>
      <c r="AS761" s="743"/>
      <c r="AT761" s="743"/>
      <c r="AU761" s="743"/>
      <c r="AV761" s="743"/>
      <c r="AW761" s="743"/>
      <c r="AX761" s="743"/>
      <c r="AY761" s="743"/>
      <c r="AZ761" s="743"/>
      <c r="BA761" s="743"/>
      <c r="BB761" s="743"/>
      <c r="BC761" s="743"/>
      <c r="BD761" s="743"/>
      <c r="BE761" s="743"/>
      <c r="BF761" s="743"/>
      <c r="BG761" s="743"/>
      <c r="BH761" s="743"/>
    </row>
    <row r="762" spans="1:60" s="628" customFormat="1" ht="15" customHeight="1" x14ac:dyDescent="0.25">
      <c r="A762" s="747"/>
      <c r="B762" s="750"/>
      <c r="C762" s="750"/>
      <c r="D762" s="751"/>
      <c r="E762" s="752"/>
      <c r="F762" s="753"/>
      <c r="G762" s="743"/>
      <c r="H762" s="743"/>
      <c r="I762" s="743"/>
      <c r="J762" s="743"/>
      <c r="K762" s="743"/>
      <c r="L762" s="743"/>
      <c r="M762" s="743"/>
      <c r="N762" s="743"/>
      <c r="O762" s="743"/>
      <c r="P762" s="743"/>
      <c r="Q762" s="743"/>
      <c r="R762" s="743"/>
      <c r="S762" s="743"/>
      <c r="T762" s="743"/>
      <c r="U762" s="743"/>
      <c r="V762" s="743"/>
      <c r="W762" s="743"/>
      <c r="X762" s="743"/>
      <c r="Y762" s="743"/>
      <c r="Z762" s="743"/>
      <c r="AA762" s="743"/>
      <c r="AB762" s="743"/>
      <c r="AC762" s="743"/>
      <c r="AD762" s="743"/>
      <c r="AE762" s="743"/>
      <c r="AF762" s="743"/>
      <c r="AG762" s="743"/>
      <c r="AH762" s="743"/>
      <c r="AI762" s="743"/>
      <c r="AJ762" s="743"/>
      <c r="AK762" s="743"/>
      <c r="AL762" s="743"/>
      <c r="AM762" s="743"/>
      <c r="AN762" s="743"/>
      <c r="AO762" s="743"/>
      <c r="AP762" s="743"/>
      <c r="AQ762" s="743"/>
      <c r="AR762" s="743"/>
      <c r="AS762" s="743"/>
      <c r="AT762" s="743"/>
      <c r="AU762" s="743"/>
      <c r="AV762" s="743"/>
      <c r="AW762" s="743"/>
      <c r="AX762" s="743"/>
      <c r="AY762" s="743"/>
      <c r="AZ762" s="743"/>
      <c r="BA762" s="743"/>
      <c r="BB762" s="743"/>
      <c r="BC762" s="743"/>
      <c r="BD762" s="743"/>
      <c r="BE762" s="743"/>
      <c r="BF762" s="743"/>
      <c r="BG762" s="743"/>
      <c r="BH762" s="743"/>
    </row>
    <row r="763" spans="1:60" s="628" customFormat="1" ht="15" customHeight="1" x14ac:dyDescent="0.25">
      <c r="A763" s="747"/>
      <c r="B763" s="750"/>
      <c r="C763" s="750"/>
      <c r="D763" s="751"/>
      <c r="E763" s="752"/>
      <c r="F763" s="753"/>
      <c r="G763" s="743"/>
      <c r="H763" s="743"/>
      <c r="I763" s="743"/>
      <c r="J763" s="743"/>
      <c r="K763" s="743"/>
      <c r="L763" s="743"/>
      <c r="M763" s="743"/>
      <c r="N763" s="743"/>
      <c r="O763" s="743"/>
      <c r="P763" s="743"/>
      <c r="Q763" s="743"/>
      <c r="R763" s="743"/>
      <c r="S763" s="743"/>
      <c r="T763" s="743"/>
      <c r="U763" s="743"/>
      <c r="V763" s="743"/>
      <c r="W763" s="743"/>
      <c r="X763" s="743"/>
      <c r="Y763" s="743"/>
      <c r="Z763" s="743"/>
      <c r="AA763" s="743"/>
      <c r="AB763" s="743"/>
      <c r="AC763" s="743"/>
      <c r="AD763" s="743"/>
      <c r="AE763" s="743"/>
      <c r="AF763" s="743"/>
      <c r="AG763" s="743"/>
      <c r="AH763" s="743"/>
      <c r="AI763" s="743"/>
      <c r="AJ763" s="743"/>
      <c r="AK763" s="743"/>
      <c r="AL763" s="743"/>
      <c r="AM763" s="743"/>
      <c r="AN763" s="743"/>
      <c r="AO763" s="743"/>
      <c r="AP763" s="743"/>
      <c r="AQ763" s="743"/>
      <c r="AR763" s="743"/>
      <c r="AS763" s="743"/>
      <c r="AT763" s="743"/>
      <c r="AU763" s="743"/>
      <c r="AV763" s="743"/>
      <c r="AW763" s="743"/>
      <c r="AX763" s="743"/>
      <c r="AY763" s="743"/>
      <c r="AZ763" s="743"/>
      <c r="BA763" s="743"/>
      <c r="BB763" s="743"/>
      <c r="BC763" s="743"/>
      <c r="BD763" s="743"/>
      <c r="BE763" s="743"/>
      <c r="BF763" s="743"/>
      <c r="BG763" s="743"/>
      <c r="BH763" s="743"/>
    </row>
    <row r="764" spans="1:60" s="628" customFormat="1" ht="15" customHeight="1" x14ac:dyDescent="0.25">
      <c r="A764" s="747"/>
      <c r="B764" s="750"/>
      <c r="C764" s="750"/>
      <c r="D764" s="751"/>
      <c r="E764" s="752"/>
      <c r="F764" s="753"/>
      <c r="G764" s="743"/>
      <c r="H764" s="743"/>
      <c r="I764" s="743"/>
      <c r="J764" s="743"/>
      <c r="K764" s="743"/>
      <c r="L764" s="743"/>
      <c r="M764" s="743"/>
      <c r="N764" s="743"/>
      <c r="O764" s="743"/>
      <c r="P764" s="743"/>
      <c r="Q764" s="743"/>
      <c r="R764" s="743"/>
      <c r="S764" s="743"/>
      <c r="T764" s="743"/>
      <c r="U764" s="743"/>
      <c r="V764" s="743"/>
      <c r="W764" s="743"/>
      <c r="X764" s="743"/>
      <c r="Y764" s="743"/>
      <c r="Z764" s="743"/>
      <c r="AA764" s="743"/>
      <c r="AB764" s="743"/>
      <c r="AC764" s="743"/>
      <c r="AD764" s="743"/>
      <c r="AE764" s="743"/>
      <c r="AF764" s="743"/>
      <c r="AG764" s="743"/>
      <c r="AH764" s="743"/>
      <c r="AI764" s="743"/>
      <c r="AJ764" s="743"/>
      <c r="AK764" s="743"/>
      <c r="AL764" s="743"/>
      <c r="AM764" s="743"/>
      <c r="AN764" s="743"/>
      <c r="AO764" s="743"/>
      <c r="AP764" s="743"/>
      <c r="AQ764" s="743"/>
      <c r="AR764" s="743"/>
      <c r="AS764" s="743"/>
      <c r="AT764" s="743"/>
      <c r="AU764" s="743"/>
      <c r="AV764" s="743"/>
      <c r="AW764" s="743"/>
      <c r="AX764" s="743"/>
      <c r="AY764" s="743"/>
      <c r="AZ764" s="743"/>
      <c r="BA764" s="743"/>
      <c r="BB764" s="743"/>
      <c r="BC764" s="743"/>
      <c r="BD764" s="743"/>
      <c r="BE764" s="743"/>
      <c r="BF764" s="743"/>
      <c r="BG764" s="743"/>
      <c r="BH764" s="743"/>
    </row>
    <row r="765" spans="1:60" s="628" customFormat="1" ht="15" customHeight="1" x14ac:dyDescent="0.25">
      <c r="A765" s="747"/>
      <c r="B765" s="750"/>
      <c r="C765" s="750"/>
      <c r="D765" s="751"/>
      <c r="E765" s="752"/>
      <c r="F765" s="753"/>
      <c r="G765" s="743"/>
      <c r="H765" s="743"/>
      <c r="I765" s="743"/>
      <c r="J765" s="743"/>
      <c r="K765" s="743"/>
      <c r="L765" s="743"/>
      <c r="M765" s="743"/>
      <c r="N765" s="743"/>
      <c r="O765" s="743"/>
      <c r="P765" s="743"/>
      <c r="Q765" s="743"/>
      <c r="R765" s="743"/>
      <c r="S765" s="743"/>
      <c r="T765" s="743"/>
      <c r="U765" s="743"/>
      <c r="V765" s="743"/>
      <c r="W765" s="743"/>
      <c r="X765" s="743"/>
      <c r="Y765" s="743"/>
      <c r="Z765" s="743"/>
      <c r="AA765" s="743"/>
      <c r="AB765" s="743"/>
      <c r="AC765" s="743"/>
      <c r="AD765" s="743"/>
      <c r="AE765" s="743"/>
      <c r="AF765" s="743"/>
      <c r="AG765" s="743"/>
      <c r="AH765" s="743"/>
      <c r="AI765" s="743"/>
      <c r="AJ765" s="743"/>
      <c r="AK765" s="743"/>
      <c r="AL765" s="743"/>
      <c r="AM765" s="743"/>
      <c r="AN765" s="743"/>
      <c r="AO765" s="743"/>
      <c r="AP765" s="743"/>
      <c r="AQ765" s="743"/>
      <c r="AR765" s="743"/>
      <c r="AS765" s="743"/>
      <c r="AT765" s="743"/>
      <c r="AU765" s="743"/>
      <c r="AV765" s="743"/>
      <c r="AW765" s="743"/>
      <c r="AX765" s="743"/>
      <c r="AY765" s="743"/>
      <c r="AZ765" s="743"/>
      <c r="BA765" s="743"/>
      <c r="BB765" s="743"/>
      <c r="BC765" s="743"/>
      <c r="BD765" s="743"/>
      <c r="BE765" s="743"/>
      <c r="BF765" s="743"/>
      <c r="BG765" s="743"/>
      <c r="BH765" s="743"/>
    </row>
    <row r="766" spans="1:60" s="628" customFormat="1" ht="15" customHeight="1" x14ac:dyDescent="0.25">
      <c r="A766" s="747"/>
      <c r="B766" s="750"/>
      <c r="C766" s="750"/>
      <c r="D766" s="751"/>
      <c r="E766" s="752"/>
      <c r="F766" s="753"/>
      <c r="G766" s="743"/>
      <c r="H766" s="743"/>
      <c r="I766" s="743"/>
      <c r="J766" s="743"/>
      <c r="K766" s="743"/>
      <c r="L766" s="743"/>
      <c r="M766" s="743"/>
      <c r="N766" s="743"/>
      <c r="O766" s="743"/>
      <c r="P766" s="743"/>
      <c r="Q766" s="743"/>
      <c r="R766" s="743"/>
      <c r="S766" s="743"/>
      <c r="T766" s="743"/>
      <c r="U766" s="743"/>
      <c r="V766" s="743"/>
      <c r="W766" s="743"/>
      <c r="X766" s="743"/>
      <c r="Y766" s="743"/>
      <c r="Z766" s="743"/>
      <c r="AA766" s="743"/>
      <c r="AB766" s="743"/>
      <c r="AC766" s="743"/>
      <c r="AD766" s="743"/>
      <c r="AE766" s="743"/>
      <c r="AF766" s="743"/>
      <c r="AG766" s="743"/>
      <c r="AH766" s="743"/>
      <c r="AI766" s="743"/>
      <c r="AJ766" s="743"/>
      <c r="AK766" s="743"/>
      <c r="AL766" s="743"/>
      <c r="AM766" s="743"/>
      <c r="AN766" s="743"/>
      <c r="AO766" s="743"/>
      <c r="AP766" s="743"/>
      <c r="AQ766" s="743"/>
      <c r="AR766" s="743"/>
      <c r="AS766" s="743"/>
      <c r="AT766" s="743"/>
      <c r="AU766" s="743"/>
      <c r="AV766" s="743"/>
      <c r="AW766" s="743"/>
      <c r="AX766" s="743"/>
      <c r="AY766" s="743"/>
      <c r="AZ766" s="743"/>
      <c r="BA766" s="743"/>
      <c r="BB766" s="743"/>
      <c r="BC766" s="743"/>
      <c r="BD766" s="743"/>
      <c r="BE766" s="743"/>
      <c r="BF766" s="743"/>
      <c r="BG766" s="743"/>
      <c r="BH766" s="743"/>
    </row>
    <row r="767" spans="1:60" s="628" customFormat="1" ht="15" customHeight="1" x14ac:dyDescent="0.25">
      <c r="A767" s="747"/>
      <c r="B767" s="750"/>
      <c r="C767" s="750"/>
      <c r="D767" s="751"/>
      <c r="E767" s="752"/>
      <c r="F767" s="753"/>
      <c r="G767" s="743"/>
      <c r="H767" s="743"/>
      <c r="I767" s="743"/>
      <c r="J767" s="743"/>
      <c r="K767" s="743"/>
      <c r="L767" s="743"/>
      <c r="M767" s="743"/>
      <c r="N767" s="743"/>
      <c r="O767" s="743"/>
      <c r="P767" s="743"/>
      <c r="Q767" s="743"/>
      <c r="R767" s="743"/>
      <c r="S767" s="743"/>
      <c r="T767" s="743"/>
      <c r="U767" s="743"/>
      <c r="V767" s="743"/>
      <c r="W767" s="743"/>
      <c r="X767" s="743"/>
      <c r="Y767" s="743"/>
      <c r="Z767" s="743"/>
      <c r="AA767" s="743"/>
      <c r="AB767" s="743"/>
      <c r="AC767" s="743"/>
      <c r="AD767" s="743"/>
      <c r="AE767" s="743"/>
      <c r="AF767" s="743"/>
      <c r="AG767" s="743"/>
      <c r="AH767" s="743"/>
      <c r="AI767" s="743"/>
      <c r="AJ767" s="743"/>
      <c r="AK767" s="743"/>
      <c r="AL767" s="743"/>
      <c r="AM767" s="743"/>
      <c r="AN767" s="743"/>
      <c r="AO767" s="743"/>
      <c r="AP767" s="743"/>
      <c r="AQ767" s="743"/>
      <c r="AR767" s="743"/>
      <c r="AS767" s="743"/>
      <c r="AT767" s="743"/>
      <c r="AU767" s="743"/>
      <c r="AV767" s="743"/>
      <c r="AW767" s="743"/>
      <c r="AX767" s="743"/>
      <c r="AY767" s="743"/>
      <c r="AZ767" s="743"/>
      <c r="BA767" s="743"/>
      <c r="BB767" s="743"/>
      <c r="BC767" s="743"/>
      <c r="BD767" s="743"/>
      <c r="BE767" s="743"/>
      <c r="BF767" s="743"/>
      <c r="BG767" s="743"/>
      <c r="BH767" s="743"/>
    </row>
    <row r="768" spans="1:60" s="628" customFormat="1" ht="15" customHeight="1" x14ac:dyDescent="0.25">
      <c r="A768" s="747"/>
      <c r="B768" s="750"/>
      <c r="C768" s="750"/>
      <c r="D768" s="751"/>
      <c r="E768" s="752"/>
      <c r="F768" s="753"/>
      <c r="G768" s="743"/>
      <c r="H768" s="743"/>
      <c r="I768" s="743"/>
      <c r="J768" s="743"/>
      <c r="K768" s="743"/>
      <c r="L768" s="743"/>
      <c r="M768" s="743"/>
      <c r="N768" s="743"/>
      <c r="O768" s="743"/>
      <c r="P768" s="743"/>
      <c r="Q768" s="743"/>
      <c r="R768" s="743"/>
      <c r="S768" s="743"/>
      <c r="T768" s="743"/>
      <c r="U768" s="743"/>
      <c r="V768" s="743"/>
      <c r="W768" s="743"/>
      <c r="X768" s="743"/>
      <c r="Y768" s="743"/>
      <c r="Z768" s="743"/>
      <c r="AA768" s="743"/>
      <c r="AB768" s="743"/>
      <c r="AC768" s="743"/>
      <c r="AD768" s="743"/>
      <c r="AE768" s="743"/>
      <c r="AF768" s="743"/>
      <c r="AG768" s="743"/>
      <c r="AH768" s="743"/>
      <c r="AI768" s="743"/>
      <c r="AJ768" s="743"/>
      <c r="AK768" s="743"/>
      <c r="AL768" s="743"/>
      <c r="AM768" s="743"/>
      <c r="AN768" s="743"/>
      <c r="AO768" s="743"/>
      <c r="AP768" s="743"/>
      <c r="AQ768" s="743"/>
      <c r="AR768" s="743"/>
      <c r="AS768" s="743"/>
      <c r="AT768" s="743"/>
      <c r="AU768" s="743"/>
      <c r="AV768" s="743"/>
      <c r="AW768" s="743"/>
      <c r="AX768" s="743"/>
      <c r="AY768" s="743"/>
      <c r="AZ768" s="743"/>
      <c r="BA768" s="743"/>
      <c r="BB768" s="743"/>
      <c r="BC768" s="743"/>
      <c r="BD768" s="743"/>
      <c r="BE768" s="743"/>
      <c r="BF768" s="743"/>
      <c r="BG768" s="743"/>
      <c r="BH768" s="743"/>
    </row>
    <row r="769" spans="1:60" s="628" customFormat="1" ht="15" customHeight="1" x14ac:dyDescent="0.25">
      <c r="A769" s="747"/>
      <c r="B769" s="750"/>
      <c r="C769" s="750"/>
      <c r="D769" s="751"/>
      <c r="E769" s="752"/>
      <c r="F769" s="753"/>
      <c r="G769" s="743"/>
      <c r="H769" s="743"/>
      <c r="I769" s="743"/>
      <c r="J769" s="743"/>
      <c r="K769" s="743"/>
      <c r="L769" s="743"/>
      <c r="M769" s="743"/>
      <c r="N769" s="743"/>
      <c r="O769" s="743"/>
      <c r="P769" s="743"/>
      <c r="Q769" s="743"/>
      <c r="R769" s="743"/>
      <c r="S769" s="743"/>
      <c r="T769" s="743"/>
      <c r="U769" s="743"/>
      <c r="V769" s="743"/>
      <c r="W769" s="743"/>
      <c r="X769" s="743"/>
      <c r="Y769" s="743"/>
      <c r="Z769" s="743"/>
      <c r="AA769" s="743"/>
      <c r="AB769" s="743"/>
      <c r="AC769" s="743"/>
      <c r="AD769" s="743"/>
      <c r="AE769" s="743"/>
      <c r="AF769" s="743"/>
      <c r="AG769" s="743"/>
      <c r="AH769" s="743"/>
      <c r="AI769" s="743"/>
      <c r="AJ769" s="743"/>
      <c r="AK769" s="743"/>
      <c r="AL769" s="743"/>
      <c r="AM769" s="743"/>
      <c r="AN769" s="743"/>
      <c r="AO769" s="743"/>
      <c r="AP769" s="743"/>
      <c r="AQ769" s="743"/>
      <c r="AR769" s="743"/>
      <c r="AS769" s="743"/>
      <c r="AT769" s="743"/>
      <c r="AU769" s="743"/>
      <c r="AV769" s="743"/>
      <c r="AW769" s="743"/>
      <c r="AX769" s="743"/>
      <c r="AY769" s="743"/>
      <c r="AZ769" s="743"/>
      <c r="BA769" s="743"/>
      <c r="BB769" s="743"/>
      <c r="BC769" s="743"/>
      <c r="BD769" s="743"/>
      <c r="BE769" s="743"/>
      <c r="BF769" s="743"/>
      <c r="BG769" s="743"/>
      <c r="BH769" s="743"/>
    </row>
    <row r="770" spans="1:60" s="628" customFormat="1" ht="15" customHeight="1" x14ac:dyDescent="0.25">
      <c r="A770" s="747"/>
      <c r="B770" s="750"/>
      <c r="C770" s="750"/>
      <c r="D770" s="751"/>
      <c r="E770" s="752"/>
      <c r="F770" s="753"/>
      <c r="G770" s="743"/>
      <c r="H770" s="743"/>
      <c r="I770" s="743"/>
      <c r="J770" s="743"/>
      <c r="K770" s="743"/>
      <c r="L770" s="743"/>
      <c r="M770" s="743"/>
      <c r="N770" s="743"/>
      <c r="O770" s="743"/>
      <c r="P770" s="743"/>
      <c r="Q770" s="743"/>
      <c r="R770" s="743"/>
      <c r="S770" s="743"/>
      <c r="T770" s="743"/>
      <c r="U770" s="743"/>
      <c r="V770" s="743"/>
      <c r="W770" s="743"/>
      <c r="X770" s="743"/>
      <c r="Y770" s="743"/>
      <c r="Z770" s="743"/>
      <c r="AA770" s="743"/>
      <c r="AB770" s="743"/>
      <c r="AC770" s="743"/>
      <c r="AD770" s="743"/>
      <c r="AE770" s="743"/>
      <c r="AF770" s="743"/>
      <c r="AG770" s="743"/>
      <c r="AH770" s="743"/>
      <c r="AI770" s="743"/>
      <c r="AJ770" s="743"/>
      <c r="AK770" s="743"/>
      <c r="AL770" s="743"/>
      <c r="AM770" s="743"/>
      <c r="AN770" s="743"/>
      <c r="AO770" s="743"/>
      <c r="AP770" s="743"/>
      <c r="AQ770" s="743"/>
      <c r="AR770" s="743"/>
      <c r="AS770" s="743"/>
      <c r="AT770" s="743"/>
      <c r="AU770" s="743"/>
      <c r="AV770" s="743"/>
      <c r="AW770" s="743"/>
      <c r="AX770" s="743"/>
      <c r="AY770" s="743"/>
      <c r="AZ770" s="743"/>
      <c r="BA770" s="743"/>
      <c r="BB770" s="743"/>
      <c r="BC770" s="743"/>
      <c r="BD770" s="743"/>
      <c r="BE770" s="743"/>
      <c r="BF770" s="743"/>
      <c r="BG770" s="743"/>
      <c r="BH770" s="743"/>
    </row>
    <row r="771" spans="1:60" s="628" customFormat="1" ht="15" customHeight="1" x14ac:dyDescent="0.25">
      <c r="A771" s="747"/>
      <c r="B771" s="750"/>
      <c r="C771" s="750"/>
      <c r="D771" s="751"/>
      <c r="E771" s="752"/>
      <c r="F771" s="753"/>
      <c r="G771" s="743"/>
      <c r="H771" s="743"/>
      <c r="I771" s="743"/>
      <c r="J771" s="743"/>
      <c r="K771" s="743"/>
      <c r="L771" s="743"/>
      <c r="M771" s="743"/>
      <c r="N771" s="743"/>
      <c r="O771" s="743"/>
      <c r="P771" s="743"/>
      <c r="Q771" s="743"/>
      <c r="R771" s="743"/>
      <c r="S771" s="743"/>
      <c r="T771" s="743"/>
      <c r="U771" s="743"/>
      <c r="V771" s="743"/>
      <c r="W771" s="743"/>
      <c r="X771" s="743"/>
      <c r="Y771" s="743"/>
      <c r="Z771" s="743"/>
      <c r="AA771" s="743"/>
      <c r="AB771" s="743"/>
      <c r="AC771" s="743"/>
      <c r="AD771" s="743"/>
      <c r="AE771" s="743"/>
      <c r="AF771" s="743"/>
      <c r="AG771" s="743"/>
      <c r="AH771" s="743"/>
      <c r="AI771" s="743"/>
      <c r="AJ771" s="743"/>
      <c r="AK771" s="743"/>
      <c r="AL771" s="743"/>
      <c r="AM771" s="743"/>
      <c r="AN771" s="743"/>
      <c r="AO771" s="743"/>
      <c r="AP771" s="743"/>
      <c r="AQ771" s="743"/>
      <c r="AR771" s="743"/>
      <c r="AS771" s="743"/>
      <c r="AT771" s="743"/>
      <c r="AU771" s="743"/>
      <c r="AV771" s="743"/>
      <c r="AW771" s="743"/>
      <c r="AX771" s="743"/>
      <c r="AY771" s="743"/>
      <c r="AZ771" s="743"/>
      <c r="BA771" s="743"/>
      <c r="BB771" s="743"/>
      <c r="BC771" s="743"/>
      <c r="BD771" s="743"/>
      <c r="BE771" s="743"/>
      <c r="BF771" s="743"/>
      <c r="BG771" s="743"/>
      <c r="BH771" s="743"/>
    </row>
    <row r="772" spans="1:60" s="628" customFormat="1" ht="15" customHeight="1" x14ac:dyDescent="0.25">
      <c r="A772" s="747"/>
      <c r="B772" s="750"/>
      <c r="C772" s="750"/>
      <c r="D772" s="751"/>
      <c r="E772" s="752"/>
      <c r="F772" s="753"/>
      <c r="G772" s="743"/>
      <c r="H772" s="743"/>
      <c r="I772" s="743"/>
      <c r="J772" s="743"/>
      <c r="K772" s="743"/>
      <c r="L772" s="743"/>
      <c r="M772" s="743"/>
      <c r="N772" s="743"/>
      <c r="O772" s="743"/>
      <c r="P772" s="743"/>
      <c r="Q772" s="743"/>
      <c r="R772" s="743"/>
      <c r="S772" s="743"/>
      <c r="T772" s="743"/>
      <c r="U772" s="743"/>
      <c r="V772" s="743"/>
      <c r="W772" s="743"/>
      <c r="X772" s="743"/>
      <c r="Y772" s="743"/>
      <c r="Z772" s="743"/>
      <c r="AA772" s="743"/>
      <c r="AB772" s="743"/>
      <c r="AC772" s="743"/>
      <c r="AD772" s="743"/>
      <c r="AE772" s="743"/>
      <c r="AF772" s="743"/>
      <c r="AG772" s="743"/>
      <c r="AH772" s="743"/>
      <c r="AI772" s="743"/>
      <c r="AJ772" s="743"/>
      <c r="AK772" s="743"/>
      <c r="AL772" s="743"/>
      <c r="AM772" s="743"/>
      <c r="AN772" s="743"/>
      <c r="AO772" s="743"/>
      <c r="AP772" s="743"/>
      <c r="AQ772" s="743"/>
      <c r="AR772" s="743"/>
      <c r="AS772" s="743"/>
      <c r="AT772" s="743"/>
      <c r="AU772" s="743"/>
      <c r="AV772" s="743"/>
      <c r="AW772" s="743"/>
      <c r="AX772" s="743"/>
      <c r="AY772" s="743"/>
      <c r="AZ772" s="743"/>
      <c r="BA772" s="743"/>
      <c r="BB772" s="743"/>
      <c r="BC772" s="743"/>
      <c r="BD772" s="743"/>
      <c r="BE772" s="743"/>
      <c r="BF772" s="743"/>
      <c r="BG772" s="743"/>
      <c r="BH772" s="743"/>
    </row>
    <row r="773" spans="1:60" s="628" customFormat="1" ht="15" customHeight="1" x14ac:dyDescent="0.25">
      <c r="A773" s="747"/>
      <c r="B773" s="750"/>
      <c r="C773" s="750"/>
      <c r="D773" s="751"/>
      <c r="E773" s="752"/>
      <c r="F773" s="753"/>
      <c r="G773" s="743"/>
      <c r="H773" s="743"/>
      <c r="I773" s="743"/>
      <c r="J773" s="743"/>
      <c r="K773" s="743"/>
      <c r="L773" s="743"/>
      <c r="M773" s="743"/>
      <c r="N773" s="743"/>
      <c r="O773" s="743"/>
      <c r="P773" s="743"/>
      <c r="Q773" s="743"/>
      <c r="R773" s="743"/>
      <c r="S773" s="743"/>
      <c r="T773" s="743"/>
      <c r="U773" s="743"/>
      <c r="V773" s="743"/>
      <c r="W773" s="743"/>
      <c r="X773" s="743"/>
      <c r="Y773" s="743"/>
      <c r="Z773" s="743"/>
      <c r="AA773" s="743"/>
      <c r="AB773" s="743"/>
      <c r="AC773" s="743"/>
      <c r="AD773" s="743"/>
      <c r="AE773" s="743"/>
      <c r="AF773" s="743"/>
      <c r="AG773" s="743"/>
      <c r="AH773" s="743"/>
      <c r="AI773" s="743"/>
      <c r="AJ773" s="743"/>
      <c r="AK773" s="743"/>
      <c r="AL773" s="743"/>
      <c r="AM773" s="743"/>
      <c r="AN773" s="743"/>
      <c r="AO773" s="743"/>
      <c r="AP773" s="743"/>
      <c r="AQ773" s="743"/>
      <c r="AR773" s="743"/>
      <c r="AS773" s="743"/>
      <c r="AT773" s="743"/>
      <c r="AU773" s="743"/>
      <c r="AV773" s="743"/>
      <c r="AW773" s="743"/>
      <c r="AX773" s="743"/>
      <c r="AY773" s="743"/>
      <c r="AZ773" s="743"/>
      <c r="BA773" s="743"/>
      <c r="BB773" s="743"/>
      <c r="BC773" s="743"/>
      <c r="BD773" s="743"/>
      <c r="BE773" s="743"/>
      <c r="BF773" s="743"/>
      <c r="BG773" s="743"/>
      <c r="BH773" s="743"/>
    </row>
    <row r="774" spans="1:60" s="628" customFormat="1" ht="15" customHeight="1" x14ac:dyDescent="0.25">
      <c r="A774" s="747"/>
      <c r="B774" s="750"/>
      <c r="C774" s="750"/>
      <c r="D774" s="751"/>
      <c r="E774" s="752"/>
      <c r="F774" s="753"/>
      <c r="G774" s="743"/>
      <c r="H774" s="743"/>
      <c r="I774" s="743"/>
      <c r="J774" s="743"/>
      <c r="K774" s="743"/>
      <c r="L774" s="743"/>
      <c r="M774" s="743"/>
      <c r="N774" s="743"/>
      <c r="O774" s="743"/>
      <c r="P774" s="743"/>
      <c r="Q774" s="743"/>
      <c r="R774" s="743"/>
      <c r="S774" s="743"/>
      <c r="T774" s="743"/>
      <c r="U774" s="743"/>
      <c r="V774" s="743"/>
      <c r="W774" s="743"/>
      <c r="X774" s="743"/>
      <c r="Y774" s="743"/>
      <c r="Z774" s="743"/>
      <c r="AA774" s="743"/>
      <c r="AB774" s="743"/>
      <c r="AC774" s="743"/>
      <c r="AD774" s="743"/>
      <c r="AE774" s="743"/>
      <c r="AF774" s="743"/>
      <c r="AG774" s="743"/>
      <c r="AH774" s="743"/>
      <c r="AI774" s="743"/>
      <c r="AJ774" s="743"/>
      <c r="AK774" s="743"/>
      <c r="AL774" s="743"/>
      <c r="AM774" s="743"/>
      <c r="AN774" s="743"/>
      <c r="AO774" s="743"/>
      <c r="AP774" s="743"/>
      <c r="AQ774" s="743"/>
      <c r="AR774" s="743"/>
      <c r="AS774" s="743"/>
      <c r="AT774" s="743"/>
      <c r="AU774" s="743"/>
      <c r="AV774" s="743"/>
      <c r="AW774" s="743"/>
      <c r="AX774" s="743"/>
      <c r="AY774" s="743"/>
      <c r="AZ774" s="743"/>
      <c r="BA774" s="743"/>
      <c r="BB774" s="743"/>
      <c r="BC774" s="743"/>
      <c r="BD774" s="743"/>
      <c r="BE774" s="743"/>
      <c r="BF774" s="743"/>
      <c r="BG774" s="743"/>
      <c r="BH774" s="743"/>
    </row>
    <row r="775" spans="1:60" s="628" customFormat="1" ht="15" customHeight="1" x14ac:dyDescent="0.25">
      <c r="A775" s="747"/>
      <c r="B775" s="750"/>
      <c r="C775" s="750"/>
      <c r="D775" s="751"/>
      <c r="E775" s="752"/>
      <c r="F775" s="753"/>
      <c r="G775" s="743"/>
      <c r="H775" s="743"/>
      <c r="I775" s="743"/>
      <c r="J775" s="743"/>
      <c r="K775" s="743"/>
      <c r="L775" s="743"/>
      <c r="M775" s="743"/>
      <c r="N775" s="743"/>
      <c r="O775" s="743"/>
      <c r="P775" s="743"/>
      <c r="Q775" s="743"/>
      <c r="R775" s="743"/>
      <c r="S775" s="743"/>
      <c r="T775" s="743"/>
      <c r="U775" s="743"/>
      <c r="V775" s="743"/>
      <c r="W775" s="743"/>
      <c r="X775" s="743"/>
      <c r="Y775" s="743"/>
      <c r="Z775" s="743"/>
      <c r="AA775" s="743"/>
      <c r="AB775" s="743"/>
      <c r="AC775" s="743"/>
      <c r="AD775" s="743"/>
      <c r="AE775" s="743"/>
      <c r="AF775" s="743"/>
      <c r="AG775" s="743"/>
      <c r="AH775" s="743"/>
      <c r="AI775" s="743"/>
      <c r="AJ775" s="743"/>
      <c r="AK775" s="743"/>
      <c r="AL775" s="743"/>
      <c r="AM775" s="743"/>
      <c r="AN775" s="743"/>
      <c r="AO775" s="743"/>
      <c r="AP775" s="743"/>
      <c r="AQ775" s="743"/>
      <c r="AR775" s="743"/>
      <c r="AS775" s="743"/>
      <c r="AT775" s="743"/>
      <c r="AU775" s="743"/>
      <c r="AV775" s="743"/>
      <c r="AW775" s="743"/>
      <c r="AX775" s="743"/>
      <c r="AY775" s="743"/>
      <c r="AZ775" s="743"/>
      <c r="BA775" s="743"/>
      <c r="BB775" s="743"/>
      <c r="BC775" s="743"/>
      <c r="BD775" s="743"/>
      <c r="BE775" s="743"/>
      <c r="BF775" s="743"/>
      <c r="BG775" s="743"/>
      <c r="BH775" s="743"/>
    </row>
    <row r="776" spans="1:60" s="628" customFormat="1" ht="15" customHeight="1" x14ac:dyDescent="0.25">
      <c r="A776" s="747"/>
      <c r="B776" s="750"/>
      <c r="C776" s="750"/>
      <c r="D776" s="751"/>
      <c r="E776" s="752"/>
      <c r="F776" s="753"/>
      <c r="G776" s="743"/>
      <c r="H776" s="743"/>
      <c r="I776" s="743"/>
      <c r="J776" s="743"/>
      <c r="K776" s="743"/>
      <c r="L776" s="743"/>
      <c r="M776" s="743"/>
      <c r="N776" s="743"/>
      <c r="O776" s="743"/>
      <c r="P776" s="743"/>
      <c r="Q776" s="743"/>
      <c r="R776" s="743"/>
      <c r="S776" s="743"/>
      <c r="T776" s="743"/>
      <c r="U776" s="743"/>
      <c r="V776" s="743"/>
      <c r="W776" s="743"/>
      <c r="X776" s="743"/>
      <c r="Y776" s="743"/>
      <c r="Z776" s="743"/>
      <c r="AA776" s="743"/>
      <c r="AB776" s="743"/>
      <c r="AC776" s="743"/>
      <c r="AD776" s="743"/>
      <c r="AE776" s="743"/>
      <c r="AF776" s="743"/>
      <c r="AG776" s="743"/>
      <c r="AH776" s="743"/>
      <c r="AI776" s="743"/>
      <c r="AJ776" s="743"/>
      <c r="AK776" s="743"/>
      <c r="AL776" s="743"/>
      <c r="AM776" s="743"/>
      <c r="AN776" s="743"/>
      <c r="AO776" s="743"/>
      <c r="AP776" s="743"/>
      <c r="AQ776" s="743"/>
      <c r="AR776" s="743"/>
      <c r="AS776" s="743"/>
      <c r="AT776" s="743"/>
      <c r="AU776" s="743"/>
      <c r="AV776" s="743"/>
      <c r="AW776" s="743"/>
      <c r="AX776" s="743"/>
      <c r="AY776" s="743"/>
      <c r="AZ776" s="743"/>
      <c r="BA776" s="743"/>
      <c r="BB776" s="743"/>
      <c r="BC776" s="743"/>
      <c r="BD776" s="743"/>
      <c r="BE776" s="743"/>
      <c r="BF776" s="743"/>
      <c r="BG776" s="743"/>
      <c r="BH776" s="743"/>
    </row>
    <row r="777" spans="1:60" s="628" customFormat="1" ht="15" customHeight="1" x14ac:dyDescent="0.25">
      <c r="A777" s="747"/>
      <c r="B777" s="750"/>
      <c r="C777" s="750"/>
      <c r="D777" s="751"/>
      <c r="E777" s="752"/>
      <c r="F777" s="753"/>
      <c r="G777" s="743"/>
      <c r="H777" s="743"/>
      <c r="I777" s="743"/>
      <c r="J777" s="743"/>
      <c r="K777" s="743"/>
      <c r="L777" s="743"/>
      <c r="M777" s="743"/>
      <c r="N777" s="743"/>
      <c r="O777" s="743"/>
      <c r="P777" s="743"/>
      <c r="Q777" s="743"/>
      <c r="R777" s="743"/>
      <c r="S777" s="743"/>
      <c r="T777" s="743"/>
      <c r="U777" s="743"/>
      <c r="V777" s="743"/>
      <c r="W777" s="743"/>
      <c r="X777" s="743"/>
      <c r="Y777" s="743"/>
      <c r="Z777" s="743"/>
      <c r="AA777" s="743"/>
      <c r="AB777" s="743"/>
      <c r="AC777" s="743"/>
      <c r="AD777" s="743"/>
      <c r="AE777" s="743"/>
      <c r="AF777" s="743"/>
      <c r="AG777" s="743"/>
      <c r="AH777" s="743"/>
      <c r="AI777" s="743"/>
      <c r="AJ777" s="743"/>
      <c r="AK777" s="743"/>
      <c r="AL777" s="743"/>
      <c r="AM777" s="743"/>
      <c r="AN777" s="743"/>
      <c r="AO777" s="743"/>
      <c r="AP777" s="743"/>
      <c r="AQ777" s="743"/>
      <c r="AR777" s="743"/>
      <c r="AS777" s="743"/>
      <c r="AT777" s="743"/>
      <c r="AU777" s="743"/>
      <c r="AV777" s="743"/>
      <c r="AW777" s="743"/>
      <c r="AX777" s="743"/>
      <c r="AY777" s="743"/>
      <c r="AZ777" s="743"/>
      <c r="BA777" s="743"/>
      <c r="BB777" s="743"/>
      <c r="BC777" s="743"/>
      <c r="BD777" s="743"/>
      <c r="BE777" s="743"/>
      <c r="BF777" s="743"/>
      <c r="BG777" s="743"/>
      <c r="BH777" s="743"/>
    </row>
    <row r="778" spans="1:60" s="628" customFormat="1" ht="15" customHeight="1" x14ac:dyDescent="0.25">
      <c r="A778" s="747"/>
      <c r="B778" s="750"/>
      <c r="C778" s="750"/>
      <c r="D778" s="751"/>
      <c r="E778" s="752"/>
      <c r="F778" s="753"/>
      <c r="G778" s="743"/>
      <c r="H778" s="743"/>
      <c r="I778" s="743"/>
      <c r="J778" s="743"/>
      <c r="K778" s="743"/>
      <c r="L778" s="743"/>
      <c r="M778" s="743"/>
      <c r="N778" s="743"/>
      <c r="O778" s="743"/>
      <c r="P778" s="743"/>
      <c r="Q778" s="743"/>
      <c r="R778" s="743"/>
      <c r="S778" s="743"/>
      <c r="T778" s="743"/>
      <c r="U778" s="743"/>
      <c r="V778" s="743"/>
      <c r="W778" s="743"/>
      <c r="X778" s="743"/>
      <c r="Y778" s="743"/>
      <c r="Z778" s="743"/>
      <c r="AA778" s="743"/>
      <c r="AB778" s="743"/>
      <c r="AC778" s="743"/>
      <c r="AD778" s="743"/>
      <c r="AE778" s="743"/>
      <c r="AF778" s="743"/>
      <c r="AG778" s="743"/>
      <c r="AH778" s="743"/>
      <c r="AI778" s="743"/>
      <c r="AJ778" s="743"/>
      <c r="AK778" s="743"/>
      <c r="AL778" s="743"/>
      <c r="AM778" s="743"/>
      <c r="AN778" s="743"/>
      <c r="AO778" s="743"/>
      <c r="AP778" s="743"/>
      <c r="AQ778" s="743"/>
      <c r="AR778" s="743"/>
      <c r="AS778" s="743"/>
      <c r="AT778" s="743"/>
      <c r="AU778" s="743"/>
      <c r="AV778" s="743"/>
      <c r="AW778" s="743"/>
      <c r="AX778" s="743"/>
      <c r="AY778" s="743"/>
      <c r="AZ778" s="743"/>
      <c r="BA778" s="743"/>
      <c r="BB778" s="743"/>
      <c r="BC778" s="743"/>
      <c r="BD778" s="743"/>
      <c r="BE778" s="743"/>
      <c r="BF778" s="743"/>
      <c r="BG778" s="743"/>
      <c r="BH778" s="743"/>
    </row>
    <row r="779" spans="1:60" s="628" customFormat="1" ht="15" customHeight="1" x14ac:dyDescent="0.25">
      <c r="A779" s="747"/>
      <c r="B779" s="750"/>
      <c r="C779" s="750"/>
      <c r="D779" s="751"/>
      <c r="E779" s="752"/>
      <c r="F779" s="753"/>
      <c r="G779" s="743"/>
      <c r="H779" s="743"/>
      <c r="I779" s="743"/>
      <c r="J779" s="743"/>
      <c r="K779" s="743"/>
      <c r="L779" s="743"/>
      <c r="M779" s="743"/>
      <c r="N779" s="743"/>
      <c r="O779" s="743"/>
      <c r="P779" s="743"/>
      <c r="Q779" s="743"/>
      <c r="R779" s="743"/>
      <c r="S779" s="743"/>
      <c r="T779" s="743"/>
      <c r="U779" s="743"/>
      <c r="V779" s="743"/>
      <c r="W779" s="743"/>
      <c r="X779" s="743"/>
      <c r="Y779" s="743"/>
      <c r="Z779" s="743"/>
      <c r="AA779" s="743"/>
      <c r="AB779" s="743"/>
      <c r="AC779" s="743"/>
      <c r="AD779" s="743"/>
      <c r="AE779" s="743"/>
      <c r="AF779" s="743"/>
      <c r="AG779" s="743"/>
      <c r="AH779" s="743"/>
      <c r="AI779" s="743"/>
      <c r="AJ779" s="743"/>
      <c r="AK779" s="743"/>
      <c r="AL779" s="743"/>
      <c r="AM779" s="743"/>
      <c r="AN779" s="743"/>
      <c r="AO779" s="743"/>
      <c r="AP779" s="743"/>
      <c r="AQ779" s="743"/>
      <c r="AR779" s="743"/>
      <c r="AS779" s="743"/>
      <c r="AT779" s="743"/>
      <c r="AU779" s="743"/>
      <c r="AV779" s="743"/>
      <c r="AW779" s="743"/>
      <c r="AX779" s="743"/>
      <c r="AY779" s="743"/>
      <c r="AZ779" s="743"/>
      <c r="BA779" s="743"/>
      <c r="BB779" s="743"/>
      <c r="BC779" s="743"/>
      <c r="BD779" s="743"/>
      <c r="BE779" s="743"/>
      <c r="BF779" s="743"/>
      <c r="BG779" s="743"/>
      <c r="BH779" s="743"/>
    </row>
    <row r="780" spans="1:60" s="628" customFormat="1" ht="15" customHeight="1" x14ac:dyDescent="0.25">
      <c r="A780" s="747"/>
      <c r="B780" s="750"/>
      <c r="C780" s="750"/>
      <c r="D780" s="751"/>
      <c r="E780" s="752"/>
      <c r="F780" s="753"/>
      <c r="G780" s="743"/>
      <c r="H780" s="743"/>
      <c r="I780" s="743"/>
      <c r="J780" s="743"/>
      <c r="K780" s="743"/>
      <c r="L780" s="743"/>
      <c r="M780" s="743"/>
      <c r="N780" s="743"/>
      <c r="O780" s="743"/>
      <c r="P780" s="743"/>
      <c r="Q780" s="743"/>
      <c r="R780" s="743"/>
      <c r="S780" s="743"/>
      <c r="T780" s="743"/>
      <c r="U780" s="743"/>
      <c r="V780" s="743"/>
      <c r="W780" s="743"/>
      <c r="X780" s="743"/>
      <c r="Y780" s="743"/>
      <c r="Z780" s="743"/>
      <c r="AA780" s="743"/>
      <c r="AB780" s="743"/>
      <c r="AC780" s="743"/>
      <c r="AD780" s="743"/>
      <c r="AE780" s="743"/>
      <c r="AF780" s="743"/>
      <c r="AG780" s="743"/>
      <c r="AH780" s="743"/>
      <c r="AI780" s="743"/>
      <c r="AJ780" s="743"/>
      <c r="AK780" s="743"/>
      <c r="AL780" s="743"/>
      <c r="AM780" s="743"/>
      <c r="AN780" s="743"/>
      <c r="AO780" s="743"/>
      <c r="AP780" s="743"/>
      <c r="AQ780" s="743"/>
      <c r="AR780" s="743"/>
      <c r="AS780" s="743"/>
      <c r="AT780" s="743"/>
      <c r="AU780" s="743"/>
      <c r="AV780" s="743"/>
      <c r="AW780" s="743"/>
      <c r="AX780" s="743"/>
      <c r="AY780" s="743"/>
      <c r="AZ780" s="743"/>
      <c r="BA780" s="743"/>
      <c r="BB780" s="743"/>
      <c r="BC780" s="743"/>
      <c r="BD780" s="743"/>
      <c r="BE780" s="743"/>
      <c r="BF780" s="743"/>
      <c r="BG780" s="743"/>
      <c r="BH780" s="743"/>
    </row>
    <row r="781" spans="1:60" s="628" customFormat="1" ht="15" customHeight="1" x14ac:dyDescent="0.25">
      <c r="A781" s="747"/>
      <c r="B781" s="750"/>
      <c r="C781" s="750"/>
      <c r="D781" s="751"/>
      <c r="E781" s="752"/>
      <c r="F781" s="753"/>
      <c r="G781" s="743"/>
      <c r="H781" s="743"/>
      <c r="I781" s="743"/>
      <c r="J781" s="743"/>
      <c r="K781" s="743"/>
      <c r="L781" s="743"/>
      <c r="M781" s="743"/>
      <c r="N781" s="743"/>
      <c r="O781" s="743"/>
      <c r="P781" s="743"/>
      <c r="Q781" s="743"/>
      <c r="R781" s="743"/>
      <c r="S781" s="743"/>
      <c r="T781" s="743"/>
      <c r="U781" s="743"/>
      <c r="V781" s="743"/>
      <c r="W781" s="743"/>
      <c r="X781" s="743"/>
      <c r="Y781" s="743"/>
      <c r="Z781" s="743"/>
      <c r="AA781" s="743"/>
      <c r="AB781" s="743"/>
      <c r="AC781" s="743"/>
      <c r="AD781" s="743"/>
      <c r="AE781" s="743"/>
      <c r="AF781" s="743"/>
      <c r="AG781" s="743"/>
      <c r="AH781" s="743"/>
      <c r="AI781" s="743"/>
      <c r="AJ781" s="743"/>
      <c r="AK781" s="743"/>
      <c r="AL781" s="743"/>
      <c r="AM781" s="743"/>
      <c r="AN781" s="743"/>
      <c r="AO781" s="743"/>
      <c r="AP781" s="743"/>
      <c r="AQ781" s="743"/>
      <c r="AR781" s="743"/>
      <c r="AS781" s="743"/>
      <c r="AT781" s="743"/>
      <c r="AU781" s="743"/>
      <c r="AV781" s="743"/>
      <c r="AW781" s="743"/>
      <c r="AX781" s="743"/>
      <c r="AY781" s="743"/>
      <c r="AZ781" s="743"/>
      <c r="BA781" s="743"/>
      <c r="BB781" s="743"/>
      <c r="BC781" s="743"/>
      <c r="BD781" s="743"/>
      <c r="BE781" s="743"/>
      <c r="BF781" s="743"/>
      <c r="BG781" s="743"/>
      <c r="BH781" s="743"/>
    </row>
    <row r="782" spans="1:60" s="628" customFormat="1" ht="15" customHeight="1" x14ac:dyDescent="0.25">
      <c r="A782" s="747"/>
      <c r="B782" s="750"/>
      <c r="C782" s="750"/>
      <c r="D782" s="751"/>
      <c r="E782" s="752"/>
      <c r="F782" s="753"/>
      <c r="G782" s="743"/>
      <c r="H782" s="743"/>
      <c r="I782" s="743"/>
      <c r="J782" s="743"/>
      <c r="K782" s="743"/>
      <c r="L782" s="743"/>
      <c r="M782" s="743"/>
      <c r="N782" s="743"/>
      <c r="O782" s="743"/>
      <c r="P782" s="743"/>
      <c r="Q782" s="743"/>
      <c r="R782" s="743"/>
      <c r="S782" s="743"/>
      <c r="T782" s="743"/>
      <c r="U782" s="743"/>
      <c r="V782" s="743"/>
      <c r="W782" s="743"/>
      <c r="X782" s="743"/>
      <c r="Y782" s="743"/>
      <c r="Z782" s="743"/>
      <c r="AA782" s="743"/>
      <c r="AB782" s="743"/>
      <c r="AC782" s="743"/>
      <c r="AD782" s="743"/>
      <c r="AE782" s="743"/>
      <c r="AF782" s="743"/>
      <c r="AG782" s="743"/>
      <c r="AH782" s="743"/>
      <c r="AI782" s="743"/>
      <c r="AJ782" s="743"/>
      <c r="AK782" s="743"/>
      <c r="AL782" s="743"/>
      <c r="AM782" s="743"/>
      <c r="AN782" s="743"/>
      <c r="AO782" s="743"/>
      <c r="AP782" s="743"/>
      <c r="AQ782" s="743"/>
      <c r="AR782" s="743"/>
      <c r="AS782" s="743"/>
      <c r="AT782" s="743"/>
      <c r="AU782" s="743"/>
      <c r="AV782" s="743"/>
      <c r="AW782" s="743"/>
      <c r="AX782" s="743"/>
      <c r="AY782" s="743"/>
      <c r="AZ782" s="743"/>
      <c r="BA782" s="743"/>
      <c r="BB782" s="743"/>
      <c r="BC782" s="743"/>
      <c r="BD782" s="743"/>
      <c r="BE782" s="743"/>
      <c r="BF782" s="743"/>
      <c r="BG782" s="743"/>
      <c r="BH782" s="743"/>
    </row>
    <row r="783" spans="1:60" s="628" customFormat="1" ht="15" customHeight="1" x14ac:dyDescent="0.25">
      <c r="A783" s="747"/>
      <c r="B783" s="750"/>
      <c r="C783" s="750"/>
      <c r="D783" s="751"/>
      <c r="E783" s="752"/>
      <c r="F783" s="753"/>
      <c r="G783" s="743"/>
      <c r="H783" s="743"/>
      <c r="I783" s="743"/>
      <c r="J783" s="743"/>
      <c r="K783" s="743"/>
      <c r="L783" s="743"/>
      <c r="M783" s="743"/>
      <c r="N783" s="743"/>
      <c r="O783" s="743"/>
      <c r="P783" s="743"/>
      <c r="Q783" s="743"/>
      <c r="R783" s="743"/>
      <c r="S783" s="743"/>
      <c r="T783" s="743"/>
      <c r="U783" s="743"/>
      <c r="V783" s="743"/>
      <c r="W783" s="743"/>
      <c r="X783" s="743"/>
      <c r="Y783" s="743"/>
      <c r="Z783" s="743"/>
      <c r="AA783" s="743"/>
      <c r="AB783" s="743"/>
      <c r="AC783" s="743"/>
      <c r="AD783" s="743"/>
      <c r="AE783" s="743"/>
      <c r="AF783" s="743"/>
      <c r="AG783" s="743"/>
      <c r="AH783" s="743"/>
      <c r="AI783" s="743"/>
      <c r="AJ783" s="743"/>
      <c r="AK783" s="743"/>
      <c r="AL783" s="743"/>
      <c r="AM783" s="743"/>
      <c r="AN783" s="743"/>
      <c r="AO783" s="743"/>
      <c r="AP783" s="743"/>
      <c r="AQ783" s="743"/>
      <c r="AR783" s="743"/>
      <c r="AS783" s="743"/>
      <c r="AT783" s="743"/>
      <c r="AU783" s="743"/>
      <c r="AV783" s="743"/>
      <c r="AW783" s="743"/>
      <c r="AX783" s="743"/>
      <c r="AY783" s="743"/>
      <c r="AZ783" s="743"/>
      <c r="BA783" s="743"/>
      <c r="BB783" s="743"/>
      <c r="BC783" s="743"/>
      <c r="BD783" s="743"/>
      <c r="BE783" s="743"/>
      <c r="BF783" s="743"/>
      <c r="BG783" s="743"/>
      <c r="BH783" s="743"/>
    </row>
    <row r="784" spans="1:60" s="628" customFormat="1" ht="15" customHeight="1" x14ac:dyDescent="0.25">
      <c r="A784" s="747"/>
      <c r="B784" s="750"/>
      <c r="C784" s="750"/>
      <c r="D784" s="751"/>
      <c r="E784" s="752"/>
      <c r="F784" s="753"/>
      <c r="G784" s="743"/>
      <c r="H784" s="743"/>
      <c r="I784" s="743"/>
      <c r="J784" s="743"/>
      <c r="K784" s="743"/>
      <c r="L784" s="743"/>
      <c r="M784" s="743"/>
      <c r="N784" s="743"/>
      <c r="O784" s="743"/>
      <c r="P784" s="743"/>
      <c r="Q784" s="743"/>
      <c r="R784" s="743"/>
      <c r="S784" s="743"/>
      <c r="T784" s="743"/>
      <c r="U784" s="743"/>
      <c r="V784" s="743"/>
      <c r="W784" s="743"/>
      <c r="X784" s="743"/>
      <c r="Y784" s="743"/>
      <c r="Z784" s="743"/>
      <c r="AA784" s="743"/>
      <c r="AB784" s="743"/>
      <c r="AC784" s="743"/>
      <c r="AD784" s="743"/>
      <c r="AE784" s="743"/>
      <c r="AF784" s="743"/>
      <c r="AG784" s="743"/>
      <c r="AH784" s="743"/>
      <c r="AI784" s="743"/>
      <c r="AJ784" s="743"/>
      <c r="AK784" s="743"/>
      <c r="AL784" s="743"/>
      <c r="AM784" s="743"/>
      <c r="AN784" s="743"/>
      <c r="AO784" s="743"/>
      <c r="AP784" s="743"/>
      <c r="AQ784" s="743"/>
      <c r="AR784" s="743"/>
      <c r="AS784" s="743"/>
      <c r="AT784" s="743"/>
      <c r="AU784" s="743"/>
      <c r="AV784" s="743"/>
      <c r="AW784" s="743"/>
      <c r="AX784" s="743"/>
      <c r="AY784" s="743"/>
      <c r="AZ784" s="743"/>
      <c r="BA784" s="743"/>
      <c r="BB784" s="743"/>
      <c r="BC784" s="743"/>
      <c r="BD784" s="743"/>
      <c r="BE784" s="743"/>
      <c r="BF784" s="743"/>
      <c r="BG784" s="743"/>
      <c r="BH784" s="743"/>
    </row>
    <row r="785" spans="1:60" s="628" customFormat="1" ht="15" customHeight="1" x14ac:dyDescent="0.25">
      <c r="A785" s="747"/>
      <c r="B785" s="750"/>
      <c r="C785" s="750"/>
      <c r="D785" s="751"/>
      <c r="E785" s="752"/>
      <c r="F785" s="753"/>
      <c r="G785" s="743"/>
      <c r="H785" s="743"/>
      <c r="I785" s="743"/>
      <c r="J785" s="743"/>
      <c r="K785" s="743"/>
      <c r="L785" s="743"/>
      <c r="M785" s="743"/>
      <c r="N785" s="743"/>
      <c r="O785" s="743"/>
      <c r="P785" s="743"/>
      <c r="Q785" s="743"/>
      <c r="R785" s="743"/>
      <c r="S785" s="743"/>
      <c r="T785" s="743"/>
      <c r="U785" s="743"/>
      <c r="V785" s="743"/>
      <c r="W785" s="743"/>
      <c r="X785" s="743"/>
      <c r="Y785" s="743"/>
      <c r="Z785" s="743"/>
      <c r="AA785" s="743"/>
      <c r="AB785" s="743"/>
      <c r="AC785" s="743"/>
      <c r="AD785" s="743"/>
      <c r="AE785" s="743"/>
      <c r="AF785" s="743"/>
      <c r="AG785" s="743"/>
      <c r="AH785" s="743"/>
      <c r="AI785" s="743"/>
      <c r="AJ785" s="743"/>
      <c r="AK785" s="743"/>
      <c r="AL785" s="743"/>
      <c r="AM785" s="743"/>
      <c r="AN785" s="743"/>
      <c r="AO785" s="743"/>
      <c r="AP785" s="743"/>
      <c r="AQ785" s="743"/>
      <c r="AR785" s="743"/>
      <c r="AS785" s="743"/>
      <c r="AT785" s="743"/>
      <c r="AU785" s="743"/>
      <c r="AV785" s="743"/>
      <c r="AW785" s="743"/>
      <c r="AX785" s="743"/>
      <c r="AY785" s="743"/>
      <c r="AZ785" s="743"/>
      <c r="BA785" s="743"/>
      <c r="BB785" s="743"/>
      <c r="BC785" s="743"/>
      <c r="BD785" s="743"/>
      <c r="BE785" s="743"/>
      <c r="BF785" s="743"/>
      <c r="BG785" s="743"/>
      <c r="BH785" s="743"/>
    </row>
    <row r="786" spans="1:60" s="628" customFormat="1" ht="15" customHeight="1" x14ac:dyDescent="0.25">
      <c r="A786" s="747"/>
      <c r="B786" s="750"/>
      <c r="C786" s="750"/>
      <c r="D786" s="751"/>
      <c r="E786" s="752"/>
      <c r="F786" s="753"/>
      <c r="G786" s="743"/>
      <c r="H786" s="743"/>
      <c r="I786" s="743"/>
      <c r="J786" s="743"/>
      <c r="K786" s="743"/>
      <c r="L786" s="743"/>
      <c r="M786" s="743"/>
      <c r="N786" s="743"/>
      <c r="O786" s="743"/>
      <c r="P786" s="743"/>
      <c r="Q786" s="743"/>
      <c r="R786" s="743"/>
      <c r="S786" s="743"/>
      <c r="T786" s="743"/>
      <c r="U786" s="743"/>
      <c r="V786" s="743"/>
      <c r="W786" s="743"/>
      <c r="X786" s="743"/>
      <c r="Y786" s="743"/>
      <c r="Z786" s="743"/>
      <c r="AA786" s="743"/>
      <c r="AB786" s="743"/>
      <c r="AC786" s="743"/>
      <c r="AD786" s="743"/>
      <c r="AE786" s="743"/>
      <c r="AF786" s="743"/>
      <c r="AG786" s="743"/>
      <c r="AH786" s="743"/>
      <c r="AI786" s="743"/>
      <c r="AJ786" s="743"/>
      <c r="AK786" s="743"/>
      <c r="AL786" s="743"/>
      <c r="AM786" s="743"/>
      <c r="AN786" s="743"/>
      <c r="AO786" s="743"/>
      <c r="AP786" s="743"/>
      <c r="AQ786" s="743"/>
      <c r="AR786" s="743"/>
      <c r="AS786" s="743"/>
      <c r="AT786" s="743"/>
      <c r="AU786" s="743"/>
      <c r="AV786" s="743"/>
      <c r="AW786" s="743"/>
      <c r="AX786" s="743"/>
      <c r="AY786" s="743"/>
      <c r="AZ786" s="743"/>
      <c r="BA786" s="743"/>
      <c r="BB786" s="743"/>
      <c r="BC786" s="743"/>
      <c r="BD786" s="743"/>
      <c r="BE786" s="743"/>
      <c r="BF786" s="743"/>
      <c r="BG786" s="743"/>
      <c r="BH786" s="743"/>
    </row>
    <row r="787" spans="1:60" s="628" customFormat="1" ht="15" customHeight="1" x14ac:dyDescent="0.25">
      <c r="A787" s="747"/>
      <c r="B787" s="750"/>
      <c r="C787" s="750"/>
      <c r="D787" s="751"/>
      <c r="E787" s="752"/>
      <c r="F787" s="753"/>
      <c r="G787" s="743"/>
      <c r="H787" s="743"/>
      <c r="I787" s="743"/>
      <c r="J787" s="743"/>
      <c r="K787" s="743"/>
      <c r="L787" s="743"/>
      <c r="M787" s="743"/>
      <c r="N787" s="743"/>
      <c r="O787" s="743"/>
      <c r="P787" s="743"/>
      <c r="Q787" s="743"/>
      <c r="R787" s="743"/>
      <c r="S787" s="743"/>
      <c r="T787" s="743"/>
      <c r="U787" s="743"/>
      <c r="V787" s="743"/>
      <c r="W787" s="743"/>
      <c r="X787" s="743"/>
      <c r="Y787" s="743"/>
      <c r="Z787" s="743"/>
      <c r="AA787" s="743"/>
      <c r="AB787" s="743"/>
      <c r="AC787" s="743"/>
      <c r="AD787" s="743"/>
      <c r="AE787" s="743"/>
      <c r="AF787" s="743"/>
      <c r="AG787" s="743"/>
      <c r="AH787" s="743"/>
      <c r="AI787" s="743"/>
      <c r="AJ787" s="743"/>
      <c r="AK787" s="743"/>
      <c r="AL787" s="743"/>
      <c r="AM787" s="743"/>
      <c r="AN787" s="743"/>
      <c r="AO787" s="743"/>
      <c r="AP787" s="743"/>
      <c r="AQ787" s="743"/>
      <c r="AR787" s="743"/>
      <c r="AS787" s="743"/>
      <c r="AT787" s="743"/>
      <c r="AU787" s="743"/>
      <c r="AV787" s="743"/>
      <c r="AW787" s="743"/>
      <c r="AX787" s="743"/>
      <c r="AY787" s="743"/>
      <c r="AZ787" s="743"/>
      <c r="BA787" s="743"/>
      <c r="BB787" s="743"/>
      <c r="BC787" s="743"/>
      <c r="BD787" s="743"/>
      <c r="BE787" s="743"/>
      <c r="BF787" s="743"/>
      <c r="BG787" s="743"/>
      <c r="BH787" s="743"/>
    </row>
    <row r="788" spans="1:60" s="628" customFormat="1" ht="15" customHeight="1" x14ac:dyDescent="0.25">
      <c r="A788" s="747"/>
      <c r="B788" s="750"/>
      <c r="C788" s="750"/>
      <c r="D788" s="751"/>
      <c r="E788" s="752"/>
      <c r="F788" s="753"/>
      <c r="G788" s="743"/>
      <c r="H788" s="743"/>
      <c r="I788" s="743"/>
      <c r="J788" s="743"/>
      <c r="K788" s="743"/>
      <c r="L788" s="743"/>
      <c r="M788" s="743"/>
      <c r="N788" s="743"/>
      <c r="O788" s="743"/>
      <c r="P788" s="743"/>
      <c r="Q788" s="743"/>
      <c r="R788" s="743"/>
      <c r="S788" s="743"/>
      <c r="T788" s="743"/>
      <c r="U788" s="743"/>
      <c r="V788" s="743"/>
      <c r="W788" s="743"/>
      <c r="X788" s="743"/>
      <c r="Y788" s="743"/>
      <c r="Z788" s="743"/>
      <c r="AA788" s="743"/>
      <c r="AB788" s="743"/>
      <c r="AC788" s="743"/>
      <c r="AD788" s="743"/>
      <c r="AE788" s="743"/>
      <c r="AF788" s="743"/>
      <c r="AG788" s="743"/>
      <c r="AH788" s="743"/>
      <c r="AI788" s="743"/>
      <c r="AJ788" s="743"/>
      <c r="AK788" s="743"/>
      <c r="AL788" s="743"/>
      <c r="AM788" s="743"/>
      <c r="AN788" s="743"/>
      <c r="AO788" s="743"/>
      <c r="AP788" s="743"/>
      <c r="AQ788" s="743"/>
      <c r="AR788" s="743"/>
      <c r="AS788" s="743"/>
      <c r="AT788" s="743"/>
      <c r="AU788" s="743"/>
      <c r="AV788" s="743"/>
      <c r="AW788" s="743"/>
      <c r="AX788" s="743"/>
      <c r="AY788" s="743"/>
      <c r="AZ788" s="743"/>
      <c r="BA788" s="743"/>
      <c r="BB788" s="743"/>
      <c r="BC788" s="743"/>
      <c r="BD788" s="743"/>
      <c r="BE788" s="743"/>
      <c r="BF788" s="743"/>
      <c r="BG788" s="743"/>
      <c r="BH788" s="743"/>
    </row>
    <row r="789" spans="1:60" s="628" customFormat="1" ht="15" customHeight="1" x14ac:dyDescent="0.25">
      <c r="A789" s="747"/>
      <c r="B789" s="750"/>
      <c r="C789" s="750"/>
      <c r="D789" s="751"/>
      <c r="E789" s="752"/>
      <c r="F789" s="753"/>
      <c r="G789" s="743"/>
      <c r="H789" s="743"/>
      <c r="I789" s="743"/>
      <c r="J789" s="743"/>
      <c r="K789" s="743"/>
      <c r="L789" s="743"/>
      <c r="M789" s="743"/>
      <c r="N789" s="743"/>
      <c r="O789" s="743"/>
      <c r="P789" s="743"/>
      <c r="Q789" s="743"/>
      <c r="R789" s="743"/>
      <c r="S789" s="743"/>
      <c r="T789" s="743"/>
      <c r="U789" s="743"/>
      <c r="V789" s="743"/>
      <c r="W789" s="743"/>
      <c r="X789" s="743"/>
      <c r="Y789" s="743"/>
      <c r="Z789" s="743"/>
      <c r="AA789" s="743"/>
      <c r="AB789" s="743"/>
      <c r="AC789" s="743"/>
      <c r="AD789" s="743"/>
      <c r="AE789" s="743"/>
      <c r="AF789" s="743"/>
      <c r="AG789" s="743"/>
      <c r="AH789" s="743"/>
      <c r="AI789" s="743"/>
      <c r="AJ789" s="743"/>
      <c r="AK789" s="743"/>
      <c r="AL789" s="743"/>
      <c r="AM789" s="743"/>
      <c r="AN789" s="743"/>
      <c r="AO789" s="743"/>
      <c r="AP789" s="743"/>
      <c r="AQ789" s="743"/>
      <c r="AR789" s="743"/>
      <c r="AS789" s="743"/>
      <c r="AT789" s="743"/>
      <c r="AU789" s="743"/>
      <c r="AV789" s="743"/>
      <c r="AW789" s="743"/>
      <c r="AX789" s="743"/>
      <c r="AY789" s="743"/>
      <c r="AZ789" s="743"/>
      <c r="BA789" s="743"/>
      <c r="BB789" s="743"/>
      <c r="BC789" s="743"/>
      <c r="BD789" s="743"/>
      <c r="BE789" s="743"/>
      <c r="BF789" s="743"/>
      <c r="BG789" s="743"/>
      <c r="BH789" s="743"/>
    </row>
    <row r="790" spans="1:60" s="628" customFormat="1" ht="15" customHeight="1" x14ac:dyDescent="0.25">
      <c r="A790" s="747"/>
      <c r="B790" s="750"/>
      <c r="C790" s="750"/>
      <c r="D790" s="751"/>
      <c r="E790" s="752"/>
      <c r="F790" s="753"/>
      <c r="G790" s="743"/>
      <c r="H790" s="743"/>
      <c r="I790" s="743"/>
      <c r="J790" s="743"/>
      <c r="K790" s="743"/>
      <c r="L790" s="743"/>
      <c r="M790" s="743"/>
      <c r="N790" s="743"/>
      <c r="O790" s="743"/>
      <c r="P790" s="743"/>
      <c r="Q790" s="743"/>
      <c r="R790" s="743"/>
      <c r="S790" s="743"/>
      <c r="T790" s="743"/>
      <c r="U790" s="743"/>
      <c r="V790" s="743"/>
      <c r="W790" s="743"/>
      <c r="X790" s="743"/>
      <c r="Y790" s="743"/>
      <c r="Z790" s="743"/>
      <c r="AA790" s="743"/>
      <c r="AB790" s="743"/>
      <c r="AC790" s="743"/>
      <c r="AD790" s="743"/>
      <c r="AE790" s="743"/>
      <c r="AF790" s="743"/>
      <c r="AG790" s="743"/>
      <c r="AH790" s="743"/>
      <c r="AI790" s="743"/>
      <c r="AJ790" s="743"/>
      <c r="AK790" s="743"/>
      <c r="AL790" s="743"/>
      <c r="AM790" s="743"/>
      <c r="AN790" s="743"/>
      <c r="AO790" s="743"/>
      <c r="AP790" s="743"/>
      <c r="AQ790" s="743"/>
      <c r="AR790" s="743"/>
      <c r="AS790" s="743"/>
      <c r="AT790" s="743"/>
      <c r="AU790" s="743"/>
      <c r="AV790" s="743"/>
      <c r="AW790" s="743"/>
      <c r="AX790" s="743"/>
      <c r="AY790" s="743"/>
      <c r="AZ790" s="743"/>
      <c r="BA790" s="743"/>
      <c r="BB790" s="743"/>
      <c r="BC790" s="743"/>
      <c r="BD790" s="743"/>
      <c r="BE790" s="743"/>
      <c r="BF790" s="743"/>
      <c r="BG790" s="743"/>
      <c r="BH790" s="743"/>
    </row>
    <row r="791" spans="1:60" s="628" customFormat="1" ht="15" customHeight="1" x14ac:dyDescent="0.25">
      <c r="A791" s="747"/>
      <c r="B791" s="750"/>
      <c r="C791" s="750"/>
      <c r="D791" s="751"/>
      <c r="E791" s="752"/>
      <c r="F791" s="753"/>
      <c r="G791" s="743"/>
      <c r="H791" s="743"/>
      <c r="I791" s="743"/>
      <c r="J791" s="743"/>
      <c r="K791" s="743"/>
      <c r="L791" s="743"/>
      <c r="M791" s="743"/>
      <c r="N791" s="743"/>
      <c r="O791" s="743"/>
      <c r="P791" s="743"/>
      <c r="Q791" s="743"/>
      <c r="R791" s="743"/>
      <c r="S791" s="743"/>
      <c r="T791" s="743"/>
      <c r="U791" s="743"/>
      <c r="V791" s="743"/>
      <c r="W791" s="743"/>
      <c r="X791" s="743"/>
      <c r="Y791" s="743"/>
      <c r="Z791" s="743"/>
      <c r="AA791" s="743"/>
      <c r="AB791" s="743"/>
      <c r="AC791" s="743"/>
      <c r="AD791" s="743"/>
      <c r="AE791" s="743"/>
      <c r="AF791" s="743"/>
      <c r="AG791" s="743"/>
      <c r="AH791" s="743"/>
      <c r="AI791" s="743"/>
      <c r="AJ791" s="743"/>
      <c r="AK791" s="743"/>
      <c r="AL791" s="743"/>
      <c r="AM791" s="743"/>
      <c r="AN791" s="743"/>
      <c r="AO791" s="743"/>
      <c r="AP791" s="743"/>
      <c r="AQ791" s="743"/>
      <c r="AR791" s="743"/>
      <c r="AS791" s="743"/>
      <c r="AT791" s="743"/>
      <c r="AU791" s="743"/>
      <c r="AV791" s="743"/>
      <c r="AW791" s="743"/>
      <c r="AX791" s="743"/>
      <c r="AY791" s="743"/>
      <c r="AZ791" s="743"/>
      <c r="BA791" s="743"/>
      <c r="BB791" s="743"/>
      <c r="BC791" s="743"/>
      <c r="BD791" s="743"/>
      <c r="BE791" s="743"/>
      <c r="BF791" s="743"/>
      <c r="BG791" s="743"/>
      <c r="BH791" s="743"/>
    </row>
    <row r="792" spans="1:60" s="628" customFormat="1" ht="15" customHeight="1" x14ac:dyDescent="0.25">
      <c r="A792" s="747"/>
      <c r="B792" s="750"/>
      <c r="C792" s="750"/>
      <c r="D792" s="751"/>
      <c r="E792" s="752"/>
      <c r="F792" s="753"/>
      <c r="G792" s="743"/>
      <c r="H792" s="743"/>
      <c r="I792" s="743"/>
      <c r="J792" s="743"/>
      <c r="K792" s="743"/>
      <c r="L792" s="743"/>
      <c r="M792" s="743"/>
      <c r="N792" s="743"/>
      <c r="O792" s="743"/>
      <c r="P792" s="743"/>
      <c r="Q792" s="743"/>
      <c r="R792" s="743"/>
      <c r="S792" s="743"/>
      <c r="T792" s="743"/>
      <c r="U792" s="743"/>
      <c r="V792" s="743"/>
      <c r="W792" s="743"/>
      <c r="X792" s="743"/>
      <c r="Y792" s="743"/>
      <c r="Z792" s="743"/>
      <c r="AA792" s="743"/>
      <c r="AB792" s="743"/>
      <c r="AC792" s="743"/>
      <c r="AD792" s="743"/>
      <c r="AE792" s="743"/>
      <c r="AF792" s="743"/>
      <c r="AG792" s="743"/>
      <c r="AH792" s="743"/>
      <c r="AI792" s="743"/>
      <c r="AJ792" s="743"/>
      <c r="AK792" s="743"/>
      <c r="AL792" s="743"/>
      <c r="AM792" s="743"/>
      <c r="AN792" s="743"/>
      <c r="AO792" s="743"/>
      <c r="AP792" s="743"/>
      <c r="AQ792" s="743"/>
      <c r="AR792" s="743"/>
      <c r="AS792" s="743"/>
      <c r="AT792" s="743"/>
      <c r="AU792" s="743"/>
      <c r="AV792" s="743"/>
      <c r="AW792" s="743"/>
      <c r="AX792" s="743"/>
      <c r="AY792" s="743"/>
      <c r="AZ792" s="743"/>
      <c r="BA792" s="743"/>
      <c r="BB792" s="743"/>
      <c r="BC792" s="743"/>
      <c r="BD792" s="743"/>
      <c r="BE792" s="743"/>
      <c r="BF792" s="743"/>
      <c r="BG792" s="743"/>
      <c r="BH792" s="743"/>
    </row>
    <row r="793" spans="1:60" s="628" customFormat="1" ht="15" customHeight="1" x14ac:dyDescent="0.25">
      <c r="A793" s="747"/>
      <c r="B793" s="750"/>
      <c r="C793" s="750"/>
      <c r="D793" s="751"/>
      <c r="E793" s="752"/>
      <c r="F793" s="753"/>
      <c r="G793" s="743"/>
      <c r="H793" s="743"/>
      <c r="I793" s="743"/>
      <c r="J793" s="743"/>
      <c r="K793" s="743"/>
      <c r="L793" s="743"/>
      <c r="M793" s="743"/>
      <c r="N793" s="743"/>
      <c r="O793" s="743"/>
      <c r="P793" s="743"/>
      <c r="Q793" s="743"/>
      <c r="R793" s="743"/>
      <c r="S793" s="743"/>
      <c r="T793" s="743"/>
      <c r="U793" s="743"/>
      <c r="V793" s="743"/>
      <c r="W793" s="743"/>
      <c r="X793" s="743"/>
      <c r="Y793" s="743"/>
      <c r="Z793" s="743"/>
      <c r="AA793" s="743"/>
      <c r="AB793" s="743"/>
      <c r="AC793" s="743"/>
      <c r="AD793" s="743"/>
      <c r="AE793" s="743"/>
      <c r="AF793" s="743"/>
      <c r="AG793" s="743"/>
      <c r="AH793" s="743"/>
      <c r="AI793" s="743"/>
      <c r="AJ793" s="743"/>
      <c r="AK793" s="743"/>
      <c r="AL793" s="743"/>
      <c r="AM793" s="743"/>
      <c r="AN793" s="743"/>
      <c r="AO793" s="743"/>
      <c r="AP793" s="743"/>
      <c r="AQ793" s="743"/>
      <c r="AR793" s="743"/>
      <c r="AS793" s="743"/>
      <c r="AT793" s="743"/>
      <c r="AU793" s="743"/>
      <c r="AV793" s="743"/>
      <c r="AW793" s="743"/>
      <c r="AX793" s="743"/>
      <c r="AY793" s="743"/>
      <c r="AZ793" s="743"/>
      <c r="BA793" s="743"/>
      <c r="BB793" s="743"/>
      <c r="BC793" s="743"/>
      <c r="BD793" s="743"/>
      <c r="BE793" s="743"/>
      <c r="BF793" s="743"/>
      <c r="BG793" s="743"/>
      <c r="BH793" s="743"/>
    </row>
    <row r="794" spans="1:60" s="628" customFormat="1" ht="15" customHeight="1" x14ac:dyDescent="0.25">
      <c r="A794" s="747"/>
      <c r="B794" s="750"/>
      <c r="C794" s="750"/>
      <c r="D794" s="751"/>
      <c r="E794" s="752"/>
      <c r="F794" s="753"/>
      <c r="G794" s="743"/>
      <c r="H794" s="743"/>
      <c r="I794" s="743"/>
      <c r="J794" s="743"/>
      <c r="K794" s="743"/>
      <c r="L794" s="743"/>
      <c r="M794" s="743"/>
      <c r="N794" s="743"/>
      <c r="O794" s="743"/>
      <c r="P794" s="743"/>
      <c r="Q794" s="743"/>
      <c r="R794" s="743"/>
      <c r="S794" s="743"/>
      <c r="T794" s="743"/>
      <c r="U794" s="743"/>
      <c r="V794" s="743"/>
      <c r="W794" s="743"/>
      <c r="X794" s="743"/>
      <c r="Y794" s="743"/>
      <c r="Z794" s="743"/>
      <c r="AA794" s="743"/>
      <c r="AB794" s="743"/>
      <c r="AC794" s="743"/>
      <c r="AD794" s="743"/>
      <c r="AE794" s="743"/>
      <c r="AF794" s="743"/>
      <c r="AG794" s="743"/>
      <c r="AH794" s="743"/>
      <c r="AI794" s="743"/>
      <c r="AJ794" s="743"/>
      <c r="AK794" s="743"/>
      <c r="AL794" s="743"/>
      <c r="AM794" s="743"/>
      <c r="AN794" s="743"/>
      <c r="AO794" s="743"/>
      <c r="AP794" s="743"/>
      <c r="AQ794" s="743"/>
      <c r="AR794" s="743"/>
      <c r="AS794" s="743"/>
      <c r="AT794" s="743"/>
      <c r="AU794" s="743"/>
      <c r="AV794" s="743"/>
      <c r="AW794" s="743"/>
      <c r="AX794" s="743"/>
      <c r="AY794" s="743"/>
      <c r="AZ794" s="743"/>
      <c r="BA794" s="743"/>
      <c r="BB794" s="743"/>
      <c r="BC794" s="743"/>
      <c r="BD794" s="743"/>
      <c r="BE794" s="743"/>
      <c r="BF794" s="743"/>
      <c r="BG794" s="743"/>
      <c r="BH794" s="743"/>
    </row>
    <row r="795" spans="1:60" s="628" customFormat="1" ht="15" customHeight="1" x14ac:dyDescent="0.25">
      <c r="A795" s="747"/>
      <c r="B795" s="750"/>
      <c r="C795" s="750"/>
      <c r="D795" s="751"/>
      <c r="E795" s="752"/>
      <c r="F795" s="753"/>
      <c r="G795" s="743"/>
      <c r="H795" s="743"/>
      <c r="I795" s="743"/>
      <c r="J795" s="743"/>
      <c r="K795" s="743"/>
      <c r="L795" s="743"/>
      <c r="M795" s="743"/>
      <c r="N795" s="743"/>
      <c r="O795" s="743"/>
      <c r="P795" s="743"/>
      <c r="Q795" s="743"/>
      <c r="R795" s="743"/>
      <c r="S795" s="743"/>
      <c r="T795" s="743"/>
      <c r="U795" s="743"/>
      <c r="V795" s="743"/>
      <c r="W795" s="743"/>
      <c r="X795" s="743"/>
      <c r="Y795" s="743"/>
      <c r="Z795" s="743"/>
      <c r="AA795" s="743"/>
      <c r="AB795" s="743"/>
      <c r="AC795" s="743"/>
      <c r="AD795" s="743"/>
      <c r="AE795" s="743"/>
      <c r="AF795" s="743"/>
      <c r="AG795" s="743"/>
      <c r="AH795" s="743"/>
      <c r="AI795" s="743"/>
      <c r="AJ795" s="743"/>
      <c r="AK795" s="743"/>
      <c r="AL795" s="743"/>
      <c r="AM795" s="743"/>
      <c r="AN795" s="743"/>
      <c r="AO795" s="743"/>
      <c r="AP795" s="743"/>
      <c r="AQ795" s="743"/>
      <c r="AR795" s="743"/>
      <c r="AS795" s="743"/>
      <c r="AT795" s="743"/>
      <c r="AU795" s="743"/>
      <c r="AV795" s="743"/>
      <c r="AW795" s="743"/>
      <c r="AX795" s="743"/>
      <c r="AY795" s="743"/>
      <c r="AZ795" s="743"/>
      <c r="BA795" s="743"/>
      <c r="BB795" s="743"/>
      <c r="BC795" s="743"/>
      <c r="BD795" s="743"/>
      <c r="BE795" s="743"/>
      <c r="BF795" s="743"/>
      <c r="BG795" s="743"/>
      <c r="BH795" s="743"/>
    </row>
    <row r="796" spans="1:60" s="628" customFormat="1" ht="15" customHeight="1" x14ac:dyDescent="0.25">
      <c r="A796" s="747"/>
      <c r="B796" s="750"/>
      <c r="C796" s="750"/>
      <c r="D796" s="751"/>
      <c r="E796" s="752"/>
      <c r="F796" s="753"/>
      <c r="G796" s="743"/>
      <c r="H796" s="743"/>
      <c r="I796" s="743"/>
      <c r="J796" s="743"/>
      <c r="K796" s="743"/>
      <c r="L796" s="743"/>
      <c r="M796" s="743"/>
      <c r="N796" s="743"/>
      <c r="O796" s="743"/>
      <c r="P796" s="743"/>
      <c r="Q796" s="743"/>
      <c r="R796" s="743"/>
      <c r="S796" s="743"/>
      <c r="T796" s="743"/>
      <c r="U796" s="743"/>
      <c r="V796" s="743"/>
      <c r="W796" s="743"/>
      <c r="X796" s="743"/>
      <c r="Y796" s="743"/>
      <c r="Z796" s="743"/>
      <c r="AA796" s="743"/>
      <c r="AB796" s="743"/>
      <c r="AC796" s="743"/>
      <c r="AD796" s="743"/>
      <c r="AE796" s="743"/>
      <c r="AF796" s="743"/>
      <c r="AG796" s="743"/>
      <c r="AH796" s="743"/>
      <c r="AI796" s="743"/>
      <c r="AJ796" s="743"/>
      <c r="AK796" s="743"/>
      <c r="AL796" s="743"/>
      <c r="AM796" s="743"/>
      <c r="AN796" s="743"/>
      <c r="AO796" s="743"/>
      <c r="AP796" s="743"/>
      <c r="AQ796" s="743"/>
      <c r="AR796" s="743"/>
      <c r="AS796" s="743"/>
      <c r="AT796" s="743"/>
      <c r="AU796" s="743"/>
      <c r="AV796" s="743"/>
      <c r="AW796" s="743"/>
      <c r="AX796" s="743"/>
      <c r="AY796" s="743"/>
      <c r="AZ796" s="743"/>
      <c r="BA796" s="743"/>
      <c r="BB796" s="743"/>
      <c r="BC796" s="743"/>
      <c r="BD796" s="743"/>
      <c r="BE796" s="743"/>
      <c r="BF796" s="743"/>
      <c r="BG796" s="743"/>
      <c r="BH796" s="743"/>
    </row>
    <row r="797" spans="1:60" s="628" customFormat="1" ht="15" customHeight="1" x14ac:dyDescent="0.25">
      <c r="A797" s="747"/>
      <c r="B797" s="750"/>
      <c r="C797" s="750"/>
      <c r="D797" s="751"/>
      <c r="E797" s="752"/>
      <c r="F797" s="753"/>
      <c r="G797" s="743"/>
      <c r="H797" s="743"/>
      <c r="I797" s="743"/>
      <c r="J797" s="743"/>
      <c r="K797" s="743"/>
      <c r="L797" s="743"/>
      <c r="M797" s="743"/>
      <c r="N797" s="743"/>
      <c r="O797" s="743"/>
      <c r="P797" s="743"/>
      <c r="Q797" s="743"/>
      <c r="R797" s="743"/>
      <c r="S797" s="743"/>
      <c r="T797" s="743"/>
      <c r="U797" s="743"/>
      <c r="V797" s="743"/>
      <c r="W797" s="743"/>
      <c r="X797" s="743"/>
      <c r="Y797" s="743"/>
      <c r="Z797" s="743"/>
      <c r="AA797" s="743"/>
      <c r="AB797" s="743"/>
      <c r="AC797" s="743"/>
      <c r="AD797" s="743"/>
      <c r="AE797" s="743"/>
      <c r="AF797" s="743"/>
      <c r="AG797" s="743"/>
      <c r="AH797" s="743"/>
      <c r="AI797" s="743"/>
      <c r="AJ797" s="743"/>
      <c r="AK797" s="743"/>
      <c r="AL797" s="743"/>
      <c r="AM797" s="743"/>
      <c r="AN797" s="743"/>
      <c r="AO797" s="743"/>
      <c r="AP797" s="743"/>
      <c r="AQ797" s="743"/>
      <c r="AR797" s="743"/>
      <c r="AS797" s="743"/>
      <c r="AT797" s="743"/>
      <c r="AU797" s="743"/>
      <c r="AV797" s="743"/>
      <c r="AW797" s="743"/>
      <c r="AX797" s="743"/>
      <c r="AY797" s="743"/>
      <c r="AZ797" s="743"/>
      <c r="BA797" s="743"/>
      <c r="BB797" s="743"/>
      <c r="BC797" s="743"/>
      <c r="BD797" s="743"/>
      <c r="BE797" s="743"/>
      <c r="BF797" s="743"/>
      <c r="BG797" s="743"/>
      <c r="BH797" s="743"/>
    </row>
    <row r="798" spans="1:60" s="628" customFormat="1" ht="15" customHeight="1" x14ac:dyDescent="0.25">
      <c r="A798" s="747"/>
      <c r="B798" s="750"/>
      <c r="C798" s="750"/>
      <c r="D798" s="751"/>
      <c r="E798" s="752"/>
      <c r="F798" s="753"/>
      <c r="G798" s="743"/>
      <c r="H798" s="743"/>
      <c r="I798" s="743"/>
      <c r="J798" s="743"/>
      <c r="K798" s="743"/>
      <c r="L798" s="743"/>
      <c r="M798" s="743"/>
      <c r="N798" s="743"/>
      <c r="O798" s="743"/>
      <c r="P798" s="743"/>
      <c r="Q798" s="743"/>
      <c r="R798" s="743"/>
      <c r="S798" s="743"/>
      <c r="T798" s="743"/>
      <c r="U798" s="743"/>
      <c r="V798" s="743"/>
      <c r="W798" s="743"/>
      <c r="X798" s="743"/>
      <c r="Y798" s="743"/>
      <c r="Z798" s="743"/>
      <c r="AA798" s="743"/>
      <c r="AB798" s="743"/>
      <c r="AC798" s="743"/>
      <c r="AD798" s="743"/>
      <c r="AE798" s="743"/>
      <c r="AF798" s="743"/>
      <c r="AG798" s="743"/>
      <c r="AH798" s="743"/>
      <c r="AI798" s="743"/>
      <c r="AJ798" s="743"/>
      <c r="AK798" s="743"/>
      <c r="AL798" s="743"/>
      <c r="AM798" s="743"/>
      <c r="AN798" s="743"/>
      <c r="AO798" s="743"/>
      <c r="AP798" s="743"/>
      <c r="AQ798" s="743"/>
      <c r="AR798" s="743"/>
      <c r="AS798" s="743"/>
      <c r="AT798" s="743"/>
      <c r="AU798" s="743"/>
      <c r="AV798" s="743"/>
      <c r="AW798" s="743"/>
      <c r="AX798" s="743"/>
      <c r="AY798" s="743"/>
      <c r="AZ798" s="743"/>
      <c r="BA798" s="743"/>
      <c r="BB798" s="743"/>
      <c r="BC798" s="743"/>
      <c r="BD798" s="743"/>
      <c r="BE798" s="743"/>
      <c r="BF798" s="743"/>
      <c r="BG798" s="743"/>
      <c r="BH798" s="743"/>
    </row>
    <row r="799" spans="1:60" s="628" customFormat="1" ht="15" customHeight="1" x14ac:dyDescent="0.25">
      <c r="A799" s="747"/>
      <c r="B799" s="750"/>
      <c r="C799" s="750"/>
      <c r="D799" s="751"/>
      <c r="E799" s="752"/>
      <c r="F799" s="753"/>
      <c r="G799" s="743"/>
      <c r="H799" s="743"/>
      <c r="I799" s="743"/>
      <c r="J799" s="743"/>
      <c r="K799" s="743"/>
      <c r="L799" s="743"/>
      <c r="M799" s="743"/>
      <c r="N799" s="743"/>
      <c r="O799" s="743"/>
      <c r="P799" s="743"/>
      <c r="Q799" s="743"/>
      <c r="R799" s="743"/>
      <c r="S799" s="743"/>
      <c r="T799" s="743"/>
      <c r="U799" s="743"/>
      <c r="V799" s="743"/>
      <c r="W799" s="743"/>
      <c r="X799" s="743"/>
      <c r="Y799" s="743"/>
      <c r="Z799" s="743"/>
      <c r="AA799" s="743"/>
      <c r="AB799" s="743"/>
      <c r="AC799" s="743"/>
      <c r="AD799" s="743"/>
      <c r="AE799" s="743"/>
      <c r="AF799" s="743"/>
      <c r="AG799" s="743"/>
      <c r="AH799" s="743"/>
      <c r="AI799" s="743"/>
      <c r="AJ799" s="743"/>
      <c r="AK799" s="743"/>
      <c r="AL799" s="743"/>
      <c r="AM799" s="743"/>
      <c r="AN799" s="743"/>
      <c r="AO799" s="743"/>
      <c r="AP799" s="743"/>
      <c r="AQ799" s="743"/>
      <c r="AR799" s="743"/>
      <c r="AS799" s="743"/>
      <c r="AT799" s="743"/>
      <c r="AU799" s="743"/>
      <c r="AV799" s="743"/>
      <c r="AW799" s="743"/>
      <c r="AX799" s="743"/>
      <c r="AY799" s="743"/>
      <c r="AZ799" s="743"/>
      <c r="BA799" s="743"/>
      <c r="BB799" s="743"/>
      <c r="BC799" s="743"/>
      <c r="BD799" s="743"/>
      <c r="BE799" s="743"/>
      <c r="BF799" s="743"/>
      <c r="BG799" s="743"/>
      <c r="BH799" s="743"/>
    </row>
    <row r="800" spans="1:60" s="628" customFormat="1" ht="15" customHeight="1" x14ac:dyDescent="0.25">
      <c r="A800" s="747"/>
      <c r="B800" s="750"/>
      <c r="C800" s="750"/>
      <c r="D800" s="751"/>
      <c r="E800" s="752"/>
      <c r="F800" s="753"/>
      <c r="G800" s="743"/>
      <c r="H800" s="743"/>
      <c r="I800" s="743"/>
      <c r="J800" s="743"/>
      <c r="K800" s="743"/>
      <c r="L800" s="743"/>
      <c r="M800" s="743"/>
      <c r="N800" s="743"/>
      <c r="O800" s="743"/>
      <c r="P800" s="743"/>
      <c r="Q800" s="743"/>
      <c r="R800" s="743"/>
      <c r="S800" s="743"/>
      <c r="T800" s="743"/>
      <c r="U800" s="743"/>
      <c r="V800" s="743"/>
      <c r="W800" s="743"/>
      <c r="X800" s="743"/>
      <c r="Y800" s="743"/>
      <c r="Z800" s="743"/>
      <c r="AA800" s="743"/>
      <c r="AB800" s="743"/>
      <c r="AC800" s="743"/>
      <c r="AD800" s="743"/>
      <c r="AE800" s="743"/>
      <c r="AF800" s="743"/>
      <c r="AG800" s="743"/>
      <c r="AH800" s="743"/>
      <c r="AI800" s="743"/>
      <c r="AJ800" s="743"/>
      <c r="AK800" s="743"/>
      <c r="AL800" s="743"/>
      <c r="AM800" s="743"/>
      <c r="AN800" s="743"/>
      <c r="AO800" s="743"/>
      <c r="AP800" s="743"/>
      <c r="AQ800" s="743"/>
      <c r="AR800" s="743"/>
      <c r="AS800" s="743"/>
      <c r="AT800" s="743"/>
      <c r="AU800" s="743"/>
      <c r="AV800" s="743"/>
      <c r="AW800" s="743"/>
      <c r="AX800" s="743"/>
      <c r="AY800" s="743"/>
      <c r="AZ800" s="743"/>
      <c r="BA800" s="743"/>
      <c r="BB800" s="743"/>
      <c r="BC800" s="743"/>
      <c r="BD800" s="743"/>
      <c r="BE800" s="743"/>
      <c r="BF800" s="743"/>
      <c r="BG800" s="743"/>
      <c r="BH800" s="743"/>
    </row>
    <row r="801" spans="1:60" s="628" customFormat="1" ht="15" customHeight="1" x14ac:dyDescent="0.25">
      <c r="A801" s="747"/>
      <c r="B801" s="750"/>
      <c r="C801" s="750"/>
      <c r="D801" s="751"/>
      <c r="E801" s="752"/>
      <c r="F801" s="753"/>
      <c r="G801" s="743"/>
      <c r="H801" s="743"/>
      <c r="I801" s="743"/>
      <c r="J801" s="743"/>
      <c r="K801" s="743"/>
      <c r="L801" s="743"/>
      <c r="M801" s="743"/>
      <c r="N801" s="743"/>
      <c r="O801" s="743"/>
      <c r="P801" s="743"/>
      <c r="Q801" s="743"/>
      <c r="R801" s="743"/>
      <c r="S801" s="743"/>
      <c r="T801" s="743"/>
      <c r="U801" s="743"/>
      <c r="V801" s="743"/>
      <c r="W801" s="743"/>
      <c r="X801" s="743"/>
      <c r="Y801" s="743"/>
      <c r="Z801" s="743"/>
      <c r="AA801" s="743"/>
      <c r="AB801" s="743"/>
      <c r="AC801" s="743"/>
      <c r="AD801" s="743"/>
      <c r="AE801" s="743"/>
      <c r="AF801" s="743"/>
      <c r="AG801" s="743"/>
      <c r="AH801" s="743"/>
      <c r="AI801" s="743"/>
      <c r="AJ801" s="743"/>
      <c r="AK801" s="743"/>
      <c r="AL801" s="743"/>
      <c r="AM801" s="743"/>
      <c r="AN801" s="743"/>
      <c r="AO801" s="743"/>
      <c r="AP801" s="743"/>
      <c r="AQ801" s="743"/>
      <c r="AR801" s="743"/>
      <c r="AS801" s="743"/>
      <c r="AT801" s="743"/>
      <c r="AU801" s="743"/>
      <c r="AV801" s="743"/>
      <c r="AW801" s="743"/>
      <c r="AX801" s="743"/>
      <c r="AY801" s="743"/>
      <c r="AZ801" s="743"/>
      <c r="BA801" s="743"/>
      <c r="BB801" s="743"/>
      <c r="BC801" s="743"/>
      <c r="BD801" s="743"/>
      <c r="BE801" s="743"/>
      <c r="BF801" s="743"/>
      <c r="BG801" s="743"/>
      <c r="BH801" s="743"/>
    </row>
    <row r="802" spans="1:60" s="628" customFormat="1" ht="15" customHeight="1" x14ac:dyDescent="0.25">
      <c r="A802" s="747"/>
      <c r="B802" s="750"/>
      <c r="C802" s="750"/>
      <c r="D802" s="751"/>
      <c r="E802" s="752"/>
      <c r="F802" s="753"/>
      <c r="G802" s="743"/>
      <c r="H802" s="743"/>
      <c r="I802" s="743"/>
      <c r="J802" s="743"/>
      <c r="K802" s="743"/>
      <c r="L802" s="743"/>
      <c r="M802" s="743"/>
      <c r="N802" s="743"/>
      <c r="O802" s="743"/>
      <c r="P802" s="743"/>
      <c r="Q802" s="743"/>
      <c r="R802" s="743"/>
      <c r="S802" s="743"/>
      <c r="T802" s="743"/>
      <c r="U802" s="743"/>
      <c r="V802" s="743"/>
      <c r="W802" s="743"/>
      <c r="X802" s="743"/>
      <c r="Y802" s="743"/>
      <c r="Z802" s="743"/>
      <c r="AA802" s="743"/>
      <c r="AB802" s="743"/>
      <c r="AC802" s="743"/>
      <c r="AD802" s="743"/>
      <c r="AE802" s="743"/>
      <c r="AF802" s="743"/>
      <c r="AG802" s="743"/>
      <c r="AH802" s="743"/>
      <c r="AI802" s="743"/>
      <c r="AJ802" s="743"/>
      <c r="AK802" s="743"/>
      <c r="AL802" s="743"/>
      <c r="AM802" s="743"/>
      <c r="AN802" s="743"/>
      <c r="AO802" s="743"/>
      <c r="AP802" s="743"/>
      <c r="AQ802" s="743"/>
      <c r="AR802" s="743"/>
      <c r="AS802" s="743"/>
      <c r="AT802" s="743"/>
      <c r="AU802" s="743"/>
      <c r="AV802" s="743"/>
      <c r="AW802" s="743"/>
      <c r="AX802" s="743"/>
      <c r="AY802" s="743"/>
      <c r="AZ802" s="743"/>
      <c r="BA802" s="743"/>
      <c r="BB802" s="743"/>
      <c r="BC802" s="743"/>
      <c r="BD802" s="743"/>
      <c r="BE802" s="743"/>
      <c r="BF802" s="743"/>
      <c r="BG802" s="743"/>
      <c r="BH802" s="743"/>
    </row>
    <row r="803" spans="1:60" s="628" customFormat="1" ht="15" customHeight="1" x14ac:dyDescent="0.25">
      <c r="A803" s="747"/>
      <c r="B803" s="750"/>
      <c r="C803" s="750"/>
      <c r="D803" s="751"/>
      <c r="E803" s="752"/>
      <c r="F803" s="753"/>
      <c r="G803" s="743"/>
      <c r="H803" s="743"/>
      <c r="I803" s="743"/>
      <c r="J803" s="743"/>
      <c r="K803" s="743"/>
      <c r="L803" s="743"/>
      <c r="M803" s="743"/>
      <c r="N803" s="743"/>
      <c r="O803" s="743"/>
      <c r="P803" s="743"/>
      <c r="Q803" s="743"/>
      <c r="R803" s="743"/>
      <c r="S803" s="743"/>
      <c r="T803" s="743"/>
      <c r="U803" s="743"/>
      <c r="V803" s="743"/>
      <c r="W803" s="743"/>
      <c r="X803" s="743"/>
      <c r="Y803" s="743"/>
      <c r="Z803" s="743"/>
      <c r="AA803" s="743"/>
      <c r="AB803" s="743"/>
      <c r="AC803" s="743"/>
      <c r="AD803" s="743"/>
      <c r="AE803" s="743"/>
      <c r="AF803" s="743"/>
      <c r="AG803" s="743"/>
      <c r="AH803" s="743"/>
      <c r="AI803" s="743"/>
      <c r="AJ803" s="743"/>
      <c r="AK803" s="743"/>
      <c r="AL803" s="743"/>
      <c r="AM803" s="743"/>
      <c r="AN803" s="743"/>
      <c r="AO803" s="743"/>
      <c r="AP803" s="743"/>
      <c r="AQ803" s="743"/>
      <c r="AR803" s="743"/>
      <c r="AS803" s="743"/>
      <c r="AT803" s="743"/>
      <c r="AU803" s="743"/>
      <c r="AV803" s="743"/>
      <c r="AW803" s="743"/>
      <c r="AX803" s="743"/>
      <c r="AY803" s="743"/>
      <c r="AZ803" s="743"/>
      <c r="BA803" s="743"/>
      <c r="BB803" s="743"/>
      <c r="BC803" s="743"/>
      <c r="BD803" s="743"/>
      <c r="BE803" s="743"/>
      <c r="BF803" s="743"/>
      <c r="BG803" s="743"/>
      <c r="BH803" s="743"/>
    </row>
    <row r="804" spans="1:60" s="628" customFormat="1" ht="15" customHeight="1" x14ac:dyDescent="0.25">
      <c r="A804" s="747"/>
      <c r="B804" s="750"/>
      <c r="C804" s="750"/>
      <c r="D804" s="751"/>
      <c r="E804" s="752"/>
      <c r="F804" s="753"/>
      <c r="G804" s="743"/>
      <c r="H804" s="743"/>
      <c r="I804" s="743"/>
      <c r="J804" s="743"/>
      <c r="K804" s="743"/>
      <c r="L804" s="743"/>
      <c r="M804" s="743"/>
      <c r="N804" s="743"/>
      <c r="O804" s="743"/>
      <c r="P804" s="743"/>
      <c r="Q804" s="743"/>
      <c r="R804" s="743"/>
      <c r="S804" s="743"/>
      <c r="T804" s="743"/>
      <c r="U804" s="743"/>
      <c r="V804" s="743"/>
      <c r="W804" s="743"/>
      <c r="X804" s="743"/>
      <c r="Y804" s="743"/>
      <c r="Z804" s="743"/>
      <c r="AA804" s="743"/>
      <c r="AB804" s="743"/>
      <c r="AC804" s="743"/>
      <c r="AD804" s="743"/>
      <c r="AE804" s="743"/>
      <c r="AF804" s="743"/>
      <c r="AG804" s="743"/>
      <c r="AH804" s="743"/>
      <c r="AI804" s="743"/>
      <c r="AJ804" s="743"/>
      <c r="AK804" s="743"/>
      <c r="AL804" s="743"/>
      <c r="AM804" s="743"/>
      <c r="AN804" s="743"/>
      <c r="AO804" s="743"/>
      <c r="AP804" s="743"/>
      <c r="AQ804" s="743"/>
      <c r="AR804" s="743"/>
      <c r="AS804" s="743"/>
      <c r="AT804" s="743"/>
      <c r="AU804" s="743"/>
      <c r="AV804" s="743"/>
      <c r="AW804" s="743"/>
      <c r="AX804" s="743"/>
      <c r="AY804" s="743"/>
      <c r="AZ804" s="743"/>
      <c r="BA804" s="743"/>
      <c r="BB804" s="743"/>
      <c r="BC804" s="743"/>
      <c r="BD804" s="743"/>
      <c r="BE804" s="743"/>
      <c r="BF804" s="743"/>
      <c r="BG804" s="743"/>
      <c r="BH804" s="743"/>
    </row>
    <row r="805" spans="1:60" s="628" customFormat="1" ht="15" customHeight="1" x14ac:dyDescent="0.25">
      <c r="A805" s="747"/>
      <c r="B805" s="750"/>
      <c r="C805" s="750"/>
      <c r="D805" s="751"/>
      <c r="E805" s="752"/>
      <c r="F805" s="753"/>
      <c r="G805" s="743"/>
      <c r="H805" s="743"/>
      <c r="I805" s="743"/>
      <c r="J805" s="743"/>
      <c r="K805" s="743"/>
      <c r="L805" s="743"/>
      <c r="M805" s="743"/>
      <c r="N805" s="743"/>
      <c r="O805" s="743"/>
      <c r="P805" s="743"/>
      <c r="Q805" s="743"/>
      <c r="R805" s="743"/>
      <c r="S805" s="743"/>
      <c r="T805" s="743"/>
      <c r="U805" s="743"/>
      <c r="V805" s="743"/>
      <c r="W805" s="743"/>
      <c r="X805" s="743"/>
      <c r="Y805" s="743"/>
      <c r="Z805" s="743"/>
      <c r="AA805" s="743"/>
      <c r="AB805" s="743"/>
      <c r="AC805" s="743"/>
      <c r="AD805" s="743"/>
      <c r="AE805" s="743"/>
      <c r="AF805" s="743"/>
      <c r="AG805" s="743"/>
      <c r="AH805" s="743"/>
      <c r="AI805" s="743"/>
      <c r="AJ805" s="743"/>
      <c r="AK805" s="743"/>
      <c r="AL805" s="743"/>
      <c r="AM805" s="743"/>
      <c r="AN805" s="743"/>
      <c r="AO805" s="743"/>
      <c r="AP805" s="743"/>
      <c r="AQ805" s="743"/>
      <c r="AR805" s="743"/>
      <c r="AS805" s="743"/>
      <c r="AT805" s="743"/>
      <c r="AU805" s="743"/>
      <c r="AV805" s="743"/>
      <c r="AW805" s="743"/>
      <c r="AX805" s="743"/>
      <c r="AY805" s="743"/>
      <c r="AZ805" s="743"/>
      <c r="BA805" s="743"/>
      <c r="BB805" s="743"/>
      <c r="BC805" s="743"/>
      <c r="BD805" s="743"/>
      <c r="BE805" s="743"/>
      <c r="BF805" s="743"/>
      <c r="BG805" s="743"/>
      <c r="BH805" s="743"/>
    </row>
    <row r="806" spans="1:60" s="628" customFormat="1" ht="15" customHeight="1" x14ac:dyDescent="0.25">
      <c r="A806" s="747"/>
      <c r="B806" s="750"/>
      <c r="C806" s="750"/>
      <c r="D806" s="751"/>
      <c r="E806" s="752"/>
      <c r="F806" s="753"/>
      <c r="G806" s="743"/>
      <c r="H806" s="743"/>
      <c r="I806" s="743"/>
      <c r="J806" s="743"/>
      <c r="K806" s="743"/>
      <c r="L806" s="743"/>
      <c r="M806" s="743"/>
      <c r="N806" s="743"/>
      <c r="O806" s="743"/>
      <c r="P806" s="743"/>
      <c r="Q806" s="743"/>
      <c r="R806" s="743"/>
      <c r="S806" s="743"/>
      <c r="T806" s="743"/>
      <c r="U806" s="743"/>
      <c r="V806" s="743"/>
      <c r="W806" s="743"/>
      <c r="X806" s="743"/>
      <c r="Y806" s="743"/>
      <c r="Z806" s="743"/>
      <c r="AA806" s="743"/>
      <c r="AB806" s="743"/>
      <c r="AC806" s="743"/>
      <c r="AD806" s="743"/>
      <c r="AE806" s="743"/>
      <c r="AF806" s="743"/>
      <c r="AG806" s="743"/>
      <c r="AH806" s="743"/>
      <c r="AI806" s="743"/>
      <c r="AJ806" s="743"/>
      <c r="AK806" s="743"/>
      <c r="AL806" s="743"/>
      <c r="AM806" s="743"/>
      <c r="AN806" s="743"/>
      <c r="AO806" s="743"/>
      <c r="AP806" s="743"/>
      <c r="AQ806" s="743"/>
      <c r="AR806" s="743"/>
      <c r="AS806" s="743"/>
      <c r="AT806" s="743"/>
      <c r="AU806" s="743"/>
      <c r="AV806" s="743"/>
      <c r="AW806" s="743"/>
      <c r="AX806" s="743"/>
      <c r="AY806" s="743"/>
      <c r="AZ806" s="743"/>
      <c r="BA806" s="743"/>
      <c r="BB806" s="743"/>
      <c r="BC806" s="743"/>
      <c r="BD806" s="743"/>
      <c r="BE806" s="743"/>
      <c r="BF806" s="743"/>
      <c r="BG806" s="743"/>
      <c r="BH806" s="743"/>
    </row>
    <row r="807" spans="1:60" s="628" customFormat="1" ht="15" customHeight="1" x14ac:dyDescent="0.25">
      <c r="A807" s="1171" t="s">
        <v>0</v>
      </c>
      <c r="B807" s="1171"/>
      <c r="C807" s="1171"/>
      <c r="D807" s="1171"/>
      <c r="E807" s="1171"/>
      <c r="F807" s="1171"/>
      <c r="G807" s="743"/>
      <c r="H807" s="743"/>
      <c r="I807" s="743"/>
      <c r="J807" s="743"/>
      <c r="K807" s="743"/>
      <c r="L807" s="743"/>
      <c r="M807" s="743"/>
      <c r="N807" s="743"/>
      <c r="O807" s="743"/>
      <c r="P807" s="743"/>
      <c r="Q807" s="743"/>
      <c r="R807" s="743"/>
      <c r="S807" s="743"/>
      <c r="T807" s="743"/>
      <c r="U807" s="743"/>
      <c r="V807" s="743"/>
      <c r="W807" s="743"/>
      <c r="X807" s="743"/>
      <c r="Y807" s="743"/>
      <c r="Z807" s="743"/>
      <c r="AA807" s="743"/>
      <c r="AB807" s="743"/>
      <c r="AC807" s="743"/>
      <c r="AD807" s="743"/>
      <c r="AE807" s="743"/>
      <c r="AF807" s="743"/>
      <c r="AG807" s="743"/>
      <c r="AH807" s="743"/>
      <c r="AI807" s="743"/>
      <c r="AJ807" s="743"/>
      <c r="AK807" s="743"/>
      <c r="AL807" s="743"/>
      <c r="AM807" s="743"/>
      <c r="AN807" s="743"/>
      <c r="AO807" s="743"/>
      <c r="AP807" s="743"/>
      <c r="AQ807" s="743"/>
      <c r="AR807" s="743"/>
      <c r="AS807" s="743"/>
      <c r="AT807" s="743"/>
      <c r="AU807" s="743"/>
      <c r="AV807" s="743"/>
      <c r="AW807" s="743"/>
      <c r="AX807" s="743"/>
      <c r="AY807" s="743"/>
      <c r="AZ807" s="743"/>
      <c r="BA807" s="743"/>
      <c r="BB807" s="743"/>
      <c r="BC807" s="743"/>
      <c r="BD807" s="743"/>
      <c r="BE807" s="743"/>
      <c r="BF807" s="743"/>
      <c r="BG807" s="743"/>
      <c r="BH807" s="743"/>
    </row>
    <row r="808" spans="1:60" s="628" customFormat="1" ht="15" customHeight="1" x14ac:dyDescent="0.25">
      <c r="A808" s="1171" t="s">
        <v>1</v>
      </c>
      <c r="B808" s="1171"/>
      <c r="C808" s="1171"/>
      <c r="D808" s="1171"/>
      <c r="E808" s="1171"/>
      <c r="F808" s="1171"/>
      <c r="G808" s="743"/>
      <c r="H808" s="743"/>
      <c r="I808" s="743"/>
      <c r="J808" s="743"/>
      <c r="K808" s="743"/>
      <c r="L808" s="743"/>
      <c r="M808" s="743"/>
      <c r="N808" s="743"/>
      <c r="O808" s="743"/>
      <c r="P808" s="743"/>
      <c r="Q808" s="743"/>
      <c r="R808" s="743"/>
      <c r="S808" s="743"/>
      <c r="T808" s="743"/>
      <c r="U808" s="743"/>
      <c r="V808" s="743"/>
      <c r="W808" s="743"/>
      <c r="X808" s="743"/>
      <c r="Y808" s="743"/>
      <c r="Z808" s="743"/>
      <c r="AA808" s="743"/>
      <c r="AB808" s="743"/>
      <c r="AC808" s="743"/>
      <c r="AD808" s="743"/>
      <c r="AE808" s="743"/>
      <c r="AF808" s="743"/>
      <c r="AG808" s="743"/>
      <c r="AH808" s="743"/>
      <c r="AI808" s="743"/>
      <c r="AJ808" s="743"/>
      <c r="AK808" s="743"/>
      <c r="AL808" s="743"/>
      <c r="AM808" s="743"/>
      <c r="AN808" s="743"/>
      <c r="AO808" s="743"/>
      <c r="AP808" s="743"/>
      <c r="AQ808" s="743"/>
      <c r="AR808" s="743"/>
      <c r="AS808" s="743"/>
      <c r="AT808" s="743"/>
      <c r="AU808" s="743"/>
      <c r="AV808" s="743"/>
      <c r="AW808" s="743"/>
      <c r="AX808" s="743"/>
      <c r="AY808" s="743"/>
      <c r="AZ808" s="743"/>
      <c r="BA808" s="743"/>
      <c r="BB808" s="743"/>
      <c r="BC808" s="743"/>
      <c r="BD808" s="743"/>
      <c r="BE808" s="743"/>
      <c r="BF808" s="743"/>
      <c r="BG808" s="743"/>
      <c r="BH808" s="743"/>
    </row>
    <row r="809" spans="1:60" s="628" customFormat="1" ht="15" customHeight="1" x14ac:dyDescent="0.25">
      <c r="A809" s="1173" t="s">
        <v>9631</v>
      </c>
      <c r="B809" s="1173"/>
      <c r="C809" s="1173"/>
      <c r="D809" s="1173"/>
      <c r="E809" s="1173"/>
      <c r="F809" s="1173"/>
      <c r="G809" s="743"/>
      <c r="H809" s="743"/>
      <c r="I809" s="743"/>
      <c r="J809" s="743"/>
      <c r="K809" s="743"/>
      <c r="L809" s="743"/>
      <c r="M809" s="743"/>
      <c r="N809" s="743"/>
      <c r="O809" s="743"/>
      <c r="P809" s="743"/>
      <c r="Q809" s="743"/>
      <c r="R809" s="743"/>
      <c r="S809" s="743"/>
      <c r="T809" s="743"/>
      <c r="U809" s="743"/>
      <c r="V809" s="743"/>
      <c r="W809" s="743"/>
      <c r="X809" s="743"/>
      <c r="Y809" s="743"/>
      <c r="Z809" s="743"/>
      <c r="AA809" s="743"/>
      <c r="AB809" s="743"/>
      <c r="AC809" s="743"/>
      <c r="AD809" s="743"/>
      <c r="AE809" s="743"/>
      <c r="AF809" s="743"/>
      <c r="AG809" s="743"/>
      <c r="AH809" s="743"/>
      <c r="AI809" s="743"/>
      <c r="AJ809" s="743"/>
      <c r="AK809" s="743"/>
      <c r="AL809" s="743"/>
      <c r="AM809" s="743"/>
      <c r="AN809" s="743"/>
      <c r="AO809" s="743"/>
      <c r="AP809" s="743"/>
      <c r="AQ809" s="743"/>
      <c r="AR809" s="743"/>
      <c r="AS809" s="743"/>
      <c r="AT809" s="743"/>
      <c r="AU809" s="743"/>
      <c r="AV809" s="743"/>
      <c r="AW809" s="743"/>
      <c r="AX809" s="743"/>
      <c r="AY809" s="743"/>
      <c r="AZ809" s="743"/>
      <c r="BA809" s="743"/>
      <c r="BB809" s="743"/>
      <c r="BC809" s="743"/>
      <c r="BD809" s="743"/>
      <c r="BE809" s="743"/>
      <c r="BF809" s="743"/>
      <c r="BG809" s="743"/>
      <c r="BH809" s="743"/>
    </row>
    <row r="810" spans="1:60" s="628" customFormat="1" ht="15" customHeight="1" x14ac:dyDescent="0.25">
      <c r="A810" s="1173" t="s">
        <v>2</v>
      </c>
      <c r="B810" s="1173"/>
      <c r="C810" s="1173"/>
      <c r="D810" s="1173"/>
      <c r="E810" s="1173"/>
      <c r="F810" s="1173"/>
      <c r="G810" s="743"/>
      <c r="H810" s="743"/>
      <c r="I810" s="743"/>
      <c r="J810" s="743"/>
      <c r="K810" s="743"/>
      <c r="L810" s="743"/>
      <c r="M810" s="743"/>
      <c r="N810" s="743"/>
      <c r="O810" s="743"/>
      <c r="P810" s="743"/>
      <c r="Q810" s="743"/>
      <c r="R810" s="743"/>
      <c r="S810" s="743"/>
      <c r="T810" s="743"/>
      <c r="U810" s="743"/>
      <c r="V810" s="743"/>
      <c r="W810" s="743"/>
      <c r="X810" s="743"/>
      <c r="Y810" s="743"/>
      <c r="Z810" s="743"/>
      <c r="AA810" s="743"/>
      <c r="AB810" s="743"/>
      <c r="AC810" s="743"/>
      <c r="AD810" s="743"/>
      <c r="AE810" s="743"/>
      <c r="AF810" s="743"/>
      <c r="AG810" s="743"/>
      <c r="AH810" s="743"/>
      <c r="AI810" s="743"/>
      <c r="AJ810" s="743"/>
      <c r="AK810" s="743"/>
      <c r="AL810" s="743"/>
      <c r="AM810" s="743"/>
      <c r="AN810" s="743"/>
      <c r="AO810" s="743"/>
      <c r="AP810" s="743"/>
      <c r="AQ810" s="743"/>
      <c r="AR810" s="743"/>
      <c r="AS810" s="743"/>
      <c r="AT810" s="743"/>
      <c r="AU810" s="743"/>
      <c r="AV810" s="743"/>
      <c r="AW810" s="743"/>
      <c r="AX810" s="743"/>
      <c r="AY810" s="743"/>
      <c r="AZ810" s="743"/>
      <c r="BA810" s="743"/>
      <c r="BB810" s="743"/>
      <c r="BC810" s="743"/>
      <c r="BD810" s="743"/>
      <c r="BE810" s="743"/>
      <c r="BF810" s="743"/>
      <c r="BG810" s="743"/>
      <c r="BH810" s="743"/>
    </row>
    <row r="811" spans="1:60" ht="15" customHeight="1" x14ac:dyDescent="0.2">
      <c r="A811" s="17"/>
      <c r="B811" s="7"/>
      <c r="C811" s="14"/>
      <c r="D811" s="69"/>
      <c r="E811" s="108"/>
      <c r="F811" s="103"/>
    </row>
    <row r="812" spans="1:60" x14ac:dyDescent="0.2">
      <c r="A812" s="17"/>
      <c r="B812" s="7"/>
      <c r="C812" s="14"/>
      <c r="D812" s="69"/>
      <c r="E812" s="108"/>
      <c r="F812" s="103"/>
    </row>
    <row r="813" spans="1:60" ht="33" customHeight="1" x14ac:dyDescent="0.2">
      <c r="A813" s="1311" t="s">
        <v>8200</v>
      </c>
      <c r="B813" s="1312"/>
      <c r="C813" s="1312"/>
      <c r="D813" s="1312"/>
      <c r="E813" s="1312"/>
      <c r="F813" s="1313"/>
    </row>
    <row r="814" spans="1:60" ht="30" customHeight="1" x14ac:dyDescent="0.2">
      <c r="A814" s="1311" t="s">
        <v>4</v>
      </c>
      <c r="B814" s="1312"/>
      <c r="C814" s="1312"/>
      <c r="D814" s="1312"/>
      <c r="E814" s="1313"/>
      <c r="F814" s="830">
        <v>1999650</v>
      </c>
      <c r="G814" s="623"/>
    </row>
    <row r="815" spans="1:60" ht="33" customHeight="1" x14ac:dyDescent="0.2">
      <c r="A815" s="957" t="s">
        <v>5</v>
      </c>
      <c r="B815" s="957" t="s">
        <v>23</v>
      </c>
      <c r="C815" s="957" t="s">
        <v>22</v>
      </c>
      <c r="D815" s="957" t="s">
        <v>8</v>
      </c>
      <c r="E815" s="957" t="s">
        <v>9</v>
      </c>
      <c r="F815" s="957"/>
      <c r="G815" s="623"/>
    </row>
    <row r="816" spans="1:60" ht="15" customHeight="1" x14ac:dyDescent="0.2">
      <c r="A816" s="87"/>
      <c r="B816" s="1"/>
      <c r="C816" s="2" t="s">
        <v>27</v>
      </c>
      <c r="D816" s="62"/>
      <c r="E816" s="455"/>
      <c r="F816" s="494">
        <f>F814</f>
        <v>1999650</v>
      </c>
      <c r="G816" s="623"/>
    </row>
    <row r="817" spans="1:7" ht="15" customHeight="1" x14ac:dyDescent="0.2">
      <c r="A817" s="559"/>
      <c r="B817" s="27"/>
      <c r="C817" s="2" t="s">
        <v>751</v>
      </c>
      <c r="D817" s="63"/>
      <c r="E817" s="455"/>
      <c r="F817" s="494">
        <f>F816</f>
        <v>1999650</v>
      </c>
      <c r="G817" s="623"/>
    </row>
    <row r="818" spans="1:7" ht="15" customHeight="1" x14ac:dyDescent="0.2">
      <c r="A818" s="87"/>
      <c r="B818" s="27"/>
      <c r="C818" s="2" t="s">
        <v>1358</v>
      </c>
      <c r="D818" s="40">
        <v>175</v>
      </c>
      <c r="E818" s="717"/>
      <c r="F818" s="494">
        <f>F817-D818</f>
        <v>1999475</v>
      </c>
      <c r="G818" s="623"/>
    </row>
    <row r="819" spans="1:7" x14ac:dyDescent="0.2">
      <c r="A819" s="59"/>
      <c r="B819" s="7"/>
      <c r="C819" s="31"/>
      <c r="D819" s="74"/>
      <c r="E819" s="283"/>
      <c r="F819" s="112"/>
      <c r="G819" s="623"/>
    </row>
    <row r="820" spans="1:7" x14ac:dyDescent="0.2">
      <c r="A820" s="59"/>
      <c r="B820" s="7"/>
      <c r="C820" s="31"/>
      <c r="D820" s="74"/>
      <c r="E820" s="283"/>
      <c r="F820" s="116"/>
      <c r="G820" s="623"/>
    </row>
    <row r="821" spans="1:7" x14ac:dyDescent="0.2">
      <c r="A821" s="59"/>
      <c r="B821" s="7"/>
      <c r="C821" s="31"/>
      <c r="D821" s="74"/>
      <c r="E821" s="283"/>
      <c r="F821" s="116"/>
      <c r="G821" s="623"/>
    </row>
    <row r="822" spans="1:7" x14ac:dyDescent="0.2">
      <c r="A822" s="59"/>
      <c r="B822" s="7"/>
      <c r="C822" s="31"/>
      <c r="D822" s="74"/>
      <c r="E822" s="283"/>
      <c r="F822" s="116"/>
      <c r="G822" s="623"/>
    </row>
    <row r="823" spans="1:7" x14ac:dyDescent="0.2">
      <c r="A823" s="59"/>
      <c r="B823" s="7"/>
      <c r="C823" s="31"/>
      <c r="D823" s="74"/>
      <c r="E823" s="283"/>
      <c r="F823" s="116"/>
      <c r="G823" s="623"/>
    </row>
    <row r="824" spans="1:7" x14ac:dyDescent="0.2">
      <c r="A824" s="59"/>
      <c r="B824" s="7"/>
      <c r="C824" s="31"/>
      <c r="D824" s="74"/>
      <c r="E824" s="283"/>
      <c r="F824" s="116"/>
      <c r="G824" s="623"/>
    </row>
    <row r="825" spans="1:7" x14ac:dyDescent="0.2">
      <c r="A825" s="59"/>
      <c r="B825" s="7"/>
      <c r="C825" s="31"/>
      <c r="D825" s="74"/>
      <c r="E825" s="283"/>
      <c r="F825" s="116"/>
      <c r="G825" s="623"/>
    </row>
    <row r="826" spans="1:7" x14ac:dyDescent="0.2">
      <c r="A826" s="59"/>
      <c r="B826" s="7"/>
      <c r="C826" s="31"/>
      <c r="D826" s="74"/>
      <c r="E826" s="283"/>
      <c r="F826" s="116"/>
      <c r="G826" s="623"/>
    </row>
    <row r="827" spans="1:7" x14ac:dyDescent="0.2">
      <c r="A827" s="59"/>
      <c r="B827" s="7"/>
      <c r="C827" s="31"/>
      <c r="D827" s="74"/>
      <c r="E827" s="283"/>
      <c r="F827" s="116"/>
      <c r="G827" s="623"/>
    </row>
    <row r="828" spans="1:7" x14ac:dyDescent="0.2">
      <c r="A828" s="59"/>
      <c r="B828" s="7"/>
      <c r="C828" s="31"/>
      <c r="D828" s="74"/>
      <c r="E828" s="283"/>
      <c r="F828" s="116"/>
      <c r="G828" s="623"/>
    </row>
    <row r="829" spans="1:7" x14ac:dyDescent="0.2">
      <c r="A829" s="59"/>
      <c r="B829" s="7"/>
      <c r="C829" s="31"/>
      <c r="D829" s="74"/>
      <c r="E829" s="283"/>
      <c r="F829" s="116"/>
      <c r="G829" s="623"/>
    </row>
    <row r="830" spans="1:7" x14ac:dyDescent="0.2">
      <c r="A830" s="59"/>
      <c r="B830" s="7"/>
      <c r="C830" s="31"/>
      <c r="D830" s="74"/>
      <c r="E830" s="283"/>
      <c r="F830" s="116"/>
      <c r="G830" s="623"/>
    </row>
    <row r="831" spans="1:7" x14ac:dyDescent="0.2">
      <c r="A831" s="59"/>
      <c r="B831" s="7"/>
      <c r="C831" s="31"/>
      <c r="D831" s="74"/>
      <c r="E831" s="283"/>
      <c r="F831" s="116"/>
      <c r="G831" s="623"/>
    </row>
    <row r="832" spans="1:7" x14ac:dyDescent="0.2">
      <c r="A832" s="59"/>
      <c r="B832" s="7"/>
      <c r="C832" s="31"/>
      <c r="D832" s="74"/>
      <c r="E832" s="283"/>
      <c r="F832" s="116"/>
      <c r="G832" s="623"/>
    </row>
    <row r="833" spans="1:7" x14ac:dyDescent="0.2">
      <c r="A833" s="59"/>
      <c r="B833" s="7"/>
      <c r="C833" s="31"/>
      <c r="D833" s="74"/>
      <c r="E833" s="283"/>
      <c r="F833" s="116"/>
      <c r="G833" s="623"/>
    </row>
    <row r="834" spans="1:7" x14ac:dyDescent="0.2">
      <c r="A834" s="59"/>
      <c r="B834" s="7"/>
      <c r="C834" s="31"/>
      <c r="D834" s="74"/>
      <c r="E834" s="283"/>
      <c r="F834" s="116"/>
      <c r="G834" s="623"/>
    </row>
    <row r="835" spans="1:7" x14ac:dyDescent="0.2">
      <c r="A835" s="59"/>
      <c r="B835" s="7"/>
      <c r="C835" s="31"/>
      <c r="D835" s="74"/>
      <c r="E835" s="283"/>
      <c r="F835" s="116"/>
      <c r="G835" s="623"/>
    </row>
    <row r="836" spans="1:7" x14ac:dyDescent="0.2">
      <c r="A836" s="59"/>
      <c r="B836" s="7"/>
      <c r="C836" s="31"/>
      <c r="D836" s="74"/>
      <c r="E836" s="283"/>
      <c r="F836" s="116"/>
      <c r="G836" s="623"/>
    </row>
    <row r="837" spans="1:7" x14ac:dyDescent="0.2">
      <c r="A837" s="59"/>
      <c r="B837" s="7"/>
      <c r="C837" s="31"/>
      <c r="D837" s="74"/>
      <c r="E837" s="283"/>
      <c r="F837" s="116"/>
      <c r="G837" s="623"/>
    </row>
    <row r="838" spans="1:7" x14ac:dyDescent="0.2">
      <c r="A838" s="59"/>
      <c r="B838" s="7"/>
      <c r="C838" s="31"/>
      <c r="D838" s="74"/>
      <c r="E838" s="283"/>
      <c r="F838" s="116"/>
      <c r="G838" s="623"/>
    </row>
    <row r="839" spans="1:7" x14ac:dyDescent="0.2">
      <c r="A839" s="59"/>
      <c r="B839" s="7"/>
      <c r="C839" s="31"/>
      <c r="D839" s="74"/>
      <c r="E839" s="283"/>
      <c r="F839" s="116"/>
      <c r="G839" s="623"/>
    </row>
    <row r="840" spans="1:7" ht="30" customHeight="1" x14ac:dyDescent="0.2">
      <c r="A840" s="832"/>
      <c r="B840" s="19"/>
      <c r="C840" s="833"/>
      <c r="D840" s="69"/>
      <c r="E840" s="834"/>
      <c r="F840" s="112"/>
    </row>
  </sheetData>
  <mergeCells count="60">
    <mergeCell ref="A814:E814"/>
    <mergeCell ref="A672:F672"/>
    <mergeCell ref="A673:F673"/>
    <mergeCell ref="A674:F674"/>
    <mergeCell ref="A675:F675"/>
    <mergeCell ref="A677:F677"/>
    <mergeCell ref="A678:E678"/>
    <mergeCell ref="A807:F807"/>
    <mergeCell ref="A808:F808"/>
    <mergeCell ref="A809:F809"/>
    <mergeCell ref="A810:F810"/>
    <mergeCell ref="A813:F813"/>
    <mergeCell ref="A622:E622"/>
    <mergeCell ref="A599:F599"/>
    <mergeCell ref="A600:F600"/>
    <mergeCell ref="A601:F601"/>
    <mergeCell ref="A602:F602"/>
    <mergeCell ref="A604:F604"/>
    <mergeCell ref="A605:E605"/>
    <mergeCell ref="A616:F616"/>
    <mergeCell ref="A617:F617"/>
    <mergeCell ref="A618:F618"/>
    <mergeCell ref="A619:F619"/>
    <mergeCell ref="A621:F621"/>
    <mergeCell ref="A589:E589"/>
    <mergeCell ref="A563:F563"/>
    <mergeCell ref="A564:F564"/>
    <mergeCell ref="A565:F565"/>
    <mergeCell ref="A566:F566"/>
    <mergeCell ref="A568:F568"/>
    <mergeCell ref="A569:E569"/>
    <mergeCell ref="A583:F583"/>
    <mergeCell ref="A584:F584"/>
    <mergeCell ref="A585:F585"/>
    <mergeCell ref="A586:F586"/>
    <mergeCell ref="A588:F588"/>
    <mergeCell ref="A556:E556"/>
    <mergeCell ref="A435:F435"/>
    <mergeCell ref="A436:F436"/>
    <mergeCell ref="A437:F437"/>
    <mergeCell ref="A438:F438"/>
    <mergeCell ref="A440:F440"/>
    <mergeCell ref="A441:E441"/>
    <mergeCell ref="A550:F550"/>
    <mergeCell ref="A551:F551"/>
    <mergeCell ref="A552:F552"/>
    <mergeCell ref="A553:F553"/>
    <mergeCell ref="A555:F555"/>
    <mergeCell ref="A375:E375"/>
    <mergeCell ref="A1:F1"/>
    <mergeCell ref="A2:F2"/>
    <mergeCell ref="A3:F3"/>
    <mergeCell ref="A4:F4"/>
    <mergeCell ref="A6:F6"/>
    <mergeCell ref="A7:E7"/>
    <mergeCell ref="A368:F368"/>
    <mergeCell ref="A369:F369"/>
    <mergeCell ref="A370:F370"/>
    <mergeCell ref="A371:F371"/>
    <mergeCell ref="A373:F373"/>
  </mergeCells>
  <pageMargins left="0.70866141732283472" right="0.70866141732283472" top="0.74803149606299213" bottom="0.74803149606299213" header="0.31496062992125984" footer="0.31496062992125984"/>
  <pageSetup paperSize="9" scale="11" fitToHeight="40" orientation="portrait" r:id="rId1"/>
  <headerFooter>
    <oddFooter>&amp;RPagina &amp;P de 25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1070"/>
  <sheetViews>
    <sheetView view="pageBreakPreview" topLeftCell="A514" zoomScaleNormal="230" zoomScaleSheetLayoutView="100" workbookViewId="0">
      <selection activeCell="J523" sqref="J523"/>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6.85546875" style="106" customWidth="1"/>
    <col min="6" max="6" width="16" style="101" customWidth="1"/>
    <col min="7" max="7" width="11.42578125" style="14"/>
    <col min="8" max="8" width="13" style="14" bestFit="1" customWidth="1"/>
    <col min="9" max="60" width="11.42578125" style="14"/>
    <col min="61" max="16384" width="11.42578125" style="25"/>
  </cols>
  <sheetData>
    <row r="1" spans="1:7" ht="15" x14ac:dyDescent="0.25">
      <c r="A1" s="1171" t="s">
        <v>0</v>
      </c>
      <c r="B1" s="1171"/>
      <c r="C1" s="1171"/>
      <c r="D1" s="1171"/>
      <c r="E1" s="1171"/>
      <c r="F1" s="1171"/>
    </row>
    <row r="2" spans="1:7" ht="15" x14ac:dyDescent="0.25">
      <c r="A2" s="1171" t="s">
        <v>1</v>
      </c>
      <c r="B2" s="1171"/>
      <c r="C2" s="1171"/>
      <c r="D2" s="1171"/>
      <c r="E2" s="1171"/>
      <c r="F2" s="1171"/>
    </row>
    <row r="3" spans="1:7" ht="15" customHeight="1" x14ac:dyDescent="0.25">
      <c r="A3" s="1173" t="s">
        <v>10575</v>
      </c>
      <c r="B3" s="1173"/>
      <c r="C3" s="1173"/>
      <c r="D3" s="1173"/>
      <c r="E3" s="1173"/>
      <c r="F3" s="1173"/>
    </row>
    <row r="4" spans="1:7" ht="15" customHeight="1" x14ac:dyDescent="0.25">
      <c r="A4" s="1173" t="s">
        <v>2</v>
      </c>
      <c r="B4" s="1173"/>
      <c r="C4" s="1173"/>
      <c r="D4" s="1173"/>
      <c r="E4" s="1173"/>
      <c r="F4" s="1173"/>
    </row>
    <row r="5" spans="1:7" ht="15" x14ac:dyDescent="0.25">
      <c r="A5" s="626"/>
      <c r="B5" s="627"/>
      <c r="C5" s="628"/>
      <c r="D5" s="629"/>
      <c r="E5" s="630"/>
      <c r="F5" s="631"/>
      <c r="G5" s="966"/>
    </row>
    <row r="6" spans="1:7" ht="33" customHeight="1" x14ac:dyDescent="0.2">
      <c r="A6" s="1306" t="s">
        <v>3</v>
      </c>
      <c r="B6" s="1307"/>
      <c r="C6" s="1307"/>
      <c r="D6" s="1307"/>
      <c r="E6" s="1307"/>
      <c r="F6" s="1308"/>
      <c r="G6" s="966"/>
    </row>
    <row r="7" spans="1:7" ht="30" customHeight="1" x14ac:dyDescent="0.2">
      <c r="A7" s="1306" t="s">
        <v>4</v>
      </c>
      <c r="B7" s="1307"/>
      <c r="C7" s="1307"/>
      <c r="D7" s="1307"/>
      <c r="E7" s="1308"/>
      <c r="F7" s="718">
        <v>48616847.899999999</v>
      </c>
    </row>
    <row r="8" spans="1:7" ht="12" x14ac:dyDescent="0.2">
      <c r="A8" s="998" t="s">
        <v>5</v>
      </c>
      <c r="B8" s="998" t="s">
        <v>6</v>
      </c>
      <c r="C8" s="998" t="s">
        <v>7</v>
      </c>
      <c r="D8" s="998" t="s">
        <v>8</v>
      </c>
      <c r="E8" s="998" t="s">
        <v>9</v>
      </c>
      <c r="F8" s="998" t="s">
        <v>6180</v>
      </c>
    </row>
    <row r="9" spans="1:7" ht="15" customHeight="1" x14ac:dyDescent="0.2">
      <c r="A9" s="87"/>
      <c r="B9" s="1"/>
      <c r="C9" s="2" t="s">
        <v>11</v>
      </c>
      <c r="D9" s="40">
        <v>71204634.219999999</v>
      </c>
      <c r="E9" s="40"/>
      <c r="F9" s="494">
        <f>F7+D9</f>
        <v>119821482.12</v>
      </c>
    </row>
    <row r="10" spans="1:7" ht="15" customHeight="1" x14ac:dyDescent="0.2">
      <c r="A10" s="87"/>
      <c r="B10" s="1"/>
      <c r="C10" s="3" t="s">
        <v>12</v>
      </c>
      <c r="D10" s="40">
        <v>131600518.92</v>
      </c>
      <c r="E10" s="40"/>
      <c r="F10" s="494">
        <f>F9+D10</f>
        <v>251422001.04000002</v>
      </c>
    </row>
    <row r="11" spans="1:7" ht="15" customHeight="1" x14ac:dyDescent="0.2">
      <c r="A11" s="87"/>
      <c r="B11" s="1"/>
      <c r="C11" s="2" t="s">
        <v>13</v>
      </c>
      <c r="D11" s="777">
        <v>581867168</v>
      </c>
      <c r="E11" s="40"/>
      <c r="F11" s="494">
        <f>F10+D11</f>
        <v>833289169.03999996</v>
      </c>
    </row>
    <row r="12" spans="1:7" ht="15" customHeight="1" x14ac:dyDescent="0.2">
      <c r="A12" s="87"/>
      <c r="B12" s="1"/>
      <c r="C12" s="4" t="s">
        <v>31</v>
      </c>
      <c r="D12" s="41">
        <v>574441.97</v>
      </c>
      <c r="E12" s="41"/>
      <c r="F12" s="494">
        <f>F11+D12</f>
        <v>833863611.00999999</v>
      </c>
    </row>
    <row r="13" spans="1:7" ht="15" customHeight="1" x14ac:dyDescent="0.2">
      <c r="A13" s="87"/>
      <c r="B13" s="1"/>
      <c r="C13" s="3" t="s">
        <v>12</v>
      </c>
      <c r="D13" s="62"/>
      <c r="E13" s="40">
        <v>468141095.48000002</v>
      </c>
      <c r="F13" s="494">
        <f>F12-E13</f>
        <v>365722515.52999997</v>
      </c>
    </row>
    <row r="14" spans="1:7" ht="15" customHeight="1" x14ac:dyDescent="0.2">
      <c r="A14" s="87"/>
      <c r="B14" s="1"/>
      <c r="C14" s="3" t="s">
        <v>6871</v>
      </c>
      <c r="D14" s="62"/>
      <c r="E14" s="40">
        <v>11317.88</v>
      </c>
      <c r="F14" s="494">
        <f t="shared" ref="F14:F82" si="0">F13-E14</f>
        <v>365711197.64999998</v>
      </c>
    </row>
    <row r="15" spans="1:7" ht="15" customHeight="1" x14ac:dyDescent="0.2">
      <c r="A15" s="87"/>
      <c r="B15" s="1"/>
      <c r="C15" s="2" t="s">
        <v>1090</v>
      </c>
      <c r="D15" s="62"/>
      <c r="E15" s="711">
        <v>258978.83</v>
      </c>
      <c r="F15" s="494">
        <f t="shared" si="0"/>
        <v>365452218.81999999</v>
      </c>
    </row>
    <row r="16" spans="1:7" ht="15" customHeight="1" x14ac:dyDescent="0.2">
      <c r="A16" s="87"/>
      <c r="B16" s="1"/>
      <c r="C16" s="530" t="s">
        <v>2479</v>
      </c>
      <c r="D16" s="62"/>
      <c r="E16" s="711">
        <v>58900.26</v>
      </c>
      <c r="F16" s="494">
        <f t="shared" si="0"/>
        <v>365393318.56</v>
      </c>
    </row>
    <row r="17" spans="1:61" ht="15" customHeight="1" x14ac:dyDescent="0.2">
      <c r="A17" s="87"/>
      <c r="B17" s="1"/>
      <c r="C17" s="530" t="s">
        <v>6870</v>
      </c>
      <c r="D17" s="62"/>
      <c r="E17" s="711">
        <v>320</v>
      </c>
      <c r="F17" s="494">
        <f t="shared" si="0"/>
        <v>365392998.56</v>
      </c>
    </row>
    <row r="18" spans="1:61" ht="15" customHeight="1" x14ac:dyDescent="0.2">
      <c r="A18" s="87"/>
      <c r="B18" s="1"/>
      <c r="C18" s="2" t="s">
        <v>1083</v>
      </c>
      <c r="D18" s="62"/>
      <c r="E18" s="711">
        <v>3500</v>
      </c>
      <c r="F18" s="494">
        <f t="shared" si="0"/>
        <v>365389498.56</v>
      </c>
    </row>
    <row r="19" spans="1:61" ht="15" customHeight="1" x14ac:dyDescent="0.2">
      <c r="A19" s="87"/>
      <c r="B19" s="1"/>
      <c r="C19" s="2" t="s">
        <v>9627</v>
      </c>
      <c r="D19" s="62"/>
      <c r="E19" s="711">
        <v>700</v>
      </c>
      <c r="F19" s="494">
        <f t="shared" si="0"/>
        <v>365388798.56</v>
      </c>
    </row>
    <row r="20" spans="1:61" ht="15" customHeight="1" x14ac:dyDescent="0.2">
      <c r="A20" s="87"/>
      <c r="B20" s="1"/>
      <c r="C20" s="2" t="s">
        <v>1358</v>
      </c>
      <c r="D20" s="62"/>
      <c r="E20" s="711">
        <v>175</v>
      </c>
      <c r="F20" s="494">
        <f t="shared" si="0"/>
        <v>365388623.56</v>
      </c>
    </row>
    <row r="21" spans="1:61" ht="15" customHeight="1" x14ac:dyDescent="0.2">
      <c r="A21" s="87"/>
      <c r="B21" s="1"/>
      <c r="C21" s="2" t="s">
        <v>11460</v>
      </c>
      <c r="D21" s="62"/>
      <c r="E21" s="1012">
        <v>75000</v>
      </c>
      <c r="F21" s="494">
        <f t="shared" si="0"/>
        <v>365313623.56</v>
      </c>
    </row>
    <row r="22" spans="1:61" ht="15" customHeight="1" x14ac:dyDescent="0.2">
      <c r="A22" s="87"/>
      <c r="B22" s="1"/>
      <c r="C22" s="2" t="s">
        <v>24</v>
      </c>
      <c r="D22" s="62"/>
      <c r="E22" s="1012">
        <v>684893</v>
      </c>
      <c r="F22" s="494">
        <f t="shared" si="0"/>
        <v>364628730.56</v>
      </c>
    </row>
    <row r="23" spans="1:61" ht="15" customHeight="1" x14ac:dyDescent="0.2">
      <c r="A23" s="87"/>
      <c r="B23" s="1"/>
      <c r="C23" s="2" t="s">
        <v>24</v>
      </c>
      <c r="D23" s="62"/>
      <c r="E23" s="1012">
        <v>38081.360000000001</v>
      </c>
      <c r="F23" s="494">
        <f t="shared" si="0"/>
        <v>364590649.19999999</v>
      </c>
    </row>
    <row r="24" spans="1:61" ht="15" customHeight="1" x14ac:dyDescent="0.2">
      <c r="A24" s="259"/>
      <c r="B24" s="1"/>
      <c r="C24" s="2" t="s">
        <v>24</v>
      </c>
      <c r="D24" s="62"/>
      <c r="E24" s="1012">
        <v>552861.12</v>
      </c>
      <c r="F24" s="494">
        <f t="shared" si="0"/>
        <v>364037788.07999998</v>
      </c>
    </row>
    <row r="25" spans="1:61" ht="15" customHeight="1" x14ac:dyDescent="0.2">
      <c r="A25" s="17"/>
      <c r="B25" s="1"/>
      <c r="C25" s="2" t="s">
        <v>24</v>
      </c>
      <c r="D25" s="62"/>
      <c r="E25" s="1012">
        <v>73844.02</v>
      </c>
      <c r="F25" s="494">
        <f t="shared" si="0"/>
        <v>363963944.06</v>
      </c>
    </row>
    <row r="26" spans="1:61" s="414" customFormat="1" ht="41.25" customHeight="1" x14ac:dyDescent="0.2">
      <c r="A26" s="758">
        <v>44501</v>
      </c>
      <c r="B26" s="1013" t="s">
        <v>10577</v>
      </c>
      <c r="C26" s="532" t="s">
        <v>10587</v>
      </c>
      <c r="D26" s="416"/>
      <c r="E26" s="535">
        <v>297142.01</v>
      </c>
      <c r="F26" s="494">
        <f t="shared" si="0"/>
        <v>363666802.05000001</v>
      </c>
      <c r="G26" s="412"/>
      <c r="H26" s="412"/>
      <c r="I26" s="412"/>
      <c r="J26" s="412"/>
      <c r="K26" s="412"/>
      <c r="L26" s="412"/>
      <c r="M26" s="412"/>
      <c r="N26" s="412"/>
      <c r="O26" s="412"/>
      <c r="P26" s="412"/>
      <c r="Q26" s="412"/>
      <c r="R26" s="412"/>
      <c r="S26" s="412"/>
      <c r="T26" s="412"/>
      <c r="U26" s="412"/>
      <c r="V26" s="412"/>
      <c r="W26" s="412"/>
      <c r="X26" s="412"/>
      <c r="Y26" s="412"/>
      <c r="Z26" s="412"/>
      <c r="AA26" s="412"/>
      <c r="AB26" s="412"/>
      <c r="AC26" s="412"/>
      <c r="AD26" s="412"/>
      <c r="AE26" s="412"/>
      <c r="AF26" s="412"/>
      <c r="AG26" s="412"/>
      <c r="AH26" s="412"/>
      <c r="AI26" s="412"/>
      <c r="AJ26" s="412"/>
      <c r="AK26" s="412"/>
      <c r="AL26" s="412"/>
      <c r="AM26" s="412"/>
      <c r="AN26" s="412"/>
      <c r="AO26" s="412"/>
      <c r="AP26" s="412"/>
      <c r="AQ26" s="412"/>
      <c r="AR26" s="412"/>
      <c r="AS26" s="412"/>
      <c r="AT26" s="412"/>
      <c r="AU26" s="412"/>
      <c r="AV26" s="412"/>
      <c r="AW26" s="412"/>
      <c r="AX26" s="412"/>
      <c r="AY26" s="412"/>
      <c r="AZ26" s="412"/>
      <c r="BA26" s="412"/>
      <c r="BB26" s="412"/>
      <c r="BC26" s="412"/>
      <c r="BD26" s="412"/>
      <c r="BE26" s="412"/>
      <c r="BF26" s="412"/>
      <c r="BG26" s="412"/>
      <c r="BH26" s="412"/>
      <c r="BI26" s="545"/>
    </row>
    <row r="27" spans="1:61" s="412" customFormat="1" ht="42.75" customHeight="1" x14ac:dyDescent="0.2">
      <c r="A27" s="847">
        <v>44501</v>
      </c>
      <c r="B27" s="252" t="s">
        <v>10578</v>
      </c>
      <c r="C27" s="193" t="s">
        <v>10588</v>
      </c>
      <c r="D27" s="394"/>
      <c r="E27" s="42">
        <v>2954</v>
      </c>
      <c r="F27" s="494">
        <f t="shared" si="0"/>
        <v>363663848.05000001</v>
      </c>
    </row>
    <row r="28" spans="1:61" s="412" customFormat="1" ht="42" customHeight="1" x14ac:dyDescent="0.2">
      <c r="A28" s="464">
        <v>44501</v>
      </c>
      <c r="B28" s="252" t="s">
        <v>10579</v>
      </c>
      <c r="C28" s="193" t="s">
        <v>10589</v>
      </c>
      <c r="D28" s="402"/>
      <c r="E28" s="42">
        <v>89999.22</v>
      </c>
      <c r="F28" s="494">
        <f t="shared" si="0"/>
        <v>363573848.82999998</v>
      </c>
    </row>
    <row r="29" spans="1:61" s="412" customFormat="1" ht="48.75" customHeight="1" x14ac:dyDescent="0.2">
      <c r="A29" s="464">
        <v>44501</v>
      </c>
      <c r="B29" s="252" t="s">
        <v>10580</v>
      </c>
      <c r="C29" s="193" t="s">
        <v>10590</v>
      </c>
      <c r="D29" s="402"/>
      <c r="E29" s="42">
        <v>25380.71</v>
      </c>
      <c r="F29" s="494">
        <f t="shared" si="0"/>
        <v>363548468.12</v>
      </c>
    </row>
    <row r="30" spans="1:61" s="412" customFormat="1" ht="54.75" customHeight="1" x14ac:dyDescent="0.2">
      <c r="A30" s="464">
        <v>44501</v>
      </c>
      <c r="B30" s="252" t="s">
        <v>10581</v>
      </c>
      <c r="C30" s="193" t="s">
        <v>10591</v>
      </c>
      <c r="D30" s="402"/>
      <c r="E30" s="42">
        <v>500000</v>
      </c>
      <c r="F30" s="494">
        <f t="shared" si="0"/>
        <v>363048468.12</v>
      </c>
    </row>
    <row r="31" spans="1:61" s="412" customFormat="1" ht="68.25" customHeight="1" x14ac:dyDescent="0.2">
      <c r="A31" s="464">
        <v>44501</v>
      </c>
      <c r="B31" s="252" t="s">
        <v>10582</v>
      </c>
      <c r="C31" s="193" t="s">
        <v>10592</v>
      </c>
      <c r="D31" s="402"/>
      <c r="E31" s="42">
        <v>9000</v>
      </c>
      <c r="F31" s="494">
        <f t="shared" si="0"/>
        <v>363039468.12</v>
      </c>
    </row>
    <row r="32" spans="1:61" s="412" customFormat="1" ht="62.25" customHeight="1" x14ac:dyDescent="0.2">
      <c r="A32" s="464">
        <v>44501</v>
      </c>
      <c r="B32" s="252" t="s">
        <v>10583</v>
      </c>
      <c r="C32" s="193" t="s">
        <v>10593</v>
      </c>
      <c r="D32" s="402"/>
      <c r="E32" s="42">
        <v>9000</v>
      </c>
      <c r="F32" s="494">
        <f t="shared" si="0"/>
        <v>363030468.12</v>
      </c>
    </row>
    <row r="33" spans="1:6" s="412" customFormat="1" ht="41.25" customHeight="1" x14ac:dyDescent="0.2">
      <c r="A33" s="464">
        <v>44501</v>
      </c>
      <c r="B33" s="252" t="s">
        <v>10584</v>
      </c>
      <c r="C33" s="193" t="s">
        <v>10594</v>
      </c>
      <c r="D33" s="402"/>
      <c r="E33" s="42">
        <v>177221.09</v>
      </c>
      <c r="F33" s="494">
        <f t="shared" si="0"/>
        <v>362853247.03000003</v>
      </c>
    </row>
    <row r="34" spans="1:6" s="412" customFormat="1" ht="41.25" customHeight="1" x14ac:dyDescent="0.2">
      <c r="A34" s="464">
        <v>44501</v>
      </c>
      <c r="B34" s="252" t="s">
        <v>10585</v>
      </c>
      <c r="C34" s="193" t="s">
        <v>10595</v>
      </c>
      <c r="D34" s="402"/>
      <c r="E34" s="42">
        <v>1327</v>
      </c>
      <c r="F34" s="494">
        <f t="shared" si="0"/>
        <v>362851920.03000003</v>
      </c>
    </row>
    <row r="35" spans="1:6" s="412" customFormat="1" ht="42" customHeight="1" x14ac:dyDescent="0.2">
      <c r="A35" s="464">
        <v>44501</v>
      </c>
      <c r="B35" s="252" t="s">
        <v>10586</v>
      </c>
      <c r="C35" s="193" t="s">
        <v>10596</v>
      </c>
      <c r="D35" s="402"/>
      <c r="E35" s="42">
        <v>88238.7</v>
      </c>
      <c r="F35" s="494">
        <f t="shared" si="0"/>
        <v>362763681.33000004</v>
      </c>
    </row>
    <row r="36" spans="1:6" s="412" customFormat="1" ht="54.75" customHeight="1" x14ac:dyDescent="0.2">
      <c r="A36" s="464">
        <v>44501</v>
      </c>
      <c r="B36" s="252" t="s">
        <v>10576</v>
      </c>
      <c r="C36" s="193" t="s">
        <v>10597</v>
      </c>
      <c r="D36" s="402"/>
      <c r="E36" s="42">
        <v>51300</v>
      </c>
      <c r="F36" s="494">
        <f t="shared" si="0"/>
        <v>362712381.33000004</v>
      </c>
    </row>
    <row r="37" spans="1:6" s="412" customFormat="1" ht="79.5" customHeight="1" x14ac:dyDescent="0.2">
      <c r="A37" s="464">
        <v>44502</v>
      </c>
      <c r="B37" s="252" t="s">
        <v>10832</v>
      </c>
      <c r="C37" s="193" t="s">
        <v>10838</v>
      </c>
      <c r="D37" s="402"/>
      <c r="E37" s="42">
        <v>21415668.68</v>
      </c>
      <c r="F37" s="494">
        <f t="shared" si="0"/>
        <v>341296712.65000004</v>
      </c>
    </row>
    <row r="38" spans="1:6" s="412" customFormat="1" ht="54.75" customHeight="1" x14ac:dyDescent="0.2">
      <c r="A38" s="464">
        <v>44502</v>
      </c>
      <c r="B38" s="252" t="s">
        <v>10833</v>
      </c>
      <c r="C38" s="193" t="s">
        <v>10839</v>
      </c>
      <c r="D38" s="402"/>
      <c r="E38" s="42">
        <v>126825</v>
      </c>
      <c r="F38" s="494">
        <f t="shared" si="0"/>
        <v>341169887.65000004</v>
      </c>
    </row>
    <row r="39" spans="1:6" s="412" customFormat="1" ht="53.25" customHeight="1" x14ac:dyDescent="0.2">
      <c r="A39" s="464">
        <v>44502</v>
      </c>
      <c r="B39" s="252" t="s">
        <v>10834</v>
      </c>
      <c r="C39" s="193" t="s">
        <v>10840</v>
      </c>
      <c r="D39" s="402"/>
      <c r="E39" s="42">
        <v>126825</v>
      </c>
      <c r="F39" s="494">
        <f t="shared" si="0"/>
        <v>341043062.65000004</v>
      </c>
    </row>
    <row r="40" spans="1:6" s="412" customFormat="1" ht="46.5" customHeight="1" x14ac:dyDescent="0.2">
      <c r="A40" s="464">
        <v>44502</v>
      </c>
      <c r="B40" s="252" t="s">
        <v>10835</v>
      </c>
      <c r="C40" s="193" t="s">
        <v>10841</v>
      </c>
      <c r="D40" s="402"/>
      <c r="E40" s="42">
        <v>107445</v>
      </c>
      <c r="F40" s="494">
        <f t="shared" si="0"/>
        <v>340935617.65000004</v>
      </c>
    </row>
    <row r="41" spans="1:6" s="412" customFormat="1" ht="43.5" customHeight="1" x14ac:dyDescent="0.2">
      <c r="A41" s="464">
        <v>44502</v>
      </c>
      <c r="B41" s="252" t="s">
        <v>10836</v>
      </c>
      <c r="C41" s="193" t="s">
        <v>10842</v>
      </c>
      <c r="D41" s="402"/>
      <c r="E41" s="42">
        <v>126825</v>
      </c>
      <c r="F41" s="494">
        <f t="shared" si="0"/>
        <v>340808792.65000004</v>
      </c>
    </row>
    <row r="42" spans="1:6" s="412" customFormat="1" ht="97.5" customHeight="1" x14ac:dyDescent="0.2">
      <c r="A42" s="464">
        <v>44502</v>
      </c>
      <c r="B42" s="252" t="s">
        <v>10837</v>
      </c>
      <c r="C42" s="193" t="s">
        <v>10843</v>
      </c>
      <c r="D42" s="402"/>
      <c r="E42" s="42">
        <v>8650518.8599999994</v>
      </c>
      <c r="F42" s="494">
        <f t="shared" si="0"/>
        <v>332158273.79000002</v>
      </c>
    </row>
    <row r="43" spans="1:6" s="412" customFormat="1" ht="42" customHeight="1" x14ac:dyDescent="0.2">
      <c r="A43" s="464">
        <v>44503</v>
      </c>
      <c r="B43" s="252" t="s">
        <v>10624</v>
      </c>
      <c r="C43" s="193" t="s">
        <v>10640</v>
      </c>
      <c r="D43" s="402"/>
      <c r="E43" s="42">
        <v>5980</v>
      </c>
      <c r="F43" s="494">
        <f t="shared" si="0"/>
        <v>332152293.79000002</v>
      </c>
    </row>
    <row r="44" spans="1:6" s="412" customFormat="1" ht="42" customHeight="1" x14ac:dyDescent="0.2">
      <c r="A44" s="464">
        <v>44503</v>
      </c>
      <c r="B44" s="252" t="s">
        <v>10625</v>
      </c>
      <c r="C44" s="193" t="s">
        <v>10641</v>
      </c>
      <c r="D44" s="402"/>
      <c r="E44" s="42">
        <v>271173.52</v>
      </c>
      <c r="F44" s="494">
        <f t="shared" si="0"/>
        <v>331881120.27000004</v>
      </c>
    </row>
    <row r="45" spans="1:6" s="412" customFormat="1" ht="52.5" customHeight="1" x14ac:dyDescent="0.2">
      <c r="A45" s="464">
        <v>44503</v>
      </c>
      <c r="B45" s="252" t="s">
        <v>10626</v>
      </c>
      <c r="C45" s="193" t="s">
        <v>10642</v>
      </c>
      <c r="D45" s="402"/>
      <c r="E45" s="42">
        <v>22500</v>
      </c>
      <c r="F45" s="494">
        <f t="shared" si="0"/>
        <v>331858620.27000004</v>
      </c>
    </row>
    <row r="46" spans="1:6" s="412" customFormat="1" ht="50.25" customHeight="1" x14ac:dyDescent="0.2">
      <c r="A46" s="464">
        <v>44503</v>
      </c>
      <c r="B46" s="252" t="s">
        <v>10627</v>
      </c>
      <c r="C46" s="193" t="s">
        <v>10643</v>
      </c>
      <c r="D46" s="402"/>
      <c r="E46" s="42">
        <v>80000</v>
      </c>
      <c r="F46" s="494">
        <f t="shared" si="0"/>
        <v>331778620.27000004</v>
      </c>
    </row>
    <row r="47" spans="1:6" s="412" customFormat="1" ht="57.75" customHeight="1" x14ac:dyDescent="0.2">
      <c r="A47" s="464">
        <v>44503</v>
      </c>
      <c r="B47" s="252" t="s">
        <v>10628</v>
      </c>
      <c r="C47" s="193" t="s">
        <v>10644</v>
      </c>
      <c r="D47" s="402"/>
      <c r="E47" s="42">
        <v>376247.5</v>
      </c>
      <c r="F47" s="494">
        <f t="shared" si="0"/>
        <v>331402372.77000004</v>
      </c>
    </row>
    <row r="48" spans="1:6" s="412" customFormat="1" ht="51.75" customHeight="1" x14ac:dyDescent="0.2">
      <c r="A48" s="464">
        <v>44503</v>
      </c>
      <c r="B48" s="252" t="s">
        <v>10629</v>
      </c>
      <c r="C48" s="193" t="s">
        <v>10645</v>
      </c>
      <c r="D48" s="402"/>
      <c r="E48" s="42">
        <v>126825</v>
      </c>
      <c r="F48" s="494">
        <f t="shared" si="0"/>
        <v>331275547.77000004</v>
      </c>
    </row>
    <row r="49" spans="1:6" s="412" customFormat="1" ht="42" customHeight="1" x14ac:dyDescent="0.2">
      <c r="A49" s="464">
        <v>44503</v>
      </c>
      <c r="B49" s="252" t="s">
        <v>10630</v>
      </c>
      <c r="C49" s="193" t="s">
        <v>10646</v>
      </c>
      <c r="D49" s="402"/>
      <c r="E49" s="42">
        <v>13500</v>
      </c>
      <c r="F49" s="494">
        <f t="shared" si="0"/>
        <v>331262047.77000004</v>
      </c>
    </row>
    <row r="50" spans="1:6" s="412" customFormat="1" ht="52.5" customHeight="1" x14ac:dyDescent="0.2">
      <c r="A50" s="464">
        <v>44503</v>
      </c>
      <c r="B50" s="252" t="s">
        <v>10631</v>
      </c>
      <c r="C50" s="193" t="s">
        <v>10647</v>
      </c>
      <c r="D50" s="402"/>
      <c r="E50" s="42">
        <v>122597.5</v>
      </c>
      <c r="F50" s="494">
        <f t="shared" si="0"/>
        <v>331139450.27000004</v>
      </c>
    </row>
    <row r="51" spans="1:6" s="412" customFormat="1" ht="47.25" customHeight="1" x14ac:dyDescent="0.2">
      <c r="A51" s="464">
        <v>44503</v>
      </c>
      <c r="B51" s="252" t="s">
        <v>10632</v>
      </c>
      <c r="C51" s="193" t="s">
        <v>10648</v>
      </c>
      <c r="D51" s="402"/>
      <c r="E51" s="42">
        <v>4500</v>
      </c>
      <c r="F51" s="494">
        <f t="shared" si="0"/>
        <v>331134950.27000004</v>
      </c>
    </row>
    <row r="52" spans="1:6" s="412" customFormat="1" ht="48.75" customHeight="1" x14ac:dyDescent="0.2">
      <c r="A52" s="464">
        <v>44503</v>
      </c>
      <c r="B52" s="252" t="s">
        <v>10633</v>
      </c>
      <c r="C52" s="193" t="s">
        <v>10649</v>
      </c>
      <c r="D52" s="402"/>
      <c r="E52" s="42">
        <v>21520</v>
      </c>
      <c r="F52" s="494">
        <f t="shared" si="0"/>
        <v>331113430.27000004</v>
      </c>
    </row>
    <row r="53" spans="1:6" s="412" customFormat="1" ht="47.25" customHeight="1" x14ac:dyDescent="0.2">
      <c r="A53" s="464">
        <v>44503</v>
      </c>
      <c r="B53" s="252" t="s">
        <v>10634</v>
      </c>
      <c r="C53" s="193" t="s">
        <v>10650</v>
      </c>
      <c r="D53" s="402"/>
      <c r="E53" s="42">
        <v>7200</v>
      </c>
      <c r="F53" s="494">
        <f t="shared" si="0"/>
        <v>331106230.27000004</v>
      </c>
    </row>
    <row r="54" spans="1:6" s="412" customFormat="1" ht="85.5" customHeight="1" x14ac:dyDescent="0.2">
      <c r="A54" s="464">
        <v>44503</v>
      </c>
      <c r="B54" s="252" t="s">
        <v>10635</v>
      </c>
      <c r="C54" s="193" t="s">
        <v>10651</v>
      </c>
      <c r="D54" s="402"/>
      <c r="E54" s="42">
        <v>9000</v>
      </c>
      <c r="F54" s="494">
        <f t="shared" si="0"/>
        <v>331097230.27000004</v>
      </c>
    </row>
    <row r="55" spans="1:6" s="412" customFormat="1" ht="21.75" customHeight="1" x14ac:dyDescent="0.2">
      <c r="A55" s="464">
        <v>44503</v>
      </c>
      <c r="B55" s="252" t="s">
        <v>10636</v>
      </c>
      <c r="C55" s="193" t="s">
        <v>41</v>
      </c>
      <c r="D55" s="402"/>
      <c r="E55" s="42">
        <v>0</v>
      </c>
      <c r="F55" s="494">
        <f t="shared" si="0"/>
        <v>331097230.27000004</v>
      </c>
    </row>
    <row r="56" spans="1:6" s="412" customFormat="1" ht="82.5" customHeight="1" x14ac:dyDescent="0.2">
      <c r="A56" s="464">
        <v>44503</v>
      </c>
      <c r="B56" s="252" t="s">
        <v>10637</v>
      </c>
      <c r="C56" s="193" t="s">
        <v>10652</v>
      </c>
      <c r="D56" s="402"/>
      <c r="E56" s="42">
        <v>9000</v>
      </c>
      <c r="F56" s="494">
        <f t="shared" si="0"/>
        <v>331088230.27000004</v>
      </c>
    </row>
    <row r="57" spans="1:6" s="412" customFormat="1" ht="40.5" customHeight="1" x14ac:dyDescent="0.2">
      <c r="A57" s="464">
        <v>44503</v>
      </c>
      <c r="B57" s="252" t="s">
        <v>10638</v>
      </c>
      <c r="C57" s="193" t="s">
        <v>10653</v>
      </c>
      <c r="D57" s="402"/>
      <c r="E57" s="42">
        <v>297125.90999999997</v>
      </c>
      <c r="F57" s="494">
        <f t="shared" si="0"/>
        <v>330791104.36000001</v>
      </c>
    </row>
    <row r="58" spans="1:6" s="412" customFormat="1" ht="42.75" customHeight="1" x14ac:dyDescent="0.2">
      <c r="A58" s="464">
        <v>44503</v>
      </c>
      <c r="B58" s="252" t="s">
        <v>10639</v>
      </c>
      <c r="C58" s="193" t="s">
        <v>10654</v>
      </c>
      <c r="D58" s="402"/>
      <c r="E58" s="42">
        <v>89834.54</v>
      </c>
      <c r="F58" s="494">
        <f t="shared" si="0"/>
        <v>330701269.81999999</v>
      </c>
    </row>
    <row r="59" spans="1:6" s="412" customFormat="1" ht="51" customHeight="1" x14ac:dyDescent="0.2">
      <c r="A59" s="464">
        <v>44503</v>
      </c>
      <c r="B59" s="5" t="s">
        <v>10609</v>
      </c>
      <c r="C59" s="193" t="s">
        <v>10655</v>
      </c>
      <c r="D59" s="402"/>
      <c r="E59" s="42">
        <v>257877.5</v>
      </c>
      <c r="F59" s="494">
        <f t="shared" si="0"/>
        <v>330443392.31999999</v>
      </c>
    </row>
    <row r="60" spans="1:6" s="412" customFormat="1" ht="51.75" customHeight="1" x14ac:dyDescent="0.2">
      <c r="A60" s="464">
        <v>44503</v>
      </c>
      <c r="B60" s="5" t="s">
        <v>10610</v>
      </c>
      <c r="C60" s="193" t="s">
        <v>10656</v>
      </c>
      <c r="D60" s="402"/>
      <c r="E60" s="42">
        <v>105687.5</v>
      </c>
      <c r="F60" s="494">
        <f t="shared" si="0"/>
        <v>330337704.81999999</v>
      </c>
    </row>
    <row r="61" spans="1:6" s="412" customFormat="1" ht="52.5" customHeight="1" x14ac:dyDescent="0.2">
      <c r="A61" s="464">
        <v>44503</v>
      </c>
      <c r="B61" s="5" t="s">
        <v>10611</v>
      </c>
      <c r="C61" s="193" t="s">
        <v>10657</v>
      </c>
      <c r="D61" s="402"/>
      <c r="E61" s="42">
        <v>232512.5</v>
      </c>
      <c r="F61" s="494">
        <f t="shared" si="0"/>
        <v>330105192.31999999</v>
      </c>
    </row>
    <row r="62" spans="1:6" s="412" customFormat="1" ht="53.25" customHeight="1" x14ac:dyDescent="0.2">
      <c r="A62" s="464">
        <v>44503</v>
      </c>
      <c r="B62" s="5" t="s">
        <v>10612</v>
      </c>
      <c r="C62" s="193" t="s">
        <v>10658</v>
      </c>
      <c r="D62" s="402"/>
      <c r="E62" s="42">
        <v>126825</v>
      </c>
      <c r="F62" s="494">
        <f t="shared" si="0"/>
        <v>329978367.31999999</v>
      </c>
    </row>
    <row r="63" spans="1:6" s="412" customFormat="1" ht="43.5" customHeight="1" x14ac:dyDescent="0.2">
      <c r="A63" s="464">
        <v>44503</v>
      </c>
      <c r="B63" s="5" t="s">
        <v>10613</v>
      </c>
      <c r="C63" s="193" t="s">
        <v>10659</v>
      </c>
      <c r="D63" s="402"/>
      <c r="E63" s="42">
        <v>126825</v>
      </c>
      <c r="F63" s="494">
        <f t="shared" si="0"/>
        <v>329851542.31999999</v>
      </c>
    </row>
    <row r="64" spans="1:6" s="412" customFormat="1" ht="46.5" customHeight="1" x14ac:dyDescent="0.2">
      <c r="A64" s="464">
        <v>44503</v>
      </c>
      <c r="B64" s="5" t="s">
        <v>10614</v>
      </c>
      <c r="C64" s="193" t="s">
        <v>10660</v>
      </c>
      <c r="D64" s="402"/>
      <c r="E64" s="42">
        <v>126825</v>
      </c>
      <c r="F64" s="494">
        <f t="shared" si="0"/>
        <v>329724717.31999999</v>
      </c>
    </row>
    <row r="65" spans="1:6" s="412" customFormat="1" ht="77.25" customHeight="1" x14ac:dyDescent="0.2">
      <c r="A65" s="464">
        <v>44503</v>
      </c>
      <c r="B65" s="5" t="s">
        <v>10615</v>
      </c>
      <c r="C65" s="193" t="s">
        <v>10661</v>
      </c>
      <c r="D65" s="402"/>
      <c r="E65" s="42">
        <v>849727.5</v>
      </c>
      <c r="F65" s="494">
        <f t="shared" si="0"/>
        <v>328874989.81999999</v>
      </c>
    </row>
    <row r="66" spans="1:6" s="412" customFormat="1" ht="72" customHeight="1" x14ac:dyDescent="0.2">
      <c r="A66" s="464">
        <v>44503</v>
      </c>
      <c r="B66" s="5" t="s">
        <v>10616</v>
      </c>
      <c r="C66" s="193" t="s">
        <v>10662</v>
      </c>
      <c r="D66" s="402"/>
      <c r="E66" s="42">
        <v>9000</v>
      </c>
      <c r="F66" s="494">
        <f t="shared" si="0"/>
        <v>328865989.81999999</v>
      </c>
    </row>
    <row r="67" spans="1:6" s="412" customFormat="1" ht="68.25" customHeight="1" x14ac:dyDescent="0.2">
      <c r="A67" s="464">
        <v>44503</v>
      </c>
      <c r="B67" s="5" t="s">
        <v>10617</v>
      </c>
      <c r="C67" s="193" t="s">
        <v>10663</v>
      </c>
      <c r="D67" s="402"/>
      <c r="E67" s="42">
        <v>9000</v>
      </c>
      <c r="F67" s="494">
        <f t="shared" si="0"/>
        <v>328856989.81999999</v>
      </c>
    </row>
    <row r="68" spans="1:6" s="412" customFormat="1" ht="51.75" customHeight="1" x14ac:dyDescent="0.2">
      <c r="A68" s="464">
        <v>44503</v>
      </c>
      <c r="B68" s="5" t="s">
        <v>10618</v>
      </c>
      <c r="C68" s="193" t="s">
        <v>10664</v>
      </c>
      <c r="D68" s="402"/>
      <c r="E68" s="42">
        <v>199847.7</v>
      </c>
      <c r="F68" s="494">
        <f t="shared" si="0"/>
        <v>328657142.12</v>
      </c>
    </row>
    <row r="69" spans="1:6" s="412" customFormat="1" ht="64.5" customHeight="1" x14ac:dyDescent="0.2">
      <c r="A69" s="464">
        <v>44503</v>
      </c>
      <c r="B69" s="5" t="s">
        <v>10619</v>
      </c>
      <c r="C69" s="193" t="s">
        <v>10665</v>
      </c>
      <c r="D69" s="402"/>
      <c r="E69" s="42">
        <v>262105</v>
      </c>
      <c r="F69" s="494">
        <f t="shared" si="0"/>
        <v>328395037.12</v>
      </c>
    </row>
    <row r="70" spans="1:6" s="412" customFormat="1" ht="42.75" customHeight="1" x14ac:dyDescent="0.2">
      <c r="A70" s="464">
        <v>44503</v>
      </c>
      <c r="B70" s="5" t="s">
        <v>10620</v>
      </c>
      <c r="C70" s="193" t="s">
        <v>10666</v>
      </c>
      <c r="D70" s="402"/>
      <c r="E70" s="42">
        <v>25200</v>
      </c>
      <c r="F70" s="494">
        <f t="shared" si="0"/>
        <v>328369837.12</v>
      </c>
    </row>
    <row r="71" spans="1:6" s="412" customFormat="1" ht="45" customHeight="1" x14ac:dyDescent="0.2">
      <c r="A71" s="464">
        <v>44503</v>
      </c>
      <c r="B71" s="5" t="s">
        <v>10621</v>
      </c>
      <c r="C71" s="193" t="s">
        <v>10667</v>
      </c>
      <c r="D71" s="402"/>
      <c r="E71" s="42">
        <v>1800</v>
      </c>
      <c r="F71" s="494">
        <f t="shared" si="0"/>
        <v>328368037.12</v>
      </c>
    </row>
    <row r="72" spans="1:6" s="412" customFormat="1" ht="54" customHeight="1" x14ac:dyDescent="0.2">
      <c r="A72" s="464">
        <v>44503</v>
      </c>
      <c r="B72" s="5" t="s">
        <v>10622</v>
      </c>
      <c r="C72" s="193" t="s">
        <v>10668</v>
      </c>
      <c r="D72" s="402"/>
      <c r="E72" s="42">
        <v>173327.5</v>
      </c>
      <c r="F72" s="494">
        <f t="shared" si="0"/>
        <v>328194709.62</v>
      </c>
    </row>
    <row r="73" spans="1:6" s="412" customFormat="1" ht="39" customHeight="1" x14ac:dyDescent="0.2">
      <c r="A73" s="464">
        <v>44503</v>
      </c>
      <c r="B73" s="5" t="s">
        <v>10623</v>
      </c>
      <c r="C73" s="193" t="s">
        <v>10669</v>
      </c>
      <c r="D73" s="402"/>
      <c r="E73" s="42">
        <v>40500</v>
      </c>
      <c r="F73" s="494">
        <f t="shared" si="0"/>
        <v>328154209.62</v>
      </c>
    </row>
    <row r="74" spans="1:6" s="412" customFormat="1" ht="71.25" customHeight="1" x14ac:dyDescent="0.2">
      <c r="A74" s="464">
        <v>44504</v>
      </c>
      <c r="B74" s="252" t="s">
        <v>10709</v>
      </c>
      <c r="C74" s="193" t="s">
        <v>10716</v>
      </c>
      <c r="D74" s="402"/>
      <c r="E74" s="42">
        <v>81000</v>
      </c>
      <c r="F74" s="494">
        <f t="shared" si="0"/>
        <v>328073209.62</v>
      </c>
    </row>
    <row r="75" spans="1:6" s="412" customFormat="1" ht="39" customHeight="1" x14ac:dyDescent="0.2">
      <c r="A75" s="464">
        <v>44504</v>
      </c>
      <c r="B75" s="252" t="s">
        <v>10710</v>
      </c>
      <c r="C75" s="193" t="s">
        <v>10717</v>
      </c>
      <c r="D75" s="402"/>
      <c r="E75" s="42">
        <v>118035.7</v>
      </c>
      <c r="F75" s="494">
        <f t="shared" si="0"/>
        <v>327955173.92000002</v>
      </c>
    </row>
    <row r="76" spans="1:6" s="412" customFormat="1" ht="48.75" customHeight="1" x14ac:dyDescent="0.2">
      <c r="A76" s="464">
        <v>44504</v>
      </c>
      <c r="B76" s="252" t="s">
        <v>10711</v>
      </c>
      <c r="C76" s="193" t="s">
        <v>10718</v>
      </c>
      <c r="D76" s="402"/>
      <c r="E76" s="42">
        <v>131052.5</v>
      </c>
      <c r="F76" s="494">
        <f t="shared" si="0"/>
        <v>327824121.42000002</v>
      </c>
    </row>
    <row r="77" spans="1:6" s="412" customFormat="1" ht="31.5" customHeight="1" x14ac:dyDescent="0.2">
      <c r="A77" s="464">
        <v>44504</v>
      </c>
      <c r="B77" s="252" t="s">
        <v>10712</v>
      </c>
      <c r="C77" s="193" t="s">
        <v>10719</v>
      </c>
      <c r="D77" s="402"/>
      <c r="E77" s="42">
        <v>20700</v>
      </c>
      <c r="F77" s="494">
        <f t="shared" si="0"/>
        <v>327803421.42000002</v>
      </c>
    </row>
    <row r="78" spans="1:6" s="412" customFormat="1" ht="45" customHeight="1" x14ac:dyDescent="0.2">
      <c r="A78" s="464">
        <v>44504</v>
      </c>
      <c r="B78" s="252" t="s">
        <v>10713</v>
      </c>
      <c r="C78" s="193" t="s">
        <v>10720</v>
      </c>
      <c r="D78" s="402"/>
      <c r="E78" s="42">
        <v>46800</v>
      </c>
      <c r="F78" s="494">
        <f t="shared" si="0"/>
        <v>327756621.42000002</v>
      </c>
    </row>
    <row r="79" spans="1:6" s="412" customFormat="1" ht="42" customHeight="1" x14ac:dyDescent="0.2">
      <c r="A79" s="464">
        <v>44504</v>
      </c>
      <c r="B79" s="252" t="s">
        <v>10714</v>
      </c>
      <c r="C79" s="193" t="s">
        <v>10721</v>
      </c>
      <c r="D79" s="402"/>
      <c r="E79" s="42">
        <v>10890</v>
      </c>
      <c r="F79" s="494">
        <f t="shared" si="0"/>
        <v>327745731.42000002</v>
      </c>
    </row>
    <row r="80" spans="1:6" s="412" customFormat="1" ht="36.75" customHeight="1" x14ac:dyDescent="0.2">
      <c r="A80" s="464">
        <v>44504</v>
      </c>
      <c r="B80" s="252" t="s">
        <v>10715</v>
      </c>
      <c r="C80" s="193" t="s">
        <v>10722</v>
      </c>
      <c r="D80" s="402"/>
      <c r="E80" s="42">
        <v>13500</v>
      </c>
      <c r="F80" s="494">
        <f t="shared" si="0"/>
        <v>327732231.42000002</v>
      </c>
    </row>
    <row r="81" spans="1:6" s="412" customFormat="1" ht="72.75" customHeight="1" x14ac:dyDescent="0.2">
      <c r="A81" s="464">
        <v>44504</v>
      </c>
      <c r="B81" s="252" t="s">
        <v>10695</v>
      </c>
      <c r="C81" s="193" t="s">
        <v>10723</v>
      </c>
      <c r="D81" s="402"/>
      <c r="E81" s="42">
        <v>4008997.1</v>
      </c>
      <c r="F81" s="494">
        <f t="shared" si="0"/>
        <v>323723234.31999999</v>
      </c>
    </row>
    <row r="82" spans="1:6" s="412" customFormat="1" ht="54" customHeight="1" x14ac:dyDescent="0.2">
      <c r="A82" s="464">
        <v>44504</v>
      </c>
      <c r="B82" s="252" t="s">
        <v>10696</v>
      </c>
      <c r="C82" s="193" t="s">
        <v>10724</v>
      </c>
      <c r="D82" s="402"/>
      <c r="E82" s="42">
        <v>376247.5</v>
      </c>
      <c r="F82" s="494">
        <f t="shared" si="0"/>
        <v>323346986.81999999</v>
      </c>
    </row>
    <row r="83" spans="1:6" s="412" customFormat="1" ht="42.75" customHeight="1" x14ac:dyDescent="0.2">
      <c r="A83" s="464">
        <v>44504</v>
      </c>
      <c r="B83" s="252" t="s">
        <v>10697</v>
      </c>
      <c r="C83" s="193" t="s">
        <v>10725</v>
      </c>
      <c r="D83" s="402"/>
      <c r="E83" s="42">
        <v>54000</v>
      </c>
      <c r="F83" s="494">
        <f t="shared" ref="F83:F146" si="1">F82-E83</f>
        <v>323292986.81999999</v>
      </c>
    </row>
    <row r="84" spans="1:6" s="412" customFormat="1" ht="51.75" customHeight="1" x14ac:dyDescent="0.2">
      <c r="A84" s="464">
        <v>44504</v>
      </c>
      <c r="B84" s="252" t="s">
        <v>10698</v>
      </c>
      <c r="C84" s="193" t="s">
        <v>10726</v>
      </c>
      <c r="D84" s="402"/>
      <c r="E84" s="42">
        <v>240967.5</v>
      </c>
      <c r="F84" s="494">
        <f t="shared" si="1"/>
        <v>323052019.31999999</v>
      </c>
    </row>
    <row r="85" spans="1:6" s="412" customFormat="1" ht="49.5" customHeight="1" x14ac:dyDescent="0.2">
      <c r="A85" s="464">
        <v>44504</v>
      </c>
      <c r="B85" s="252" t="s">
        <v>10699</v>
      </c>
      <c r="C85" s="193" t="s">
        <v>10727</v>
      </c>
      <c r="D85" s="402"/>
      <c r="E85" s="42">
        <v>126825</v>
      </c>
      <c r="F85" s="494">
        <f t="shared" si="1"/>
        <v>322925194.31999999</v>
      </c>
    </row>
    <row r="86" spans="1:6" s="412" customFormat="1" ht="49.5" customHeight="1" x14ac:dyDescent="0.2">
      <c r="A86" s="464">
        <v>44504</v>
      </c>
      <c r="B86" s="252" t="s">
        <v>10700</v>
      </c>
      <c r="C86" s="193" t="s">
        <v>10728</v>
      </c>
      <c r="D86" s="402"/>
      <c r="E86" s="42">
        <v>126825</v>
      </c>
      <c r="F86" s="494">
        <f t="shared" si="1"/>
        <v>322798369.31999999</v>
      </c>
    </row>
    <row r="87" spans="1:6" s="412" customFormat="1" ht="55.5" customHeight="1" x14ac:dyDescent="0.2">
      <c r="A87" s="464">
        <v>44504</v>
      </c>
      <c r="B87" s="252" t="s">
        <v>10701</v>
      </c>
      <c r="C87" s="193" t="s">
        <v>10729</v>
      </c>
      <c r="D87" s="402"/>
      <c r="E87" s="42">
        <v>109915</v>
      </c>
      <c r="F87" s="494">
        <f t="shared" si="1"/>
        <v>322688454.31999999</v>
      </c>
    </row>
    <row r="88" spans="1:6" s="412" customFormat="1" ht="42" customHeight="1" x14ac:dyDescent="0.2">
      <c r="A88" s="464">
        <v>44504</v>
      </c>
      <c r="B88" s="252" t="s">
        <v>10702</v>
      </c>
      <c r="C88" s="193" t="s">
        <v>10730</v>
      </c>
      <c r="D88" s="402"/>
      <c r="E88" s="42">
        <v>5400</v>
      </c>
      <c r="F88" s="494">
        <f t="shared" si="1"/>
        <v>322683054.31999999</v>
      </c>
    </row>
    <row r="89" spans="1:6" s="412" customFormat="1" ht="38.25" customHeight="1" x14ac:dyDescent="0.2">
      <c r="A89" s="464">
        <v>44504</v>
      </c>
      <c r="B89" s="252" t="s">
        <v>10703</v>
      </c>
      <c r="C89" s="193" t="s">
        <v>10731</v>
      </c>
      <c r="D89" s="402"/>
      <c r="E89" s="42">
        <v>13500</v>
      </c>
      <c r="F89" s="494">
        <f t="shared" si="1"/>
        <v>322669554.31999999</v>
      </c>
    </row>
    <row r="90" spans="1:6" s="412" customFormat="1" ht="57" customHeight="1" x14ac:dyDescent="0.2">
      <c r="A90" s="464">
        <v>44504</v>
      </c>
      <c r="B90" s="252" t="s">
        <v>10704</v>
      </c>
      <c r="C90" s="193" t="s">
        <v>10732</v>
      </c>
      <c r="D90" s="402"/>
      <c r="E90" s="42">
        <v>49500</v>
      </c>
      <c r="F90" s="494">
        <f t="shared" si="1"/>
        <v>322620054.31999999</v>
      </c>
    </row>
    <row r="91" spans="1:6" s="412" customFormat="1" ht="60" customHeight="1" x14ac:dyDescent="0.2">
      <c r="A91" s="464">
        <v>44504</v>
      </c>
      <c r="B91" s="252" t="s">
        <v>10705</v>
      </c>
      <c r="C91" s="193" t="s">
        <v>10733</v>
      </c>
      <c r="D91" s="402"/>
      <c r="E91" s="42">
        <v>342427.5</v>
      </c>
      <c r="F91" s="494">
        <f t="shared" si="1"/>
        <v>322277626.81999999</v>
      </c>
    </row>
    <row r="92" spans="1:6" s="412" customFormat="1" ht="54" customHeight="1" x14ac:dyDescent="0.2">
      <c r="A92" s="464">
        <v>44504</v>
      </c>
      <c r="B92" s="252" t="s">
        <v>10706</v>
      </c>
      <c r="C92" s="193" t="s">
        <v>10734</v>
      </c>
      <c r="D92" s="402"/>
      <c r="E92" s="42">
        <v>126825</v>
      </c>
      <c r="F92" s="494">
        <f t="shared" si="1"/>
        <v>322150801.81999999</v>
      </c>
    </row>
    <row r="93" spans="1:6" s="412" customFormat="1" ht="45" customHeight="1" x14ac:dyDescent="0.2">
      <c r="A93" s="464">
        <v>44504</v>
      </c>
      <c r="B93" s="252" t="s">
        <v>10707</v>
      </c>
      <c r="C93" s="193" t="s">
        <v>10735</v>
      </c>
      <c r="D93" s="472"/>
      <c r="E93" s="42">
        <v>27000</v>
      </c>
      <c r="F93" s="494">
        <f t="shared" si="1"/>
        <v>322123801.81999999</v>
      </c>
    </row>
    <row r="94" spans="1:6" s="412" customFormat="1" ht="39.75" customHeight="1" x14ac:dyDescent="0.2">
      <c r="A94" s="464">
        <v>44504</v>
      </c>
      <c r="B94" s="252" t="s">
        <v>10708</v>
      </c>
      <c r="C94" s="193" t="s">
        <v>10736</v>
      </c>
      <c r="D94" s="402"/>
      <c r="E94" s="42">
        <v>126825</v>
      </c>
      <c r="F94" s="494">
        <f t="shared" si="1"/>
        <v>321996976.81999999</v>
      </c>
    </row>
    <row r="95" spans="1:6" s="412" customFormat="1" ht="45" customHeight="1" x14ac:dyDescent="0.2">
      <c r="A95" s="464">
        <v>44505</v>
      </c>
      <c r="B95" s="252" t="s">
        <v>10763</v>
      </c>
      <c r="C95" s="193" t="s">
        <v>10783</v>
      </c>
      <c r="D95" s="402"/>
      <c r="E95" s="42">
        <v>119430.43</v>
      </c>
      <c r="F95" s="494">
        <f t="shared" si="1"/>
        <v>321877546.38999999</v>
      </c>
    </row>
    <row r="96" spans="1:6" s="412" customFormat="1" ht="30.75" customHeight="1" x14ac:dyDescent="0.2">
      <c r="A96" s="464">
        <v>44505</v>
      </c>
      <c r="B96" s="252" t="s">
        <v>10764</v>
      </c>
      <c r="C96" s="193" t="s">
        <v>10784</v>
      </c>
      <c r="D96" s="402"/>
      <c r="E96" s="42">
        <v>16820</v>
      </c>
      <c r="F96" s="494">
        <f t="shared" si="1"/>
        <v>321860726.38999999</v>
      </c>
    </row>
    <row r="97" spans="1:6" s="412" customFormat="1" ht="54" customHeight="1" x14ac:dyDescent="0.2">
      <c r="A97" s="464">
        <v>44505</v>
      </c>
      <c r="B97" s="252" t="s">
        <v>10765</v>
      </c>
      <c r="C97" s="193" t="s">
        <v>10785</v>
      </c>
      <c r="D97" s="402"/>
      <c r="E97" s="42">
        <v>126825</v>
      </c>
      <c r="F97" s="494">
        <f t="shared" si="1"/>
        <v>321733901.38999999</v>
      </c>
    </row>
    <row r="98" spans="1:6" s="412" customFormat="1" ht="45.75" customHeight="1" x14ac:dyDescent="0.2">
      <c r="A98" s="464">
        <v>44505</v>
      </c>
      <c r="B98" s="252" t="s">
        <v>10766</v>
      </c>
      <c r="C98" s="193" t="s">
        <v>10786</v>
      </c>
      <c r="D98" s="402"/>
      <c r="E98" s="42">
        <v>195380.71</v>
      </c>
      <c r="F98" s="494">
        <f t="shared" si="1"/>
        <v>321538520.68000001</v>
      </c>
    </row>
    <row r="99" spans="1:6" s="412" customFormat="1" ht="46.5" customHeight="1" x14ac:dyDescent="0.2">
      <c r="A99" s="464">
        <v>44505</v>
      </c>
      <c r="B99" s="252" t="s">
        <v>10767</v>
      </c>
      <c r="C99" s="193" t="s">
        <v>10787</v>
      </c>
      <c r="D99" s="402"/>
      <c r="E99" s="42">
        <v>4050</v>
      </c>
      <c r="F99" s="494">
        <f t="shared" si="1"/>
        <v>321534470.68000001</v>
      </c>
    </row>
    <row r="100" spans="1:6" s="412" customFormat="1" ht="42.75" customHeight="1" x14ac:dyDescent="0.2">
      <c r="A100" s="464">
        <v>44505</v>
      </c>
      <c r="B100" s="252" t="s">
        <v>10768</v>
      </c>
      <c r="C100" s="193" t="s">
        <v>10788</v>
      </c>
      <c r="D100" s="402"/>
      <c r="E100" s="42">
        <v>3600</v>
      </c>
      <c r="F100" s="494">
        <f t="shared" si="1"/>
        <v>321530870.68000001</v>
      </c>
    </row>
    <row r="101" spans="1:6" s="412" customFormat="1" ht="43.5" customHeight="1" x14ac:dyDescent="0.2">
      <c r="A101" s="464">
        <v>44505</v>
      </c>
      <c r="B101" s="252" t="s">
        <v>10769</v>
      </c>
      <c r="C101" s="193" t="s">
        <v>10789</v>
      </c>
      <c r="D101" s="402"/>
      <c r="E101" s="42">
        <v>105687.5</v>
      </c>
      <c r="F101" s="494">
        <f t="shared" si="1"/>
        <v>321425183.18000001</v>
      </c>
    </row>
    <row r="102" spans="1:6" s="412" customFormat="1" ht="42.75" customHeight="1" x14ac:dyDescent="0.2">
      <c r="A102" s="464">
        <v>44505</v>
      </c>
      <c r="B102" s="252" t="s">
        <v>10770</v>
      </c>
      <c r="C102" s="193" t="s">
        <v>10790</v>
      </c>
      <c r="D102" s="402"/>
      <c r="E102" s="42">
        <v>53100</v>
      </c>
      <c r="F102" s="494">
        <f t="shared" si="1"/>
        <v>321372083.18000001</v>
      </c>
    </row>
    <row r="103" spans="1:6" s="412" customFormat="1" ht="40.5" customHeight="1" x14ac:dyDescent="0.2">
      <c r="A103" s="464">
        <v>44505</v>
      </c>
      <c r="B103" s="252" t="s">
        <v>10771</v>
      </c>
      <c r="C103" s="193" t="s">
        <v>10791</v>
      </c>
      <c r="D103" s="402"/>
      <c r="E103" s="42">
        <v>10800</v>
      </c>
      <c r="F103" s="494">
        <f t="shared" si="1"/>
        <v>321361283.18000001</v>
      </c>
    </row>
    <row r="104" spans="1:6" s="412" customFormat="1" ht="30.75" customHeight="1" x14ac:dyDescent="0.2">
      <c r="A104" s="464">
        <v>44505</v>
      </c>
      <c r="B104" s="252" t="s">
        <v>10772</v>
      </c>
      <c r="C104" s="193" t="s">
        <v>10792</v>
      </c>
      <c r="D104" s="402"/>
      <c r="E104" s="42">
        <v>5400</v>
      </c>
      <c r="F104" s="494">
        <f t="shared" si="1"/>
        <v>321355883.18000001</v>
      </c>
    </row>
    <row r="105" spans="1:6" s="412" customFormat="1" ht="51.75" customHeight="1" x14ac:dyDescent="0.2">
      <c r="A105" s="464">
        <v>44505</v>
      </c>
      <c r="B105" s="252" t="s">
        <v>10773</v>
      </c>
      <c r="C105" s="193" t="s">
        <v>10793</v>
      </c>
      <c r="D105" s="402"/>
      <c r="E105" s="42">
        <v>1378959.97</v>
      </c>
      <c r="F105" s="494">
        <f t="shared" si="1"/>
        <v>319976923.20999998</v>
      </c>
    </row>
    <row r="106" spans="1:6" s="412" customFormat="1" ht="42.75" customHeight="1" x14ac:dyDescent="0.2">
      <c r="A106" s="464">
        <v>44505</v>
      </c>
      <c r="B106" s="252" t="s">
        <v>10774</v>
      </c>
      <c r="C106" s="193" t="s">
        <v>10794</v>
      </c>
      <c r="D106" s="402"/>
      <c r="E106" s="42">
        <v>9000</v>
      </c>
      <c r="F106" s="494">
        <f t="shared" si="1"/>
        <v>319967923.20999998</v>
      </c>
    </row>
    <row r="107" spans="1:6" s="412" customFormat="1" ht="42.75" customHeight="1" x14ac:dyDescent="0.2">
      <c r="A107" s="464">
        <v>44505</v>
      </c>
      <c r="B107" s="252" t="s">
        <v>10775</v>
      </c>
      <c r="C107" s="193" t="s">
        <v>10795</v>
      </c>
      <c r="D107" s="402"/>
      <c r="E107" s="42">
        <v>6300</v>
      </c>
      <c r="F107" s="494">
        <f t="shared" si="1"/>
        <v>319961623.20999998</v>
      </c>
    </row>
    <row r="108" spans="1:6" s="412" customFormat="1" ht="28.5" customHeight="1" x14ac:dyDescent="0.2">
      <c r="A108" s="464">
        <v>44505</v>
      </c>
      <c r="B108" s="252" t="s">
        <v>10776</v>
      </c>
      <c r="C108" s="193" t="s">
        <v>10796</v>
      </c>
      <c r="D108" s="402"/>
      <c r="E108" s="42">
        <v>4500</v>
      </c>
      <c r="F108" s="494">
        <f t="shared" si="1"/>
        <v>319957123.20999998</v>
      </c>
    </row>
    <row r="109" spans="1:6" s="412" customFormat="1" ht="42.75" customHeight="1" x14ac:dyDescent="0.2">
      <c r="A109" s="464">
        <v>44505</v>
      </c>
      <c r="B109" s="252" t="s">
        <v>10777</v>
      </c>
      <c r="C109" s="193" t="s">
        <v>10797</v>
      </c>
      <c r="D109" s="402"/>
      <c r="E109" s="42">
        <v>6300</v>
      </c>
      <c r="F109" s="494">
        <f t="shared" si="1"/>
        <v>319950823.20999998</v>
      </c>
    </row>
    <row r="110" spans="1:6" s="412" customFormat="1" ht="42" customHeight="1" x14ac:dyDescent="0.2">
      <c r="A110" s="464">
        <v>44505</v>
      </c>
      <c r="B110" s="252" t="s">
        <v>10778</v>
      </c>
      <c r="C110" s="193" t="s">
        <v>10798</v>
      </c>
      <c r="D110" s="402"/>
      <c r="E110" s="42">
        <v>200000</v>
      </c>
      <c r="F110" s="494">
        <f t="shared" si="1"/>
        <v>319750823.20999998</v>
      </c>
    </row>
    <row r="111" spans="1:6" s="412" customFormat="1" ht="30.75" customHeight="1" x14ac:dyDescent="0.2">
      <c r="A111" s="464">
        <v>44505</v>
      </c>
      <c r="B111" s="252" t="s">
        <v>10779</v>
      </c>
      <c r="C111" s="193" t="s">
        <v>10799</v>
      </c>
      <c r="D111" s="402"/>
      <c r="E111" s="42">
        <v>5400</v>
      </c>
      <c r="F111" s="494">
        <f t="shared" si="1"/>
        <v>319745423.20999998</v>
      </c>
    </row>
    <row r="112" spans="1:6" s="412" customFormat="1" ht="34.5" customHeight="1" x14ac:dyDescent="0.2">
      <c r="A112" s="464">
        <v>44505</v>
      </c>
      <c r="B112" s="252" t="s">
        <v>10780</v>
      </c>
      <c r="C112" s="193" t="s">
        <v>10800</v>
      </c>
      <c r="D112" s="402"/>
      <c r="E112" s="42">
        <v>9000</v>
      </c>
      <c r="F112" s="494">
        <f t="shared" si="1"/>
        <v>319736423.20999998</v>
      </c>
    </row>
    <row r="113" spans="1:6" s="706" customFormat="1" ht="63" customHeight="1" x14ac:dyDescent="0.2">
      <c r="A113" s="464">
        <v>44505</v>
      </c>
      <c r="B113" s="252" t="s">
        <v>10781</v>
      </c>
      <c r="C113" s="193" t="s">
        <v>10801</v>
      </c>
      <c r="D113" s="705"/>
      <c r="E113" s="42">
        <v>9000</v>
      </c>
      <c r="F113" s="494">
        <f t="shared" si="1"/>
        <v>319727423.20999998</v>
      </c>
    </row>
    <row r="114" spans="1:6" s="412" customFormat="1" ht="40.5" customHeight="1" x14ac:dyDescent="0.2">
      <c r="A114" s="464">
        <v>44505</v>
      </c>
      <c r="B114" s="252" t="s">
        <v>10782</v>
      </c>
      <c r="C114" s="193" t="s">
        <v>10802</v>
      </c>
      <c r="D114" s="402"/>
      <c r="E114" s="42">
        <v>7200</v>
      </c>
      <c r="F114" s="494">
        <f t="shared" si="1"/>
        <v>319720223.20999998</v>
      </c>
    </row>
    <row r="115" spans="1:6" s="412" customFormat="1" ht="55.5" customHeight="1" x14ac:dyDescent="0.2">
      <c r="A115" s="464">
        <v>44505</v>
      </c>
      <c r="B115" s="252" t="s">
        <v>10742</v>
      </c>
      <c r="C115" s="193" t="s">
        <v>10803</v>
      </c>
      <c r="D115" s="402"/>
      <c r="E115" s="42">
        <v>126825</v>
      </c>
      <c r="F115" s="494">
        <f t="shared" si="1"/>
        <v>319593398.20999998</v>
      </c>
    </row>
    <row r="116" spans="1:6" s="412" customFormat="1" ht="55.5" customHeight="1" x14ac:dyDescent="0.2">
      <c r="A116" s="464">
        <v>44505</v>
      </c>
      <c r="B116" s="252" t="s">
        <v>10743</v>
      </c>
      <c r="C116" s="193" t="s">
        <v>10804</v>
      </c>
      <c r="D116" s="402"/>
      <c r="E116" s="42">
        <v>126825</v>
      </c>
      <c r="F116" s="494">
        <f t="shared" si="1"/>
        <v>319466573.20999998</v>
      </c>
    </row>
    <row r="117" spans="1:6" s="412" customFormat="1" ht="33" customHeight="1" x14ac:dyDescent="0.2">
      <c r="A117" s="464">
        <v>44505</v>
      </c>
      <c r="B117" s="252" t="s">
        <v>10744</v>
      </c>
      <c r="C117" s="193" t="s">
        <v>10805</v>
      </c>
      <c r="D117" s="402"/>
      <c r="E117" s="42">
        <v>39600</v>
      </c>
      <c r="F117" s="494">
        <f t="shared" si="1"/>
        <v>319426973.20999998</v>
      </c>
    </row>
    <row r="118" spans="1:6" s="412" customFormat="1" ht="61.5" customHeight="1" x14ac:dyDescent="0.2">
      <c r="A118" s="464">
        <v>44505</v>
      </c>
      <c r="B118" s="252" t="s">
        <v>10745</v>
      </c>
      <c r="C118" s="193" t="s">
        <v>10806</v>
      </c>
      <c r="D118" s="402"/>
      <c r="E118" s="42">
        <v>9000</v>
      </c>
      <c r="F118" s="494">
        <f t="shared" si="1"/>
        <v>319417973.20999998</v>
      </c>
    </row>
    <row r="119" spans="1:6" s="412" customFormat="1" ht="70.5" customHeight="1" x14ac:dyDescent="0.2">
      <c r="A119" s="464">
        <v>44505</v>
      </c>
      <c r="B119" s="252" t="s">
        <v>10746</v>
      </c>
      <c r="C119" s="193" t="s">
        <v>10807</v>
      </c>
      <c r="D119" s="402"/>
      <c r="E119" s="42">
        <v>9000</v>
      </c>
      <c r="F119" s="494">
        <f t="shared" si="1"/>
        <v>319408973.20999998</v>
      </c>
    </row>
    <row r="120" spans="1:6" s="412" customFormat="1" ht="62.25" customHeight="1" x14ac:dyDescent="0.2">
      <c r="A120" s="464">
        <v>44505</v>
      </c>
      <c r="B120" s="252" t="s">
        <v>10747</v>
      </c>
      <c r="C120" s="193" t="s">
        <v>10808</v>
      </c>
      <c r="D120" s="402"/>
      <c r="E120" s="42">
        <v>9000</v>
      </c>
      <c r="F120" s="494">
        <f t="shared" si="1"/>
        <v>319399973.20999998</v>
      </c>
    </row>
    <row r="121" spans="1:6" s="412" customFormat="1" ht="41.25" customHeight="1" x14ac:dyDescent="0.2">
      <c r="A121" s="464">
        <v>44505</v>
      </c>
      <c r="B121" s="252" t="s">
        <v>10748</v>
      </c>
      <c r="C121" s="193" t="s">
        <v>10809</v>
      </c>
      <c r="D121" s="402"/>
      <c r="E121" s="42">
        <v>5940</v>
      </c>
      <c r="F121" s="494">
        <f t="shared" si="1"/>
        <v>319394033.20999998</v>
      </c>
    </row>
    <row r="122" spans="1:6" s="412" customFormat="1" ht="43.5" customHeight="1" x14ac:dyDescent="0.2">
      <c r="A122" s="464">
        <v>44505</v>
      </c>
      <c r="B122" s="252" t="s">
        <v>10749</v>
      </c>
      <c r="C122" s="193" t="s">
        <v>10810</v>
      </c>
      <c r="D122" s="402"/>
      <c r="E122" s="42">
        <v>101460</v>
      </c>
      <c r="F122" s="494">
        <f t="shared" si="1"/>
        <v>319292573.20999998</v>
      </c>
    </row>
    <row r="123" spans="1:6" s="412" customFormat="1" ht="60" customHeight="1" x14ac:dyDescent="0.2">
      <c r="A123" s="464">
        <v>44505</v>
      </c>
      <c r="B123" s="252" t="s">
        <v>10750</v>
      </c>
      <c r="C123" s="193" t="s">
        <v>10811</v>
      </c>
      <c r="D123" s="402"/>
      <c r="E123" s="42">
        <v>232512.5</v>
      </c>
      <c r="F123" s="494">
        <f t="shared" si="1"/>
        <v>319060060.70999998</v>
      </c>
    </row>
    <row r="124" spans="1:6" s="412" customFormat="1" ht="51" customHeight="1" x14ac:dyDescent="0.2">
      <c r="A124" s="464">
        <v>44505</v>
      </c>
      <c r="B124" s="252" t="s">
        <v>10751</v>
      </c>
      <c r="C124" s="193" t="s">
        <v>10812</v>
      </c>
      <c r="D124" s="402"/>
      <c r="E124" s="42">
        <v>126825</v>
      </c>
      <c r="F124" s="494">
        <f t="shared" si="1"/>
        <v>318933235.70999998</v>
      </c>
    </row>
    <row r="125" spans="1:6" s="412" customFormat="1" ht="52.5" customHeight="1" x14ac:dyDescent="0.2">
      <c r="A125" s="464">
        <v>44505</v>
      </c>
      <c r="B125" s="252" t="s">
        <v>10752</v>
      </c>
      <c r="C125" s="193" t="s">
        <v>10813</v>
      </c>
      <c r="D125" s="402"/>
      <c r="E125" s="42">
        <v>122597.5</v>
      </c>
      <c r="F125" s="494">
        <f t="shared" si="1"/>
        <v>318810638.20999998</v>
      </c>
    </row>
    <row r="126" spans="1:6" s="412" customFormat="1" ht="55.5" customHeight="1" x14ac:dyDescent="0.2">
      <c r="A126" s="464">
        <v>44505</v>
      </c>
      <c r="B126" s="252" t="s">
        <v>10753</v>
      </c>
      <c r="C126" s="193" t="s">
        <v>10814</v>
      </c>
      <c r="D126" s="402"/>
      <c r="E126" s="42">
        <v>126825</v>
      </c>
      <c r="F126" s="494">
        <f t="shared" si="1"/>
        <v>318683813.20999998</v>
      </c>
    </row>
    <row r="127" spans="1:6" s="412" customFormat="1" ht="41.25" customHeight="1" x14ac:dyDescent="0.2">
      <c r="A127" s="464">
        <v>44505</v>
      </c>
      <c r="B127" s="252" t="s">
        <v>10754</v>
      </c>
      <c r="C127" s="193" t="s">
        <v>10815</v>
      </c>
      <c r="D127" s="402"/>
      <c r="E127" s="42">
        <v>9000</v>
      </c>
      <c r="F127" s="494">
        <f t="shared" si="1"/>
        <v>318674813.20999998</v>
      </c>
    </row>
    <row r="128" spans="1:6" s="412" customFormat="1" ht="41.25" customHeight="1" x14ac:dyDescent="0.2">
      <c r="A128" s="464">
        <v>44505</v>
      </c>
      <c r="B128" s="252" t="s">
        <v>10755</v>
      </c>
      <c r="C128" s="193" t="s">
        <v>10816</v>
      </c>
      <c r="D128" s="402"/>
      <c r="E128" s="42">
        <v>126825</v>
      </c>
      <c r="F128" s="494">
        <f t="shared" si="1"/>
        <v>318547988.20999998</v>
      </c>
    </row>
    <row r="129" spans="1:6" s="412" customFormat="1" ht="44.25" customHeight="1" x14ac:dyDescent="0.2">
      <c r="A129" s="464">
        <v>44505</v>
      </c>
      <c r="B129" s="252" t="s">
        <v>10756</v>
      </c>
      <c r="C129" s="193" t="s">
        <v>10817</v>
      </c>
      <c r="D129" s="402"/>
      <c r="E129" s="42">
        <v>126825</v>
      </c>
      <c r="F129" s="494">
        <f t="shared" si="1"/>
        <v>318421163.20999998</v>
      </c>
    </row>
    <row r="130" spans="1:6" s="412" customFormat="1" ht="45" customHeight="1" x14ac:dyDescent="0.2">
      <c r="A130" s="464">
        <v>44505</v>
      </c>
      <c r="B130" s="252" t="s">
        <v>10757</v>
      </c>
      <c r="C130" s="193" t="s">
        <v>10818</v>
      </c>
      <c r="D130" s="402"/>
      <c r="E130" s="42">
        <v>126825</v>
      </c>
      <c r="F130" s="494">
        <f t="shared" si="1"/>
        <v>318294338.20999998</v>
      </c>
    </row>
    <row r="131" spans="1:6" s="412" customFormat="1" ht="43.5" customHeight="1" x14ac:dyDescent="0.2">
      <c r="A131" s="464">
        <v>44505</v>
      </c>
      <c r="B131" s="252" t="s">
        <v>10758</v>
      </c>
      <c r="C131" s="193" t="s">
        <v>10819</v>
      </c>
      <c r="D131" s="402"/>
      <c r="E131" s="42">
        <v>6750</v>
      </c>
      <c r="F131" s="494">
        <f t="shared" si="1"/>
        <v>318287588.20999998</v>
      </c>
    </row>
    <row r="132" spans="1:6" s="412" customFormat="1" ht="42.75" customHeight="1" x14ac:dyDescent="0.2">
      <c r="A132" s="464">
        <v>44505</v>
      </c>
      <c r="B132" s="252" t="s">
        <v>10759</v>
      </c>
      <c r="C132" s="193" t="s">
        <v>10820</v>
      </c>
      <c r="D132" s="402"/>
      <c r="E132" s="42">
        <v>42932.4</v>
      </c>
      <c r="F132" s="494">
        <f t="shared" si="1"/>
        <v>318244655.81</v>
      </c>
    </row>
    <row r="133" spans="1:6" s="412" customFormat="1" ht="39.75" customHeight="1" x14ac:dyDescent="0.2">
      <c r="A133" s="464">
        <v>44505</v>
      </c>
      <c r="B133" s="252" t="s">
        <v>10760</v>
      </c>
      <c r="C133" s="193" t="s">
        <v>10821</v>
      </c>
      <c r="D133" s="402"/>
      <c r="E133" s="42">
        <v>6750</v>
      </c>
      <c r="F133" s="494">
        <f t="shared" si="1"/>
        <v>318237905.81</v>
      </c>
    </row>
    <row r="134" spans="1:6" s="412" customFormat="1" ht="41.25" customHeight="1" x14ac:dyDescent="0.2">
      <c r="A134" s="464">
        <v>44505</v>
      </c>
      <c r="B134" s="252" t="s">
        <v>10761</v>
      </c>
      <c r="C134" s="193" t="s">
        <v>10822</v>
      </c>
      <c r="D134" s="402"/>
      <c r="E134" s="42">
        <v>5850</v>
      </c>
      <c r="F134" s="494">
        <f t="shared" si="1"/>
        <v>318232055.81</v>
      </c>
    </row>
    <row r="135" spans="1:6" s="412" customFormat="1" ht="41.25" customHeight="1" x14ac:dyDescent="0.2">
      <c r="A135" s="464">
        <v>44505</v>
      </c>
      <c r="B135" s="252" t="s">
        <v>10762</v>
      </c>
      <c r="C135" s="193" t="s">
        <v>10823</v>
      </c>
      <c r="D135" s="402"/>
      <c r="E135" s="42">
        <v>28800</v>
      </c>
      <c r="F135" s="494">
        <f t="shared" si="1"/>
        <v>318203255.81</v>
      </c>
    </row>
    <row r="136" spans="1:6" s="412" customFormat="1" ht="46.5" customHeight="1" x14ac:dyDescent="0.2">
      <c r="A136" s="464">
        <v>44508</v>
      </c>
      <c r="B136" s="252" t="s">
        <v>10856</v>
      </c>
      <c r="C136" s="193" t="s">
        <v>10859</v>
      </c>
      <c r="D136" s="402"/>
      <c r="E136" s="42">
        <v>126825</v>
      </c>
      <c r="F136" s="494">
        <f t="shared" si="1"/>
        <v>318076430.81</v>
      </c>
    </row>
    <row r="137" spans="1:6" s="412" customFormat="1" ht="55.5" customHeight="1" x14ac:dyDescent="0.2">
      <c r="A137" s="464">
        <v>44508</v>
      </c>
      <c r="B137" s="252" t="s">
        <v>10857</v>
      </c>
      <c r="C137" s="193" t="s">
        <v>10860</v>
      </c>
      <c r="D137" s="402"/>
      <c r="E137" s="42">
        <v>257877.5</v>
      </c>
      <c r="F137" s="494">
        <f t="shared" si="1"/>
        <v>317818553.31</v>
      </c>
    </row>
    <row r="138" spans="1:6" s="412" customFormat="1" ht="55.5" customHeight="1" x14ac:dyDescent="0.2">
      <c r="A138" s="464">
        <v>44508</v>
      </c>
      <c r="B138" s="252" t="s">
        <v>10858</v>
      </c>
      <c r="C138" s="193" t="s">
        <v>10861</v>
      </c>
      <c r="D138" s="402"/>
      <c r="E138" s="42">
        <v>538549.42000000004</v>
      </c>
      <c r="F138" s="494">
        <f t="shared" si="1"/>
        <v>317280003.88999999</v>
      </c>
    </row>
    <row r="139" spans="1:6" s="412" customFormat="1" ht="44.25" customHeight="1" x14ac:dyDescent="0.2">
      <c r="A139" s="464">
        <v>44508</v>
      </c>
      <c r="B139" s="252" t="s">
        <v>10846</v>
      </c>
      <c r="C139" s="193" t="s">
        <v>10862</v>
      </c>
      <c r="D139" s="402"/>
      <c r="E139" s="42">
        <v>126825</v>
      </c>
      <c r="F139" s="494">
        <f t="shared" si="1"/>
        <v>317153178.88999999</v>
      </c>
    </row>
    <row r="140" spans="1:6" s="412" customFormat="1" ht="53.25" customHeight="1" x14ac:dyDescent="0.2">
      <c r="A140" s="464">
        <v>44508</v>
      </c>
      <c r="B140" s="252" t="s">
        <v>10847</v>
      </c>
      <c r="C140" s="193" t="s">
        <v>10863</v>
      </c>
      <c r="D140" s="402"/>
      <c r="E140" s="42">
        <v>122597.5</v>
      </c>
      <c r="F140" s="494">
        <f t="shared" si="1"/>
        <v>317030581.38999999</v>
      </c>
    </row>
    <row r="141" spans="1:6" s="412" customFormat="1" ht="43.5" customHeight="1" x14ac:dyDescent="0.2">
      <c r="A141" s="464">
        <v>44508</v>
      </c>
      <c r="B141" s="252" t="s">
        <v>10848</v>
      </c>
      <c r="C141" s="193" t="s">
        <v>10864</v>
      </c>
      <c r="D141" s="402"/>
      <c r="E141" s="42">
        <v>5850</v>
      </c>
      <c r="F141" s="494">
        <f t="shared" si="1"/>
        <v>317024731.38999999</v>
      </c>
    </row>
    <row r="142" spans="1:6" s="412" customFormat="1" ht="52.5" customHeight="1" x14ac:dyDescent="0.2">
      <c r="A142" s="464">
        <v>44508</v>
      </c>
      <c r="B142" s="252" t="s">
        <v>10849</v>
      </c>
      <c r="C142" s="193" t="s">
        <v>10865</v>
      </c>
      <c r="D142" s="402"/>
      <c r="E142" s="42">
        <v>50400</v>
      </c>
      <c r="F142" s="494">
        <f t="shared" si="1"/>
        <v>316974331.38999999</v>
      </c>
    </row>
    <row r="143" spans="1:6" s="412" customFormat="1" ht="51.75" customHeight="1" x14ac:dyDescent="0.2">
      <c r="A143" s="464">
        <v>44508</v>
      </c>
      <c r="B143" s="252" t="s">
        <v>10850</v>
      </c>
      <c r="C143" s="193" t="s">
        <v>10866</v>
      </c>
      <c r="D143" s="402"/>
      <c r="E143" s="42">
        <v>122597.5</v>
      </c>
      <c r="F143" s="494">
        <f t="shared" si="1"/>
        <v>316851733.88999999</v>
      </c>
    </row>
    <row r="144" spans="1:6" s="412" customFormat="1" ht="79.5" customHeight="1" x14ac:dyDescent="0.2">
      <c r="A144" s="464">
        <v>44508</v>
      </c>
      <c r="B144" s="252" t="s">
        <v>10851</v>
      </c>
      <c r="C144" s="193" t="s">
        <v>10867</v>
      </c>
      <c r="D144" s="402"/>
      <c r="E144" s="42">
        <v>34380.93</v>
      </c>
      <c r="F144" s="494">
        <f t="shared" si="1"/>
        <v>316817352.95999998</v>
      </c>
    </row>
    <row r="145" spans="1:6" s="412" customFormat="1" ht="67.5" customHeight="1" x14ac:dyDescent="0.2">
      <c r="A145" s="464">
        <v>44508</v>
      </c>
      <c r="B145" s="252" t="s">
        <v>10852</v>
      </c>
      <c r="C145" s="193" t="s">
        <v>10868</v>
      </c>
      <c r="D145" s="402"/>
      <c r="E145" s="42">
        <v>9000</v>
      </c>
      <c r="F145" s="494">
        <f t="shared" si="1"/>
        <v>316808352.95999998</v>
      </c>
    </row>
    <row r="146" spans="1:6" s="412" customFormat="1" ht="78.75" x14ac:dyDescent="0.2">
      <c r="A146" s="464">
        <v>44508</v>
      </c>
      <c r="B146" s="252" t="s">
        <v>10853</v>
      </c>
      <c r="C146" s="193" t="s">
        <v>10869</v>
      </c>
      <c r="D146" s="402"/>
      <c r="E146" s="42">
        <v>34380.93</v>
      </c>
      <c r="F146" s="494">
        <f t="shared" si="1"/>
        <v>316773972.02999997</v>
      </c>
    </row>
    <row r="147" spans="1:6" s="275" customFormat="1" ht="24" customHeight="1" x14ac:dyDescent="0.2">
      <c r="A147" s="464">
        <v>44508</v>
      </c>
      <c r="B147" s="252" t="s">
        <v>10854</v>
      </c>
      <c r="C147" s="193" t="s">
        <v>41</v>
      </c>
      <c r="D147" s="266"/>
      <c r="E147" s="42">
        <v>0</v>
      </c>
      <c r="F147" s="494">
        <f t="shared" ref="F147:F210" si="2">F146-E147</f>
        <v>316773972.02999997</v>
      </c>
    </row>
    <row r="148" spans="1:6" s="275" customFormat="1" ht="63" customHeight="1" x14ac:dyDescent="0.2">
      <c r="A148" s="464">
        <v>44508</v>
      </c>
      <c r="B148" s="252" t="s">
        <v>10855</v>
      </c>
      <c r="C148" s="193" t="s">
        <v>10870</v>
      </c>
      <c r="D148" s="266"/>
      <c r="E148" s="42">
        <v>224057.5</v>
      </c>
      <c r="F148" s="494">
        <f t="shared" si="2"/>
        <v>316549914.52999997</v>
      </c>
    </row>
    <row r="149" spans="1:6" s="275" customFormat="1" ht="45" customHeight="1" x14ac:dyDescent="0.2">
      <c r="A149" s="464">
        <v>44509</v>
      </c>
      <c r="B149" s="252" t="s">
        <v>10879</v>
      </c>
      <c r="C149" s="193" t="s">
        <v>10892</v>
      </c>
      <c r="D149" s="266"/>
      <c r="E149" s="42">
        <v>100000</v>
      </c>
      <c r="F149" s="494">
        <f t="shared" si="2"/>
        <v>316449914.52999997</v>
      </c>
    </row>
    <row r="150" spans="1:6" s="275" customFormat="1" ht="72" customHeight="1" x14ac:dyDescent="0.2">
      <c r="A150" s="464">
        <v>44509</v>
      </c>
      <c r="B150" s="252" t="s">
        <v>10880</v>
      </c>
      <c r="C150" s="193" t="s">
        <v>10893</v>
      </c>
      <c r="D150" s="266"/>
      <c r="E150" s="42">
        <v>113000</v>
      </c>
      <c r="F150" s="494">
        <f t="shared" si="2"/>
        <v>316336914.52999997</v>
      </c>
    </row>
    <row r="151" spans="1:6" s="275" customFormat="1" ht="33" customHeight="1" x14ac:dyDescent="0.2">
      <c r="A151" s="464">
        <v>44509</v>
      </c>
      <c r="B151" s="252" t="s">
        <v>10881</v>
      </c>
      <c r="C151" s="193" t="s">
        <v>10894</v>
      </c>
      <c r="D151" s="266"/>
      <c r="E151" s="42">
        <v>107207.37</v>
      </c>
      <c r="F151" s="494">
        <f t="shared" si="2"/>
        <v>316229707.15999997</v>
      </c>
    </row>
    <row r="152" spans="1:6" s="275" customFormat="1" ht="47.25" customHeight="1" x14ac:dyDescent="0.2">
      <c r="A152" s="464">
        <v>44509</v>
      </c>
      <c r="B152" s="252" t="s">
        <v>10882</v>
      </c>
      <c r="C152" s="193" t="s">
        <v>10895</v>
      </c>
      <c r="D152" s="266"/>
      <c r="E152" s="42">
        <v>5400</v>
      </c>
      <c r="F152" s="494">
        <f t="shared" si="2"/>
        <v>316224307.15999997</v>
      </c>
    </row>
    <row r="153" spans="1:6" s="275" customFormat="1" ht="41.25" customHeight="1" x14ac:dyDescent="0.2">
      <c r="A153" s="464">
        <v>44509</v>
      </c>
      <c r="B153" s="252" t="s">
        <v>10883</v>
      </c>
      <c r="C153" s="193" t="s">
        <v>10896</v>
      </c>
      <c r="D153" s="266"/>
      <c r="E153" s="42">
        <v>5400</v>
      </c>
      <c r="F153" s="494">
        <f t="shared" si="2"/>
        <v>316218907.15999997</v>
      </c>
    </row>
    <row r="154" spans="1:6" s="275" customFormat="1" ht="24.75" customHeight="1" x14ac:dyDescent="0.2">
      <c r="A154" s="464">
        <v>44509</v>
      </c>
      <c r="B154" s="252" t="s">
        <v>10983</v>
      </c>
      <c r="C154" s="193" t="s">
        <v>41</v>
      </c>
      <c r="D154" s="266"/>
      <c r="E154" s="42">
        <v>0</v>
      </c>
      <c r="F154" s="494">
        <f t="shared" si="2"/>
        <v>316218907.15999997</v>
      </c>
    </row>
    <row r="155" spans="1:6" s="275" customFormat="1" ht="48.75" customHeight="1" x14ac:dyDescent="0.2">
      <c r="A155" s="464">
        <v>44509</v>
      </c>
      <c r="B155" s="252" t="s">
        <v>10884</v>
      </c>
      <c r="C155" s="193" t="s">
        <v>10897</v>
      </c>
      <c r="D155" s="266"/>
      <c r="E155" s="42">
        <v>18000</v>
      </c>
      <c r="F155" s="494">
        <f t="shared" si="2"/>
        <v>316200907.15999997</v>
      </c>
    </row>
    <row r="156" spans="1:6" s="275" customFormat="1" ht="48" customHeight="1" x14ac:dyDescent="0.2">
      <c r="A156" s="464">
        <v>44509</v>
      </c>
      <c r="B156" s="252" t="s">
        <v>10885</v>
      </c>
      <c r="C156" s="193" t="s">
        <v>10898</v>
      </c>
      <c r="D156" s="266"/>
      <c r="E156" s="42">
        <v>24750</v>
      </c>
      <c r="F156" s="494">
        <f t="shared" si="2"/>
        <v>316176157.15999997</v>
      </c>
    </row>
    <row r="157" spans="1:6" s="275" customFormat="1" ht="42" customHeight="1" x14ac:dyDescent="0.2">
      <c r="A157" s="464">
        <v>44509</v>
      </c>
      <c r="B157" s="252" t="s">
        <v>10886</v>
      </c>
      <c r="C157" s="193" t="s">
        <v>10899</v>
      </c>
      <c r="D157" s="266"/>
      <c r="E157" s="42">
        <v>15930</v>
      </c>
      <c r="F157" s="494">
        <f t="shared" si="2"/>
        <v>316160227.15999997</v>
      </c>
    </row>
    <row r="158" spans="1:6" s="275" customFormat="1" ht="36" customHeight="1" x14ac:dyDescent="0.2">
      <c r="A158" s="464">
        <v>44509</v>
      </c>
      <c r="B158" s="252" t="s">
        <v>10887</v>
      </c>
      <c r="C158" s="193" t="s">
        <v>10900</v>
      </c>
      <c r="D158" s="266"/>
      <c r="E158" s="42">
        <v>15930</v>
      </c>
      <c r="F158" s="494">
        <f t="shared" si="2"/>
        <v>316144297.15999997</v>
      </c>
    </row>
    <row r="159" spans="1:6" s="275" customFormat="1" ht="47.25" customHeight="1" x14ac:dyDescent="0.2">
      <c r="A159" s="464">
        <v>44509</v>
      </c>
      <c r="B159" s="252" t="s">
        <v>10888</v>
      </c>
      <c r="C159" s="193" t="s">
        <v>10901</v>
      </c>
      <c r="D159" s="266"/>
      <c r="E159" s="42">
        <v>13500</v>
      </c>
      <c r="F159" s="494">
        <f t="shared" si="2"/>
        <v>316130797.15999997</v>
      </c>
    </row>
    <row r="160" spans="1:6" s="275" customFormat="1" ht="51.75" customHeight="1" x14ac:dyDescent="0.2">
      <c r="A160" s="464">
        <v>44509</v>
      </c>
      <c r="B160" s="252" t="s">
        <v>10889</v>
      </c>
      <c r="C160" s="193" t="s">
        <v>10902</v>
      </c>
      <c r="D160" s="266"/>
      <c r="E160" s="42">
        <v>3150</v>
      </c>
      <c r="F160" s="494">
        <f t="shared" si="2"/>
        <v>316127647.15999997</v>
      </c>
    </row>
    <row r="161" spans="1:6" s="275" customFormat="1" ht="50.25" customHeight="1" x14ac:dyDescent="0.2">
      <c r="A161" s="464">
        <v>44509</v>
      </c>
      <c r="B161" s="252" t="s">
        <v>10890</v>
      </c>
      <c r="C161" s="193" t="s">
        <v>10903</v>
      </c>
      <c r="D161" s="266"/>
      <c r="E161" s="42">
        <v>10000</v>
      </c>
      <c r="F161" s="494">
        <f t="shared" si="2"/>
        <v>316117647.15999997</v>
      </c>
    </row>
    <row r="162" spans="1:6" s="275" customFormat="1" ht="69.75" customHeight="1" x14ac:dyDescent="0.2">
      <c r="A162" s="464">
        <v>44509</v>
      </c>
      <c r="B162" s="252" t="s">
        <v>10891</v>
      </c>
      <c r="C162" s="193" t="s">
        <v>10904</v>
      </c>
      <c r="D162" s="266"/>
      <c r="E162" s="42">
        <v>849727.5</v>
      </c>
      <c r="F162" s="494">
        <f t="shared" si="2"/>
        <v>315267919.65999997</v>
      </c>
    </row>
    <row r="163" spans="1:6" s="275" customFormat="1" ht="53.25" customHeight="1" x14ac:dyDescent="0.2">
      <c r="A163" s="464">
        <v>44509</v>
      </c>
      <c r="B163" s="252" t="s">
        <v>10871</v>
      </c>
      <c r="C163" s="193" t="s">
        <v>10905</v>
      </c>
      <c r="D163" s="266"/>
      <c r="E163" s="42">
        <v>169100</v>
      </c>
      <c r="F163" s="494">
        <f t="shared" si="2"/>
        <v>315098819.65999997</v>
      </c>
    </row>
    <row r="164" spans="1:6" s="275" customFormat="1" ht="43.5" customHeight="1" x14ac:dyDescent="0.2">
      <c r="A164" s="464">
        <v>44509</v>
      </c>
      <c r="B164" s="252" t="s">
        <v>10872</v>
      </c>
      <c r="C164" s="193" t="s">
        <v>10906</v>
      </c>
      <c r="D164" s="266"/>
      <c r="E164" s="42">
        <v>131052.5</v>
      </c>
      <c r="F164" s="494">
        <f t="shared" si="2"/>
        <v>314967767.15999997</v>
      </c>
    </row>
    <row r="165" spans="1:6" s="275" customFormat="1" ht="48" customHeight="1" x14ac:dyDescent="0.2">
      <c r="A165" s="464">
        <v>44509</v>
      </c>
      <c r="B165" s="252" t="s">
        <v>10873</v>
      </c>
      <c r="C165" s="193" t="s">
        <v>10907</v>
      </c>
      <c r="D165" s="266"/>
      <c r="E165" s="42">
        <v>99291.82</v>
      </c>
      <c r="F165" s="494">
        <f t="shared" si="2"/>
        <v>314868475.33999997</v>
      </c>
    </row>
    <row r="166" spans="1:6" s="275" customFormat="1" ht="40.5" customHeight="1" x14ac:dyDescent="0.2">
      <c r="A166" s="464">
        <v>44509</v>
      </c>
      <c r="B166" s="252" t="s">
        <v>10874</v>
      </c>
      <c r="C166" s="193" t="s">
        <v>10908</v>
      </c>
      <c r="D166" s="266"/>
      <c r="E166" s="42">
        <v>93005</v>
      </c>
      <c r="F166" s="494">
        <f t="shared" si="2"/>
        <v>314775470.33999997</v>
      </c>
    </row>
    <row r="167" spans="1:6" s="275" customFormat="1" ht="50.25" customHeight="1" x14ac:dyDescent="0.2">
      <c r="A167" s="464">
        <v>44509</v>
      </c>
      <c r="B167" s="252" t="s">
        <v>10875</v>
      </c>
      <c r="C167" s="193" t="s">
        <v>10909</v>
      </c>
      <c r="D167" s="266"/>
      <c r="E167" s="42">
        <v>126825</v>
      </c>
      <c r="F167" s="494">
        <f t="shared" si="2"/>
        <v>314648645.33999997</v>
      </c>
    </row>
    <row r="168" spans="1:6" s="275" customFormat="1" ht="36" customHeight="1" x14ac:dyDescent="0.2">
      <c r="A168" s="464">
        <v>44509</v>
      </c>
      <c r="B168" s="252" t="s">
        <v>10876</v>
      </c>
      <c r="C168" s="193" t="s">
        <v>10910</v>
      </c>
      <c r="D168" s="266"/>
      <c r="E168" s="42">
        <v>636483.04</v>
      </c>
      <c r="F168" s="494">
        <f t="shared" si="2"/>
        <v>314012162.29999995</v>
      </c>
    </row>
    <row r="169" spans="1:6" s="275" customFormat="1" ht="48" customHeight="1" x14ac:dyDescent="0.2">
      <c r="A169" s="464">
        <v>44509</v>
      </c>
      <c r="B169" s="252" t="s">
        <v>10877</v>
      </c>
      <c r="C169" s="193" t="s">
        <v>10911</v>
      </c>
      <c r="D169" s="266"/>
      <c r="E169" s="42">
        <v>14400</v>
      </c>
      <c r="F169" s="494">
        <f t="shared" si="2"/>
        <v>313997762.29999995</v>
      </c>
    </row>
    <row r="170" spans="1:6" s="275" customFormat="1" ht="46.5" customHeight="1" x14ac:dyDescent="0.2">
      <c r="A170" s="464">
        <v>44509</v>
      </c>
      <c r="B170" s="252" t="s">
        <v>10878</v>
      </c>
      <c r="C170" s="193" t="s">
        <v>10912</v>
      </c>
      <c r="D170" s="266"/>
      <c r="E170" s="42">
        <v>23400</v>
      </c>
      <c r="F170" s="494">
        <f t="shared" si="2"/>
        <v>313974362.29999995</v>
      </c>
    </row>
    <row r="171" spans="1:6" s="275" customFormat="1" ht="45" customHeight="1" x14ac:dyDescent="0.2">
      <c r="A171" s="464">
        <v>44510</v>
      </c>
      <c r="B171" s="252" t="s">
        <v>10922</v>
      </c>
      <c r="C171" s="193" t="s">
        <v>10929</v>
      </c>
      <c r="D171" s="266"/>
      <c r="E171" s="42">
        <v>183534.84</v>
      </c>
      <c r="F171" s="494">
        <f t="shared" si="2"/>
        <v>313790827.45999998</v>
      </c>
    </row>
    <row r="172" spans="1:6" s="275" customFormat="1" ht="45.75" customHeight="1" x14ac:dyDescent="0.2">
      <c r="A172" s="464">
        <v>44510</v>
      </c>
      <c r="B172" s="252" t="s">
        <v>10923</v>
      </c>
      <c r="C172" s="193" t="s">
        <v>10930</v>
      </c>
      <c r="D172" s="266"/>
      <c r="E172" s="42">
        <v>46613.279999999999</v>
      </c>
      <c r="F172" s="494">
        <f t="shared" si="2"/>
        <v>313744214.18000001</v>
      </c>
    </row>
    <row r="173" spans="1:6" s="275" customFormat="1" ht="42" customHeight="1" x14ac:dyDescent="0.2">
      <c r="A173" s="464">
        <v>44510</v>
      </c>
      <c r="B173" s="252" t="s">
        <v>10924</v>
      </c>
      <c r="C173" s="193" t="s">
        <v>10931</v>
      </c>
      <c r="D173" s="266"/>
      <c r="E173" s="42">
        <v>58793.79</v>
      </c>
      <c r="F173" s="494">
        <f t="shared" si="2"/>
        <v>313685420.38999999</v>
      </c>
    </row>
    <row r="174" spans="1:6" s="275" customFormat="1" ht="63" customHeight="1" x14ac:dyDescent="0.2">
      <c r="A174" s="464">
        <v>44510</v>
      </c>
      <c r="B174" s="252" t="s">
        <v>10925</v>
      </c>
      <c r="C174" s="193" t="s">
        <v>10932</v>
      </c>
      <c r="D174" s="266"/>
      <c r="E174" s="42">
        <v>54000</v>
      </c>
      <c r="F174" s="494">
        <f t="shared" si="2"/>
        <v>313631420.38999999</v>
      </c>
    </row>
    <row r="175" spans="1:6" s="275" customFormat="1" ht="89.25" customHeight="1" x14ac:dyDescent="0.2">
      <c r="A175" s="464">
        <v>44510</v>
      </c>
      <c r="B175" s="252" t="s">
        <v>10926</v>
      </c>
      <c r="C175" s="193" t="s">
        <v>10933</v>
      </c>
      <c r="D175" s="266"/>
      <c r="E175" s="42">
        <v>18000</v>
      </c>
      <c r="F175" s="494">
        <f t="shared" si="2"/>
        <v>313613420.38999999</v>
      </c>
    </row>
    <row r="176" spans="1:6" s="275" customFormat="1" ht="38.25" customHeight="1" x14ac:dyDescent="0.2">
      <c r="A176" s="464">
        <v>44510</v>
      </c>
      <c r="B176" s="252" t="s">
        <v>10927</v>
      </c>
      <c r="C176" s="193" t="s">
        <v>10934</v>
      </c>
      <c r="D176" s="266"/>
      <c r="E176" s="42">
        <v>2700</v>
      </c>
      <c r="F176" s="494">
        <f t="shared" si="2"/>
        <v>313610720.38999999</v>
      </c>
    </row>
    <row r="177" spans="1:6" s="275" customFormat="1" ht="41.25" customHeight="1" x14ac:dyDescent="0.2">
      <c r="A177" s="464">
        <v>44510</v>
      </c>
      <c r="B177" s="252" t="s">
        <v>10928</v>
      </c>
      <c r="C177" s="193" t="s">
        <v>10935</v>
      </c>
      <c r="D177" s="266"/>
      <c r="E177" s="42">
        <v>5999.08</v>
      </c>
      <c r="F177" s="494">
        <f t="shared" si="2"/>
        <v>313604721.31</v>
      </c>
    </row>
    <row r="178" spans="1:6" s="275" customFormat="1" ht="66" customHeight="1" x14ac:dyDescent="0.2">
      <c r="A178" s="464">
        <v>44510</v>
      </c>
      <c r="B178" s="252" t="s">
        <v>10915</v>
      </c>
      <c r="C178" s="193" t="s">
        <v>10936</v>
      </c>
      <c r="D178" s="266"/>
      <c r="E178" s="42">
        <v>52852.959999999999</v>
      </c>
      <c r="F178" s="494">
        <f t="shared" si="2"/>
        <v>313551868.35000002</v>
      </c>
    </row>
    <row r="179" spans="1:6" s="275" customFormat="1" ht="48.75" customHeight="1" x14ac:dyDescent="0.2">
      <c r="A179" s="464">
        <v>44510</v>
      </c>
      <c r="B179" s="252" t="s">
        <v>10916</v>
      </c>
      <c r="C179" s="193" t="s">
        <v>10937</v>
      </c>
      <c r="D179" s="266"/>
      <c r="E179" s="42">
        <v>2342.23</v>
      </c>
      <c r="F179" s="494">
        <f t="shared" si="2"/>
        <v>313549526.12</v>
      </c>
    </row>
    <row r="180" spans="1:6" s="275" customFormat="1" ht="45" customHeight="1" x14ac:dyDescent="0.2">
      <c r="A180" s="464">
        <v>44510</v>
      </c>
      <c r="B180" s="252" t="s">
        <v>10917</v>
      </c>
      <c r="C180" s="193" t="s">
        <v>10938</v>
      </c>
      <c r="D180" s="266"/>
      <c r="E180" s="42">
        <v>126825</v>
      </c>
      <c r="F180" s="494">
        <f t="shared" si="2"/>
        <v>313422701.12</v>
      </c>
    </row>
    <row r="181" spans="1:6" s="275" customFormat="1" ht="42.75" customHeight="1" x14ac:dyDescent="0.2">
      <c r="A181" s="464">
        <v>44510</v>
      </c>
      <c r="B181" s="252" t="s">
        <v>10918</v>
      </c>
      <c r="C181" s="193" t="s">
        <v>10939</v>
      </c>
      <c r="D181" s="266"/>
      <c r="E181" s="42">
        <v>12150</v>
      </c>
      <c r="F181" s="494">
        <f t="shared" si="2"/>
        <v>313410551.12</v>
      </c>
    </row>
    <row r="182" spans="1:6" s="275" customFormat="1" ht="39" customHeight="1" x14ac:dyDescent="0.2">
      <c r="A182" s="464">
        <v>44510</v>
      </c>
      <c r="B182" s="252" t="s">
        <v>10919</v>
      </c>
      <c r="C182" s="193" t="s">
        <v>10940</v>
      </c>
      <c r="D182" s="266"/>
      <c r="E182" s="42">
        <v>33300</v>
      </c>
      <c r="F182" s="494">
        <f t="shared" si="2"/>
        <v>313377251.12</v>
      </c>
    </row>
    <row r="183" spans="1:6" s="275" customFormat="1" ht="32.25" customHeight="1" x14ac:dyDescent="0.2">
      <c r="A183" s="464">
        <v>44510</v>
      </c>
      <c r="B183" s="252" t="s">
        <v>10920</v>
      </c>
      <c r="C183" s="193" t="s">
        <v>10941</v>
      </c>
      <c r="D183" s="266"/>
      <c r="E183" s="42">
        <v>49115.7</v>
      </c>
      <c r="F183" s="494">
        <f t="shared" si="2"/>
        <v>313328135.42000002</v>
      </c>
    </row>
    <row r="184" spans="1:6" s="275" customFormat="1" ht="76.5" customHeight="1" x14ac:dyDescent="0.2">
      <c r="A184" s="464">
        <v>44510</v>
      </c>
      <c r="B184" s="252" t="s">
        <v>10921</v>
      </c>
      <c r="C184" s="193" t="s">
        <v>10942</v>
      </c>
      <c r="D184" s="266"/>
      <c r="E184" s="42">
        <v>9000</v>
      </c>
      <c r="F184" s="494">
        <f t="shared" si="2"/>
        <v>313319135.42000002</v>
      </c>
    </row>
    <row r="185" spans="1:6" s="275" customFormat="1" ht="38.25" customHeight="1" x14ac:dyDescent="0.2">
      <c r="A185" s="464">
        <v>44511</v>
      </c>
      <c r="B185" s="252" t="s">
        <v>10952</v>
      </c>
      <c r="C185" s="193" t="s">
        <v>10962</v>
      </c>
      <c r="D185" s="266"/>
      <c r="E185" s="42">
        <v>97569</v>
      </c>
      <c r="F185" s="494">
        <f t="shared" si="2"/>
        <v>313221566.42000002</v>
      </c>
    </row>
    <row r="186" spans="1:6" s="275" customFormat="1" ht="42" customHeight="1" x14ac:dyDescent="0.2">
      <c r="A186" s="464">
        <v>44511</v>
      </c>
      <c r="B186" s="252" t="s">
        <v>10953</v>
      </c>
      <c r="C186" s="193" t="s">
        <v>10963</v>
      </c>
      <c r="D186" s="266"/>
      <c r="E186" s="42">
        <v>32383.94</v>
      </c>
      <c r="F186" s="494">
        <f t="shared" si="2"/>
        <v>313189182.48000002</v>
      </c>
    </row>
    <row r="187" spans="1:6" s="275" customFormat="1" ht="41.25" customHeight="1" x14ac:dyDescent="0.2">
      <c r="A187" s="464">
        <v>44511</v>
      </c>
      <c r="B187" s="252" t="s">
        <v>10954</v>
      </c>
      <c r="C187" s="193" t="s">
        <v>10964</v>
      </c>
      <c r="D187" s="266"/>
      <c r="E187" s="42">
        <v>29398.9</v>
      </c>
      <c r="F187" s="494">
        <f t="shared" si="2"/>
        <v>313159783.58000004</v>
      </c>
    </row>
    <row r="188" spans="1:6" s="275" customFormat="1" ht="43.5" customHeight="1" x14ac:dyDescent="0.2">
      <c r="A188" s="464">
        <v>44511</v>
      </c>
      <c r="B188" s="252" t="s">
        <v>10955</v>
      </c>
      <c r="C188" s="193" t="s">
        <v>10965</v>
      </c>
      <c r="D188" s="266"/>
      <c r="E188" s="42">
        <v>3335.69</v>
      </c>
      <c r="F188" s="494">
        <f t="shared" si="2"/>
        <v>313156447.89000005</v>
      </c>
    </row>
    <row r="189" spans="1:6" s="275" customFormat="1" ht="45" customHeight="1" x14ac:dyDescent="0.2">
      <c r="A189" s="464">
        <v>44511</v>
      </c>
      <c r="B189" s="252" t="s">
        <v>10956</v>
      </c>
      <c r="C189" s="193" t="s">
        <v>10966</v>
      </c>
      <c r="D189" s="266"/>
      <c r="E189" s="42">
        <v>26748.12</v>
      </c>
      <c r="F189" s="494">
        <f t="shared" si="2"/>
        <v>313129699.77000004</v>
      </c>
    </row>
    <row r="190" spans="1:6" s="275" customFormat="1" ht="43.5" customHeight="1" x14ac:dyDescent="0.2">
      <c r="A190" s="464">
        <v>44511</v>
      </c>
      <c r="B190" s="252" t="s">
        <v>10957</v>
      </c>
      <c r="C190" s="193" t="s">
        <v>10967</v>
      </c>
      <c r="D190" s="266"/>
      <c r="E190" s="42">
        <v>132808.03</v>
      </c>
      <c r="F190" s="494">
        <f t="shared" si="2"/>
        <v>312996891.74000007</v>
      </c>
    </row>
    <row r="191" spans="1:6" s="275" customFormat="1" ht="43.5" customHeight="1" x14ac:dyDescent="0.2">
      <c r="A191" s="464">
        <v>44511</v>
      </c>
      <c r="B191" s="252" t="s">
        <v>10958</v>
      </c>
      <c r="C191" s="193" t="s">
        <v>10968</v>
      </c>
      <c r="D191" s="266"/>
      <c r="E191" s="42">
        <v>88879.79</v>
      </c>
      <c r="F191" s="494">
        <f t="shared" si="2"/>
        <v>312908011.95000005</v>
      </c>
    </row>
    <row r="192" spans="1:6" s="275" customFormat="1" ht="18.75" customHeight="1" x14ac:dyDescent="0.2">
      <c r="A192" s="464">
        <v>44511</v>
      </c>
      <c r="B192" s="252" t="s">
        <v>10969</v>
      </c>
      <c r="C192" s="193" t="s">
        <v>41</v>
      </c>
      <c r="D192" s="266"/>
      <c r="E192" s="42">
        <v>0</v>
      </c>
      <c r="F192" s="494">
        <f t="shared" si="2"/>
        <v>312908011.95000005</v>
      </c>
    </row>
    <row r="193" spans="1:6" s="275" customFormat="1" ht="41.25" customHeight="1" x14ac:dyDescent="0.2">
      <c r="A193" s="464">
        <v>44511</v>
      </c>
      <c r="B193" s="252" t="s">
        <v>10959</v>
      </c>
      <c r="C193" s="193" t="s">
        <v>10970</v>
      </c>
      <c r="D193" s="266"/>
      <c r="E193" s="42">
        <v>605756.80000000005</v>
      </c>
      <c r="F193" s="494">
        <f t="shared" si="2"/>
        <v>312302255.15000004</v>
      </c>
    </row>
    <row r="194" spans="1:6" s="275" customFormat="1" ht="42" customHeight="1" x14ac:dyDescent="0.2">
      <c r="A194" s="464">
        <v>44511</v>
      </c>
      <c r="B194" s="252" t="s">
        <v>10960</v>
      </c>
      <c r="C194" s="193" t="s">
        <v>10971</v>
      </c>
      <c r="D194" s="266"/>
      <c r="E194" s="42">
        <v>2985.6</v>
      </c>
      <c r="F194" s="494">
        <f t="shared" si="2"/>
        <v>312299269.55000001</v>
      </c>
    </row>
    <row r="195" spans="1:6" s="275" customFormat="1" ht="41.25" customHeight="1" x14ac:dyDescent="0.2">
      <c r="A195" s="464">
        <v>44511</v>
      </c>
      <c r="B195" s="252" t="s">
        <v>10961</v>
      </c>
      <c r="C195" s="193" t="s">
        <v>10972</v>
      </c>
      <c r="D195" s="266"/>
      <c r="E195" s="42">
        <v>179800.04</v>
      </c>
      <c r="F195" s="494">
        <f t="shared" si="2"/>
        <v>312119469.50999999</v>
      </c>
    </row>
    <row r="196" spans="1:6" s="275" customFormat="1" ht="41.25" customHeight="1" x14ac:dyDescent="0.2">
      <c r="A196" s="464">
        <v>44511</v>
      </c>
      <c r="B196" s="252" t="s">
        <v>10946</v>
      </c>
      <c r="C196" s="193" t="s">
        <v>10973</v>
      </c>
      <c r="D196" s="266"/>
      <c r="E196" s="42">
        <v>625</v>
      </c>
      <c r="F196" s="494">
        <f t="shared" si="2"/>
        <v>312118844.50999999</v>
      </c>
    </row>
    <row r="197" spans="1:6" s="275" customFormat="1" ht="44.25" customHeight="1" x14ac:dyDescent="0.2">
      <c r="A197" s="464">
        <v>44511</v>
      </c>
      <c r="B197" s="252" t="s">
        <v>10947</v>
      </c>
      <c r="C197" s="193" t="s">
        <v>10974</v>
      </c>
      <c r="D197" s="266"/>
      <c r="E197" s="42">
        <v>583.76</v>
      </c>
      <c r="F197" s="494">
        <f t="shared" si="2"/>
        <v>312118260.75</v>
      </c>
    </row>
    <row r="198" spans="1:6" s="275" customFormat="1" ht="42" customHeight="1" x14ac:dyDescent="0.2">
      <c r="A198" s="464">
        <v>44511</v>
      </c>
      <c r="B198" s="252" t="s">
        <v>10948</v>
      </c>
      <c r="C198" s="193" t="s">
        <v>10975</v>
      </c>
      <c r="D198" s="266"/>
      <c r="E198" s="42">
        <v>108245.6</v>
      </c>
      <c r="F198" s="494">
        <f t="shared" si="2"/>
        <v>312010015.14999998</v>
      </c>
    </row>
    <row r="199" spans="1:6" s="275" customFormat="1" ht="111.75" customHeight="1" x14ac:dyDescent="0.2">
      <c r="A199" s="464">
        <v>44511</v>
      </c>
      <c r="B199" s="252" t="s">
        <v>10949</v>
      </c>
      <c r="C199" s="193" t="s">
        <v>10976</v>
      </c>
      <c r="D199" s="266"/>
      <c r="E199" s="42">
        <v>68761.86</v>
      </c>
      <c r="F199" s="494">
        <f t="shared" si="2"/>
        <v>311941253.28999996</v>
      </c>
    </row>
    <row r="200" spans="1:6" s="275" customFormat="1" ht="65.25" customHeight="1" x14ac:dyDescent="0.2">
      <c r="A200" s="464">
        <v>44511</v>
      </c>
      <c r="B200" s="252" t="s">
        <v>10950</v>
      </c>
      <c r="C200" s="193" t="s">
        <v>10977</v>
      </c>
      <c r="D200" s="266"/>
      <c r="E200" s="42">
        <v>9000</v>
      </c>
      <c r="F200" s="494">
        <f t="shared" si="2"/>
        <v>311932253.28999996</v>
      </c>
    </row>
    <row r="201" spans="1:6" s="275" customFormat="1" ht="115.5" customHeight="1" x14ac:dyDescent="0.2">
      <c r="A201" s="887">
        <v>44511</v>
      </c>
      <c r="B201" s="456" t="s">
        <v>10951</v>
      </c>
      <c r="C201" s="193" t="s">
        <v>10978</v>
      </c>
      <c r="D201" s="266"/>
      <c r="E201" s="42">
        <v>18000</v>
      </c>
      <c r="F201" s="494">
        <f t="shared" si="2"/>
        <v>311914253.28999996</v>
      </c>
    </row>
    <row r="202" spans="1:6" s="275" customFormat="1" ht="56.25" customHeight="1" x14ac:dyDescent="0.2">
      <c r="A202" s="464">
        <v>44512</v>
      </c>
      <c r="B202" s="252" t="s">
        <v>10991</v>
      </c>
      <c r="C202" s="193" t="s">
        <v>11003</v>
      </c>
      <c r="D202" s="266"/>
      <c r="E202" s="42">
        <v>329686.40000000002</v>
      </c>
      <c r="F202" s="494">
        <f t="shared" si="2"/>
        <v>311584566.88999999</v>
      </c>
    </row>
    <row r="203" spans="1:6" s="275" customFormat="1" ht="52.5" customHeight="1" x14ac:dyDescent="0.2">
      <c r="A203" s="464">
        <v>44512</v>
      </c>
      <c r="B203" s="252" t="s">
        <v>10992</v>
      </c>
      <c r="C203" s="193" t="s">
        <v>11004</v>
      </c>
      <c r="D203" s="266"/>
      <c r="E203" s="42">
        <v>82631.25</v>
      </c>
      <c r="F203" s="494">
        <f t="shared" si="2"/>
        <v>311501935.63999999</v>
      </c>
    </row>
    <row r="204" spans="1:6" s="275" customFormat="1" ht="21.75" customHeight="1" x14ac:dyDescent="0.2">
      <c r="A204" s="464">
        <v>44512</v>
      </c>
      <c r="B204" s="252" t="s">
        <v>10984</v>
      </c>
      <c r="C204" s="193" t="s">
        <v>41</v>
      </c>
      <c r="D204" s="266"/>
      <c r="E204" s="42">
        <v>0</v>
      </c>
      <c r="F204" s="494">
        <f t="shared" si="2"/>
        <v>311501935.63999999</v>
      </c>
    </row>
    <row r="205" spans="1:6" s="275" customFormat="1" ht="60" customHeight="1" x14ac:dyDescent="0.2">
      <c r="A205" s="464">
        <v>44512</v>
      </c>
      <c r="B205" s="252" t="s">
        <v>10993</v>
      </c>
      <c r="C205" s="193" t="s">
        <v>11005</v>
      </c>
      <c r="D205" s="266"/>
      <c r="E205" s="42">
        <v>85500</v>
      </c>
      <c r="F205" s="494">
        <f t="shared" si="2"/>
        <v>311416435.63999999</v>
      </c>
    </row>
    <row r="206" spans="1:6" s="275" customFormat="1" ht="45.75" customHeight="1" x14ac:dyDescent="0.2">
      <c r="A206" s="464">
        <v>44512</v>
      </c>
      <c r="B206" s="252" t="s">
        <v>10994</v>
      </c>
      <c r="C206" s="193" t="s">
        <v>11006</v>
      </c>
      <c r="D206" s="266"/>
      <c r="E206" s="42">
        <v>24212.85</v>
      </c>
      <c r="F206" s="494">
        <f t="shared" si="2"/>
        <v>311392222.78999996</v>
      </c>
    </row>
    <row r="207" spans="1:6" s="275" customFormat="1" ht="41.25" customHeight="1" x14ac:dyDescent="0.2">
      <c r="A207" s="464">
        <v>44512</v>
      </c>
      <c r="B207" s="252" t="s">
        <v>10995</v>
      </c>
      <c r="C207" s="193" t="s">
        <v>11007</v>
      </c>
      <c r="D207" s="266"/>
      <c r="E207" s="42">
        <v>333823.90999999997</v>
      </c>
      <c r="F207" s="494">
        <f t="shared" si="2"/>
        <v>311058398.87999994</v>
      </c>
    </row>
    <row r="208" spans="1:6" s="275" customFormat="1" ht="57" customHeight="1" x14ac:dyDescent="0.2">
      <c r="A208" s="464">
        <v>44512</v>
      </c>
      <c r="B208" s="252" t="s">
        <v>10996</v>
      </c>
      <c r="C208" s="193" t="s">
        <v>11008</v>
      </c>
      <c r="D208" s="266"/>
      <c r="E208" s="42">
        <v>88777.5</v>
      </c>
      <c r="F208" s="494">
        <f t="shared" si="2"/>
        <v>310969621.37999994</v>
      </c>
    </row>
    <row r="209" spans="1:6" s="275" customFormat="1" ht="32.25" customHeight="1" x14ac:dyDescent="0.2">
      <c r="A209" s="464">
        <v>44512</v>
      </c>
      <c r="B209" s="252" t="s">
        <v>10997</v>
      </c>
      <c r="C209" s="193" t="s">
        <v>11009</v>
      </c>
      <c r="D209" s="266"/>
      <c r="E209" s="42">
        <v>4614.67</v>
      </c>
      <c r="F209" s="494">
        <f t="shared" si="2"/>
        <v>310965006.70999992</v>
      </c>
    </row>
    <row r="210" spans="1:6" s="275" customFormat="1" ht="54.75" customHeight="1" x14ac:dyDescent="0.2">
      <c r="A210" s="464">
        <v>44512</v>
      </c>
      <c r="B210" s="252" t="s">
        <v>10998</v>
      </c>
      <c r="C210" s="193" t="s">
        <v>11010</v>
      </c>
      <c r="D210" s="266"/>
      <c r="E210" s="42">
        <v>40500</v>
      </c>
      <c r="F210" s="494">
        <f t="shared" si="2"/>
        <v>310924506.70999992</v>
      </c>
    </row>
    <row r="211" spans="1:6" s="275" customFormat="1" ht="30.75" customHeight="1" x14ac:dyDescent="0.2">
      <c r="A211" s="464">
        <v>44512</v>
      </c>
      <c r="B211" s="252" t="s">
        <v>10999</v>
      </c>
      <c r="C211" s="193" t="s">
        <v>11011</v>
      </c>
      <c r="D211" s="266"/>
      <c r="E211" s="42">
        <v>48540</v>
      </c>
      <c r="F211" s="494">
        <f t="shared" ref="F211:F274" si="3">F210-E211</f>
        <v>310875966.70999992</v>
      </c>
    </row>
    <row r="212" spans="1:6" s="275" customFormat="1" ht="39" customHeight="1" x14ac:dyDescent="0.2">
      <c r="A212" s="464">
        <v>44512</v>
      </c>
      <c r="B212" s="252" t="s">
        <v>11000</v>
      </c>
      <c r="C212" s="193" t="s">
        <v>11012</v>
      </c>
      <c r="D212" s="266"/>
      <c r="E212" s="42">
        <v>13947.39</v>
      </c>
      <c r="F212" s="494">
        <f t="shared" si="3"/>
        <v>310862019.31999993</v>
      </c>
    </row>
    <row r="213" spans="1:6" s="275" customFormat="1" ht="32.25" customHeight="1" x14ac:dyDescent="0.2">
      <c r="A213" s="464">
        <v>44512</v>
      </c>
      <c r="B213" s="252" t="s">
        <v>11001</v>
      </c>
      <c r="C213" s="193" t="s">
        <v>11013</v>
      </c>
      <c r="D213" s="266"/>
      <c r="E213" s="42">
        <v>92350</v>
      </c>
      <c r="F213" s="494">
        <f t="shared" si="3"/>
        <v>310769669.31999993</v>
      </c>
    </row>
    <row r="214" spans="1:6" s="275" customFormat="1" ht="51" customHeight="1" x14ac:dyDescent="0.2">
      <c r="A214" s="464">
        <v>44512</v>
      </c>
      <c r="B214" s="252" t="s">
        <v>11002</v>
      </c>
      <c r="C214" s="193" t="s">
        <v>11014</v>
      </c>
      <c r="D214" s="266"/>
      <c r="E214" s="42">
        <v>37148.75</v>
      </c>
      <c r="F214" s="494">
        <f t="shared" si="3"/>
        <v>310732520.56999993</v>
      </c>
    </row>
    <row r="215" spans="1:6" s="275" customFormat="1" ht="41.25" customHeight="1" x14ac:dyDescent="0.2">
      <c r="A215" s="464">
        <v>44512</v>
      </c>
      <c r="B215" s="252" t="s">
        <v>10985</v>
      </c>
      <c r="C215" s="193" t="s">
        <v>11015</v>
      </c>
      <c r="D215" s="266"/>
      <c r="E215" s="42">
        <v>3475.2</v>
      </c>
      <c r="F215" s="494">
        <f t="shared" si="3"/>
        <v>310729045.36999995</v>
      </c>
    </row>
    <row r="216" spans="1:6" s="275" customFormat="1" ht="45.75" customHeight="1" x14ac:dyDescent="0.2">
      <c r="A216" s="464">
        <v>44512</v>
      </c>
      <c r="B216" s="252" t="s">
        <v>10986</v>
      </c>
      <c r="C216" s="193" t="s">
        <v>11016</v>
      </c>
      <c r="D216" s="266"/>
      <c r="E216" s="42">
        <v>882</v>
      </c>
      <c r="F216" s="494">
        <f t="shared" si="3"/>
        <v>310728163.36999995</v>
      </c>
    </row>
    <row r="217" spans="1:6" s="275" customFormat="1" ht="45.75" customHeight="1" x14ac:dyDescent="0.2">
      <c r="A217" s="464">
        <v>44512</v>
      </c>
      <c r="B217" s="252" t="s">
        <v>10987</v>
      </c>
      <c r="C217" s="193" t="s">
        <v>11017</v>
      </c>
      <c r="D217" s="266"/>
      <c r="E217" s="42">
        <v>122597.5</v>
      </c>
      <c r="F217" s="494">
        <f t="shared" si="3"/>
        <v>310605565.86999995</v>
      </c>
    </row>
    <row r="218" spans="1:6" s="275" customFormat="1" ht="53.25" customHeight="1" x14ac:dyDescent="0.2">
      <c r="A218" s="464">
        <v>44512</v>
      </c>
      <c r="B218" s="252" t="s">
        <v>10988</v>
      </c>
      <c r="C218" s="193" t="s">
        <v>11018</v>
      </c>
      <c r="D218" s="266"/>
      <c r="E218" s="42">
        <v>359337.5</v>
      </c>
      <c r="F218" s="494">
        <f t="shared" si="3"/>
        <v>310246228.36999995</v>
      </c>
    </row>
    <row r="219" spans="1:6" s="275" customFormat="1" ht="90" x14ac:dyDescent="0.2">
      <c r="A219" s="464">
        <v>44512</v>
      </c>
      <c r="B219" s="252" t="s">
        <v>10989</v>
      </c>
      <c r="C219" s="193" t="s">
        <v>11019</v>
      </c>
      <c r="D219" s="266"/>
      <c r="E219" s="42">
        <v>18000</v>
      </c>
      <c r="F219" s="494">
        <f t="shared" si="3"/>
        <v>310228228.36999995</v>
      </c>
    </row>
    <row r="220" spans="1:6" s="275" customFormat="1" ht="41.25" customHeight="1" x14ac:dyDescent="0.2">
      <c r="A220" s="464">
        <v>44512</v>
      </c>
      <c r="B220" s="252" t="s">
        <v>10990</v>
      </c>
      <c r="C220" s="193" t="s">
        <v>11020</v>
      </c>
      <c r="D220" s="266"/>
      <c r="E220" s="42">
        <v>2554986.25</v>
      </c>
      <c r="F220" s="494">
        <f t="shared" si="3"/>
        <v>307673242.11999995</v>
      </c>
    </row>
    <row r="221" spans="1:6" s="275" customFormat="1" ht="40.5" customHeight="1" x14ac:dyDescent="0.2">
      <c r="A221" s="464">
        <v>44515</v>
      </c>
      <c r="B221" s="252" t="s">
        <v>11070</v>
      </c>
      <c r="C221" s="193" t="s">
        <v>11083</v>
      </c>
      <c r="D221" s="266"/>
      <c r="E221" s="42">
        <v>14660555.27</v>
      </c>
      <c r="F221" s="494">
        <f t="shared" si="3"/>
        <v>293012686.84999996</v>
      </c>
    </row>
    <row r="222" spans="1:6" s="275" customFormat="1" ht="78" customHeight="1" x14ac:dyDescent="0.2">
      <c r="A222" s="464">
        <v>44515</v>
      </c>
      <c r="B222" s="252" t="s">
        <v>11071</v>
      </c>
      <c r="C222" s="193" t="s">
        <v>11084</v>
      </c>
      <c r="D222" s="266"/>
      <c r="E222" s="42">
        <v>38081.360000000001</v>
      </c>
      <c r="F222" s="494">
        <f t="shared" si="3"/>
        <v>292974605.48999995</v>
      </c>
    </row>
    <row r="223" spans="1:6" s="275" customFormat="1" ht="30.75" customHeight="1" x14ac:dyDescent="0.2">
      <c r="A223" s="464">
        <v>44515</v>
      </c>
      <c r="B223" s="252" t="s">
        <v>11072</v>
      </c>
      <c r="C223" s="193" t="s">
        <v>11085</v>
      </c>
      <c r="D223" s="266"/>
      <c r="E223" s="42">
        <v>207468.22</v>
      </c>
      <c r="F223" s="494">
        <f t="shared" si="3"/>
        <v>292767137.26999992</v>
      </c>
    </row>
    <row r="224" spans="1:6" s="275" customFormat="1" ht="44.25" customHeight="1" x14ac:dyDescent="0.2">
      <c r="A224" s="464">
        <v>44515</v>
      </c>
      <c r="B224" s="252" t="s">
        <v>11073</v>
      </c>
      <c r="C224" s="193" t="s">
        <v>11086</v>
      </c>
      <c r="D224" s="266"/>
      <c r="E224" s="42">
        <v>339000</v>
      </c>
      <c r="F224" s="494">
        <f t="shared" si="3"/>
        <v>292428137.26999992</v>
      </c>
    </row>
    <row r="225" spans="1:6" s="275" customFormat="1" ht="65.25" customHeight="1" x14ac:dyDescent="0.2">
      <c r="A225" s="464">
        <v>44515</v>
      </c>
      <c r="B225" s="252" t="s">
        <v>11074</v>
      </c>
      <c r="C225" s="193" t="s">
        <v>11087</v>
      </c>
      <c r="D225" s="266"/>
      <c r="E225" s="42">
        <v>169500</v>
      </c>
      <c r="F225" s="494">
        <f t="shared" si="3"/>
        <v>292258637.26999992</v>
      </c>
    </row>
    <row r="226" spans="1:6" s="275" customFormat="1" ht="49.5" customHeight="1" x14ac:dyDescent="0.2">
      <c r="A226" s="464">
        <v>44515</v>
      </c>
      <c r="B226" s="252" t="s">
        <v>11075</v>
      </c>
      <c r="C226" s="193" t="s">
        <v>11088</v>
      </c>
      <c r="D226" s="266"/>
      <c r="E226" s="42">
        <v>16200</v>
      </c>
      <c r="F226" s="494">
        <f t="shared" si="3"/>
        <v>292242437.26999992</v>
      </c>
    </row>
    <row r="227" spans="1:6" s="275" customFormat="1" ht="63" customHeight="1" x14ac:dyDescent="0.2">
      <c r="A227" s="464">
        <v>44515</v>
      </c>
      <c r="B227" s="252" t="s">
        <v>11076</v>
      </c>
      <c r="C227" s="193" t="s">
        <v>11089</v>
      </c>
      <c r="D227" s="266"/>
      <c r="E227" s="42">
        <v>113000</v>
      </c>
      <c r="F227" s="494">
        <f t="shared" si="3"/>
        <v>292129437.26999992</v>
      </c>
    </row>
    <row r="228" spans="1:6" s="275" customFormat="1" ht="41.25" customHeight="1" x14ac:dyDescent="0.2">
      <c r="A228" s="464">
        <v>44515</v>
      </c>
      <c r="B228" s="252" t="s">
        <v>11077</v>
      </c>
      <c r="C228" s="193" t="s">
        <v>11090</v>
      </c>
      <c r="D228" s="266"/>
      <c r="E228" s="42">
        <v>400000</v>
      </c>
      <c r="F228" s="494">
        <f t="shared" si="3"/>
        <v>291729437.26999992</v>
      </c>
    </row>
    <row r="229" spans="1:6" s="275" customFormat="1" ht="42" customHeight="1" x14ac:dyDescent="0.2">
      <c r="A229" s="464">
        <v>44515</v>
      </c>
      <c r="B229" s="252" t="s">
        <v>11078</v>
      </c>
      <c r="C229" s="193" t="s">
        <v>11091</v>
      </c>
      <c r="D229" s="266"/>
      <c r="E229" s="42">
        <v>47883.02</v>
      </c>
      <c r="F229" s="494">
        <f t="shared" si="3"/>
        <v>291681554.24999994</v>
      </c>
    </row>
    <row r="230" spans="1:6" s="275" customFormat="1" ht="21.75" customHeight="1" x14ac:dyDescent="0.2">
      <c r="A230" s="464">
        <v>44515</v>
      </c>
      <c r="B230" s="252" t="s">
        <v>11068</v>
      </c>
      <c r="C230" s="193" t="s">
        <v>41</v>
      </c>
      <c r="D230" s="266"/>
      <c r="E230" s="42">
        <v>0</v>
      </c>
      <c r="F230" s="494">
        <f t="shared" si="3"/>
        <v>291681554.24999994</v>
      </c>
    </row>
    <row r="231" spans="1:6" s="275" customFormat="1" ht="42.75" customHeight="1" x14ac:dyDescent="0.2">
      <c r="A231" s="464">
        <v>44515</v>
      </c>
      <c r="B231" s="252" t="s">
        <v>11079</v>
      </c>
      <c r="C231" s="193" t="s">
        <v>11092</v>
      </c>
      <c r="D231" s="266"/>
      <c r="E231" s="42">
        <v>119859.13</v>
      </c>
      <c r="F231" s="494">
        <f t="shared" si="3"/>
        <v>291561695.11999995</v>
      </c>
    </row>
    <row r="232" spans="1:6" s="275" customFormat="1" ht="54" customHeight="1" x14ac:dyDescent="0.2">
      <c r="A232" s="464">
        <v>44515</v>
      </c>
      <c r="B232" s="252" t="s">
        <v>11080</v>
      </c>
      <c r="C232" s="193" t="s">
        <v>11093</v>
      </c>
      <c r="D232" s="266"/>
      <c r="E232" s="42">
        <v>45200</v>
      </c>
      <c r="F232" s="494">
        <f t="shared" si="3"/>
        <v>291516495.11999995</v>
      </c>
    </row>
    <row r="233" spans="1:6" s="275" customFormat="1" ht="18.75" customHeight="1" x14ac:dyDescent="0.2">
      <c r="A233" s="464">
        <v>44515</v>
      </c>
      <c r="B233" s="252" t="s">
        <v>11069</v>
      </c>
      <c r="C233" s="193" t="s">
        <v>41</v>
      </c>
      <c r="D233" s="266"/>
      <c r="E233" s="42">
        <v>0</v>
      </c>
      <c r="F233" s="494">
        <f t="shared" si="3"/>
        <v>291516495.11999995</v>
      </c>
    </row>
    <row r="234" spans="1:6" s="275" customFormat="1" ht="44.25" customHeight="1" x14ac:dyDescent="0.2">
      <c r="A234" s="464">
        <v>44515</v>
      </c>
      <c r="B234" s="252" t="s">
        <v>11081</v>
      </c>
      <c r="C234" s="193" t="s">
        <v>11094</v>
      </c>
      <c r="D234" s="266"/>
      <c r="E234" s="42">
        <v>4636</v>
      </c>
      <c r="F234" s="494">
        <f t="shared" si="3"/>
        <v>291511859.11999995</v>
      </c>
    </row>
    <row r="235" spans="1:6" s="275" customFormat="1" ht="48" customHeight="1" x14ac:dyDescent="0.2">
      <c r="A235" s="464">
        <v>44515</v>
      </c>
      <c r="B235" s="252" t="s">
        <v>11082</v>
      </c>
      <c r="C235" s="193" t="s">
        <v>11095</v>
      </c>
      <c r="D235" s="266"/>
      <c r="E235" s="42">
        <v>179890.89</v>
      </c>
      <c r="F235" s="494">
        <f t="shared" si="3"/>
        <v>291331968.22999996</v>
      </c>
    </row>
    <row r="236" spans="1:6" s="275" customFormat="1" ht="54.75" customHeight="1" x14ac:dyDescent="0.2">
      <c r="A236" s="464">
        <v>44515</v>
      </c>
      <c r="B236" s="252" t="s">
        <v>11063</v>
      </c>
      <c r="C236" s="193" t="s">
        <v>11096</v>
      </c>
      <c r="D236" s="266"/>
      <c r="E236" s="42">
        <v>228285</v>
      </c>
      <c r="F236" s="494">
        <f t="shared" si="3"/>
        <v>291103683.22999996</v>
      </c>
    </row>
    <row r="237" spans="1:6" s="275" customFormat="1" ht="66" customHeight="1" x14ac:dyDescent="0.2">
      <c r="A237" s="464">
        <v>44515</v>
      </c>
      <c r="B237" s="252" t="s">
        <v>11064</v>
      </c>
      <c r="C237" s="193" t="s">
        <v>11097</v>
      </c>
      <c r="D237" s="266"/>
      <c r="E237" s="42">
        <v>77760</v>
      </c>
      <c r="F237" s="494">
        <f t="shared" si="3"/>
        <v>291025923.22999996</v>
      </c>
    </row>
    <row r="238" spans="1:6" s="275" customFormat="1" ht="47.25" customHeight="1" x14ac:dyDescent="0.2">
      <c r="A238" s="464">
        <v>44515</v>
      </c>
      <c r="B238" s="252" t="s">
        <v>11065</v>
      </c>
      <c r="C238" s="193" t="s">
        <v>11098</v>
      </c>
      <c r="D238" s="266"/>
      <c r="E238" s="42">
        <v>5324970.63</v>
      </c>
      <c r="F238" s="494">
        <f t="shared" si="3"/>
        <v>285700952.59999996</v>
      </c>
    </row>
    <row r="239" spans="1:6" s="275" customFormat="1" ht="64.5" customHeight="1" x14ac:dyDescent="0.2">
      <c r="A239" s="464">
        <v>44515</v>
      </c>
      <c r="B239" s="252" t="s">
        <v>11066</v>
      </c>
      <c r="C239" s="193" t="s">
        <v>11099</v>
      </c>
      <c r="D239" s="266"/>
      <c r="E239" s="42">
        <v>45000</v>
      </c>
      <c r="F239" s="494">
        <f t="shared" si="3"/>
        <v>285655952.59999996</v>
      </c>
    </row>
    <row r="240" spans="1:6" s="275" customFormat="1" ht="54" customHeight="1" x14ac:dyDescent="0.2">
      <c r="A240" s="464">
        <v>44515</v>
      </c>
      <c r="B240" s="252" t="s">
        <v>11067</v>
      </c>
      <c r="C240" s="457" t="s">
        <v>11100</v>
      </c>
      <c r="D240" s="266"/>
      <c r="E240" s="42">
        <v>126825</v>
      </c>
      <c r="F240" s="494">
        <f t="shared" si="3"/>
        <v>285529127.59999996</v>
      </c>
    </row>
    <row r="241" spans="1:6" s="275" customFormat="1" ht="54.75" customHeight="1" x14ac:dyDescent="0.2">
      <c r="A241" s="464">
        <v>44516</v>
      </c>
      <c r="B241" s="252" t="s">
        <v>11104</v>
      </c>
      <c r="C241" s="193" t="s">
        <v>11110</v>
      </c>
      <c r="D241" s="266"/>
      <c r="E241" s="42">
        <v>463691.65</v>
      </c>
      <c r="F241" s="494">
        <f t="shared" si="3"/>
        <v>285065435.94999999</v>
      </c>
    </row>
    <row r="242" spans="1:6" s="275" customFormat="1" ht="32.25" customHeight="1" x14ac:dyDescent="0.2">
      <c r="A242" s="464">
        <v>44516</v>
      </c>
      <c r="B242" s="252" t="s">
        <v>11105</v>
      </c>
      <c r="C242" s="193" t="s">
        <v>11111</v>
      </c>
      <c r="D242" s="266"/>
      <c r="E242" s="42">
        <v>100000</v>
      </c>
      <c r="F242" s="494">
        <f t="shared" si="3"/>
        <v>284965435.94999999</v>
      </c>
    </row>
    <row r="243" spans="1:6" s="275" customFormat="1" ht="45" customHeight="1" x14ac:dyDescent="0.2">
      <c r="A243" s="464">
        <v>44516</v>
      </c>
      <c r="B243" s="252" t="s">
        <v>11106</v>
      </c>
      <c r="C243" s="193" t="s">
        <v>11112</v>
      </c>
      <c r="D243" s="266"/>
      <c r="E243" s="42">
        <v>128458.7</v>
      </c>
      <c r="F243" s="494">
        <f t="shared" si="3"/>
        <v>284836977.25</v>
      </c>
    </row>
    <row r="244" spans="1:6" s="275" customFormat="1" ht="113.25" customHeight="1" x14ac:dyDescent="0.2">
      <c r="A244" s="464">
        <v>44516</v>
      </c>
      <c r="B244" s="252" t="s">
        <v>11107</v>
      </c>
      <c r="C244" s="193" t="s">
        <v>11113</v>
      </c>
      <c r="D244" s="266"/>
      <c r="E244" s="42">
        <v>116616</v>
      </c>
      <c r="F244" s="494">
        <f t="shared" si="3"/>
        <v>284720361.25</v>
      </c>
    </row>
    <row r="245" spans="1:6" s="275" customFormat="1" ht="49.5" customHeight="1" x14ac:dyDescent="0.2">
      <c r="A245" s="464">
        <v>44516</v>
      </c>
      <c r="B245" s="252" t="s">
        <v>11108</v>
      </c>
      <c r="C245" s="193" t="s">
        <v>11114</v>
      </c>
      <c r="D245" s="266"/>
      <c r="E245" s="42">
        <v>898460</v>
      </c>
      <c r="F245" s="494">
        <f t="shared" si="3"/>
        <v>283821901.25</v>
      </c>
    </row>
    <row r="246" spans="1:6" s="275" customFormat="1" ht="66" customHeight="1" x14ac:dyDescent="0.2">
      <c r="A246" s="464">
        <v>44516</v>
      </c>
      <c r="B246" s="252" t="s">
        <v>11109</v>
      </c>
      <c r="C246" s="193" t="s">
        <v>11115</v>
      </c>
      <c r="D246" s="266"/>
      <c r="E246" s="42">
        <v>22500</v>
      </c>
      <c r="F246" s="494">
        <f t="shared" si="3"/>
        <v>283799401.25</v>
      </c>
    </row>
    <row r="247" spans="1:6" s="275" customFormat="1" ht="45" customHeight="1" x14ac:dyDescent="0.2">
      <c r="A247" s="464">
        <v>44517</v>
      </c>
      <c r="B247" s="252" t="s">
        <v>11122</v>
      </c>
      <c r="C247" s="193" t="s">
        <v>11129</v>
      </c>
      <c r="D247" s="266"/>
      <c r="E247" s="42">
        <v>100000</v>
      </c>
      <c r="F247" s="494">
        <f t="shared" si="3"/>
        <v>283699401.25</v>
      </c>
    </row>
    <row r="248" spans="1:6" s="275" customFormat="1" ht="17.25" customHeight="1" x14ac:dyDescent="0.2">
      <c r="A248" s="464">
        <v>44517</v>
      </c>
      <c r="B248" s="252" t="s">
        <v>11116</v>
      </c>
      <c r="C248" s="193" t="s">
        <v>41</v>
      </c>
      <c r="D248" s="266"/>
      <c r="E248" s="42">
        <v>0</v>
      </c>
      <c r="F248" s="494">
        <f t="shared" si="3"/>
        <v>283699401.25</v>
      </c>
    </row>
    <row r="249" spans="1:6" s="275" customFormat="1" ht="18.75" customHeight="1" x14ac:dyDescent="0.2">
      <c r="A249" s="464">
        <v>44517</v>
      </c>
      <c r="B249" s="252" t="s">
        <v>11117</v>
      </c>
      <c r="C249" s="193" t="s">
        <v>41</v>
      </c>
      <c r="D249" s="266"/>
      <c r="E249" s="42">
        <v>0</v>
      </c>
      <c r="F249" s="494">
        <f t="shared" si="3"/>
        <v>283699401.25</v>
      </c>
    </row>
    <row r="250" spans="1:6" s="275" customFormat="1" ht="44.25" customHeight="1" x14ac:dyDescent="0.2">
      <c r="A250" s="464">
        <v>44517</v>
      </c>
      <c r="B250" s="252" t="s">
        <v>11123</v>
      </c>
      <c r="C250" s="193" t="s">
        <v>11130</v>
      </c>
      <c r="D250" s="266"/>
      <c r="E250" s="42">
        <v>183580.06</v>
      </c>
      <c r="F250" s="494">
        <f t="shared" si="3"/>
        <v>283515821.19</v>
      </c>
    </row>
    <row r="251" spans="1:6" s="275" customFormat="1" ht="42" customHeight="1" x14ac:dyDescent="0.2">
      <c r="A251" s="464">
        <v>44517</v>
      </c>
      <c r="B251" s="252" t="s">
        <v>11124</v>
      </c>
      <c r="C251" s="193" t="s">
        <v>11131</v>
      </c>
      <c r="D251" s="266"/>
      <c r="E251" s="42">
        <v>48624.02</v>
      </c>
      <c r="F251" s="494">
        <f t="shared" si="3"/>
        <v>283467197.17000002</v>
      </c>
    </row>
    <row r="252" spans="1:6" s="275" customFormat="1" ht="33.75" customHeight="1" x14ac:dyDescent="0.2">
      <c r="A252" s="464">
        <v>44517</v>
      </c>
      <c r="B252" s="252" t="s">
        <v>11125</v>
      </c>
      <c r="C252" s="193" t="s">
        <v>11132</v>
      </c>
      <c r="D252" s="266"/>
      <c r="E252" s="42">
        <v>245682</v>
      </c>
      <c r="F252" s="494">
        <f t="shared" si="3"/>
        <v>283221515.17000002</v>
      </c>
    </row>
    <row r="253" spans="1:6" s="275" customFormat="1" ht="48" customHeight="1" x14ac:dyDescent="0.2">
      <c r="A253" s="464">
        <v>44517</v>
      </c>
      <c r="B253" s="252" t="s">
        <v>11126</v>
      </c>
      <c r="C253" s="193" t="s">
        <v>11133</v>
      </c>
      <c r="D253" s="266"/>
      <c r="E253" s="42">
        <v>5694007.6699999999</v>
      </c>
      <c r="F253" s="494">
        <f t="shared" si="3"/>
        <v>277527507.5</v>
      </c>
    </row>
    <row r="254" spans="1:6" s="275" customFormat="1" ht="45" customHeight="1" x14ac:dyDescent="0.2">
      <c r="A254" s="464">
        <v>44517</v>
      </c>
      <c r="B254" s="252" t="s">
        <v>11127</v>
      </c>
      <c r="C254" s="193" t="s">
        <v>11134</v>
      </c>
      <c r="D254" s="266"/>
      <c r="E254" s="42">
        <v>30000</v>
      </c>
      <c r="F254" s="494">
        <f t="shared" si="3"/>
        <v>277497507.5</v>
      </c>
    </row>
    <row r="255" spans="1:6" s="275" customFormat="1" ht="45.75" customHeight="1" x14ac:dyDescent="0.2">
      <c r="A255" s="464">
        <v>44517</v>
      </c>
      <c r="B255" s="252" t="s">
        <v>11128</v>
      </c>
      <c r="C255" s="193" t="s">
        <v>11135</v>
      </c>
      <c r="D255" s="266"/>
      <c r="E255" s="42">
        <v>14996</v>
      </c>
      <c r="F255" s="494">
        <f t="shared" si="3"/>
        <v>277482511.5</v>
      </c>
    </row>
    <row r="256" spans="1:6" s="275" customFormat="1" ht="30.75" customHeight="1" x14ac:dyDescent="0.2">
      <c r="A256" s="464">
        <v>44517</v>
      </c>
      <c r="B256" s="5" t="s">
        <v>11118</v>
      </c>
      <c r="C256" s="193" t="s">
        <v>11136</v>
      </c>
      <c r="D256" s="266"/>
      <c r="E256" s="42">
        <v>1022617.5</v>
      </c>
      <c r="F256" s="494">
        <f t="shared" si="3"/>
        <v>276459894</v>
      </c>
    </row>
    <row r="257" spans="1:6" s="275" customFormat="1" ht="31.5" customHeight="1" x14ac:dyDescent="0.2">
      <c r="A257" s="464">
        <v>44517</v>
      </c>
      <c r="B257" s="5" t="s">
        <v>11119</v>
      </c>
      <c r="C257" s="193" t="s">
        <v>11137</v>
      </c>
      <c r="D257" s="266"/>
      <c r="E257" s="42">
        <v>92745.86</v>
      </c>
      <c r="F257" s="494">
        <f t="shared" si="3"/>
        <v>276367148.13999999</v>
      </c>
    </row>
    <row r="258" spans="1:6" s="275" customFormat="1" ht="31.5" customHeight="1" x14ac:dyDescent="0.2">
      <c r="A258" s="464">
        <v>44517</v>
      </c>
      <c r="B258" s="5" t="s">
        <v>11120</v>
      </c>
      <c r="C258" s="193" t="s">
        <v>11138</v>
      </c>
      <c r="D258" s="266"/>
      <c r="E258" s="42">
        <v>11650</v>
      </c>
      <c r="F258" s="494">
        <f t="shared" si="3"/>
        <v>276355498.13999999</v>
      </c>
    </row>
    <row r="259" spans="1:6" s="275" customFormat="1" ht="40.5" customHeight="1" x14ac:dyDescent="0.2">
      <c r="A259" s="464">
        <v>44517</v>
      </c>
      <c r="B259" s="5" t="s">
        <v>11121</v>
      </c>
      <c r="C259" s="193" t="s">
        <v>11139</v>
      </c>
      <c r="D259" s="266"/>
      <c r="E259" s="42">
        <v>381755.85</v>
      </c>
      <c r="F259" s="494">
        <f t="shared" si="3"/>
        <v>275973742.28999996</v>
      </c>
    </row>
    <row r="260" spans="1:6" s="275" customFormat="1" ht="21" customHeight="1" x14ac:dyDescent="0.2">
      <c r="A260" s="464">
        <v>44518</v>
      </c>
      <c r="B260" s="252" t="s">
        <v>11158</v>
      </c>
      <c r="C260" s="193" t="s">
        <v>41</v>
      </c>
      <c r="D260" s="266"/>
      <c r="E260" s="42">
        <v>0</v>
      </c>
      <c r="F260" s="494">
        <f t="shared" si="3"/>
        <v>275973742.28999996</v>
      </c>
    </row>
    <row r="261" spans="1:6" s="275" customFormat="1" ht="45.75" customHeight="1" x14ac:dyDescent="0.2">
      <c r="A261" s="464">
        <v>44518</v>
      </c>
      <c r="B261" s="252" t="s">
        <v>11159</v>
      </c>
      <c r="C261" s="193" t="s">
        <v>11162</v>
      </c>
      <c r="D261" s="266"/>
      <c r="E261" s="42">
        <v>2443.58</v>
      </c>
      <c r="F261" s="494">
        <f t="shared" si="3"/>
        <v>275971298.70999998</v>
      </c>
    </row>
    <row r="262" spans="1:6" s="275" customFormat="1" ht="52.5" customHeight="1" x14ac:dyDescent="0.2">
      <c r="A262" s="464">
        <v>44518</v>
      </c>
      <c r="B262" s="252" t="s">
        <v>11160</v>
      </c>
      <c r="C262" s="193" t="s">
        <v>11163</v>
      </c>
      <c r="D262" s="266"/>
      <c r="E262" s="42">
        <v>474117.66</v>
      </c>
      <c r="F262" s="494">
        <f t="shared" si="3"/>
        <v>275497181.04999995</v>
      </c>
    </row>
    <row r="263" spans="1:6" s="275" customFormat="1" ht="43.5" customHeight="1" x14ac:dyDescent="0.2">
      <c r="A263" s="464">
        <v>44518</v>
      </c>
      <c r="B263" s="252" t="s">
        <v>11161</v>
      </c>
      <c r="C263" s="193" t="s">
        <v>11164</v>
      </c>
      <c r="D263" s="266"/>
      <c r="E263" s="42">
        <v>2387</v>
      </c>
      <c r="F263" s="494">
        <f t="shared" si="3"/>
        <v>275494794.04999995</v>
      </c>
    </row>
    <row r="264" spans="1:6" s="275" customFormat="1" ht="40.5" customHeight="1" x14ac:dyDescent="0.2">
      <c r="A264" s="464">
        <v>44518</v>
      </c>
      <c r="B264" s="252" t="s">
        <v>11153</v>
      </c>
      <c r="C264" s="193" t="s">
        <v>11165</v>
      </c>
      <c r="D264" s="266"/>
      <c r="E264" s="42">
        <v>748579.83</v>
      </c>
      <c r="F264" s="494">
        <f t="shared" si="3"/>
        <v>274746214.21999997</v>
      </c>
    </row>
    <row r="265" spans="1:6" s="275" customFormat="1" ht="45" customHeight="1" x14ac:dyDescent="0.2">
      <c r="A265" s="464">
        <v>44518</v>
      </c>
      <c r="B265" s="252" t="s">
        <v>11154</v>
      </c>
      <c r="C265" s="193" t="s">
        <v>11166</v>
      </c>
      <c r="D265" s="266"/>
      <c r="E265" s="42">
        <v>259087.15</v>
      </c>
      <c r="F265" s="494">
        <f t="shared" si="3"/>
        <v>274487127.06999999</v>
      </c>
    </row>
    <row r="266" spans="1:6" s="275" customFormat="1" ht="33.75" customHeight="1" x14ac:dyDescent="0.2">
      <c r="A266" s="464">
        <v>44518</v>
      </c>
      <c r="B266" s="252" t="s">
        <v>11155</v>
      </c>
      <c r="C266" s="193" t="s">
        <v>11167</v>
      </c>
      <c r="D266" s="266"/>
      <c r="E266" s="42">
        <v>71665</v>
      </c>
      <c r="F266" s="494">
        <f t="shared" si="3"/>
        <v>274415462.06999999</v>
      </c>
    </row>
    <row r="267" spans="1:6" s="275" customFormat="1" ht="51" customHeight="1" x14ac:dyDescent="0.2">
      <c r="A267" s="464">
        <v>44518</v>
      </c>
      <c r="B267" s="252" t="s">
        <v>11156</v>
      </c>
      <c r="C267" s="193" t="s">
        <v>11168</v>
      </c>
      <c r="D267" s="266"/>
      <c r="E267" s="42">
        <v>49950</v>
      </c>
      <c r="F267" s="494">
        <f t="shared" si="3"/>
        <v>274365512.06999999</v>
      </c>
    </row>
    <row r="268" spans="1:6" s="275" customFormat="1" ht="57" customHeight="1" x14ac:dyDescent="0.2">
      <c r="A268" s="464">
        <v>44518</v>
      </c>
      <c r="B268" s="252" t="s">
        <v>11157</v>
      </c>
      <c r="C268" s="193" t="s">
        <v>11169</v>
      </c>
      <c r="D268" s="266"/>
      <c r="E268" s="42">
        <v>9000</v>
      </c>
      <c r="F268" s="494">
        <f t="shared" si="3"/>
        <v>274356512.06999999</v>
      </c>
    </row>
    <row r="269" spans="1:6" s="275" customFormat="1" ht="21" customHeight="1" x14ac:dyDescent="0.2">
      <c r="A269" s="464">
        <v>44519</v>
      </c>
      <c r="B269" s="252" t="s">
        <v>11185</v>
      </c>
      <c r="C269" s="193" t="s">
        <v>11198</v>
      </c>
      <c r="D269" s="266"/>
      <c r="E269" s="42">
        <v>63826.080000000002</v>
      </c>
      <c r="F269" s="494">
        <f t="shared" si="3"/>
        <v>274292685.99000001</v>
      </c>
    </row>
    <row r="270" spans="1:6" s="275" customFormat="1" ht="54.75" customHeight="1" x14ac:dyDescent="0.2">
      <c r="A270" s="464">
        <v>44519</v>
      </c>
      <c r="B270" s="252" t="s">
        <v>11186</v>
      </c>
      <c r="C270" s="193" t="s">
        <v>11199</v>
      </c>
      <c r="D270" s="266"/>
      <c r="E270" s="42">
        <v>100000</v>
      </c>
      <c r="F270" s="494">
        <f t="shared" si="3"/>
        <v>274192685.99000001</v>
      </c>
    </row>
    <row r="271" spans="1:6" s="275" customFormat="1" ht="21" customHeight="1" x14ac:dyDescent="0.2">
      <c r="A271" s="464">
        <v>44519</v>
      </c>
      <c r="B271" s="252" t="s">
        <v>11187</v>
      </c>
      <c r="C271" s="193" t="s">
        <v>41</v>
      </c>
      <c r="D271" s="266"/>
      <c r="E271" s="42">
        <v>0</v>
      </c>
      <c r="F271" s="494">
        <f t="shared" si="3"/>
        <v>274192685.99000001</v>
      </c>
    </row>
    <row r="272" spans="1:6" s="275" customFormat="1" ht="39" customHeight="1" x14ac:dyDescent="0.2">
      <c r="A272" s="464">
        <v>44519</v>
      </c>
      <c r="B272" s="252" t="s">
        <v>11188</v>
      </c>
      <c r="C272" s="193" t="s">
        <v>11200</v>
      </c>
      <c r="D272" s="266"/>
      <c r="E272" s="42">
        <v>119850.43</v>
      </c>
      <c r="F272" s="494">
        <f t="shared" si="3"/>
        <v>274072835.56</v>
      </c>
    </row>
    <row r="273" spans="1:6" s="275" customFormat="1" ht="39" customHeight="1" x14ac:dyDescent="0.2">
      <c r="A273" s="464">
        <v>44519</v>
      </c>
      <c r="B273" s="252" t="s">
        <v>11189</v>
      </c>
      <c r="C273" s="193" t="s">
        <v>11201</v>
      </c>
      <c r="D273" s="266"/>
      <c r="E273" s="42">
        <v>279043.38</v>
      </c>
      <c r="F273" s="494">
        <f t="shared" si="3"/>
        <v>273793792.18000001</v>
      </c>
    </row>
    <row r="274" spans="1:6" s="275" customFormat="1" ht="42.75" customHeight="1" x14ac:dyDescent="0.2">
      <c r="A274" s="464">
        <v>44519</v>
      </c>
      <c r="B274" s="252" t="s">
        <v>11190</v>
      </c>
      <c r="C274" s="193" t="s">
        <v>11202</v>
      </c>
      <c r="D274" s="266"/>
      <c r="E274" s="42">
        <v>59808.43</v>
      </c>
      <c r="F274" s="494">
        <f t="shared" si="3"/>
        <v>273733983.75</v>
      </c>
    </row>
    <row r="275" spans="1:6" s="275" customFormat="1" ht="42" customHeight="1" x14ac:dyDescent="0.2">
      <c r="A275" s="464">
        <v>44519</v>
      </c>
      <c r="B275" s="252" t="s">
        <v>11191</v>
      </c>
      <c r="C275" s="193" t="s">
        <v>11203</v>
      </c>
      <c r="D275" s="266"/>
      <c r="E275" s="42">
        <v>51300</v>
      </c>
      <c r="F275" s="494">
        <f t="shared" ref="F275:F338" si="4">F274-E275</f>
        <v>273682683.75</v>
      </c>
    </row>
    <row r="276" spans="1:6" s="275" customFormat="1" ht="34.5" customHeight="1" x14ac:dyDescent="0.2">
      <c r="A276" s="464">
        <v>44519</v>
      </c>
      <c r="B276" s="252" t="s">
        <v>11192</v>
      </c>
      <c r="C276" s="193" t="s">
        <v>1587</v>
      </c>
      <c r="D276" s="266"/>
      <c r="E276" s="42">
        <v>36863.519999999997</v>
      </c>
      <c r="F276" s="494">
        <f t="shared" si="4"/>
        <v>273645820.23000002</v>
      </c>
    </row>
    <row r="277" spans="1:6" s="275" customFormat="1" ht="33" customHeight="1" x14ac:dyDescent="0.2">
      <c r="A277" s="464">
        <v>44519</v>
      </c>
      <c r="B277" s="252" t="s">
        <v>11193</v>
      </c>
      <c r="C277" s="193" t="s">
        <v>7798</v>
      </c>
      <c r="D277" s="266"/>
      <c r="E277" s="42">
        <v>5632.1</v>
      </c>
      <c r="F277" s="494">
        <f t="shared" si="4"/>
        <v>273640188.13</v>
      </c>
    </row>
    <row r="278" spans="1:6" s="275" customFormat="1" ht="64.5" customHeight="1" x14ac:dyDescent="0.2">
      <c r="A278" s="464">
        <v>44519</v>
      </c>
      <c r="B278" s="252" t="s">
        <v>11194</v>
      </c>
      <c r="C278" s="193" t="s">
        <v>11204</v>
      </c>
      <c r="D278" s="266"/>
      <c r="E278" s="42">
        <v>56500</v>
      </c>
      <c r="F278" s="494">
        <f t="shared" si="4"/>
        <v>273583688.13</v>
      </c>
    </row>
    <row r="279" spans="1:6" s="275" customFormat="1" ht="52.5" customHeight="1" x14ac:dyDescent="0.2">
      <c r="A279" s="464">
        <v>44519</v>
      </c>
      <c r="B279" s="252" t="s">
        <v>11195</v>
      </c>
      <c r="C279" s="193" t="s">
        <v>11205</v>
      </c>
      <c r="D279" s="266"/>
      <c r="E279" s="42">
        <v>77463</v>
      </c>
      <c r="F279" s="494">
        <f t="shared" si="4"/>
        <v>273506225.13</v>
      </c>
    </row>
    <row r="280" spans="1:6" s="275" customFormat="1" ht="62.25" customHeight="1" x14ac:dyDescent="0.2">
      <c r="A280" s="464">
        <v>44519</v>
      </c>
      <c r="B280" s="252" t="s">
        <v>11196</v>
      </c>
      <c r="C280" s="193" t="s">
        <v>11206</v>
      </c>
      <c r="D280" s="266"/>
      <c r="E280" s="42">
        <v>400000</v>
      </c>
      <c r="F280" s="494">
        <f t="shared" si="4"/>
        <v>273106225.13</v>
      </c>
    </row>
    <row r="281" spans="1:6" s="275" customFormat="1" ht="60" customHeight="1" x14ac:dyDescent="0.2">
      <c r="A281" s="464">
        <v>44519</v>
      </c>
      <c r="B281" s="252" t="s">
        <v>11197</v>
      </c>
      <c r="C281" s="193" t="s">
        <v>11207</v>
      </c>
      <c r="D281" s="266"/>
      <c r="E281" s="42">
        <v>100000</v>
      </c>
      <c r="F281" s="494">
        <f t="shared" si="4"/>
        <v>273006225.13</v>
      </c>
    </row>
    <row r="282" spans="1:6" s="275" customFormat="1" ht="40.5" customHeight="1" x14ac:dyDescent="0.2">
      <c r="A282" s="464">
        <v>44519</v>
      </c>
      <c r="B282" s="5" t="s">
        <v>11170</v>
      </c>
      <c r="C282" s="193" t="s">
        <v>11208</v>
      </c>
      <c r="D282" s="266"/>
      <c r="E282" s="42">
        <v>202275</v>
      </c>
      <c r="F282" s="494">
        <f t="shared" si="4"/>
        <v>272803950.13</v>
      </c>
    </row>
    <row r="283" spans="1:6" s="275" customFormat="1" ht="41.25" customHeight="1" x14ac:dyDescent="0.2">
      <c r="A283" s="464">
        <v>44519</v>
      </c>
      <c r="B283" s="5" t="s">
        <v>11171</v>
      </c>
      <c r="C283" s="193" t="s">
        <v>11209</v>
      </c>
      <c r="D283" s="266"/>
      <c r="E283" s="42">
        <v>36900</v>
      </c>
      <c r="F283" s="494">
        <f t="shared" si="4"/>
        <v>272767050.13</v>
      </c>
    </row>
    <row r="284" spans="1:6" s="275" customFormat="1" ht="42.75" customHeight="1" x14ac:dyDescent="0.2">
      <c r="A284" s="464">
        <v>44519</v>
      </c>
      <c r="B284" s="5" t="s">
        <v>11172</v>
      </c>
      <c r="C284" s="193" t="s">
        <v>11210</v>
      </c>
      <c r="D284" s="266"/>
      <c r="E284" s="42">
        <v>108750</v>
      </c>
      <c r="F284" s="494">
        <f t="shared" si="4"/>
        <v>272658300.13</v>
      </c>
    </row>
    <row r="285" spans="1:6" s="275" customFormat="1" ht="42" customHeight="1" x14ac:dyDescent="0.2">
      <c r="A285" s="464">
        <v>44519</v>
      </c>
      <c r="B285" s="5" t="s">
        <v>11173</v>
      </c>
      <c r="C285" s="193" t="s">
        <v>11211</v>
      </c>
      <c r="D285" s="266"/>
      <c r="E285" s="42">
        <v>5944.98</v>
      </c>
      <c r="F285" s="494">
        <f t="shared" si="4"/>
        <v>272652355.14999998</v>
      </c>
    </row>
    <row r="286" spans="1:6" s="275" customFormat="1" ht="31.5" customHeight="1" x14ac:dyDescent="0.2">
      <c r="A286" s="464">
        <v>44519</v>
      </c>
      <c r="B286" s="5" t="s">
        <v>11174</v>
      </c>
      <c r="C286" s="193" t="s">
        <v>11212</v>
      </c>
      <c r="D286" s="266"/>
      <c r="E286" s="42">
        <v>442805.79</v>
      </c>
      <c r="F286" s="494">
        <f t="shared" si="4"/>
        <v>272209549.35999995</v>
      </c>
    </row>
    <row r="287" spans="1:6" s="275" customFormat="1" ht="31.5" customHeight="1" x14ac:dyDescent="0.2">
      <c r="A287" s="464">
        <v>44519</v>
      </c>
      <c r="B287" s="5" t="s">
        <v>11175</v>
      </c>
      <c r="C287" s="193" t="s">
        <v>11213</v>
      </c>
      <c r="D287" s="266"/>
      <c r="E287" s="42">
        <v>188533.13</v>
      </c>
      <c r="F287" s="494">
        <f t="shared" si="4"/>
        <v>272021016.22999996</v>
      </c>
    </row>
    <row r="288" spans="1:6" s="275" customFormat="1" ht="79.5" customHeight="1" x14ac:dyDescent="0.2">
      <c r="A288" s="464">
        <v>44519</v>
      </c>
      <c r="B288" s="5" t="s">
        <v>11176</v>
      </c>
      <c r="C288" s="193" t="s">
        <v>11214</v>
      </c>
      <c r="D288" s="266"/>
      <c r="E288" s="42">
        <v>77744</v>
      </c>
      <c r="F288" s="494">
        <f t="shared" si="4"/>
        <v>271943272.22999996</v>
      </c>
    </row>
    <row r="289" spans="1:6" s="275" customFormat="1" ht="102.75" customHeight="1" x14ac:dyDescent="0.2">
      <c r="A289" s="464">
        <v>44519</v>
      </c>
      <c r="B289" s="5" t="s">
        <v>11177</v>
      </c>
      <c r="C289" s="193" t="s">
        <v>11215</v>
      </c>
      <c r="D289" s="266"/>
      <c r="E289" s="42">
        <v>68761.86</v>
      </c>
      <c r="F289" s="494">
        <f t="shared" si="4"/>
        <v>271874510.36999995</v>
      </c>
    </row>
    <row r="290" spans="1:6" s="275" customFormat="1" ht="113.25" customHeight="1" x14ac:dyDescent="0.2">
      <c r="A290" s="464">
        <v>44519</v>
      </c>
      <c r="B290" s="5" t="s">
        <v>11178</v>
      </c>
      <c r="C290" s="193" t="s">
        <v>11216</v>
      </c>
      <c r="D290" s="266"/>
      <c r="E290" s="42">
        <v>18000</v>
      </c>
      <c r="F290" s="494">
        <f t="shared" si="4"/>
        <v>271856510.36999995</v>
      </c>
    </row>
    <row r="291" spans="1:6" s="275" customFormat="1" ht="50.25" customHeight="1" x14ac:dyDescent="0.2">
      <c r="A291" s="464">
        <v>44519</v>
      </c>
      <c r="B291" s="5" t="s">
        <v>11179</v>
      </c>
      <c r="C291" s="193" t="s">
        <v>11217</v>
      </c>
      <c r="D291" s="266"/>
      <c r="E291" s="42">
        <v>5940</v>
      </c>
      <c r="F291" s="494">
        <f t="shared" si="4"/>
        <v>271850570.36999995</v>
      </c>
    </row>
    <row r="292" spans="1:6" s="275" customFormat="1" ht="29.25" customHeight="1" x14ac:dyDescent="0.2">
      <c r="A292" s="464">
        <v>44519</v>
      </c>
      <c r="B292" s="5" t="s">
        <v>11180</v>
      </c>
      <c r="C292" s="193" t="s">
        <v>11218</v>
      </c>
      <c r="D292" s="266"/>
      <c r="E292" s="42">
        <v>45922.3</v>
      </c>
      <c r="F292" s="494">
        <f t="shared" si="4"/>
        <v>271804648.06999993</v>
      </c>
    </row>
    <row r="293" spans="1:6" s="275" customFormat="1" ht="99" customHeight="1" x14ac:dyDescent="0.2">
      <c r="A293" s="464">
        <v>44519</v>
      </c>
      <c r="B293" s="5" t="s">
        <v>11181</v>
      </c>
      <c r="C293" s="193" t="s">
        <v>11219</v>
      </c>
      <c r="D293" s="266"/>
      <c r="E293" s="42">
        <v>18000</v>
      </c>
      <c r="F293" s="494">
        <f t="shared" si="4"/>
        <v>271786648.06999993</v>
      </c>
    </row>
    <row r="294" spans="1:6" s="275" customFormat="1" ht="51.75" customHeight="1" x14ac:dyDescent="0.2">
      <c r="A294" s="464">
        <v>44519</v>
      </c>
      <c r="B294" s="5" t="s">
        <v>11182</v>
      </c>
      <c r="C294" s="193" t="s">
        <v>11220</v>
      </c>
      <c r="D294" s="266"/>
      <c r="E294" s="42">
        <v>5985257.25</v>
      </c>
      <c r="F294" s="494">
        <f t="shared" si="4"/>
        <v>265801390.81999993</v>
      </c>
    </row>
    <row r="295" spans="1:6" s="275" customFormat="1" ht="45" customHeight="1" x14ac:dyDescent="0.2">
      <c r="A295" s="464">
        <v>44519</v>
      </c>
      <c r="B295" s="5" t="s">
        <v>11183</v>
      </c>
      <c r="C295" s="193" t="s">
        <v>11221</v>
      </c>
      <c r="D295" s="266"/>
      <c r="E295" s="42">
        <v>284887.12</v>
      </c>
      <c r="F295" s="494">
        <f t="shared" si="4"/>
        <v>265516503.69999993</v>
      </c>
    </row>
    <row r="296" spans="1:6" s="275" customFormat="1" ht="99" customHeight="1" x14ac:dyDescent="0.2">
      <c r="A296" s="887">
        <v>44519</v>
      </c>
      <c r="B296" s="212" t="s">
        <v>11184</v>
      </c>
      <c r="C296" s="193" t="s">
        <v>11222</v>
      </c>
      <c r="D296" s="266"/>
      <c r="E296" s="42">
        <v>18000</v>
      </c>
      <c r="F296" s="494">
        <f t="shared" si="4"/>
        <v>265498503.69999993</v>
      </c>
    </row>
    <row r="297" spans="1:6" s="275" customFormat="1" ht="33" customHeight="1" x14ac:dyDescent="0.2">
      <c r="A297" s="464">
        <v>44522</v>
      </c>
      <c r="B297" s="252" t="s">
        <v>11234</v>
      </c>
      <c r="C297" s="193" t="s">
        <v>11237</v>
      </c>
      <c r="D297" s="266"/>
      <c r="E297" s="42">
        <v>2366597.59</v>
      </c>
      <c r="F297" s="494">
        <f t="shared" si="4"/>
        <v>263131906.10999992</v>
      </c>
    </row>
    <row r="298" spans="1:6" s="275" customFormat="1" ht="31.5" customHeight="1" x14ac:dyDescent="0.2">
      <c r="A298" s="464">
        <v>44522</v>
      </c>
      <c r="B298" s="252" t="s">
        <v>11235</v>
      </c>
      <c r="C298" s="193" t="s">
        <v>11238</v>
      </c>
      <c r="D298" s="266"/>
      <c r="E298" s="42">
        <v>2587585.92</v>
      </c>
      <c r="F298" s="494">
        <f t="shared" si="4"/>
        <v>260544320.18999994</v>
      </c>
    </row>
    <row r="299" spans="1:6" s="275" customFormat="1" ht="36" customHeight="1" x14ac:dyDescent="0.2">
      <c r="A299" s="464">
        <v>44522</v>
      </c>
      <c r="B299" s="252" t="s">
        <v>11236</v>
      </c>
      <c r="C299" s="193" t="s">
        <v>11239</v>
      </c>
      <c r="D299" s="266"/>
      <c r="E299" s="42">
        <v>826791.69</v>
      </c>
      <c r="F299" s="494">
        <f t="shared" si="4"/>
        <v>259717528.49999994</v>
      </c>
    </row>
    <row r="300" spans="1:6" s="275" customFormat="1" ht="44.25" customHeight="1" x14ac:dyDescent="0.2">
      <c r="A300" s="464">
        <v>44523</v>
      </c>
      <c r="B300" s="252" t="s">
        <v>11262</v>
      </c>
      <c r="C300" s="193" t="s">
        <v>11270</v>
      </c>
      <c r="D300" s="266"/>
      <c r="E300" s="42">
        <v>131052.5</v>
      </c>
      <c r="F300" s="494">
        <f t="shared" si="4"/>
        <v>259586475.99999994</v>
      </c>
    </row>
    <row r="301" spans="1:6" s="275" customFormat="1" ht="66" customHeight="1" x14ac:dyDescent="0.2">
      <c r="A301" s="464">
        <v>44523</v>
      </c>
      <c r="B301" s="252" t="s">
        <v>11263</v>
      </c>
      <c r="C301" s="193" t="s">
        <v>11271</v>
      </c>
      <c r="D301" s="266"/>
      <c r="E301" s="42">
        <v>56763.56</v>
      </c>
      <c r="F301" s="494">
        <f t="shared" si="4"/>
        <v>259529712.43999994</v>
      </c>
    </row>
    <row r="302" spans="1:6" s="275" customFormat="1" ht="64.5" customHeight="1" x14ac:dyDescent="0.2">
      <c r="A302" s="464">
        <v>44523</v>
      </c>
      <c r="B302" s="252" t="s">
        <v>11264</v>
      </c>
      <c r="C302" s="193" t="s">
        <v>11272</v>
      </c>
      <c r="D302" s="266"/>
      <c r="E302" s="42">
        <v>22500</v>
      </c>
      <c r="F302" s="494">
        <f t="shared" si="4"/>
        <v>259507212.43999994</v>
      </c>
    </row>
    <row r="303" spans="1:6" s="275" customFormat="1" ht="56.25" customHeight="1" x14ac:dyDescent="0.2">
      <c r="A303" s="464">
        <v>44523</v>
      </c>
      <c r="B303" s="252" t="s">
        <v>11265</v>
      </c>
      <c r="C303" s="193" t="s">
        <v>11273</v>
      </c>
      <c r="D303" s="266"/>
      <c r="E303" s="42">
        <v>26442</v>
      </c>
      <c r="F303" s="494">
        <f t="shared" si="4"/>
        <v>259480770.43999994</v>
      </c>
    </row>
    <row r="304" spans="1:6" s="275" customFormat="1" ht="58.5" customHeight="1" x14ac:dyDescent="0.2">
      <c r="A304" s="464">
        <v>44523</v>
      </c>
      <c r="B304" s="252" t="s">
        <v>11266</v>
      </c>
      <c r="C304" s="193" t="s">
        <v>11274</v>
      </c>
      <c r="D304" s="266"/>
      <c r="E304" s="42">
        <v>131052.5</v>
      </c>
      <c r="F304" s="494">
        <f t="shared" si="4"/>
        <v>259349717.93999994</v>
      </c>
    </row>
    <row r="305" spans="1:6" s="275" customFormat="1" ht="44.25" customHeight="1" x14ac:dyDescent="0.2">
      <c r="A305" s="464">
        <v>44523</v>
      </c>
      <c r="B305" s="252" t="s">
        <v>11267</v>
      </c>
      <c r="C305" s="193" t="s">
        <v>11275</v>
      </c>
      <c r="D305" s="266"/>
      <c r="E305" s="42">
        <v>131052.5</v>
      </c>
      <c r="F305" s="494">
        <f t="shared" si="4"/>
        <v>259218665.43999994</v>
      </c>
    </row>
    <row r="306" spans="1:6" s="275" customFormat="1" ht="42" customHeight="1" x14ac:dyDescent="0.2">
      <c r="A306" s="464">
        <v>44523</v>
      </c>
      <c r="B306" s="252" t="s">
        <v>11268</v>
      </c>
      <c r="C306" s="193" t="s">
        <v>11276</v>
      </c>
      <c r="D306" s="266"/>
      <c r="E306" s="42">
        <v>179653.86</v>
      </c>
      <c r="F306" s="494">
        <f t="shared" si="4"/>
        <v>259039011.57999992</v>
      </c>
    </row>
    <row r="307" spans="1:6" s="275" customFormat="1" ht="23.25" customHeight="1" x14ac:dyDescent="0.2">
      <c r="A307" s="464">
        <v>44523</v>
      </c>
      <c r="B307" s="252" t="s">
        <v>11269</v>
      </c>
      <c r="C307" s="193" t="s">
        <v>41</v>
      </c>
      <c r="D307" s="266"/>
      <c r="E307" s="42">
        <v>0</v>
      </c>
      <c r="F307" s="494">
        <f t="shared" si="4"/>
        <v>259039011.57999992</v>
      </c>
    </row>
    <row r="308" spans="1:6" s="275" customFormat="1" ht="67.5" customHeight="1" x14ac:dyDescent="0.2">
      <c r="A308" s="464">
        <v>44523</v>
      </c>
      <c r="B308" s="252" t="s">
        <v>11251</v>
      </c>
      <c r="C308" s="193" t="s">
        <v>11277</v>
      </c>
      <c r="D308" s="266"/>
      <c r="E308" s="42">
        <v>236291.54</v>
      </c>
      <c r="F308" s="494">
        <f t="shared" si="4"/>
        <v>258802720.03999993</v>
      </c>
    </row>
    <row r="309" spans="1:6" s="275" customFormat="1" ht="53.25" customHeight="1" x14ac:dyDescent="0.2">
      <c r="A309" s="464">
        <v>44523</v>
      </c>
      <c r="B309" s="252" t="s">
        <v>11252</v>
      </c>
      <c r="C309" s="193" t="s">
        <v>11278</v>
      </c>
      <c r="D309" s="266"/>
      <c r="E309" s="42">
        <v>376247.5</v>
      </c>
      <c r="F309" s="494">
        <f t="shared" si="4"/>
        <v>258426472.53999993</v>
      </c>
    </row>
    <row r="310" spans="1:6" s="275" customFormat="1" ht="41.25" customHeight="1" x14ac:dyDescent="0.2">
      <c r="A310" s="464">
        <v>44523</v>
      </c>
      <c r="B310" s="252" t="s">
        <v>11253</v>
      </c>
      <c r="C310" s="193" t="s">
        <v>11279</v>
      </c>
      <c r="D310" s="266"/>
      <c r="E310" s="42">
        <v>56148.91</v>
      </c>
      <c r="F310" s="494">
        <f t="shared" si="4"/>
        <v>258370323.62999994</v>
      </c>
    </row>
    <row r="311" spans="1:6" s="275" customFormat="1" ht="74.25" customHeight="1" x14ac:dyDescent="0.2">
      <c r="A311" s="464">
        <v>44523</v>
      </c>
      <c r="B311" s="252" t="s">
        <v>11254</v>
      </c>
      <c r="C311" s="193" t="s">
        <v>11280</v>
      </c>
      <c r="D311" s="266"/>
      <c r="E311" s="42">
        <v>68761.86</v>
      </c>
      <c r="F311" s="494">
        <f t="shared" si="4"/>
        <v>258301561.76999992</v>
      </c>
    </row>
    <row r="312" spans="1:6" s="275" customFormat="1" ht="44.25" customHeight="1" x14ac:dyDescent="0.2">
      <c r="A312" s="464">
        <v>44523</v>
      </c>
      <c r="B312" s="252" t="s">
        <v>11255</v>
      </c>
      <c r="C312" s="193" t="s">
        <v>11281</v>
      </c>
      <c r="D312" s="266"/>
      <c r="E312" s="42">
        <v>126825</v>
      </c>
      <c r="F312" s="494">
        <f t="shared" si="4"/>
        <v>258174736.76999992</v>
      </c>
    </row>
    <row r="313" spans="1:6" s="275" customFormat="1" ht="58.5" customHeight="1" x14ac:dyDescent="0.2">
      <c r="A313" s="464">
        <v>44523</v>
      </c>
      <c r="B313" s="252" t="s">
        <v>11256</v>
      </c>
      <c r="C313" s="193" t="s">
        <v>11282</v>
      </c>
      <c r="D313" s="266"/>
      <c r="E313" s="42">
        <v>131052.5</v>
      </c>
      <c r="F313" s="494">
        <f t="shared" si="4"/>
        <v>258043684.26999992</v>
      </c>
    </row>
    <row r="314" spans="1:6" s="275" customFormat="1" ht="30.75" customHeight="1" x14ac:dyDescent="0.2">
      <c r="A314" s="464">
        <v>44523</v>
      </c>
      <c r="B314" s="252" t="s">
        <v>11257</v>
      </c>
      <c r="C314" s="193" t="s">
        <v>11283</v>
      </c>
      <c r="D314" s="266"/>
      <c r="E314" s="42">
        <v>18206167.629999999</v>
      </c>
      <c r="F314" s="494">
        <f t="shared" si="4"/>
        <v>239837516.63999993</v>
      </c>
    </row>
    <row r="315" spans="1:6" s="275" customFormat="1" ht="58.5" customHeight="1" x14ac:dyDescent="0.2">
      <c r="A315" s="464">
        <v>44523</v>
      </c>
      <c r="B315" s="252" t="s">
        <v>11258</v>
      </c>
      <c r="C315" s="193" t="s">
        <v>11284</v>
      </c>
      <c r="D315" s="266"/>
      <c r="E315" s="42">
        <v>254250</v>
      </c>
      <c r="F315" s="494">
        <f t="shared" si="4"/>
        <v>239583266.63999993</v>
      </c>
    </row>
    <row r="316" spans="1:6" s="275" customFormat="1" ht="58.5" customHeight="1" x14ac:dyDescent="0.2">
      <c r="A316" s="464">
        <v>44523</v>
      </c>
      <c r="B316" s="252" t="s">
        <v>11259</v>
      </c>
      <c r="C316" s="193" t="s">
        <v>11285</v>
      </c>
      <c r="D316" s="266"/>
      <c r="E316" s="42">
        <v>20471</v>
      </c>
      <c r="F316" s="494">
        <f t="shared" si="4"/>
        <v>239562795.63999993</v>
      </c>
    </row>
    <row r="317" spans="1:6" s="275" customFormat="1" ht="86.25" customHeight="1" x14ac:dyDescent="0.2">
      <c r="A317" s="464">
        <v>44523</v>
      </c>
      <c r="B317" s="252" t="s">
        <v>11260</v>
      </c>
      <c r="C317" s="193" t="s">
        <v>11286</v>
      </c>
      <c r="D317" s="266"/>
      <c r="E317" s="42">
        <v>961348.18</v>
      </c>
      <c r="F317" s="494">
        <f t="shared" si="4"/>
        <v>238601447.45999992</v>
      </c>
    </row>
    <row r="318" spans="1:6" s="275" customFormat="1" ht="55.5" customHeight="1" x14ac:dyDescent="0.2">
      <c r="A318" s="464">
        <v>44523</v>
      </c>
      <c r="B318" s="252" t="s">
        <v>11261</v>
      </c>
      <c r="C318" s="193" t="s">
        <v>11287</v>
      </c>
      <c r="D318" s="266"/>
      <c r="E318" s="42">
        <v>776308.09</v>
      </c>
      <c r="F318" s="494">
        <f t="shared" si="4"/>
        <v>237825139.36999992</v>
      </c>
    </row>
    <row r="319" spans="1:6" s="275" customFormat="1" ht="50.25" customHeight="1" x14ac:dyDescent="0.2">
      <c r="A319" s="464">
        <v>44524</v>
      </c>
      <c r="B319" s="252" t="s">
        <v>11325</v>
      </c>
      <c r="C319" s="193" t="s">
        <v>11326</v>
      </c>
      <c r="D319" s="266"/>
      <c r="E319" s="42">
        <v>126825</v>
      </c>
      <c r="F319" s="494">
        <f t="shared" si="4"/>
        <v>237698314.36999992</v>
      </c>
    </row>
    <row r="320" spans="1:6" s="275" customFormat="1" ht="42" customHeight="1" x14ac:dyDescent="0.2">
      <c r="A320" s="464">
        <v>44524</v>
      </c>
      <c r="B320" s="252" t="s">
        <v>11318</v>
      </c>
      <c r="C320" s="193" t="s">
        <v>11327</v>
      </c>
      <c r="D320" s="266"/>
      <c r="E320" s="42">
        <v>46502.5</v>
      </c>
      <c r="F320" s="494">
        <f t="shared" si="4"/>
        <v>237651811.86999992</v>
      </c>
    </row>
    <row r="321" spans="1:6" s="275" customFormat="1" ht="52.5" customHeight="1" x14ac:dyDescent="0.2">
      <c r="A321" s="464">
        <v>44524</v>
      </c>
      <c r="B321" s="252" t="s">
        <v>11319</v>
      </c>
      <c r="C321" s="193" t="s">
        <v>11328</v>
      </c>
      <c r="D321" s="266"/>
      <c r="E321" s="42">
        <v>126825</v>
      </c>
      <c r="F321" s="494">
        <f t="shared" si="4"/>
        <v>237524986.86999992</v>
      </c>
    </row>
    <row r="322" spans="1:6" s="275" customFormat="1" ht="54.75" customHeight="1" x14ac:dyDescent="0.2">
      <c r="A322" s="464">
        <v>44524</v>
      </c>
      <c r="B322" s="252" t="s">
        <v>11320</v>
      </c>
      <c r="C322" s="193" t="s">
        <v>11329</v>
      </c>
      <c r="D322" s="266"/>
      <c r="E322" s="42">
        <v>249422.5</v>
      </c>
      <c r="F322" s="494">
        <f t="shared" si="4"/>
        <v>237275564.36999992</v>
      </c>
    </row>
    <row r="323" spans="1:6" s="275" customFormat="1" ht="60.75" customHeight="1" x14ac:dyDescent="0.2">
      <c r="A323" s="464">
        <v>44524</v>
      </c>
      <c r="B323" s="252" t="s">
        <v>11321</v>
      </c>
      <c r="C323" s="193" t="s">
        <v>11330</v>
      </c>
      <c r="D323" s="266"/>
      <c r="E323" s="42">
        <v>27000</v>
      </c>
      <c r="F323" s="494">
        <f t="shared" si="4"/>
        <v>237248564.36999992</v>
      </c>
    </row>
    <row r="324" spans="1:6" s="275" customFormat="1" ht="50.25" customHeight="1" x14ac:dyDescent="0.2">
      <c r="A324" s="464">
        <v>44524</v>
      </c>
      <c r="B324" s="252" t="s">
        <v>11322</v>
      </c>
      <c r="C324" s="193" t="s">
        <v>11331</v>
      </c>
      <c r="D324" s="266"/>
      <c r="E324" s="42">
        <v>109915</v>
      </c>
      <c r="F324" s="494">
        <f t="shared" si="4"/>
        <v>237138649.36999992</v>
      </c>
    </row>
    <row r="325" spans="1:6" s="275" customFormat="1" ht="54.75" customHeight="1" x14ac:dyDescent="0.2">
      <c r="A325" s="464">
        <v>44524</v>
      </c>
      <c r="B325" s="252" t="s">
        <v>11323</v>
      </c>
      <c r="C325" s="193" t="s">
        <v>11332</v>
      </c>
      <c r="D325" s="266"/>
      <c r="E325" s="42">
        <v>249422.5</v>
      </c>
      <c r="F325" s="494">
        <f t="shared" si="4"/>
        <v>236889226.86999992</v>
      </c>
    </row>
    <row r="326" spans="1:6" s="275" customFormat="1" ht="53.25" customHeight="1" x14ac:dyDescent="0.2">
      <c r="A326" s="464">
        <v>44524</v>
      </c>
      <c r="B326" s="252" t="s">
        <v>11324</v>
      </c>
      <c r="C326" s="193" t="s">
        <v>11333</v>
      </c>
      <c r="D326" s="266"/>
      <c r="E326" s="42">
        <v>131052.5</v>
      </c>
      <c r="F326" s="494">
        <f t="shared" si="4"/>
        <v>236758174.36999992</v>
      </c>
    </row>
    <row r="327" spans="1:6" s="275" customFormat="1" ht="52.5" customHeight="1" x14ac:dyDescent="0.2">
      <c r="A327" s="464">
        <v>44525</v>
      </c>
      <c r="B327" s="252" t="s">
        <v>11360</v>
      </c>
      <c r="C327" s="193" t="s">
        <v>11364</v>
      </c>
      <c r="D327" s="266"/>
      <c r="E327" s="42">
        <v>54957.5</v>
      </c>
      <c r="F327" s="494">
        <f t="shared" si="4"/>
        <v>236703216.86999992</v>
      </c>
    </row>
    <row r="328" spans="1:6" s="275" customFormat="1" ht="56.25" customHeight="1" x14ac:dyDescent="0.2">
      <c r="A328" s="464">
        <v>44525</v>
      </c>
      <c r="B328" s="252" t="s">
        <v>11361</v>
      </c>
      <c r="C328" s="193" t="s">
        <v>11365</v>
      </c>
      <c r="D328" s="266"/>
      <c r="E328" s="42">
        <v>106292.75</v>
      </c>
      <c r="F328" s="494">
        <f t="shared" si="4"/>
        <v>236596924.11999992</v>
      </c>
    </row>
    <row r="329" spans="1:6" s="275" customFormat="1" ht="46.5" customHeight="1" x14ac:dyDescent="0.2">
      <c r="A329" s="464">
        <v>44525</v>
      </c>
      <c r="B329" s="252" t="s">
        <v>11362</v>
      </c>
      <c r="C329" s="193" t="s">
        <v>11390</v>
      </c>
      <c r="D329" s="266"/>
      <c r="E329" s="42">
        <v>21780</v>
      </c>
      <c r="F329" s="494">
        <f t="shared" si="4"/>
        <v>236575144.11999992</v>
      </c>
    </row>
    <row r="330" spans="1:6" s="275" customFormat="1" ht="47.25" customHeight="1" x14ac:dyDescent="0.2">
      <c r="A330" s="464">
        <v>44525</v>
      </c>
      <c r="B330" s="252" t="s">
        <v>11363</v>
      </c>
      <c r="C330" s="193" t="s">
        <v>11366</v>
      </c>
      <c r="D330" s="266"/>
      <c r="E330" s="42">
        <v>6215</v>
      </c>
      <c r="F330" s="494">
        <f t="shared" si="4"/>
        <v>236568929.11999992</v>
      </c>
    </row>
    <row r="331" spans="1:6" s="275" customFormat="1" ht="27.75" customHeight="1" x14ac:dyDescent="0.2">
      <c r="A331" s="464">
        <v>44525</v>
      </c>
      <c r="B331" s="5" t="s">
        <v>11337</v>
      </c>
      <c r="C331" s="193" t="s">
        <v>11367</v>
      </c>
      <c r="D331" s="266"/>
      <c r="E331" s="42">
        <v>3400</v>
      </c>
      <c r="F331" s="494">
        <f t="shared" si="4"/>
        <v>236565529.11999992</v>
      </c>
    </row>
    <row r="332" spans="1:6" s="275" customFormat="1" ht="30" customHeight="1" x14ac:dyDescent="0.2">
      <c r="A332" s="464">
        <v>44525</v>
      </c>
      <c r="B332" s="5" t="s">
        <v>11338</v>
      </c>
      <c r="C332" s="193" t="s">
        <v>11368</v>
      </c>
      <c r="D332" s="266"/>
      <c r="E332" s="42">
        <v>165280</v>
      </c>
      <c r="F332" s="494">
        <f t="shared" si="4"/>
        <v>236400249.11999992</v>
      </c>
    </row>
    <row r="333" spans="1:6" s="275" customFormat="1" ht="45.75" customHeight="1" x14ac:dyDescent="0.2">
      <c r="A333" s="464">
        <v>44525</v>
      </c>
      <c r="B333" s="5" t="s">
        <v>11339</v>
      </c>
      <c r="C333" s="193" t="s">
        <v>11369</v>
      </c>
      <c r="D333" s="266"/>
      <c r="E333" s="42">
        <v>610458.24</v>
      </c>
      <c r="F333" s="494">
        <f t="shared" si="4"/>
        <v>235789790.87999991</v>
      </c>
    </row>
    <row r="334" spans="1:6" s="275" customFormat="1" ht="45" customHeight="1" x14ac:dyDescent="0.2">
      <c r="A334" s="464">
        <v>44525</v>
      </c>
      <c r="B334" s="5" t="s">
        <v>11340</v>
      </c>
      <c r="C334" s="193" t="s">
        <v>11370</v>
      </c>
      <c r="D334" s="266"/>
      <c r="E334" s="42">
        <v>64400</v>
      </c>
      <c r="F334" s="494">
        <f t="shared" si="4"/>
        <v>235725390.87999991</v>
      </c>
    </row>
    <row r="335" spans="1:6" s="275" customFormat="1" ht="36" customHeight="1" x14ac:dyDescent="0.2">
      <c r="A335" s="464">
        <v>44525</v>
      </c>
      <c r="B335" s="5" t="s">
        <v>11341</v>
      </c>
      <c r="C335" s="193" t="s">
        <v>11371</v>
      </c>
      <c r="D335" s="266"/>
      <c r="E335" s="42">
        <v>1922834.12</v>
      </c>
      <c r="F335" s="494">
        <f t="shared" si="4"/>
        <v>233802556.7599999</v>
      </c>
    </row>
    <row r="336" spans="1:6" s="275" customFormat="1" ht="34.5" customHeight="1" x14ac:dyDescent="0.2">
      <c r="A336" s="464">
        <v>44525</v>
      </c>
      <c r="B336" s="5" t="s">
        <v>11342</v>
      </c>
      <c r="C336" s="193" t="s">
        <v>11372</v>
      </c>
      <c r="D336" s="266"/>
      <c r="E336" s="42">
        <v>1140579.28</v>
      </c>
      <c r="F336" s="494">
        <f t="shared" si="4"/>
        <v>232661977.4799999</v>
      </c>
    </row>
    <row r="337" spans="1:6" s="275" customFormat="1" ht="45.75" customHeight="1" x14ac:dyDescent="0.2">
      <c r="A337" s="464">
        <v>44525</v>
      </c>
      <c r="B337" s="5" t="s">
        <v>11343</v>
      </c>
      <c r="C337" s="193" t="s">
        <v>11373</v>
      </c>
      <c r="D337" s="266"/>
      <c r="E337" s="42">
        <v>126825</v>
      </c>
      <c r="F337" s="494">
        <f t="shared" si="4"/>
        <v>232535152.4799999</v>
      </c>
    </row>
    <row r="338" spans="1:6" s="275" customFormat="1" ht="42.75" customHeight="1" x14ac:dyDescent="0.2">
      <c r="A338" s="464">
        <v>44525</v>
      </c>
      <c r="B338" s="5" t="s">
        <v>11344</v>
      </c>
      <c r="C338" s="193" t="s">
        <v>11374</v>
      </c>
      <c r="D338" s="266"/>
      <c r="E338" s="42">
        <v>126825</v>
      </c>
      <c r="F338" s="494">
        <f t="shared" si="4"/>
        <v>232408327.4799999</v>
      </c>
    </row>
    <row r="339" spans="1:6" s="275" customFormat="1" ht="84.75" customHeight="1" x14ac:dyDescent="0.2">
      <c r="A339" s="464">
        <v>44525</v>
      </c>
      <c r="B339" s="5" t="s">
        <v>11345</v>
      </c>
      <c r="C339" s="193" t="s">
        <v>11375</v>
      </c>
      <c r="D339" s="266"/>
      <c r="E339" s="42">
        <v>3791886</v>
      </c>
      <c r="F339" s="494">
        <f t="shared" ref="F339:F377" si="5">F338-E339</f>
        <v>228616441.4799999</v>
      </c>
    </row>
    <row r="340" spans="1:6" s="275" customFormat="1" ht="69" customHeight="1" x14ac:dyDescent="0.2">
      <c r="A340" s="464">
        <v>44525</v>
      </c>
      <c r="B340" s="5" t="s">
        <v>11346</v>
      </c>
      <c r="C340" s="193" t="s">
        <v>11376</v>
      </c>
      <c r="D340" s="266"/>
      <c r="E340" s="42">
        <v>245195</v>
      </c>
      <c r="F340" s="494">
        <f t="shared" si="5"/>
        <v>228371246.4799999</v>
      </c>
    </row>
    <row r="341" spans="1:6" s="275" customFormat="1" ht="57.75" customHeight="1" x14ac:dyDescent="0.2">
      <c r="A341" s="464">
        <v>44525</v>
      </c>
      <c r="B341" s="5" t="s">
        <v>11347</v>
      </c>
      <c r="C341" s="193" t="s">
        <v>11377</v>
      </c>
      <c r="D341" s="266"/>
      <c r="E341" s="42">
        <v>122597.5</v>
      </c>
      <c r="F341" s="494">
        <f t="shared" si="5"/>
        <v>228248648.9799999</v>
      </c>
    </row>
    <row r="342" spans="1:6" s="275" customFormat="1" ht="45" customHeight="1" x14ac:dyDescent="0.2">
      <c r="A342" s="464">
        <v>44525</v>
      </c>
      <c r="B342" s="5" t="s">
        <v>11348</v>
      </c>
      <c r="C342" s="193" t="s">
        <v>11378</v>
      </c>
      <c r="D342" s="266"/>
      <c r="E342" s="42">
        <v>97232.5</v>
      </c>
      <c r="F342" s="494">
        <f t="shared" si="5"/>
        <v>228151416.4799999</v>
      </c>
    </row>
    <row r="343" spans="1:6" s="275" customFormat="1" ht="62.25" customHeight="1" x14ac:dyDescent="0.2">
      <c r="A343" s="464">
        <v>44525</v>
      </c>
      <c r="B343" s="5" t="s">
        <v>11349</v>
      </c>
      <c r="C343" s="193" t="s">
        <v>11379</v>
      </c>
      <c r="D343" s="266"/>
      <c r="E343" s="42">
        <v>13101650.640000001</v>
      </c>
      <c r="F343" s="494">
        <f t="shared" si="5"/>
        <v>215049765.83999991</v>
      </c>
    </row>
    <row r="344" spans="1:6" s="275" customFormat="1" ht="53.25" customHeight="1" x14ac:dyDescent="0.2">
      <c r="A344" s="464">
        <v>44525</v>
      </c>
      <c r="B344" s="5" t="s">
        <v>11350</v>
      </c>
      <c r="C344" s="193" t="s">
        <v>11380</v>
      </c>
      <c r="D344" s="266"/>
      <c r="E344" s="42">
        <v>20622.5</v>
      </c>
      <c r="F344" s="494">
        <f t="shared" si="5"/>
        <v>215029143.33999991</v>
      </c>
    </row>
    <row r="345" spans="1:6" s="275" customFormat="1" ht="37.5" customHeight="1" x14ac:dyDescent="0.2">
      <c r="A345" s="464">
        <v>44525</v>
      </c>
      <c r="B345" s="5" t="s">
        <v>11351</v>
      </c>
      <c r="C345" s="193" t="s">
        <v>11381</v>
      </c>
      <c r="D345" s="266"/>
      <c r="E345" s="42">
        <v>1575650</v>
      </c>
      <c r="F345" s="494">
        <f t="shared" si="5"/>
        <v>213453493.33999991</v>
      </c>
    </row>
    <row r="346" spans="1:6" s="275" customFormat="1" ht="40.5" customHeight="1" x14ac:dyDescent="0.2">
      <c r="A346" s="464">
        <v>44525</v>
      </c>
      <c r="B346" s="5" t="s">
        <v>11352</v>
      </c>
      <c r="C346" s="193" t="s">
        <v>11382</v>
      </c>
      <c r="D346" s="266"/>
      <c r="E346" s="42">
        <v>126825</v>
      </c>
      <c r="F346" s="494">
        <f t="shared" si="5"/>
        <v>213326668.33999991</v>
      </c>
    </row>
    <row r="347" spans="1:6" s="275" customFormat="1" ht="41.25" customHeight="1" x14ac:dyDescent="0.2">
      <c r="A347" s="464">
        <v>44525</v>
      </c>
      <c r="B347" s="5" t="s">
        <v>11353</v>
      </c>
      <c r="C347" s="193" t="s">
        <v>11383</v>
      </c>
      <c r="D347" s="266"/>
      <c r="E347" s="42">
        <v>1609513.75</v>
      </c>
      <c r="F347" s="494">
        <f t="shared" si="5"/>
        <v>211717154.58999991</v>
      </c>
    </row>
    <row r="348" spans="1:6" s="275" customFormat="1" ht="54" customHeight="1" x14ac:dyDescent="0.2">
      <c r="A348" s="464">
        <v>44525</v>
      </c>
      <c r="B348" s="5" t="s">
        <v>11354</v>
      </c>
      <c r="C348" s="193" t="s">
        <v>11384</v>
      </c>
      <c r="D348" s="266"/>
      <c r="E348" s="42">
        <v>49879.02</v>
      </c>
      <c r="F348" s="494">
        <f t="shared" si="5"/>
        <v>211667275.5699999</v>
      </c>
    </row>
    <row r="349" spans="1:6" s="275" customFormat="1" ht="31.5" customHeight="1" x14ac:dyDescent="0.2">
      <c r="A349" s="464">
        <v>44525</v>
      </c>
      <c r="B349" s="5" t="s">
        <v>11355</v>
      </c>
      <c r="C349" s="193" t="s">
        <v>11385</v>
      </c>
      <c r="D349" s="266"/>
      <c r="E349" s="42">
        <v>43165890.969999999</v>
      </c>
      <c r="F349" s="494">
        <f t="shared" si="5"/>
        <v>168501384.5999999</v>
      </c>
    </row>
    <row r="350" spans="1:6" s="275" customFormat="1" ht="66" customHeight="1" x14ac:dyDescent="0.2">
      <c r="A350" s="464">
        <v>44525</v>
      </c>
      <c r="B350" s="5" t="s">
        <v>11356</v>
      </c>
      <c r="C350" s="193" t="s">
        <v>11386</v>
      </c>
      <c r="D350" s="266"/>
      <c r="E350" s="42">
        <v>5243137.0999999996</v>
      </c>
      <c r="F350" s="494">
        <f t="shared" si="5"/>
        <v>163258247.49999991</v>
      </c>
    </row>
    <row r="351" spans="1:6" s="275" customFormat="1" ht="43.5" customHeight="1" x14ac:dyDescent="0.2">
      <c r="A351" s="464">
        <v>44525</v>
      </c>
      <c r="B351" s="5" t="s">
        <v>11357</v>
      </c>
      <c r="C351" s="193" t="s">
        <v>11387</v>
      </c>
      <c r="D351" s="266"/>
      <c r="E351" s="42">
        <v>7887089.4800000004</v>
      </c>
      <c r="F351" s="494">
        <f t="shared" si="5"/>
        <v>155371158.01999992</v>
      </c>
    </row>
    <row r="352" spans="1:6" s="275" customFormat="1" ht="42.75" customHeight="1" x14ac:dyDescent="0.2">
      <c r="A352" s="464">
        <v>44525</v>
      </c>
      <c r="B352" s="5" t="s">
        <v>11358</v>
      </c>
      <c r="C352" s="193" t="s">
        <v>11388</v>
      </c>
      <c r="D352" s="266"/>
      <c r="E352" s="42">
        <v>126825</v>
      </c>
      <c r="F352" s="494">
        <f t="shared" si="5"/>
        <v>155244333.01999992</v>
      </c>
    </row>
    <row r="353" spans="1:6" s="275" customFormat="1" ht="68.25" customHeight="1" x14ac:dyDescent="0.2">
      <c r="A353" s="464">
        <v>44525</v>
      </c>
      <c r="B353" s="5" t="s">
        <v>11359</v>
      </c>
      <c r="C353" s="193" t="s">
        <v>11389</v>
      </c>
      <c r="D353" s="266"/>
      <c r="E353" s="42">
        <v>200000</v>
      </c>
      <c r="F353" s="494">
        <f t="shared" si="5"/>
        <v>155044333.01999992</v>
      </c>
    </row>
    <row r="354" spans="1:6" s="275" customFormat="1" ht="21.75" customHeight="1" x14ac:dyDescent="0.2">
      <c r="A354" s="464">
        <v>44526</v>
      </c>
      <c r="B354" s="5">
        <v>61874</v>
      </c>
      <c r="C354" s="193" t="s">
        <v>41</v>
      </c>
      <c r="D354" s="266"/>
      <c r="E354" s="42">
        <v>0</v>
      </c>
      <c r="F354" s="494">
        <f t="shared" si="5"/>
        <v>155044333.01999992</v>
      </c>
    </row>
    <row r="355" spans="1:6" s="275" customFormat="1" ht="39.75" customHeight="1" x14ac:dyDescent="0.2">
      <c r="A355" s="464">
        <v>44526</v>
      </c>
      <c r="B355" s="5" t="s">
        <v>11413</v>
      </c>
      <c r="C355" s="193" t="s">
        <v>11422</v>
      </c>
      <c r="D355" s="266"/>
      <c r="E355" s="42">
        <v>118370</v>
      </c>
      <c r="F355" s="494">
        <f t="shared" si="5"/>
        <v>154925963.01999992</v>
      </c>
    </row>
    <row r="356" spans="1:6" s="275" customFormat="1" ht="15.75" customHeight="1" x14ac:dyDescent="0.2">
      <c r="A356" s="464">
        <v>44526</v>
      </c>
      <c r="B356" s="5" t="s">
        <v>11403</v>
      </c>
      <c r="C356" s="193" t="s">
        <v>41</v>
      </c>
      <c r="D356" s="266"/>
      <c r="E356" s="42">
        <v>0</v>
      </c>
      <c r="F356" s="494">
        <f t="shared" si="5"/>
        <v>154925963.01999992</v>
      </c>
    </row>
    <row r="357" spans="1:6" s="275" customFormat="1" ht="51.75" customHeight="1" x14ac:dyDescent="0.2">
      <c r="A357" s="464">
        <v>44526</v>
      </c>
      <c r="B357" s="5" t="s">
        <v>11414</v>
      </c>
      <c r="C357" s="193" t="s">
        <v>11423</v>
      </c>
      <c r="D357" s="266"/>
      <c r="E357" s="42">
        <v>173327.5</v>
      </c>
      <c r="F357" s="494">
        <f t="shared" si="5"/>
        <v>154752635.51999992</v>
      </c>
    </row>
    <row r="358" spans="1:6" s="275" customFormat="1" ht="41.25" customHeight="1" x14ac:dyDescent="0.2">
      <c r="A358" s="464">
        <v>44526</v>
      </c>
      <c r="B358" s="5" t="s">
        <v>11415</v>
      </c>
      <c r="C358" s="193" t="s">
        <v>11424</v>
      </c>
      <c r="D358" s="266"/>
      <c r="E358" s="42">
        <v>611134.51</v>
      </c>
      <c r="F358" s="494">
        <f t="shared" si="5"/>
        <v>154141501.00999993</v>
      </c>
    </row>
    <row r="359" spans="1:6" s="275" customFormat="1" ht="51.75" customHeight="1" x14ac:dyDescent="0.2">
      <c r="A359" s="464">
        <v>44526</v>
      </c>
      <c r="B359" s="5" t="s">
        <v>11416</v>
      </c>
      <c r="C359" s="193" t="s">
        <v>11425</v>
      </c>
      <c r="D359" s="266"/>
      <c r="E359" s="42">
        <v>10215.200000000001</v>
      </c>
      <c r="F359" s="494">
        <f t="shared" si="5"/>
        <v>154131285.80999994</v>
      </c>
    </row>
    <row r="360" spans="1:6" s="275" customFormat="1" ht="44.25" customHeight="1" x14ac:dyDescent="0.2">
      <c r="A360" s="464">
        <v>44526</v>
      </c>
      <c r="B360" s="5" t="s">
        <v>11417</v>
      </c>
      <c r="C360" s="193" t="s">
        <v>11426</v>
      </c>
      <c r="D360" s="266"/>
      <c r="E360" s="42">
        <v>6000</v>
      </c>
      <c r="F360" s="494">
        <f t="shared" si="5"/>
        <v>154125285.80999994</v>
      </c>
    </row>
    <row r="361" spans="1:6" s="275" customFormat="1" ht="44.25" customHeight="1" x14ac:dyDescent="0.2">
      <c r="A361" s="464">
        <v>44526</v>
      </c>
      <c r="B361" s="5" t="s">
        <v>11418</v>
      </c>
      <c r="C361" s="193" t="s">
        <v>11427</v>
      </c>
      <c r="D361" s="266"/>
      <c r="E361" s="42">
        <v>59567.42</v>
      </c>
      <c r="F361" s="494">
        <f t="shared" si="5"/>
        <v>154065718.38999996</v>
      </c>
    </row>
    <row r="362" spans="1:6" s="275" customFormat="1" ht="50.25" customHeight="1" x14ac:dyDescent="0.2">
      <c r="A362" s="464">
        <v>44526</v>
      </c>
      <c r="B362" s="5" t="s">
        <v>11419</v>
      </c>
      <c r="C362" s="193" t="s">
        <v>11428</v>
      </c>
      <c r="D362" s="266"/>
      <c r="E362" s="42">
        <v>109915</v>
      </c>
      <c r="F362" s="494">
        <f t="shared" si="5"/>
        <v>153955803.38999996</v>
      </c>
    </row>
    <row r="363" spans="1:6" s="275" customFormat="1" ht="42.75" customHeight="1" x14ac:dyDescent="0.2">
      <c r="A363" s="464">
        <v>44526</v>
      </c>
      <c r="B363" s="5" t="s">
        <v>11420</v>
      </c>
      <c r="C363" s="193" t="s">
        <v>11429</v>
      </c>
      <c r="D363" s="266"/>
      <c r="E363" s="42">
        <v>99157.87</v>
      </c>
      <c r="F363" s="494">
        <f t="shared" si="5"/>
        <v>153856645.51999995</v>
      </c>
    </row>
    <row r="364" spans="1:6" s="275" customFormat="1" ht="53.25" customHeight="1" x14ac:dyDescent="0.2">
      <c r="A364" s="464">
        <v>44526</v>
      </c>
      <c r="B364" s="5" t="s">
        <v>11421</v>
      </c>
      <c r="C364" s="193" t="s">
        <v>11430</v>
      </c>
      <c r="D364" s="266"/>
      <c r="E364" s="42">
        <v>200000</v>
      </c>
      <c r="F364" s="494">
        <f t="shared" si="5"/>
        <v>153656645.51999995</v>
      </c>
    </row>
    <row r="365" spans="1:6" s="275" customFormat="1" ht="43.5" customHeight="1" x14ac:dyDescent="0.2">
      <c r="A365" s="464">
        <v>44526</v>
      </c>
      <c r="B365" s="252" t="s">
        <v>11404</v>
      </c>
      <c r="C365" s="193" t="s">
        <v>11431</v>
      </c>
      <c r="D365" s="454"/>
      <c r="E365" s="42">
        <v>105687.5</v>
      </c>
      <c r="F365" s="494">
        <f t="shared" si="5"/>
        <v>153550958.01999995</v>
      </c>
    </row>
    <row r="366" spans="1:6" s="275" customFormat="1" ht="57" customHeight="1" x14ac:dyDescent="0.2">
      <c r="A366" s="464">
        <v>44526</v>
      </c>
      <c r="B366" s="252" t="s">
        <v>11405</v>
      </c>
      <c r="C366" s="193" t="s">
        <v>11432</v>
      </c>
      <c r="D366" s="266"/>
      <c r="E366" s="42">
        <v>126825</v>
      </c>
      <c r="F366" s="494">
        <f t="shared" si="5"/>
        <v>153424133.01999995</v>
      </c>
    </row>
    <row r="367" spans="1:6" s="275" customFormat="1" ht="52.5" customHeight="1" x14ac:dyDescent="0.2">
      <c r="A367" s="464">
        <v>44526</v>
      </c>
      <c r="B367" s="252" t="s">
        <v>11406</v>
      </c>
      <c r="C367" s="193" t="s">
        <v>11433</v>
      </c>
      <c r="D367" s="454"/>
      <c r="E367" s="42">
        <v>126825</v>
      </c>
      <c r="F367" s="494">
        <f t="shared" si="5"/>
        <v>153297308.01999995</v>
      </c>
    </row>
    <row r="368" spans="1:6" s="275" customFormat="1" ht="54.75" customHeight="1" x14ac:dyDescent="0.2">
      <c r="A368" s="464">
        <v>44526</v>
      </c>
      <c r="B368" s="252" t="s">
        <v>11407</v>
      </c>
      <c r="C368" s="193" t="s">
        <v>11434</v>
      </c>
      <c r="D368" s="266"/>
      <c r="E368" s="42">
        <v>333972.5</v>
      </c>
      <c r="F368" s="494">
        <f t="shared" si="5"/>
        <v>152963335.51999995</v>
      </c>
    </row>
    <row r="369" spans="1:6" s="275" customFormat="1" ht="51" customHeight="1" x14ac:dyDescent="0.2">
      <c r="A369" s="464">
        <v>44526</v>
      </c>
      <c r="B369" s="252" t="s">
        <v>11408</v>
      </c>
      <c r="C369" s="193" t="s">
        <v>11435</v>
      </c>
      <c r="D369" s="266"/>
      <c r="E369" s="42">
        <v>403339.6</v>
      </c>
      <c r="F369" s="494">
        <f t="shared" si="5"/>
        <v>152559995.91999996</v>
      </c>
    </row>
    <row r="370" spans="1:6" s="275" customFormat="1" ht="48" customHeight="1" x14ac:dyDescent="0.2">
      <c r="A370" s="464">
        <v>44526</v>
      </c>
      <c r="B370" s="252" t="s">
        <v>11409</v>
      </c>
      <c r="C370" s="193" t="s">
        <v>11436</v>
      </c>
      <c r="D370" s="266"/>
      <c r="E370" s="42">
        <v>126825</v>
      </c>
      <c r="F370" s="494">
        <f t="shared" si="5"/>
        <v>152433170.91999996</v>
      </c>
    </row>
    <row r="371" spans="1:6" s="275" customFormat="1" ht="65.25" customHeight="1" x14ac:dyDescent="0.2">
      <c r="A371" s="464">
        <v>44526</v>
      </c>
      <c r="B371" s="252" t="s">
        <v>11410</v>
      </c>
      <c r="C371" s="193" t="s">
        <v>11437</v>
      </c>
      <c r="D371" s="266"/>
      <c r="E371" s="42">
        <v>519982.5</v>
      </c>
      <c r="F371" s="494">
        <f t="shared" si="5"/>
        <v>151913188.41999996</v>
      </c>
    </row>
    <row r="372" spans="1:6" s="275" customFormat="1" ht="53.25" customHeight="1" x14ac:dyDescent="0.2">
      <c r="A372" s="464">
        <v>44526</v>
      </c>
      <c r="B372" s="252" t="s">
        <v>11411</v>
      </c>
      <c r="C372" s="193" t="s">
        <v>11438</v>
      </c>
      <c r="D372" s="266"/>
      <c r="E372" s="42">
        <v>33915</v>
      </c>
      <c r="F372" s="494">
        <f t="shared" si="5"/>
        <v>151879273.41999996</v>
      </c>
    </row>
    <row r="373" spans="1:6" s="275" customFormat="1" ht="50.25" customHeight="1" x14ac:dyDescent="0.2">
      <c r="A373" s="464">
        <v>44526</v>
      </c>
      <c r="B373" s="252" t="s">
        <v>11412</v>
      </c>
      <c r="C373" s="193" t="s">
        <v>11439</v>
      </c>
      <c r="D373" s="266"/>
      <c r="E373" s="42">
        <v>131052.5</v>
      </c>
      <c r="F373" s="494">
        <f t="shared" si="5"/>
        <v>151748220.91999996</v>
      </c>
    </row>
    <row r="374" spans="1:6" s="275" customFormat="1" ht="67.5" customHeight="1" x14ac:dyDescent="0.2">
      <c r="A374" s="464">
        <v>44529</v>
      </c>
      <c r="B374" s="252" t="s">
        <v>11451</v>
      </c>
      <c r="C374" s="193" t="s">
        <v>11452</v>
      </c>
      <c r="D374" s="266"/>
      <c r="E374" s="42">
        <v>890373.39</v>
      </c>
      <c r="F374" s="494">
        <f t="shared" si="5"/>
        <v>150857847.52999997</v>
      </c>
    </row>
    <row r="375" spans="1:6" s="275" customFormat="1" ht="31.5" customHeight="1" x14ac:dyDescent="0.2">
      <c r="A375" s="464">
        <v>44529</v>
      </c>
      <c r="B375" s="252" t="s">
        <v>11449</v>
      </c>
      <c r="C375" s="193" t="s">
        <v>11453</v>
      </c>
      <c r="D375" s="266"/>
      <c r="E375" s="42">
        <v>37554080.920000002</v>
      </c>
      <c r="F375" s="494">
        <f t="shared" si="5"/>
        <v>113303766.60999997</v>
      </c>
    </row>
    <row r="376" spans="1:6" s="275" customFormat="1" ht="51" customHeight="1" x14ac:dyDescent="0.2">
      <c r="A376" s="464">
        <v>44529</v>
      </c>
      <c r="B376" s="252" t="s">
        <v>11450</v>
      </c>
      <c r="C376" s="193" t="s">
        <v>11454</v>
      </c>
      <c r="D376" s="633"/>
      <c r="E376" s="42">
        <v>118370</v>
      </c>
      <c r="F376" s="494">
        <f t="shared" si="5"/>
        <v>113185396.60999997</v>
      </c>
    </row>
    <row r="377" spans="1:6" s="275" customFormat="1" ht="101.25" customHeight="1" x14ac:dyDescent="0.2">
      <c r="A377" s="464">
        <v>44530</v>
      </c>
      <c r="B377" s="252" t="s">
        <v>11455</v>
      </c>
      <c r="C377" s="193" t="s">
        <v>11456</v>
      </c>
      <c r="D377" s="633"/>
      <c r="E377" s="42">
        <v>8833338.1799999997</v>
      </c>
      <c r="F377" s="494">
        <f t="shared" si="5"/>
        <v>104352058.42999998</v>
      </c>
    </row>
    <row r="378" spans="1:6" s="275" customFormat="1" ht="29.25" customHeight="1" x14ac:dyDescent="0.2">
      <c r="A378" s="573"/>
      <c r="B378" s="707"/>
      <c r="C378" s="35"/>
      <c r="D378" s="634"/>
      <c r="E378" s="32"/>
      <c r="F378" s="118"/>
    </row>
    <row r="379" spans="1:6" s="275" customFormat="1" ht="29.25" customHeight="1" x14ac:dyDescent="0.2">
      <c r="A379" s="573"/>
      <c r="B379" s="707"/>
      <c r="C379" s="35"/>
      <c r="D379" s="634"/>
      <c r="E379" s="32"/>
      <c r="F379" s="118"/>
    </row>
    <row r="380" spans="1:6" s="275" customFormat="1" ht="29.25" customHeight="1" x14ac:dyDescent="0.2">
      <c r="A380" s="573"/>
      <c r="B380" s="707"/>
      <c r="C380" s="35"/>
      <c r="D380" s="634"/>
      <c r="E380" s="32"/>
      <c r="F380" s="118"/>
    </row>
    <row r="381" spans="1:6" s="275" customFormat="1" ht="29.25" customHeight="1" x14ac:dyDescent="0.2">
      <c r="A381" s="573"/>
      <c r="B381" s="707"/>
      <c r="C381" s="35"/>
      <c r="D381" s="634"/>
      <c r="E381" s="32"/>
      <c r="F381" s="118"/>
    </row>
    <row r="382" spans="1:6" s="275" customFormat="1" ht="29.25" customHeight="1" x14ac:dyDescent="0.2">
      <c r="A382" s="573"/>
      <c r="B382" s="707"/>
      <c r="C382" s="35"/>
      <c r="D382" s="634"/>
      <c r="E382" s="32"/>
      <c r="F382" s="118"/>
    </row>
    <row r="383" spans="1:6" s="275" customFormat="1" ht="29.25" customHeight="1" x14ac:dyDescent="0.2">
      <c r="A383" s="573"/>
      <c r="B383" s="707"/>
      <c r="C383" s="35"/>
      <c r="D383" s="634"/>
      <c r="E383" s="32"/>
      <c r="F383" s="118"/>
    </row>
    <row r="384" spans="1:6" s="275" customFormat="1" ht="29.25" customHeight="1" x14ac:dyDescent="0.2">
      <c r="A384" s="573"/>
      <c r="B384" s="707"/>
      <c r="C384" s="35"/>
      <c r="D384" s="634"/>
      <c r="E384" s="32"/>
      <c r="F384" s="118"/>
    </row>
    <row r="385" spans="1:6" s="275" customFormat="1" ht="29.25" customHeight="1" x14ac:dyDescent="0.2">
      <c r="A385" s="573"/>
      <c r="B385" s="707"/>
      <c r="C385" s="35"/>
      <c r="D385" s="634"/>
      <c r="E385" s="32"/>
      <c r="F385" s="118"/>
    </row>
    <row r="386" spans="1:6" s="275" customFormat="1" ht="29.25" customHeight="1" x14ac:dyDescent="0.2">
      <c r="A386" s="573"/>
      <c r="B386" s="707"/>
      <c r="C386" s="35"/>
      <c r="D386" s="634"/>
      <c r="E386" s="32"/>
      <c r="F386" s="118"/>
    </row>
    <row r="387" spans="1:6" s="275" customFormat="1" ht="29.25" customHeight="1" x14ac:dyDescent="0.2">
      <c r="A387" s="573"/>
      <c r="B387" s="707"/>
      <c r="C387" s="35"/>
      <c r="D387" s="634"/>
      <c r="E387" s="32"/>
      <c r="F387" s="118"/>
    </row>
    <row r="388" spans="1:6" s="275" customFormat="1" ht="29.25" customHeight="1" x14ac:dyDescent="0.2">
      <c r="A388" s="573"/>
      <c r="B388" s="707"/>
      <c r="C388" s="35"/>
      <c r="D388" s="634"/>
      <c r="E388" s="32"/>
      <c r="F388" s="118"/>
    </row>
    <row r="389" spans="1:6" s="275" customFormat="1" ht="29.25" customHeight="1" x14ac:dyDescent="0.2">
      <c r="A389" s="573"/>
      <c r="B389" s="707"/>
      <c r="C389" s="35"/>
      <c r="D389" s="634"/>
      <c r="E389" s="32"/>
      <c r="F389" s="118"/>
    </row>
    <row r="390" spans="1:6" s="275" customFormat="1" ht="29.25" customHeight="1" x14ac:dyDescent="0.2">
      <c r="A390" s="573"/>
      <c r="B390" s="707"/>
      <c r="C390" s="35"/>
      <c r="D390" s="634"/>
      <c r="E390" s="32"/>
      <c r="F390" s="118"/>
    </row>
    <row r="391" spans="1:6" s="275" customFormat="1" ht="29.25" customHeight="1" x14ac:dyDescent="0.2">
      <c r="A391" s="573"/>
      <c r="B391" s="707"/>
      <c r="C391" s="35"/>
      <c r="D391" s="634"/>
      <c r="E391" s="32"/>
      <c r="F391" s="118"/>
    </row>
    <row r="392" spans="1:6" s="275" customFormat="1" ht="29.25" customHeight="1" x14ac:dyDescent="0.2">
      <c r="A392" s="573"/>
      <c r="B392" s="707"/>
      <c r="C392" s="35"/>
      <c r="D392" s="634"/>
      <c r="E392" s="32"/>
      <c r="F392" s="118"/>
    </row>
    <row r="393" spans="1:6" s="275" customFormat="1" ht="29.25" customHeight="1" x14ac:dyDescent="0.2">
      <c r="A393" s="573"/>
      <c r="B393" s="707"/>
      <c r="C393" s="35"/>
      <c r="D393" s="634"/>
      <c r="E393" s="32"/>
      <c r="F393" s="118"/>
    </row>
    <row r="394" spans="1:6" s="275" customFormat="1" ht="29.25" customHeight="1" x14ac:dyDescent="0.2">
      <c r="A394" s="573"/>
      <c r="B394" s="707"/>
      <c r="C394" s="35"/>
      <c r="D394" s="634"/>
      <c r="E394" s="32"/>
      <c r="F394" s="118"/>
    </row>
    <row r="395" spans="1:6" s="275" customFormat="1" ht="29.25" customHeight="1" x14ac:dyDescent="0.2">
      <c r="A395" s="573"/>
      <c r="B395" s="707"/>
      <c r="C395" s="35"/>
      <c r="D395" s="634"/>
      <c r="E395" s="32"/>
      <c r="F395" s="118"/>
    </row>
    <row r="396" spans="1:6" s="275" customFormat="1" ht="29.25" customHeight="1" x14ac:dyDescent="0.2">
      <c r="A396" s="573"/>
      <c r="B396" s="707"/>
      <c r="C396" s="35"/>
      <c r="D396" s="634"/>
      <c r="E396" s="32"/>
      <c r="F396" s="118"/>
    </row>
    <row r="397" spans="1:6" s="275" customFormat="1" ht="29.25" customHeight="1" x14ac:dyDescent="0.2">
      <c r="A397" s="573"/>
      <c r="B397" s="707"/>
      <c r="C397" s="35"/>
      <c r="D397" s="634"/>
      <c r="E397" s="32"/>
      <c r="F397" s="118"/>
    </row>
    <row r="398" spans="1:6" s="275" customFormat="1" ht="29.25" customHeight="1" x14ac:dyDescent="0.2">
      <c r="A398" s="573"/>
      <c r="B398" s="707"/>
      <c r="C398" s="35"/>
      <c r="D398" s="634"/>
      <c r="E398" s="32"/>
      <c r="F398" s="118"/>
    </row>
    <row r="399" spans="1:6" s="275" customFormat="1" ht="29.25" customHeight="1" x14ac:dyDescent="0.2">
      <c r="A399" s="573"/>
      <c r="B399" s="707"/>
      <c r="C399" s="35"/>
      <c r="D399" s="634"/>
      <c r="E399" s="32"/>
      <c r="F399" s="118"/>
    </row>
    <row r="400" spans="1:6" s="275" customFormat="1" ht="29.25" customHeight="1" x14ac:dyDescent="0.2">
      <c r="A400" s="573"/>
      <c r="B400" s="707"/>
      <c r="C400" s="35"/>
      <c r="D400" s="634"/>
      <c r="E400" s="32"/>
      <c r="F400" s="118"/>
    </row>
    <row r="401" spans="1:6" s="275" customFormat="1" ht="29.25" customHeight="1" x14ac:dyDescent="0.2">
      <c r="A401" s="573"/>
      <c r="B401" s="707"/>
      <c r="C401" s="35"/>
      <c r="D401" s="634"/>
      <c r="E401" s="32"/>
      <c r="F401" s="118"/>
    </row>
    <row r="402" spans="1:6" s="275" customFormat="1" ht="29.25" customHeight="1" x14ac:dyDescent="0.2">
      <c r="A402" s="573"/>
      <c r="B402" s="707"/>
      <c r="C402" s="35"/>
      <c r="D402" s="634"/>
      <c r="E402" s="32"/>
      <c r="F402" s="118"/>
    </row>
    <row r="403" spans="1:6" s="275" customFormat="1" ht="29.25" customHeight="1" x14ac:dyDescent="0.2">
      <c r="A403" s="573"/>
      <c r="B403" s="707"/>
      <c r="C403" s="35"/>
      <c r="D403" s="634"/>
      <c r="E403" s="32"/>
      <c r="F403" s="118"/>
    </row>
    <row r="404" spans="1:6" s="275" customFormat="1" ht="29.25" customHeight="1" x14ac:dyDescent="0.2">
      <c r="A404" s="573"/>
      <c r="B404" s="707"/>
      <c r="C404" s="35"/>
      <c r="D404" s="634"/>
      <c r="E404" s="32"/>
      <c r="F404" s="118"/>
    </row>
    <row r="405" spans="1:6" s="275" customFormat="1" ht="29.25" customHeight="1" x14ac:dyDescent="0.2">
      <c r="A405" s="573"/>
      <c r="B405" s="707"/>
      <c r="C405" s="35"/>
      <c r="D405" s="634"/>
      <c r="E405" s="32"/>
      <c r="F405" s="118"/>
    </row>
    <row r="406" spans="1:6" s="275" customFormat="1" ht="29.25" customHeight="1" x14ac:dyDescent="0.2">
      <c r="A406" s="573"/>
      <c r="B406" s="707"/>
      <c r="C406" s="35"/>
      <c r="D406" s="634"/>
      <c r="E406" s="32"/>
      <c r="F406" s="118"/>
    </row>
    <row r="407" spans="1:6" s="275" customFormat="1" ht="29.25" customHeight="1" x14ac:dyDescent="0.2">
      <c r="A407" s="573"/>
      <c r="B407" s="707"/>
      <c r="C407" s="35"/>
      <c r="D407" s="634"/>
      <c r="E407" s="32"/>
      <c r="F407" s="118"/>
    </row>
    <row r="408" spans="1:6" s="275" customFormat="1" ht="15" customHeight="1" x14ac:dyDescent="0.25">
      <c r="A408" s="1171" t="s">
        <v>0</v>
      </c>
      <c r="B408" s="1171"/>
      <c r="C408" s="1171"/>
      <c r="D408" s="1171"/>
      <c r="E408" s="1171"/>
      <c r="F408" s="1171"/>
    </row>
    <row r="409" spans="1:6" s="275" customFormat="1" ht="15" customHeight="1" x14ac:dyDescent="0.25">
      <c r="A409" s="1171" t="s">
        <v>1</v>
      </c>
      <c r="B409" s="1171"/>
      <c r="C409" s="1171"/>
      <c r="D409" s="1171"/>
      <c r="E409" s="1171"/>
      <c r="F409" s="1171"/>
    </row>
    <row r="410" spans="1:6" s="275" customFormat="1" ht="15" customHeight="1" x14ac:dyDescent="0.25">
      <c r="A410" s="1173" t="s">
        <v>10575</v>
      </c>
      <c r="B410" s="1173"/>
      <c r="C410" s="1173"/>
      <c r="D410" s="1173"/>
      <c r="E410" s="1173"/>
      <c r="F410" s="1173"/>
    </row>
    <row r="411" spans="1:6" s="275" customFormat="1" ht="15" customHeight="1" x14ac:dyDescent="0.25">
      <c r="A411" s="1173" t="s">
        <v>2</v>
      </c>
      <c r="B411" s="1173"/>
      <c r="C411" s="1173"/>
      <c r="D411" s="1173"/>
      <c r="E411" s="1173"/>
      <c r="F411" s="1173"/>
    </row>
    <row r="412" spans="1:6" s="275" customFormat="1" ht="14.25" customHeight="1" x14ac:dyDescent="0.25">
      <c r="A412" s="626"/>
      <c r="B412" s="627"/>
      <c r="C412" s="628"/>
      <c r="D412" s="629"/>
      <c r="E412" s="630"/>
      <c r="F412" s="631"/>
    </row>
    <row r="413" spans="1:6" s="275" customFormat="1" ht="30" customHeight="1" x14ac:dyDescent="0.2">
      <c r="A413" s="1310" t="s">
        <v>15</v>
      </c>
      <c r="B413" s="1310"/>
      <c r="C413" s="1310"/>
      <c r="D413" s="1310"/>
      <c r="E413" s="1310"/>
      <c r="F413" s="1310"/>
    </row>
    <row r="414" spans="1:6" s="275" customFormat="1" ht="3.75" hidden="1" customHeight="1" x14ac:dyDescent="0.2">
      <c r="A414" s="719"/>
      <c r="B414" s="714"/>
      <c r="C414" s="719"/>
      <c r="D414" s="719"/>
      <c r="E414" s="719"/>
      <c r="F414" s="719"/>
    </row>
    <row r="415" spans="1:6" s="275" customFormat="1" ht="33" customHeight="1" x14ac:dyDescent="0.2">
      <c r="A415" s="1310" t="s">
        <v>4</v>
      </c>
      <c r="B415" s="1310"/>
      <c r="C415" s="1310"/>
      <c r="D415" s="1310"/>
      <c r="E415" s="1310"/>
      <c r="F415" s="720">
        <v>2938152135.6500001</v>
      </c>
    </row>
    <row r="416" spans="1:6" s="275" customFormat="1" ht="5.25" hidden="1" customHeight="1" x14ac:dyDescent="0.2">
      <c r="A416" s="719"/>
      <c r="B416" s="714"/>
      <c r="C416" s="719"/>
      <c r="D416" s="719"/>
      <c r="E416" s="719"/>
      <c r="F416" s="720"/>
    </row>
    <row r="417" spans="1:60" s="68" customFormat="1" ht="12" customHeight="1" x14ac:dyDescent="0.2">
      <c r="A417" s="999" t="s">
        <v>5</v>
      </c>
      <c r="B417" s="999" t="s">
        <v>6</v>
      </c>
      <c r="C417" s="999" t="s">
        <v>22</v>
      </c>
      <c r="D417" s="999" t="s">
        <v>8</v>
      </c>
      <c r="E417" s="999" t="s">
        <v>9</v>
      </c>
      <c r="F417" s="999" t="s">
        <v>6181</v>
      </c>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c r="BG417" s="69"/>
      <c r="BH417" s="69"/>
    </row>
    <row r="418" spans="1:60" ht="15" customHeight="1" x14ac:dyDescent="0.2">
      <c r="A418" s="640"/>
      <c r="B418" s="4"/>
      <c r="C418" s="641" t="s">
        <v>16</v>
      </c>
      <c r="D418" s="723">
        <v>401236802.51999998</v>
      </c>
      <c r="E418" s="153"/>
      <c r="F418" s="724">
        <f>F415+D418</f>
        <v>3339388938.1700001</v>
      </c>
    </row>
    <row r="419" spans="1:60" ht="15" customHeight="1" x14ac:dyDescent="0.2">
      <c r="A419" s="640"/>
      <c r="B419" s="4"/>
      <c r="C419" s="641" t="s">
        <v>387</v>
      </c>
      <c r="D419" s="723"/>
      <c r="E419" s="153"/>
      <c r="F419" s="724">
        <f>F418+D419</f>
        <v>3339388938.1700001</v>
      </c>
    </row>
    <row r="420" spans="1:60" ht="15" customHeight="1" x14ac:dyDescent="0.2">
      <c r="A420" s="640"/>
      <c r="B420" s="4"/>
      <c r="C420" s="641" t="s">
        <v>1759</v>
      </c>
      <c r="D420" s="723"/>
      <c r="E420" s="153"/>
      <c r="F420" s="724">
        <f>F419</f>
        <v>3339388938.1700001</v>
      </c>
    </row>
    <row r="421" spans="1:60" ht="15" customHeight="1" x14ac:dyDescent="0.2">
      <c r="A421" s="644"/>
      <c r="B421" s="708"/>
      <c r="C421" s="641" t="s">
        <v>34</v>
      </c>
      <c r="D421" s="723"/>
      <c r="E421" s="723"/>
      <c r="F421" s="724">
        <f>F420+D421</f>
        <v>3339388938.1700001</v>
      </c>
    </row>
    <row r="422" spans="1:60" ht="15" customHeight="1" x14ac:dyDescent="0.2">
      <c r="A422" s="644"/>
      <c r="B422" s="708"/>
      <c r="C422" s="641" t="s">
        <v>16</v>
      </c>
      <c r="D422" s="645"/>
      <c r="E422" s="789">
        <f>65000000+80000000</f>
        <v>145000000</v>
      </c>
      <c r="F422" s="724">
        <f>F421-E422</f>
        <v>3194388938.1700001</v>
      </c>
    </row>
    <row r="423" spans="1:60" ht="15" customHeight="1" x14ac:dyDescent="0.2">
      <c r="A423" s="644"/>
      <c r="B423" s="708"/>
      <c r="C423" s="641" t="s">
        <v>10982</v>
      </c>
      <c r="D423" s="723">
        <v>0.01</v>
      </c>
      <c r="E423" s="789"/>
      <c r="F423" s="724">
        <f>F422+D423</f>
        <v>3194388938.1800003</v>
      </c>
    </row>
    <row r="424" spans="1:60" ht="15" customHeight="1" x14ac:dyDescent="0.2">
      <c r="A424" s="654"/>
      <c r="B424" s="708"/>
      <c r="C424" s="657" t="s">
        <v>1090</v>
      </c>
      <c r="D424" s="128"/>
      <c r="E424" s="153">
        <v>124542.16</v>
      </c>
      <c r="F424" s="724">
        <f>F423-E424</f>
        <v>3194264396.0200005</v>
      </c>
    </row>
    <row r="425" spans="1:60" ht="15" customHeight="1" x14ac:dyDescent="0.2">
      <c r="A425" s="654"/>
      <c r="B425" s="708"/>
      <c r="C425" s="656" t="s">
        <v>2479</v>
      </c>
      <c r="D425" s="128"/>
      <c r="E425" s="790">
        <v>7024.61</v>
      </c>
      <c r="F425" s="724">
        <f t="shared" ref="F425:F456" si="6">F424-E425</f>
        <v>3194257371.4100003</v>
      </c>
    </row>
    <row r="426" spans="1:60" ht="15" customHeight="1" x14ac:dyDescent="0.2">
      <c r="A426" s="654"/>
      <c r="B426" s="708"/>
      <c r="C426" s="657" t="s">
        <v>1083</v>
      </c>
      <c r="D426" s="128"/>
      <c r="E426" s="790">
        <v>1500</v>
      </c>
      <c r="F426" s="724">
        <f t="shared" si="6"/>
        <v>3194255871.4100003</v>
      </c>
      <c r="K426" s="103"/>
    </row>
    <row r="427" spans="1:60" ht="15" customHeight="1" x14ac:dyDescent="0.2">
      <c r="A427" s="654"/>
      <c r="B427" s="708"/>
      <c r="C427" s="657" t="s">
        <v>1358</v>
      </c>
      <c r="D427" s="128"/>
      <c r="E427" s="790">
        <v>175</v>
      </c>
      <c r="F427" s="724">
        <f t="shared" si="6"/>
        <v>3194255696.4100003</v>
      </c>
    </row>
    <row r="428" spans="1:60" s="141" customFormat="1" ht="50.25" customHeight="1" x14ac:dyDescent="0.2">
      <c r="A428" s="464">
        <v>44501</v>
      </c>
      <c r="B428" s="5">
        <v>34021</v>
      </c>
      <c r="C428" s="193" t="s">
        <v>10599</v>
      </c>
      <c r="D428" s="198"/>
      <c r="E428" s="42">
        <v>147000</v>
      </c>
      <c r="F428" s="724">
        <f t="shared" si="6"/>
        <v>3194108696.4100003</v>
      </c>
      <c r="G428" s="276"/>
      <c r="H428" s="792"/>
      <c r="I428" s="920"/>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276"/>
      <c r="AF428" s="276"/>
      <c r="AG428" s="276"/>
      <c r="AH428" s="276"/>
      <c r="AI428" s="276"/>
      <c r="AJ428" s="276"/>
      <c r="AK428" s="276"/>
      <c r="AL428" s="276"/>
      <c r="AM428" s="276"/>
      <c r="AN428" s="276"/>
      <c r="AO428" s="276"/>
      <c r="AP428" s="276"/>
      <c r="AQ428" s="276"/>
      <c r="AR428" s="276"/>
      <c r="AS428" s="276"/>
      <c r="AT428" s="276"/>
      <c r="AU428" s="276"/>
      <c r="AV428" s="276"/>
      <c r="AW428" s="276"/>
      <c r="AX428" s="276"/>
      <c r="AY428" s="276"/>
      <c r="AZ428" s="276"/>
      <c r="BA428" s="276"/>
      <c r="BB428" s="276"/>
      <c r="BC428" s="276"/>
      <c r="BD428" s="276"/>
      <c r="BE428" s="276"/>
      <c r="BF428" s="276"/>
      <c r="BG428" s="276"/>
      <c r="BH428" s="276"/>
    </row>
    <row r="429" spans="1:60" s="141" customFormat="1" ht="39.75" customHeight="1" x14ac:dyDescent="0.2">
      <c r="A429" s="464">
        <v>44501</v>
      </c>
      <c r="B429" s="252" t="s">
        <v>10598</v>
      </c>
      <c r="C429" s="193" t="s">
        <v>10673</v>
      </c>
      <c r="D429" s="198"/>
      <c r="E429" s="42">
        <v>2781662.29</v>
      </c>
      <c r="F429" s="724">
        <f t="shared" si="6"/>
        <v>3191327034.1200004</v>
      </c>
      <c r="G429" s="276"/>
      <c r="H429" s="276"/>
      <c r="I429" s="276"/>
      <c r="J429" s="812"/>
      <c r="K429" s="276"/>
      <c r="L429" s="276"/>
      <c r="M429" s="276"/>
      <c r="N429" s="276"/>
      <c r="O429" s="276"/>
      <c r="P429" s="276"/>
      <c r="Q429" s="276"/>
      <c r="R429" s="276"/>
      <c r="S429" s="276"/>
      <c r="T429" s="276"/>
      <c r="U429" s="276"/>
      <c r="V429" s="276"/>
      <c r="W429" s="276"/>
      <c r="X429" s="276"/>
      <c r="Y429" s="276"/>
      <c r="Z429" s="276"/>
      <c r="AA429" s="276"/>
      <c r="AB429" s="276"/>
      <c r="AC429" s="276"/>
      <c r="AD429" s="276"/>
      <c r="AE429" s="276"/>
      <c r="AF429" s="276"/>
      <c r="AG429" s="276"/>
      <c r="AH429" s="276"/>
      <c r="AI429" s="276"/>
      <c r="AJ429" s="276"/>
      <c r="AK429" s="276"/>
      <c r="AL429" s="276"/>
      <c r="AM429" s="276"/>
      <c r="AN429" s="276"/>
      <c r="AO429" s="276"/>
      <c r="AP429" s="276"/>
      <c r="AQ429" s="276"/>
      <c r="AR429" s="276"/>
      <c r="AS429" s="276"/>
      <c r="AT429" s="276"/>
      <c r="AU429" s="276"/>
      <c r="AV429" s="276"/>
      <c r="AW429" s="276"/>
      <c r="AX429" s="276"/>
      <c r="AY429" s="276"/>
      <c r="AZ429" s="276"/>
      <c r="BA429" s="276"/>
      <c r="BB429" s="276"/>
      <c r="BC429" s="276"/>
      <c r="BD429" s="276"/>
      <c r="BE429" s="276"/>
      <c r="BF429" s="276"/>
      <c r="BG429" s="276"/>
      <c r="BH429" s="276"/>
    </row>
    <row r="430" spans="1:60" s="141" customFormat="1" ht="41.25" customHeight="1" x14ac:dyDescent="0.2">
      <c r="A430" s="464">
        <v>44503</v>
      </c>
      <c r="B430" s="5" t="s">
        <v>10670</v>
      </c>
      <c r="C430" s="193" t="s">
        <v>10674</v>
      </c>
      <c r="D430" s="198"/>
      <c r="E430" s="42">
        <v>6932813.71</v>
      </c>
      <c r="F430" s="724">
        <f t="shared" si="6"/>
        <v>3184394220.4100003</v>
      </c>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76"/>
      <c r="AE430" s="276"/>
      <c r="AF430" s="276"/>
      <c r="AG430" s="276"/>
      <c r="AH430" s="276"/>
      <c r="AI430" s="276"/>
      <c r="AJ430" s="276"/>
      <c r="AK430" s="276"/>
      <c r="AL430" s="276"/>
      <c r="AM430" s="276"/>
      <c r="AN430" s="276"/>
      <c r="AO430" s="276"/>
      <c r="AP430" s="276"/>
      <c r="AQ430" s="276"/>
      <c r="AR430" s="276"/>
      <c r="AS430" s="276"/>
      <c r="AT430" s="276"/>
      <c r="AU430" s="276"/>
      <c r="AV430" s="276"/>
      <c r="AW430" s="276"/>
      <c r="AX430" s="276"/>
      <c r="AY430" s="276"/>
      <c r="AZ430" s="276"/>
      <c r="BA430" s="276"/>
      <c r="BB430" s="276"/>
      <c r="BC430" s="276"/>
      <c r="BD430" s="276"/>
      <c r="BE430" s="276"/>
      <c r="BF430" s="276"/>
      <c r="BG430" s="276"/>
      <c r="BH430" s="276"/>
    </row>
    <row r="431" spans="1:60" s="141" customFormat="1" ht="39" customHeight="1" x14ac:dyDescent="0.2">
      <c r="A431" s="464">
        <v>44503</v>
      </c>
      <c r="B431" s="5" t="s">
        <v>10671</v>
      </c>
      <c r="C431" s="193" t="s">
        <v>10675</v>
      </c>
      <c r="D431" s="198"/>
      <c r="E431" s="42">
        <v>17825121.399999999</v>
      </c>
      <c r="F431" s="724">
        <f t="shared" si="6"/>
        <v>3166569099.0100002</v>
      </c>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276"/>
      <c r="AF431" s="276"/>
      <c r="AG431" s="276"/>
      <c r="AH431" s="276"/>
      <c r="AI431" s="276"/>
      <c r="AJ431" s="276"/>
      <c r="AK431" s="276"/>
      <c r="AL431" s="276"/>
      <c r="AM431" s="276"/>
      <c r="AN431" s="276"/>
      <c r="AO431" s="276"/>
      <c r="AP431" s="276"/>
      <c r="AQ431" s="276"/>
      <c r="AR431" s="276"/>
      <c r="AS431" s="276"/>
      <c r="AT431" s="276"/>
      <c r="AU431" s="276"/>
      <c r="AV431" s="276"/>
      <c r="AW431" s="276"/>
      <c r="AX431" s="276"/>
      <c r="AY431" s="276"/>
      <c r="AZ431" s="276"/>
      <c r="BA431" s="276"/>
      <c r="BB431" s="276"/>
      <c r="BC431" s="276"/>
      <c r="BD431" s="276"/>
      <c r="BE431" s="276"/>
      <c r="BF431" s="276"/>
      <c r="BG431" s="276"/>
      <c r="BH431" s="276"/>
    </row>
    <row r="432" spans="1:60" s="141" customFormat="1" ht="43.5" customHeight="1" x14ac:dyDescent="0.2">
      <c r="A432" s="464">
        <v>44503</v>
      </c>
      <c r="B432" s="5" t="s">
        <v>10672</v>
      </c>
      <c r="C432" s="193" t="s">
        <v>10676</v>
      </c>
      <c r="D432" s="198"/>
      <c r="E432" s="42">
        <v>2026335.58</v>
      </c>
      <c r="F432" s="724">
        <f t="shared" si="6"/>
        <v>3164542763.4300003</v>
      </c>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276"/>
      <c r="AF432" s="276"/>
      <c r="AG432" s="276"/>
      <c r="AH432" s="276"/>
      <c r="AI432" s="276"/>
      <c r="AJ432" s="276"/>
      <c r="AK432" s="276"/>
      <c r="AL432" s="276"/>
      <c r="AM432" s="276"/>
      <c r="AN432" s="276"/>
      <c r="AO432" s="276"/>
      <c r="AP432" s="276"/>
      <c r="AQ432" s="276"/>
      <c r="AR432" s="276"/>
      <c r="AS432" s="276"/>
      <c r="AT432" s="276"/>
      <c r="AU432" s="276"/>
      <c r="AV432" s="276"/>
      <c r="AW432" s="276"/>
      <c r="AX432" s="276"/>
      <c r="AY432" s="276"/>
      <c r="AZ432" s="276"/>
      <c r="BA432" s="276"/>
      <c r="BB432" s="276"/>
      <c r="BC432" s="276"/>
      <c r="BD432" s="276"/>
      <c r="BE432" s="276"/>
      <c r="BF432" s="276"/>
      <c r="BG432" s="276"/>
      <c r="BH432" s="276"/>
    </row>
    <row r="433" spans="1:60" s="141" customFormat="1" ht="40.5" customHeight="1" x14ac:dyDescent="0.2">
      <c r="A433" s="464">
        <v>44504</v>
      </c>
      <c r="B433" s="252" t="s">
        <v>10737</v>
      </c>
      <c r="C433" s="193" t="s">
        <v>10739</v>
      </c>
      <c r="D433" s="198"/>
      <c r="E433" s="42">
        <v>3911405.7</v>
      </c>
      <c r="F433" s="724">
        <f t="shared" si="6"/>
        <v>3160631357.7300005</v>
      </c>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76"/>
      <c r="AE433" s="276"/>
      <c r="AF433" s="276"/>
      <c r="AG433" s="276"/>
      <c r="AH433" s="276"/>
      <c r="AI433" s="276"/>
      <c r="AJ433" s="276"/>
      <c r="AK433" s="276"/>
      <c r="AL433" s="276"/>
      <c r="AM433" s="276"/>
      <c r="AN433" s="276"/>
      <c r="AO433" s="276"/>
      <c r="AP433" s="276"/>
      <c r="AQ433" s="276"/>
      <c r="AR433" s="276"/>
      <c r="AS433" s="276"/>
      <c r="AT433" s="276"/>
      <c r="AU433" s="276"/>
      <c r="AV433" s="276"/>
      <c r="AW433" s="276"/>
      <c r="AX433" s="276"/>
      <c r="AY433" s="276"/>
      <c r="AZ433" s="276"/>
      <c r="BA433" s="276"/>
      <c r="BB433" s="276"/>
      <c r="BC433" s="276"/>
      <c r="BD433" s="276"/>
      <c r="BE433" s="276"/>
      <c r="BF433" s="276"/>
      <c r="BG433" s="276"/>
      <c r="BH433" s="276"/>
    </row>
    <row r="434" spans="1:60" s="141" customFormat="1" ht="42.75" customHeight="1" x14ac:dyDescent="0.2">
      <c r="A434" s="464">
        <v>44504</v>
      </c>
      <c r="B434" s="252" t="s">
        <v>10738</v>
      </c>
      <c r="C434" s="193" t="s">
        <v>10740</v>
      </c>
      <c r="D434" s="198"/>
      <c r="E434" s="42">
        <v>807189.64</v>
      </c>
      <c r="F434" s="724">
        <f t="shared" si="6"/>
        <v>3159824168.0900006</v>
      </c>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76"/>
      <c r="AE434" s="276"/>
      <c r="AF434" s="276"/>
      <c r="AG434" s="276"/>
      <c r="AH434" s="276"/>
      <c r="AI434" s="276"/>
      <c r="AJ434" s="276"/>
      <c r="AK434" s="276"/>
      <c r="AL434" s="276"/>
      <c r="AM434" s="276"/>
      <c r="AN434" s="276"/>
      <c r="AO434" s="276"/>
      <c r="AP434" s="276"/>
      <c r="AQ434" s="276"/>
      <c r="AR434" s="276"/>
      <c r="AS434" s="276"/>
      <c r="AT434" s="276"/>
      <c r="AU434" s="276"/>
      <c r="AV434" s="276"/>
      <c r="AW434" s="276"/>
      <c r="AX434" s="276"/>
      <c r="AY434" s="276"/>
      <c r="AZ434" s="276"/>
      <c r="BA434" s="276"/>
      <c r="BB434" s="276"/>
      <c r="BC434" s="276"/>
      <c r="BD434" s="276"/>
      <c r="BE434" s="276"/>
      <c r="BF434" s="276"/>
      <c r="BG434" s="276"/>
      <c r="BH434" s="276"/>
    </row>
    <row r="435" spans="1:60" s="141" customFormat="1" ht="39.75" customHeight="1" x14ac:dyDescent="0.2">
      <c r="A435" s="464">
        <v>44505</v>
      </c>
      <c r="B435" s="5">
        <v>34022</v>
      </c>
      <c r="C435" s="193" t="s">
        <v>10825</v>
      </c>
      <c r="D435" s="95"/>
      <c r="E435" s="42">
        <v>322800</v>
      </c>
      <c r="F435" s="724">
        <f t="shared" si="6"/>
        <v>3159501368.0900006</v>
      </c>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76"/>
      <c r="AE435" s="276"/>
      <c r="AF435" s="276"/>
      <c r="AG435" s="276"/>
      <c r="AH435" s="276"/>
      <c r="AI435" s="276"/>
      <c r="AJ435" s="276"/>
      <c r="AK435" s="276"/>
      <c r="AL435" s="276"/>
      <c r="AM435" s="276"/>
      <c r="AN435" s="276"/>
      <c r="AO435" s="276"/>
      <c r="AP435" s="276"/>
      <c r="AQ435" s="276"/>
      <c r="AR435" s="276"/>
      <c r="AS435" s="276"/>
      <c r="AT435" s="276"/>
      <c r="AU435" s="276"/>
      <c r="AV435" s="276"/>
      <c r="AW435" s="276"/>
      <c r="AX435" s="276"/>
      <c r="AY435" s="276"/>
      <c r="AZ435" s="276"/>
      <c r="BA435" s="276"/>
      <c r="BB435" s="276"/>
      <c r="BC435" s="276"/>
      <c r="BD435" s="276"/>
      <c r="BE435" s="276"/>
      <c r="BF435" s="276"/>
      <c r="BG435" s="276"/>
      <c r="BH435" s="276"/>
    </row>
    <row r="436" spans="1:60" s="141" customFormat="1" ht="41.25" customHeight="1" x14ac:dyDescent="0.2">
      <c r="A436" s="464">
        <v>44505</v>
      </c>
      <c r="B436" s="252" t="s">
        <v>10824</v>
      </c>
      <c r="C436" s="193" t="s">
        <v>10826</v>
      </c>
      <c r="D436" s="95"/>
      <c r="E436" s="42">
        <v>842990.11</v>
      </c>
      <c r="F436" s="724">
        <f t="shared" si="6"/>
        <v>3158658377.9800005</v>
      </c>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76"/>
      <c r="AE436" s="276"/>
      <c r="AF436" s="276"/>
      <c r="AG436" s="276"/>
      <c r="AH436" s="276"/>
      <c r="AI436" s="276"/>
      <c r="AJ436" s="276"/>
      <c r="AK436" s="276"/>
      <c r="AL436" s="276"/>
      <c r="AM436" s="276"/>
      <c r="AN436" s="276"/>
      <c r="AO436" s="276"/>
      <c r="AP436" s="276"/>
      <c r="AQ436" s="276"/>
      <c r="AR436" s="276"/>
      <c r="AS436" s="276"/>
      <c r="AT436" s="276"/>
      <c r="AU436" s="276"/>
      <c r="AV436" s="276"/>
      <c r="AW436" s="276"/>
      <c r="AX436" s="276"/>
      <c r="AY436" s="276"/>
      <c r="AZ436" s="276"/>
      <c r="BA436" s="276"/>
      <c r="BB436" s="276"/>
      <c r="BC436" s="276"/>
      <c r="BD436" s="276"/>
      <c r="BE436" s="276"/>
      <c r="BF436" s="276"/>
      <c r="BG436" s="276"/>
      <c r="BH436" s="276"/>
    </row>
    <row r="437" spans="1:60" s="141" customFormat="1" ht="19.5" customHeight="1" x14ac:dyDescent="0.2">
      <c r="A437" s="464">
        <v>44510</v>
      </c>
      <c r="B437" s="5">
        <v>34023</v>
      </c>
      <c r="C437" s="193" t="s">
        <v>41</v>
      </c>
      <c r="D437" s="95"/>
      <c r="E437" s="42">
        <v>0</v>
      </c>
      <c r="F437" s="724">
        <f t="shared" si="6"/>
        <v>3158658377.9800005</v>
      </c>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76"/>
      <c r="AE437" s="276"/>
      <c r="AF437" s="276"/>
      <c r="AG437" s="276"/>
      <c r="AH437" s="276"/>
      <c r="AI437" s="276"/>
      <c r="AJ437" s="276"/>
      <c r="AK437" s="276"/>
      <c r="AL437" s="276"/>
      <c r="AM437" s="276"/>
      <c r="AN437" s="276"/>
      <c r="AO437" s="276"/>
      <c r="AP437" s="276"/>
      <c r="AQ437" s="276"/>
      <c r="AR437" s="276"/>
      <c r="AS437" s="276"/>
      <c r="AT437" s="276"/>
      <c r="AU437" s="276"/>
      <c r="AV437" s="276"/>
      <c r="AW437" s="276"/>
      <c r="AX437" s="276"/>
      <c r="AY437" s="276"/>
      <c r="AZ437" s="276"/>
      <c r="BA437" s="276"/>
      <c r="BB437" s="276"/>
      <c r="BC437" s="276"/>
      <c r="BD437" s="276"/>
      <c r="BE437" s="276"/>
      <c r="BF437" s="276"/>
      <c r="BG437" s="276"/>
      <c r="BH437" s="276"/>
    </row>
    <row r="438" spans="1:60" s="141" customFormat="1" ht="51.75" customHeight="1" x14ac:dyDescent="0.2">
      <c r="A438" s="464">
        <v>44510</v>
      </c>
      <c r="B438" s="5">
        <v>34024</v>
      </c>
      <c r="C438" s="193" t="s">
        <v>11058</v>
      </c>
      <c r="D438" s="95"/>
      <c r="E438" s="42">
        <v>506660</v>
      </c>
      <c r="F438" s="724">
        <f t="shared" si="6"/>
        <v>3158151717.9800005</v>
      </c>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s="276"/>
      <c r="AG438" s="276"/>
      <c r="AH438" s="276"/>
      <c r="AI438" s="276"/>
      <c r="AJ438" s="276"/>
      <c r="AK438" s="276"/>
      <c r="AL438" s="276"/>
      <c r="AM438" s="276"/>
      <c r="AN438" s="276"/>
      <c r="AO438" s="276"/>
      <c r="AP438" s="276"/>
      <c r="AQ438" s="276"/>
      <c r="AR438" s="276"/>
      <c r="AS438" s="276"/>
      <c r="AT438" s="276"/>
      <c r="AU438" s="276"/>
      <c r="AV438" s="276"/>
      <c r="AW438" s="276"/>
      <c r="AX438" s="276"/>
      <c r="AY438" s="276"/>
      <c r="AZ438" s="276"/>
      <c r="BA438" s="276"/>
      <c r="BB438" s="276"/>
      <c r="BC438" s="276"/>
      <c r="BD438" s="276"/>
      <c r="BE438" s="276"/>
      <c r="BF438" s="276"/>
      <c r="BG438" s="276"/>
      <c r="BH438" s="276"/>
    </row>
    <row r="439" spans="1:60" s="141" customFormat="1" ht="34.5" customHeight="1" x14ac:dyDescent="0.2">
      <c r="A439" s="464">
        <v>44511</v>
      </c>
      <c r="B439" s="5">
        <v>34025</v>
      </c>
      <c r="C439" s="193" t="s">
        <v>10979</v>
      </c>
      <c r="D439" s="95"/>
      <c r="E439" s="42">
        <v>270000</v>
      </c>
      <c r="F439" s="724">
        <f t="shared" si="6"/>
        <v>3157881717.9800005</v>
      </c>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76"/>
      <c r="AE439" s="276"/>
      <c r="AF439" s="276"/>
      <c r="AG439" s="276"/>
      <c r="AH439" s="276"/>
      <c r="AI439" s="276"/>
      <c r="AJ439" s="276"/>
      <c r="AK439" s="276"/>
      <c r="AL439" s="276"/>
      <c r="AM439" s="276"/>
      <c r="AN439" s="276"/>
      <c r="AO439" s="276"/>
      <c r="AP439" s="276"/>
      <c r="AQ439" s="276"/>
      <c r="AR439" s="276"/>
      <c r="AS439" s="276"/>
      <c r="AT439" s="276"/>
      <c r="AU439" s="276"/>
      <c r="AV439" s="276"/>
      <c r="AW439" s="276"/>
      <c r="AX439" s="276"/>
      <c r="AY439" s="276"/>
      <c r="AZ439" s="276"/>
      <c r="BA439" s="276"/>
      <c r="BB439" s="276"/>
      <c r="BC439" s="276"/>
      <c r="BD439" s="276"/>
      <c r="BE439" s="276"/>
      <c r="BF439" s="276"/>
      <c r="BG439" s="276"/>
      <c r="BH439" s="276"/>
    </row>
    <row r="440" spans="1:60" s="141" customFormat="1" ht="35.25" customHeight="1" x14ac:dyDescent="0.2">
      <c r="A440" s="464">
        <v>44512</v>
      </c>
      <c r="B440" s="5">
        <v>34026</v>
      </c>
      <c r="C440" s="193" t="s">
        <v>11021</v>
      </c>
      <c r="D440" s="95"/>
      <c r="E440" s="42">
        <v>147144.29</v>
      </c>
      <c r="F440" s="724">
        <f t="shared" si="6"/>
        <v>3157734573.6900005</v>
      </c>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276"/>
      <c r="AF440" s="276"/>
      <c r="AG440" s="276"/>
      <c r="AH440" s="276"/>
      <c r="AI440" s="276"/>
      <c r="AJ440" s="276"/>
      <c r="AK440" s="276"/>
      <c r="AL440" s="276"/>
      <c r="AM440" s="276"/>
      <c r="AN440" s="276"/>
      <c r="AO440" s="276"/>
      <c r="AP440" s="276"/>
      <c r="AQ440" s="276"/>
      <c r="AR440" s="276"/>
      <c r="AS440" s="276"/>
      <c r="AT440" s="276"/>
      <c r="AU440" s="276"/>
      <c r="AV440" s="276"/>
      <c r="AW440" s="276"/>
      <c r="AX440" s="276"/>
      <c r="AY440" s="276"/>
      <c r="AZ440" s="276"/>
      <c r="BA440" s="276"/>
      <c r="BB440" s="276"/>
      <c r="BC440" s="276"/>
      <c r="BD440" s="276"/>
      <c r="BE440" s="276"/>
      <c r="BF440" s="276"/>
      <c r="BG440" s="276"/>
      <c r="BH440" s="276"/>
    </row>
    <row r="441" spans="1:60" s="141" customFormat="1" ht="34.5" customHeight="1" x14ac:dyDescent="0.2">
      <c r="A441" s="464">
        <v>44512</v>
      </c>
      <c r="B441" s="5">
        <v>34027</v>
      </c>
      <c r="C441" s="193" t="s">
        <v>11022</v>
      </c>
      <c r="D441" s="95"/>
      <c r="E441" s="42">
        <v>666313.91</v>
      </c>
      <c r="F441" s="724">
        <f t="shared" si="6"/>
        <v>3157068259.7800007</v>
      </c>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6"/>
      <c r="AF441" s="276"/>
      <c r="AG441" s="276"/>
      <c r="AH441" s="276"/>
      <c r="AI441" s="276"/>
      <c r="AJ441" s="276"/>
      <c r="AK441" s="276"/>
      <c r="AL441" s="276"/>
      <c r="AM441" s="276"/>
      <c r="AN441" s="276"/>
      <c r="AO441" s="276"/>
      <c r="AP441" s="276"/>
      <c r="AQ441" s="276"/>
      <c r="AR441" s="276"/>
      <c r="AS441" s="276"/>
      <c r="AT441" s="276"/>
      <c r="AU441" s="276"/>
      <c r="AV441" s="276"/>
      <c r="AW441" s="276"/>
      <c r="AX441" s="276"/>
      <c r="AY441" s="276"/>
      <c r="AZ441" s="276"/>
      <c r="BA441" s="276"/>
      <c r="BB441" s="276"/>
      <c r="BC441" s="276"/>
      <c r="BD441" s="276"/>
      <c r="BE441" s="276"/>
      <c r="BF441" s="276"/>
      <c r="BG441" s="276"/>
      <c r="BH441" s="276"/>
    </row>
    <row r="442" spans="1:60" s="141" customFormat="1" ht="34.5" customHeight="1" x14ac:dyDescent="0.2">
      <c r="A442" s="464">
        <v>44512</v>
      </c>
      <c r="B442" s="5">
        <v>34028</v>
      </c>
      <c r="C442" s="193" t="s">
        <v>11023</v>
      </c>
      <c r="D442" s="95"/>
      <c r="E442" s="42">
        <v>1474754.15</v>
      </c>
      <c r="F442" s="724">
        <f t="shared" si="6"/>
        <v>3155593505.6300006</v>
      </c>
      <c r="G442" s="276"/>
      <c r="H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276"/>
      <c r="AF442" s="276"/>
      <c r="AG442" s="276"/>
      <c r="AH442" s="276"/>
      <c r="AI442" s="276"/>
      <c r="AJ442" s="276"/>
      <c r="AK442" s="276"/>
      <c r="AL442" s="276"/>
      <c r="AM442" s="276"/>
      <c r="AN442" s="276"/>
      <c r="AO442" s="276"/>
      <c r="AP442" s="276"/>
      <c r="AQ442" s="276"/>
      <c r="AR442" s="276"/>
      <c r="AS442" s="276"/>
      <c r="AT442" s="276"/>
      <c r="AU442" s="276"/>
      <c r="AV442" s="276"/>
      <c r="AW442" s="276"/>
      <c r="AX442" s="276"/>
      <c r="AY442" s="276"/>
      <c r="AZ442" s="276"/>
      <c r="BA442" s="276"/>
      <c r="BB442" s="276"/>
      <c r="BC442" s="276"/>
      <c r="BD442" s="276"/>
      <c r="BE442" s="276"/>
      <c r="BF442" s="276"/>
      <c r="BG442" s="276"/>
      <c r="BH442" s="276"/>
    </row>
    <row r="443" spans="1:60" s="141" customFormat="1" ht="40.5" customHeight="1" x14ac:dyDescent="0.2">
      <c r="A443" s="464">
        <v>44515</v>
      </c>
      <c r="B443" s="5">
        <v>34029</v>
      </c>
      <c r="C443" s="193" t="s">
        <v>11101</v>
      </c>
      <c r="D443" s="95"/>
      <c r="E443" s="42">
        <v>662686.46</v>
      </c>
      <c r="F443" s="724">
        <f t="shared" si="6"/>
        <v>3154930819.1700006</v>
      </c>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76"/>
      <c r="AE443" s="276"/>
      <c r="AF443" s="276"/>
      <c r="AG443" s="276"/>
      <c r="AH443" s="276"/>
      <c r="AI443" s="276"/>
      <c r="AJ443" s="276"/>
      <c r="AK443" s="276"/>
      <c r="AL443" s="276"/>
      <c r="AM443" s="276"/>
      <c r="AN443" s="276"/>
      <c r="AO443" s="276"/>
      <c r="AP443" s="276"/>
      <c r="AQ443" s="276"/>
      <c r="AR443" s="276"/>
      <c r="AS443" s="276"/>
      <c r="AT443" s="276"/>
      <c r="AU443" s="276"/>
      <c r="AV443" s="276"/>
      <c r="AW443" s="276"/>
      <c r="AX443" s="276"/>
      <c r="AY443" s="276"/>
      <c r="AZ443" s="276"/>
      <c r="BA443" s="276"/>
      <c r="BB443" s="276"/>
      <c r="BC443" s="276"/>
      <c r="BD443" s="276"/>
      <c r="BE443" s="276"/>
      <c r="BF443" s="276"/>
      <c r="BG443" s="276"/>
      <c r="BH443" s="276"/>
    </row>
    <row r="444" spans="1:60" s="141" customFormat="1" ht="33.75" customHeight="1" x14ac:dyDescent="0.2">
      <c r="A444" s="464">
        <v>44515</v>
      </c>
      <c r="B444" s="5">
        <v>34030</v>
      </c>
      <c r="C444" s="193" t="s">
        <v>11103</v>
      </c>
      <c r="D444" s="95"/>
      <c r="E444" s="42">
        <v>1597371.49</v>
      </c>
      <c r="F444" s="724">
        <f t="shared" si="6"/>
        <v>3153333447.6800008</v>
      </c>
      <c r="G444" s="276"/>
      <c r="H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76"/>
      <c r="AE444" s="276"/>
      <c r="AF444" s="276"/>
      <c r="AG444" s="276"/>
      <c r="AH444" s="276"/>
      <c r="AI444" s="276"/>
      <c r="AJ444" s="276"/>
      <c r="AK444" s="276"/>
      <c r="AL444" s="276"/>
      <c r="AM444" s="276"/>
      <c r="AN444" s="276"/>
      <c r="AO444" s="276"/>
      <c r="AP444" s="276"/>
      <c r="AQ444" s="276"/>
      <c r="AR444" s="276"/>
      <c r="AS444" s="276"/>
      <c r="AT444" s="276"/>
      <c r="AU444" s="276"/>
      <c r="AV444" s="276"/>
      <c r="AW444" s="276"/>
      <c r="AX444" s="276"/>
      <c r="AY444" s="276"/>
      <c r="AZ444" s="276"/>
      <c r="BA444" s="276"/>
      <c r="BB444" s="276"/>
      <c r="BC444" s="276"/>
      <c r="BD444" s="276"/>
      <c r="BE444" s="276"/>
      <c r="BF444" s="276"/>
      <c r="BG444" s="276"/>
      <c r="BH444" s="276"/>
    </row>
    <row r="445" spans="1:60" s="141" customFormat="1" ht="41.25" customHeight="1" x14ac:dyDescent="0.2">
      <c r="A445" s="887">
        <v>44515</v>
      </c>
      <c r="B445" s="456" t="s">
        <v>11102</v>
      </c>
      <c r="C445" s="457" t="s">
        <v>11152</v>
      </c>
      <c r="D445" s="265"/>
      <c r="E445" s="213">
        <v>805860.99</v>
      </c>
      <c r="F445" s="724">
        <f t="shared" si="6"/>
        <v>3152527586.690001</v>
      </c>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76"/>
      <c r="AE445" s="276"/>
      <c r="AF445" s="276"/>
      <c r="AG445" s="276"/>
      <c r="AH445" s="276"/>
      <c r="AI445" s="276"/>
      <c r="AJ445" s="276"/>
      <c r="AK445" s="276"/>
      <c r="AL445" s="276"/>
      <c r="AM445" s="276"/>
      <c r="AN445" s="276"/>
      <c r="AO445" s="276"/>
      <c r="AP445" s="276"/>
      <c r="AQ445" s="276"/>
      <c r="AR445" s="276"/>
      <c r="AS445" s="276"/>
      <c r="AT445" s="276"/>
      <c r="AU445" s="276"/>
      <c r="AV445" s="276"/>
      <c r="AW445" s="276"/>
      <c r="AX445" s="276"/>
      <c r="AY445" s="276"/>
      <c r="AZ445" s="276"/>
      <c r="BA445" s="276"/>
      <c r="BB445" s="276"/>
      <c r="BC445" s="276"/>
      <c r="BD445" s="276"/>
      <c r="BE445" s="276"/>
      <c r="BF445" s="276"/>
      <c r="BG445" s="276"/>
      <c r="BH445" s="276"/>
    </row>
    <row r="446" spans="1:60" s="141" customFormat="1" ht="45" customHeight="1" x14ac:dyDescent="0.2">
      <c r="A446" s="973">
        <v>44516</v>
      </c>
      <c r="B446" s="187" t="s">
        <v>11146</v>
      </c>
      <c r="C446" s="214" t="s">
        <v>11151</v>
      </c>
      <c r="D446" s="95"/>
      <c r="E446" s="472">
        <v>758127.56</v>
      </c>
      <c r="F446" s="724">
        <f t="shared" si="6"/>
        <v>3151769459.1300011</v>
      </c>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76"/>
      <c r="AE446" s="276"/>
      <c r="AF446" s="276"/>
      <c r="AG446" s="276"/>
      <c r="AH446" s="276"/>
      <c r="AI446" s="276"/>
      <c r="AJ446" s="276"/>
      <c r="AK446" s="276"/>
      <c r="AL446" s="276"/>
      <c r="AM446" s="276"/>
      <c r="AN446" s="276"/>
      <c r="AO446" s="276"/>
      <c r="AP446" s="276"/>
      <c r="AQ446" s="276"/>
      <c r="AR446" s="276"/>
      <c r="AS446" s="276"/>
      <c r="AT446" s="276"/>
      <c r="AU446" s="276"/>
      <c r="AV446" s="276"/>
      <c r="AW446" s="276"/>
      <c r="AX446" s="276"/>
      <c r="AY446" s="276"/>
      <c r="AZ446" s="276"/>
      <c r="BA446" s="276"/>
      <c r="BB446" s="276"/>
      <c r="BC446" s="276"/>
      <c r="BD446" s="276"/>
      <c r="BE446" s="276"/>
      <c r="BF446" s="276"/>
      <c r="BG446" s="276"/>
      <c r="BH446" s="276"/>
    </row>
    <row r="447" spans="1:60" s="141" customFormat="1" ht="54.75" customHeight="1" x14ac:dyDescent="0.2">
      <c r="A447" s="464">
        <v>44517</v>
      </c>
      <c r="B447" s="252" t="s">
        <v>11147</v>
      </c>
      <c r="C447" s="193" t="s">
        <v>11149</v>
      </c>
      <c r="D447" s="176"/>
      <c r="E447" s="42">
        <v>270000</v>
      </c>
      <c r="F447" s="724">
        <f t="shared" si="6"/>
        <v>3151499459.1300011</v>
      </c>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276"/>
      <c r="AF447" s="276"/>
      <c r="AG447" s="276"/>
      <c r="AH447" s="276"/>
      <c r="AI447" s="276"/>
      <c r="AJ447" s="276"/>
      <c r="AK447" s="276"/>
      <c r="AL447" s="276"/>
      <c r="AM447" s="276"/>
      <c r="AN447" s="276"/>
      <c r="AO447" s="276"/>
      <c r="AP447" s="276"/>
      <c r="AQ447" s="276"/>
      <c r="AR447" s="276"/>
      <c r="AS447" s="276"/>
      <c r="AT447" s="276"/>
      <c r="AU447" s="276"/>
      <c r="AV447" s="276"/>
      <c r="AW447" s="276"/>
      <c r="AX447" s="276"/>
      <c r="AY447" s="276"/>
      <c r="AZ447" s="276"/>
      <c r="BA447" s="276"/>
      <c r="BB447" s="276"/>
      <c r="BC447" s="276"/>
      <c r="BD447" s="276"/>
      <c r="BE447" s="276"/>
      <c r="BF447" s="276"/>
      <c r="BG447" s="276"/>
      <c r="BH447" s="276"/>
    </row>
    <row r="448" spans="1:60" s="141" customFormat="1" ht="37.5" customHeight="1" x14ac:dyDescent="0.2">
      <c r="A448" s="464">
        <v>44517</v>
      </c>
      <c r="B448" s="252" t="s">
        <v>11148</v>
      </c>
      <c r="C448" s="193" t="s">
        <v>11150</v>
      </c>
      <c r="D448" s="95"/>
      <c r="E448" s="42">
        <v>1868129.87</v>
      </c>
      <c r="F448" s="724">
        <f t="shared" si="6"/>
        <v>3149631329.2600012</v>
      </c>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76"/>
      <c r="AE448" s="276"/>
      <c r="AF448" s="276"/>
      <c r="AG448" s="276"/>
      <c r="AH448" s="276"/>
      <c r="AI448" s="276"/>
      <c r="AJ448" s="276"/>
      <c r="AK448" s="276"/>
      <c r="AL448" s="276"/>
      <c r="AM448" s="276"/>
      <c r="AN448" s="276"/>
      <c r="AO448" s="276"/>
      <c r="AP448" s="276"/>
      <c r="AQ448" s="276"/>
      <c r="AR448" s="276"/>
      <c r="AS448" s="276"/>
      <c r="AT448" s="276"/>
      <c r="AU448" s="276"/>
      <c r="AV448" s="276"/>
      <c r="AW448" s="276"/>
      <c r="AX448" s="276"/>
      <c r="AY448" s="276"/>
      <c r="AZ448" s="276"/>
      <c r="BA448" s="276"/>
      <c r="BB448" s="276"/>
      <c r="BC448" s="276"/>
      <c r="BD448" s="276"/>
      <c r="BE448" s="276"/>
      <c r="BF448" s="276"/>
      <c r="BG448" s="276"/>
      <c r="BH448" s="276"/>
    </row>
    <row r="449" spans="1:60" s="141" customFormat="1" ht="42.75" customHeight="1" x14ac:dyDescent="0.2">
      <c r="A449" s="464">
        <v>44519</v>
      </c>
      <c r="B449" s="5">
        <v>34031</v>
      </c>
      <c r="C449" s="193" t="s">
        <v>11224</v>
      </c>
      <c r="D449" s="95"/>
      <c r="E449" s="42">
        <v>396410.98</v>
      </c>
      <c r="F449" s="724">
        <f t="shared" si="6"/>
        <v>3149234918.2800012</v>
      </c>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76"/>
      <c r="AE449" s="276"/>
      <c r="AF449" s="276"/>
      <c r="AG449" s="276"/>
      <c r="AH449" s="276"/>
      <c r="AI449" s="276"/>
      <c r="AJ449" s="276"/>
      <c r="AK449" s="276"/>
      <c r="AL449" s="276"/>
      <c r="AM449" s="276"/>
      <c r="AN449" s="276"/>
      <c r="AO449" s="276"/>
      <c r="AP449" s="276"/>
      <c r="AQ449" s="276"/>
      <c r="AR449" s="276"/>
      <c r="AS449" s="276"/>
      <c r="AT449" s="276"/>
      <c r="AU449" s="276"/>
      <c r="AV449" s="276"/>
      <c r="AW449" s="276"/>
      <c r="AX449" s="276"/>
      <c r="AY449" s="276"/>
      <c r="AZ449" s="276"/>
      <c r="BA449" s="276"/>
      <c r="BB449" s="276"/>
      <c r="BC449" s="276"/>
      <c r="BD449" s="276"/>
      <c r="BE449" s="276"/>
      <c r="BF449" s="276"/>
      <c r="BG449" s="276"/>
      <c r="BH449" s="276"/>
    </row>
    <row r="450" spans="1:60" s="141" customFormat="1" ht="75" customHeight="1" x14ac:dyDescent="0.2">
      <c r="A450" s="464">
        <v>44519</v>
      </c>
      <c r="B450" s="5">
        <v>34032</v>
      </c>
      <c r="C450" s="193" t="s">
        <v>11225</v>
      </c>
      <c r="D450" s="95"/>
      <c r="E450" s="42">
        <v>3529346.77</v>
      </c>
      <c r="F450" s="724">
        <f t="shared" si="6"/>
        <v>3145705571.5100012</v>
      </c>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276"/>
      <c r="AF450" s="276"/>
      <c r="AG450" s="276"/>
      <c r="AH450" s="276"/>
      <c r="AI450" s="276"/>
      <c r="AJ450" s="276"/>
      <c r="AK450" s="276"/>
      <c r="AL450" s="276"/>
      <c r="AM450" s="276"/>
      <c r="AN450" s="276"/>
      <c r="AO450" s="276"/>
      <c r="AP450" s="276"/>
      <c r="AQ450" s="276"/>
      <c r="AR450" s="276"/>
      <c r="AS450" s="276"/>
      <c r="AT450" s="276"/>
      <c r="AU450" s="276"/>
      <c r="AV450" s="276"/>
      <c r="AW450" s="276"/>
      <c r="AX450" s="276"/>
      <c r="AY450" s="276"/>
      <c r="AZ450" s="276"/>
      <c r="BA450" s="276"/>
      <c r="BB450" s="276"/>
      <c r="BC450" s="276"/>
      <c r="BD450" s="276"/>
      <c r="BE450" s="276"/>
      <c r="BF450" s="276"/>
      <c r="BG450" s="276"/>
      <c r="BH450" s="276"/>
    </row>
    <row r="451" spans="1:60" s="141" customFormat="1" ht="43.5" customHeight="1" x14ac:dyDescent="0.2">
      <c r="A451" s="464">
        <v>44519</v>
      </c>
      <c r="B451" s="252" t="s">
        <v>11223</v>
      </c>
      <c r="C451" s="193" t="s">
        <v>11226</v>
      </c>
      <c r="D451" s="95"/>
      <c r="E451" s="42">
        <v>832059.98</v>
      </c>
      <c r="F451" s="724">
        <f t="shared" si="6"/>
        <v>3144873511.5300012</v>
      </c>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276"/>
      <c r="AF451" s="276"/>
      <c r="AG451" s="276"/>
      <c r="AH451" s="276"/>
      <c r="AI451" s="276"/>
      <c r="AJ451" s="276"/>
      <c r="AK451" s="276"/>
      <c r="AL451" s="276"/>
      <c r="AM451" s="276"/>
      <c r="AN451" s="276"/>
      <c r="AO451" s="276"/>
      <c r="AP451" s="276"/>
      <c r="AQ451" s="276"/>
      <c r="AR451" s="276"/>
      <c r="AS451" s="276"/>
      <c r="AT451" s="276"/>
      <c r="AU451" s="276"/>
      <c r="AV451" s="276"/>
      <c r="AW451" s="276"/>
      <c r="AX451" s="276"/>
      <c r="AY451" s="276"/>
      <c r="AZ451" s="276"/>
      <c r="BA451" s="276"/>
      <c r="BB451" s="276"/>
      <c r="BC451" s="276"/>
      <c r="BD451" s="276"/>
      <c r="BE451" s="276"/>
      <c r="BF451" s="276"/>
      <c r="BG451" s="276"/>
      <c r="BH451" s="276"/>
    </row>
    <row r="452" spans="1:60" s="141" customFormat="1" ht="24" customHeight="1" x14ac:dyDescent="0.2">
      <c r="A452" s="464">
        <v>44525</v>
      </c>
      <c r="B452" s="5">
        <v>34033</v>
      </c>
      <c r="C452" s="193" t="s">
        <v>41</v>
      </c>
      <c r="D452" s="95"/>
      <c r="E452" s="42">
        <v>0</v>
      </c>
      <c r="F452" s="724">
        <f t="shared" si="6"/>
        <v>3144873511.5300012</v>
      </c>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76"/>
      <c r="AE452" s="276"/>
      <c r="AF452" s="276"/>
      <c r="AG452" s="276"/>
      <c r="AH452" s="276"/>
      <c r="AI452" s="276"/>
      <c r="AJ452" s="276"/>
      <c r="AK452" s="276"/>
      <c r="AL452" s="276"/>
      <c r="AM452" s="276"/>
      <c r="AN452" s="276"/>
      <c r="AO452" s="276"/>
      <c r="AP452" s="276"/>
      <c r="AQ452" s="276"/>
      <c r="AR452" s="276"/>
      <c r="AS452" s="276"/>
      <c r="AT452" s="276"/>
      <c r="AU452" s="276"/>
      <c r="AV452" s="276"/>
      <c r="AW452" s="276"/>
      <c r="AX452" s="276"/>
      <c r="AY452" s="276"/>
      <c r="AZ452" s="276"/>
      <c r="BA452" s="276"/>
      <c r="BB452" s="276"/>
      <c r="BC452" s="276"/>
      <c r="BD452" s="276"/>
      <c r="BE452" s="276"/>
      <c r="BF452" s="276"/>
      <c r="BG452" s="276"/>
      <c r="BH452" s="276"/>
    </row>
    <row r="453" spans="1:60" s="141" customFormat="1" ht="51" customHeight="1" x14ac:dyDescent="0.2">
      <c r="A453" s="464">
        <v>44526</v>
      </c>
      <c r="B453" s="252" t="s">
        <v>11440</v>
      </c>
      <c r="C453" s="193" t="s">
        <v>11447</v>
      </c>
      <c r="D453" s="95"/>
      <c r="E453" s="42">
        <v>39430853.200000003</v>
      </c>
      <c r="F453" s="724">
        <f t="shared" si="6"/>
        <v>3105442658.3300014</v>
      </c>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276"/>
      <c r="AF453" s="276"/>
      <c r="AG453" s="276"/>
      <c r="AH453" s="276"/>
      <c r="AI453" s="276"/>
      <c r="AJ453" s="276"/>
      <c r="AK453" s="276"/>
      <c r="AL453" s="276"/>
      <c r="AM453" s="276"/>
      <c r="AN453" s="276"/>
      <c r="AO453" s="276"/>
      <c r="AP453" s="276"/>
      <c r="AQ453" s="276"/>
      <c r="AR453" s="276"/>
      <c r="AS453" s="276"/>
      <c r="AT453" s="276"/>
      <c r="AU453" s="276"/>
      <c r="AV453" s="276"/>
      <c r="AW453" s="276"/>
      <c r="AX453" s="276"/>
      <c r="AY453" s="276"/>
      <c r="AZ453" s="276"/>
      <c r="BA453" s="276"/>
      <c r="BB453" s="276"/>
      <c r="BC453" s="276"/>
      <c r="BD453" s="276"/>
      <c r="BE453" s="276"/>
      <c r="BF453" s="276"/>
      <c r="BG453" s="276"/>
      <c r="BH453" s="276"/>
    </row>
    <row r="454" spans="1:60" s="141" customFormat="1" ht="51" customHeight="1" x14ac:dyDescent="0.2">
      <c r="A454" s="464">
        <v>44526</v>
      </c>
      <c r="B454" s="252" t="s">
        <v>11441</v>
      </c>
      <c r="C454" s="193" t="s">
        <v>11446</v>
      </c>
      <c r="D454" s="95"/>
      <c r="E454" s="42">
        <v>3292660.11</v>
      </c>
      <c r="F454" s="724">
        <f t="shared" si="6"/>
        <v>3102149998.2200012</v>
      </c>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276"/>
      <c r="AE454" s="276"/>
      <c r="AF454" s="276"/>
      <c r="AG454" s="276"/>
      <c r="AH454" s="276"/>
      <c r="AI454" s="276"/>
      <c r="AJ454" s="276"/>
      <c r="AK454" s="276"/>
      <c r="AL454" s="276"/>
      <c r="AM454" s="276"/>
      <c r="AN454" s="276"/>
      <c r="AO454" s="276"/>
      <c r="AP454" s="276"/>
      <c r="AQ454" s="276"/>
      <c r="AR454" s="276"/>
      <c r="AS454" s="276"/>
      <c r="AT454" s="276"/>
      <c r="AU454" s="276"/>
      <c r="AV454" s="276"/>
      <c r="AW454" s="276"/>
      <c r="AX454" s="276"/>
      <c r="AY454" s="276"/>
      <c r="AZ454" s="276"/>
      <c r="BA454" s="276"/>
      <c r="BB454" s="276"/>
      <c r="BC454" s="276"/>
      <c r="BD454" s="276"/>
      <c r="BE454" s="276"/>
      <c r="BF454" s="276"/>
      <c r="BG454" s="276"/>
      <c r="BH454" s="276"/>
    </row>
    <row r="455" spans="1:60" s="141" customFormat="1" ht="44.25" customHeight="1" x14ac:dyDescent="0.2">
      <c r="A455" s="464">
        <v>44526</v>
      </c>
      <c r="B455" s="252" t="s">
        <v>11442</v>
      </c>
      <c r="C455" s="193" t="s">
        <v>11445</v>
      </c>
      <c r="D455" s="95"/>
      <c r="E455" s="42">
        <v>3609467.21</v>
      </c>
      <c r="F455" s="724">
        <f t="shared" si="6"/>
        <v>3098540531.0100012</v>
      </c>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276"/>
      <c r="AE455" s="276"/>
      <c r="AF455" s="276"/>
      <c r="AG455" s="276"/>
      <c r="AH455" s="276"/>
      <c r="AI455" s="276"/>
      <c r="AJ455" s="276"/>
      <c r="AK455" s="276"/>
      <c r="AL455" s="276"/>
      <c r="AM455" s="276"/>
      <c r="AN455" s="276"/>
      <c r="AO455" s="276"/>
      <c r="AP455" s="276"/>
      <c r="AQ455" s="276"/>
      <c r="AR455" s="276"/>
      <c r="AS455" s="276"/>
      <c r="AT455" s="276"/>
      <c r="AU455" s="276"/>
      <c r="AV455" s="276"/>
      <c r="AW455" s="276"/>
      <c r="AX455" s="276"/>
      <c r="AY455" s="276"/>
      <c r="AZ455" s="276"/>
      <c r="BA455" s="276"/>
      <c r="BB455" s="276"/>
      <c r="BC455" s="276"/>
      <c r="BD455" s="276"/>
      <c r="BE455" s="276"/>
      <c r="BF455" s="276"/>
      <c r="BG455" s="276"/>
      <c r="BH455" s="276"/>
    </row>
    <row r="456" spans="1:60" s="141" customFormat="1" ht="51.75" customHeight="1" x14ac:dyDescent="0.2">
      <c r="A456" s="464">
        <v>44526</v>
      </c>
      <c r="B456" s="252" t="s">
        <v>11443</v>
      </c>
      <c r="C456" s="193" t="s">
        <v>11444</v>
      </c>
      <c r="D456" s="95"/>
      <c r="E456" s="42">
        <v>538408.71</v>
      </c>
      <c r="F456" s="724">
        <f t="shared" si="6"/>
        <v>3098002122.3000011</v>
      </c>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276"/>
      <c r="AF456" s="276"/>
      <c r="AG456" s="276"/>
      <c r="AH456" s="276"/>
      <c r="AI456" s="276"/>
      <c r="AJ456" s="276"/>
      <c r="AK456" s="276"/>
      <c r="AL456" s="276"/>
      <c r="AM456" s="276"/>
      <c r="AN456" s="276"/>
      <c r="AO456" s="276"/>
      <c r="AP456" s="276"/>
      <c r="AQ456" s="276"/>
      <c r="AR456" s="276"/>
      <c r="AS456" s="276"/>
      <c r="AT456" s="276"/>
      <c r="AU456" s="276"/>
      <c r="AV456" s="276"/>
      <c r="AW456" s="276"/>
      <c r="AX456" s="276"/>
      <c r="AY456" s="276"/>
      <c r="AZ456" s="276"/>
      <c r="BA456" s="276"/>
      <c r="BB456" s="276"/>
      <c r="BC456" s="276"/>
      <c r="BD456" s="276"/>
      <c r="BE456" s="276"/>
      <c r="BF456" s="276"/>
      <c r="BG456" s="276"/>
      <c r="BH456" s="276"/>
    </row>
    <row r="457" spans="1:60" s="141" customFormat="1" ht="34.5" customHeight="1" x14ac:dyDescent="0.2">
      <c r="A457" s="10"/>
      <c r="B457" s="28"/>
      <c r="C457" s="28"/>
      <c r="D457" s="121"/>
      <c r="E457" s="32"/>
      <c r="F457" s="113"/>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76"/>
      <c r="AE457" s="276"/>
      <c r="AF457" s="276"/>
      <c r="AG457" s="276"/>
      <c r="AH457" s="276"/>
      <c r="AI457" s="276"/>
      <c r="AJ457" s="276"/>
      <c r="AK457" s="276"/>
      <c r="AL457" s="276"/>
      <c r="AM457" s="276"/>
      <c r="AN457" s="276"/>
      <c r="AO457" s="276"/>
      <c r="AP457" s="276"/>
      <c r="AQ457" s="276"/>
      <c r="AR457" s="276"/>
      <c r="AS457" s="276"/>
      <c r="AT457" s="276"/>
      <c r="AU457" s="276"/>
      <c r="AV457" s="276"/>
      <c r="AW457" s="276"/>
      <c r="AX457" s="276"/>
      <c r="AY457" s="276"/>
      <c r="AZ457" s="276"/>
      <c r="BA457" s="276"/>
      <c r="BB457" s="276"/>
      <c r="BC457" s="276"/>
      <c r="BD457" s="276"/>
      <c r="BE457" s="276"/>
      <c r="BF457" s="276"/>
      <c r="BG457" s="276"/>
      <c r="BH457" s="276"/>
    </row>
    <row r="458" spans="1:60" s="141" customFormat="1" ht="34.5" customHeight="1" x14ac:dyDescent="0.2">
      <c r="A458" s="10"/>
      <c r="B458" s="28"/>
      <c r="C458" s="28"/>
      <c r="D458" s="121"/>
      <c r="E458" s="32"/>
      <c r="F458" s="113"/>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76"/>
      <c r="AE458" s="276"/>
      <c r="AF458" s="276"/>
      <c r="AG458" s="276"/>
      <c r="AH458" s="276"/>
      <c r="AI458" s="276"/>
      <c r="AJ458" s="276"/>
      <c r="AK458" s="276"/>
      <c r="AL458" s="276"/>
      <c r="AM458" s="276"/>
      <c r="AN458" s="276"/>
      <c r="AO458" s="276"/>
      <c r="AP458" s="276"/>
      <c r="AQ458" s="276"/>
      <c r="AR458" s="276"/>
      <c r="AS458" s="276"/>
      <c r="AT458" s="276"/>
      <c r="AU458" s="276"/>
      <c r="AV458" s="276"/>
      <c r="AW458" s="276"/>
      <c r="AX458" s="276"/>
      <c r="AY458" s="276"/>
      <c r="AZ458" s="276"/>
      <c r="BA458" s="276"/>
      <c r="BB458" s="276"/>
      <c r="BC458" s="276"/>
      <c r="BD458" s="276"/>
      <c r="BE458" s="276"/>
      <c r="BF458" s="276"/>
      <c r="BG458" s="276"/>
      <c r="BH458" s="276"/>
    </row>
    <row r="459" spans="1:60" s="141" customFormat="1" ht="34.5" customHeight="1" x14ac:dyDescent="0.2">
      <c r="A459" s="10"/>
      <c r="B459" s="28"/>
      <c r="C459" s="28"/>
      <c r="D459" s="121"/>
      <c r="E459" s="32"/>
      <c r="F459" s="113"/>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76"/>
      <c r="AE459" s="276"/>
      <c r="AF459" s="276"/>
      <c r="AG459" s="276"/>
      <c r="AH459" s="276"/>
      <c r="AI459" s="276"/>
      <c r="AJ459" s="276"/>
      <c r="AK459" s="276"/>
      <c r="AL459" s="276"/>
      <c r="AM459" s="276"/>
      <c r="AN459" s="276"/>
      <c r="AO459" s="276"/>
      <c r="AP459" s="276"/>
      <c r="AQ459" s="276"/>
      <c r="AR459" s="276"/>
      <c r="AS459" s="276"/>
      <c r="AT459" s="276"/>
      <c r="AU459" s="276"/>
      <c r="AV459" s="276"/>
      <c r="AW459" s="276"/>
      <c r="AX459" s="276"/>
      <c r="AY459" s="276"/>
      <c r="AZ459" s="276"/>
      <c r="BA459" s="276"/>
      <c r="BB459" s="276"/>
      <c r="BC459" s="276"/>
      <c r="BD459" s="276"/>
      <c r="BE459" s="276"/>
      <c r="BF459" s="276"/>
      <c r="BG459" s="276"/>
      <c r="BH459" s="276"/>
    </row>
    <row r="460" spans="1:60" s="141" customFormat="1" ht="34.5" customHeight="1" x14ac:dyDescent="0.2">
      <c r="A460" s="10"/>
      <c r="B460" s="28"/>
      <c r="C460" s="28"/>
      <c r="D460" s="121"/>
      <c r="E460" s="32"/>
      <c r="F460" s="113"/>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76"/>
      <c r="AE460" s="276"/>
      <c r="AF460" s="276"/>
      <c r="AG460" s="276"/>
      <c r="AH460" s="276"/>
      <c r="AI460" s="276"/>
      <c r="AJ460" s="276"/>
      <c r="AK460" s="276"/>
      <c r="AL460" s="276"/>
      <c r="AM460" s="276"/>
      <c r="AN460" s="276"/>
      <c r="AO460" s="276"/>
      <c r="AP460" s="276"/>
      <c r="AQ460" s="276"/>
      <c r="AR460" s="276"/>
      <c r="AS460" s="276"/>
      <c r="AT460" s="276"/>
      <c r="AU460" s="276"/>
      <c r="AV460" s="276"/>
      <c r="AW460" s="276"/>
      <c r="AX460" s="276"/>
      <c r="AY460" s="276"/>
      <c r="AZ460" s="276"/>
      <c r="BA460" s="276"/>
      <c r="BB460" s="276"/>
      <c r="BC460" s="276"/>
      <c r="BD460" s="276"/>
      <c r="BE460" s="276"/>
      <c r="BF460" s="276"/>
      <c r="BG460" s="276"/>
      <c r="BH460" s="276"/>
    </row>
    <row r="461" spans="1:60" s="141" customFormat="1" ht="34.5" customHeight="1" x14ac:dyDescent="0.2">
      <c r="A461" s="10"/>
      <c r="B461" s="28"/>
      <c r="C461" s="28"/>
      <c r="D461" s="121"/>
      <c r="E461" s="32"/>
      <c r="F461" s="113"/>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76"/>
      <c r="AE461" s="276"/>
      <c r="AF461" s="276"/>
      <c r="AG461" s="276"/>
      <c r="AH461" s="276"/>
      <c r="AI461" s="276"/>
      <c r="AJ461" s="276"/>
      <c r="AK461" s="276"/>
      <c r="AL461" s="276"/>
      <c r="AM461" s="276"/>
      <c r="AN461" s="276"/>
      <c r="AO461" s="276"/>
      <c r="AP461" s="276"/>
      <c r="AQ461" s="276"/>
      <c r="AR461" s="276"/>
      <c r="AS461" s="276"/>
      <c r="AT461" s="276"/>
      <c r="AU461" s="276"/>
      <c r="AV461" s="276"/>
      <c r="AW461" s="276"/>
      <c r="AX461" s="276"/>
      <c r="AY461" s="276"/>
      <c r="AZ461" s="276"/>
      <c r="BA461" s="276"/>
      <c r="BB461" s="276"/>
      <c r="BC461" s="276"/>
      <c r="BD461" s="276"/>
      <c r="BE461" s="276"/>
      <c r="BF461" s="276"/>
      <c r="BG461" s="276"/>
      <c r="BH461" s="276"/>
    </row>
    <row r="462" spans="1:60" s="141" customFormat="1" ht="34.5" customHeight="1" x14ac:dyDescent="0.2">
      <c r="A462" s="10"/>
      <c r="B462" s="28"/>
      <c r="C462" s="28"/>
      <c r="D462" s="121"/>
      <c r="E462" s="32"/>
      <c r="F462" s="113"/>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276"/>
      <c r="AF462" s="276"/>
      <c r="AG462" s="276"/>
      <c r="AH462" s="276"/>
      <c r="AI462" s="276"/>
      <c r="AJ462" s="276"/>
      <c r="AK462" s="276"/>
      <c r="AL462" s="276"/>
      <c r="AM462" s="276"/>
      <c r="AN462" s="276"/>
      <c r="AO462" s="276"/>
      <c r="AP462" s="276"/>
      <c r="AQ462" s="276"/>
      <c r="AR462" s="276"/>
      <c r="AS462" s="276"/>
      <c r="AT462" s="276"/>
      <c r="AU462" s="276"/>
      <c r="AV462" s="276"/>
      <c r="AW462" s="276"/>
      <c r="AX462" s="276"/>
      <c r="AY462" s="276"/>
      <c r="AZ462" s="276"/>
      <c r="BA462" s="276"/>
      <c r="BB462" s="276"/>
      <c r="BC462" s="276"/>
      <c r="BD462" s="276"/>
      <c r="BE462" s="276"/>
      <c r="BF462" s="276"/>
      <c r="BG462" s="276"/>
      <c r="BH462" s="276"/>
    </row>
    <row r="463" spans="1:60" s="141" customFormat="1" ht="34.5" customHeight="1" x14ac:dyDescent="0.2">
      <c r="A463" s="10"/>
      <c r="B463" s="28"/>
      <c r="C463" s="28"/>
      <c r="D463" s="121"/>
      <c r="E463" s="32"/>
      <c r="F463" s="113"/>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76"/>
      <c r="AE463" s="276"/>
      <c r="AF463" s="276"/>
      <c r="AG463" s="276"/>
      <c r="AH463" s="276"/>
      <c r="AI463" s="276"/>
      <c r="AJ463" s="276"/>
      <c r="AK463" s="276"/>
      <c r="AL463" s="276"/>
      <c r="AM463" s="276"/>
      <c r="AN463" s="276"/>
      <c r="AO463" s="276"/>
      <c r="AP463" s="276"/>
      <c r="AQ463" s="276"/>
      <c r="AR463" s="276"/>
      <c r="AS463" s="276"/>
      <c r="AT463" s="276"/>
      <c r="AU463" s="276"/>
      <c r="AV463" s="276"/>
      <c r="AW463" s="276"/>
      <c r="AX463" s="276"/>
      <c r="AY463" s="276"/>
      <c r="AZ463" s="276"/>
      <c r="BA463" s="276"/>
      <c r="BB463" s="276"/>
      <c r="BC463" s="276"/>
      <c r="BD463" s="276"/>
      <c r="BE463" s="276"/>
      <c r="BF463" s="276"/>
      <c r="BG463" s="276"/>
      <c r="BH463" s="276"/>
    </row>
    <row r="464" spans="1:60" s="141" customFormat="1" ht="34.5" customHeight="1" x14ac:dyDescent="0.2">
      <c r="A464" s="10"/>
      <c r="B464" s="28"/>
      <c r="C464" s="28"/>
      <c r="D464" s="121"/>
      <c r="E464" s="32"/>
      <c r="F464" s="113"/>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76"/>
      <c r="AE464" s="276"/>
      <c r="AF464" s="276"/>
      <c r="AG464" s="276"/>
      <c r="AH464" s="276"/>
      <c r="AI464" s="276"/>
      <c r="AJ464" s="276"/>
      <c r="AK464" s="276"/>
      <c r="AL464" s="276"/>
      <c r="AM464" s="276"/>
      <c r="AN464" s="276"/>
      <c r="AO464" s="276"/>
      <c r="AP464" s="276"/>
      <c r="AQ464" s="276"/>
      <c r="AR464" s="276"/>
      <c r="AS464" s="276"/>
      <c r="AT464" s="276"/>
      <c r="AU464" s="276"/>
      <c r="AV464" s="276"/>
      <c r="AW464" s="276"/>
      <c r="AX464" s="276"/>
      <c r="AY464" s="276"/>
      <c r="AZ464" s="276"/>
      <c r="BA464" s="276"/>
      <c r="BB464" s="276"/>
      <c r="BC464" s="276"/>
      <c r="BD464" s="276"/>
      <c r="BE464" s="276"/>
      <c r="BF464" s="276"/>
      <c r="BG464" s="276"/>
      <c r="BH464" s="276"/>
    </row>
    <row r="465" spans="1:60" s="141" customFormat="1" ht="34.5" customHeight="1" x14ac:dyDescent="0.2">
      <c r="A465" s="10"/>
      <c r="B465" s="28"/>
      <c r="C465" s="28"/>
      <c r="D465" s="121"/>
      <c r="E465" s="32"/>
      <c r="F465" s="113"/>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76"/>
      <c r="AE465" s="276"/>
      <c r="AF465" s="276"/>
      <c r="AG465" s="276"/>
      <c r="AH465" s="276"/>
      <c r="AI465" s="276"/>
      <c r="AJ465" s="276"/>
      <c r="AK465" s="276"/>
      <c r="AL465" s="276"/>
      <c r="AM465" s="276"/>
      <c r="AN465" s="276"/>
      <c r="AO465" s="276"/>
      <c r="AP465" s="276"/>
      <c r="AQ465" s="276"/>
      <c r="AR465" s="276"/>
      <c r="AS465" s="276"/>
      <c r="AT465" s="276"/>
      <c r="AU465" s="276"/>
      <c r="AV465" s="276"/>
      <c r="AW465" s="276"/>
      <c r="AX465" s="276"/>
      <c r="AY465" s="276"/>
      <c r="AZ465" s="276"/>
      <c r="BA465" s="276"/>
      <c r="BB465" s="276"/>
      <c r="BC465" s="276"/>
      <c r="BD465" s="276"/>
      <c r="BE465" s="276"/>
      <c r="BF465" s="276"/>
      <c r="BG465" s="276"/>
      <c r="BH465" s="276"/>
    </row>
    <row r="466" spans="1:60" s="141" customFormat="1" ht="34.5" customHeight="1" x14ac:dyDescent="0.2">
      <c r="A466" s="10"/>
      <c r="B466" s="28"/>
      <c r="C466" s="28"/>
      <c r="D466" s="121"/>
      <c r="E466" s="32"/>
      <c r="F466" s="113"/>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76"/>
      <c r="AE466" s="276"/>
      <c r="AF466" s="276"/>
      <c r="AG466" s="276"/>
      <c r="AH466" s="276"/>
      <c r="AI466" s="276"/>
      <c r="AJ466" s="276"/>
      <c r="AK466" s="276"/>
      <c r="AL466" s="276"/>
      <c r="AM466" s="276"/>
      <c r="AN466" s="276"/>
      <c r="AO466" s="276"/>
      <c r="AP466" s="276"/>
      <c r="AQ466" s="276"/>
      <c r="AR466" s="276"/>
      <c r="AS466" s="276"/>
      <c r="AT466" s="276"/>
      <c r="AU466" s="276"/>
      <c r="AV466" s="276"/>
      <c r="AW466" s="276"/>
      <c r="AX466" s="276"/>
      <c r="AY466" s="276"/>
      <c r="AZ466" s="276"/>
      <c r="BA466" s="276"/>
      <c r="BB466" s="276"/>
      <c r="BC466" s="276"/>
      <c r="BD466" s="276"/>
      <c r="BE466" s="276"/>
      <c r="BF466" s="276"/>
      <c r="BG466" s="276"/>
      <c r="BH466" s="276"/>
    </row>
    <row r="467" spans="1:60" s="141" customFormat="1" ht="34.5" customHeight="1" x14ac:dyDescent="0.2">
      <c r="A467" s="10"/>
      <c r="B467" s="28"/>
      <c r="C467" s="28"/>
      <c r="D467" s="121"/>
      <c r="E467" s="32"/>
      <c r="F467" s="113"/>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76"/>
      <c r="AE467" s="276"/>
      <c r="AF467" s="276"/>
      <c r="AG467" s="276"/>
      <c r="AH467" s="276"/>
      <c r="AI467" s="276"/>
      <c r="AJ467" s="276"/>
      <c r="AK467" s="276"/>
      <c r="AL467" s="276"/>
      <c r="AM467" s="276"/>
      <c r="AN467" s="276"/>
      <c r="AO467" s="276"/>
      <c r="AP467" s="276"/>
      <c r="AQ467" s="276"/>
      <c r="AR467" s="276"/>
      <c r="AS467" s="276"/>
      <c r="AT467" s="276"/>
      <c r="AU467" s="276"/>
      <c r="AV467" s="276"/>
      <c r="AW467" s="276"/>
      <c r="AX467" s="276"/>
      <c r="AY467" s="276"/>
      <c r="AZ467" s="276"/>
      <c r="BA467" s="276"/>
      <c r="BB467" s="276"/>
      <c r="BC467" s="276"/>
      <c r="BD467" s="276"/>
      <c r="BE467" s="276"/>
      <c r="BF467" s="276"/>
      <c r="BG467" s="276"/>
      <c r="BH467" s="276"/>
    </row>
    <row r="468" spans="1:60" s="141" customFormat="1" ht="34.5" customHeight="1" x14ac:dyDescent="0.2">
      <c r="A468" s="10"/>
      <c r="B468" s="28"/>
      <c r="C468" s="28"/>
      <c r="D468" s="121"/>
      <c r="E468" s="32"/>
      <c r="F468" s="113"/>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76"/>
      <c r="AE468" s="276"/>
      <c r="AF468" s="276"/>
      <c r="AG468" s="276"/>
      <c r="AH468" s="276"/>
      <c r="AI468" s="276"/>
      <c r="AJ468" s="276"/>
      <c r="AK468" s="276"/>
      <c r="AL468" s="276"/>
      <c r="AM468" s="276"/>
      <c r="AN468" s="276"/>
      <c r="AO468" s="276"/>
      <c r="AP468" s="276"/>
      <c r="AQ468" s="276"/>
      <c r="AR468" s="276"/>
      <c r="AS468" s="276"/>
      <c r="AT468" s="276"/>
      <c r="AU468" s="276"/>
      <c r="AV468" s="276"/>
      <c r="AW468" s="276"/>
      <c r="AX468" s="276"/>
      <c r="AY468" s="276"/>
      <c r="AZ468" s="276"/>
      <c r="BA468" s="276"/>
      <c r="BB468" s="276"/>
      <c r="BC468" s="276"/>
      <c r="BD468" s="276"/>
      <c r="BE468" s="276"/>
      <c r="BF468" s="276"/>
      <c r="BG468" s="276"/>
      <c r="BH468" s="276"/>
    </row>
    <row r="469" spans="1:60" s="141" customFormat="1" ht="34.5" customHeight="1" x14ac:dyDescent="0.2">
      <c r="A469" s="10"/>
      <c r="B469" s="28"/>
      <c r="C469" s="28"/>
      <c r="D469" s="121"/>
      <c r="E469" s="32"/>
      <c r="F469" s="113"/>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76"/>
      <c r="AE469" s="276"/>
      <c r="AF469" s="276"/>
      <c r="AG469" s="276"/>
      <c r="AH469" s="276"/>
      <c r="AI469" s="276"/>
      <c r="AJ469" s="276"/>
      <c r="AK469" s="276"/>
      <c r="AL469" s="276"/>
      <c r="AM469" s="276"/>
      <c r="AN469" s="276"/>
      <c r="AO469" s="276"/>
      <c r="AP469" s="276"/>
      <c r="AQ469" s="276"/>
      <c r="AR469" s="276"/>
      <c r="AS469" s="276"/>
      <c r="AT469" s="276"/>
      <c r="AU469" s="276"/>
      <c r="AV469" s="276"/>
      <c r="AW469" s="276"/>
      <c r="AX469" s="276"/>
      <c r="AY469" s="276"/>
      <c r="AZ469" s="276"/>
      <c r="BA469" s="276"/>
      <c r="BB469" s="276"/>
      <c r="BC469" s="276"/>
      <c r="BD469" s="276"/>
      <c r="BE469" s="276"/>
      <c r="BF469" s="276"/>
      <c r="BG469" s="276"/>
      <c r="BH469" s="276"/>
    </row>
    <row r="470" spans="1:60" s="141" customFormat="1" ht="34.5" customHeight="1" x14ac:dyDescent="0.2">
      <c r="A470" s="10"/>
      <c r="B470" s="28"/>
      <c r="C470" s="28"/>
      <c r="D470" s="121"/>
      <c r="E470" s="32"/>
      <c r="F470" s="113"/>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276"/>
      <c r="AF470" s="276"/>
      <c r="AG470" s="276"/>
      <c r="AH470" s="276"/>
      <c r="AI470" s="276"/>
      <c r="AJ470" s="276"/>
      <c r="AK470" s="276"/>
      <c r="AL470" s="276"/>
      <c r="AM470" s="276"/>
      <c r="AN470" s="276"/>
      <c r="AO470" s="276"/>
      <c r="AP470" s="276"/>
      <c r="AQ470" s="276"/>
      <c r="AR470" s="276"/>
      <c r="AS470" s="276"/>
      <c r="AT470" s="276"/>
      <c r="AU470" s="276"/>
      <c r="AV470" s="276"/>
      <c r="AW470" s="276"/>
      <c r="AX470" s="276"/>
      <c r="AY470" s="276"/>
      <c r="AZ470" s="276"/>
      <c r="BA470" s="276"/>
      <c r="BB470" s="276"/>
      <c r="BC470" s="276"/>
      <c r="BD470" s="276"/>
      <c r="BE470" s="276"/>
      <c r="BF470" s="276"/>
      <c r="BG470" s="276"/>
      <c r="BH470" s="276"/>
    </row>
    <row r="471" spans="1:60" s="141" customFormat="1" ht="34.5" customHeight="1" x14ac:dyDescent="0.2">
      <c r="A471" s="10"/>
      <c r="B471" s="28"/>
      <c r="C471" s="28"/>
      <c r="D471" s="121"/>
      <c r="E471" s="32"/>
      <c r="F471" s="113"/>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276"/>
      <c r="AF471" s="276"/>
      <c r="AG471" s="276"/>
      <c r="AH471" s="276"/>
      <c r="AI471" s="276"/>
      <c r="AJ471" s="276"/>
      <c r="AK471" s="276"/>
      <c r="AL471" s="276"/>
      <c r="AM471" s="276"/>
      <c r="AN471" s="276"/>
      <c r="AO471" s="276"/>
      <c r="AP471" s="276"/>
      <c r="AQ471" s="276"/>
      <c r="AR471" s="276"/>
      <c r="AS471" s="276"/>
      <c r="AT471" s="276"/>
      <c r="AU471" s="276"/>
      <c r="AV471" s="276"/>
      <c r="AW471" s="276"/>
      <c r="AX471" s="276"/>
      <c r="AY471" s="276"/>
      <c r="AZ471" s="276"/>
      <c r="BA471" s="276"/>
      <c r="BB471" s="276"/>
      <c r="BC471" s="276"/>
      <c r="BD471" s="276"/>
      <c r="BE471" s="276"/>
      <c r="BF471" s="276"/>
      <c r="BG471" s="276"/>
      <c r="BH471" s="276"/>
    </row>
    <row r="472" spans="1:60" s="141" customFormat="1" ht="34.5" customHeight="1" x14ac:dyDescent="0.2">
      <c r="A472" s="10"/>
      <c r="B472" s="28"/>
      <c r="C472" s="28"/>
      <c r="D472" s="121"/>
      <c r="E472" s="32"/>
      <c r="F472" s="113"/>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76"/>
      <c r="AE472" s="276"/>
      <c r="AF472" s="276"/>
      <c r="AG472" s="276"/>
      <c r="AH472" s="276"/>
      <c r="AI472" s="276"/>
      <c r="AJ472" s="276"/>
      <c r="AK472" s="276"/>
      <c r="AL472" s="276"/>
      <c r="AM472" s="276"/>
      <c r="AN472" s="276"/>
      <c r="AO472" s="276"/>
      <c r="AP472" s="276"/>
      <c r="AQ472" s="276"/>
      <c r="AR472" s="276"/>
      <c r="AS472" s="276"/>
      <c r="AT472" s="276"/>
      <c r="AU472" s="276"/>
      <c r="AV472" s="276"/>
      <c r="AW472" s="276"/>
      <c r="AX472" s="276"/>
      <c r="AY472" s="276"/>
      <c r="AZ472" s="276"/>
      <c r="BA472" s="276"/>
      <c r="BB472" s="276"/>
      <c r="BC472" s="276"/>
      <c r="BD472" s="276"/>
      <c r="BE472" s="276"/>
      <c r="BF472" s="276"/>
      <c r="BG472" s="276"/>
      <c r="BH472" s="276"/>
    </row>
    <row r="473" spans="1:60" s="141" customFormat="1" ht="34.5" customHeight="1" x14ac:dyDescent="0.2">
      <c r="A473" s="10"/>
      <c r="B473" s="28"/>
      <c r="C473" s="28"/>
      <c r="D473" s="121"/>
      <c r="E473" s="32"/>
      <c r="F473" s="113"/>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76"/>
      <c r="AE473" s="276"/>
      <c r="AF473" s="276"/>
      <c r="AG473" s="276"/>
      <c r="AH473" s="276"/>
      <c r="AI473" s="276"/>
      <c r="AJ473" s="276"/>
      <c r="AK473" s="276"/>
      <c r="AL473" s="276"/>
      <c r="AM473" s="276"/>
      <c r="AN473" s="276"/>
      <c r="AO473" s="276"/>
      <c r="AP473" s="276"/>
      <c r="AQ473" s="276"/>
      <c r="AR473" s="276"/>
      <c r="AS473" s="276"/>
      <c r="AT473" s="276"/>
      <c r="AU473" s="276"/>
      <c r="AV473" s="276"/>
      <c r="AW473" s="276"/>
      <c r="AX473" s="276"/>
      <c r="AY473" s="276"/>
      <c r="AZ473" s="276"/>
      <c r="BA473" s="276"/>
      <c r="BB473" s="276"/>
      <c r="BC473" s="276"/>
      <c r="BD473" s="276"/>
      <c r="BE473" s="276"/>
      <c r="BF473" s="276"/>
      <c r="BG473" s="276"/>
      <c r="BH473" s="276"/>
    </row>
    <row r="474" spans="1:60" s="141" customFormat="1" ht="34.5" customHeight="1" x14ac:dyDescent="0.2">
      <c r="A474" s="10"/>
      <c r="B474" s="28"/>
      <c r="C474" s="28"/>
      <c r="D474" s="121"/>
      <c r="E474" s="32"/>
      <c r="F474" s="113"/>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76"/>
      <c r="AE474" s="276"/>
      <c r="AF474" s="276"/>
      <c r="AG474" s="276"/>
      <c r="AH474" s="276"/>
      <c r="AI474" s="276"/>
      <c r="AJ474" s="276"/>
      <c r="AK474" s="276"/>
      <c r="AL474" s="276"/>
      <c r="AM474" s="276"/>
      <c r="AN474" s="276"/>
      <c r="AO474" s="276"/>
      <c r="AP474" s="276"/>
      <c r="AQ474" s="276"/>
      <c r="AR474" s="276"/>
      <c r="AS474" s="276"/>
      <c r="AT474" s="276"/>
      <c r="AU474" s="276"/>
      <c r="AV474" s="276"/>
      <c r="AW474" s="276"/>
      <c r="AX474" s="276"/>
      <c r="AY474" s="276"/>
      <c r="AZ474" s="276"/>
      <c r="BA474" s="276"/>
      <c r="BB474" s="276"/>
      <c r="BC474" s="276"/>
      <c r="BD474" s="276"/>
      <c r="BE474" s="276"/>
      <c r="BF474" s="276"/>
      <c r="BG474" s="276"/>
      <c r="BH474" s="276"/>
    </row>
    <row r="475" spans="1:60" s="141" customFormat="1" ht="34.5" customHeight="1" x14ac:dyDescent="0.2">
      <c r="A475" s="10"/>
      <c r="B475" s="28"/>
      <c r="C475" s="28"/>
      <c r="D475" s="121"/>
      <c r="E475" s="32"/>
      <c r="F475" s="113"/>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76"/>
      <c r="AE475" s="276"/>
      <c r="AF475" s="276"/>
      <c r="AG475" s="276"/>
      <c r="AH475" s="276"/>
      <c r="AI475" s="276"/>
      <c r="AJ475" s="276"/>
      <c r="AK475" s="276"/>
      <c r="AL475" s="276"/>
      <c r="AM475" s="276"/>
      <c r="AN475" s="276"/>
      <c r="AO475" s="276"/>
      <c r="AP475" s="276"/>
      <c r="AQ475" s="276"/>
      <c r="AR475" s="276"/>
      <c r="AS475" s="276"/>
      <c r="AT475" s="276"/>
      <c r="AU475" s="276"/>
      <c r="AV475" s="276"/>
      <c r="AW475" s="276"/>
      <c r="AX475" s="276"/>
      <c r="AY475" s="276"/>
      <c r="AZ475" s="276"/>
      <c r="BA475" s="276"/>
      <c r="BB475" s="276"/>
      <c r="BC475" s="276"/>
      <c r="BD475" s="276"/>
      <c r="BE475" s="276"/>
      <c r="BF475" s="276"/>
      <c r="BG475" s="276"/>
      <c r="BH475" s="276"/>
    </row>
    <row r="476" spans="1:60" s="141" customFormat="1" ht="15" customHeight="1" x14ac:dyDescent="0.25">
      <c r="A476" s="1171" t="s">
        <v>0</v>
      </c>
      <c r="B476" s="1171"/>
      <c r="C476" s="1171"/>
      <c r="D476" s="1171"/>
      <c r="E476" s="1171"/>
      <c r="F476" s="1171"/>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76"/>
      <c r="AE476" s="276"/>
      <c r="AF476" s="276"/>
      <c r="AG476" s="276"/>
      <c r="AH476" s="276"/>
      <c r="AI476" s="276"/>
      <c r="AJ476" s="276"/>
      <c r="AK476" s="276"/>
      <c r="AL476" s="276"/>
      <c r="AM476" s="276"/>
      <c r="AN476" s="276"/>
      <c r="AO476" s="276"/>
      <c r="AP476" s="276"/>
      <c r="AQ476" s="276"/>
      <c r="AR476" s="276"/>
      <c r="AS476" s="276"/>
      <c r="AT476" s="276"/>
      <c r="AU476" s="276"/>
      <c r="AV476" s="276"/>
      <c r="AW476" s="276"/>
      <c r="AX476" s="276"/>
      <c r="AY476" s="276"/>
      <c r="AZ476" s="276"/>
      <c r="BA476" s="276"/>
      <c r="BB476" s="276"/>
      <c r="BC476" s="276"/>
      <c r="BD476" s="276"/>
      <c r="BE476" s="276"/>
      <c r="BF476" s="276"/>
      <c r="BG476" s="276"/>
      <c r="BH476" s="276"/>
    </row>
    <row r="477" spans="1:60" s="141" customFormat="1" ht="15" customHeight="1" x14ac:dyDescent="0.25">
      <c r="A477" s="1171" t="s">
        <v>1</v>
      </c>
      <c r="B477" s="1171"/>
      <c r="C477" s="1171"/>
      <c r="D477" s="1171"/>
      <c r="E477" s="1171"/>
      <c r="F477" s="1171"/>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76"/>
      <c r="AE477" s="276"/>
      <c r="AF477" s="276"/>
      <c r="AG477" s="276"/>
      <c r="AH477" s="276"/>
      <c r="AI477" s="276"/>
      <c r="AJ477" s="276"/>
      <c r="AK477" s="276"/>
      <c r="AL477" s="276"/>
      <c r="AM477" s="276"/>
      <c r="AN477" s="276"/>
      <c r="AO477" s="276"/>
      <c r="AP477" s="276"/>
      <c r="AQ477" s="276"/>
      <c r="AR477" s="276"/>
      <c r="AS477" s="276"/>
      <c r="AT477" s="276"/>
      <c r="AU477" s="276"/>
      <c r="AV477" s="276"/>
      <c r="AW477" s="276"/>
      <c r="AX477" s="276"/>
      <c r="AY477" s="276"/>
      <c r="AZ477" s="276"/>
      <c r="BA477" s="276"/>
      <c r="BB477" s="276"/>
      <c r="BC477" s="276"/>
      <c r="BD477" s="276"/>
      <c r="BE477" s="276"/>
      <c r="BF477" s="276"/>
      <c r="BG477" s="276"/>
      <c r="BH477" s="276"/>
    </row>
    <row r="478" spans="1:60" s="141" customFormat="1" ht="15" customHeight="1" x14ac:dyDescent="0.25">
      <c r="A478" s="1173" t="s">
        <v>10575</v>
      </c>
      <c r="B478" s="1173"/>
      <c r="C478" s="1173"/>
      <c r="D478" s="1173"/>
      <c r="E478" s="1173"/>
      <c r="F478" s="1173"/>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276"/>
      <c r="AF478" s="276"/>
      <c r="AG478" s="276"/>
      <c r="AH478" s="276"/>
      <c r="AI478" s="276"/>
      <c r="AJ478" s="276"/>
      <c r="AK478" s="276"/>
      <c r="AL478" s="276"/>
      <c r="AM478" s="276"/>
      <c r="AN478" s="276"/>
      <c r="AO478" s="276"/>
      <c r="AP478" s="276"/>
      <c r="AQ478" s="276"/>
      <c r="AR478" s="276"/>
      <c r="AS478" s="276"/>
      <c r="AT478" s="276"/>
      <c r="AU478" s="276"/>
      <c r="AV478" s="276"/>
      <c r="AW478" s="276"/>
      <c r="AX478" s="276"/>
      <c r="AY478" s="276"/>
      <c r="AZ478" s="276"/>
      <c r="BA478" s="276"/>
      <c r="BB478" s="276"/>
      <c r="BC478" s="276"/>
      <c r="BD478" s="276"/>
      <c r="BE478" s="276"/>
      <c r="BF478" s="276"/>
      <c r="BG478" s="276"/>
      <c r="BH478" s="276"/>
    </row>
    <row r="479" spans="1:60" s="141" customFormat="1" ht="15" customHeight="1" x14ac:dyDescent="0.25">
      <c r="A479" s="1173" t="s">
        <v>2</v>
      </c>
      <c r="B479" s="1173"/>
      <c r="C479" s="1173"/>
      <c r="D479" s="1173"/>
      <c r="E479" s="1173"/>
      <c r="F479" s="1173"/>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276"/>
      <c r="AF479" s="276"/>
      <c r="AG479" s="276"/>
      <c r="AH479" s="276"/>
      <c r="AI479" s="276"/>
      <c r="AJ479" s="276"/>
      <c r="AK479" s="276"/>
      <c r="AL479" s="276"/>
      <c r="AM479" s="276"/>
      <c r="AN479" s="276"/>
      <c r="AO479" s="276"/>
      <c r="AP479" s="276"/>
      <c r="AQ479" s="276"/>
      <c r="AR479" s="276"/>
      <c r="AS479" s="276"/>
      <c r="AT479" s="276"/>
      <c r="AU479" s="276"/>
      <c r="AV479" s="276"/>
      <c r="AW479" s="276"/>
      <c r="AX479" s="276"/>
      <c r="AY479" s="276"/>
      <c r="AZ479" s="276"/>
      <c r="BA479" s="276"/>
      <c r="BB479" s="276"/>
      <c r="BC479" s="276"/>
      <c r="BD479" s="276"/>
      <c r="BE479" s="276"/>
      <c r="BF479" s="276"/>
      <c r="BG479" s="276"/>
      <c r="BH479" s="276"/>
    </row>
    <row r="480" spans="1:60" s="141" customFormat="1" ht="15" customHeight="1" x14ac:dyDescent="0.25">
      <c r="A480" s="626"/>
      <c r="B480" s="627"/>
      <c r="C480" s="628"/>
      <c r="D480" s="629"/>
      <c r="E480" s="630"/>
      <c r="F480" s="631"/>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276"/>
      <c r="AF480" s="276"/>
      <c r="AG480" s="276"/>
      <c r="AH480" s="276"/>
      <c r="AI480" s="276"/>
      <c r="AJ480" s="276"/>
      <c r="AK480" s="276"/>
      <c r="AL480" s="276"/>
      <c r="AM480" s="276"/>
      <c r="AN480" s="276"/>
      <c r="AO480" s="276"/>
      <c r="AP480" s="276"/>
      <c r="AQ480" s="276"/>
      <c r="AR480" s="276"/>
      <c r="AS480" s="276"/>
      <c r="AT480" s="276"/>
      <c r="AU480" s="276"/>
      <c r="AV480" s="276"/>
      <c r="AW480" s="276"/>
      <c r="AX480" s="276"/>
      <c r="AY480" s="276"/>
      <c r="AZ480" s="276"/>
      <c r="BA480" s="276"/>
      <c r="BB480" s="276"/>
      <c r="BC480" s="276"/>
      <c r="BD480" s="276"/>
      <c r="BE480" s="276"/>
      <c r="BF480" s="276"/>
      <c r="BG480" s="276"/>
      <c r="BH480" s="276"/>
    </row>
    <row r="481" spans="1:60" s="141" customFormat="1" ht="30" customHeight="1" x14ac:dyDescent="0.2">
      <c r="A481" s="1309" t="s">
        <v>17</v>
      </c>
      <c r="B481" s="1309"/>
      <c r="C481" s="1309"/>
      <c r="D481" s="1309"/>
      <c r="E481" s="1309"/>
      <c r="F481" s="1309"/>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c r="AD481" s="276"/>
      <c r="AE481" s="276"/>
      <c r="AF481" s="276"/>
      <c r="AG481" s="276"/>
      <c r="AH481" s="276"/>
      <c r="AI481" s="276"/>
      <c r="AJ481" s="276"/>
      <c r="AK481" s="276"/>
      <c r="AL481" s="276"/>
      <c r="AM481" s="276"/>
      <c r="AN481" s="276"/>
      <c r="AO481" s="276"/>
      <c r="AP481" s="276"/>
      <c r="AQ481" s="276"/>
      <c r="AR481" s="276"/>
      <c r="AS481" s="276"/>
      <c r="AT481" s="276"/>
      <c r="AU481" s="276"/>
      <c r="AV481" s="276"/>
      <c r="AW481" s="276"/>
      <c r="AX481" s="276"/>
      <c r="AY481" s="276"/>
      <c r="AZ481" s="276"/>
      <c r="BA481" s="276"/>
      <c r="BB481" s="276"/>
      <c r="BC481" s="276"/>
      <c r="BD481" s="276"/>
      <c r="BE481" s="276"/>
      <c r="BF481" s="276"/>
      <c r="BG481" s="276"/>
      <c r="BH481" s="276"/>
    </row>
    <row r="482" spans="1:60" s="141" customFormat="1" ht="33" customHeight="1" x14ac:dyDescent="0.2">
      <c r="A482" s="1309" t="s">
        <v>4</v>
      </c>
      <c r="B482" s="1309"/>
      <c r="C482" s="1309"/>
      <c r="D482" s="1309"/>
      <c r="E482" s="1309"/>
      <c r="F482" s="726">
        <v>47163132.759999998</v>
      </c>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276"/>
      <c r="AF482" s="276"/>
      <c r="AG482" s="276"/>
      <c r="AH482" s="276"/>
      <c r="AI482" s="276"/>
      <c r="AJ482" s="276"/>
      <c r="AK482" s="276"/>
      <c r="AL482" s="276"/>
      <c r="AM482" s="276"/>
      <c r="AN482" s="276"/>
      <c r="AO482" s="276"/>
      <c r="AP482" s="276"/>
      <c r="AQ482" s="276"/>
      <c r="AR482" s="276"/>
      <c r="AS482" s="276"/>
      <c r="AT482" s="276"/>
      <c r="AU482" s="276"/>
      <c r="AV482" s="276"/>
      <c r="AW482" s="276"/>
      <c r="AX482" s="276"/>
      <c r="AY482" s="276"/>
      <c r="AZ482" s="276"/>
      <c r="BA482" s="276"/>
      <c r="BB482" s="276"/>
      <c r="BC482" s="276"/>
      <c r="BD482" s="276"/>
      <c r="BE482" s="276"/>
      <c r="BF482" s="276"/>
      <c r="BG482" s="276"/>
      <c r="BH482" s="276"/>
    </row>
    <row r="483" spans="1:60" ht="12" x14ac:dyDescent="0.2">
      <c r="A483" s="998" t="s">
        <v>5</v>
      </c>
      <c r="B483" s="998" t="s">
        <v>6</v>
      </c>
      <c r="C483" s="998" t="s">
        <v>18</v>
      </c>
      <c r="D483" s="998" t="s">
        <v>8</v>
      </c>
      <c r="E483" s="998" t="s">
        <v>9</v>
      </c>
      <c r="F483" s="998" t="s">
        <v>6181</v>
      </c>
    </row>
    <row r="484" spans="1:60" ht="15" customHeight="1" x14ac:dyDescent="0.2">
      <c r="A484" s="615"/>
      <c r="B484" s="359"/>
      <c r="C484" s="616" t="s">
        <v>387</v>
      </c>
      <c r="D484" s="715">
        <f>489431.97+3477.68</f>
        <v>492909.64999999997</v>
      </c>
      <c r="E484" s="447"/>
      <c r="F484" s="619">
        <f>F482+D484</f>
        <v>47656042.409999996</v>
      </c>
    </row>
    <row r="485" spans="1:60" ht="15" customHeight="1" x14ac:dyDescent="0.2">
      <c r="A485" s="87"/>
      <c r="B485" s="1"/>
      <c r="C485" s="2" t="s">
        <v>19</v>
      </c>
      <c r="D485" s="716">
        <v>142841546</v>
      </c>
      <c r="E485" s="40"/>
      <c r="F485" s="619">
        <f>F484+D485</f>
        <v>190497588.41</v>
      </c>
    </row>
    <row r="486" spans="1:60" ht="15" customHeight="1" x14ac:dyDescent="0.2">
      <c r="A486" s="87"/>
      <c r="B486" s="1"/>
      <c r="C486" s="2" t="s">
        <v>19</v>
      </c>
      <c r="D486" s="716"/>
      <c r="E486" s="40">
        <v>8650518.8599999994</v>
      </c>
      <c r="F486" s="619">
        <f>F485-E486</f>
        <v>181847069.55000001</v>
      </c>
    </row>
    <row r="487" spans="1:60" ht="15" customHeight="1" x14ac:dyDescent="0.2">
      <c r="A487" s="87"/>
      <c r="B487" s="1"/>
      <c r="C487" s="2" t="s">
        <v>20</v>
      </c>
      <c r="D487" s="716">
        <f>61035.57+43651.85</f>
        <v>104687.42</v>
      </c>
      <c r="E487" s="717"/>
      <c r="F487" s="619">
        <f>F486+D487</f>
        <v>181951756.97</v>
      </c>
      <c r="H487" s="910"/>
    </row>
    <row r="488" spans="1:60" ht="15" customHeight="1" x14ac:dyDescent="0.2">
      <c r="A488" s="87"/>
      <c r="B488" s="1"/>
      <c r="C488" s="530" t="s">
        <v>2479</v>
      </c>
      <c r="D488" s="717"/>
      <c r="E488" s="717">
        <v>202183</v>
      </c>
      <c r="F488" s="619">
        <f>F487-E488</f>
        <v>181749573.97</v>
      </c>
    </row>
    <row r="489" spans="1:60" ht="15" customHeight="1" x14ac:dyDescent="0.2">
      <c r="A489" s="87"/>
      <c r="B489" s="1"/>
      <c r="C489" s="2" t="s">
        <v>1090</v>
      </c>
      <c r="D489" s="717"/>
      <c r="E489" s="763">
        <v>813.94</v>
      </c>
      <c r="F489" s="619">
        <f t="shared" ref="F489:F524" si="7">F488-E489</f>
        <v>181748760.03</v>
      </c>
      <c r="H489" s="910"/>
    </row>
    <row r="490" spans="1:60" ht="15" customHeight="1" x14ac:dyDescent="0.2">
      <c r="A490" s="87"/>
      <c r="B490" s="242"/>
      <c r="C490" s="2" t="s">
        <v>1083</v>
      </c>
      <c r="D490" s="62"/>
      <c r="E490" s="711">
        <v>1000</v>
      </c>
      <c r="F490" s="619">
        <f t="shared" si="7"/>
        <v>181747760.03</v>
      </c>
    </row>
    <row r="491" spans="1:60" ht="15" customHeight="1" x14ac:dyDescent="0.2">
      <c r="A491" s="87"/>
      <c r="B491" s="242"/>
      <c r="C491" s="2" t="s">
        <v>1358</v>
      </c>
      <c r="D491" s="62"/>
      <c r="E491" s="711">
        <v>175</v>
      </c>
      <c r="F491" s="619">
        <f t="shared" si="7"/>
        <v>181747585.03</v>
      </c>
    </row>
    <row r="492" spans="1:60" ht="15" customHeight="1" x14ac:dyDescent="0.2">
      <c r="A492" s="134"/>
      <c r="B492" s="27"/>
      <c r="C492" s="538" t="s">
        <v>2484</v>
      </c>
      <c r="D492" s="95"/>
      <c r="E492" s="472">
        <v>253129.7</v>
      </c>
      <c r="F492" s="619">
        <f t="shared" si="7"/>
        <v>181494455.33000001</v>
      </c>
    </row>
    <row r="493" spans="1:60" ht="15" customHeight="1" x14ac:dyDescent="0.2">
      <c r="A493" s="134"/>
      <c r="B493" s="252"/>
      <c r="C493" s="879" t="s">
        <v>11457</v>
      </c>
      <c r="D493" s="878"/>
      <c r="E493" s="42">
        <v>93445.86</v>
      </c>
      <c r="F493" s="619">
        <f t="shared" si="7"/>
        <v>181401009.47</v>
      </c>
    </row>
    <row r="494" spans="1:60" ht="55.5" customHeight="1" x14ac:dyDescent="0.2">
      <c r="A494" s="10">
        <v>44502</v>
      </c>
      <c r="B494" s="252" t="s">
        <v>10844</v>
      </c>
      <c r="C494" s="473" t="s">
        <v>10845</v>
      </c>
      <c r="D494" s="878"/>
      <c r="E494" s="42">
        <v>484386.45</v>
      </c>
      <c r="F494" s="619">
        <f t="shared" si="7"/>
        <v>180916623.02000001</v>
      </c>
      <c r="G494" s="623"/>
    </row>
    <row r="495" spans="1:60" s="14" customFormat="1" ht="17.25" customHeight="1" x14ac:dyDescent="0.2">
      <c r="A495" s="464">
        <v>44503</v>
      </c>
      <c r="B495" s="252" t="s">
        <v>10607</v>
      </c>
      <c r="C495" s="193" t="s">
        <v>10602</v>
      </c>
      <c r="D495" s="95"/>
      <c r="E495" s="42">
        <v>47798.18</v>
      </c>
      <c r="F495" s="619">
        <f t="shared" si="7"/>
        <v>180868824.84</v>
      </c>
      <c r="I495" s="880"/>
    </row>
    <row r="496" spans="1:60" s="14" customFormat="1" ht="19.5" customHeight="1" x14ac:dyDescent="0.2">
      <c r="A496" s="464">
        <v>44503</v>
      </c>
      <c r="B496" s="252" t="s">
        <v>10603</v>
      </c>
      <c r="C496" s="193" t="s">
        <v>515</v>
      </c>
      <c r="D496" s="95"/>
      <c r="E496" s="42">
        <v>6609868.4299999997</v>
      </c>
      <c r="F496" s="619">
        <f t="shared" si="7"/>
        <v>174258956.41</v>
      </c>
    </row>
    <row r="497" spans="1:9" s="14" customFormat="1" ht="21.75" customHeight="1" x14ac:dyDescent="0.2">
      <c r="A497" s="464">
        <v>44503</v>
      </c>
      <c r="B497" s="252" t="s">
        <v>10604</v>
      </c>
      <c r="C497" s="193" t="s">
        <v>10606</v>
      </c>
      <c r="D497" s="265"/>
      <c r="E497" s="42">
        <v>48338</v>
      </c>
      <c r="F497" s="619">
        <f t="shared" si="7"/>
        <v>174210618.41</v>
      </c>
    </row>
    <row r="498" spans="1:9" s="14" customFormat="1" ht="27" customHeight="1" x14ac:dyDescent="0.2">
      <c r="A498" s="464">
        <v>44503</v>
      </c>
      <c r="B498" s="252" t="s">
        <v>10605</v>
      </c>
      <c r="C498" s="193" t="s">
        <v>10608</v>
      </c>
      <c r="D498" s="95"/>
      <c r="E498" s="42">
        <v>9900</v>
      </c>
      <c r="F498" s="619">
        <f t="shared" si="7"/>
        <v>174200718.41</v>
      </c>
      <c r="I498" s="623"/>
    </row>
    <row r="499" spans="1:9" s="14" customFormat="1" ht="31.5" customHeight="1" x14ac:dyDescent="0.2">
      <c r="A499" s="464">
        <v>44505</v>
      </c>
      <c r="B499" s="252" t="s">
        <v>10827</v>
      </c>
      <c r="C499" s="193" t="s">
        <v>10828</v>
      </c>
      <c r="D499" s="95"/>
      <c r="E499" s="42">
        <v>18768</v>
      </c>
      <c r="F499" s="619">
        <f t="shared" si="7"/>
        <v>174181950.41</v>
      </c>
      <c r="I499" s="623"/>
    </row>
    <row r="500" spans="1:9" s="14" customFormat="1" ht="33" customHeight="1" x14ac:dyDescent="0.2">
      <c r="A500" s="464">
        <v>44509</v>
      </c>
      <c r="B500" s="252" t="s">
        <v>10913</v>
      </c>
      <c r="C500" s="193" t="s">
        <v>10914</v>
      </c>
      <c r="D500" s="95"/>
      <c r="E500" s="42">
        <v>131149.51999999999</v>
      </c>
      <c r="F500" s="619">
        <f t="shared" si="7"/>
        <v>174050800.88999999</v>
      </c>
    </row>
    <row r="501" spans="1:9" s="14" customFormat="1" ht="20.25" customHeight="1" x14ac:dyDescent="0.2">
      <c r="A501" s="464">
        <v>44522</v>
      </c>
      <c r="B501" s="252" t="s">
        <v>11240</v>
      </c>
      <c r="C501" s="193" t="s">
        <v>11244</v>
      </c>
      <c r="D501" s="95"/>
      <c r="E501" s="42">
        <v>4522091.7</v>
      </c>
      <c r="F501" s="619">
        <f t="shared" si="7"/>
        <v>169528709.19</v>
      </c>
    </row>
    <row r="502" spans="1:9" s="14" customFormat="1" ht="27" customHeight="1" x14ac:dyDescent="0.2">
      <c r="A502" s="464">
        <v>44522</v>
      </c>
      <c r="B502" s="252" t="s">
        <v>11241</v>
      </c>
      <c r="C502" s="193" t="s">
        <v>11245</v>
      </c>
      <c r="D502" s="95"/>
      <c r="E502" s="42">
        <v>3755376.43</v>
      </c>
      <c r="F502" s="619">
        <f t="shared" si="7"/>
        <v>165773332.75999999</v>
      </c>
    </row>
    <row r="503" spans="1:9" s="14" customFormat="1" ht="30" customHeight="1" x14ac:dyDescent="0.2">
      <c r="A503" s="464">
        <v>44522</v>
      </c>
      <c r="B503" s="252" t="s">
        <v>11242</v>
      </c>
      <c r="C503" s="193" t="s">
        <v>11246</v>
      </c>
      <c r="D503" s="95"/>
      <c r="E503" s="42">
        <v>2600927</v>
      </c>
      <c r="F503" s="619">
        <f t="shared" si="7"/>
        <v>163172405.75999999</v>
      </c>
    </row>
    <row r="504" spans="1:9" s="14" customFormat="1" ht="27" customHeight="1" x14ac:dyDescent="0.2">
      <c r="A504" s="464">
        <v>44522</v>
      </c>
      <c r="B504" s="252" t="s">
        <v>11243</v>
      </c>
      <c r="C504" s="193" t="s">
        <v>11247</v>
      </c>
      <c r="D504" s="95"/>
      <c r="E504" s="42">
        <v>3256255.63</v>
      </c>
      <c r="F504" s="619">
        <f t="shared" si="7"/>
        <v>159916150.13</v>
      </c>
    </row>
    <row r="505" spans="1:9" s="14" customFormat="1" ht="30" customHeight="1" x14ac:dyDescent="0.2">
      <c r="A505" s="464">
        <v>44523</v>
      </c>
      <c r="B505" s="252" t="s">
        <v>11288</v>
      </c>
      <c r="C505" s="193" t="s">
        <v>11302</v>
      </c>
      <c r="D505" s="265"/>
      <c r="E505" s="42">
        <v>270569.15999999997</v>
      </c>
      <c r="F505" s="619">
        <f t="shared" si="7"/>
        <v>159645580.97</v>
      </c>
    </row>
    <row r="506" spans="1:9" s="14" customFormat="1" ht="32.25" customHeight="1" x14ac:dyDescent="0.2">
      <c r="A506" s="464">
        <v>44523</v>
      </c>
      <c r="B506" s="252" t="s">
        <v>11289</v>
      </c>
      <c r="C506" s="193" t="s">
        <v>11303</v>
      </c>
      <c r="D506" s="95"/>
      <c r="E506" s="42">
        <v>43701.85</v>
      </c>
      <c r="F506" s="619">
        <f t="shared" si="7"/>
        <v>159601879.12</v>
      </c>
    </row>
    <row r="507" spans="1:9" s="14" customFormat="1" ht="29.25" customHeight="1" x14ac:dyDescent="0.2">
      <c r="A507" s="464">
        <v>44523</v>
      </c>
      <c r="B507" s="252" t="s">
        <v>11290</v>
      </c>
      <c r="C507" s="193" t="s">
        <v>11304</v>
      </c>
      <c r="D507" s="95"/>
      <c r="E507" s="42">
        <v>258587.69</v>
      </c>
      <c r="F507" s="619">
        <f t="shared" si="7"/>
        <v>159343291.43000001</v>
      </c>
    </row>
    <row r="508" spans="1:9" s="14" customFormat="1" ht="30" customHeight="1" x14ac:dyDescent="0.2">
      <c r="A508" s="464">
        <v>44523</v>
      </c>
      <c r="B508" s="252" t="s">
        <v>11291</v>
      </c>
      <c r="C508" s="214" t="s">
        <v>11305</v>
      </c>
      <c r="D508" s="95"/>
      <c r="E508" s="42">
        <v>280092.19</v>
      </c>
      <c r="F508" s="619">
        <f t="shared" si="7"/>
        <v>159063199.24000001</v>
      </c>
    </row>
    <row r="509" spans="1:9" s="14" customFormat="1" ht="27" customHeight="1" x14ac:dyDescent="0.2">
      <c r="A509" s="464">
        <v>44523</v>
      </c>
      <c r="B509" s="252" t="s">
        <v>11292</v>
      </c>
      <c r="C509" s="214" t="s">
        <v>11306</v>
      </c>
      <c r="D509" s="95"/>
      <c r="E509" s="42">
        <v>210119.26</v>
      </c>
      <c r="F509" s="619">
        <f t="shared" si="7"/>
        <v>158853079.98000002</v>
      </c>
    </row>
    <row r="510" spans="1:9" s="14" customFormat="1" ht="30" customHeight="1" x14ac:dyDescent="0.2">
      <c r="A510" s="464">
        <v>44523</v>
      </c>
      <c r="B510" s="252" t="s">
        <v>11293</v>
      </c>
      <c r="C510" s="214" t="s">
        <v>11307</v>
      </c>
      <c r="D510" s="95"/>
      <c r="E510" s="42">
        <v>141456.78</v>
      </c>
      <c r="F510" s="619">
        <f t="shared" si="7"/>
        <v>158711623.20000002</v>
      </c>
      <c r="H510" s="20"/>
    </row>
    <row r="511" spans="1:9" s="14" customFormat="1" ht="27.75" customHeight="1" x14ac:dyDescent="0.2">
      <c r="A511" s="464">
        <v>44523</v>
      </c>
      <c r="B511" s="252" t="s">
        <v>11294</v>
      </c>
      <c r="C511" s="214" t="s">
        <v>11308</v>
      </c>
      <c r="D511" s="95"/>
      <c r="E511" s="42">
        <v>40445.39</v>
      </c>
      <c r="F511" s="619">
        <f t="shared" si="7"/>
        <v>158671177.81000003</v>
      </c>
    </row>
    <row r="512" spans="1:9" s="14" customFormat="1" ht="29.25" customHeight="1" x14ac:dyDescent="0.2">
      <c r="A512" s="464">
        <v>44523</v>
      </c>
      <c r="B512" s="252" t="s">
        <v>11295</v>
      </c>
      <c r="C512" s="214" t="s">
        <v>11309</v>
      </c>
      <c r="D512" s="95"/>
      <c r="E512" s="42">
        <v>25000</v>
      </c>
      <c r="F512" s="619">
        <f t="shared" si="7"/>
        <v>158646177.81000003</v>
      </c>
    </row>
    <row r="513" spans="1:6" s="14" customFormat="1" ht="30" customHeight="1" x14ac:dyDescent="0.2">
      <c r="A513" s="976">
        <v>44523</v>
      </c>
      <c r="B513" s="977" t="s">
        <v>11317</v>
      </c>
      <c r="C513" s="978" t="s">
        <v>11310</v>
      </c>
      <c r="D513" s="979"/>
      <c r="E513" s="954">
        <v>76530.62</v>
      </c>
      <c r="F513" s="619">
        <f t="shared" si="7"/>
        <v>158569647.19000003</v>
      </c>
    </row>
    <row r="514" spans="1:6" s="14" customFormat="1" ht="26.25" customHeight="1" x14ac:dyDescent="0.2">
      <c r="A514" s="464">
        <v>44523</v>
      </c>
      <c r="B514" s="252" t="s">
        <v>11296</v>
      </c>
      <c r="C514" s="193" t="s">
        <v>11311</v>
      </c>
      <c r="D514" s="95"/>
      <c r="E514" s="42">
        <v>29365.64</v>
      </c>
      <c r="F514" s="619">
        <f t="shared" si="7"/>
        <v>158540281.55000004</v>
      </c>
    </row>
    <row r="515" spans="1:6" s="14" customFormat="1" ht="25.5" customHeight="1" x14ac:dyDescent="0.2">
      <c r="A515" s="464">
        <v>44523</v>
      </c>
      <c r="B515" s="252" t="s">
        <v>11297</v>
      </c>
      <c r="C515" s="193" t="s">
        <v>11312</v>
      </c>
      <c r="D515" s="95"/>
      <c r="E515" s="42">
        <v>50658372.75</v>
      </c>
      <c r="F515" s="619">
        <f t="shared" si="7"/>
        <v>107881908.80000004</v>
      </c>
    </row>
    <row r="516" spans="1:6" s="14" customFormat="1" ht="29.25" customHeight="1" x14ac:dyDescent="0.2">
      <c r="A516" s="464">
        <v>44523</v>
      </c>
      <c r="B516" s="252" t="s">
        <v>11298</v>
      </c>
      <c r="C516" s="193" t="s">
        <v>11313</v>
      </c>
      <c r="D516" s="95"/>
      <c r="E516" s="42">
        <v>2037051.61</v>
      </c>
      <c r="F516" s="619">
        <f t="shared" si="7"/>
        <v>105844857.19000004</v>
      </c>
    </row>
    <row r="517" spans="1:6" s="14" customFormat="1" ht="31.5" customHeight="1" x14ac:dyDescent="0.2">
      <c r="A517" s="464">
        <v>44523</v>
      </c>
      <c r="B517" s="252" t="s">
        <v>11299</v>
      </c>
      <c r="C517" s="193" t="s">
        <v>11314</v>
      </c>
      <c r="D517" s="95"/>
      <c r="E517" s="42">
        <v>10223099.050000001</v>
      </c>
      <c r="F517" s="619">
        <f t="shared" si="7"/>
        <v>95621758.140000045</v>
      </c>
    </row>
    <row r="518" spans="1:6" s="14" customFormat="1" ht="24" customHeight="1" x14ac:dyDescent="0.2">
      <c r="A518" s="464">
        <v>44523</v>
      </c>
      <c r="B518" s="252" t="s">
        <v>11300</v>
      </c>
      <c r="C518" s="193" t="s">
        <v>11315</v>
      </c>
      <c r="D518" s="95"/>
      <c r="E518" s="42">
        <v>50340796.119999997</v>
      </c>
      <c r="F518" s="619">
        <f t="shared" si="7"/>
        <v>45280962.020000048</v>
      </c>
    </row>
    <row r="519" spans="1:6" s="14" customFormat="1" ht="33.75" customHeight="1" x14ac:dyDescent="0.2">
      <c r="A519" s="464">
        <v>44523</v>
      </c>
      <c r="B519" s="252" t="s">
        <v>11301</v>
      </c>
      <c r="C519" s="193" t="s">
        <v>11316</v>
      </c>
      <c r="D519" s="265"/>
      <c r="E519" s="42">
        <v>736570.49</v>
      </c>
      <c r="F519" s="619">
        <f t="shared" si="7"/>
        <v>44544391.530000046</v>
      </c>
    </row>
    <row r="520" spans="1:6" s="14" customFormat="1" ht="18" customHeight="1" x14ac:dyDescent="0.2">
      <c r="A520" s="832">
        <v>44524</v>
      </c>
      <c r="B520" s="5">
        <v>103736</v>
      </c>
      <c r="C520" s="193" t="s">
        <v>41</v>
      </c>
      <c r="D520" s="265"/>
      <c r="E520" s="42">
        <v>0</v>
      </c>
      <c r="F520" s="619">
        <f t="shared" si="7"/>
        <v>44544391.530000046</v>
      </c>
    </row>
    <row r="521" spans="1:6" s="14" customFormat="1" ht="25.5" customHeight="1" x14ac:dyDescent="0.2">
      <c r="A521" s="464">
        <v>44524</v>
      </c>
      <c r="B521" s="5" t="s">
        <v>11334</v>
      </c>
      <c r="C521" s="193" t="s">
        <v>11335</v>
      </c>
      <c r="D521" s="265"/>
      <c r="E521" s="42">
        <v>205594.12</v>
      </c>
      <c r="F521" s="619">
        <f t="shared" si="7"/>
        <v>44338797.410000049</v>
      </c>
    </row>
    <row r="522" spans="1:6" s="14" customFormat="1" ht="23.25" customHeight="1" x14ac:dyDescent="0.2">
      <c r="A522" s="464">
        <v>44524</v>
      </c>
      <c r="B522" s="5">
        <v>103749</v>
      </c>
      <c r="C522" s="193" t="s">
        <v>41</v>
      </c>
      <c r="D522" s="265"/>
      <c r="E522" s="42">
        <v>0</v>
      </c>
      <c r="F522" s="619">
        <f t="shared" si="7"/>
        <v>44338797.410000049</v>
      </c>
    </row>
    <row r="523" spans="1:6" s="14" customFormat="1" ht="27.75" customHeight="1" x14ac:dyDescent="0.2">
      <c r="A523" s="256">
        <v>44524</v>
      </c>
      <c r="B523" s="456" t="s">
        <v>11336</v>
      </c>
      <c r="C523" s="457" t="s">
        <v>11335</v>
      </c>
      <c r="D523" s="265"/>
      <c r="E523" s="213">
        <v>1172511.6399999999</v>
      </c>
      <c r="F523" s="997">
        <f t="shared" si="7"/>
        <v>43166285.770000048</v>
      </c>
    </row>
    <row r="524" spans="1:6" s="14" customFormat="1" ht="29.25" customHeight="1" x14ac:dyDescent="0.2">
      <c r="A524" s="996">
        <v>44525</v>
      </c>
      <c r="B524" s="293" t="s">
        <v>11391</v>
      </c>
      <c r="C524" s="214" t="s">
        <v>11392</v>
      </c>
      <c r="D524" s="95"/>
      <c r="E524" s="472">
        <v>462809.57</v>
      </c>
      <c r="F524" s="619">
        <f t="shared" si="7"/>
        <v>42703476.200000048</v>
      </c>
    </row>
    <row r="525" spans="1:6" s="14" customFormat="1" ht="15" customHeight="1" x14ac:dyDescent="0.2">
      <c r="A525" s="10"/>
      <c r="B525" s="928"/>
      <c r="C525" s="35"/>
      <c r="D525" s="121"/>
      <c r="E525" s="32"/>
      <c r="F525" s="620"/>
    </row>
    <row r="526" spans="1:6" s="14" customFormat="1" ht="15" customHeight="1" x14ac:dyDescent="0.2">
      <c r="A526" s="10"/>
      <c r="B526" s="928"/>
      <c r="C526" s="35"/>
      <c r="D526" s="121"/>
      <c r="E526" s="32"/>
      <c r="F526" s="620"/>
    </row>
    <row r="527" spans="1:6" s="14" customFormat="1" ht="15" customHeight="1" x14ac:dyDescent="0.2">
      <c r="A527" s="10"/>
      <c r="B527" s="928"/>
      <c r="C527" s="35"/>
      <c r="D527" s="121"/>
      <c r="E527" s="32"/>
      <c r="F527" s="620"/>
    </row>
    <row r="528" spans="1:6" s="14" customFormat="1" ht="15" customHeight="1" x14ac:dyDescent="0.2">
      <c r="A528" s="10"/>
      <c r="B528" s="928"/>
      <c r="C528" s="35"/>
      <c r="D528" s="121"/>
      <c r="E528" s="32"/>
      <c r="F528" s="620"/>
    </row>
    <row r="529" spans="1:6" s="14" customFormat="1" ht="15" customHeight="1" x14ac:dyDescent="0.2">
      <c r="A529" s="10"/>
      <c r="B529" s="928"/>
      <c r="C529" s="35"/>
      <c r="D529" s="121"/>
      <c r="E529" s="32"/>
      <c r="F529" s="620"/>
    </row>
    <row r="530" spans="1:6" s="14" customFormat="1" ht="15" customHeight="1" x14ac:dyDescent="0.2">
      <c r="A530" s="10"/>
      <c r="B530" s="928"/>
      <c r="C530" s="35"/>
      <c r="D530" s="121"/>
      <c r="E530" s="32"/>
      <c r="F530" s="620"/>
    </row>
    <row r="531" spans="1:6" s="14" customFormat="1" ht="15" customHeight="1" x14ac:dyDescent="0.2">
      <c r="A531" s="10"/>
      <c r="B531" s="928"/>
      <c r="C531" s="35"/>
      <c r="D531" s="121"/>
      <c r="E531" s="32"/>
      <c r="F531" s="620"/>
    </row>
    <row r="532" spans="1:6" s="14" customFormat="1" ht="15" customHeight="1" x14ac:dyDescent="0.2">
      <c r="A532" s="10"/>
      <c r="B532" s="928"/>
      <c r="C532" s="35"/>
      <c r="D532" s="121"/>
      <c r="E532" s="32"/>
      <c r="F532" s="620"/>
    </row>
    <row r="533" spans="1:6" s="14" customFormat="1" ht="15" customHeight="1" x14ac:dyDescent="0.2">
      <c r="A533" s="10"/>
      <c r="B533" s="928"/>
      <c r="C533" s="35"/>
      <c r="D533" s="121"/>
      <c r="E533" s="32"/>
      <c r="F533" s="620"/>
    </row>
    <row r="534" spans="1:6" s="14" customFormat="1" ht="15" customHeight="1" x14ac:dyDescent="0.2">
      <c r="A534" s="10"/>
      <c r="B534" s="928"/>
      <c r="C534" s="35"/>
      <c r="D534" s="121"/>
      <c r="E534" s="32"/>
      <c r="F534" s="620"/>
    </row>
    <row r="535" spans="1:6" s="14" customFormat="1" ht="15" customHeight="1" x14ac:dyDescent="0.2">
      <c r="A535" s="10"/>
      <c r="B535" s="928"/>
      <c r="C535" s="35"/>
      <c r="D535" s="121"/>
      <c r="E535" s="32"/>
      <c r="F535" s="620"/>
    </row>
    <row r="536" spans="1:6" s="14" customFormat="1" ht="15" customHeight="1" x14ac:dyDescent="0.2">
      <c r="A536" s="10"/>
      <c r="B536" s="928"/>
      <c r="C536" s="35"/>
      <c r="D536" s="121"/>
      <c r="E536" s="32"/>
      <c r="F536" s="620"/>
    </row>
    <row r="537" spans="1:6" s="14" customFormat="1" ht="15" customHeight="1" x14ac:dyDescent="0.2">
      <c r="A537" s="10"/>
      <c r="B537" s="928"/>
      <c r="C537" s="35"/>
      <c r="D537" s="121"/>
      <c r="E537" s="32"/>
      <c r="F537" s="620"/>
    </row>
    <row r="538" spans="1:6" s="14" customFormat="1" ht="15" customHeight="1" x14ac:dyDescent="0.2">
      <c r="A538" s="10"/>
      <c r="B538" s="928"/>
      <c r="C538" s="35"/>
      <c r="D538" s="121"/>
      <c r="E538" s="32"/>
      <c r="F538" s="620"/>
    </row>
    <row r="539" spans="1:6" s="14" customFormat="1" ht="15" customHeight="1" x14ac:dyDescent="0.2">
      <c r="A539" s="10"/>
      <c r="B539" s="928"/>
      <c r="C539" s="35"/>
      <c r="D539" s="121"/>
      <c r="E539" s="32"/>
      <c r="F539" s="620"/>
    </row>
    <row r="540" spans="1:6" s="14" customFormat="1" ht="15" customHeight="1" x14ac:dyDescent="0.2">
      <c r="A540" s="10"/>
      <c r="B540" s="928"/>
      <c r="C540" s="35"/>
      <c r="D540" s="121"/>
      <c r="E540" s="32"/>
      <c r="F540" s="620"/>
    </row>
    <row r="541" spans="1:6" s="14" customFormat="1" ht="15" customHeight="1" x14ac:dyDescent="0.2">
      <c r="A541" s="10"/>
      <c r="B541" s="928"/>
      <c r="C541" s="35"/>
      <c r="D541" s="121"/>
      <c r="E541" s="32"/>
      <c r="F541" s="620"/>
    </row>
    <row r="542" spans="1:6" s="14" customFormat="1" ht="15" customHeight="1" x14ac:dyDescent="0.2">
      <c r="A542" s="10"/>
      <c r="B542" s="928"/>
      <c r="C542" s="35"/>
      <c r="D542" s="121"/>
      <c r="E542" s="32"/>
      <c r="F542" s="620"/>
    </row>
    <row r="543" spans="1:6" s="14" customFormat="1" ht="15" customHeight="1" x14ac:dyDescent="0.2">
      <c r="A543" s="10"/>
      <c r="B543" s="928"/>
      <c r="C543" s="35"/>
      <c r="D543" s="121"/>
      <c r="E543" s="32"/>
      <c r="F543" s="620"/>
    </row>
    <row r="544" spans="1:6" s="14" customFormat="1" ht="15" customHeight="1" x14ac:dyDescent="0.2">
      <c r="A544" s="10"/>
      <c r="B544" s="928"/>
      <c r="C544" s="35"/>
      <c r="D544" s="121"/>
      <c r="E544" s="32"/>
      <c r="F544" s="620"/>
    </row>
    <row r="545" spans="1:6" s="14" customFormat="1" ht="15" customHeight="1" x14ac:dyDescent="0.2">
      <c r="A545" s="10"/>
      <c r="B545" s="928"/>
      <c r="C545" s="35"/>
      <c r="D545" s="121"/>
      <c r="E545" s="32"/>
      <c r="F545" s="620"/>
    </row>
    <row r="546" spans="1:6" s="14" customFormat="1" ht="15" customHeight="1" x14ac:dyDescent="0.2">
      <c r="A546" s="10"/>
      <c r="B546" s="928"/>
      <c r="C546" s="35"/>
      <c r="D546" s="121"/>
      <c r="E546" s="32"/>
      <c r="F546" s="620"/>
    </row>
    <row r="547" spans="1:6" s="14" customFormat="1" ht="15" customHeight="1" x14ac:dyDescent="0.2">
      <c r="A547" s="10"/>
      <c r="B547" s="928"/>
      <c r="C547" s="35"/>
      <c r="D547" s="121"/>
      <c r="E547" s="32"/>
      <c r="F547" s="620"/>
    </row>
    <row r="548" spans="1:6" s="14" customFormat="1" ht="15" customHeight="1" x14ac:dyDescent="0.2">
      <c r="A548" s="10"/>
      <c r="B548" s="928"/>
      <c r="C548" s="35"/>
      <c r="D548" s="121"/>
      <c r="E548" s="32"/>
      <c r="F548" s="620"/>
    </row>
    <row r="549" spans="1:6" s="14" customFormat="1" ht="15" customHeight="1" x14ac:dyDescent="0.2">
      <c r="A549" s="10"/>
      <c r="B549" s="928"/>
      <c r="C549" s="35"/>
      <c r="D549" s="121"/>
      <c r="E549" s="32"/>
      <c r="F549" s="620"/>
    </row>
    <row r="550" spans="1:6" s="14" customFormat="1" ht="15" customHeight="1" x14ac:dyDescent="0.2">
      <c r="A550" s="10"/>
      <c r="B550" s="928"/>
      <c r="C550" s="35"/>
      <c r="D550" s="121"/>
      <c r="E550" s="32"/>
      <c r="F550" s="620"/>
    </row>
    <row r="551" spans="1:6" s="14" customFormat="1" ht="15" customHeight="1" x14ac:dyDescent="0.2">
      <c r="A551" s="10"/>
      <c r="B551" s="928"/>
      <c r="C551" s="35"/>
      <c r="D551" s="121"/>
      <c r="E551" s="32"/>
      <c r="F551" s="620"/>
    </row>
    <row r="552" spans="1:6" s="14" customFormat="1" ht="15" customHeight="1" x14ac:dyDescent="0.2">
      <c r="A552" s="10"/>
      <c r="B552" s="928"/>
      <c r="C552" s="35"/>
      <c r="D552" s="121"/>
      <c r="E552" s="32"/>
      <c r="F552" s="620"/>
    </row>
    <row r="553" spans="1:6" s="14" customFormat="1" ht="15" customHeight="1" x14ac:dyDescent="0.2">
      <c r="A553" s="10"/>
      <c r="B553" s="928"/>
      <c r="C553" s="35"/>
      <c r="D553" s="121"/>
      <c r="E553" s="32"/>
      <c r="F553" s="620"/>
    </row>
    <row r="554" spans="1:6" s="14" customFormat="1" ht="15" customHeight="1" x14ac:dyDescent="0.2">
      <c r="A554" s="10"/>
      <c r="B554" s="928"/>
      <c r="C554" s="35"/>
      <c r="D554" s="121"/>
      <c r="E554" s="32"/>
      <c r="F554" s="620"/>
    </row>
    <row r="555" spans="1:6" s="14" customFormat="1" ht="15" customHeight="1" x14ac:dyDescent="0.2">
      <c r="A555" s="10"/>
      <c r="B555" s="928"/>
      <c r="C555" s="35"/>
      <c r="D555" s="121"/>
      <c r="E555" s="32"/>
      <c r="F555" s="620"/>
    </row>
    <row r="556" spans="1:6" s="14" customFormat="1" ht="15" customHeight="1" x14ac:dyDescent="0.2">
      <c r="A556" s="10"/>
      <c r="B556" s="928"/>
      <c r="C556" s="35"/>
      <c r="D556" s="121"/>
      <c r="E556" s="32"/>
      <c r="F556" s="620"/>
    </row>
    <row r="557" spans="1:6" s="14" customFormat="1" ht="15" customHeight="1" x14ac:dyDescent="0.2">
      <c r="A557" s="10"/>
      <c r="B557" s="928"/>
      <c r="C557" s="35"/>
      <c r="D557" s="121"/>
      <c r="E557" s="32"/>
      <c r="F557" s="620"/>
    </row>
    <row r="558" spans="1:6" s="14" customFormat="1" ht="15" customHeight="1" x14ac:dyDescent="0.2">
      <c r="A558" s="10"/>
      <c r="B558" s="928"/>
      <c r="C558" s="35"/>
      <c r="D558" s="121"/>
      <c r="E558" s="32"/>
      <c r="F558" s="620"/>
    </row>
    <row r="559" spans="1:6" s="14" customFormat="1" ht="15" customHeight="1" x14ac:dyDescent="0.2">
      <c r="A559" s="10"/>
      <c r="B559" s="928"/>
      <c r="C559" s="35"/>
      <c r="D559" s="121"/>
      <c r="E559" s="32"/>
      <c r="F559" s="620"/>
    </row>
    <row r="560" spans="1:6" s="14" customFormat="1" ht="15" customHeight="1" x14ac:dyDescent="0.2">
      <c r="A560" s="10"/>
      <c r="B560" s="928"/>
      <c r="C560" s="35"/>
      <c r="D560" s="121"/>
      <c r="E560" s="32"/>
      <c r="F560" s="620"/>
    </row>
    <row r="561" spans="1:6" s="14" customFormat="1" ht="15" customHeight="1" x14ac:dyDescent="0.2">
      <c r="A561" s="10"/>
      <c r="B561" s="928"/>
      <c r="C561" s="35"/>
      <c r="D561" s="121"/>
      <c r="E561" s="32"/>
      <c r="F561" s="620"/>
    </row>
    <row r="562" spans="1:6" s="14" customFormat="1" ht="15" customHeight="1" x14ac:dyDescent="0.2">
      <c r="A562" s="10"/>
      <c r="B562" s="928"/>
      <c r="C562" s="35"/>
      <c r="D562" s="121"/>
      <c r="E562" s="32"/>
      <c r="F562" s="620"/>
    </row>
    <row r="563" spans="1:6" s="14" customFormat="1" ht="15" customHeight="1" x14ac:dyDescent="0.2">
      <c r="A563" s="10"/>
      <c r="B563" s="928"/>
      <c r="C563" s="35"/>
      <c r="D563" s="121"/>
      <c r="E563" s="32"/>
      <c r="F563" s="620"/>
    </row>
    <row r="564" spans="1:6" s="14" customFormat="1" ht="15" customHeight="1" x14ac:dyDescent="0.2">
      <c r="A564" s="10"/>
      <c r="B564" s="928"/>
      <c r="C564" s="35"/>
      <c r="D564" s="121"/>
      <c r="E564" s="32"/>
      <c r="F564" s="620"/>
    </row>
    <row r="565" spans="1:6" s="14" customFormat="1" ht="15" customHeight="1" x14ac:dyDescent="0.2">
      <c r="A565" s="10"/>
      <c r="B565" s="928"/>
      <c r="C565" s="35"/>
      <c r="D565" s="121"/>
      <c r="E565" s="32"/>
      <c r="F565" s="620"/>
    </row>
    <row r="566" spans="1:6" s="14" customFormat="1" ht="15" customHeight="1" x14ac:dyDescent="0.2">
      <c r="A566" s="10"/>
      <c r="B566" s="928"/>
      <c r="C566" s="35"/>
      <c r="D566" s="121"/>
      <c r="E566" s="32"/>
      <c r="F566" s="620"/>
    </row>
    <row r="567" spans="1:6" s="14" customFormat="1" ht="15" customHeight="1" x14ac:dyDescent="0.2">
      <c r="A567" s="10"/>
      <c r="B567" s="928"/>
      <c r="C567" s="35"/>
      <c r="D567" s="121"/>
      <c r="E567" s="32"/>
      <c r="F567" s="620"/>
    </row>
    <row r="568" spans="1:6" s="14" customFormat="1" ht="15" customHeight="1" x14ac:dyDescent="0.2">
      <c r="A568" s="10"/>
      <c r="B568" s="928"/>
      <c r="C568" s="35"/>
      <c r="D568" s="121"/>
      <c r="E568" s="32"/>
      <c r="F568" s="620"/>
    </row>
    <row r="569" spans="1:6" s="14" customFormat="1" ht="15" customHeight="1" x14ac:dyDescent="0.2">
      <c r="A569" s="10"/>
      <c r="B569" s="928"/>
      <c r="C569" s="35"/>
      <c r="D569" s="121"/>
      <c r="E569" s="32"/>
      <c r="F569" s="620"/>
    </row>
    <row r="570" spans="1:6" s="14" customFormat="1" ht="15" customHeight="1" x14ac:dyDescent="0.2">
      <c r="A570" s="10"/>
      <c r="B570" s="928"/>
      <c r="C570" s="35"/>
      <c r="D570" s="121"/>
      <c r="E570" s="32"/>
      <c r="F570" s="620"/>
    </row>
    <row r="571" spans="1:6" s="14" customFormat="1" ht="15" customHeight="1" x14ac:dyDescent="0.2">
      <c r="A571" s="10"/>
      <c r="B571" s="928"/>
      <c r="C571" s="35"/>
      <c r="D571" s="121"/>
      <c r="E571" s="32"/>
      <c r="F571" s="620"/>
    </row>
    <row r="572" spans="1:6" s="14" customFormat="1" ht="15" customHeight="1" x14ac:dyDescent="0.2">
      <c r="A572" s="10"/>
      <c r="B572" s="928"/>
      <c r="C572" s="35"/>
      <c r="D572" s="121"/>
      <c r="E572" s="32"/>
      <c r="F572" s="620"/>
    </row>
    <row r="573" spans="1:6" s="14" customFormat="1" ht="15" customHeight="1" x14ac:dyDescent="0.2">
      <c r="A573" s="10"/>
      <c r="B573" s="928"/>
      <c r="C573" s="35"/>
      <c r="D573" s="121"/>
      <c r="E573" s="32"/>
      <c r="F573" s="620"/>
    </row>
    <row r="574" spans="1:6" s="14" customFormat="1" ht="15" customHeight="1" x14ac:dyDescent="0.2">
      <c r="A574" s="10"/>
      <c r="B574" s="928"/>
      <c r="C574" s="35"/>
      <c r="D574" s="121"/>
      <c r="E574" s="32"/>
      <c r="F574" s="620"/>
    </row>
    <row r="575" spans="1:6" s="14" customFormat="1" ht="15" customHeight="1" x14ac:dyDescent="0.2">
      <c r="A575" s="10"/>
      <c r="B575" s="928"/>
      <c r="C575" s="35"/>
      <c r="D575" s="121"/>
      <c r="E575" s="32"/>
      <c r="F575" s="620"/>
    </row>
    <row r="576" spans="1:6" s="14" customFormat="1" ht="15" customHeight="1" x14ac:dyDescent="0.2">
      <c r="A576" s="10"/>
      <c r="B576" s="928"/>
      <c r="C576" s="35"/>
      <c r="D576" s="121"/>
      <c r="E576" s="32"/>
      <c r="F576" s="620"/>
    </row>
    <row r="577" spans="1:6" s="14" customFormat="1" ht="15" customHeight="1" x14ac:dyDescent="0.2">
      <c r="A577" s="10"/>
      <c r="B577" s="928"/>
      <c r="C577" s="35"/>
      <c r="D577" s="121"/>
      <c r="E577" s="32"/>
      <c r="F577" s="620"/>
    </row>
    <row r="578" spans="1:6" s="14" customFormat="1" ht="15" customHeight="1" x14ac:dyDescent="0.2">
      <c r="A578" s="10"/>
      <c r="B578" s="928"/>
      <c r="C578" s="35"/>
      <c r="D578" s="121"/>
      <c r="E578" s="32"/>
      <c r="F578" s="620"/>
    </row>
    <row r="579" spans="1:6" s="14" customFormat="1" ht="15" customHeight="1" x14ac:dyDescent="0.2">
      <c r="A579" s="10"/>
      <c r="B579" s="928"/>
      <c r="C579" s="35"/>
      <c r="D579" s="121"/>
      <c r="E579" s="32"/>
      <c r="F579" s="620"/>
    </row>
    <row r="580" spans="1:6" s="14" customFormat="1" ht="15" customHeight="1" x14ac:dyDescent="0.2">
      <c r="A580" s="10"/>
      <c r="B580" s="928"/>
      <c r="C580" s="35"/>
      <c r="D580" s="121"/>
      <c r="E580" s="32"/>
      <c r="F580" s="620"/>
    </row>
    <row r="581" spans="1:6" s="14" customFormat="1" ht="15" customHeight="1" x14ac:dyDescent="0.2">
      <c r="A581" s="10"/>
      <c r="B581" s="928"/>
      <c r="C581" s="35"/>
      <c r="D581" s="121"/>
      <c r="E581" s="32"/>
      <c r="F581" s="620"/>
    </row>
    <row r="582" spans="1:6" s="14" customFormat="1" ht="15" customHeight="1" x14ac:dyDescent="0.2">
      <c r="A582" s="10"/>
      <c r="B582" s="928"/>
      <c r="C582" s="35"/>
      <c r="D582" s="121"/>
      <c r="E582" s="32"/>
      <c r="F582" s="620"/>
    </row>
    <row r="583" spans="1:6" s="14" customFormat="1" ht="15" customHeight="1" x14ac:dyDescent="0.2">
      <c r="A583" s="10"/>
      <c r="B583" s="928"/>
      <c r="C583" s="35"/>
      <c r="D583" s="121"/>
      <c r="E583" s="32"/>
      <c r="F583" s="620"/>
    </row>
    <row r="584" spans="1:6" s="14" customFormat="1" ht="15" customHeight="1" x14ac:dyDescent="0.2">
      <c r="A584" s="10"/>
      <c r="B584" s="928"/>
      <c r="C584" s="35"/>
      <c r="D584" s="121"/>
      <c r="E584" s="32"/>
      <c r="F584" s="620"/>
    </row>
    <row r="585" spans="1:6" s="14" customFormat="1" ht="15" customHeight="1" x14ac:dyDescent="0.2">
      <c r="A585" s="10"/>
      <c r="B585" s="928"/>
      <c r="C585" s="35"/>
      <c r="D585" s="121"/>
      <c r="E585" s="32"/>
      <c r="F585" s="620"/>
    </row>
    <row r="586" spans="1:6" s="14" customFormat="1" ht="15" customHeight="1" x14ac:dyDescent="0.2">
      <c r="A586" s="10"/>
      <c r="B586" s="928"/>
      <c r="C586" s="35"/>
      <c r="D586" s="121"/>
      <c r="E586" s="32"/>
      <c r="F586" s="620"/>
    </row>
    <row r="587" spans="1:6" s="14" customFormat="1" ht="15" customHeight="1" x14ac:dyDescent="0.2">
      <c r="A587" s="10"/>
      <c r="B587" s="928"/>
      <c r="C587" s="35"/>
      <c r="D587" s="121"/>
      <c r="E587" s="32"/>
      <c r="F587" s="620"/>
    </row>
    <row r="588" spans="1:6" s="14" customFormat="1" ht="15" customHeight="1" x14ac:dyDescent="0.2">
      <c r="A588" s="10"/>
      <c r="B588" s="928"/>
      <c r="C588" s="35"/>
      <c r="D588" s="121"/>
      <c r="E588" s="32"/>
      <c r="F588" s="620"/>
    </row>
    <row r="589" spans="1:6" s="14" customFormat="1" ht="15" customHeight="1" x14ac:dyDescent="0.2">
      <c r="A589" s="10"/>
      <c r="B589" s="928"/>
      <c r="C589" s="35"/>
      <c r="D589" s="121"/>
      <c r="E589" s="32"/>
      <c r="F589" s="620"/>
    </row>
    <row r="590" spans="1:6" s="14" customFormat="1" ht="15" customHeight="1" x14ac:dyDescent="0.2">
      <c r="A590" s="10"/>
      <c r="B590" s="928"/>
      <c r="C590" s="35"/>
      <c r="D590" s="121"/>
      <c r="E590" s="32"/>
      <c r="F590" s="620"/>
    </row>
    <row r="591" spans="1:6" s="14" customFormat="1" ht="15" customHeight="1" x14ac:dyDescent="0.2">
      <c r="A591" s="10"/>
      <c r="B591" s="928"/>
      <c r="C591" s="35"/>
      <c r="D591" s="121"/>
      <c r="E591" s="32"/>
      <c r="F591" s="620"/>
    </row>
    <row r="592" spans="1:6" s="14" customFormat="1" ht="15" customHeight="1" x14ac:dyDescent="0.2">
      <c r="A592" s="10"/>
      <c r="B592" s="928"/>
      <c r="C592" s="35"/>
      <c r="D592" s="121"/>
      <c r="E592" s="32"/>
      <c r="F592" s="620"/>
    </row>
    <row r="593" spans="1:60" s="14" customFormat="1" ht="15" customHeight="1" x14ac:dyDescent="0.2">
      <c r="A593" s="10"/>
      <c r="B593" s="928"/>
      <c r="C593" s="35"/>
      <c r="D593" s="121"/>
      <c r="E593" s="32"/>
      <c r="F593" s="620"/>
    </row>
    <row r="594" spans="1:60" ht="15" customHeight="1" x14ac:dyDescent="0.25">
      <c r="A594" s="1171" t="s">
        <v>0</v>
      </c>
      <c r="B594" s="1171"/>
      <c r="C594" s="1171"/>
      <c r="D594" s="1171"/>
      <c r="E594" s="1171"/>
      <c r="F594" s="1171"/>
    </row>
    <row r="595" spans="1:60" ht="15" customHeight="1" x14ac:dyDescent="0.25">
      <c r="A595" s="1171" t="s">
        <v>1</v>
      </c>
      <c r="B595" s="1171"/>
      <c r="C595" s="1171"/>
      <c r="D595" s="1171"/>
      <c r="E595" s="1171"/>
      <c r="F595" s="1171"/>
      <c r="G595" s="279"/>
    </row>
    <row r="596" spans="1:60" ht="15" customHeight="1" x14ac:dyDescent="0.25">
      <c r="A596" s="1173" t="s">
        <v>10575</v>
      </c>
      <c r="B596" s="1173"/>
      <c r="C596" s="1173"/>
      <c r="D596" s="1173"/>
      <c r="E596" s="1173"/>
      <c r="F596" s="1173"/>
      <c r="G596" s="279"/>
    </row>
    <row r="597" spans="1:60" ht="15" customHeight="1" x14ac:dyDescent="0.25">
      <c r="A597" s="1173" t="s">
        <v>2</v>
      </c>
      <c r="B597" s="1173"/>
      <c r="C597" s="1173"/>
      <c r="D597" s="1173"/>
      <c r="E597" s="1173"/>
      <c r="F597" s="1173"/>
      <c r="G597" s="279"/>
    </row>
    <row r="598" spans="1:60" ht="15" customHeight="1" x14ac:dyDescent="0.2">
      <c r="A598" s="123"/>
      <c r="G598" s="279"/>
    </row>
    <row r="599" spans="1:60" ht="30" customHeight="1" x14ac:dyDescent="0.2">
      <c r="A599" s="1311" t="s">
        <v>21</v>
      </c>
      <c r="B599" s="1312"/>
      <c r="C599" s="1312"/>
      <c r="D599" s="1312"/>
      <c r="E599" s="1312"/>
      <c r="F599" s="1313"/>
    </row>
    <row r="600" spans="1:60" ht="33" customHeight="1" x14ac:dyDescent="0.2">
      <c r="A600" s="1311" t="s">
        <v>4</v>
      </c>
      <c r="B600" s="1312"/>
      <c r="C600" s="1312"/>
      <c r="D600" s="1312"/>
      <c r="E600" s="1313"/>
      <c r="F600" s="726">
        <v>468356379.75999999</v>
      </c>
    </row>
    <row r="601" spans="1:60" s="68" customFormat="1" ht="12" customHeight="1" x14ac:dyDescent="0.2">
      <c r="A601" s="998" t="s">
        <v>5</v>
      </c>
      <c r="B601" s="998" t="s">
        <v>6</v>
      </c>
      <c r="C601" s="998" t="s">
        <v>22</v>
      </c>
      <c r="D601" s="998" t="s">
        <v>8</v>
      </c>
      <c r="E601" s="998" t="s">
        <v>9</v>
      </c>
      <c r="F601" s="998" t="s">
        <v>6181</v>
      </c>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c r="BG601" s="69"/>
      <c r="BH601" s="69"/>
    </row>
    <row r="602" spans="1:60" ht="15" customHeight="1" x14ac:dyDescent="0.2">
      <c r="A602" s="134"/>
      <c r="B602" s="16"/>
      <c r="C602" s="2" t="s">
        <v>32</v>
      </c>
      <c r="D602" s="128"/>
      <c r="E602" s="608"/>
      <c r="F602" s="332">
        <f>F600</f>
        <v>468356379.75999999</v>
      </c>
    </row>
    <row r="603" spans="1:60" ht="15" customHeight="1" x14ac:dyDescent="0.2">
      <c r="A603" s="134"/>
      <c r="B603" s="16"/>
      <c r="C603" s="2" t="s">
        <v>32</v>
      </c>
      <c r="D603" s="128"/>
      <c r="E603" s="717">
        <v>57950000.060000002</v>
      </c>
      <c r="F603" s="332">
        <f>F602-E603</f>
        <v>410406379.69999999</v>
      </c>
    </row>
    <row r="604" spans="1:60" ht="15" customHeight="1" x14ac:dyDescent="0.2">
      <c r="A604" s="134"/>
      <c r="B604" s="16"/>
      <c r="C604" s="2" t="s">
        <v>751</v>
      </c>
      <c r="D604" s="128"/>
      <c r="E604" s="608"/>
      <c r="F604" s="332">
        <f t="shared" ref="F604:F605" si="8">F603-E604</f>
        <v>410406379.69999999</v>
      </c>
    </row>
    <row r="605" spans="1:60" ht="15" customHeight="1" x14ac:dyDescent="0.2">
      <c r="A605" s="61"/>
      <c r="B605" s="16"/>
      <c r="C605" s="2" t="s">
        <v>1358</v>
      </c>
      <c r="D605" s="62"/>
      <c r="E605" s="717">
        <v>175</v>
      </c>
      <c r="F605" s="332">
        <f t="shared" si="8"/>
        <v>410406204.69999999</v>
      </c>
    </row>
    <row r="606" spans="1:60" ht="15" customHeight="1" x14ac:dyDescent="0.2">
      <c r="A606" s="59"/>
      <c r="B606" s="20"/>
      <c r="C606" s="64"/>
      <c r="D606" s="461"/>
      <c r="E606" s="916"/>
      <c r="F606" s="164"/>
    </row>
    <row r="607" spans="1:60" s="628" customFormat="1" ht="15" customHeight="1" x14ac:dyDescent="0.25">
      <c r="A607" s="1171" t="s">
        <v>0</v>
      </c>
      <c r="B607" s="1171"/>
      <c r="C607" s="1171"/>
      <c r="D607" s="1171"/>
      <c r="E607" s="1171"/>
      <c r="F607" s="1171"/>
      <c r="G607" s="743"/>
      <c r="H607" s="743"/>
      <c r="I607" s="743"/>
      <c r="J607" s="743"/>
      <c r="K607" s="743"/>
      <c r="L607" s="743"/>
      <c r="M607" s="743"/>
      <c r="N607" s="743"/>
      <c r="O607" s="743"/>
      <c r="P607" s="743"/>
      <c r="Q607" s="743"/>
      <c r="R607" s="743"/>
      <c r="S607" s="743"/>
      <c r="T607" s="743"/>
      <c r="U607" s="743"/>
      <c r="V607" s="743"/>
      <c r="W607" s="743"/>
      <c r="X607" s="743"/>
      <c r="Y607" s="743"/>
      <c r="Z607" s="743"/>
      <c r="AA607" s="743"/>
      <c r="AB607" s="743"/>
      <c r="AC607" s="743"/>
      <c r="AD607" s="743"/>
      <c r="AE607" s="743"/>
      <c r="AF607" s="743"/>
      <c r="AG607" s="743"/>
      <c r="AH607" s="743"/>
      <c r="AI607" s="743"/>
      <c r="AJ607" s="743"/>
      <c r="AK607" s="743"/>
      <c r="AL607" s="743"/>
      <c r="AM607" s="743"/>
      <c r="AN607" s="743"/>
      <c r="AO607" s="743"/>
      <c r="AP607" s="743"/>
      <c r="AQ607" s="743"/>
      <c r="AR607" s="743"/>
      <c r="AS607" s="743"/>
      <c r="AT607" s="743"/>
      <c r="AU607" s="743"/>
      <c r="AV607" s="743"/>
      <c r="AW607" s="743"/>
      <c r="AX607" s="743"/>
      <c r="AY607" s="743"/>
      <c r="AZ607" s="743"/>
      <c r="BA607" s="743"/>
      <c r="BB607" s="743"/>
      <c r="BC607" s="743"/>
      <c r="BD607" s="743"/>
      <c r="BE607" s="743"/>
      <c r="BF607" s="743"/>
      <c r="BG607" s="743"/>
      <c r="BH607" s="743"/>
    </row>
    <row r="608" spans="1:60" s="628" customFormat="1" ht="15" customHeight="1" x14ac:dyDescent="0.25">
      <c r="A608" s="1171" t="s">
        <v>1</v>
      </c>
      <c r="B608" s="1171"/>
      <c r="C608" s="1171"/>
      <c r="D608" s="1171"/>
      <c r="E608" s="1171"/>
      <c r="F608" s="1171"/>
      <c r="G608" s="743"/>
      <c r="H608" s="743"/>
      <c r="I608" s="743"/>
      <c r="J608" s="743"/>
      <c r="K608" s="743"/>
      <c r="L608" s="743"/>
      <c r="M608" s="743"/>
      <c r="N608" s="743"/>
      <c r="O608" s="743"/>
      <c r="P608" s="743"/>
      <c r="Q608" s="743"/>
      <c r="R608" s="743"/>
      <c r="S608" s="743"/>
      <c r="T608" s="743"/>
      <c r="U608" s="743"/>
      <c r="V608" s="743"/>
      <c r="W608" s="743"/>
      <c r="X608" s="743"/>
      <c r="Y608" s="743"/>
      <c r="Z608" s="743"/>
      <c r="AA608" s="743"/>
      <c r="AB608" s="743"/>
      <c r="AC608" s="743"/>
      <c r="AD608" s="743"/>
      <c r="AE608" s="743"/>
      <c r="AF608" s="743"/>
      <c r="AG608" s="743"/>
      <c r="AH608" s="743"/>
      <c r="AI608" s="743"/>
      <c r="AJ608" s="743"/>
      <c r="AK608" s="743"/>
      <c r="AL608" s="743"/>
      <c r="AM608" s="743"/>
      <c r="AN608" s="743"/>
      <c r="AO608" s="743"/>
      <c r="AP608" s="743"/>
      <c r="AQ608" s="743"/>
      <c r="AR608" s="743"/>
      <c r="AS608" s="743"/>
      <c r="AT608" s="743"/>
      <c r="AU608" s="743"/>
      <c r="AV608" s="743"/>
      <c r="AW608" s="743"/>
      <c r="AX608" s="743"/>
      <c r="AY608" s="743"/>
      <c r="AZ608" s="743"/>
      <c r="BA608" s="743"/>
      <c r="BB608" s="743"/>
      <c r="BC608" s="743"/>
      <c r="BD608" s="743"/>
      <c r="BE608" s="743"/>
      <c r="BF608" s="743"/>
      <c r="BG608" s="743"/>
      <c r="BH608" s="743"/>
    </row>
    <row r="609" spans="1:60" s="745" customFormat="1" ht="15" customHeight="1" x14ac:dyDescent="0.25">
      <c r="A609" s="1173" t="s">
        <v>10575</v>
      </c>
      <c r="B609" s="1173"/>
      <c r="C609" s="1173"/>
      <c r="D609" s="1173"/>
      <c r="E609" s="1173"/>
      <c r="F609" s="1173"/>
      <c r="G609" s="743"/>
      <c r="H609" s="744"/>
      <c r="I609" s="744"/>
      <c r="J609" s="744"/>
      <c r="K609" s="744"/>
      <c r="L609" s="744"/>
      <c r="M609" s="744"/>
      <c r="N609" s="744"/>
      <c r="O609" s="744"/>
      <c r="P609" s="744"/>
      <c r="Q609" s="744"/>
      <c r="R609" s="744"/>
      <c r="S609" s="744"/>
      <c r="T609" s="744"/>
      <c r="U609" s="744"/>
      <c r="V609" s="744"/>
      <c r="W609" s="744"/>
      <c r="X609" s="744"/>
      <c r="Y609" s="744"/>
      <c r="Z609" s="744"/>
      <c r="AA609" s="744"/>
      <c r="AB609" s="744"/>
      <c r="AC609" s="744"/>
      <c r="AD609" s="744"/>
      <c r="AE609" s="744"/>
      <c r="AF609" s="744"/>
      <c r="AG609" s="744"/>
      <c r="AH609" s="744"/>
      <c r="AI609" s="744"/>
      <c r="AJ609" s="744"/>
      <c r="AK609" s="744"/>
      <c r="AL609" s="744"/>
      <c r="AM609" s="744"/>
      <c r="AN609" s="744"/>
      <c r="AO609" s="744"/>
      <c r="AP609" s="744"/>
      <c r="AQ609" s="744"/>
      <c r="AR609" s="744"/>
      <c r="AS609" s="744"/>
      <c r="AT609" s="744"/>
      <c r="AU609" s="744"/>
      <c r="AV609" s="744"/>
      <c r="AW609" s="744"/>
      <c r="AX609" s="744"/>
      <c r="AY609" s="744"/>
      <c r="AZ609" s="744"/>
      <c r="BA609" s="744"/>
      <c r="BB609" s="744"/>
      <c r="BC609" s="744"/>
      <c r="BD609" s="744"/>
      <c r="BE609" s="744"/>
      <c r="BF609" s="744"/>
      <c r="BG609" s="744"/>
      <c r="BH609" s="744"/>
    </row>
    <row r="610" spans="1:60" s="745" customFormat="1" ht="15" customHeight="1" x14ac:dyDescent="0.25">
      <c r="A610" s="1173" t="s">
        <v>2</v>
      </c>
      <c r="B610" s="1173"/>
      <c r="C610" s="1173"/>
      <c r="D610" s="1173"/>
      <c r="E610" s="1173"/>
      <c r="F610" s="1173"/>
      <c r="G610" s="743"/>
      <c r="H610" s="744"/>
      <c r="I610" s="744"/>
      <c r="J610" s="744"/>
      <c r="K610" s="744"/>
      <c r="L610" s="744"/>
      <c r="M610" s="744"/>
      <c r="N610" s="744"/>
      <c r="O610" s="744"/>
      <c r="P610" s="744"/>
      <c r="Q610" s="744"/>
      <c r="R610" s="744"/>
      <c r="S610" s="744"/>
      <c r="T610" s="744"/>
      <c r="U610" s="744"/>
      <c r="V610" s="744"/>
      <c r="W610" s="744"/>
      <c r="X610" s="744"/>
      <c r="Y610" s="744"/>
      <c r="Z610" s="744"/>
      <c r="AA610" s="744"/>
      <c r="AB610" s="744"/>
      <c r="AC610" s="744"/>
      <c r="AD610" s="744"/>
      <c r="AE610" s="744"/>
      <c r="AF610" s="744"/>
      <c r="AG610" s="744"/>
      <c r="AH610" s="744"/>
      <c r="AI610" s="744"/>
      <c r="AJ610" s="744"/>
      <c r="AK610" s="744"/>
      <c r="AL610" s="744"/>
      <c r="AM610" s="744"/>
      <c r="AN610" s="744"/>
      <c r="AO610" s="744"/>
      <c r="AP610" s="744"/>
      <c r="AQ610" s="744"/>
      <c r="AR610" s="744"/>
      <c r="AS610" s="744"/>
      <c r="AT610" s="744"/>
      <c r="AU610" s="744"/>
      <c r="AV610" s="744"/>
      <c r="AW610" s="744"/>
      <c r="AX610" s="744"/>
      <c r="AY610" s="744"/>
      <c r="AZ610" s="744"/>
      <c r="BA610" s="744"/>
      <c r="BB610" s="744"/>
      <c r="BC610" s="744"/>
      <c r="BD610" s="744"/>
      <c r="BE610" s="744"/>
      <c r="BF610" s="744"/>
      <c r="BG610" s="744"/>
      <c r="BH610" s="744"/>
    </row>
    <row r="611" spans="1:60" s="745" customFormat="1" ht="16.5" customHeight="1" x14ac:dyDescent="0.25">
      <c r="A611" s="746"/>
      <c r="B611" s="627"/>
      <c r="C611" s="628"/>
      <c r="D611" s="629"/>
      <c r="E611" s="630"/>
      <c r="F611" s="631"/>
      <c r="G611" s="743"/>
      <c r="H611" s="744"/>
      <c r="I611" s="744"/>
      <c r="J611" s="744"/>
      <c r="K611" s="744"/>
      <c r="L611" s="744"/>
      <c r="M611" s="744"/>
      <c r="N611" s="744"/>
      <c r="O611" s="744"/>
      <c r="P611" s="744"/>
      <c r="Q611" s="744"/>
      <c r="R611" s="744"/>
      <c r="S611" s="744"/>
      <c r="T611" s="744"/>
      <c r="U611" s="744"/>
      <c r="V611" s="744"/>
      <c r="W611" s="744"/>
      <c r="X611" s="744"/>
      <c r="Y611" s="744"/>
      <c r="Z611" s="744"/>
      <c r="AA611" s="744"/>
      <c r="AB611" s="744"/>
      <c r="AC611" s="744"/>
      <c r="AD611" s="744"/>
      <c r="AE611" s="744"/>
      <c r="AF611" s="744"/>
      <c r="AG611" s="744"/>
      <c r="AH611" s="744"/>
      <c r="AI611" s="744"/>
      <c r="AJ611" s="744"/>
      <c r="AK611" s="744"/>
      <c r="AL611" s="744"/>
      <c r="AM611" s="744"/>
      <c r="AN611" s="744"/>
      <c r="AO611" s="744"/>
      <c r="AP611" s="744"/>
      <c r="AQ611" s="744"/>
      <c r="AR611" s="744"/>
      <c r="AS611" s="744"/>
      <c r="AT611" s="744"/>
      <c r="AU611" s="744"/>
      <c r="AV611" s="744"/>
      <c r="AW611" s="744"/>
      <c r="AX611" s="744"/>
      <c r="AY611" s="744"/>
      <c r="AZ611" s="744"/>
      <c r="BA611" s="744"/>
      <c r="BB611" s="744"/>
      <c r="BC611" s="744"/>
      <c r="BD611" s="744"/>
      <c r="BE611" s="744"/>
      <c r="BF611" s="744"/>
      <c r="BG611" s="744"/>
      <c r="BH611" s="744"/>
    </row>
    <row r="612" spans="1:60" s="728" customFormat="1" ht="33" customHeight="1" x14ac:dyDescent="0.2">
      <c r="A612" s="1311" t="s">
        <v>38</v>
      </c>
      <c r="B612" s="1312"/>
      <c r="C612" s="1312"/>
      <c r="D612" s="1312"/>
      <c r="E612" s="1312"/>
      <c r="F612" s="1313"/>
      <c r="G612" s="727"/>
      <c r="H612" s="727"/>
      <c r="I612" s="727"/>
      <c r="J612" s="727"/>
      <c r="K612" s="727"/>
      <c r="L612" s="727"/>
      <c r="M612" s="727"/>
      <c r="N612" s="727"/>
      <c r="O612" s="727"/>
      <c r="P612" s="727"/>
      <c r="Q612" s="727"/>
      <c r="R612" s="727"/>
      <c r="S612" s="727"/>
      <c r="T612" s="727"/>
      <c r="U612" s="727"/>
      <c r="V612" s="727"/>
      <c r="W612" s="727"/>
      <c r="X612" s="727"/>
      <c r="Y612" s="727"/>
      <c r="Z612" s="727"/>
      <c r="AA612" s="727"/>
      <c r="AB612" s="727"/>
      <c r="AC612" s="727"/>
      <c r="AD612" s="727"/>
      <c r="AE612" s="727"/>
      <c r="AF612" s="727"/>
      <c r="AG612" s="727"/>
      <c r="AH612" s="727"/>
      <c r="AI612" s="727"/>
      <c r="AJ612" s="727"/>
      <c r="AK612" s="727"/>
      <c r="AL612" s="727"/>
      <c r="AM612" s="727"/>
      <c r="AN612" s="727"/>
      <c r="AO612" s="727"/>
      <c r="AP612" s="727"/>
      <c r="AQ612" s="727"/>
      <c r="AR612" s="727"/>
      <c r="AS612" s="727"/>
      <c r="AT612" s="727"/>
      <c r="AU612" s="727"/>
      <c r="AV612" s="727"/>
      <c r="AW612" s="727"/>
      <c r="AX612" s="727"/>
      <c r="AY612" s="727"/>
      <c r="AZ612" s="727"/>
      <c r="BA612" s="727"/>
      <c r="BB612" s="727"/>
      <c r="BC612" s="727"/>
      <c r="BD612" s="727"/>
      <c r="BE612" s="727"/>
      <c r="BF612" s="727"/>
      <c r="BG612" s="727"/>
      <c r="BH612" s="727"/>
    </row>
    <row r="613" spans="1:60" s="728" customFormat="1" ht="30" customHeight="1" x14ac:dyDescent="0.2">
      <c r="A613" s="1311" t="s">
        <v>4</v>
      </c>
      <c r="B613" s="1312"/>
      <c r="C613" s="1312"/>
      <c r="D613" s="1312"/>
      <c r="E613" s="1313"/>
      <c r="F613" s="726">
        <v>127865145.2</v>
      </c>
      <c r="G613" s="727"/>
      <c r="H613" s="727"/>
      <c r="I613" s="727"/>
      <c r="J613" s="727"/>
      <c r="K613" s="727"/>
      <c r="L613" s="727"/>
      <c r="M613" s="727"/>
      <c r="N613" s="727"/>
      <c r="O613" s="727"/>
      <c r="P613" s="727"/>
      <c r="Q613" s="727"/>
      <c r="R613" s="727"/>
      <c r="S613" s="727"/>
      <c r="T613" s="727"/>
      <c r="U613" s="727"/>
      <c r="V613" s="727"/>
      <c r="W613" s="727"/>
      <c r="X613" s="727"/>
      <c r="Y613" s="727"/>
      <c r="Z613" s="727"/>
      <c r="AA613" s="727"/>
      <c r="AB613" s="727"/>
      <c r="AC613" s="727"/>
      <c r="AD613" s="727"/>
      <c r="AE613" s="727"/>
      <c r="AF613" s="727"/>
      <c r="AG613" s="727"/>
      <c r="AH613" s="727"/>
      <c r="AI613" s="727"/>
      <c r="AJ613" s="727"/>
      <c r="AK613" s="727"/>
      <c r="AL613" s="727"/>
      <c r="AM613" s="727"/>
      <c r="AN613" s="727"/>
      <c r="AO613" s="727"/>
      <c r="AP613" s="727"/>
      <c r="AQ613" s="727"/>
      <c r="AR613" s="727"/>
      <c r="AS613" s="727"/>
      <c r="AT613" s="727"/>
      <c r="AU613" s="727"/>
      <c r="AV613" s="727"/>
      <c r="AW613" s="727"/>
      <c r="AX613" s="727"/>
      <c r="AY613" s="727"/>
      <c r="AZ613" s="727"/>
      <c r="BA613" s="727"/>
      <c r="BB613" s="727"/>
      <c r="BC613" s="727"/>
      <c r="BD613" s="727"/>
      <c r="BE613" s="727"/>
      <c r="BF613" s="727"/>
      <c r="BG613" s="727"/>
      <c r="BH613" s="727"/>
    </row>
    <row r="614" spans="1:60" s="728" customFormat="1" ht="12" customHeight="1" x14ac:dyDescent="0.2">
      <c r="A614" s="998" t="s">
        <v>5</v>
      </c>
      <c r="B614" s="998" t="s">
        <v>6</v>
      </c>
      <c r="C614" s="998" t="s">
        <v>22</v>
      </c>
      <c r="D614" s="998" t="s">
        <v>8</v>
      </c>
      <c r="E614" s="998" t="s">
        <v>9</v>
      </c>
      <c r="F614" s="998" t="s">
        <v>6181</v>
      </c>
      <c r="G614" s="727"/>
      <c r="H614" s="727"/>
      <c r="I614" s="727"/>
      <c r="J614" s="727"/>
      <c r="K614" s="727"/>
      <c r="L614" s="727"/>
      <c r="M614" s="727"/>
      <c r="N614" s="727"/>
      <c r="O614" s="727"/>
      <c r="P614" s="727"/>
      <c r="Q614" s="727"/>
      <c r="R614" s="727"/>
      <c r="S614" s="727"/>
      <c r="T614" s="727"/>
      <c r="U614" s="727"/>
      <c r="V614" s="727"/>
      <c r="W614" s="727"/>
      <c r="X614" s="727"/>
      <c r="Y614" s="727"/>
      <c r="Z614" s="727"/>
      <c r="AA614" s="727"/>
      <c r="AB614" s="727"/>
      <c r="AC614" s="727"/>
      <c r="AD614" s="727"/>
      <c r="AE614" s="727"/>
      <c r="AF614" s="727"/>
      <c r="AG614" s="727"/>
      <c r="AH614" s="727"/>
      <c r="AI614" s="727"/>
      <c r="AJ614" s="727"/>
      <c r="AK614" s="727"/>
      <c r="AL614" s="727"/>
      <c r="AM614" s="727"/>
      <c r="AN614" s="727"/>
      <c r="AO614" s="727"/>
      <c r="AP614" s="727"/>
      <c r="AQ614" s="727"/>
      <c r="AR614" s="727"/>
      <c r="AS614" s="727"/>
      <c r="AT614" s="727"/>
      <c r="AU614" s="727"/>
      <c r="AV614" s="727"/>
      <c r="AW614" s="727"/>
      <c r="AX614" s="727"/>
      <c r="AY614" s="727"/>
      <c r="AZ614" s="727"/>
      <c r="BA614" s="727"/>
      <c r="BB614" s="727"/>
      <c r="BC614" s="727"/>
      <c r="BD614" s="727"/>
      <c r="BE614" s="727"/>
      <c r="BF614" s="727"/>
      <c r="BG614" s="727"/>
      <c r="BH614" s="727"/>
    </row>
    <row r="615" spans="1:60" ht="15" customHeight="1" x14ac:dyDescent="0.2">
      <c r="A615" s="134"/>
      <c r="B615" s="16"/>
      <c r="C615" s="2" t="s">
        <v>387</v>
      </c>
      <c r="D615" s="817">
        <v>20300724.579999998</v>
      </c>
      <c r="E615" s="608"/>
      <c r="F615" s="332">
        <f>F613+D615</f>
        <v>148165869.78</v>
      </c>
    </row>
    <row r="616" spans="1:60" ht="15" customHeight="1" x14ac:dyDescent="0.2">
      <c r="A616" s="134"/>
      <c r="B616" s="16"/>
      <c r="C616" s="2" t="s">
        <v>32</v>
      </c>
      <c r="D616" s="153"/>
      <c r="E616" s="40"/>
      <c r="F616" s="332">
        <f>F615</f>
        <v>148165869.78</v>
      </c>
    </row>
    <row r="617" spans="1:60" ht="15" customHeight="1" x14ac:dyDescent="0.2">
      <c r="A617" s="134"/>
      <c r="B617" s="16"/>
      <c r="C617" s="2" t="s">
        <v>10433</v>
      </c>
      <c r="D617" s="153"/>
      <c r="E617" s="29"/>
      <c r="F617" s="332">
        <f>F616+D617</f>
        <v>148165869.78</v>
      </c>
    </row>
    <row r="618" spans="1:60" ht="15" customHeight="1" x14ac:dyDescent="0.2">
      <c r="A618" s="134"/>
      <c r="B618" s="16"/>
      <c r="C618" s="2" t="s">
        <v>1330</v>
      </c>
      <c r="D618" s="153"/>
      <c r="E618" s="42">
        <v>1189400</v>
      </c>
      <c r="F618" s="332">
        <f>F617-E618</f>
        <v>146976469.78</v>
      </c>
    </row>
    <row r="619" spans="1:60" ht="15" customHeight="1" x14ac:dyDescent="0.2">
      <c r="A619" s="134"/>
      <c r="B619" s="16"/>
      <c r="C619" s="2" t="s">
        <v>1334</v>
      </c>
      <c r="D619" s="153"/>
      <c r="E619" s="40"/>
      <c r="F619" s="332">
        <f t="shared" ref="F619" si="9">F618-E619</f>
        <v>146976469.78</v>
      </c>
      <c r="G619" s="857"/>
      <c r="H619" s="857"/>
    </row>
    <row r="620" spans="1:60" ht="15" customHeight="1" x14ac:dyDescent="0.2">
      <c r="A620" s="134"/>
      <c r="B620" s="16"/>
      <c r="C620" s="2" t="s">
        <v>1331</v>
      </c>
      <c r="D620" s="128"/>
      <c r="E620" s="42">
        <v>500</v>
      </c>
      <c r="F620" s="332">
        <f>F619-E620</f>
        <v>146975969.78</v>
      </c>
      <c r="G620" s="857"/>
    </row>
    <row r="621" spans="1:60" ht="15" customHeight="1" x14ac:dyDescent="0.2">
      <c r="A621" s="134"/>
      <c r="B621" s="16"/>
      <c r="C621" s="2" t="s">
        <v>6198</v>
      </c>
      <c r="D621" s="128"/>
      <c r="E621" s="42">
        <v>4008.6</v>
      </c>
      <c r="F621" s="332">
        <f t="shared" ref="F621:F624" si="10">F620-E621</f>
        <v>146971961.18000001</v>
      </c>
    </row>
    <row r="622" spans="1:60" ht="15" customHeight="1" x14ac:dyDescent="0.2">
      <c r="A622" s="134"/>
      <c r="B622" s="16"/>
      <c r="C622" s="2" t="s">
        <v>1333</v>
      </c>
      <c r="D622" s="128"/>
      <c r="E622" s="42">
        <v>150</v>
      </c>
      <c r="F622" s="332">
        <f t="shared" si="10"/>
        <v>146971811.18000001</v>
      </c>
    </row>
    <row r="623" spans="1:60" ht="15" customHeight="1" x14ac:dyDescent="0.2">
      <c r="A623" s="134"/>
      <c r="B623" s="16"/>
      <c r="C623" s="2" t="s">
        <v>2372</v>
      </c>
      <c r="D623" s="40">
        <v>225704.86</v>
      </c>
      <c r="E623" s="40"/>
      <c r="F623" s="332">
        <f>F622+D623</f>
        <v>147197516.04000002</v>
      </c>
    </row>
    <row r="624" spans="1:60" ht="15" customHeight="1" x14ac:dyDescent="0.2">
      <c r="A624" s="134"/>
      <c r="B624" s="16"/>
      <c r="C624" s="2" t="s">
        <v>10694</v>
      </c>
      <c r="D624" s="153"/>
      <c r="E624" s="40">
        <v>15002.03</v>
      </c>
      <c r="F624" s="332">
        <f t="shared" si="10"/>
        <v>147182514.01000002</v>
      </c>
      <c r="I624" s="910"/>
    </row>
    <row r="625" spans="1:6" x14ac:dyDescent="0.2">
      <c r="A625" s="59"/>
      <c r="B625" s="20"/>
      <c r="C625" s="86"/>
      <c r="D625" s="72"/>
      <c r="E625" s="65"/>
      <c r="F625" s="164"/>
    </row>
    <row r="626" spans="1:6" x14ac:dyDescent="0.2">
      <c r="A626" s="59"/>
      <c r="B626" s="20"/>
      <c r="C626" s="86"/>
      <c r="D626" s="72"/>
      <c r="E626" s="65"/>
      <c r="F626" s="164"/>
    </row>
    <row r="627" spans="1:6" x14ac:dyDescent="0.2">
      <c r="A627" s="59"/>
      <c r="B627" s="20"/>
      <c r="C627" s="86"/>
      <c r="D627" s="72"/>
      <c r="E627" s="65"/>
      <c r="F627" s="164"/>
    </row>
    <row r="628" spans="1:6" x14ac:dyDescent="0.2">
      <c r="A628" s="59"/>
      <c r="B628" s="20"/>
      <c r="C628" s="86"/>
      <c r="D628" s="72"/>
      <c r="E628" s="65"/>
      <c r="F628" s="164"/>
    </row>
    <row r="629" spans="1:6" x14ac:dyDescent="0.2">
      <c r="A629" s="59"/>
      <c r="B629" s="20"/>
      <c r="C629" s="86"/>
      <c r="D629" s="72"/>
      <c r="E629" s="65"/>
      <c r="F629" s="164"/>
    </row>
    <row r="630" spans="1:6" x14ac:dyDescent="0.2">
      <c r="A630" s="59"/>
      <c r="B630" s="20"/>
      <c r="C630" s="86"/>
      <c r="D630" s="72"/>
      <c r="E630" s="65"/>
      <c r="F630" s="164"/>
    </row>
    <row r="631" spans="1:6" x14ac:dyDescent="0.2">
      <c r="A631" s="59"/>
      <c r="B631" s="20"/>
      <c r="C631" s="86"/>
      <c r="D631" s="72"/>
      <c r="E631" s="65"/>
      <c r="F631" s="164"/>
    </row>
    <row r="632" spans="1:6" x14ac:dyDescent="0.2">
      <c r="A632" s="59"/>
      <c r="B632" s="20"/>
      <c r="C632" s="86"/>
      <c r="D632" s="72"/>
      <c r="E632" s="65"/>
      <c r="F632" s="164"/>
    </row>
    <row r="633" spans="1:6" x14ac:dyDescent="0.2">
      <c r="A633" s="59"/>
      <c r="B633" s="20"/>
      <c r="C633" s="86"/>
      <c r="D633" s="72"/>
      <c r="E633" s="65"/>
      <c r="F633" s="164"/>
    </row>
    <row r="634" spans="1:6" x14ac:dyDescent="0.2">
      <c r="A634" s="59"/>
      <c r="B634" s="20"/>
      <c r="C634" s="86"/>
      <c r="D634" s="72"/>
      <c r="E634" s="65"/>
      <c r="F634" s="164"/>
    </row>
    <row r="635" spans="1:6" x14ac:dyDescent="0.2">
      <c r="A635" s="59"/>
      <c r="B635" s="20"/>
      <c r="C635" s="86"/>
      <c r="D635" s="72"/>
      <c r="E635" s="65"/>
      <c r="F635" s="164"/>
    </row>
    <row r="636" spans="1:6" x14ac:dyDescent="0.2">
      <c r="A636" s="59"/>
      <c r="B636" s="20"/>
      <c r="C636" s="86"/>
      <c r="D636" s="72"/>
      <c r="E636" s="65"/>
      <c r="F636" s="164"/>
    </row>
    <row r="637" spans="1:6" x14ac:dyDescent="0.2">
      <c r="A637" s="59"/>
      <c r="B637" s="20"/>
      <c r="C637" s="86"/>
      <c r="D637" s="72"/>
      <c r="E637" s="65"/>
      <c r="F637" s="164"/>
    </row>
    <row r="638" spans="1:6" x14ac:dyDescent="0.2">
      <c r="A638" s="59"/>
      <c r="B638" s="20"/>
      <c r="C638" s="86"/>
      <c r="D638" s="72"/>
      <c r="E638" s="65"/>
      <c r="F638" s="164"/>
    </row>
    <row r="639" spans="1:6" x14ac:dyDescent="0.2">
      <c r="A639" s="59"/>
      <c r="B639" s="20"/>
      <c r="C639" s="86"/>
      <c r="D639" s="72"/>
      <c r="E639" s="65"/>
      <c r="F639" s="164"/>
    </row>
    <row r="640" spans="1:6" x14ac:dyDescent="0.2">
      <c r="A640" s="59"/>
      <c r="B640" s="20"/>
      <c r="C640" s="86"/>
      <c r="D640" s="72"/>
      <c r="E640" s="65"/>
      <c r="F640" s="164"/>
    </row>
    <row r="641" spans="1:6" x14ac:dyDescent="0.2">
      <c r="A641" s="59"/>
      <c r="B641" s="20"/>
      <c r="C641" s="86"/>
      <c r="D641" s="72"/>
      <c r="E641" s="65"/>
      <c r="F641" s="164"/>
    </row>
    <row r="642" spans="1:6" x14ac:dyDescent="0.2">
      <c r="A642" s="59"/>
      <c r="B642" s="20"/>
      <c r="C642" s="86"/>
      <c r="D642" s="72"/>
      <c r="E642" s="65"/>
      <c r="F642" s="164"/>
    </row>
    <row r="643" spans="1:6" x14ac:dyDescent="0.2">
      <c r="A643" s="59"/>
      <c r="B643" s="20"/>
      <c r="C643" s="86"/>
      <c r="D643" s="72"/>
      <c r="E643" s="65"/>
      <c r="F643" s="164"/>
    </row>
    <row r="644" spans="1:6" x14ac:dyDescent="0.2">
      <c r="A644" s="59"/>
      <c r="B644" s="20"/>
      <c r="C644" s="86"/>
      <c r="D644" s="72"/>
      <c r="E644" s="65"/>
      <c r="F644" s="164"/>
    </row>
    <row r="645" spans="1:6" x14ac:dyDescent="0.2">
      <c r="A645" s="59"/>
      <c r="B645" s="20"/>
      <c r="C645" s="86"/>
      <c r="D645" s="72"/>
      <c r="E645" s="65"/>
      <c r="F645" s="164"/>
    </row>
    <row r="646" spans="1:6" x14ac:dyDescent="0.2">
      <c r="A646" s="59"/>
      <c r="B646" s="20"/>
      <c r="C646" s="86"/>
      <c r="D646" s="72"/>
      <c r="E646" s="65"/>
      <c r="F646" s="164"/>
    </row>
    <row r="647" spans="1:6" x14ac:dyDescent="0.2">
      <c r="A647" s="59"/>
      <c r="B647" s="20"/>
      <c r="C647" s="86"/>
      <c r="D647" s="72"/>
      <c r="E647" s="65"/>
      <c r="F647" s="164"/>
    </row>
    <row r="648" spans="1:6" x14ac:dyDescent="0.2">
      <c r="A648" s="59"/>
      <c r="B648" s="20"/>
      <c r="C648" s="86"/>
      <c r="D648" s="72"/>
      <c r="E648" s="65"/>
      <c r="F648" s="164"/>
    </row>
    <row r="649" spans="1:6" x14ac:dyDescent="0.2">
      <c r="A649" s="59"/>
      <c r="B649" s="20"/>
      <c r="C649" s="86"/>
      <c r="D649" s="72"/>
      <c r="E649" s="65"/>
      <c r="F649" s="164"/>
    </row>
    <row r="650" spans="1:6" x14ac:dyDescent="0.2">
      <c r="A650" s="59"/>
      <c r="B650" s="20"/>
      <c r="C650" s="86"/>
      <c r="D650" s="72"/>
      <c r="E650" s="65"/>
      <c r="F650" s="164"/>
    </row>
    <row r="651" spans="1:6" x14ac:dyDescent="0.2">
      <c r="A651" s="59"/>
      <c r="B651" s="20"/>
      <c r="C651" s="86"/>
      <c r="D651" s="72"/>
      <c r="E651" s="65"/>
      <c r="F651" s="164"/>
    </row>
    <row r="652" spans="1:6" x14ac:dyDescent="0.2">
      <c r="A652" s="59"/>
      <c r="B652" s="20"/>
      <c r="C652" s="86"/>
      <c r="D652" s="72"/>
      <c r="E652" s="65"/>
      <c r="F652" s="164"/>
    </row>
    <row r="653" spans="1:6" x14ac:dyDescent="0.2">
      <c r="A653" s="59"/>
      <c r="B653" s="20"/>
      <c r="C653" s="86"/>
      <c r="D653" s="72"/>
      <c r="E653" s="65"/>
      <c r="F653" s="164"/>
    </row>
    <row r="654" spans="1:6" x14ac:dyDescent="0.2">
      <c r="A654" s="59"/>
      <c r="B654" s="20"/>
      <c r="C654" s="86"/>
      <c r="D654" s="72"/>
      <c r="E654" s="65"/>
      <c r="F654" s="164"/>
    </row>
    <row r="655" spans="1:6" x14ac:dyDescent="0.2">
      <c r="A655" s="59"/>
      <c r="B655" s="20"/>
      <c r="C655" s="86"/>
      <c r="D655" s="72"/>
      <c r="E655" s="65"/>
      <c r="F655" s="164"/>
    </row>
    <row r="656" spans="1:6" x14ac:dyDescent="0.2">
      <c r="A656" s="59"/>
      <c r="B656" s="20"/>
      <c r="C656" s="86"/>
      <c r="D656" s="72"/>
      <c r="E656" s="65"/>
      <c r="F656" s="164"/>
    </row>
    <row r="657" spans="1:6" x14ac:dyDescent="0.2">
      <c r="A657" s="59"/>
      <c r="B657" s="20"/>
      <c r="C657" s="86"/>
      <c r="D657" s="72"/>
      <c r="E657" s="65"/>
      <c r="F657" s="164"/>
    </row>
    <row r="658" spans="1:6" x14ac:dyDescent="0.2">
      <c r="A658" s="59"/>
      <c r="B658" s="20"/>
      <c r="C658" s="86"/>
      <c r="D658" s="72"/>
      <c r="E658" s="65"/>
      <c r="F658" s="164"/>
    </row>
    <row r="659" spans="1:6" x14ac:dyDescent="0.2">
      <c r="A659" s="59"/>
      <c r="B659" s="20"/>
      <c r="C659" s="86"/>
      <c r="D659" s="72"/>
      <c r="E659" s="65"/>
      <c r="F659" s="164"/>
    </row>
    <row r="660" spans="1:6" x14ac:dyDescent="0.2">
      <c r="A660" s="59"/>
      <c r="B660" s="20"/>
      <c r="C660" s="86"/>
      <c r="D660" s="72"/>
      <c r="E660" s="65"/>
      <c r="F660" s="164"/>
    </row>
    <row r="661" spans="1:6" x14ac:dyDescent="0.2">
      <c r="A661" s="59"/>
      <c r="B661" s="20"/>
      <c r="C661" s="86"/>
      <c r="D661" s="72"/>
      <c r="E661" s="65"/>
      <c r="F661" s="164"/>
    </row>
    <row r="662" spans="1:6" x14ac:dyDescent="0.2">
      <c r="A662" s="59"/>
      <c r="B662" s="20"/>
      <c r="C662" s="86"/>
      <c r="D662" s="72"/>
      <c r="E662" s="65"/>
      <c r="F662" s="164"/>
    </row>
    <row r="663" spans="1:6" x14ac:dyDescent="0.2">
      <c r="A663" s="59"/>
      <c r="B663" s="20"/>
      <c r="C663" s="86"/>
      <c r="D663" s="72"/>
      <c r="E663" s="65"/>
      <c r="F663" s="164"/>
    </row>
    <row r="664" spans="1:6" x14ac:dyDescent="0.2">
      <c r="A664" s="59"/>
      <c r="B664" s="20"/>
      <c r="C664" s="86"/>
      <c r="D664" s="72"/>
      <c r="E664" s="65"/>
      <c r="F664" s="164"/>
    </row>
    <row r="665" spans="1:6" x14ac:dyDescent="0.2">
      <c r="A665" s="59"/>
      <c r="B665" s="20"/>
      <c r="C665" s="86"/>
      <c r="D665" s="72"/>
      <c r="E665" s="65"/>
      <c r="F665" s="164"/>
    </row>
    <row r="666" spans="1:6" x14ac:dyDescent="0.2">
      <c r="A666" s="59"/>
      <c r="B666" s="20"/>
      <c r="C666" s="86"/>
      <c r="D666" s="72"/>
      <c r="E666" s="65"/>
      <c r="F666" s="164"/>
    </row>
    <row r="667" spans="1:6" x14ac:dyDescent="0.2">
      <c r="A667" s="59"/>
      <c r="B667" s="20"/>
      <c r="C667" s="86"/>
      <c r="D667" s="72"/>
      <c r="E667" s="65"/>
      <c r="F667" s="164"/>
    </row>
    <row r="668" spans="1:6" x14ac:dyDescent="0.2">
      <c r="A668" s="59"/>
      <c r="B668" s="20"/>
      <c r="C668" s="86"/>
      <c r="D668" s="72"/>
      <c r="E668" s="65"/>
      <c r="F668" s="164"/>
    </row>
    <row r="669" spans="1:6" x14ac:dyDescent="0.2">
      <c r="A669" s="59"/>
      <c r="B669" s="20"/>
      <c r="C669" s="86"/>
      <c r="D669" s="72"/>
      <c r="E669" s="65"/>
      <c r="F669" s="164"/>
    </row>
    <row r="670" spans="1:6" x14ac:dyDescent="0.2">
      <c r="A670" s="59"/>
      <c r="B670" s="20"/>
      <c r="C670" s="86"/>
      <c r="D670" s="72"/>
      <c r="E670" s="65"/>
      <c r="F670" s="164"/>
    </row>
    <row r="671" spans="1:6" x14ac:dyDescent="0.2">
      <c r="A671" s="59"/>
      <c r="B671" s="20"/>
      <c r="C671" s="86"/>
      <c r="D671" s="72"/>
      <c r="E671" s="65"/>
      <c r="F671" s="164"/>
    </row>
    <row r="672" spans="1:6" x14ac:dyDescent="0.2">
      <c r="A672" s="59"/>
      <c r="B672" s="20"/>
      <c r="C672" s="86"/>
      <c r="D672" s="72"/>
      <c r="E672" s="65"/>
      <c r="F672" s="164"/>
    </row>
    <row r="673" spans="1:60" x14ac:dyDescent="0.2">
      <c r="A673" s="59"/>
      <c r="B673" s="20"/>
      <c r="C673" s="86"/>
      <c r="D673" s="72"/>
      <c r="E673" s="65"/>
      <c r="F673" s="164"/>
    </row>
    <row r="674" spans="1:60" x14ac:dyDescent="0.2">
      <c r="A674" s="59"/>
      <c r="B674" s="20"/>
      <c r="C674" s="86"/>
      <c r="D674" s="72"/>
      <c r="E674" s="65"/>
      <c r="F674" s="164"/>
    </row>
    <row r="675" spans="1:60" x14ac:dyDescent="0.2">
      <c r="A675" s="59"/>
      <c r="B675" s="20"/>
      <c r="C675" s="86"/>
      <c r="D675" s="72"/>
      <c r="E675" s="65"/>
      <c r="F675" s="164"/>
    </row>
    <row r="676" spans="1:60" x14ac:dyDescent="0.2">
      <c r="A676" s="59"/>
      <c r="B676" s="20"/>
      <c r="C676" s="86"/>
      <c r="D676" s="72"/>
      <c r="E676" s="65"/>
      <c r="F676" s="164"/>
    </row>
    <row r="677" spans="1:60" x14ac:dyDescent="0.2">
      <c r="A677" s="59"/>
      <c r="B677" s="20"/>
      <c r="C677" s="86"/>
      <c r="D677" s="72"/>
      <c r="E677" s="65"/>
      <c r="F677" s="164"/>
    </row>
    <row r="678" spans="1:60" s="628" customFormat="1" ht="14.25" customHeight="1" x14ac:dyDescent="0.25">
      <c r="A678" s="1171" t="s">
        <v>0</v>
      </c>
      <c r="B678" s="1171"/>
      <c r="C678" s="1171"/>
      <c r="D678" s="1171"/>
      <c r="E678" s="1171"/>
      <c r="F678" s="1171"/>
      <c r="G678" s="743"/>
      <c r="H678" s="743"/>
      <c r="I678" s="743"/>
      <c r="J678" s="743"/>
      <c r="K678" s="743"/>
      <c r="L678" s="743"/>
      <c r="M678" s="743"/>
      <c r="N678" s="743"/>
      <c r="O678" s="743"/>
      <c r="P678" s="743"/>
      <c r="Q678" s="743"/>
      <c r="R678" s="743"/>
      <c r="S678" s="743"/>
      <c r="T678" s="743"/>
      <c r="U678" s="743"/>
      <c r="V678" s="743"/>
      <c r="W678" s="743"/>
      <c r="X678" s="743"/>
      <c r="Y678" s="743"/>
      <c r="Z678" s="743"/>
      <c r="AA678" s="743"/>
      <c r="AB678" s="743"/>
      <c r="AC678" s="743"/>
      <c r="AD678" s="743"/>
      <c r="AE678" s="743"/>
      <c r="AF678" s="743"/>
      <c r="AG678" s="743"/>
      <c r="AH678" s="743"/>
      <c r="AI678" s="743"/>
      <c r="AJ678" s="743"/>
      <c r="AK678" s="743"/>
      <c r="AL678" s="743"/>
      <c r="AM678" s="743"/>
      <c r="AN678" s="743"/>
      <c r="AO678" s="743"/>
      <c r="AP678" s="743"/>
      <c r="AQ678" s="743"/>
      <c r="AR678" s="743"/>
      <c r="AS678" s="743"/>
      <c r="AT678" s="743"/>
      <c r="AU678" s="743"/>
      <c r="AV678" s="743"/>
      <c r="AW678" s="743"/>
      <c r="AX678" s="743"/>
      <c r="AY678" s="743"/>
      <c r="AZ678" s="743"/>
      <c r="BA678" s="743"/>
      <c r="BB678" s="743"/>
      <c r="BC678" s="743"/>
      <c r="BD678" s="743"/>
      <c r="BE678" s="743"/>
      <c r="BF678" s="743"/>
      <c r="BG678" s="743"/>
      <c r="BH678" s="743"/>
    </row>
    <row r="679" spans="1:60" s="628" customFormat="1" ht="15" customHeight="1" x14ac:dyDescent="0.25">
      <c r="A679" s="1171" t="s">
        <v>1</v>
      </c>
      <c r="B679" s="1171"/>
      <c r="C679" s="1171"/>
      <c r="D679" s="1171"/>
      <c r="E679" s="1171"/>
      <c r="F679" s="1171"/>
      <c r="G679" s="743"/>
      <c r="H679" s="743"/>
      <c r="I679" s="743"/>
      <c r="J679" s="743"/>
      <c r="K679" s="743"/>
      <c r="L679" s="743"/>
      <c r="M679" s="743"/>
      <c r="N679" s="743"/>
      <c r="O679" s="743"/>
      <c r="P679" s="743"/>
      <c r="Q679" s="743"/>
      <c r="R679" s="743"/>
      <c r="S679" s="743"/>
      <c r="T679" s="743"/>
      <c r="U679" s="743"/>
      <c r="V679" s="743"/>
      <c r="W679" s="743"/>
      <c r="X679" s="743"/>
      <c r="Y679" s="743"/>
      <c r="Z679" s="743"/>
      <c r="AA679" s="743"/>
      <c r="AB679" s="743"/>
      <c r="AC679" s="743"/>
      <c r="AD679" s="743"/>
      <c r="AE679" s="743"/>
      <c r="AF679" s="743"/>
      <c r="AG679" s="743"/>
      <c r="AH679" s="743"/>
      <c r="AI679" s="743"/>
      <c r="AJ679" s="743"/>
      <c r="AK679" s="743"/>
      <c r="AL679" s="743"/>
      <c r="AM679" s="743"/>
      <c r="AN679" s="743"/>
      <c r="AO679" s="743"/>
      <c r="AP679" s="743"/>
      <c r="AQ679" s="743"/>
      <c r="AR679" s="743"/>
      <c r="AS679" s="743"/>
      <c r="AT679" s="743"/>
      <c r="AU679" s="743"/>
      <c r="AV679" s="743"/>
      <c r="AW679" s="743"/>
      <c r="AX679" s="743"/>
      <c r="AY679" s="743"/>
      <c r="AZ679" s="743"/>
      <c r="BA679" s="743"/>
      <c r="BB679" s="743"/>
      <c r="BC679" s="743"/>
      <c r="BD679" s="743"/>
      <c r="BE679" s="743"/>
      <c r="BF679" s="743"/>
      <c r="BG679" s="743"/>
      <c r="BH679" s="743"/>
    </row>
    <row r="680" spans="1:60" s="628" customFormat="1" ht="15" customHeight="1" x14ac:dyDescent="0.25">
      <c r="A680" s="1173" t="s">
        <v>10575</v>
      </c>
      <c r="B680" s="1173"/>
      <c r="C680" s="1173"/>
      <c r="D680" s="1173"/>
      <c r="E680" s="1173"/>
      <c r="F680" s="1173"/>
      <c r="G680" s="743"/>
      <c r="H680" s="743"/>
      <c r="I680" s="743"/>
      <c r="J680" s="743"/>
      <c r="K680" s="743"/>
      <c r="L680" s="743"/>
      <c r="M680" s="743"/>
      <c r="N680" s="743"/>
      <c r="O680" s="743"/>
      <c r="P680" s="743"/>
      <c r="Q680" s="743"/>
      <c r="R680" s="743"/>
      <c r="S680" s="743"/>
      <c r="T680" s="743"/>
      <c r="U680" s="743"/>
      <c r="V680" s="743"/>
      <c r="W680" s="743"/>
      <c r="X680" s="743"/>
      <c r="Y680" s="743"/>
      <c r="Z680" s="743"/>
      <c r="AA680" s="743"/>
      <c r="AB680" s="743"/>
      <c r="AC680" s="743"/>
      <c r="AD680" s="743"/>
      <c r="AE680" s="743"/>
      <c r="AF680" s="743"/>
      <c r="AG680" s="743"/>
      <c r="AH680" s="743"/>
      <c r="AI680" s="743"/>
      <c r="AJ680" s="743"/>
      <c r="AK680" s="743"/>
      <c r="AL680" s="743"/>
      <c r="AM680" s="743"/>
      <c r="AN680" s="743"/>
      <c r="AO680" s="743"/>
      <c r="AP680" s="743"/>
      <c r="AQ680" s="743"/>
      <c r="AR680" s="743"/>
      <c r="AS680" s="743"/>
      <c r="AT680" s="743"/>
      <c r="AU680" s="743"/>
      <c r="AV680" s="743"/>
      <c r="AW680" s="743"/>
      <c r="AX680" s="743"/>
      <c r="AY680" s="743"/>
      <c r="AZ680" s="743"/>
      <c r="BA680" s="743"/>
      <c r="BB680" s="743"/>
      <c r="BC680" s="743"/>
      <c r="BD680" s="743"/>
      <c r="BE680" s="743"/>
      <c r="BF680" s="743"/>
      <c r="BG680" s="743"/>
      <c r="BH680" s="743"/>
    </row>
    <row r="681" spans="1:60" s="628" customFormat="1" ht="15" customHeight="1" x14ac:dyDescent="0.25">
      <c r="A681" s="1173" t="s">
        <v>2</v>
      </c>
      <c r="B681" s="1173"/>
      <c r="C681" s="1173"/>
      <c r="D681" s="1173"/>
      <c r="E681" s="1173"/>
      <c r="F681" s="1173"/>
      <c r="G681" s="743"/>
      <c r="H681" s="743"/>
      <c r="I681" s="743"/>
      <c r="J681" s="743"/>
      <c r="K681" s="743"/>
      <c r="L681" s="743"/>
      <c r="M681" s="743"/>
      <c r="N681" s="743"/>
      <c r="O681" s="743"/>
      <c r="P681" s="743"/>
      <c r="Q681" s="743"/>
      <c r="R681" s="743"/>
      <c r="S681" s="743"/>
      <c r="T681" s="743"/>
      <c r="U681" s="743"/>
      <c r="V681" s="743"/>
      <c r="W681" s="743"/>
      <c r="X681" s="743"/>
      <c r="Y681" s="743"/>
      <c r="Z681" s="743"/>
      <c r="AA681" s="743"/>
      <c r="AB681" s="743"/>
      <c r="AC681" s="743"/>
      <c r="AD681" s="743"/>
      <c r="AE681" s="743"/>
      <c r="AF681" s="743"/>
      <c r="AG681" s="743"/>
      <c r="AH681" s="743"/>
      <c r="AI681" s="743"/>
      <c r="AJ681" s="743"/>
      <c r="AK681" s="743"/>
      <c r="AL681" s="743"/>
      <c r="AM681" s="743"/>
      <c r="AN681" s="743"/>
      <c r="AO681" s="743"/>
      <c r="AP681" s="743"/>
      <c r="AQ681" s="743"/>
      <c r="AR681" s="743"/>
      <c r="AS681" s="743"/>
      <c r="AT681" s="743"/>
      <c r="AU681" s="743"/>
      <c r="AV681" s="743"/>
      <c r="AW681" s="743"/>
      <c r="AX681" s="743"/>
      <c r="AY681" s="743"/>
      <c r="AZ681" s="743"/>
      <c r="BA681" s="743"/>
      <c r="BB681" s="743"/>
      <c r="BC681" s="743"/>
      <c r="BD681" s="743"/>
      <c r="BE681" s="743"/>
      <c r="BF681" s="743"/>
      <c r="BG681" s="743"/>
      <c r="BH681" s="743"/>
    </row>
    <row r="682" spans="1:60" s="628" customFormat="1" ht="15" customHeight="1" x14ac:dyDescent="0.25">
      <c r="A682" s="746"/>
      <c r="B682" s="627"/>
      <c r="D682" s="629"/>
      <c r="E682" s="630"/>
      <c r="F682" s="631"/>
      <c r="G682" s="743"/>
      <c r="H682" s="743"/>
      <c r="I682" s="743"/>
      <c r="J682" s="743"/>
      <c r="K682" s="743"/>
      <c r="L682" s="743"/>
      <c r="M682" s="743"/>
      <c r="N682" s="743"/>
      <c r="O682" s="743"/>
      <c r="P682" s="743"/>
      <c r="Q682" s="743"/>
      <c r="R682" s="743"/>
      <c r="S682" s="743"/>
      <c r="T682" s="743"/>
      <c r="U682" s="743"/>
      <c r="V682" s="743"/>
      <c r="W682" s="743"/>
      <c r="X682" s="743"/>
      <c r="Y682" s="743"/>
      <c r="Z682" s="743"/>
      <c r="AA682" s="743"/>
      <c r="AB682" s="743"/>
      <c r="AC682" s="743"/>
      <c r="AD682" s="743"/>
      <c r="AE682" s="743"/>
      <c r="AF682" s="743"/>
      <c r="AG682" s="743"/>
      <c r="AH682" s="743"/>
      <c r="AI682" s="743"/>
      <c r="AJ682" s="743"/>
      <c r="AK682" s="743"/>
      <c r="AL682" s="743"/>
      <c r="AM682" s="743"/>
      <c r="AN682" s="743"/>
      <c r="AO682" s="743"/>
      <c r="AP682" s="743"/>
      <c r="AQ682" s="743"/>
      <c r="AR682" s="743"/>
      <c r="AS682" s="743"/>
      <c r="AT682" s="743"/>
      <c r="AU682" s="743"/>
      <c r="AV682" s="743"/>
      <c r="AW682" s="743"/>
      <c r="AX682" s="743"/>
      <c r="AY682" s="743"/>
      <c r="AZ682" s="743"/>
      <c r="BA682" s="743"/>
      <c r="BB682" s="743"/>
      <c r="BC682" s="743"/>
      <c r="BD682" s="743"/>
      <c r="BE682" s="743"/>
      <c r="BF682" s="743"/>
      <c r="BG682" s="743"/>
      <c r="BH682" s="743"/>
    </row>
    <row r="683" spans="1:60" s="628" customFormat="1" ht="33" customHeight="1" x14ac:dyDescent="0.25">
      <c r="A683" s="1311" t="s">
        <v>25</v>
      </c>
      <c r="B683" s="1312"/>
      <c r="C683" s="1312"/>
      <c r="D683" s="1312"/>
      <c r="E683" s="1312"/>
      <c r="F683" s="1313"/>
      <c r="G683" s="743"/>
      <c r="H683" s="743"/>
      <c r="I683" s="743"/>
      <c r="J683" s="743"/>
      <c r="K683" s="743"/>
      <c r="L683" s="743"/>
      <c r="M683" s="743"/>
      <c r="N683" s="743"/>
      <c r="O683" s="743"/>
      <c r="P683" s="743"/>
      <c r="Q683" s="743"/>
      <c r="R683" s="743"/>
      <c r="S683" s="743"/>
      <c r="T683" s="743"/>
      <c r="U683" s="743"/>
      <c r="V683" s="743"/>
      <c r="W683" s="743"/>
      <c r="X683" s="743"/>
      <c r="Y683" s="743"/>
      <c r="Z683" s="743"/>
      <c r="AA683" s="743"/>
      <c r="AB683" s="743"/>
      <c r="AC683" s="743"/>
      <c r="AD683" s="743"/>
      <c r="AE683" s="743"/>
      <c r="AF683" s="743"/>
      <c r="AG683" s="743"/>
      <c r="AH683" s="743"/>
      <c r="AI683" s="743"/>
      <c r="AJ683" s="743"/>
      <c r="AK683" s="743"/>
      <c r="AL683" s="743"/>
      <c r="AM683" s="743"/>
      <c r="AN683" s="743"/>
      <c r="AO683" s="743"/>
      <c r="AP683" s="743"/>
      <c r="AQ683" s="743"/>
      <c r="AR683" s="743"/>
      <c r="AS683" s="743"/>
      <c r="AT683" s="743"/>
      <c r="AU683" s="743"/>
      <c r="AV683" s="743"/>
      <c r="AW683" s="743"/>
      <c r="AX683" s="743"/>
      <c r="AY683" s="743"/>
      <c r="AZ683" s="743"/>
      <c r="BA683" s="743"/>
      <c r="BB683" s="743"/>
      <c r="BC683" s="743"/>
      <c r="BD683" s="743"/>
      <c r="BE683" s="743"/>
      <c r="BF683" s="743"/>
      <c r="BG683" s="743"/>
      <c r="BH683" s="743"/>
    </row>
    <row r="684" spans="1:60" s="728" customFormat="1" ht="30" customHeight="1" x14ac:dyDescent="0.2">
      <c r="A684" s="1311" t="s">
        <v>4</v>
      </c>
      <c r="B684" s="1312"/>
      <c r="C684" s="1312"/>
      <c r="D684" s="1312"/>
      <c r="E684" s="1313"/>
      <c r="F684" s="726">
        <v>228123.93</v>
      </c>
      <c r="G684" s="727"/>
      <c r="H684" s="727"/>
      <c r="I684" s="727"/>
      <c r="J684" s="727"/>
      <c r="K684" s="727"/>
      <c r="L684" s="727"/>
      <c r="M684" s="727"/>
      <c r="N684" s="727"/>
      <c r="O684" s="727"/>
      <c r="P684" s="727"/>
      <c r="Q684" s="727"/>
      <c r="R684" s="727"/>
      <c r="S684" s="727"/>
      <c r="T684" s="727"/>
      <c r="U684" s="727"/>
      <c r="V684" s="727"/>
      <c r="W684" s="727"/>
      <c r="X684" s="727"/>
      <c r="Y684" s="727"/>
      <c r="Z684" s="727"/>
      <c r="AA684" s="727"/>
      <c r="AB684" s="727"/>
      <c r="AC684" s="727"/>
      <c r="AD684" s="727"/>
      <c r="AE684" s="727"/>
      <c r="AF684" s="727"/>
      <c r="AG684" s="727"/>
      <c r="AH684" s="727"/>
      <c r="AI684" s="727"/>
      <c r="AJ684" s="727"/>
      <c r="AK684" s="727"/>
      <c r="AL684" s="727"/>
      <c r="AM684" s="727"/>
      <c r="AN684" s="727"/>
      <c r="AO684" s="727"/>
      <c r="AP684" s="727"/>
      <c r="AQ684" s="727"/>
      <c r="AR684" s="727"/>
      <c r="AS684" s="727"/>
      <c r="AT684" s="727"/>
      <c r="AU684" s="727"/>
      <c r="AV684" s="727"/>
      <c r="AW684" s="727"/>
      <c r="AX684" s="727"/>
      <c r="AY684" s="727"/>
      <c r="AZ684" s="727"/>
      <c r="BA684" s="727"/>
      <c r="BB684" s="727"/>
      <c r="BC684" s="727"/>
      <c r="BD684" s="727"/>
      <c r="BE684" s="727"/>
      <c r="BF684" s="727"/>
      <c r="BG684" s="727"/>
      <c r="BH684" s="727"/>
    </row>
    <row r="685" spans="1:60" s="728" customFormat="1" ht="12" customHeight="1" x14ac:dyDescent="0.2">
      <c r="A685" s="998" t="s">
        <v>5</v>
      </c>
      <c r="B685" s="998" t="s">
        <v>23</v>
      </c>
      <c r="C685" s="998" t="s">
        <v>22</v>
      </c>
      <c r="D685" s="998" t="s">
        <v>8</v>
      </c>
      <c r="E685" s="998" t="s">
        <v>9</v>
      </c>
      <c r="F685" s="998"/>
      <c r="G685" s="727"/>
      <c r="H685" s="727"/>
      <c r="I685" s="727"/>
      <c r="J685" s="727"/>
      <c r="K685" s="727"/>
      <c r="L685" s="727"/>
      <c r="M685" s="727"/>
      <c r="N685" s="727"/>
      <c r="O685" s="727"/>
      <c r="P685" s="727"/>
      <c r="Q685" s="727"/>
      <c r="R685" s="727"/>
      <c r="S685" s="727"/>
      <c r="T685" s="727"/>
      <c r="U685" s="727"/>
      <c r="V685" s="727"/>
      <c r="W685" s="727"/>
      <c r="X685" s="727"/>
      <c r="Y685" s="727"/>
      <c r="Z685" s="727"/>
      <c r="AA685" s="727"/>
      <c r="AB685" s="727"/>
      <c r="AC685" s="727"/>
      <c r="AD685" s="727"/>
      <c r="AE685" s="727"/>
      <c r="AF685" s="727"/>
      <c r="AG685" s="727"/>
      <c r="AH685" s="727"/>
      <c r="AI685" s="727"/>
      <c r="AJ685" s="727"/>
      <c r="AK685" s="727"/>
      <c r="AL685" s="727"/>
      <c r="AM685" s="727"/>
      <c r="AN685" s="727"/>
      <c r="AO685" s="727"/>
      <c r="AP685" s="727"/>
      <c r="AQ685" s="727"/>
      <c r="AR685" s="727"/>
      <c r="AS685" s="727"/>
      <c r="AT685" s="727"/>
      <c r="AU685" s="727"/>
      <c r="AV685" s="727"/>
      <c r="AW685" s="727"/>
      <c r="AX685" s="727"/>
      <c r="AY685" s="727"/>
      <c r="AZ685" s="727"/>
      <c r="BA685" s="727"/>
      <c r="BB685" s="727"/>
      <c r="BC685" s="727"/>
      <c r="BD685" s="727"/>
      <c r="BE685" s="727"/>
      <c r="BF685" s="727"/>
      <c r="BG685" s="727"/>
      <c r="BH685" s="727"/>
    </row>
    <row r="686" spans="1:60" s="728" customFormat="1" ht="15" customHeight="1" x14ac:dyDescent="0.2">
      <c r="A686" s="87"/>
      <c r="B686" s="27"/>
      <c r="C686" s="2" t="s">
        <v>751</v>
      </c>
      <c r="D686" s="729"/>
      <c r="E686" s="455"/>
      <c r="F686" s="41">
        <f>F684</f>
        <v>228123.93</v>
      </c>
      <c r="G686" s="727"/>
      <c r="H686" s="727"/>
      <c r="I686" s="727"/>
      <c r="J686" s="727"/>
      <c r="K686" s="727"/>
      <c r="L686" s="727"/>
      <c r="M686" s="727"/>
      <c r="N686" s="727"/>
      <c r="O686" s="727"/>
      <c r="P686" s="727"/>
      <c r="Q686" s="727"/>
      <c r="R686" s="727"/>
      <c r="S686" s="727"/>
      <c r="T686" s="727"/>
      <c r="U686" s="727"/>
      <c r="V686" s="727"/>
      <c r="W686" s="727"/>
      <c r="X686" s="727"/>
      <c r="Y686" s="727"/>
      <c r="Z686" s="727"/>
      <c r="AA686" s="727"/>
      <c r="AB686" s="727"/>
      <c r="AC686" s="727"/>
      <c r="AD686" s="727"/>
      <c r="AE686" s="727"/>
      <c r="AF686" s="727"/>
      <c r="AG686" s="727"/>
      <c r="AH686" s="727"/>
      <c r="AI686" s="727"/>
      <c r="AJ686" s="727"/>
      <c r="AK686" s="727"/>
      <c r="AL686" s="727"/>
      <c r="AM686" s="727"/>
      <c r="AN686" s="727"/>
      <c r="AO686" s="727"/>
      <c r="AP686" s="727"/>
      <c r="AQ686" s="727"/>
      <c r="AR686" s="727"/>
      <c r="AS686" s="727"/>
      <c r="AT686" s="727"/>
      <c r="AU686" s="727"/>
      <c r="AV686" s="727"/>
      <c r="AW686" s="727"/>
      <c r="AX686" s="727"/>
      <c r="AY686" s="727"/>
      <c r="AZ686" s="727"/>
      <c r="BA686" s="727"/>
      <c r="BB686" s="727"/>
      <c r="BC686" s="727"/>
      <c r="BD686" s="727"/>
      <c r="BE686" s="727"/>
      <c r="BF686" s="727"/>
      <c r="BG686" s="727"/>
      <c r="BH686" s="727"/>
    </row>
    <row r="687" spans="1:60" ht="15" customHeight="1" x14ac:dyDescent="0.2">
      <c r="A687" s="83"/>
      <c r="B687" s="34"/>
      <c r="C687" s="4" t="s">
        <v>16</v>
      </c>
      <c r="D687" s="981">
        <v>500000</v>
      </c>
      <c r="E687" s="109"/>
      <c r="F687" s="731">
        <f>F686+D687</f>
        <v>728123.92999999993</v>
      </c>
    </row>
    <row r="688" spans="1:60" ht="15" customHeight="1" x14ac:dyDescent="0.2">
      <c r="A688" s="83"/>
      <c r="B688" s="34"/>
      <c r="C688" s="2" t="s">
        <v>6174</v>
      </c>
      <c r="D688" s="980"/>
      <c r="E688" s="213">
        <v>314.52999999999997</v>
      </c>
      <c r="F688" s="731">
        <f>F687-E688</f>
        <v>727809.39999999991</v>
      </c>
    </row>
    <row r="689" spans="1:6" ht="15" customHeight="1" x14ac:dyDescent="0.2">
      <c r="A689" s="83"/>
      <c r="B689" s="34"/>
      <c r="C689" s="2" t="s">
        <v>8755</v>
      </c>
      <c r="D689" s="980"/>
      <c r="E689" s="472">
        <v>500</v>
      </c>
      <c r="F689" s="731">
        <f>F688-E689</f>
        <v>727309.39999999991</v>
      </c>
    </row>
    <row r="690" spans="1:6" ht="15" customHeight="1" x14ac:dyDescent="0.2">
      <c r="A690" s="884"/>
      <c r="B690" s="883"/>
      <c r="C690" s="2" t="s">
        <v>1358</v>
      </c>
      <c r="D690" s="730"/>
      <c r="E690" s="32">
        <v>175</v>
      </c>
      <c r="F690" s="731">
        <f>F689-E690</f>
        <v>727134.39999999991</v>
      </c>
    </row>
    <row r="691" spans="1:6" x14ac:dyDescent="0.2">
      <c r="A691" s="134"/>
      <c r="B691" s="243"/>
      <c r="C691" s="8" t="s">
        <v>9645</v>
      </c>
      <c r="D691" s="730"/>
      <c r="E691" s="472"/>
      <c r="F691" s="731">
        <f t="shared" ref="F691:F703" si="11">F690-E691</f>
        <v>727134.39999999991</v>
      </c>
    </row>
    <row r="692" spans="1:6" ht="49.5" customHeight="1" x14ac:dyDescent="0.2">
      <c r="A692" s="134">
        <v>44470</v>
      </c>
      <c r="B692" s="972" t="s">
        <v>11705</v>
      </c>
      <c r="C692" s="893" t="s">
        <v>11227</v>
      </c>
      <c r="D692" s="730"/>
      <c r="E692" s="974">
        <v>45918.22</v>
      </c>
      <c r="F692" s="731">
        <f t="shared" si="11"/>
        <v>681216.17999999993</v>
      </c>
    </row>
    <row r="693" spans="1:6" x14ac:dyDescent="0.2">
      <c r="A693" s="134"/>
      <c r="B693" s="972" t="s">
        <v>11706</v>
      </c>
      <c r="C693" s="893" t="s">
        <v>41</v>
      </c>
      <c r="D693" s="730"/>
      <c r="E693" s="975">
        <v>0</v>
      </c>
      <c r="F693" s="731">
        <f t="shared" si="11"/>
        <v>681216.17999999993</v>
      </c>
    </row>
    <row r="694" spans="1:6" ht="50.25" customHeight="1" x14ac:dyDescent="0.2">
      <c r="A694" s="134">
        <v>44470</v>
      </c>
      <c r="B694" s="972" t="s">
        <v>11707</v>
      </c>
      <c r="C694" s="893" t="s">
        <v>11228</v>
      </c>
      <c r="D694" s="730"/>
      <c r="E694" s="974">
        <v>43327.839999999997</v>
      </c>
      <c r="F694" s="731">
        <f t="shared" si="11"/>
        <v>637888.34</v>
      </c>
    </row>
    <row r="695" spans="1:6" ht="48" customHeight="1" x14ac:dyDescent="0.2">
      <c r="A695" s="134">
        <v>44470</v>
      </c>
      <c r="B695" s="972" t="s">
        <v>11708</v>
      </c>
      <c r="C695" s="893" t="s">
        <v>11229</v>
      </c>
      <c r="D695" s="730"/>
      <c r="E695" s="974">
        <v>13598.31</v>
      </c>
      <c r="F695" s="731">
        <f t="shared" si="11"/>
        <v>624290.02999999991</v>
      </c>
    </row>
    <row r="696" spans="1:6" x14ac:dyDescent="0.2">
      <c r="A696" s="134">
        <v>44470</v>
      </c>
      <c r="B696" s="972" t="s">
        <v>11709</v>
      </c>
      <c r="C696" s="893" t="s">
        <v>41</v>
      </c>
      <c r="D696" s="730"/>
      <c r="E696" s="975">
        <v>0</v>
      </c>
      <c r="F696" s="731">
        <f t="shared" si="11"/>
        <v>624290.02999999991</v>
      </c>
    </row>
    <row r="697" spans="1:6" x14ac:dyDescent="0.2">
      <c r="A697" s="134">
        <v>44470</v>
      </c>
      <c r="B697" s="972" t="s">
        <v>11710</v>
      </c>
      <c r="C697" s="893" t="s">
        <v>41</v>
      </c>
      <c r="D697" s="730"/>
      <c r="E697" s="975">
        <v>0</v>
      </c>
      <c r="F697" s="731">
        <f t="shared" si="11"/>
        <v>624290.02999999991</v>
      </c>
    </row>
    <row r="698" spans="1:6" x14ac:dyDescent="0.2">
      <c r="A698" s="134">
        <v>44470</v>
      </c>
      <c r="B698" s="972" t="s">
        <v>11711</v>
      </c>
      <c r="C698" s="893" t="s">
        <v>41</v>
      </c>
      <c r="D698" s="730"/>
      <c r="E698" s="975">
        <v>0</v>
      </c>
      <c r="F698" s="731">
        <f t="shared" si="11"/>
        <v>624290.02999999991</v>
      </c>
    </row>
    <row r="699" spans="1:6" ht="61.5" customHeight="1" x14ac:dyDescent="0.2">
      <c r="A699" s="134">
        <v>44470</v>
      </c>
      <c r="B699" s="972" t="s">
        <v>11712</v>
      </c>
      <c r="C699" s="893" t="s">
        <v>11230</v>
      </c>
      <c r="D699" s="730"/>
      <c r="E699" s="974">
        <v>41187.54</v>
      </c>
      <c r="F699" s="731">
        <f t="shared" si="11"/>
        <v>583102.48999999987</v>
      </c>
    </row>
    <row r="700" spans="1:6" ht="42.75" customHeight="1" x14ac:dyDescent="0.2">
      <c r="A700" s="134">
        <v>44470</v>
      </c>
      <c r="B700" s="972" t="s">
        <v>11713</v>
      </c>
      <c r="C700" s="893" t="s">
        <v>11231</v>
      </c>
      <c r="D700" s="730"/>
      <c r="E700" s="974">
        <v>30620.13</v>
      </c>
      <c r="F700" s="731">
        <f t="shared" si="11"/>
        <v>552482.35999999987</v>
      </c>
    </row>
    <row r="701" spans="1:6" ht="43.5" customHeight="1" x14ac:dyDescent="0.2">
      <c r="A701" s="134">
        <v>44470</v>
      </c>
      <c r="B701" s="972" t="s">
        <v>11714</v>
      </c>
      <c r="C701" s="893" t="s">
        <v>11232</v>
      </c>
      <c r="D701" s="730"/>
      <c r="E701" s="974">
        <v>29380</v>
      </c>
      <c r="F701" s="731">
        <f t="shared" si="11"/>
        <v>523102.35999999987</v>
      </c>
    </row>
    <row r="702" spans="1:6" ht="39.75" customHeight="1" x14ac:dyDescent="0.2">
      <c r="A702" s="134">
        <v>44470</v>
      </c>
      <c r="B702" s="972" t="s">
        <v>11715</v>
      </c>
      <c r="C702" s="893" t="s">
        <v>11233</v>
      </c>
      <c r="D702" s="730"/>
      <c r="E702" s="974">
        <v>5650</v>
      </c>
      <c r="F702" s="731">
        <f t="shared" si="11"/>
        <v>517452.35999999987</v>
      </c>
    </row>
    <row r="703" spans="1:6" s="14" customFormat="1" ht="18" customHeight="1" x14ac:dyDescent="0.2">
      <c r="A703" s="1007">
        <v>44504</v>
      </c>
      <c r="B703" s="1008" t="s">
        <v>11716</v>
      </c>
      <c r="C703" s="1009" t="s">
        <v>11059</v>
      </c>
      <c r="D703" s="1010"/>
      <c r="E703" s="1011">
        <v>9277.9699999999993</v>
      </c>
      <c r="F703" s="731">
        <f t="shared" si="11"/>
        <v>508174.3899999999</v>
      </c>
    </row>
    <row r="704" spans="1:6" s="14" customFormat="1" ht="15.75" x14ac:dyDescent="0.2">
      <c r="A704" s="871"/>
      <c r="B704" s="982"/>
      <c r="C704" s="995"/>
      <c r="D704" s="73"/>
      <c r="E704" s="983"/>
      <c r="F704" s="984"/>
    </row>
    <row r="705" spans="1:6" s="14" customFormat="1" ht="15.75" x14ac:dyDescent="0.2">
      <c r="A705" s="871"/>
      <c r="B705" s="982"/>
      <c r="C705" s="995"/>
      <c r="D705" s="73"/>
      <c r="E705" s="983"/>
      <c r="F705" s="984"/>
    </row>
    <row r="706" spans="1:6" s="14" customFormat="1" ht="15.75" x14ac:dyDescent="0.2">
      <c r="A706" s="871"/>
      <c r="B706" s="982"/>
      <c r="C706" s="995"/>
      <c r="D706" s="73"/>
      <c r="E706" s="983"/>
      <c r="F706" s="984"/>
    </row>
    <row r="707" spans="1:6" s="14" customFormat="1" ht="15.75" x14ac:dyDescent="0.2">
      <c r="A707" s="871"/>
      <c r="B707" s="982"/>
      <c r="C707" s="995"/>
      <c r="D707" s="73"/>
      <c r="E707" s="983"/>
      <c r="F707" s="984"/>
    </row>
    <row r="708" spans="1:6" s="14" customFormat="1" ht="15.75" x14ac:dyDescent="0.2">
      <c r="A708" s="871"/>
      <c r="B708" s="982"/>
      <c r="C708" s="995"/>
      <c r="D708" s="73"/>
      <c r="E708" s="983"/>
      <c r="F708" s="984"/>
    </row>
    <row r="709" spans="1:6" s="14" customFormat="1" ht="15.75" x14ac:dyDescent="0.2">
      <c r="A709" s="871"/>
      <c r="B709" s="982"/>
      <c r="C709" s="995"/>
      <c r="D709" s="73"/>
      <c r="E709" s="983"/>
      <c r="F709" s="984"/>
    </row>
    <row r="710" spans="1:6" s="14" customFormat="1" ht="15.75" x14ac:dyDescent="0.2">
      <c r="A710" s="871"/>
      <c r="B710" s="982"/>
      <c r="C710" s="995"/>
      <c r="D710" s="73"/>
      <c r="E710" s="983"/>
      <c r="F710" s="984"/>
    </row>
    <row r="711" spans="1:6" s="14" customFormat="1" ht="15.75" x14ac:dyDescent="0.2">
      <c r="A711" s="871"/>
      <c r="B711" s="982"/>
      <c r="C711" s="995"/>
      <c r="D711" s="73"/>
      <c r="E711" s="983"/>
      <c r="F711" s="984"/>
    </row>
    <row r="712" spans="1:6" s="14" customFormat="1" ht="15.75" x14ac:dyDescent="0.2">
      <c r="A712" s="871"/>
      <c r="B712" s="982"/>
      <c r="C712" s="995"/>
      <c r="D712" s="73"/>
      <c r="E712" s="983"/>
      <c r="F712" s="984"/>
    </row>
    <row r="713" spans="1:6" s="14" customFormat="1" ht="15.75" x14ac:dyDescent="0.2">
      <c r="A713" s="871"/>
      <c r="B713" s="982"/>
      <c r="C713" s="995"/>
      <c r="D713" s="73"/>
      <c r="E713" s="983"/>
      <c r="F713" s="984"/>
    </row>
    <row r="714" spans="1:6" s="14" customFormat="1" ht="15.75" x14ac:dyDescent="0.2">
      <c r="A714" s="871"/>
      <c r="B714" s="982"/>
      <c r="C714" s="995"/>
      <c r="D714" s="73"/>
      <c r="E714" s="983"/>
      <c r="F714" s="984"/>
    </row>
    <row r="715" spans="1:6" s="14" customFormat="1" ht="15.75" x14ac:dyDescent="0.2">
      <c r="A715" s="871"/>
      <c r="B715" s="982"/>
      <c r="C715" s="995"/>
      <c r="D715" s="73"/>
      <c r="E715" s="983"/>
      <c r="F715" s="984"/>
    </row>
    <row r="716" spans="1:6" s="14" customFormat="1" ht="15.75" x14ac:dyDescent="0.2">
      <c r="A716" s="871"/>
      <c r="B716" s="982"/>
      <c r="C716" s="995"/>
      <c r="D716" s="73"/>
      <c r="E716" s="983"/>
      <c r="F716" s="984"/>
    </row>
    <row r="717" spans="1:6" s="14" customFormat="1" ht="15.75" x14ac:dyDescent="0.2">
      <c r="A717" s="871"/>
      <c r="B717" s="982"/>
      <c r="C717" s="995"/>
      <c r="D717" s="73"/>
      <c r="E717" s="983"/>
      <c r="F717" s="984"/>
    </row>
    <row r="718" spans="1:6" s="14" customFormat="1" ht="15.75" x14ac:dyDescent="0.2">
      <c r="A718" s="871"/>
      <c r="B718" s="982"/>
      <c r="C718" s="995"/>
      <c r="D718" s="73"/>
      <c r="E718" s="983"/>
      <c r="F718" s="984"/>
    </row>
    <row r="719" spans="1:6" s="14" customFormat="1" ht="15.75" x14ac:dyDescent="0.2">
      <c r="A719" s="871"/>
      <c r="B719" s="982"/>
      <c r="C719" s="995"/>
      <c r="D719" s="73"/>
      <c r="E719" s="983"/>
      <c r="F719" s="984"/>
    </row>
    <row r="720" spans="1:6" s="14" customFormat="1" ht="15.75" x14ac:dyDescent="0.2">
      <c r="A720" s="871"/>
      <c r="B720" s="982"/>
      <c r="C720" s="995"/>
      <c r="D720" s="73"/>
      <c r="E720" s="983"/>
      <c r="F720" s="984"/>
    </row>
    <row r="721" spans="1:60" s="14" customFormat="1" ht="15.75" x14ac:dyDescent="0.2">
      <c r="A721" s="871"/>
      <c r="B721" s="982"/>
      <c r="C721" s="995"/>
      <c r="D721" s="73"/>
      <c r="E721" s="983"/>
      <c r="F721" s="984"/>
    </row>
    <row r="722" spans="1:60" s="14" customFormat="1" ht="15.75" x14ac:dyDescent="0.2">
      <c r="A722" s="871"/>
      <c r="B722" s="982"/>
      <c r="C722" s="995"/>
      <c r="D722" s="73"/>
      <c r="E722" s="983"/>
      <c r="F722" s="984"/>
    </row>
    <row r="723" spans="1:60" s="14" customFormat="1" ht="15.75" x14ac:dyDescent="0.2">
      <c r="A723" s="871"/>
      <c r="B723" s="982"/>
      <c r="C723" s="995"/>
      <c r="D723" s="73"/>
      <c r="E723" s="983"/>
      <c r="F723" s="984"/>
    </row>
    <row r="724" spans="1:60" s="14" customFormat="1" ht="15.75" x14ac:dyDescent="0.2">
      <c r="A724" s="871"/>
      <c r="B724" s="982"/>
      <c r="C724" s="995"/>
      <c r="D724" s="73"/>
      <c r="E724" s="983"/>
      <c r="F724" s="984"/>
    </row>
    <row r="725" spans="1:60" s="14" customFormat="1" ht="15.75" x14ac:dyDescent="0.2">
      <c r="A725" s="871"/>
      <c r="B725" s="982"/>
      <c r="C725" s="995"/>
      <c r="D725" s="73"/>
      <c r="E725" s="983"/>
      <c r="F725" s="984"/>
    </row>
    <row r="726" spans="1:60" s="14" customFormat="1" ht="15.75" x14ac:dyDescent="0.2">
      <c r="A726" s="871"/>
      <c r="B726" s="982"/>
      <c r="C726" s="995"/>
      <c r="D726" s="73"/>
      <c r="E726" s="983"/>
      <c r="F726" s="984"/>
    </row>
    <row r="727" spans="1:60" s="14" customFormat="1" ht="15.75" x14ac:dyDescent="0.2">
      <c r="A727" s="871"/>
      <c r="B727" s="982"/>
      <c r="C727" s="995"/>
      <c r="D727" s="73"/>
      <c r="E727" s="983"/>
      <c r="F727" s="984"/>
    </row>
    <row r="728" spans="1:60" s="14" customFormat="1" ht="15.75" x14ac:dyDescent="0.2">
      <c r="A728" s="871"/>
      <c r="B728" s="982"/>
      <c r="C728" s="995"/>
      <c r="D728" s="73"/>
      <c r="E728" s="983"/>
      <c r="F728" s="984"/>
    </row>
    <row r="729" spans="1:60" s="14" customFormat="1" ht="15.75" x14ac:dyDescent="0.2">
      <c r="A729" s="871"/>
      <c r="B729" s="982"/>
      <c r="C729" s="995"/>
      <c r="D729" s="73"/>
      <c r="E729" s="983"/>
      <c r="F729" s="984"/>
    </row>
    <row r="730" spans="1:60" s="14" customFormat="1" ht="15.75" x14ac:dyDescent="0.2">
      <c r="A730" s="871"/>
      <c r="B730" s="982"/>
      <c r="C730" s="995"/>
      <c r="D730" s="73"/>
      <c r="E730" s="983"/>
      <c r="F730" s="984"/>
    </row>
    <row r="731" spans="1:60" s="14" customFormat="1" ht="15.75" x14ac:dyDescent="0.2">
      <c r="A731" s="871"/>
      <c r="B731" s="982"/>
      <c r="C731" s="995"/>
      <c r="D731" s="73"/>
      <c r="E731" s="983"/>
      <c r="F731" s="984"/>
    </row>
    <row r="732" spans="1:60" s="14" customFormat="1" ht="15.75" x14ac:dyDescent="0.2">
      <c r="A732" s="871"/>
      <c r="B732" s="982"/>
      <c r="C732" s="995"/>
      <c r="D732" s="73"/>
      <c r="E732" s="983"/>
      <c r="F732" s="984"/>
    </row>
    <row r="733" spans="1:60" s="14" customFormat="1" ht="15.75" x14ac:dyDescent="0.2">
      <c r="A733" s="871"/>
      <c r="B733" s="982"/>
      <c r="C733" s="995"/>
      <c r="D733" s="73"/>
      <c r="E733" s="983"/>
      <c r="F733" s="984"/>
    </row>
    <row r="734" spans="1:60" s="14" customFormat="1" ht="15.75" x14ac:dyDescent="0.2">
      <c r="A734" s="871"/>
      <c r="B734" s="982"/>
      <c r="C734" s="995"/>
      <c r="D734" s="73"/>
      <c r="E734" s="983"/>
      <c r="F734" s="984"/>
    </row>
    <row r="735" spans="1:60" s="14" customFormat="1" ht="15.75" x14ac:dyDescent="0.2">
      <c r="A735" s="871"/>
      <c r="B735" s="982"/>
      <c r="C735" s="995"/>
      <c r="D735" s="73"/>
      <c r="E735" s="983"/>
      <c r="F735" s="984"/>
    </row>
    <row r="736" spans="1:60" s="628" customFormat="1" ht="15" customHeight="1" x14ac:dyDescent="0.25">
      <c r="A736" s="1171" t="s">
        <v>0</v>
      </c>
      <c r="B736" s="1171"/>
      <c r="C736" s="1171"/>
      <c r="D736" s="1171"/>
      <c r="E736" s="1171"/>
      <c r="F736" s="1171"/>
      <c r="G736" s="743"/>
      <c r="H736" s="743"/>
      <c r="I736" s="743"/>
      <c r="J736" s="743"/>
      <c r="K736" s="743"/>
      <c r="L736" s="743"/>
      <c r="M736" s="743"/>
      <c r="N736" s="743"/>
      <c r="O736" s="743"/>
      <c r="P736" s="743"/>
      <c r="Q736" s="743"/>
      <c r="R736" s="743"/>
      <c r="S736" s="743"/>
      <c r="T736" s="743"/>
      <c r="U736" s="743"/>
      <c r="V736" s="743"/>
      <c r="W736" s="743"/>
      <c r="X736" s="743"/>
      <c r="Y736" s="743"/>
      <c r="Z736" s="743"/>
      <c r="AA736" s="743"/>
      <c r="AB736" s="743"/>
      <c r="AC736" s="743"/>
      <c r="AD736" s="743"/>
      <c r="AE736" s="743"/>
      <c r="AF736" s="743"/>
      <c r="AG736" s="743"/>
      <c r="AH736" s="743"/>
      <c r="AI736" s="743"/>
      <c r="AJ736" s="743"/>
      <c r="AK736" s="743"/>
      <c r="AL736" s="743"/>
      <c r="AM736" s="743"/>
      <c r="AN736" s="743"/>
      <c r="AO736" s="743"/>
      <c r="AP736" s="743"/>
      <c r="AQ736" s="743"/>
      <c r="AR736" s="743"/>
      <c r="AS736" s="743"/>
      <c r="AT736" s="743"/>
      <c r="AU736" s="743"/>
      <c r="AV736" s="743"/>
      <c r="AW736" s="743"/>
      <c r="AX736" s="743"/>
      <c r="AY736" s="743"/>
      <c r="AZ736" s="743"/>
      <c r="BA736" s="743"/>
      <c r="BB736" s="743"/>
      <c r="BC736" s="743"/>
      <c r="BD736" s="743"/>
      <c r="BE736" s="743"/>
      <c r="BF736" s="743"/>
      <c r="BG736" s="743"/>
      <c r="BH736" s="743"/>
    </row>
    <row r="737" spans="1:60" s="628" customFormat="1" ht="15" customHeight="1" x14ac:dyDescent="0.25">
      <c r="A737" s="1171" t="s">
        <v>1</v>
      </c>
      <c r="B737" s="1171"/>
      <c r="C737" s="1171"/>
      <c r="D737" s="1171"/>
      <c r="E737" s="1171"/>
      <c r="F737" s="1171"/>
      <c r="G737" s="743"/>
      <c r="H737" s="743"/>
      <c r="I737" s="743"/>
      <c r="J737" s="743"/>
      <c r="K737" s="743"/>
      <c r="L737" s="743"/>
      <c r="M737" s="743"/>
      <c r="N737" s="743"/>
      <c r="O737" s="743"/>
      <c r="P737" s="743"/>
      <c r="Q737" s="743"/>
      <c r="R737" s="743"/>
      <c r="S737" s="743"/>
      <c r="T737" s="743"/>
      <c r="U737" s="743"/>
      <c r="V737" s="743"/>
      <c r="W737" s="743"/>
      <c r="X737" s="743"/>
      <c r="Y737" s="743"/>
      <c r="Z737" s="743"/>
      <c r="AA737" s="743"/>
      <c r="AB737" s="743"/>
      <c r="AC737" s="743"/>
      <c r="AD737" s="743"/>
      <c r="AE737" s="743"/>
      <c r="AF737" s="743"/>
      <c r="AG737" s="743"/>
      <c r="AH737" s="743"/>
      <c r="AI737" s="743"/>
      <c r="AJ737" s="743"/>
      <c r="AK737" s="743"/>
      <c r="AL737" s="743"/>
      <c r="AM737" s="743"/>
      <c r="AN737" s="743"/>
      <c r="AO737" s="743"/>
      <c r="AP737" s="743"/>
      <c r="AQ737" s="743"/>
      <c r="AR737" s="743"/>
      <c r="AS737" s="743"/>
      <c r="AT737" s="743"/>
      <c r="AU737" s="743"/>
      <c r="AV737" s="743"/>
      <c r="AW737" s="743"/>
      <c r="AX737" s="743"/>
      <c r="AY737" s="743"/>
      <c r="AZ737" s="743"/>
      <c r="BA737" s="743"/>
      <c r="BB737" s="743"/>
      <c r="BC737" s="743"/>
      <c r="BD737" s="743"/>
      <c r="BE737" s="743"/>
      <c r="BF737" s="743"/>
      <c r="BG737" s="743"/>
      <c r="BH737" s="743"/>
    </row>
    <row r="738" spans="1:60" s="628" customFormat="1" ht="15" customHeight="1" x14ac:dyDescent="0.25">
      <c r="A738" s="1173" t="s">
        <v>10575</v>
      </c>
      <c r="B738" s="1173"/>
      <c r="C738" s="1173"/>
      <c r="D738" s="1173"/>
      <c r="E738" s="1173"/>
      <c r="F738" s="1173"/>
      <c r="G738" s="743"/>
      <c r="H738" s="743"/>
      <c r="I738" s="743"/>
      <c r="J738" s="743"/>
      <c r="K738" s="743"/>
      <c r="L738" s="743"/>
      <c r="M738" s="743"/>
      <c r="N738" s="743"/>
      <c r="O738" s="743"/>
      <c r="P738" s="743"/>
      <c r="Q738" s="743"/>
      <c r="R738" s="743"/>
      <c r="S738" s="743"/>
      <c r="T738" s="743"/>
      <c r="U738" s="743"/>
      <c r="V738" s="743"/>
      <c r="W738" s="743"/>
      <c r="X738" s="743"/>
      <c r="Y738" s="743"/>
      <c r="Z738" s="743"/>
      <c r="AA738" s="743"/>
      <c r="AB738" s="743"/>
      <c r="AC738" s="743"/>
      <c r="AD738" s="743"/>
      <c r="AE738" s="743"/>
      <c r="AF738" s="743"/>
      <c r="AG738" s="743"/>
      <c r="AH738" s="743"/>
      <c r="AI738" s="743"/>
      <c r="AJ738" s="743"/>
      <c r="AK738" s="743"/>
      <c r="AL738" s="743"/>
      <c r="AM738" s="743"/>
      <c r="AN738" s="743"/>
      <c r="AO738" s="743"/>
      <c r="AP738" s="743"/>
      <c r="AQ738" s="743"/>
      <c r="AR738" s="743"/>
      <c r="AS738" s="743"/>
      <c r="AT738" s="743"/>
      <c r="AU738" s="743"/>
      <c r="AV738" s="743"/>
      <c r="AW738" s="743"/>
      <c r="AX738" s="743"/>
      <c r="AY738" s="743"/>
      <c r="AZ738" s="743"/>
      <c r="BA738" s="743"/>
      <c r="BB738" s="743"/>
      <c r="BC738" s="743"/>
      <c r="BD738" s="743"/>
      <c r="BE738" s="743"/>
      <c r="BF738" s="743"/>
      <c r="BG738" s="743"/>
      <c r="BH738" s="743"/>
    </row>
    <row r="739" spans="1:60" s="628" customFormat="1" ht="15" customHeight="1" x14ac:dyDescent="0.25">
      <c r="A739" s="1173" t="s">
        <v>2</v>
      </c>
      <c r="B739" s="1173"/>
      <c r="C739" s="1173"/>
      <c r="D739" s="1173"/>
      <c r="E739" s="1173"/>
      <c r="F739" s="1173"/>
      <c r="G739" s="743"/>
      <c r="H739" s="743"/>
      <c r="I739" s="743"/>
      <c r="J739" s="743"/>
      <c r="K739" s="743"/>
      <c r="L739" s="743"/>
      <c r="M739" s="743"/>
      <c r="N739" s="743"/>
      <c r="O739" s="743"/>
      <c r="P739" s="743"/>
      <c r="Q739" s="743"/>
      <c r="R739" s="743"/>
      <c r="S739" s="743"/>
      <c r="T739" s="743"/>
      <c r="U739" s="743"/>
      <c r="V739" s="743"/>
      <c r="W739" s="743"/>
      <c r="X739" s="743"/>
      <c r="Y739" s="743"/>
      <c r="Z739" s="743"/>
      <c r="AA739" s="743"/>
      <c r="AB739" s="743"/>
      <c r="AC739" s="743"/>
      <c r="AD739" s="743"/>
      <c r="AE739" s="743"/>
      <c r="AF739" s="743"/>
      <c r="AG739" s="743"/>
      <c r="AH739" s="743"/>
      <c r="AI739" s="743"/>
      <c r="AJ739" s="743"/>
      <c r="AK739" s="743"/>
      <c r="AL739" s="743"/>
      <c r="AM739" s="743"/>
      <c r="AN739" s="743"/>
      <c r="AO739" s="743"/>
      <c r="AP739" s="743"/>
      <c r="AQ739" s="743"/>
      <c r="AR739" s="743"/>
      <c r="AS739" s="743"/>
      <c r="AT739" s="743"/>
      <c r="AU739" s="743"/>
      <c r="AV739" s="743"/>
      <c r="AW739" s="743"/>
      <c r="AX739" s="743"/>
      <c r="AY739" s="743"/>
      <c r="AZ739" s="743"/>
      <c r="BA739" s="743"/>
      <c r="BB739" s="743"/>
      <c r="BC739" s="743"/>
      <c r="BD739" s="743"/>
      <c r="BE739" s="743"/>
      <c r="BF739" s="743"/>
      <c r="BG739" s="743"/>
      <c r="BH739" s="743"/>
    </row>
    <row r="740" spans="1:60" ht="15" customHeight="1" x14ac:dyDescent="0.2">
      <c r="A740" s="17"/>
      <c r="B740" s="7"/>
      <c r="C740" s="14"/>
      <c r="D740" s="69"/>
      <c r="E740" s="108"/>
      <c r="F740" s="103"/>
    </row>
    <row r="741" spans="1:60" ht="33" customHeight="1" x14ac:dyDescent="0.2">
      <c r="A741" s="1311" t="s">
        <v>26</v>
      </c>
      <c r="B741" s="1312"/>
      <c r="C741" s="1312"/>
      <c r="D741" s="1312"/>
      <c r="E741" s="1312"/>
      <c r="F741" s="1313"/>
    </row>
    <row r="742" spans="1:60" ht="30" customHeight="1" x14ac:dyDescent="0.2">
      <c r="A742" s="1311" t="s">
        <v>4</v>
      </c>
      <c r="B742" s="1312"/>
      <c r="C742" s="1312"/>
      <c r="D742" s="1312"/>
      <c r="E742" s="1313"/>
      <c r="F742" s="830">
        <v>131658.06</v>
      </c>
      <c r="G742" s="623"/>
    </row>
    <row r="743" spans="1:60" ht="12" customHeight="1" x14ac:dyDescent="0.2">
      <c r="A743" s="998" t="s">
        <v>5</v>
      </c>
      <c r="B743" s="998" t="s">
        <v>23</v>
      </c>
      <c r="C743" s="998" t="s">
        <v>22</v>
      </c>
      <c r="D743" s="998" t="s">
        <v>8</v>
      </c>
      <c r="E743" s="998" t="s">
        <v>9</v>
      </c>
      <c r="F743" s="998"/>
      <c r="G743" s="623"/>
    </row>
    <row r="744" spans="1:60" ht="15" customHeight="1" x14ac:dyDescent="0.2">
      <c r="A744" s="87"/>
      <c r="B744" s="1"/>
      <c r="C744" s="2" t="s">
        <v>27</v>
      </c>
      <c r="D744" s="62"/>
      <c r="E744" s="455"/>
      <c r="F744" s="494">
        <f>F742</f>
        <v>131658.06</v>
      </c>
      <c r="G744" s="623"/>
    </row>
    <row r="745" spans="1:60" ht="15" customHeight="1" x14ac:dyDescent="0.2">
      <c r="A745" s="559"/>
      <c r="B745" s="27"/>
      <c r="C745" s="2" t="s">
        <v>751</v>
      </c>
      <c r="D745" s="63"/>
      <c r="E745" s="455"/>
      <c r="F745" s="494">
        <f>F744</f>
        <v>131658.06</v>
      </c>
      <c r="G745" s="623"/>
    </row>
    <row r="746" spans="1:60" ht="15" customHeight="1" x14ac:dyDescent="0.2">
      <c r="A746" s="87"/>
      <c r="B746" s="27"/>
      <c r="C746" s="2" t="s">
        <v>1358</v>
      </c>
      <c r="D746" s="62"/>
      <c r="E746" s="717">
        <v>175</v>
      </c>
      <c r="F746" s="494">
        <f>F745-E746</f>
        <v>131483.06</v>
      </c>
      <c r="G746" s="623"/>
    </row>
    <row r="747" spans="1:60" x14ac:dyDescent="0.2">
      <c r="A747" s="59"/>
      <c r="B747" s="7"/>
      <c r="C747" s="31"/>
      <c r="D747" s="74"/>
      <c r="E747" s="283"/>
      <c r="F747" s="116"/>
      <c r="G747" s="623"/>
    </row>
    <row r="748" spans="1:60" x14ac:dyDescent="0.2">
      <c r="A748" s="59"/>
      <c r="B748" s="7"/>
      <c r="C748" s="31"/>
      <c r="D748" s="74"/>
      <c r="E748" s="283"/>
      <c r="F748" s="116"/>
      <c r="G748" s="623"/>
    </row>
    <row r="749" spans="1:60" x14ac:dyDescent="0.2">
      <c r="A749" s="59"/>
      <c r="B749" s="7"/>
      <c r="C749" s="31"/>
      <c r="D749" s="74"/>
      <c r="E749" s="283"/>
      <c r="F749" s="116"/>
      <c r="G749" s="623"/>
    </row>
    <row r="750" spans="1:60" x14ac:dyDescent="0.2">
      <c r="A750" s="59"/>
      <c r="B750" s="7"/>
      <c r="C750" s="31"/>
      <c r="D750" s="74"/>
      <c r="E750" s="283"/>
      <c r="F750" s="116"/>
      <c r="G750" s="623"/>
    </row>
    <row r="751" spans="1:60" x14ac:dyDescent="0.2">
      <c r="A751" s="59"/>
      <c r="B751" s="7"/>
      <c r="C751" s="31"/>
      <c r="D751" s="74"/>
      <c r="E751" s="283"/>
      <c r="F751" s="116"/>
      <c r="G751" s="623"/>
    </row>
    <row r="752" spans="1:60" x14ac:dyDescent="0.2">
      <c r="A752" s="59"/>
      <c r="B752" s="7"/>
      <c r="C752" s="31"/>
      <c r="D752" s="74"/>
      <c r="E752" s="283"/>
      <c r="F752" s="116"/>
      <c r="G752" s="623"/>
    </row>
    <row r="753" spans="1:7" x14ac:dyDescent="0.2">
      <c r="A753" s="59"/>
      <c r="B753" s="7"/>
      <c r="C753" s="31"/>
      <c r="D753" s="74"/>
      <c r="E753" s="283"/>
      <c r="F753" s="116"/>
      <c r="G753" s="623"/>
    </row>
    <row r="754" spans="1:7" x14ac:dyDescent="0.2">
      <c r="A754" s="59"/>
      <c r="B754" s="7"/>
      <c r="C754" s="31"/>
      <c r="D754" s="74"/>
      <c r="E754" s="283"/>
      <c r="F754" s="116"/>
      <c r="G754" s="623"/>
    </row>
    <row r="755" spans="1:7" x14ac:dyDescent="0.2">
      <c r="A755" s="59"/>
      <c r="B755" s="7"/>
      <c r="C755" s="31"/>
      <c r="D755" s="74"/>
      <c r="E755" s="283"/>
      <c r="F755" s="116"/>
      <c r="G755" s="623"/>
    </row>
    <row r="756" spans="1:7" x14ac:dyDescent="0.2">
      <c r="A756" s="59"/>
      <c r="B756" s="7"/>
      <c r="C756" s="31"/>
      <c r="D756" s="74"/>
      <c r="E756" s="283"/>
      <c r="F756" s="116"/>
      <c r="G756" s="623"/>
    </row>
    <row r="757" spans="1:7" x14ac:dyDescent="0.2">
      <c r="A757" s="59"/>
      <c r="B757" s="7"/>
      <c r="C757" s="31"/>
      <c r="D757" s="74"/>
      <c r="E757" s="283"/>
      <c r="F757" s="116"/>
      <c r="G757" s="623"/>
    </row>
    <row r="758" spans="1:7" x14ac:dyDescent="0.2">
      <c r="A758" s="59"/>
      <c r="B758" s="7"/>
      <c r="C758" s="31"/>
      <c r="D758" s="74"/>
      <c r="E758" s="283"/>
      <c r="F758" s="116"/>
      <c r="G758" s="623"/>
    </row>
    <row r="759" spans="1:7" x14ac:dyDescent="0.2">
      <c r="A759" s="59"/>
      <c r="B759" s="7"/>
      <c r="C759" s="31"/>
      <c r="D759" s="74"/>
      <c r="E759" s="283"/>
      <c r="F759" s="116"/>
      <c r="G759" s="623"/>
    </row>
    <row r="760" spans="1:7" x14ac:dyDescent="0.2">
      <c r="A760" s="59"/>
      <c r="B760" s="7"/>
      <c r="C760" s="31"/>
      <c r="D760" s="74"/>
      <c r="E760" s="283"/>
      <c r="F760" s="116"/>
      <c r="G760" s="623"/>
    </row>
    <row r="761" spans="1:7" x14ac:dyDescent="0.2">
      <c r="A761" s="59"/>
      <c r="B761" s="7"/>
      <c r="C761" s="31"/>
      <c r="D761" s="74"/>
      <c r="E761" s="283"/>
      <c r="F761" s="116"/>
      <c r="G761" s="623"/>
    </row>
    <row r="762" spans="1:7" x14ac:dyDescent="0.2">
      <c r="A762" s="59"/>
      <c r="B762" s="7"/>
      <c r="C762" s="31"/>
      <c r="D762" s="74"/>
      <c r="E762" s="283"/>
      <c r="F762" s="116"/>
      <c r="G762" s="623"/>
    </row>
    <row r="763" spans="1:7" x14ac:dyDescent="0.2">
      <c r="A763" s="59"/>
      <c r="B763" s="7"/>
      <c r="C763" s="31"/>
      <c r="D763" s="74"/>
      <c r="E763" s="283"/>
      <c r="F763" s="116"/>
      <c r="G763" s="623"/>
    </row>
    <row r="764" spans="1:7" x14ac:dyDescent="0.2">
      <c r="A764" s="59"/>
      <c r="B764" s="7"/>
      <c r="C764" s="31"/>
      <c r="D764" s="74"/>
      <c r="E764" s="283"/>
      <c r="F764" s="116"/>
      <c r="G764" s="623"/>
    </row>
    <row r="765" spans="1:7" x14ac:dyDescent="0.2">
      <c r="A765" s="59"/>
      <c r="B765" s="7"/>
      <c r="C765" s="31"/>
      <c r="D765" s="74"/>
      <c r="E765" s="283"/>
      <c r="F765" s="116"/>
      <c r="G765" s="623"/>
    </row>
    <row r="766" spans="1:7" x14ac:dyDescent="0.2">
      <c r="A766" s="59"/>
      <c r="B766" s="7"/>
      <c r="C766" s="31"/>
      <c r="D766" s="74"/>
      <c r="E766" s="283"/>
      <c r="F766" s="116"/>
      <c r="G766" s="623"/>
    </row>
    <row r="767" spans="1:7" x14ac:dyDescent="0.2">
      <c r="A767" s="59"/>
      <c r="B767" s="7"/>
      <c r="C767" s="31"/>
      <c r="D767" s="74"/>
      <c r="E767" s="283"/>
      <c r="F767" s="116"/>
      <c r="G767" s="623"/>
    </row>
    <row r="768" spans="1:7" x14ac:dyDescent="0.2">
      <c r="A768" s="59"/>
      <c r="B768" s="7"/>
      <c r="C768" s="31"/>
      <c r="D768" s="74"/>
      <c r="E768" s="283"/>
      <c r="F768" s="116"/>
      <c r="G768" s="623"/>
    </row>
    <row r="769" spans="1:7" x14ac:dyDescent="0.2">
      <c r="A769" s="59"/>
      <c r="B769" s="7"/>
      <c r="C769" s="31"/>
      <c r="D769" s="74"/>
      <c r="E769" s="283"/>
      <c r="F769" s="116"/>
      <c r="G769" s="623"/>
    </row>
    <row r="770" spans="1:7" x14ac:dyDescent="0.2">
      <c r="A770" s="59"/>
      <c r="B770" s="7"/>
      <c r="C770" s="31"/>
      <c r="D770" s="74"/>
      <c r="E770" s="283"/>
      <c r="F770" s="116"/>
      <c r="G770" s="623"/>
    </row>
    <row r="771" spans="1:7" x14ac:dyDescent="0.2">
      <c r="A771" s="59"/>
      <c r="B771" s="7"/>
      <c r="C771" s="31"/>
      <c r="D771" s="74"/>
      <c r="E771" s="283"/>
      <c r="F771" s="116"/>
      <c r="G771" s="623"/>
    </row>
    <row r="772" spans="1:7" x14ac:dyDescent="0.2">
      <c r="A772" s="59"/>
      <c r="B772" s="7"/>
      <c r="C772" s="31"/>
      <c r="D772" s="74"/>
      <c r="E772" s="283"/>
      <c r="F772" s="116"/>
      <c r="G772" s="623"/>
    </row>
    <row r="773" spans="1:7" x14ac:dyDescent="0.2">
      <c r="A773" s="59"/>
      <c r="B773" s="7"/>
      <c r="C773" s="31"/>
      <c r="D773" s="74"/>
      <c r="E773" s="283"/>
      <c r="F773" s="116"/>
      <c r="G773" s="623"/>
    </row>
    <row r="774" spans="1:7" x14ac:dyDescent="0.2">
      <c r="A774" s="59"/>
      <c r="B774" s="7"/>
      <c r="C774" s="31"/>
      <c r="D774" s="74"/>
      <c r="E774" s="283"/>
      <c r="F774" s="116"/>
      <c r="G774" s="623"/>
    </row>
    <row r="775" spans="1:7" x14ac:dyDescent="0.2">
      <c r="A775" s="59"/>
      <c r="B775" s="7"/>
      <c r="C775" s="31"/>
      <c r="D775" s="74"/>
      <c r="E775" s="283"/>
      <c r="F775" s="116"/>
      <c r="G775" s="623"/>
    </row>
    <row r="776" spans="1:7" x14ac:dyDescent="0.2">
      <c r="A776" s="59"/>
      <c r="B776" s="7"/>
      <c r="C776" s="31"/>
      <c r="D776" s="74"/>
      <c r="E776" s="283"/>
      <c r="F776" s="116"/>
      <c r="G776" s="623"/>
    </row>
    <row r="777" spans="1:7" x14ac:dyDescent="0.2">
      <c r="A777" s="59"/>
      <c r="B777" s="7"/>
      <c r="C777" s="31"/>
      <c r="D777" s="74"/>
      <c r="E777" s="283"/>
      <c r="F777" s="116"/>
      <c r="G777" s="623"/>
    </row>
    <row r="778" spans="1:7" x14ac:dyDescent="0.2">
      <c r="A778" s="59"/>
      <c r="B778" s="7"/>
      <c r="C778" s="31"/>
      <c r="D778" s="74"/>
      <c r="E778" s="283"/>
      <c r="F778" s="116"/>
      <c r="G778" s="623"/>
    </row>
    <row r="779" spans="1:7" x14ac:dyDescent="0.2">
      <c r="A779" s="59"/>
      <c r="B779" s="7"/>
      <c r="C779" s="31"/>
      <c r="D779" s="74"/>
      <c r="E779" s="283"/>
      <c r="F779" s="116"/>
      <c r="G779" s="623"/>
    </row>
    <row r="780" spans="1:7" x14ac:dyDescent="0.2">
      <c r="A780" s="59"/>
      <c r="B780" s="7"/>
      <c r="C780" s="31"/>
      <c r="D780" s="74"/>
      <c r="E780" s="283"/>
      <c r="F780" s="116"/>
      <c r="G780" s="623"/>
    </row>
    <row r="781" spans="1:7" x14ac:dyDescent="0.2">
      <c r="A781" s="59"/>
      <c r="B781" s="7"/>
      <c r="C781" s="31"/>
      <c r="D781" s="74"/>
      <c r="E781" s="283"/>
      <c r="F781" s="116"/>
      <c r="G781" s="623"/>
    </row>
    <row r="782" spans="1:7" x14ac:dyDescent="0.2">
      <c r="A782" s="59"/>
      <c r="B782" s="7"/>
      <c r="C782" s="31"/>
      <c r="D782" s="74"/>
      <c r="E782" s="283"/>
      <c r="F782" s="116"/>
      <c r="G782" s="623"/>
    </row>
    <row r="783" spans="1:7" x14ac:dyDescent="0.2">
      <c r="A783" s="59"/>
      <c r="B783" s="7"/>
      <c r="C783" s="31"/>
      <c r="D783" s="74"/>
      <c r="E783" s="283"/>
      <c r="F783" s="116"/>
      <c r="G783" s="623"/>
    </row>
    <row r="784" spans="1:7" x14ac:dyDescent="0.2">
      <c r="A784" s="59"/>
      <c r="B784" s="7"/>
      <c r="C784" s="31"/>
      <c r="D784" s="74"/>
      <c r="E784" s="283"/>
      <c r="F784" s="116"/>
      <c r="G784" s="623"/>
    </row>
    <row r="785" spans="1:7" x14ac:dyDescent="0.2">
      <c r="A785" s="59"/>
      <c r="B785" s="7"/>
      <c r="C785" s="31"/>
      <c r="D785" s="74"/>
      <c r="E785" s="283"/>
      <c r="F785" s="116"/>
      <c r="G785" s="623"/>
    </row>
    <row r="786" spans="1:7" x14ac:dyDescent="0.2">
      <c r="A786" s="59"/>
      <c r="B786" s="7"/>
      <c r="C786" s="31"/>
      <c r="D786" s="74"/>
      <c r="E786" s="283"/>
      <c r="F786" s="116"/>
      <c r="G786" s="623"/>
    </row>
    <row r="787" spans="1:7" x14ac:dyDescent="0.2">
      <c r="A787" s="59"/>
      <c r="B787" s="7"/>
      <c r="C787" s="31"/>
      <c r="D787" s="74"/>
      <c r="E787" s="283"/>
      <c r="F787" s="116"/>
      <c r="G787" s="623"/>
    </row>
    <row r="788" spans="1:7" x14ac:dyDescent="0.2">
      <c r="A788" s="59"/>
      <c r="B788" s="7"/>
      <c r="C788" s="31"/>
      <c r="D788" s="74"/>
      <c r="E788" s="283"/>
      <c r="F788" s="116"/>
      <c r="G788" s="623"/>
    </row>
    <row r="789" spans="1:7" x14ac:dyDescent="0.2">
      <c r="A789" s="59"/>
      <c r="B789" s="7"/>
      <c r="C789" s="31"/>
      <c r="D789" s="74"/>
      <c r="E789" s="283"/>
      <c r="F789" s="116"/>
      <c r="G789" s="623"/>
    </row>
    <row r="790" spans="1:7" x14ac:dyDescent="0.2">
      <c r="A790" s="59"/>
      <c r="B790" s="7"/>
      <c r="C790" s="31"/>
      <c r="D790" s="74"/>
      <c r="E790" s="283"/>
      <c r="F790" s="116"/>
      <c r="G790" s="623"/>
    </row>
    <row r="791" spans="1:7" x14ac:dyDescent="0.2">
      <c r="A791" s="59"/>
      <c r="B791" s="7"/>
      <c r="C791" s="31"/>
      <c r="D791" s="74"/>
      <c r="E791" s="283"/>
      <c r="F791" s="116"/>
      <c r="G791" s="623"/>
    </row>
    <row r="792" spans="1:7" x14ac:dyDescent="0.2">
      <c r="A792" s="59"/>
      <c r="B792" s="7"/>
      <c r="C792" s="31"/>
      <c r="D792" s="74"/>
      <c r="E792" s="283"/>
      <c r="F792" s="116"/>
      <c r="G792" s="623"/>
    </row>
    <row r="793" spans="1:7" x14ac:dyDescent="0.2">
      <c r="A793" s="59"/>
      <c r="B793" s="7"/>
      <c r="C793" s="31"/>
      <c r="D793" s="74"/>
      <c r="E793" s="283"/>
      <c r="F793" s="116"/>
      <c r="G793" s="623"/>
    </row>
    <row r="794" spans="1:7" x14ac:dyDescent="0.2">
      <c r="A794" s="59"/>
      <c r="B794" s="7"/>
      <c r="C794" s="31"/>
      <c r="D794" s="74"/>
      <c r="E794" s="283"/>
      <c r="F794" s="116"/>
      <c r="G794" s="623"/>
    </row>
    <row r="795" spans="1:7" x14ac:dyDescent="0.2">
      <c r="A795" s="59"/>
      <c r="B795" s="7"/>
      <c r="C795" s="31"/>
      <c r="D795" s="74"/>
      <c r="E795" s="283"/>
      <c r="F795" s="116"/>
      <c r="G795" s="623"/>
    </row>
    <row r="796" spans="1:7" x14ac:dyDescent="0.2">
      <c r="A796" s="59"/>
      <c r="B796" s="7"/>
      <c r="C796" s="31"/>
      <c r="D796" s="74"/>
      <c r="E796" s="283"/>
      <c r="F796" s="116"/>
      <c r="G796" s="623"/>
    </row>
    <row r="797" spans="1:7" x14ac:dyDescent="0.2">
      <c r="A797" s="59"/>
      <c r="B797" s="7"/>
      <c r="C797" s="31"/>
      <c r="D797" s="74"/>
      <c r="E797" s="283"/>
      <c r="F797" s="116"/>
      <c r="G797" s="623"/>
    </row>
    <row r="798" spans="1:7" x14ac:dyDescent="0.2">
      <c r="A798" s="59"/>
      <c r="B798" s="7"/>
      <c r="C798" s="31"/>
      <c r="D798" s="74"/>
      <c r="E798" s="283"/>
      <c r="F798" s="116"/>
      <c r="G798" s="623"/>
    </row>
    <row r="799" spans="1:7" x14ac:dyDescent="0.2">
      <c r="A799" s="59"/>
      <c r="B799" s="7"/>
      <c r="C799" s="31"/>
      <c r="D799" s="74"/>
      <c r="E799" s="283"/>
      <c r="F799" s="116"/>
      <c r="G799" s="623"/>
    </row>
    <row r="800" spans="1:7" x14ac:dyDescent="0.2">
      <c r="A800" s="59"/>
      <c r="B800" s="7"/>
      <c r="C800" s="31"/>
      <c r="D800" s="74"/>
      <c r="E800" s="283"/>
      <c r="F800" s="116"/>
      <c r="G800" s="623"/>
    </row>
    <row r="801" spans="1:7" x14ac:dyDescent="0.2">
      <c r="A801" s="59"/>
      <c r="B801" s="7"/>
      <c r="C801" s="31"/>
      <c r="D801" s="74"/>
      <c r="E801" s="283"/>
      <c r="F801" s="116"/>
      <c r="G801" s="623"/>
    </row>
    <row r="802" spans="1:7" x14ac:dyDescent="0.2">
      <c r="A802" s="59"/>
      <c r="B802" s="7"/>
      <c r="C802" s="31"/>
      <c r="D802" s="74"/>
      <c r="E802" s="283"/>
      <c r="F802" s="116"/>
      <c r="G802" s="623"/>
    </row>
    <row r="803" spans="1:7" x14ac:dyDescent="0.2">
      <c r="A803" s="59"/>
      <c r="B803" s="7"/>
      <c r="C803" s="31"/>
      <c r="D803" s="74"/>
      <c r="E803" s="283"/>
      <c r="F803" s="116"/>
      <c r="G803" s="623"/>
    </row>
    <row r="804" spans="1:7" x14ac:dyDescent="0.2">
      <c r="A804" s="59"/>
      <c r="B804" s="7"/>
      <c r="C804" s="31"/>
      <c r="D804" s="74"/>
      <c r="E804" s="283"/>
      <c r="F804" s="116"/>
      <c r="G804" s="623"/>
    </row>
    <row r="805" spans="1:7" x14ac:dyDescent="0.2">
      <c r="A805" s="59"/>
      <c r="B805" s="7"/>
      <c r="C805" s="31"/>
      <c r="D805" s="74"/>
      <c r="E805" s="283"/>
      <c r="F805" s="116"/>
      <c r="G805" s="623"/>
    </row>
    <row r="806" spans="1:7" x14ac:dyDescent="0.2">
      <c r="A806" s="59"/>
      <c r="B806" s="7"/>
      <c r="C806" s="31"/>
      <c r="D806" s="74"/>
      <c r="E806" s="283"/>
      <c r="F806" s="116"/>
      <c r="G806" s="623"/>
    </row>
    <row r="807" spans="1:7" x14ac:dyDescent="0.2">
      <c r="A807" s="59"/>
      <c r="B807" s="7"/>
      <c r="C807" s="31"/>
      <c r="D807" s="74"/>
      <c r="E807" s="283"/>
      <c r="F807" s="116"/>
      <c r="G807" s="623"/>
    </row>
    <row r="808" spans="1:7" x14ac:dyDescent="0.2">
      <c r="A808" s="59"/>
      <c r="B808" s="7"/>
      <c r="C808" s="31"/>
      <c r="D808" s="74"/>
      <c r="E808" s="283"/>
      <c r="F808" s="116"/>
      <c r="G808" s="623"/>
    </row>
    <row r="809" spans="1:7" x14ac:dyDescent="0.2">
      <c r="A809" s="59"/>
      <c r="B809" s="7"/>
      <c r="C809" s="31"/>
      <c r="D809" s="74"/>
      <c r="E809" s="283"/>
      <c r="F809" s="116"/>
      <c r="G809" s="623"/>
    </row>
    <row r="810" spans="1:7" x14ac:dyDescent="0.2">
      <c r="A810" s="59"/>
      <c r="B810" s="7"/>
      <c r="C810" s="31"/>
      <c r="D810" s="74"/>
      <c r="E810" s="283"/>
      <c r="F810" s="116"/>
      <c r="G810" s="623"/>
    </row>
    <row r="811" spans="1:7" x14ac:dyDescent="0.2">
      <c r="A811" s="59"/>
      <c r="B811" s="7"/>
      <c r="C811" s="31"/>
      <c r="D811" s="74"/>
      <c r="E811" s="283"/>
      <c r="F811" s="116"/>
      <c r="G811" s="623"/>
    </row>
    <row r="812" spans="1:7" x14ac:dyDescent="0.2">
      <c r="A812" s="59"/>
      <c r="B812" s="7"/>
      <c r="C812" s="31"/>
      <c r="D812" s="74"/>
      <c r="E812" s="283"/>
      <c r="F812" s="116"/>
      <c r="G812" s="623"/>
    </row>
    <row r="813" spans="1:7" x14ac:dyDescent="0.2">
      <c r="A813" s="59"/>
      <c r="B813" s="7"/>
      <c r="C813" s="31"/>
      <c r="D813" s="74"/>
      <c r="E813" s="283"/>
      <c r="F813" s="116"/>
      <c r="G813" s="623"/>
    </row>
    <row r="814" spans="1:7" x14ac:dyDescent="0.2">
      <c r="A814" s="59"/>
      <c r="B814" s="7"/>
      <c r="C814" s="31"/>
      <c r="D814" s="74"/>
      <c r="E814" s="283"/>
      <c r="F814" s="116"/>
      <c r="G814" s="623"/>
    </row>
    <row r="815" spans="1:7" x14ac:dyDescent="0.2">
      <c r="A815" s="59"/>
      <c r="B815" s="7"/>
      <c r="C815" s="31"/>
      <c r="D815" s="74"/>
      <c r="E815" s="283"/>
      <c r="F815" s="116"/>
      <c r="G815" s="623"/>
    </row>
    <row r="816" spans="1:7" x14ac:dyDescent="0.2">
      <c r="A816" s="59"/>
      <c r="B816" s="7"/>
      <c r="C816" s="31"/>
      <c r="D816" s="74"/>
      <c r="E816" s="283"/>
      <c r="F816" s="116"/>
      <c r="G816" s="623"/>
    </row>
    <row r="817" spans="1:60" x14ac:dyDescent="0.2">
      <c r="A817" s="59"/>
      <c r="B817" s="7"/>
      <c r="C817" s="31"/>
      <c r="D817" s="74"/>
      <c r="E817" s="283"/>
      <c r="F817" s="116"/>
      <c r="G817" s="623"/>
    </row>
    <row r="818" spans="1:60" x14ac:dyDescent="0.2">
      <c r="A818" s="59"/>
      <c r="B818" s="7"/>
      <c r="C818" s="31"/>
      <c r="D818" s="74"/>
      <c r="E818" s="283"/>
      <c r="F818" s="116"/>
      <c r="G818" s="623"/>
    </row>
    <row r="819" spans="1:60" x14ac:dyDescent="0.2">
      <c r="A819" s="59"/>
      <c r="B819" s="7"/>
      <c r="C819" s="31"/>
      <c r="D819" s="74"/>
      <c r="E819" s="283"/>
      <c r="F819" s="116"/>
      <c r="G819" s="623"/>
    </row>
    <row r="820" spans="1:60" x14ac:dyDescent="0.2">
      <c r="A820" s="59"/>
      <c r="B820" s="7"/>
      <c r="C820" s="31"/>
      <c r="D820" s="74"/>
      <c r="E820" s="283"/>
      <c r="F820" s="116"/>
      <c r="G820" s="623"/>
    </row>
    <row r="821" spans="1:60" x14ac:dyDescent="0.2">
      <c r="A821" s="59"/>
      <c r="B821" s="7"/>
      <c r="C821" s="31"/>
      <c r="D821" s="74"/>
      <c r="E821" s="283"/>
      <c r="F821" s="116"/>
      <c r="G821" s="623"/>
    </row>
    <row r="822" spans="1:60" x14ac:dyDescent="0.2">
      <c r="A822" s="59"/>
      <c r="B822" s="7"/>
      <c r="C822" s="31"/>
      <c r="D822" s="74"/>
      <c r="E822" s="283"/>
      <c r="F822" s="116"/>
      <c r="G822" s="623"/>
    </row>
    <row r="823" spans="1:60" x14ac:dyDescent="0.2">
      <c r="A823" s="59"/>
      <c r="B823" s="7"/>
      <c r="C823" s="31"/>
      <c r="D823" s="74"/>
      <c r="E823" s="283"/>
      <c r="F823" s="116"/>
      <c r="G823" s="623"/>
    </row>
    <row r="824" spans="1:60" x14ac:dyDescent="0.2">
      <c r="A824" s="59"/>
      <c r="B824" s="7"/>
      <c r="C824" s="31"/>
      <c r="D824" s="74"/>
      <c r="E824" s="283"/>
      <c r="F824" s="116"/>
      <c r="G824" s="623"/>
    </row>
    <row r="825" spans="1:60" x14ac:dyDescent="0.2">
      <c r="A825" s="59"/>
      <c r="B825" s="7"/>
      <c r="C825" s="31"/>
      <c r="D825" s="74"/>
      <c r="E825" s="283"/>
      <c r="F825" s="116"/>
      <c r="G825" s="623"/>
    </row>
    <row r="826" spans="1:60" x14ac:dyDescent="0.2">
      <c r="A826" s="59"/>
      <c r="B826" s="7"/>
      <c r="C826" s="31"/>
      <c r="D826" s="74"/>
      <c r="E826" s="283"/>
      <c r="F826" s="116"/>
      <c r="G826" s="623"/>
    </row>
    <row r="827" spans="1:60" x14ac:dyDescent="0.2">
      <c r="A827" s="59"/>
      <c r="B827" s="7"/>
      <c r="C827" s="31"/>
      <c r="D827" s="74"/>
      <c r="E827" s="283"/>
      <c r="F827" s="116"/>
      <c r="G827" s="623"/>
    </row>
    <row r="828" spans="1:60" x14ac:dyDescent="0.2">
      <c r="A828" s="59"/>
      <c r="B828" s="7"/>
      <c r="C828" s="31"/>
      <c r="D828" s="74"/>
      <c r="E828" s="283"/>
      <c r="F828" s="116"/>
      <c r="G828" s="623"/>
    </row>
    <row r="829" spans="1:60" x14ac:dyDescent="0.2">
      <c r="A829" s="59"/>
      <c r="B829" s="7"/>
      <c r="C829" s="31"/>
      <c r="D829" s="74"/>
      <c r="E829" s="283"/>
      <c r="F829" s="116"/>
      <c r="G829" s="623"/>
    </row>
    <row r="830" spans="1:60" s="628" customFormat="1" ht="15" customHeight="1" x14ac:dyDescent="0.25">
      <c r="A830" s="1171" t="s">
        <v>0</v>
      </c>
      <c r="B830" s="1171"/>
      <c r="C830" s="1171"/>
      <c r="D830" s="1171"/>
      <c r="E830" s="1171"/>
      <c r="F830" s="1171"/>
      <c r="G830" s="756"/>
      <c r="H830" s="743"/>
      <c r="I830" s="743"/>
      <c r="J830" s="743"/>
      <c r="K830" s="743"/>
      <c r="L830" s="743"/>
      <c r="M830" s="743"/>
      <c r="N830" s="743"/>
      <c r="O830" s="743"/>
      <c r="P830" s="743"/>
      <c r="Q830" s="743"/>
      <c r="R830" s="743"/>
      <c r="S830" s="743"/>
      <c r="T830" s="743"/>
      <c r="U830" s="743"/>
      <c r="V830" s="743"/>
      <c r="W830" s="743"/>
      <c r="X830" s="743"/>
      <c r="Y830" s="743"/>
      <c r="Z830" s="743"/>
      <c r="AA830" s="743"/>
      <c r="AB830" s="743"/>
      <c r="AC830" s="743"/>
      <c r="AD830" s="743"/>
      <c r="AE830" s="743"/>
      <c r="AF830" s="743"/>
      <c r="AG830" s="743"/>
      <c r="AH830" s="743"/>
      <c r="AI830" s="743"/>
      <c r="AJ830" s="743"/>
      <c r="AK830" s="743"/>
      <c r="AL830" s="743"/>
      <c r="AM830" s="743"/>
      <c r="AN830" s="743"/>
      <c r="AO830" s="743"/>
      <c r="AP830" s="743"/>
      <c r="AQ830" s="743"/>
      <c r="AR830" s="743"/>
      <c r="AS830" s="743"/>
      <c r="AT830" s="743"/>
      <c r="AU830" s="743"/>
      <c r="AV830" s="743"/>
      <c r="AW830" s="743"/>
      <c r="AX830" s="743"/>
      <c r="AY830" s="743"/>
      <c r="AZ830" s="743"/>
      <c r="BA830" s="743"/>
      <c r="BB830" s="743"/>
      <c r="BC830" s="743"/>
      <c r="BD830" s="743"/>
      <c r="BE830" s="743"/>
      <c r="BF830" s="743"/>
      <c r="BG830" s="743"/>
      <c r="BH830" s="743"/>
    </row>
    <row r="831" spans="1:60" s="628" customFormat="1" ht="15" customHeight="1" x14ac:dyDescent="0.25">
      <c r="A831" s="1171" t="s">
        <v>1</v>
      </c>
      <c r="B831" s="1171"/>
      <c r="C831" s="1171"/>
      <c r="D831" s="1171"/>
      <c r="E831" s="1171"/>
      <c r="F831" s="1171"/>
      <c r="G831" s="743"/>
      <c r="H831" s="743"/>
      <c r="I831" s="743"/>
      <c r="J831" s="743"/>
      <c r="K831" s="743"/>
      <c r="L831" s="743"/>
      <c r="M831" s="743"/>
      <c r="N831" s="743"/>
      <c r="O831" s="743"/>
      <c r="P831" s="743"/>
      <c r="Q831" s="743"/>
      <c r="R831" s="743"/>
      <c r="S831" s="743"/>
      <c r="T831" s="743"/>
      <c r="U831" s="743"/>
      <c r="V831" s="743"/>
      <c r="W831" s="743"/>
      <c r="X831" s="743"/>
      <c r="Y831" s="743"/>
      <c r="Z831" s="743"/>
      <c r="AA831" s="743"/>
      <c r="AB831" s="743"/>
      <c r="AC831" s="743"/>
      <c r="AD831" s="743"/>
      <c r="AE831" s="743"/>
      <c r="AF831" s="743"/>
      <c r="AG831" s="743"/>
      <c r="AH831" s="743"/>
      <c r="AI831" s="743"/>
      <c r="AJ831" s="743"/>
      <c r="AK831" s="743"/>
      <c r="AL831" s="743"/>
      <c r="AM831" s="743"/>
      <c r="AN831" s="743"/>
      <c r="AO831" s="743"/>
      <c r="AP831" s="743"/>
      <c r="AQ831" s="743"/>
      <c r="AR831" s="743"/>
      <c r="AS831" s="743"/>
      <c r="AT831" s="743"/>
      <c r="AU831" s="743"/>
      <c r="AV831" s="743"/>
      <c r="AW831" s="743"/>
      <c r="AX831" s="743"/>
      <c r="AY831" s="743"/>
      <c r="AZ831" s="743"/>
      <c r="BA831" s="743"/>
      <c r="BB831" s="743"/>
      <c r="BC831" s="743"/>
      <c r="BD831" s="743"/>
      <c r="BE831" s="743"/>
      <c r="BF831" s="743"/>
      <c r="BG831" s="743"/>
      <c r="BH831" s="743"/>
    </row>
    <row r="832" spans="1:60" s="628" customFormat="1" ht="15" customHeight="1" x14ac:dyDescent="0.25">
      <c r="A832" s="1173" t="s">
        <v>10575</v>
      </c>
      <c r="B832" s="1173"/>
      <c r="C832" s="1173"/>
      <c r="D832" s="1173"/>
      <c r="E832" s="1173"/>
      <c r="F832" s="1173"/>
      <c r="G832" s="743"/>
      <c r="H832" s="743"/>
      <c r="I832" s="743"/>
      <c r="J832" s="743"/>
      <c r="K832" s="743"/>
      <c r="L832" s="743"/>
      <c r="M832" s="743"/>
      <c r="N832" s="743"/>
      <c r="O832" s="743"/>
      <c r="P832" s="743"/>
      <c r="Q832" s="743"/>
      <c r="R832" s="743"/>
      <c r="S832" s="743"/>
      <c r="T832" s="743"/>
      <c r="U832" s="743"/>
      <c r="V832" s="743"/>
      <c r="W832" s="743"/>
      <c r="X832" s="743"/>
      <c r="Y832" s="743"/>
      <c r="Z832" s="743"/>
      <c r="AA832" s="743"/>
      <c r="AB832" s="743"/>
      <c r="AC832" s="743"/>
      <c r="AD832" s="743"/>
      <c r="AE832" s="743"/>
      <c r="AF832" s="743"/>
      <c r="AG832" s="743"/>
      <c r="AH832" s="743"/>
      <c r="AI832" s="743"/>
      <c r="AJ832" s="743"/>
      <c r="AK832" s="743"/>
      <c r="AL832" s="743"/>
      <c r="AM832" s="743"/>
      <c r="AN832" s="743"/>
      <c r="AO832" s="743"/>
      <c r="AP832" s="743"/>
      <c r="AQ832" s="743"/>
      <c r="AR832" s="743"/>
      <c r="AS832" s="743"/>
      <c r="AT832" s="743"/>
      <c r="AU832" s="743"/>
      <c r="AV832" s="743"/>
      <c r="AW832" s="743"/>
      <c r="AX832" s="743"/>
      <c r="AY832" s="743"/>
      <c r="AZ832" s="743"/>
      <c r="BA832" s="743"/>
      <c r="BB832" s="743"/>
      <c r="BC832" s="743"/>
      <c r="BD832" s="743"/>
      <c r="BE832" s="743"/>
      <c r="BF832" s="743"/>
      <c r="BG832" s="743"/>
      <c r="BH832" s="743"/>
    </row>
    <row r="833" spans="1:60" s="628" customFormat="1" ht="15" customHeight="1" x14ac:dyDescent="0.25">
      <c r="A833" s="1173" t="s">
        <v>2</v>
      </c>
      <c r="B833" s="1173"/>
      <c r="C833" s="1173"/>
      <c r="D833" s="1173"/>
      <c r="E833" s="1173"/>
      <c r="F833" s="1173"/>
      <c r="G833" s="743"/>
      <c r="H833" s="743"/>
      <c r="I833" s="743"/>
      <c r="J833" s="743"/>
      <c r="K833" s="743"/>
      <c r="L833" s="743"/>
      <c r="M833" s="743"/>
      <c r="N833" s="743"/>
      <c r="O833" s="743"/>
      <c r="P833" s="743"/>
      <c r="Q833" s="743"/>
      <c r="R833" s="743"/>
      <c r="S833" s="743"/>
      <c r="T833" s="743"/>
      <c r="U833" s="743"/>
      <c r="V833" s="743"/>
      <c r="W833" s="743"/>
      <c r="X833" s="743"/>
      <c r="Y833" s="743"/>
      <c r="Z833" s="743"/>
      <c r="AA833" s="743"/>
      <c r="AB833" s="743"/>
      <c r="AC833" s="743"/>
      <c r="AD833" s="743"/>
      <c r="AE833" s="743"/>
      <c r="AF833" s="743"/>
      <c r="AG833" s="743"/>
      <c r="AH833" s="743"/>
      <c r="AI833" s="743"/>
      <c r="AJ833" s="743"/>
      <c r="AK833" s="743"/>
      <c r="AL833" s="743"/>
      <c r="AM833" s="743"/>
      <c r="AN833" s="743"/>
      <c r="AO833" s="743"/>
      <c r="AP833" s="743"/>
      <c r="AQ833" s="743"/>
      <c r="AR833" s="743"/>
      <c r="AS833" s="743"/>
      <c r="AT833" s="743"/>
      <c r="AU833" s="743"/>
      <c r="AV833" s="743"/>
      <c r="AW833" s="743"/>
      <c r="AX833" s="743"/>
      <c r="AY833" s="743"/>
      <c r="AZ833" s="743"/>
      <c r="BA833" s="743"/>
      <c r="BB833" s="743"/>
      <c r="BC833" s="743"/>
      <c r="BD833" s="743"/>
      <c r="BE833" s="743"/>
      <c r="BF833" s="743"/>
      <c r="BG833" s="743"/>
      <c r="BH833" s="743"/>
    </row>
    <row r="834" spans="1:60" s="628" customFormat="1" ht="15" customHeight="1" x14ac:dyDescent="0.25">
      <c r="A834" s="737"/>
      <c r="B834" s="750"/>
      <c r="C834" s="754"/>
      <c r="D834" s="755"/>
      <c r="E834" s="752"/>
      <c r="F834" s="753"/>
      <c r="G834" s="743"/>
      <c r="H834" s="743"/>
      <c r="I834" s="743"/>
      <c r="J834" s="743"/>
      <c r="K834" s="743"/>
      <c r="L834" s="743"/>
      <c r="M834" s="743"/>
      <c r="N834" s="743"/>
      <c r="O834" s="743"/>
      <c r="P834" s="743"/>
      <c r="Q834" s="743"/>
      <c r="R834" s="743"/>
      <c r="S834" s="743"/>
      <c r="T834" s="743"/>
      <c r="U834" s="743"/>
      <c r="V834" s="743"/>
      <c r="W834" s="743"/>
      <c r="X834" s="743"/>
      <c r="Y834" s="743"/>
      <c r="Z834" s="743"/>
      <c r="AA834" s="743"/>
      <c r="AB834" s="743"/>
      <c r="AC834" s="743"/>
      <c r="AD834" s="743"/>
      <c r="AE834" s="743"/>
      <c r="AF834" s="743"/>
      <c r="AG834" s="743"/>
      <c r="AH834" s="743"/>
      <c r="AI834" s="743"/>
      <c r="AJ834" s="743"/>
      <c r="AK834" s="743"/>
      <c r="AL834" s="743"/>
      <c r="AM834" s="743"/>
      <c r="AN834" s="743"/>
      <c r="AO834" s="743"/>
      <c r="AP834" s="743"/>
      <c r="AQ834" s="743"/>
      <c r="AR834" s="743"/>
      <c r="AS834" s="743"/>
      <c r="AT834" s="743"/>
      <c r="AU834" s="743"/>
      <c r="AV834" s="743"/>
      <c r="AW834" s="743"/>
      <c r="AX834" s="743"/>
      <c r="AY834" s="743"/>
      <c r="AZ834" s="743"/>
      <c r="BA834" s="743"/>
      <c r="BB834" s="743"/>
      <c r="BC834" s="743"/>
      <c r="BD834" s="743"/>
      <c r="BE834" s="743"/>
      <c r="BF834" s="743"/>
      <c r="BG834" s="743"/>
      <c r="BH834" s="743"/>
    </row>
    <row r="835" spans="1:60" ht="33" customHeight="1" x14ac:dyDescent="0.2">
      <c r="A835" s="1309" t="s">
        <v>30</v>
      </c>
      <c r="B835" s="1309"/>
      <c r="C835" s="1309"/>
      <c r="D835" s="1309"/>
      <c r="E835" s="1309"/>
      <c r="F835" s="1309"/>
    </row>
    <row r="836" spans="1:60" ht="30" customHeight="1" x14ac:dyDescent="0.2">
      <c r="A836" s="1309" t="s">
        <v>4</v>
      </c>
      <c r="B836" s="1309"/>
      <c r="C836" s="1309"/>
      <c r="D836" s="1309"/>
      <c r="E836" s="1309"/>
      <c r="F836" s="726">
        <v>349667.78</v>
      </c>
    </row>
    <row r="837" spans="1:60" s="258" customFormat="1" ht="12" customHeight="1" x14ac:dyDescent="0.2">
      <c r="A837" s="998" t="s">
        <v>5</v>
      </c>
      <c r="B837" s="998" t="s">
        <v>23</v>
      </c>
      <c r="C837" s="998" t="s">
        <v>22</v>
      </c>
      <c r="D837" s="998" t="s">
        <v>8</v>
      </c>
      <c r="E837" s="998" t="s">
        <v>9</v>
      </c>
      <c r="F837" s="998"/>
      <c r="G837" s="14"/>
      <c r="H837" s="623"/>
      <c r="I837" s="623"/>
      <c r="J837" s="623"/>
      <c r="K837" s="623"/>
      <c r="L837" s="623"/>
      <c r="M837" s="623"/>
      <c r="N837" s="623"/>
      <c r="O837" s="623"/>
      <c r="P837" s="623"/>
      <c r="Q837" s="623"/>
      <c r="R837" s="623"/>
      <c r="S837" s="623"/>
      <c r="T837" s="623"/>
      <c r="U837" s="623"/>
      <c r="V837" s="623"/>
      <c r="W837" s="623"/>
      <c r="X837" s="623"/>
      <c r="Y837" s="623"/>
      <c r="Z837" s="623"/>
      <c r="AA837" s="623"/>
      <c r="AB837" s="623"/>
      <c r="AC837" s="623"/>
      <c r="AD837" s="623"/>
      <c r="AE837" s="623"/>
      <c r="AF837" s="623"/>
      <c r="AG837" s="623"/>
      <c r="AH837" s="623"/>
      <c r="AI837" s="623"/>
      <c r="AJ837" s="623"/>
      <c r="AK837" s="623"/>
      <c r="AL837" s="623"/>
      <c r="AM837" s="623"/>
      <c r="AN837" s="623"/>
      <c r="AO837" s="623"/>
      <c r="AP837" s="623"/>
      <c r="AQ837" s="623"/>
      <c r="AR837" s="623"/>
      <c r="AS837" s="623"/>
      <c r="AT837" s="623"/>
      <c r="AU837" s="623"/>
      <c r="AV837" s="623"/>
      <c r="AW837" s="623"/>
      <c r="AX837" s="623"/>
      <c r="AY837" s="623"/>
      <c r="AZ837" s="623"/>
      <c r="BA837" s="623"/>
      <c r="BB837" s="623"/>
      <c r="BC837" s="623"/>
      <c r="BD837" s="623"/>
      <c r="BE837" s="623"/>
      <c r="BF837" s="623"/>
      <c r="BG837" s="623"/>
      <c r="BH837" s="623"/>
    </row>
    <row r="838" spans="1:60" s="258" customFormat="1" ht="15" customHeight="1" x14ac:dyDescent="0.2">
      <c r="A838" s="134"/>
      <c r="B838" s="27"/>
      <c r="C838" s="1" t="s">
        <v>27</v>
      </c>
      <c r="D838" s="40">
        <v>500000</v>
      </c>
      <c r="E838" s="734"/>
      <c r="F838" s="494">
        <f>F836+D838</f>
        <v>849667.78</v>
      </c>
      <c r="G838" s="623"/>
      <c r="H838" s="623"/>
      <c r="I838" s="623"/>
      <c r="J838" s="623"/>
      <c r="K838" s="623"/>
      <c r="L838" s="623"/>
      <c r="M838" s="623"/>
      <c r="N838" s="623"/>
      <c r="O838" s="623"/>
      <c r="P838" s="623"/>
      <c r="Q838" s="623"/>
      <c r="R838" s="623"/>
      <c r="S838" s="623"/>
      <c r="T838" s="623"/>
      <c r="U838" s="623"/>
      <c r="V838" s="623"/>
      <c r="W838" s="623"/>
      <c r="X838" s="623"/>
      <c r="Y838" s="623"/>
      <c r="Z838" s="623"/>
      <c r="AA838" s="623"/>
      <c r="AB838" s="623"/>
      <c r="AC838" s="623"/>
      <c r="AD838" s="623"/>
      <c r="AE838" s="623"/>
      <c r="AF838" s="623"/>
      <c r="AG838" s="623"/>
      <c r="AH838" s="623"/>
      <c r="AI838" s="623"/>
      <c r="AJ838" s="623"/>
      <c r="AK838" s="623"/>
      <c r="AL838" s="623"/>
      <c r="AM838" s="623"/>
      <c r="AN838" s="623"/>
      <c r="AO838" s="623"/>
      <c r="AP838" s="623"/>
      <c r="AQ838" s="623"/>
      <c r="AR838" s="623"/>
      <c r="AS838" s="623"/>
      <c r="AT838" s="623"/>
      <c r="AU838" s="623"/>
      <c r="AV838" s="623"/>
      <c r="AW838" s="623"/>
      <c r="AX838" s="623"/>
      <c r="AY838" s="623"/>
      <c r="AZ838" s="623"/>
      <c r="BA838" s="623"/>
      <c r="BB838" s="623"/>
      <c r="BC838" s="623"/>
      <c r="BD838" s="623"/>
      <c r="BE838" s="623"/>
      <c r="BF838" s="623"/>
      <c r="BG838" s="623"/>
      <c r="BH838" s="623"/>
    </row>
    <row r="839" spans="1:60" s="258" customFormat="1" ht="15" customHeight="1" x14ac:dyDescent="0.2">
      <c r="A839" s="134"/>
      <c r="B839" s="27"/>
      <c r="C839" s="1" t="s">
        <v>387</v>
      </c>
      <c r="D839" s="40"/>
      <c r="E839" s="455"/>
      <c r="F839" s="494">
        <f>F838</f>
        <v>849667.78</v>
      </c>
      <c r="G839" s="623"/>
      <c r="H839" s="623"/>
      <c r="I839" s="623"/>
      <c r="J839" s="623"/>
      <c r="K839" s="623"/>
      <c r="L839" s="623"/>
      <c r="M839" s="623"/>
      <c r="N839" s="623"/>
      <c r="O839" s="623"/>
      <c r="P839" s="623"/>
      <c r="Q839" s="623"/>
      <c r="R839" s="623"/>
      <c r="S839" s="623"/>
      <c r="T839" s="623"/>
      <c r="U839" s="623"/>
      <c r="V839" s="623"/>
      <c r="W839" s="623"/>
      <c r="X839" s="623"/>
      <c r="Y839" s="623"/>
      <c r="Z839" s="623"/>
      <c r="AA839" s="623"/>
      <c r="AB839" s="623"/>
      <c r="AC839" s="623"/>
      <c r="AD839" s="623"/>
      <c r="AE839" s="623"/>
      <c r="AF839" s="623"/>
      <c r="AG839" s="623"/>
      <c r="AH839" s="623"/>
      <c r="AI839" s="623"/>
      <c r="AJ839" s="623"/>
      <c r="AK839" s="623"/>
      <c r="AL839" s="623"/>
      <c r="AM839" s="623"/>
      <c r="AN839" s="623"/>
      <c r="AO839" s="623"/>
      <c r="AP839" s="623"/>
      <c r="AQ839" s="623"/>
      <c r="AR839" s="623"/>
      <c r="AS839" s="623"/>
      <c r="AT839" s="623"/>
      <c r="AU839" s="623"/>
      <c r="AV839" s="623"/>
      <c r="AW839" s="623"/>
      <c r="AX839" s="623"/>
      <c r="AY839" s="623"/>
      <c r="AZ839" s="623"/>
      <c r="BA839" s="623"/>
      <c r="BB839" s="623"/>
      <c r="BC839" s="623"/>
      <c r="BD839" s="623"/>
      <c r="BE839" s="623"/>
      <c r="BF839" s="623"/>
      <c r="BG839" s="623"/>
      <c r="BH839" s="623"/>
    </row>
    <row r="840" spans="1:60" s="258" customFormat="1" ht="15" customHeight="1" x14ac:dyDescent="0.2">
      <c r="A840" s="134"/>
      <c r="B840" s="27"/>
      <c r="C840" s="530" t="s">
        <v>2479</v>
      </c>
      <c r="D840" s="62"/>
      <c r="E840" s="40">
        <v>463.98</v>
      </c>
      <c r="F840" s="494">
        <f>F839-E840</f>
        <v>849203.8</v>
      </c>
      <c r="G840" s="623"/>
      <c r="H840" s="883"/>
      <c r="I840" s="623"/>
      <c r="J840" s="623"/>
      <c r="K840" s="623"/>
      <c r="L840" s="623"/>
      <c r="M840" s="623"/>
      <c r="N840" s="623"/>
      <c r="O840" s="623"/>
      <c r="P840" s="623"/>
      <c r="Q840" s="623"/>
      <c r="R840" s="623"/>
      <c r="S840" s="623"/>
      <c r="T840" s="623"/>
      <c r="U840" s="623"/>
      <c r="V840" s="623"/>
      <c r="W840" s="623"/>
      <c r="X840" s="623"/>
      <c r="Y840" s="623"/>
      <c r="Z840" s="623"/>
      <c r="AA840" s="623"/>
      <c r="AB840" s="623"/>
      <c r="AC840" s="623"/>
      <c r="AD840" s="623"/>
      <c r="AE840" s="623"/>
      <c r="AF840" s="623"/>
      <c r="AG840" s="623"/>
      <c r="AH840" s="623"/>
      <c r="AI840" s="623"/>
      <c r="AJ840" s="623"/>
      <c r="AK840" s="623"/>
      <c r="AL840" s="623"/>
      <c r="AM840" s="623"/>
      <c r="AN840" s="623"/>
      <c r="AO840" s="623"/>
      <c r="AP840" s="623"/>
      <c r="AQ840" s="623"/>
      <c r="AR840" s="623"/>
      <c r="AS840" s="623"/>
      <c r="AT840" s="623"/>
      <c r="AU840" s="623"/>
      <c r="AV840" s="623"/>
      <c r="AW840" s="623"/>
      <c r="AX840" s="623"/>
      <c r="AY840" s="623"/>
      <c r="AZ840" s="623"/>
      <c r="BA840" s="623"/>
      <c r="BB840" s="623"/>
      <c r="BC840" s="623"/>
      <c r="BD840" s="623"/>
      <c r="BE840" s="623"/>
      <c r="BF840" s="623"/>
      <c r="BG840" s="623"/>
      <c r="BH840" s="623"/>
    </row>
    <row r="841" spans="1:60" s="258" customFormat="1" ht="15" customHeight="1" x14ac:dyDescent="0.2">
      <c r="A841" s="134"/>
      <c r="B841" s="27"/>
      <c r="C841" s="2" t="s">
        <v>1083</v>
      </c>
      <c r="D841" s="62"/>
      <c r="E841" s="455">
        <v>500</v>
      </c>
      <c r="F841" s="494">
        <f t="shared" ref="F841:F842" si="12">F840-E841</f>
        <v>848703.8</v>
      </c>
      <c r="G841" s="623"/>
      <c r="H841" s="623"/>
      <c r="I841" s="623"/>
      <c r="J841" s="623"/>
      <c r="K841" s="623"/>
      <c r="L841" s="623"/>
      <c r="M841" s="623"/>
      <c r="N841" s="623"/>
      <c r="O841" s="623"/>
      <c r="P841" s="623"/>
      <c r="Q841" s="623"/>
      <c r="R841" s="623"/>
      <c r="S841" s="623"/>
      <c r="T841" s="623"/>
      <c r="U841" s="623"/>
      <c r="V841" s="623"/>
      <c r="W841" s="623"/>
      <c r="X841" s="623"/>
      <c r="Y841" s="623"/>
      <c r="Z841" s="623"/>
      <c r="AA841" s="623"/>
      <c r="AB841" s="623"/>
      <c r="AC841" s="623"/>
      <c r="AD841" s="623"/>
      <c r="AE841" s="623"/>
      <c r="AF841" s="623"/>
      <c r="AG841" s="623"/>
      <c r="AH841" s="623"/>
      <c r="AI841" s="623"/>
      <c r="AJ841" s="623"/>
      <c r="AK841" s="623"/>
      <c r="AL841" s="623"/>
      <c r="AM841" s="623"/>
      <c r="AN841" s="623"/>
      <c r="AO841" s="623"/>
      <c r="AP841" s="623"/>
      <c r="AQ841" s="623"/>
      <c r="AR841" s="623"/>
      <c r="AS841" s="623"/>
      <c r="AT841" s="623"/>
      <c r="AU841" s="623"/>
      <c r="AV841" s="623"/>
      <c r="AW841" s="623"/>
      <c r="AX841" s="623"/>
      <c r="AY841" s="623"/>
      <c r="AZ841" s="623"/>
      <c r="BA841" s="623"/>
      <c r="BB841" s="623"/>
      <c r="BC841" s="623"/>
      <c r="BD841" s="623"/>
      <c r="BE841" s="623"/>
      <c r="BF841" s="623"/>
      <c r="BG841" s="623"/>
      <c r="BH841" s="623"/>
    </row>
    <row r="842" spans="1:60" s="258" customFormat="1" ht="15" customHeight="1" x14ac:dyDescent="0.2">
      <c r="A842" s="303"/>
      <c r="B842" s="308"/>
      <c r="C842" s="33" t="s">
        <v>1358</v>
      </c>
      <c r="D842" s="66"/>
      <c r="E842" s="823">
        <v>175</v>
      </c>
      <c r="F842" s="567">
        <f t="shared" si="12"/>
        <v>848528.8</v>
      </c>
      <c r="G842" s="623"/>
      <c r="H842" s="623"/>
      <c r="I842" s="623"/>
      <c r="J842" s="883"/>
      <c r="K842" s="623"/>
      <c r="L842" s="623"/>
      <c r="M842" s="623"/>
      <c r="N842" s="623"/>
      <c r="O842" s="623"/>
      <c r="P842" s="623"/>
      <c r="Q842" s="623"/>
      <c r="R842" s="623"/>
      <c r="S842" s="623"/>
      <c r="T842" s="623"/>
      <c r="U842" s="623"/>
      <c r="V842" s="623"/>
      <c r="W842" s="623"/>
      <c r="X842" s="623"/>
      <c r="Y842" s="623"/>
      <c r="Z842" s="623"/>
      <c r="AA842" s="623"/>
      <c r="AB842" s="623"/>
      <c r="AC842" s="623"/>
      <c r="AD842" s="623"/>
      <c r="AE842" s="623"/>
      <c r="AF842" s="623"/>
      <c r="AG842" s="623"/>
      <c r="AH842" s="623"/>
      <c r="AI842" s="623"/>
      <c r="AJ842" s="623"/>
      <c r="AK842" s="623"/>
      <c r="AL842" s="623"/>
      <c r="AM842" s="623"/>
      <c r="AN842" s="623"/>
      <c r="AO842" s="623"/>
      <c r="AP842" s="623"/>
      <c r="AQ842" s="623"/>
      <c r="AR842" s="623"/>
      <c r="AS842" s="623"/>
      <c r="AT842" s="623"/>
      <c r="AU842" s="623"/>
      <c r="AV842" s="623"/>
      <c r="AW842" s="623"/>
      <c r="AX842" s="623"/>
      <c r="AY842" s="623"/>
      <c r="AZ842" s="623"/>
      <c r="BA842" s="623"/>
      <c r="BB842" s="623"/>
      <c r="BC842" s="623"/>
      <c r="BD842" s="623"/>
      <c r="BE842" s="623"/>
      <c r="BF842" s="623"/>
      <c r="BG842" s="623"/>
      <c r="BH842" s="623"/>
    </row>
    <row r="843" spans="1:60" s="258" customFormat="1" ht="18" customHeight="1" x14ac:dyDescent="0.2">
      <c r="A843" s="962">
        <v>44503</v>
      </c>
      <c r="B843" s="925">
        <v>2495</v>
      </c>
      <c r="C843" s="963" t="s">
        <v>41</v>
      </c>
      <c r="D843" s="959"/>
      <c r="E843" s="964">
        <v>0</v>
      </c>
      <c r="F843" s="960">
        <f>F842-E843</f>
        <v>848528.8</v>
      </c>
      <c r="G843" s="623"/>
      <c r="H843" s="623"/>
      <c r="I843" s="623"/>
      <c r="J843" s="623"/>
      <c r="K843" s="623"/>
      <c r="L843" s="623"/>
      <c r="M843" s="623"/>
      <c r="N843" s="623"/>
      <c r="O843" s="623"/>
      <c r="P843" s="623"/>
      <c r="Q843" s="623"/>
      <c r="R843" s="623"/>
      <c r="S843" s="623"/>
      <c r="T843" s="623"/>
      <c r="U843" s="623"/>
      <c r="V843" s="623"/>
      <c r="W843" s="623"/>
      <c r="X843" s="623"/>
      <c r="Y843" s="623"/>
      <c r="Z843" s="623"/>
      <c r="AA843" s="623"/>
      <c r="AB843" s="623"/>
      <c r="AC843" s="623"/>
      <c r="AD843" s="623"/>
      <c r="AE843" s="623"/>
      <c r="AF843" s="623"/>
      <c r="AG843" s="623"/>
      <c r="AH843" s="623"/>
      <c r="AI843" s="623"/>
      <c r="AJ843" s="623"/>
      <c r="AK843" s="623"/>
      <c r="AL843" s="623"/>
      <c r="AM843" s="623"/>
      <c r="AN843" s="623"/>
      <c r="AO843" s="623"/>
      <c r="AP843" s="623"/>
      <c r="AQ843" s="623"/>
      <c r="AR843" s="623"/>
      <c r="AS843" s="623"/>
      <c r="AT843" s="623"/>
      <c r="AU843" s="623"/>
      <c r="AV843" s="623"/>
      <c r="AW843" s="623"/>
      <c r="AX843" s="623"/>
      <c r="AY843" s="623"/>
      <c r="AZ843" s="623"/>
      <c r="BA843" s="623"/>
      <c r="BB843" s="623"/>
      <c r="BC843" s="623"/>
      <c r="BD843" s="623"/>
      <c r="BE843" s="623"/>
      <c r="BF843" s="623"/>
      <c r="BG843" s="623"/>
      <c r="BH843" s="623"/>
    </row>
    <row r="844" spans="1:60" s="258" customFormat="1" ht="20.25" customHeight="1" x14ac:dyDescent="0.2">
      <c r="A844" s="962">
        <v>44503</v>
      </c>
      <c r="B844" s="925">
        <v>2496</v>
      </c>
      <c r="C844" s="963" t="s">
        <v>41</v>
      </c>
      <c r="D844" s="959"/>
      <c r="E844" s="964">
        <v>0</v>
      </c>
      <c r="F844" s="960">
        <f t="shared" ref="F844:F881" si="13">F843-E844</f>
        <v>848528.8</v>
      </c>
      <c r="G844" s="623"/>
      <c r="H844" s="623"/>
      <c r="I844" s="623"/>
      <c r="J844" s="623"/>
      <c r="K844" s="623"/>
      <c r="L844" s="623"/>
      <c r="M844" s="623"/>
      <c r="N844" s="623"/>
      <c r="O844" s="623"/>
      <c r="P844" s="623"/>
      <c r="Q844" s="623"/>
      <c r="R844" s="623"/>
      <c r="S844" s="623"/>
      <c r="T844" s="623"/>
      <c r="U844" s="623"/>
      <c r="V844" s="623"/>
      <c r="W844" s="623"/>
      <c r="X844" s="623"/>
      <c r="Y844" s="623"/>
      <c r="Z844" s="623"/>
      <c r="AA844" s="623"/>
      <c r="AB844" s="623"/>
      <c r="AC844" s="623"/>
      <c r="AD844" s="623"/>
      <c r="AE844" s="623"/>
      <c r="AF844" s="623"/>
      <c r="AG844" s="623"/>
      <c r="AH844" s="623"/>
      <c r="AI844" s="623"/>
      <c r="AJ844" s="623"/>
      <c r="AK844" s="623"/>
      <c r="AL844" s="623"/>
      <c r="AM844" s="623"/>
      <c r="AN844" s="623"/>
      <c r="AO844" s="623"/>
      <c r="AP844" s="623"/>
      <c r="AQ844" s="623"/>
      <c r="AR844" s="623"/>
      <c r="AS844" s="623"/>
      <c r="AT844" s="623"/>
      <c r="AU844" s="623"/>
      <c r="AV844" s="623"/>
      <c r="AW844" s="623"/>
      <c r="AX844" s="623"/>
      <c r="AY844" s="623"/>
      <c r="AZ844" s="623"/>
      <c r="BA844" s="623"/>
      <c r="BB844" s="623"/>
      <c r="BC844" s="623"/>
      <c r="BD844" s="623"/>
      <c r="BE844" s="623"/>
      <c r="BF844" s="623"/>
      <c r="BG844" s="623"/>
      <c r="BH844" s="623"/>
    </row>
    <row r="845" spans="1:60" s="258" customFormat="1" ht="33.75" customHeight="1" x14ac:dyDescent="0.2">
      <c r="A845" s="962">
        <v>44503</v>
      </c>
      <c r="B845" s="925">
        <v>2497</v>
      </c>
      <c r="C845" s="963" t="s">
        <v>10693</v>
      </c>
      <c r="D845" s="959"/>
      <c r="E845" s="864">
        <v>69750</v>
      </c>
      <c r="F845" s="960">
        <f t="shared" si="13"/>
        <v>778778.8</v>
      </c>
      <c r="G845" s="623"/>
      <c r="H845" s="623"/>
      <c r="I845" s="623"/>
      <c r="J845" s="623"/>
      <c r="K845" s="623"/>
      <c r="L845" s="623"/>
      <c r="M845" s="623"/>
      <c r="N845" s="623"/>
      <c r="O845" s="623"/>
      <c r="P845" s="623"/>
      <c r="Q845" s="623"/>
      <c r="R845" s="623"/>
      <c r="S845" s="623"/>
      <c r="T845" s="623"/>
      <c r="U845" s="623"/>
      <c r="V845" s="623"/>
      <c r="W845" s="623"/>
      <c r="X845" s="623"/>
      <c r="Y845" s="623"/>
      <c r="Z845" s="623"/>
      <c r="AA845" s="623"/>
      <c r="AB845" s="623"/>
      <c r="AC845" s="623"/>
      <c r="AD845" s="623"/>
      <c r="AE845" s="623"/>
      <c r="AF845" s="623"/>
      <c r="AG845" s="623"/>
      <c r="AH845" s="623"/>
      <c r="AI845" s="623"/>
      <c r="AJ845" s="623"/>
      <c r="AK845" s="623"/>
      <c r="AL845" s="623"/>
      <c r="AM845" s="623"/>
      <c r="AN845" s="623"/>
      <c r="AO845" s="623"/>
      <c r="AP845" s="623"/>
      <c r="AQ845" s="623"/>
      <c r="AR845" s="623"/>
      <c r="AS845" s="623"/>
      <c r="AT845" s="623"/>
      <c r="AU845" s="623"/>
      <c r="AV845" s="623"/>
      <c r="AW845" s="623"/>
      <c r="AX845" s="623"/>
      <c r="AY845" s="623"/>
      <c r="AZ845" s="623"/>
      <c r="BA845" s="623"/>
      <c r="BB845" s="623"/>
      <c r="BC845" s="623"/>
      <c r="BD845" s="623"/>
      <c r="BE845" s="623"/>
      <c r="BF845" s="623"/>
      <c r="BG845" s="623"/>
      <c r="BH845" s="623"/>
    </row>
    <row r="846" spans="1:60" s="258" customFormat="1" ht="33" customHeight="1" x14ac:dyDescent="0.2">
      <c r="A846" s="962">
        <v>44503</v>
      </c>
      <c r="B846" s="925">
        <v>2498</v>
      </c>
      <c r="C846" s="963" t="s">
        <v>10691</v>
      </c>
      <c r="D846" s="959"/>
      <c r="E846" s="864">
        <v>15300</v>
      </c>
      <c r="F846" s="960">
        <f t="shared" si="13"/>
        <v>763478.8</v>
      </c>
      <c r="G846" s="623"/>
      <c r="H846" s="623"/>
      <c r="I846" s="623"/>
      <c r="J846" s="623"/>
      <c r="K846" s="623"/>
      <c r="L846" s="623"/>
      <c r="M846" s="623"/>
      <c r="N846" s="623"/>
      <c r="O846" s="623"/>
      <c r="P846" s="623"/>
      <c r="Q846" s="623"/>
      <c r="R846" s="623"/>
      <c r="S846" s="623"/>
      <c r="T846" s="623"/>
      <c r="U846" s="623"/>
      <c r="V846" s="623"/>
      <c r="W846" s="623"/>
      <c r="X846" s="623"/>
      <c r="Y846" s="623"/>
      <c r="Z846" s="623"/>
      <c r="AA846" s="623"/>
      <c r="AB846" s="623"/>
      <c r="AC846" s="623"/>
      <c r="AD846" s="623"/>
      <c r="AE846" s="623"/>
      <c r="AF846" s="623"/>
      <c r="AG846" s="623"/>
      <c r="AH846" s="623"/>
      <c r="AI846" s="623"/>
      <c r="AJ846" s="623"/>
      <c r="AK846" s="623"/>
      <c r="AL846" s="623"/>
      <c r="AM846" s="623"/>
      <c r="AN846" s="623"/>
      <c r="AO846" s="623"/>
      <c r="AP846" s="623"/>
      <c r="AQ846" s="623"/>
      <c r="AR846" s="623"/>
      <c r="AS846" s="623"/>
      <c r="AT846" s="623"/>
      <c r="AU846" s="623"/>
      <c r="AV846" s="623"/>
      <c r="AW846" s="623"/>
      <c r="AX846" s="623"/>
      <c r="AY846" s="623"/>
      <c r="AZ846" s="623"/>
      <c r="BA846" s="623"/>
      <c r="BB846" s="623"/>
      <c r="BC846" s="623"/>
      <c r="BD846" s="623"/>
      <c r="BE846" s="623"/>
      <c r="BF846" s="623"/>
      <c r="BG846" s="623"/>
      <c r="BH846" s="623"/>
    </row>
    <row r="847" spans="1:60" s="258" customFormat="1" ht="34.5" customHeight="1" x14ac:dyDescent="0.2">
      <c r="A847" s="962">
        <v>44503</v>
      </c>
      <c r="B847" s="925">
        <v>2499</v>
      </c>
      <c r="C847" s="963" t="s">
        <v>10692</v>
      </c>
      <c r="D847" s="959"/>
      <c r="E847" s="864">
        <v>8910</v>
      </c>
      <c r="F847" s="960">
        <f t="shared" si="13"/>
        <v>754568.8</v>
      </c>
      <c r="G847" s="623"/>
      <c r="H847" s="623"/>
      <c r="I847" s="623"/>
      <c r="J847" s="623"/>
      <c r="K847" s="623"/>
      <c r="L847" s="623"/>
      <c r="M847" s="623"/>
      <c r="N847" s="623"/>
      <c r="O847" s="623"/>
      <c r="P847" s="623"/>
      <c r="Q847" s="623"/>
      <c r="R847" s="623"/>
      <c r="S847" s="623"/>
      <c r="T847" s="623"/>
      <c r="U847" s="623"/>
      <c r="V847" s="623"/>
      <c r="W847" s="623"/>
      <c r="X847" s="623"/>
      <c r="Y847" s="623"/>
      <c r="Z847" s="623"/>
      <c r="AA847" s="623"/>
      <c r="AB847" s="623"/>
      <c r="AC847" s="623"/>
      <c r="AD847" s="623"/>
      <c r="AE847" s="623"/>
      <c r="AF847" s="623"/>
      <c r="AG847" s="623"/>
      <c r="AH847" s="623"/>
      <c r="AI847" s="623"/>
      <c r="AJ847" s="623"/>
      <c r="AK847" s="623"/>
      <c r="AL847" s="623"/>
      <c r="AM847" s="623"/>
      <c r="AN847" s="623"/>
      <c r="AO847" s="623"/>
      <c r="AP847" s="623"/>
      <c r="AQ847" s="623"/>
      <c r="AR847" s="623"/>
      <c r="AS847" s="623"/>
      <c r="AT847" s="623"/>
      <c r="AU847" s="623"/>
      <c r="AV847" s="623"/>
      <c r="AW847" s="623"/>
      <c r="AX847" s="623"/>
      <c r="AY847" s="623"/>
      <c r="AZ847" s="623"/>
      <c r="BA847" s="623"/>
      <c r="BB847" s="623"/>
      <c r="BC847" s="623"/>
      <c r="BD847" s="623"/>
      <c r="BE847" s="623"/>
      <c r="BF847" s="623"/>
      <c r="BG847" s="623"/>
      <c r="BH847" s="623"/>
    </row>
    <row r="848" spans="1:60" s="258" customFormat="1" ht="28.5" customHeight="1" x14ac:dyDescent="0.2">
      <c r="A848" s="962">
        <v>44503</v>
      </c>
      <c r="B848" s="925">
        <v>2500</v>
      </c>
      <c r="C848" s="963" t="s">
        <v>10677</v>
      </c>
      <c r="D848" s="959"/>
      <c r="E848" s="864">
        <v>20070</v>
      </c>
      <c r="F848" s="960">
        <f t="shared" si="13"/>
        <v>734498.8</v>
      </c>
      <c r="G848" s="623"/>
      <c r="H848" s="623"/>
      <c r="I848" s="623"/>
      <c r="J848" s="623"/>
      <c r="K848" s="623"/>
      <c r="L848" s="623"/>
      <c r="M848" s="623"/>
      <c r="N848" s="623"/>
      <c r="O848" s="623"/>
      <c r="P848" s="623"/>
      <c r="Q848" s="623"/>
      <c r="R848" s="623"/>
      <c r="S848" s="623"/>
      <c r="T848" s="623"/>
      <c r="U848" s="623"/>
      <c r="V848" s="623"/>
      <c r="W848" s="623"/>
      <c r="X848" s="623"/>
      <c r="Y848" s="623"/>
      <c r="Z848" s="623"/>
      <c r="AA848" s="623"/>
      <c r="AB848" s="623"/>
      <c r="AC848" s="623"/>
      <c r="AD848" s="623"/>
      <c r="AE848" s="623"/>
      <c r="AF848" s="623"/>
      <c r="AG848" s="623"/>
      <c r="AH848" s="623"/>
      <c r="AI848" s="623"/>
      <c r="AJ848" s="623"/>
      <c r="AK848" s="623"/>
      <c r="AL848" s="623"/>
      <c r="AM848" s="623"/>
      <c r="AN848" s="623"/>
      <c r="AO848" s="623"/>
      <c r="AP848" s="623"/>
      <c r="AQ848" s="623"/>
      <c r="AR848" s="623"/>
      <c r="AS848" s="623"/>
      <c r="AT848" s="623"/>
      <c r="AU848" s="623"/>
      <c r="AV848" s="623"/>
      <c r="AW848" s="623"/>
      <c r="AX848" s="623"/>
      <c r="AY848" s="623"/>
      <c r="AZ848" s="623"/>
      <c r="BA848" s="623"/>
      <c r="BB848" s="623"/>
      <c r="BC848" s="623"/>
      <c r="BD848" s="623"/>
      <c r="BE848" s="623"/>
      <c r="BF848" s="623"/>
      <c r="BG848" s="623"/>
      <c r="BH848" s="623"/>
    </row>
    <row r="849" spans="1:60" s="258" customFormat="1" ht="33" customHeight="1" x14ac:dyDescent="0.2">
      <c r="A849" s="962">
        <v>44503</v>
      </c>
      <c r="B849" s="925">
        <v>2501</v>
      </c>
      <c r="C849" s="963" t="s">
        <v>10678</v>
      </c>
      <c r="D849" s="959"/>
      <c r="E849" s="864">
        <v>10800</v>
      </c>
      <c r="F849" s="960">
        <f t="shared" si="13"/>
        <v>723698.8</v>
      </c>
      <c r="G849" s="623"/>
      <c r="H849" s="623"/>
      <c r="I849" s="623"/>
      <c r="J849" s="623"/>
      <c r="K849" s="623"/>
      <c r="L849" s="623"/>
      <c r="M849" s="623"/>
      <c r="N849" s="623"/>
      <c r="O849" s="623"/>
      <c r="P849" s="623"/>
      <c r="Q849" s="623"/>
      <c r="R849" s="623"/>
      <c r="S849" s="623"/>
      <c r="T849" s="623"/>
      <c r="U849" s="623"/>
      <c r="V849" s="623"/>
      <c r="W849" s="623"/>
      <c r="X849" s="623"/>
      <c r="Y849" s="623"/>
      <c r="Z849" s="623"/>
      <c r="AA849" s="623"/>
      <c r="AB849" s="623"/>
      <c r="AC849" s="623"/>
      <c r="AD849" s="623"/>
      <c r="AE849" s="623"/>
      <c r="AF849" s="623"/>
      <c r="AG849" s="623"/>
      <c r="AH849" s="623"/>
      <c r="AI849" s="623"/>
      <c r="AJ849" s="623"/>
      <c r="AK849" s="623"/>
      <c r="AL849" s="623"/>
      <c r="AM849" s="623"/>
      <c r="AN849" s="623"/>
      <c r="AO849" s="623"/>
      <c r="AP849" s="623"/>
      <c r="AQ849" s="623"/>
      <c r="AR849" s="623"/>
      <c r="AS849" s="623"/>
      <c r="AT849" s="623"/>
      <c r="AU849" s="623"/>
      <c r="AV849" s="623"/>
      <c r="AW849" s="623"/>
      <c r="AX849" s="623"/>
      <c r="AY849" s="623"/>
      <c r="AZ849" s="623"/>
      <c r="BA849" s="623"/>
      <c r="BB849" s="623"/>
      <c r="BC849" s="623"/>
      <c r="BD849" s="623"/>
      <c r="BE849" s="623"/>
      <c r="BF849" s="623"/>
      <c r="BG849" s="623"/>
      <c r="BH849" s="623"/>
    </row>
    <row r="850" spans="1:60" s="258" customFormat="1" ht="30" customHeight="1" x14ac:dyDescent="0.2">
      <c r="A850" s="962">
        <v>44503</v>
      </c>
      <c r="B850" s="925">
        <v>2502</v>
      </c>
      <c r="C850" s="963" t="s">
        <v>10679</v>
      </c>
      <c r="D850" s="959"/>
      <c r="E850" s="864">
        <v>7110</v>
      </c>
      <c r="F850" s="960">
        <f t="shared" si="13"/>
        <v>716588.8</v>
      </c>
      <c r="G850" s="623"/>
      <c r="H850" s="623"/>
      <c r="I850" s="623"/>
      <c r="J850" s="623"/>
      <c r="K850" s="623"/>
      <c r="L850" s="623"/>
      <c r="M850" s="623"/>
      <c r="N850" s="623"/>
      <c r="O850" s="623"/>
      <c r="P850" s="623"/>
      <c r="Q850" s="623"/>
      <c r="R850" s="623"/>
      <c r="S850" s="623"/>
      <c r="T850" s="623"/>
      <c r="U850" s="623"/>
      <c r="V850" s="623"/>
      <c r="W850" s="623"/>
      <c r="X850" s="623"/>
      <c r="Y850" s="623"/>
      <c r="Z850" s="623"/>
      <c r="AA850" s="623"/>
      <c r="AB850" s="623"/>
      <c r="AC850" s="623"/>
      <c r="AD850" s="623"/>
      <c r="AE850" s="623"/>
      <c r="AF850" s="623"/>
      <c r="AG850" s="623"/>
      <c r="AH850" s="623"/>
      <c r="AI850" s="623"/>
      <c r="AJ850" s="623"/>
      <c r="AK850" s="623"/>
      <c r="AL850" s="623"/>
      <c r="AM850" s="623"/>
      <c r="AN850" s="623"/>
      <c r="AO850" s="623"/>
      <c r="AP850" s="623"/>
      <c r="AQ850" s="623"/>
      <c r="AR850" s="623"/>
      <c r="AS850" s="623"/>
      <c r="AT850" s="623"/>
      <c r="AU850" s="623"/>
      <c r="AV850" s="623"/>
      <c r="AW850" s="623"/>
      <c r="AX850" s="623"/>
      <c r="AY850" s="623"/>
      <c r="AZ850" s="623"/>
      <c r="BA850" s="623"/>
      <c r="BB850" s="623"/>
      <c r="BC850" s="623"/>
      <c r="BD850" s="623"/>
      <c r="BE850" s="623"/>
      <c r="BF850" s="623"/>
      <c r="BG850" s="623"/>
      <c r="BH850" s="623"/>
    </row>
    <row r="851" spans="1:60" s="258" customFormat="1" ht="23.25" customHeight="1" x14ac:dyDescent="0.2">
      <c r="A851" s="962">
        <v>44503</v>
      </c>
      <c r="B851" s="925">
        <v>2503</v>
      </c>
      <c r="C851" s="963" t="s">
        <v>10690</v>
      </c>
      <c r="D851" s="959"/>
      <c r="E851" s="864">
        <v>8910</v>
      </c>
      <c r="F851" s="960">
        <f t="shared" si="13"/>
        <v>707678.8</v>
      </c>
      <c r="G851" s="623"/>
      <c r="H851" s="623"/>
      <c r="I851" s="623"/>
      <c r="J851" s="623"/>
      <c r="K851" s="623"/>
      <c r="L851" s="623"/>
      <c r="M851" s="623"/>
      <c r="N851" s="623"/>
      <c r="O851" s="623"/>
      <c r="P851" s="623"/>
      <c r="Q851" s="623"/>
      <c r="R851" s="623"/>
      <c r="S851" s="623"/>
      <c r="T851" s="623"/>
      <c r="U851" s="623"/>
      <c r="V851" s="623"/>
      <c r="W851" s="623"/>
      <c r="X851" s="623"/>
      <c r="Y851" s="623"/>
      <c r="Z851" s="623"/>
      <c r="AA851" s="623"/>
      <c r="AB851" s="623"/>
      <c r="AC851" s="623"/>
      <c r="AD851" s="623"/>
      <c r="AE851" s="623"/>
      <c r="AF851" s="623"/>
      <c r="AG851" s="623"/>
      <c r="AH851" s="623"/>
      <c r="AI851" s="623"/>
      <c r="AJ851" s="623"/>
      <c r="AK851" s="623"/>
      <c r="AL851" s="623"/>
      <c r="AM851" s="623"/>
      <c r="AN851" s="623"/>
      <c r="AO851" s="623"/>
      <c r="AP851" s="623"/>
      <c r="AQ851" s="623"/>
      <c r="AR851" s="623"/>
      <c r="AS851" s="623"/>
      <c r="AT851" s="623"/>
      <c r="AU851" s="623"/>
      <c r="AV851" s="623"/>
      <c r="AW851" s="623"/>
      <c r="AX851" s="623"/>
      <c r="AY851" s="623"/>
      <c r="AZ851" s="623"/>
      <c r="BA851" s="623"/>
      <c r="BB851" s="623"/>
      <c r="BC851" s="623"/>
      <c r="BD851" s="623"/>
      <c r="BE851" s="623"/>
      <c r="BF851" s="623"/>
      <c r="BG851" s="623"/>
      <c r="BH851" s="623"/>
    </row>
    <row r="852" spans="1:60" s="258" customFormat="1" ht="28.5" customHeight="1" x14ac:dyDescent="0.2">
      <c r="A852" s="962">
        <v>44503</v>
      </c>
      <c r="B852" s="925">
        <v>2504</v>
      </c>
      <c r="C852" s="963" t="s">
        <v>10689</v>
      </c>
      <c r="D852" s="961"/>
      <c r="E852" s="864">
        <v>4500</v>
      </c>
      <c r="F852" s="960">
        <f t="shared" si="13"/>
        <v>703178.8</v>
      </c>
      <c r="G852" s="623"/>
      <c r="H852" s="623"/>
      <c r="I852" s="623"/>
      <c r="J852" s="623"/>
      <c r="K852" s="623"/>
      <c r="L852" s="623"/>
      <c r="M852" s="623"/>
      <c r="N852" s="623"/>
      <c r="O852" s="623"/>
      <c r="P852" s="623"/>
      <c r="Q852" s="623"/>
      <c r="R852" s="623"/>
      <c r="S852" s="623"/>
      <c r="T852" s="623"/>
      <c r="U852" s="623"/>
      <c r="V852" s="623"/>
      <c r="W852" s="623"/>
      <c r="X852" s="623"/>
      <c r="Y852" s="623"/>
      <c r="Z852" s="623"/>
      <c r="AA852" s="623"/>
      <c r="AB852" s="623"/>
      <c r="AC852" s="623"/>
      <c r="AD852" s="623"/>
      <c r="AE852" s="623"/>
      <c r="AF852" s="623"/>
      <c r="AG852" s="623"/>
      <c r="AH852" s="623"/>
      <c r="AI852" s="623"/>
      <c r="AJ852" s="623"/>
      <c r="AK852" s="623"/>
      <c r="AL852" s="623"/>
      <c r="AM852" s="623"/>
      <c r="AN852" s="623"/>
      <c r="AO852" s="623"/>
      <c r="AP852" s="623"/>
      <c r="AQ852" s="623"/>
      <c r="AR852" s="623"/>
      <c r="AS852" s="623"/>
      <c r="AT852" s="623"/>
      <c r="AU852" s="623"/>
      <c r="AV852" s="623"/>
      <c r="AW852" s="623"/>
      <c r="AX852" s="623"/>
      <c r="AY852" s="623"/>
      <c r="AZ852" s="623"/>
      <c r="BA852" s="623"/>
      <c r="BB852" s="623"/>
      <c r="BC852" s="623"/>
      <c r="BD852" s="623"/>
      <c r="BE852" s="623"/>
      <c r="BF852" s="623"/>
      <c r="BG852" s="623"/>
      <c r="BH852" s="623"/>
    </row>
    <row r="853" spans="1:60" s="101" customFormat="1" ht="28.5" customHeight="1" x14ac:dyDescent="0.2">
      <c r="A853" s="962">
        <v>44503</v>
      </c>
      <c r="B853" s="925">
        <v>2505</v>
      </c>
      <c r="C853" s="963" t="s">
        <v>10686</v>
      </c>
      <c r="D853" s="961"/>
      <c r="E853" s="864">
        <v>3600</v>
      </c>
      <c r="F853" s="960">
        <f t="shared" si="13"/>
        <v>699578.8</v>
      </c>
      <c r="G853" s="103"/>
      <c r="H853" s="103"/>
      <c r="I853" s="103"/>
      <c r="J853" s="103"/>
      <c r="K853" s="103"/>
      <c r="L853" s="103"/>
      <c r="M853" s="103"/>
      <c r="N853" s="103"/>
      <c r="O853" s="103"/>
      <c r="P853" s="103"/>
      <c r="Q853" s="103"/>
      <c r="R853" s="103"/>
      <c r="S853" s="103"/>
      <c r="T853" s="103"/>
      <c r="U853" s="103"/>
      <c r="V853" s="103"/>
      <c r="W853" s="103"/>
      <c r="X853" s="103"/>
      <c r="Y853" s="103"/>
      <c r="Z853" s="103"/>
      <c r="AA853" s="103"/>
      <c r="AB853" s="103"/>
      <c r="AC853" s="103"/>
      <c r="AD853" s="103"/>
      <c r="AE853" s="103"/>
      <c r="AF853" s="103"/>
      <c r="AG853" s="103"/>
      <c r="AH853" s="103"/>
      <c r="AI853" s="103"/>
      <c r="AJ853" s="103"/>
      <c r="AK853" s="103"/>
      <c r="AL853" s="103"/>
      <c r="AM853" s="103"/>
      <c r="AN853" s="103"/>
      <c r="AO853" s="103"/>
      <c r="AP853" s="103"/>
      <c r="AQ853" s="103"/>
      <c r="AR853" s="103"/>
      <c r="AS853" s="103"/>
      <c r="AT853" s="103"/>
      <c r="AU853" s="103"/>
      <c r="AV853" s="103"/>
      <c r="AW853" s="103"/>
      <c r="AX853" s="103"/>
      <c r="AY853" s="103"/>
      <c r="AZ853" s="103"/>
      <c r="BA853" s="103"/>
      <c r="BB853" s="103"/>
      <c r="BC853" s="103"/>
      <c r="BD853" s="103"/>
      <c r="BE853" s="103"/>
      <c r="BF853" s="103"/>
      <c r="BG853" s="103"/>
      <c r="BH853" s="103"/>
    </row>
    <row r="854" spans="1:60" s="101" customFormat="1" ht="30.75" customHeight="1" x14ac:dyDescent="0.2">
      <c r="A854" s="962">
        <v>44503</v>
      </c>
      <c r="B854" s="925">
        <v>2506</v>
      </c>
      <c r="C854" s="963" t="s">
        <v>10687</v>
      </c>
      <c r="D854" s="961"/>
      <c r="E854" s="864">
        <v>9000</v>
      </c>
      <c r="F854" s="960">
        <f t="shared" si="13"/>
        <v>690578.8</v>
      </c>
      <c r="G854" s="103"/>
      <c r="H854" s="103"/>
      <c r="I854" s="103"/>
      <c r="J854" s="103"/>
      <c r="K854" s="103"/>
      <c r="L854" s="103"/>
      <c r="M854" s="103"/>
      <c r="N854" s="103"/>
      <c r="O854" s="103"/>
      <c r="P854" s="103"/>
      <c r="Q854" s="103"/>
      <c r="R854" s="103"/>
      <c r="S854" s="103"/>
      <c r="T854" s="103"/>
      <c r="U854" s="103"/>
      <c r="V854" s="103"/>
      <c r="W854" s="103"/>
      <c r="X854" s="103"/>
      <c r="Y854" s="103"/>
      <c r="Z854" s="103"/>
      <c r="AA854" s="103"/>
      <c r="AB854" s="103"/>
      <c r="AC854" s="103"/>
      <c r="AD854" s="103"/>
      <c r="AE854" s="103"/>
      <c r="AF854" s="103"/>
      <c r="AG854" s="103"/>
      <c r="AH854" s="103"/>
      <c r="AI854" s="103"/>
      <c r="AJ854" s="103"/>
      <c r="AK854" s="103"/>
      <c r="AL854" s="103"/>
      <c r="AM854" s="103"/>
      <c r="AN854" s="103"/>
      <c r="AO854" s="103"/>
      <c r="AP854" s="103"/>
      <c r="AQ854" s="103"/>
      <c r="AR854" s="103"/>
      <c r="AS854" s="103"/>
      <c r="AT854" s="103"/>
      <c r="AU854" s="103"/>
      <c r="AV854" s="103"/>
      <c r="AW854" s="103"/>
      <c r="AX854" s="103"/>
      <c r="AY854" s="103"/>
      <c r="AZ854" s="103"/>
      <c r="BA854" s="103"/>
      <c r="BB854" s="103"/>
      <c r="BC854" s="103"/>
      <c r="BD854" s="103"/>
      <c r="BE854" s="103"/>
      <c r="BF854" s="103"/>
      <c r="BG854" s="103"/>
      <c r="BH854" s="103"/>
    </row>
    <row r="855" spans="1:60" s="101" customFormat="1" ht="19.5" customHeight="1" x14ac:dyDescent="0.2">
      <c r="A855" s="962">
        <v>44503</v>
      </c>
      <c r="B855" s="925">
        <v>2507</v>
      </c>
      <c r="C855" s="963" t="s">
        <v>10688</v>
      </c>
      <c r="D855" s="961"/>
      <c r="E855" s="864">
        <v>41835.75</v>
      </c>
      <c r="F855" s="960">
        <f t="shared" si="13"/>
        <v>648743.05000000005</v>
      </c>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3"/>
      <c r="AR855" s="103"/>
      <c r="AS855" s="103"/>
      <c r="AT855" s="103"/>
      <c r="AU855" s="103"/>
      <c r="AV855" s="103"/>
      <c r="AW855" s="103"/>
      <c r="AX855" s="103"/>
      <c r="AY855" s="103"/>
      <c r="AZ855" s="103"/>
      <c r="BA855" s="103"/>
      <c r="BB855" s="103"/>
      <c r="BC855" s="103"/>
      <c r="BD855" s="103"/>
      <c r="BE855" s="103"/>
      <c r="BF855" s="103"/>
      <c r="BG855" s="103"/>
      <c r="BH855" s="103"/>
    </row>
    <row r="856" spans="1:60" s="101" customFormat="1" ht="21" customHeight="1" x14ac:dyDescent="0.2">
      <c r="A856" s="962">
        <v>44503</v>
      </c>
      <c r="B856" s="925">
        <v>2508</v>
      </c>
      <c r="C856" s="963" t="s">
        <v>41</v>
      </c>
      <c r="D856" s="961"/>
      <c r="E856" s="964">
        <v>0</v>
      </c>
      <c r="F856" s="960">
        <f t="shared" si="13"/>
        <v>648743.05000000005</v>
      </c>
      <c r="G856" s="103"/>
      <c r="H856" s="103"/>
      <c r="I856" s="103"/>
      <c r="J856" s="103"/>
      <c r="K856" s="103"/>
      <c r="L856" s="103"/>
      <c r="M856" s="103"/>
      <c r="N856" s="103"/>
      <c r="O856" s="103"/>
      <c r="P856" s="103"/>
      <c r="Q856" s="103"/>
      <c r="R856" s="103"/>
      <c r="S856" s="103"/>
      <c r="T856" s="103"/>
      <c r="U856" s="103"/>
      <c r="V856" s="103"/>
      <c r="W856" s="103"/>
      <c r="X856" s="103"/>
      <c r="Y856" s="103"/>
      <c r="Z856" s="103"/>
      <c r="AA856" s="103"/>
      <c r="AB856" s="103"/>
      <c r="AC856" s="103"/>
      <c r="AD856" s="103"/>
      <c r="AE856" s="103"/>
      <c r="AF856" s="103"/>
      <c r="AG856" s="103"/>
      <c r="AH856" s="103"/>
      <c r="AI856" s="103"/>
      <c r="AJ856" s="103"/>
      <c r="AK856" s="103"/>
      <c r="AL856" s="103"/>
      <c r="AM856" s="103"/>
      <c r="AN856" s="103"/>
      <c r="AO856" s="103"/>
      <c r="AP856" s="103"/>
      <c r="AQ856" s="103"/>
      <c r="AR856" s="103"/>
      <c r="AS856" s="103"/>
      <c r="AT856" s="103"/>
      <c r="AU856" s="103"/>
      <c r="AV856" s="103"/>
      <c r="AW856" s="103"/>
      <c r="AX856" s="103"/>
      <c r="AY856" s="103"/>
      <c r="AZ856" s="103"/>
      <c r="BA856" s="103"/>
      <c r="BB856" s="103"/>
      <c r="BC856" s="103"/>
      <c r="BD856" s="103"/>
      <c r="BE856" s="103"/>
      <c r="BF856" s="103"/>
      <c r="BG856" s="103"/>
      <c r="BH856" s="103"/>
    </row>
    <row r="857" spans="1:60" s="101" customFormat="1" ht="35.25" customHeight="1" x14ac:dyDescent="0.2">
      <c r="A857" s="962">
        <v>44503</v>
      </c>
      <c r="B857" s="925">
        <v>2509</v>
      </c>
      <c r="C857" s="963" t="s">
        <v>10685</v>
      </c>
      <c r="D857" s="961"/>
      <c r="E857" s="864">
        <v>5600</v>
      </c>
      <c r="F857" s="960">
        <f t="shared" si="13"/>
        <v>643143.05000000005</v>
      </c>
      <c r="G857" s="103"/>
      <c r="H857" s="103"/>
      <c r="I857" s="103"/>
      <c r="J857" s="103"/>
      <c r="K857" s="103"/>
      <c r="L857" s="103"/>
      <c r="M857" s="103"/>
      <c r="N857" s="103"/>
      <c r="O857" s="103"/>
      <c r="P857" s="103"/>
      <c r="Q857" s="103"/>
      <c r="R857" s="103"/>
      <c r="S857" s="103"/>
      <c r="T857" s="103"/>
      <c r="U857" s="103"/>
      <c r="V857" s="103"/>
      <c r="W857" s="103"/>
      <c r="X857" s="103"/>
      <c r="Y857" s="103"/>
      <c r="Z857" s="103"/>
      <c r="AA857" s="103"/>
      <c r="AB857" s="103"/>
      <c r="AC857" s="103"/>
      <c r="AD857" s="103"/>
      <c r="AE857" s="103"/>
      <c r="AF857" s="103"/>
      <c r="AG857" s="103"/>
      <c r="AH857" s="103"/>
      <c r="AI857" s="103"/>
      <c r="AJ857" s="103"/>
      <c r="AK857" s="103"/>
      <c r="AL857" s="103"/>
      <c r="AM857" s="103"/>
      <c r="AN857" s="103"/>
      <c r="AO857" s="103"/>
      <c r="AP857" s="103"/>
      <c r="AQ857" s="103"/>
      <c r="AR857" s="103"/>
      <c r="AS857" s="103"/>
      <c r="AT857" s="103"/>
      <c r="AU857" s="103"/>
      <c r="AV857" s="103"/>
      <c r="AW857" s="103"/>
      <c r="AX857" s="103"/>
      <c r="AY857" s="103"/>
      <c r="AZ857" s="103"/>
      <c r="BA857" s="103"/>
      <c r="BB857" s="103"/>
      <c r="BC857" s="103"/>
      <c r="BD857" s="103"/>
      <c r="BE857" s="103"/>
      <c r="BF857" s="103"/>
      <c r="BG857" s="103"/>
      <c r="BH857" s="103"/>
    </row>
    <row r="858" spans="1:60" s="101" customFormat="1" ht="30" customHeight="1" x14ac:dyDescent="0.2">
      <c r="A858" s="962">
        <v>44503</v>
      </c>
      <c r="B858" s="925">
        <v>2510</v>
      </c>
      <c r="C858" s="963" t="s">
        <v>10684</v>
      </c>
      <c r="D858" s="961"/>
      <c r="E858" s="864">
        <v>7822.47</v>
      </c>
      <c r="F858" s="960">
        <f t="shared" si="13"/>
        <v>635320.58000000007</v>
      </c>
      <c r="G858" s="865"/>
      <c r="H858" s="103"/>
      <c r="I858" s="103"/>
      <c r="J858" s="103"/>
      <c r="K858" s="103"/>
      <c r="L858" s="103"/>
      <c r="M858" s="103"/>
      <c r="N858" s="103"/>
      <c r="O858" s="103"/>
      <c r="P858" s="103"/>
      <c r="Q858" s="103"/>
      <c r="R858" s="103"/>
      <c r="S858" s="103"/>
      <c r="T858" s="103"/>
      <c r="U858" s="103"/>
      <c r="V858" s="103"/>
      <c r="W858" s="103"/>
      <c r="X858" s="103"/>
      <c r="Y858" s="103"/>
      <c r="Z858" s="103"/>
      <c r="AA858" s="103"/>
      <c r="AB858" s="103"/>
      <c r="AC858" s="103"/>
      <c r="AD858" s="103"/>
      <c r="AE858" s="103"/>
      <c r="AF858" s="103"/>
      <c r="AG858" s="103"/>
      <c r="AH858" s="103"/>
      <c r="AI858" s="103"/>
      <c r="AJ858" s="103"/>
      <c r="AK858" s="103"/>
      <c r="AL858" s="103"/>
      <c r="AM858" s="103"/>
      <c r="AN858" s="103"/>
      <c r="AO858" s="103"/>
      <c r="AP858" s="103"/>
      <c r="AQ858" s="103"/>
      <c r="AR858" s="103"/>
      <c r="AS858" s="103"/>
      <c r="AT858" s="103"/>
      <c r="AU858" s="103"/>
      <c r="AV858" s="103"/>
      <c r="AW858" s="103"/>
      <c r="AX858" s="103"/>
      <c r="AY858" s="103"/>
      <c r="AZ858" s="103"/>
      <c r="BA858" s="103"/>
      <c r="BB858" s="103"/>
      <c r="BC858" s="103"/>
      <c r="BD858" s="103"/>
      <c r="BE858" s="103"/>
      <c r="BF858" s="103"/>
      <c r="BG858" s="103"/>
      <c r="BH858" s="103"/>
    </row>
    <row r="859" spans="1:60" s="101" customFormat="1" ht="39" customHeight="1" x14ac:dyDescent="0.2">
      <c r="A859" s="962">
        <v>44503</v>
      </c>
      <c r="B859" s="925">
        <v>2511</v>
      </c>
      <c r="C859" s="963" t="s">
        <v>10683</v>
      </c>
      <c r="D859" s="961"/>
      <c r="E859" s="864">
        <v>3161.47</v>
      </c>
      <c r="F859" s="960">
        <f t="shared" si="13"/>
        <v>632159.1100000001</v>
      </c>
      <c r="G859" s="103"/>
      <c r="H859" s="103"/>
      <c r="I859" s="103"/>
      <c r="J859" s="103"/>
      <c r="K859" s="103"/>
      <c r="L859" s="103"/>
      <c r="M859" s="103"/>
      <c r="N859" s="103"/>
      <c r="O859" s="103"/>
      <c r="P859" s="103"/>
      <c r="Q859" s="103"/>
      <c r="R859" s="103"/>
      <c r="S859" s="103"/>
      <c r="T859" s="103"/>
      <c r="U859" s="103"/>
      <c r="V859" s="103"/>
      <c r="W859" s="103"/>
      <c r="X859" s="103"/>
      <c r="Y859" s="103"/>
      <c r="Z859" s="103"/>
      <c r="AA859" s="103"/>
      <c r="AB859" s="103"/>
      <c r="AC859" s="103"/>
      <c r="AD859" s="103"/>
      <c r="AE859" s="103"/>
      <c r="AF859" s="103"/>
      <c r="AG859" s="103"/>
      <c r="AH859" s="103"/>
      <c r="AI859" s="103"/>
      <c r="AJ859" s="103"/>
      <c r="AK859" s="103"/>
      <c r="AL859" s="103"/>
      <c r="AM859" s="103"/>
      <c r="AN859" s="103"/>
      <c r="AO859" s="103"/>
      <c r="AP859" s="103"/>
      <c r="AQ859" s="103"/>
      <c r="AR859" s="103"/>
      <c r="AS859" s="103"/>
      <c r="AT859" s="103"/>
      <c r="AU859" s="103"/>
      <c r="AV859" s="103"/>
      <c r="AW859" s="103"/>
      <c r="AX859" s="103"/>
      <c r="AY859" s="103"/>
      <c r="AZ859" s="103"/>
      <c r="BA859" s="103"/>
      <c r="BB859" s="103"/>
      <c r="BC859" s="103"/>
      <c r="BD859" s="103"/>
      <c r="BE859" s="103"/>
      <c r="BF859" s="103"/>
      <c r="BG859" s="103"/>
      <c r="BH859" s="103"/>
    </row>
    <row r="860" spans="1:60" s="101" customFormat="1" ht="39.75" customHeight="1" x14ac:dyDescent="0.2">
      <c r="A860" s="962">
        <v>44503</v>
      </c>
      <c r="B860" s="925">
        <v>2512</v>
      </c>
      <c r="C860" s="963" t="s">
        <v>10681</v>
      </c>
      <c r="D860" s="961"/>
      <c r="E860" s="864">
        <v>1700</v>
      </c>
      <c r="F860" s="960">
        <f t="shared" si="13"/>
        <v>630459.1100000001</v>
      </c>
      <c r="G860" s="103"/>
      <c r="H860" s="103"/>
      <c r="I860" s="103"/>
      <c r="J860" s="103"/>
      <c r="K860" s="103"/>
      <c r="L860" s="103"/>
      <c r="M860" s="103"/>
      <c r="N860" s="103"/>
      <c r="O860" s="103"/>
      <c r="P860" s="103"/>
      <c r="Q860" s="103"/>
      <c r="R860" s="103"/>
      <c r="S860" s="103"/>
      <c r="T860" s="103"/>
      <c r="U860" s="103"/>
      <c r="V860" s="103"/>
      <c r="W860" s="103"/>
      <c r="X860" s="103"/>
      <c r="Y860" s="103"/>
      <c r="Z860" s="103"/>
      <c r="AA860" s="103"/>
      <c r="AB860" s="103"/>
      <c r="AC860" s="103"/>
      <c r="AD860" s="103"/>
      <c r="AE860" s="103"/>
      <c r="AF860" s="103"/>
      <c r="AG860" s="103"/>
      <c r="AH860" s="103"/>
      <c r="AI860" s="103"/>
      <c r="AJ860" s="103"/>
      <c r="AK860" s="103"/>
      <c r="AL860" s="103"/>
      <c r="AM860" s="103"/>
      <c r="AN860" s="103"/>
      <c r="AO860" s="103"/>
      <c r="AP860" s="103"/>
      <c r="AQ860" s="103"/>
      <c r="AR860" s="103"/>
      <c r="AS860" s="103"/>
      <c r="AT860" s="103"/>
      <c r="AU860" s="103"/>
      <c r="AV860" s="103"/>
      <c r="AW860" s="103"/>
      <c r="AX860" s="103"/>
      <c r="AY860" s="103"/>
      <c r="AZ860" s="103"/>
      <c r="BA860" s="103"/>
      <c r="BB860" s="103"/>
      <c r="BC860" s="103"/>
      <c r="BD860" s="103"/>
      <c r="BE860" s="103"/>
      <c r="BF860" s="103"/>
      <c r="BG860" s="103"/>
      <c r="BH860" s="103"/>
    </row>
    <row r="861" spans="1:60" s="101" customFormat="1" ht="33" customHeight="1" x14ac:dyDescent="0.2">
      <c r="A861" s="962">
        <v>44503</v>
      </c>
      <c r="B861" s="925">
        <v>2313</v>
      </c>
      <c r="C861" s="963" t="s">
        <v>10680</v>
      </c>
      <c r="D861" s="961"/>
      <c r="E861" s="864">
        <v>4400</v>
      </c>
      <c r="F861" s="960">
        <f t="shared" si="13"/>
        <v>626059.1100000001</v>
      </c>
      <c r="G861" s="103"/>
      <c r="H861" s="103"/>
      <c r="I861" s="103"/>
      <c r="J861" s="103"/>
      <c r="K861" s="103"/>
      <c r="L861" s="103"/>
      <c r="M861" s="103"/>
      <c r="N861" s="103"/>
      <c r="O861" s="103"/>
      <c r="P861" s="103"/>
      <c r="Q861" s="103"/>
      <c r="R861" s="103"/>
      <c r="S861" s="103"/>
      <c r="T861" s="103"/>
      <c r="U861" s="103"/>
      <c r="V861" s="103"/>
      <c r="W861" s="103"/>
      <c r="X861" s="103"/>
      <c r="Y861" s="103"/>
      <c r="Z861" s="103"/>
      <c r="AA861" s="103"/>
      <c r="AB861" s="103"/>
      <c r="AC861" s="103"/>
      <c r="AD861" s="103"/>
      <c r="AE861" s="103"/>
      <c r="AF861" s="103"/>
      <c r="AG861" s="103"/>
      <c r="AH861" s="103"/>
      <c r="AI861" s="103"/>
      <c r="AJ861" s="103"/>
      <c r="AK861" s="103"/>
      <c r="AL861" s="103"/>
      <c r="AM861" s="103"/>
      <c r="AN861" s="103"/>
      <c r="AO861" s="103"/>
      <c r="AP861" s="103"/>
      <c r="AQ861" s="103"/>
      <c r="AR861" s="103"/>
      <c r="AS861" s="103"/>
      <c r="AT861" s="103"/>
      <c r="AU861" s="103"/>
      <c r="AV861" s="103"/>
      <c r="AW861" s="103"/>
      <c r="AX861" s="103"/>
      <c r="AY861" s="103"/>
      <c r="AZ861" s="103"/>
      <c r="BA861" s="103"/>
      <c r="BB861" s="103"/>
      <c r="BC861" s="103"/>
      <c r="BD861" s="103"/>
      <c r="BE861" s="103"/>
      <c r="BF861" s="103"/>
      <c r="BG861" s="103"/>
      <c r="BH861" s="103"/>
    </row>
    <row r="862" spans="1:60" s="101" customFormat="1" ht="28.5" customHeight="1" x14ac:dyDescent="0.2">
      <c r="A862" s="962">
        <v>44503</v>
      </c>
      <c r="B862" s="925">
        <v>2514</v>
      </c>
      <c r="C862" s="963" t="s">
        <v>10682</v>
      </c>
      <c r="D862" s="961"/>
      <c r="E862" s="864">
        <v>54497.120000000003</v>
      </c>
      <c r="F862" s="960">
        <f t="shared" si="13"/>
        <v>571561.99000000011</v>
      </c>
      <c r="G862" s="103"/>
      <c r="H862" s="103"/>
      <c r="I862" s="103"/>
      <c r="J862" s="103"/>
      <c r="K862" s="103"/>
      <c r="L862" s="103"/>
      <c r="M862" s="103"/>
      <c r="N862" s="103"/>
      <c r="O862" s="103"/>
      <c r="P862" s="103"/>
      <c r="Q862" s="103"/>
      <c r="R862" s="103"/>
      <c r="S862" s="103"/>
      <c r="T862" s="103"/>
      <c r="U862" s="103"/>
      <c r="V862" s="103"/>
      <c r="W862" s="103"/>
      <c r="X862" s="103"/>
      <c r="Y862" s="103"/>
      <c r="Z862" s="103"/>
      <c r="AA862" s="103"/>
      <c r="AB862" s="103"/>
      <c r="AC862" s="103"/>
      <c r="AD862" s="103"/>
      <c r="AE862" s="103"/>
      <c r="AF862" s="103"/>
      <c r="AG862" s="103"/>
      <c r="AH862" s="103"/>
      <c r="AI862" s="103"/>
      <c r="AJ862" s="103"/>
      <c r="AK862" s="103"/>
      <c r="AL862" s="103"/>
      <c r="AM862" s="103"/>
      <c r="AN862" s="103"/>
      <c r="AO862" s="103"/>
      <c r="AP862" s="103"/>
      <c r="AQ862" s="103"/>
      <c r="AR862" s="103"/>
      <c r="AS862" s="103"/>
      <c r="AT862" s="103"/>
      <c r="AU862" s="103"/>
      <c r="AV862" s="103"/>
      <c r="AW862" s="103"/>
      <c r="AX862" s="103"/>
      <c r="AY862" s="103"/>
      <c r="AZ862" s="103"/>
      <c r="BA862" s="103"/>
      <c r="BB862" s="103"/>
      <c r="BC862" s="103"/>
      <c r="BD862" s="103"/>
      <c r="BE862" s="103"/>
      <c r="BF862" s="103"/>
      <c r="BG862" s="103"/>
      <c r="BH862" s="103"/>
    </row>
    <row r="863" spans="1:60" s="101" customFormat="1" ht="30" customHeight="1" x14ac:dyDescent="0.2">
      <c r="A863" s="965">
        <v>44504</v>
      </c>
      <c r="B863" s="935">
        <v>2515</v>
      </c>
      <c r="C863" s="963" t="s">
        <v>10831</v>
      </c>
      <c r="D863" s="961"/>
      <c r="E863" s="771">
        <v>3050</v>
      </c>
      <c r="F863" s="960">
        <f t="shared" si="13"/>
        <v>568511.99000000011</v>
      </c>
      <c r="G863" s="103"/>
      <c r="H863" s="103"/>
      <c r="I863" s="103"/>
      <c r="J863" s="103"/>
      <c r="K863" s="103"/>
      <c r="L863" s="103"/>
      <c r="M863" s="103"/>
      <c r="N863" s="103"/>
      <c r="O863" s="103"/>
      <c r="P863" s="103"/>
      <c r="Q863" s="103"/>
      <c r="R863" s="103"/>
      <c r="S863" s="103"/>
      <c r="T863" s="103"/>
      <c r="U863" s="103"/>
      <c r="V863" s="103"/>
      <c r="W863" s="103"/>
      <c r="X863" s="103"/>
      <c r="Y863" s="103"/>
      <c r="Z863" s="103"/>
      <c r="AA863" s="103"/>
      <c r="AB863" s="103"/>
      <c r="AC863" s="103"/>
      <c r="AD863" s="103"/>
      <c r="AE863" s="103"/>
      <c r="AF863" s="103"/>
      <c r="AG863" s="103"/>
      <c r="AH863" s="103"/>
      <c r="AI863" s="103"/>
      <c r="AJ863" s="103"/>
      <c r="AK863" s="103"/>
      <c r="AL863" s="103"/>
      <c r="AM863" s="103"/>
      <c r="AN863" s="103"/>
      <c r="AO863" s="103"/>
      <c r="AP863" s="103"/>
      <c r="AQ863" s="103"/>
      <c r="AR863" s="103"/>
      <c r="AS863" s="103"/>
      <c r="AT863" s="103"/>
      <c r="AU863" s="103"/>
      <c r="AV863" s="103"/>
      <c r="AW863" s="103"/>
      <c r="AX863" s="103"/>
      <c r="AY863" s="103"/>
      <c r="AZ863" s="103"/>
      <c r="BA863" s="103"/>
      <c r="BB863" s="103"/>
      <c r="BC863" s="103"/>
      <c r="BD863" s="103"/>
      <c r="BE863" s="103"/>
      <c r="BF863" s="103"/>
      <c r="BG863" s="103"/>
      <c r="BH863" s="103"/>
    </row>
    <row r="864" spans="1:60" s="101" customFormat="1" ht="38.25" customHeight="1" x14ac:dyDescent="0.2">
      <c r="A864" s="965">
        <v>44504</v>
      </c>
      <c r="B864" s="935">
        <v>2516</v>
      </c>
      <c r="C864" s="963" t="s">
        <v>10829</v>
      </c>
      <c r="D864" s="961"/>
      <c r="E864" s="771">
        <v>1700</v>
      </c>
      <c r="F864" s="960">
        <f t="shared" si="13"/>
        <v>566811.99000000011</v>
      </c>
      <c r="G864" s="103"/>
      <c r="H864" s="103"/>
      <c r="I864" s="103"/>
      <c r="J864" s="103"/>
      <c r="K864" s="103"/>
      <c r="L864" s="103"/>
      <c r="M864" s="103"/>
      <c r="N864" s="103"/>
      <c r="O864" s="103"/>
      <c r="P864" s="103"/>
      <c r="Q864" s="103"/>
      <c r="R864" s="103"/>
      <c r="S864" s="103"/>
      <c r="T864" s="103"/>
      <c r="U864" s="103"/>
      <c r="V864" s="103"/>
      <c r="W864" s="103"/>
      <c r="X864" s="103"/>
      <c r="Y864" s="103"/>
      <c r="Z864" s="103"/>
      <c r="AA864" s="103"/>
      <c r="AB864" s="103"/>
      <c r="AC864" s="103"/>
      <c r="AD864" s="103"/>
      <c r="AE864" s="103"/>
      <c r="AF864" s="103"/>
      <c r="AG864" s="103"/>
      <c r="AH864" s="103"/>
      <c r="AI864" s="103"/>
      <c r="AJ864" s="103"/>
      <c r="AK864" s="103"/>
      <c r="AL864" s="103"/>
      <c r="AM864" s="103"/>
      <c r="AN864" s="103"/>
      <c r="AO864" s="103"/>
      <c r="AP864" s="103"/>
      <c r="AQ864" s="103"/>
      <c r="AR864" s="103"/>
      <c r="AS864" s="103"/>
      <c r="AT864" s="103"/>
      <c r="AU864" s="103"/>
      <c r="AV864" s="103"/>
      <c r="AW864" s="103"/>
      <c r="AX864" s="103"/>
      <c r="AY864" s="103"/>
      <c r="AZ864" s="103"/>
      <c r="BA864" s="103"/>
      <c r="BB864" s="103"/>
      <c r="BC864" s="103"/>
      <c r="BD864" s="103"/>
      <c r="BE864" s="103"/>
      <c r="BF864" s="103"/>
      <c r="BG864" s="103"/>
      <c r="BH864" s="103"/>
    </row>
    <row r="865" spans="1:60" s="101" customFormat="1" ht="30" customHeight="1" x14ac:dyDescent="0.2">
      <c r="A865" s="965">
        <v>44504</v>
      </c>
      <c r="B865" s="935">
        <v>2517</v>
      </c>
      <c r="C865" s="963" t="s">
        <v>10830</v>
      </c>
      <c r="D865" s="961"/>
      <c r="E865" s="771">
        <v>2750</v>
      </c>
      <c r="F865" s="960">
        <f t="shared" si="13"/>
        <v>564061.99000000011</v>
      </c>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3"/>
      <c r="AR865" s="103"/>
      <c r="AS865" s="103"/>
      <c r="AT865" s="103"/>
      <c r="AU865" s="103"/>
      <c r="AV865" s="103"/>
      <c r="AW865" s="103"/>
      <c r="AX865" s="103"/>
      <c r="AY865" s="103"/>
      <c r="AZ865" s="103"/>
      <c r="BA865" s="103"/>
      <c r="BB865" s="103"/>
      <c r="BC865" s="103"/>
      <c r="BD865" s="103"/>
      <c r="BE865" s="103"/>
      <c r="BF865" s="103"/>
      <c r="BG865" s="103"/>
      <c r="BH865" s="103"/>
    </row>
    <row r="866" spans="1:60" s="101" customFormat="1" ht="21.75" customHeight="1" x14ac:dyDescent="0.2">
      <c r="A866" s="965">
        <v>44511</v>
      </c>
      <c r="B866" s="935">
        <v>2518</v>
      </c>
      <c r="C866" s="936" t="s">
        <v>10980</v>
      </c>
      <c r="D866" s="961"/>
      <c r="E866" s="771">
        <v>16200</v>
      </c>
      <c r="F866" s="960">
        <f t="shared" si="13"/>
        <v>547861.99000000011</v>
      </c>
      <c r="G866" s="103"/>
      <c r="H866" s="103"/>
      <c r="I866" s="103"/>
      <c r="J866" s="103"/>
      <c r="K866" s="103"/>
      <c r="L866" s="103"/>
      <c r="M866" s="103"/>
      <c r="N866" s="103"/>
      <c r="O866" s="103"/>
      <c r="P866" s="103"/>
      <c r="Q866" s="103"/>
      <c r="R866" s="103"/>
      <c r="S866" s="103"/>
      <c r="T866" s="103"/>
      <c r="U866" s="103"/>
      <c r="V866" s="103"/>
      <c r="W866" s="103"/>
      <c r="X866" s="103"/>
      <c r="Y866" s="103"/>
      <c r="Z866" s="103"/>
      <c r="AA866" s="103"/>
      <c r="AB866" s="103"/>
      <c r="AC866" s="103"/>
      <c r="AD866" s="103"/>
      <c r="AE866" s="103"/>
      <c r="AF866" s="103"/>
      <c r="AG866" s="103"/>
      <c r="AH866" s="103"/>
      <c r="AI866" s="103"/>
      <c r="AJ866" s="103"/>
      <c r="AK866" s="103"/>
      <c r="AL866" s="103"/>
      <c r="AM866" s="103"/>
      <c r="AN866" s="103"/>
      <c r="AO866" s="103"/>
      <c r="AP866" s="103"/>
      <c r="AQ866" s="103"/>
      <c r="AR866" s="103"/>
      <c r="AS866" s="103"/>
      <c r="AT866" s="103"/>
      <c r="AU866" s="103"/>
      <c r="AV866" s="103"/>
      <c r="AW866" s="103"/>
      <c r="AX866" s="103"/>
      <c r="AY866" s="103"/>
      <c r="AZ866" s="103"/>
      <c r="BA866" s="103"/>
      <c r="BB866" s="103"/>
      <c r="BC866" s="103"/>
      <c r="BD866" s="103"/>
      <c r="BE866" s="103"/>
      <c r="BF866" s="103"/>
      <c r="BG866" s="103"/>
      <c r="BH866" s="103"/>
    </row>
    <row r="867" spans="1:60" s="101" customFormat="1" ht="15" customHeight="1" x14ac:dyDescent="0.2">
      <c r="A867" s="965">
        <v>44511</v>
      </c>
      <c r="B867" s="935">
        <v>2519</v>
      </c>
      <c r="C867" s="927" t="s">
        <v>41</v>
      </c>
      <c r="D867" s="961"/>
      <c r="E867" s="771">
        <v>0</v>
      </c>
      <c r="F867" s="960">
        <f t="shared" si="13"/>
        <v>547861.99000000011</v>
      </c>
      <c r="G867" s="103"/>
      <c r="H867" s="103"/>
      <c r="I867" s="103"/>
      <c r="J867" s="103"/>
      <c r="K867" s="103"/>
      <c r="L867" s="103"/>
      <c r="M867" s="103"/>
      <c r="N867" s="103"/>
      <c r="O867" s="103"/>
      <c r="P867" s="103"/>
      <c r="Q867" s="103"/>
      <c r="R867" s="103"/>
      <c r="S867" s="103"/>
      <c r="T867" s="103"/>
      <c r="U867" s="103"/>
      <c r="V867" s="103"/>
      <c r="W867" s="103"/>
      <c r="X867" s="103"/>
      <c r="Y867" s="103"/>
      <c r="Z867" s="103"/>
      <c r="AA867" s="103"/>
      <c r="AB867" s="103"/>
      <c r="AC867" s="103"/>
      <c r="AD867" s="103"/>
      <c r="AE867" s="103"/>
      <c r="AF867" s="103"/>
      <c r="AG867" s="103"/>
      <c r="AH867" s="103"/>
      <c r="AI867" s="103"/>
      <c r="AJ867" s="103"/>
      <c r="AK867" s="103"/>
      <c r="AL867" s="103"/>
      <c r="AM867" s="103"/>
      <c r="AN867" s="103"/>
      <c r="AO867" s="103"/>
      <c r="AP867" s="103"/>
      <c r="AQ867" s="103"/>
      <c r="AR867" s="103"/>
      <c r="AS867" s="103"/>
      <c r="AT867" s="103"/>
      <c r="AU867" s="103"/>
      <c r="AV867" s="103"/>
      <c r="AW867" s="103"/>
      <c r="AX867" s="103"/>
      <c r="AY867" s="103"/>
      <c r="AZ867" s="103"/>
      <c r="BA867" s="103"/>
      <c r="BB867" s="103"/>
      <c r="BC867" s="103"/>
      <c r="BD867" s="103"/>
      <c r="BE867" s="103"/>
      <c r="BF867" s="103"/>
      <c r="BG867" s="103"/>
      <c r="BH867" s="103"/>
    </row>
    <row r="868" spans="1:60" s="101" customFormat="1" ht="17.25" customHeight="1" x14ac:dyDescent="0.2">
      <c r="A868" s="965">
        <v>44511</v>
      </c>
      <c r="B868" s="935">
        <v>2520</v>
      </c>
      <c r="C868" s="927" t="s">
        <v>10981</v>
      </c>
      <c r="D868" s="968"/>
      <c r="E868" s="771">
        <v>28340.97</v>
      </c>
      <c r="F868" s="960">
        <f t="shared" si="13"/>
        <v>519521.02000000014</v>
      </c>
      <c r="G868" s="967"/>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3"/>
      <c r="AR868" s="103"/>
      <c r="AS868" s="103"/>
      <c r="AT868" s="103"/>
      <c r="AU868" s="103"/>
      <c r="AV868" s="103"/>
      <c r="AW868" s="103"/>
      <c r="AX868" s="103"/>
      <c r="AY868" s="103"/>
      <c r="AZ868" s="103"/>
      <c r="BA868" s="103"/>
      <c r="BB868" s="103"/>
      <c r="BC868" s="103"/>
      <c r="BD868" s="103"/>
      <c r="BE868" s="103"/>
      <c r="BF868" s="103"/>
      <c r="BG868" s="103"/>
      <c r="BH868" s="103"/>
    </row>
    <row r="869" spans="1:60" s="101" customFormat="1" ht="21" customHeight="1" x14ac:dyDescent="0.2">
      <c r="A869" s="965">
        <v>44511</v>
      </c>
      <c r="B869" s="935">
        <v>2521</v>
      </c>
      <c r="C869" s="927" t="str">
        <f>UPPER("compra aluzinc acanalado 39x16")</f>
        <v>COMPRA ALUZINC ACANALADO 39X16</v>
      </c>
      <c r="D869" s="968"/>
      <c r="E869" s="771">
        <v>10055.07</v>
      </c>
      <c r="F869" s="960">
        <f t="shared" si="13"/>
        <v>509465.95000000013</v>
      </c>
      <c r="G869" s="967"/>
      <c r="H869" s="103"/>
      <c r="I869" s="103"/>
      <c r="J869" s="103"/>
      <c r="K869" s="103"/>
      <c r="L869" s="103"/>
      <c r="M869" s="103"/>
      <c r="N869" s="103"/>
      <c r="O869" s="103"/>
      <c r="P869" s="103"/>
      <c r="Q869" s="103"/>
      <c r="R869" s="103"/>
      <c r="S869" s="103"/>
      <c r="T869" s="103"/>
      <c r="U869" s="103"/>
      <c r="V869" s="103"/>
      <c r="W869" s="103"/>
      <c r="X869" s="103"/>
      <c r="Y869" s="103"/>
      <c r="Z869" s="103"/>
      <c r="AA869" s="103"/>
      <c r="AB869" s="103"/>
      <c r="AC869" s="103"/>
      <c r="AD869" s="103"/>
      <c r="AE869" s="103"/>
      <c r="AF869" s="103"/>
      <c r="AG869" s="103"/>
      <c r="AH869" s="103"/>
      <c r="AI869" s="103"/>
      <c r="AJ869" s="103"/>
      <c r="AK869" s="103"/>
      <c r="AL869" s="103"/>
      <c r="AM869" s="103"/>
      <c r="AN869" s="103"/>
      <c r="AO869" s="103"/>
      <c r="AP869" s="103"/>
      <c r="AQ869" s="103"/>
      <c r="AR869" s="103"/>
      <c r="AS869" s="103"/>
      <c r="AT869" s="103"/>
      <c r="AU869" s="103"/>
      <c r="AV869" s="103"/>
      <c r="AW869" s="103"/>
      <c r="AX869" s="103"/>
      <c r="AY869" s="103"/>
      <c r="AZ869" s="103"/>
      <c r="BA869" s="103"/>
      <c r="BB869" s="103"/>
      <c r="BC869" s="103"/>
      <c r="BD869" s="103"/>
      <c r="BE869" s="103"/>
      <c r="BF869" s="103"/>
      <c r="BG869" s="103"/>
      <c r="BH869" s="103"/>
    </row>
    <row r="870" spans="1:60" ht="15.75" customHeight="1" x14ac:dyDescent="0.2">
      <c r="A870" s="965">
        <v>44525</v>
      </c>
      <c r="B870" s="935">
        <v>2522</v>
      </c>
      <c r="C870" s="991" t="s">
        <v>11393</v>
      </c>
      <c r="D870" s="961"/>
      <c r="E870" s="771">
        <v>10350</v>
      </c>
      <c r="F870" s="960">
        <f t="shared" si="13"/>
        <v>499115.95000000013</v>
      </c>
    </row>
    <row r="871" spans="1:60" ht="18.75" customHeight="1" x14ac:dyDescent="0.2">
      <c r="A871" s="965">
        <v>44525</v>
      </c>
      <c r="B871" s="935">
        <v>2523</v>
      </c>
      <c r="C871" s="991" t="s">
        <v>11394</v>
      </c>
      <c r="D871" s="961"/>
      <c r="E871" s="771">
        <v>29523</v>
      </c>
      <c r="F871" s="960">
        <f t="shared" si="13"/>
        <v>469592.95000000013</v>
      </c>
    </row>
    <row r="872" spans="1:60" ht="19.5" customHeight="1" x14ac:dyDescent="0.2">
      <c r="A872" s="965">
        <v>44525</v>
      </c>
      <c r="B872" s="935">
        <v>2524</v>
      </c>
      <c r="C872" s="991" t="s">
        <v>11395</v>
      </c>
      <c r="D872" s="961"/>
      <c r="E872" s="771">
        <v>41285.21</v>
      </c>
      <c r="F872" s="960">
        <f t="shared" si="13"/>
        <v>428307.74000000011</v>
      </c>
    </row>
    <row r="873" spans="1:60" ht="19.5" customHeight="1" x14ac:dyDescent="0.2">
      <c r="A873" s="965">
        <v>44525</v>
      </c>
      <c r="B873" s="935">
        <v>2525</v>
      </c>
      <c r="C873" s="991" t="s">
        <v>41</v>
      </c>
      <c r="D873" s="961"/>
      <c r="E873" s="992">
        <v>0</v>
      </c>
      <c r="F873" s="960">
        <f t="shared" si="13"/>
        <v>428307.74000000011</v>
      </c>
    </row>
    <row r="874" spans="1:60" ht="30" customHeight="1" x14ac:dyDescent="0.2">
      <c r="A874" s="965">
        <v>44525</v>
      </c>
      <c r="B874" s="935">
        <v>2526</v>
      </c>
      <c r="C874" s="963" t="s">
        <v>11396</v>
      </c>
      <c r="D874" s="961"/>
      <c r="E874" s="771">
        <v>2750</v>
      </c>
      <c r="F874" s="960">
        <f t="shared" si="13"/>
        <v>425557.74000000011</v>
      </c>
    </row>
    <row r="875" spans="1:60" ht="34.5" customHeight="1" x14ac:dyDescent="0.2">
      <c r="A875" s="965">
        <v>44525</v>
      </c>
      <c r="B875" s="935">
        <v>2527</v>
      </c>
      <c r="C875" s="963" t="s">
        <v>11397</v>
      </c>
      <c r="D875" s="961"/>
      <c r="E875" s="771">
        <v>4553.66</v>
      </c>
      <c r="F875" s="960">
        <f t="shared" si="13"/>
        <v>421004.08000000013</v>
      </c>
    </row>
    <row r="876" spans="1:60" ht="35.25" customHeight="1" x14ac:dyDescent="0.2">
      <c r="A876" s="965">
        <v>44525</v>
      </c>
      <c r="B876" s="935">
        <v>2528</v>
      </c>
      <c r="C876" s="963" t="s">
        <v>11397</v>
      </c>
      <c r="D876" s="961"/>
      <c r="E876" s="771">
        <v>5465.13</v>
      </c>
      <c r="F876" s="960">
        <f t="shared" si="13"/>
        <v>415538.95000000013</v>
      </c>
    </row>
    <row r="877" spans="1:60" ht="32.25" customHeight="1" x14ac:dyDescent="0.2">
      <c r="A877" s="965">
        <v>44525</v>
      </c>
      <c r="B877" s="935">
        <v>2529</v>
      </c>
      <c r="C877" s="963" t="s">
        <v>11398</v>
      </c>
      <c r="D877" s="961"/>
      <c r="E877" s="771">
        <v>1700</v>
      </c>
      <c r="F877" s="960">
        <f t="shared" si="13"/>
        <v>413838.95000000013</v>
      </c>
    </row>
    <row r="878" spans="1:60" ht="32.25" customHeight="1" x14ac:dyDescent="0.2">
      <c r="A878" s="965">
        <v>44525</v>
      </c>
      <c r="B878" s="935">
        <v>2530</v>
      </c>
      <c r="C878" s="963" t="s">
        <v>11399</v>
      </c>
      <c r="D878" s="961"/>
      <c r="E878" s="771">
        <v>7700</v>
      </c>
      <c r="F878" s="960">
        <f t="shared" si="13"/>
        <v>406138.95000000013</v>
      </c>
    </row>
    <row r="879" spans="1:60" ht="41.25" customHeight="1" x14ac:dyDescent="0.2">
      <c r="A879" s="965">
        <v>44525</v>
      </c>
      <c r="B879" s="935">
        <v>2531</v>
      </c>
      <c r="C879" s="963" t="s">
        <v>11400</v>
      </c>
      <c r="D879" s="961"/>
      <c r="E879" s="771">
        <v>4900</v>
      </c>
      <c r="F879" s="960">
        <f t="shared" si="13"/>
        <v>401238.95000000013</v>
      </c>
    </row>
    <row r="880" spans="1:60" ht="41.25" customHeight="1" x14ac:dyDescent="0.2">
      <c r="A880" s="965">
        <v>44525</v>
      </c>
      <c r="B880" s="935">
        <v>2532</v>
      </c>
      <c r="C880" s="963" t="s">
        <v>11401</v>
      </c>
      <c r="D880" s="961"/>
      <c r="E880" s="771">
        <v>3400</v>
      </c>
      <c r="F880" s="960">
        <f t="shared" si="13"/>
        <v>397838.95000000013</v>
      </c>
    </row>
    <row r="881" spans="1:6" ht="29.25" customHeight="1" x14ac:dyDescent="0.2">
      <c r="A881" s="965">
        <v>44525</v>
      </c>
      <c r="B881" s="935">
        <v>2533</v>
      </c>
      <c r="C881" s="963" t="s">
        <v>11402</v>
      </c>
      <c r="D881" s="961"/>
      <c r="E881" s="771">
        <v>3922.47</v>
      </c>
      <c r="F881" s="960">
        <f t="shared" si="13"/>
        <v>393916.48000000016</v>
      </c>
    </row>
    <row r="882" spans="1:6" x14ac:dyDescent="0.2">
      <c r="A882" s="987"/>
      <c r="B882" s="933"/>
      <c r="C882" s="934"/>
      <c r="D882" s="988"/>
      <c r="E882" s="990"/>
      <c r="F882" s="989"/>
    </row>
    <row r="883" spans="1:6" x14ac:dyDescent="0.2">
      <c r="A883" s="987"/>
      <c r="B883" s="933"/>
      <c r="C883" s="934"/>
      <c r="D883" s="988"/>
      <c r="E883" s="990"/>
      <c r="F883" s="989"/>
    </row>
    <row r="884" spans="1:6" x14ac:dyDescent="0.2">
      <c r="A884" s="987"/>
      <c r="B884" s="933"/>
      <c r="C884" s="934"/>
      <c r="D884" s="988"/>
      <c r="E884" s="990"/>
      <c r="F884" s="989"/>
    </row>
    <row r="885" spans="1:6" x14ac:dyDescent="0.2">
      <c r="A885" s="987"/>
      <c r="B885" s="933"/>
      <c r="C885" s="934"/>
      <c r="D885" s="988"/>
      <c r="E885" s="990"/>
      <c r="F885" s="989"/>
    </row>
    <row r="886" spans="1:6" x14ac:dyDescent="0.2">
      <c r="A886" s="987"/>
      <c r="B886" s="933"/>
      <c r="C886" s="934"/>
      <c r="D886" s="988"/>
      <c r="E886" s="990"/>
      <c r="F886" s="989"/>
    </row>
    <row r="887" spans="1:6" x14ac:dyDescent="0.2">
      <c r="A887" s="987"/>
      <c r="B887" s="933"/>
      <c r="C887" s="934"/>
      <c r="D887" s="988"/>
      <c r="E887" s="990"/>
      <c r="F887" s="989"/>
    </row>
    <row r="888" spans="1:6" x14ac:dyDescent="0.2">
      <c r="A888" s="987"/>
      <c r="B888" s="933"/>
      <c r="C888" s="934"/>
      <c r="D888" s="988"/>
      <c r="E888" s="990"/>
      <c r="F888" s="989"/>
    </row>
    <row r="889" spans="1:6" x14ac:dyDescent="0.2">
      <c r="A889" s="987"/>
      <c r="B889" s="933"/>
      <c r="C889" s="934"/>
      <c r="D889" s="988"/>
      <c r="E889" s="990"/>
      <c r="F889" s="989"/>
    </row>
    <row r="890" spans="1:6" x14ac:dyDescent="0.2">
      <c r="A890" s="987"/>
      <c r="B890" s="933"/>
      <c r="C890" s="934"/>
      <c r="D890" s="988"/>
      <c r="E890" s="990"/>
      <c r="F890" s="989"/>
    </row>
    <row r="891" spans="1:6" x14ac:dyDescent="0.2">
      <c r="A891" s="987"/>
      <c r="B891" s="933"/>
      <c r="C891" s="934"/>
      <c r="D891" s="988"/>
      <c r="E891" s="990"/>
      <c r="F891" s="989"/>
    </row>
    <row r="892" spans="1:6" x14ac:dyDescent="0.2">
      <c r="A892" s="987"/>
      <c r="B892" s="933"/>
      <c r="C892" s="934"/>
      <c r="D892" s="988"/>
      <c r="E892" s="990"/>
      <c r="F892" s="989"/>
    </row>
    <row r="893" spans="1:6" x14ac:dyDescent="0.2">
      <c r="A893" s="987"/>
      <c r="B893" s="933"/>
      <c r="C893" s="934"/>
      <c r="D893" s="988"/>
      <c r="E893" s="990"/>
      <c r="F893" s="989"/>
    </row>
    <row r="894" spans="1:6" x14ac:dyDescent="0.2">
      <c r="A894" s="987"/>
      <c r="B894" s="933"/>
      <c r="C894" s="934"/>
      <c r="D894" s="988"/>
      <c r="E894" s="990"/>
      <c r="F894" s="989"/>
    </row>
    <row r="895" spans="1:6" x14ac:dyDescent="0.2">
      <c r="A895" s="987"/>
      <c r="B895" s="933"/>
      <c r="C895" s="934"/>
      <c r="D895" s="988"/>
      <c r="E895" s="990"/>
      <c r="F895" s="989"/>
    </row>
    <row r="896" spans="1:6" x14ac:dyDescent="0.2">
      <c r="A896" s="987"/>
      <c r="B896" s="933"/>
      <c r="C896" s="934"/>
      <c r="D896" s="988"/>
      <c r="E896" s="990"/>
      <c r="F896" s="989"/>
    </row>
    <row r="897" spans="1:6" x14ac:dyDescent="0.2">
      <c r="A897" s="987"/>
      <c r="B897" s="933"/>
      <c r="C897" s="934"/>
      <c r="D897" s="988"/>
      <c r="E897" s="990"/>
      <c r="F897" s="989"/>
    </row>
    <row r="898" spans="1:6" x14ac:dyDescent="0.2">
      <c r="A898" s="987"/>
      <c r="B898" s="933"/>
      <c r="C898" s="934"/>
      <c r="D898" s="988"/>
      <c r="E898" s="990"/>
      <c r="F898" s="989"/>
    </row>
    <row r="899" spans="1:6" x14ac:dyDescent="0.2">
      <c r="A899" s="987"/>
      <c r="B899" s="933"/>
      <c r="C899" s="934"/>
      <c r="D899" s="988"/>
      <c r="E899" s="990"/>
      <c r="F899" s="989"/>
    </row>
    <row r="900" spans="1:6" x14ac:dyDescent="0.2">
      <c r="A900" s="987"/>
      <c r="B900" s="933"/>
      <c r="C900" s="934"/>
      <c r="D900" s="988"/>
      <c r="E900" s="990"/>
      <c r="F900" s="989"/>
    </row>
    <row r="901" spans="1:6" x14ac:dyDescent="0.2">
      <c r="A901" s="987"/>
      <c r="B901" s="933"/>
      <c r="C901" s="934"/>
      <c r="D901" s="988"/>
      <c r="E901" s="990"/>
      <c r="F901" s="989"/>
    </row>
    <row r="902" spans="1:6" x14ac:dyDescent="0.2">
      <c r="A902" s="987"/>
      <c r="B902" s="933"/>
      <c r="C902" s="934"/>
      <c r="D902" s="988"/>
      <c r="E902" s="990"/>
      <c r="F902" s="989"/>
    </row>
    <row r="903" spans="1:6" x14ac:dyDescent="0.2">
      <c r="A903" s="987"/>
      <c r="B903" s="933"/>
      <c r="C903" s="934"/>
      <c r="D903" s="988"/>
      <c r="E903" s="990"/>
      <c r="F903" s="989"/>
    </row>
    <row r="904" spans="1:6" x14ac:dyDescent="0.2">
      <c r="A904" s="987"/>
      <c r="B904" s="933"/>
      <c r="C904" s="934"/>
      <c r="D904" s="988"/>
      <c r="E904" s="990"/>
      <c r="F904" s="989"/>
    </row>
    <row r="905" spans="1:6" x14ac:dyDescent="0.2">
      <c r="A905" s="987"/>
      <c r="B905" s="933"/>
      <c r="C905" s="934"/>
      <c r="D905" s="988"/>
      <c r="E905" s="990"/>
      <c r="F905" s="989"/>
    </row>
    <row r="906" spans="1:6" x14ac:dyDescent="0.2">
      <c r="A906" s="987"/>
      <c r="B906" s="933"/>
      <c r="C906" s="934"/>
      <c r="D906" s="988"/>
      <c r="E906" s="990"/>
      <c r="F906" s="989"/>
    </row>
    <row r="907" spans="1:6" x14ac:dyDescent="0.2">
      <c r="A907" s="987"/>
      <c r="B907" s="933"/>
      <c r="C907" s="934"/>
      <c r="D907" s="988"/>
      <c r="E907" s="990"/>
      <c r="F907" s="989"/>
    </row>
    <row r="908" spans="1:6" x14ac:dyDescent="0.2">
      <c r="A908" s="987"/>
      <c r="B908" s="933"/>
      <c r="C908" s="934"/>
      <c r="D908" s="988"/>
      <c r="E908" s="990"/>
      <c r="F908" s="989"/>
    </row>
    <row r="909" spans="1:6" x14ac:dyDescent="0.2">
      <c r="A909" s="987"/>
      <c r="B909" s="933"/>
      <c r="C909" s="934"/>
      <c r="D909" s="988"/>
      <c r="E909" s="990"/>
      <c r="F909" s="989"/>
    </row>
    <row r="910" spans="1:6" x14ac:dyDescent="0.2">
      <c r="A910" s="987"/>
      <c r="B910" s="933"/>
      <c r="C910" s="934"/>
      <c r="D910" s="988"/>
      <c r="E910" s="990"/>
      <c r="F910" s="989"/>
    </row>
    <row r="911" spans="1:6" x14ac:dyDescent="0.2">
      <c r="A911" s="987"/>
      <c r="B911" s="933"/>
      <c r="C911" s="934"/>
      <c r="D911" s="988"/>
      <c r="E911" s="990"/>
      <c r="F911" s="989"/>
    </row>
    <row r="912" spans="1:6" x14ac:dyDescent="0.2">
      <c r="A912" s="987"/>
      <c r="B912" s="933"/>
      <c r="C912" s="934"/>
      <c r="D912" s="988"/>
      <c r="E912" s="990"/>
      <c r="F912" s="989"/>
    </row>
    <row r="913" spans="1:6" x14ac:dyDescent="0.2">
      <c r="A913" s="987"/>
      <c r="B913" s="933"/>
      <c r="C913" s="934"/>
      <c r="D913" s="988"/>
      <c r="E913" s="990"/>
      <c r="F913" s="989"/>
    </row>
    <row r="914" spans="1:6" x14ac:dyDescent="0.2">
      <c r="A914" s="987"/>
      <c r="B914" s="933"/>
      <c r="C914" s="934"/>
      <c r="D914" s="988"/>
      <c r="E914" s="990"/>
      <c r="F914" s="989"/>
    </row>
    <row r="915" spans="1:6" x14ac:dyDescent="0.2">
      <c r="A915" s="987"/>
      <c r="B915" s="933"/>
      <c r="C915" s="934"/>
      <c r="D915" s="988"/>
      <c r="E915" s="990"/>
      <c r="F915" s="989"/>
    </row>
    <row r="916" spans="1:6" x14ac:dyDescent="0.2">
      <c r="A916" s="987"/>
      <c r="B916" s="933"/>
      <c r="C916" s="934"/>
      <c r="D916" s="988"/>
      <c r="E916" s="990"/>
      <c r="F916" s="989"/>
    </row>
    <row r="917" spans="1:6" x14ac:dyDescent="0.2">
      <c r="A917" s="987"/>
      <c r="B917" s="933"/>
      <c r="C917" s="934"/>
      <c r="D917" s="988"/>
      <c r="E917" s="990"/>
      <c r="F917" s="989"/>
    </row>
    <row r="918" spans="1:6" x14ac:dyDescent="0.2">
      <c r="A918" s="987"/>
      <c r="B918" s="933"/>
      <c r="C918" s="934"/>
      <c r="D918" s="988"/>
      <c r="E918" s="990"/>
      <c r="F918" s="989"/>
    </row>
    <row r="919" spans="1:6" x14ac:dyDescent="0.2">
      <c r="A919" s="987"/>
      <c r="B919" s="933"/>
      <c r="C919" s="934"/>
      <c r="D919" s="988"/>
      <c r="E919" s="990"/>
      <c r="F919" s="989"/>
    </row>
    <row r="920" spans="1:6" x14ac:dyDescent="0.2">
      <c r="A920" s="987"/>
      <c r="B920" s="933"/>
      <c r="C920" s="934"/>
      <c r="D920" s="988"/>
      <c r="E920" s="990"/>
      <c r="F920" s="989"/>
    </row>
    <row r="921" spans="1:6" x14ac:dyDescent="0.2">
      <c r="A921" s="987"/>
      <c r="B921" s="933"/>
      <c r="C921" s="934"/>
      <c r="D921" s="988"/>
      <c r="E921" s="990"/>
      <c r="F921" s="989"/>
    </row>
    <row r="922" spans="1:6" x14ac:dyDescent="0.2">
      <c r="A922" s="987"/>
      <c r="B922" s="933"/>
      <c r="C922" s="934"/>
      <c r="D922" s="988"/>
      <c r="E922" s="990"/>
      <c r="F922" s="989"/>
    </row>
    <row r="923" spans="1:6" x14ac:dyDescent="0.2">
      <c r="A923" s="987"/>
      <c r="B923" s="933"/>
      <c r="C923" s="934"/>
      <c r="D923" s="988"/>
      <c r="E923" s="990"/>
      <c r="F923" s="989"/>
    </row>
    <row r="924" spans="1:6" x14ac:dyDescent="0.2">
      <c r="A924" s="987"/>
      <c r="B924" s="933"/>
      <c r="C924" s="934"/>
      <c r="D924" s="988"/>
      <c r="E924" s="990"/>
      <c r="F924" s="989"/>
    </row>
    <row r="925" spans="1:6" x14ac:dyDescent="0.2">
      <c r="A925" s="987"/>
      <c r="B925" s="933"/>
      <c r="C925" s="934"/>
      <c r="D925" s="988"/>
      <c r="E925" s="990"/>
      <c r="F925" s="989"/>
    </row>
    <row r="926" spans="1:6" x14ac:dyDescent="0.2">
      <c r="A926" s="987"/>
      <c r="B926" s="933"/>
      <c r="C926" s="934"/>
      <c r="D926" s="988"/>
      <c r="E926" s="990"/>
      <c r="F926" s="989"/>
    </row>
    <row r="927" spans="1:6" x14ac:dyDescent="0.2">
      <c r="A927" s="987"/>
      <c r="B927" s="933"/>
      <c r="C927" s="934"/>
      <c r="D927" s="988"/>
      <c r="E927" s="990"/>
      <c r="F927" s="989"/>
    </row>
    <row r="928" spans="1:6" x14ac:dyDescent="0.2">
      <c r="A928" s="987"/>
      <c r="B928" s="933"/>
      <c r="C928" s="934"/>
      <c r="D928" s="988"/>
      <c r="E928" s="990"/>
      <c r="F928" s="989"/>
    </row>
    <row r="929" spans="1:6" x14ac:dyDescent="0.2">
      <c r="A929" s="987"/>
      <c r="B929" s="933"/>
      <c r="C929" s="934"/>
      <c r="D929" s="988"/>
      <c r="E929" s="990"/>
      <c r="F929" s="989"/>
    </row>
    <row r="930" spans="1:6" x14ac:dyDescent="0.2">
      <c r="A930" s="987"/>
      <c r="B930" s="933"/>
      <c r="C930" s="934"/>
      <c r="D930" s="988"/>
      <c r="E930" s="990"/>
      <c r="F930" s="989"/>
    </row>
    <row r="931" spans="1:6" x14ac:dyDescent="0.2">
      <c r="A931" s="987"/>
      <c r="B931" s="933"/>
      <c r="C931" s="934"/>
      <c r="D931" s="988"/>
      <c r="E931" s="990"/>
      <c r="F931" s="989"/>
    </row>
    <row r="932" spans="1:6" x14ac:dyDescent="0.2">
      <c r="A932" s="987"/>
      <c r="B932" s="933"/>
      <c r="C932" s="934"/>
      <c r="D932" s="988"/>
      <c r="E932" s="990"/>
      <c r="F932" s="989"/>
    </row>
    <row r="933" spans="1:6" x14ac:dyDescent="0.2">
      <c r="A933" s="987"/>
      <c r="B933" s="933"/>
      <c r="C933" s="934"/>
      <c r="D933" s="988"/>
      <c r="E933" s="990"/>
      <c r="F933" s="989"/>
    </row>
    <row r="934" spans="1:6" x14ac:dyDescent="0.2">
      <c r="A934" s="987"/>
      <c r="B934" s="933"/>
      <c r="C934" s="934"/>
      <c r="D934" s="988"/>
      <c r="E934" s="990"/>
      <c r="F934" s="989"/>
    </row>
    <row r="935" spans="1:6" x14ac:dyDescent="0.2">
      <c r="A935" s="987"/>
      <c r="B935" s="933"/>
      <c r="C935" s="934"/>
      <c r="D935" s="988"/>
      <c r="E935" s="990"/>
      <c r="F935" s="989"/>
    </row>
    <row r="936" spans="1:6" x14ac:dyDescent="0.2">
      <c r="A936" s="987"/>
      <c r="B936" s="933"/>
      <c r="C936" s="934"/>
      <c r="D936" s="988"/>
      <c r="E936" s="990"/>
      <c r="F936" s="989"/>
    </row>
    <row r="937" spans="1:6" x14ac:dyDescent="0.2">
      <c r="A937" s="987"/>
      <c r="B937" s="933"/>
      <c r="C937" s="934"/>
      <c r="D937" s="988"/>
      <c r="E937" s="990"/>
      <c r="F937" s="989"/>
    </row>
    <row r="938" spans="1:6" x14ac:dyDescent="0.2">
      <c r="A938" s="987"/>
      <c r="B938" s="933"/>
      <c r="C938" s="934"/>
      <c r="D938" s="988"/>
      <c r="E938" s="990"/>
      <c r="F938" s="989"/>
    </row>
    <row r="939" spans="1:6" x14ac:dyDescent="0.2">
      <c r="A939" s="987"/>
      <c r="B939" s="933"/>
      <c r="C939" s="934"/>
      <c r="D939" s="988"/>
      <c r="E939" s="990"/>
      <c r="F939" s="989"/>
    </row>
    <row r="940" spans="1:6" x14ac:dyDescent="0.2">
      <c r="A940" s="987"/>
      <c r="B940" s="933"/>
      <c r="C940" s="934"/>
      <c r="D940" s="988"/>
      <c r="E940" s="990"/>
      <c r="F940" s="989"/>
    </row>
    <row r="941" spans="1:6" x14ac:dyDescent="0.2">
      <c r="A941" s="987"/>
      <c r="B941" s="933"/>
      <c r="C941" s="934"/>
      <c r="D941" s="988"/>
      <c r="E941" s="990"/>
      <c r="F941" s="989"/>
    </row>
    <row r="942" spans="1:6" x14ac:dyDescent="0.2">
      <c r="A942" s="987"/>
      <c r="B942" s="933"/>
      <c r="C942" s="934"/>
      <c r="D942" s="988"/>
      <c r="E942" s="990"/>
      <c r="F942" s="989"/>
    </row>
    <row r="943" spans="1:6" x14ac:dyDescent="0.2">
      <c r="A943" s="987"/>
      <c r="B943" s="933"/>
      <c r="C943" s="934"/>
      <c r="D943" s="988"/>
      <c r="E943" s="990"/>
      <c r="F943" s="989"/>
    </row>
    <row r="944" spans="1:6" x14ac:dyDescent="0.2">
      <c r="A944" s="987"/>
      <c r="B944" s="933"/>
      <c r="C944" s="934"/>
      <c r="D944" s="988"/>
      <c r="E944" s="990"/>
      <c r="F944" s="989"/>
    </row>
    <row r="945" spans="1:60" x14ac:dyDescent="0.2">
      <c r="A945" s="987"/>
      <c r="B945" s="933"/>
      <c r="C945" s="934"/>
      <c r="D945" s="988"/>
      <c r="E945" s="990"/>
      <c r="F945" s="989"/>
    </row>
    <row r="946" spans="1:60" x14ac:dyDescent="0.2">
      <c r="A946" s="987"/>
      <c r="B946" s="933"/>
      <c r="C946" s="934"/>
      <c r="D946" s="988"/>
      <c r="E946" s="990"/>
      <c r="F946" s="989"/>
    </row>
    <row r="947" spans="1:60" x14ac:dyDescent="0.2">
      <c r="A947" s="987"/>
      <c r="B947" s="933"/>
      <c r="C947" s="934"/>
      <c r="D947" s="988"/>
      <c r="E947" s="990"/>
      <c r="F947" s="989"/>
    </row>
    <row r="948" spans="1:60" x14ac:dyDescent="0.2">
      <c r="A948" s="987"/>
      <c r="B948" s="933"/>
      <c r="C948" s="934"/>
      <c r="D948" s="988"/>
      <c r="E948" s="990"/>
      <c r="F948" s="989"/>
    </row>
    <row r="949" spans="1:60" x14ac:dyDescent="0.2">
      <c r="A949" s="987"/>
      <c r="B949" s="933"/>
      <c r="C949" s="934"/>
      <c r="D949" s="988"/>
      <c r="E949" s="990"/>
      <c r="F949" s="989"/>
    </row>
    <row r="950" spans="1:60" x14ac:dyDescent="0.2">
      <c r="A950" s="987"/>
      <c r="B950" s="933"/>
      <c r="C950" s="934"/>
      <c r="D950" s="988"/>
      <c r="E950" s="990"/>
      <c r="F950" s="989"/>
    </row>
    <row r="951" spans="1:60" x14ac:dyDescent="0.2">
      <c r="A951" s="987"/>
      <c r="B951" s="933"/>
      <c r="C951" s="934"/>
      <c r="D951" s="988"/>
      <c r="E951" s="990"/>
      <c r="F951" s="989"/>
    </row>
    <row r="952" spans="1:60" x14ac:dyDescent="0.2">
      <c r="A952" s="987"/>
      <c r="B952" s="933"/>
      <c r="C952" s="934"/>
      <c r="D952" s="988"/>
      <c r="E952" s="990"/>
      <c r="F952" s="989"/>
    </row>
    <row r="953" spans="1:60" x14ac:dyDescent="0.2">
      <c r="A953" s="987"/>
      <c r="B953" s="933"/>
      <c r="C953" s="934"/>
      <c r="D953" s="988"/>
      <c r="E953" s="990"/>
      <c r="F953" s="989"/>
    </row>
    <row r="954" spans="1:60" x14ac:dyDescent="0.2">
      <c r="A954" s="987"/>
      <c r="B954" s="933"/>
      <c r="C954" s="934"/>
      <c r="D954" s="988"/>
      <c r="E954" s="990"/>
      <c r="F954" s="989"/>
    </row>
    <row r="955" spans="1:60" x14ac:dyDescent="0.2">
      <c r="A955" s="987"/>
      <c r="B955" s="933"/>
      <c r="C955" s="934"/>
      <c r="D955" s="988"/>
      <c r="E955" s="990"/>
      <c r="F955" s="989"/>
    </row>
    <row r="956" spans="1:60" x14ac:dyDescent="0.2">
      <c r="A956" s="987"/>
      <c r="B956" s="933"/>
      <c r="C956" s="934"/>
      <c r="D956" s="988"/>
      <c r="E956" s="990"/>
      <c r="F956" s="989"/>
    </row>
    <row r="957" spans="1:60" x14ac:dyDescent="0.2">
      <c r="A957" s="987"/>
      <c r="B957" s="933"/>
      <c r="C957" s="934"/>
      <c r="D957" s="988"/>
      <c r="E957" s="990"/>
      <c r="F957" s="989"/>
    </row>
    <row r="958" spans="1:60" x14ac:dyDescent="0.2">
      <c r="A958" s="987"/>
      <c r="B958" s="933"/>
      <c r="C958" s="934"/>
      <c r="D958" s="988"/>
      <c r="E958" s="990"/>
      <c r="F958" s="989"/>
    </row>
    <row r="959" spans="1:60" x14ac:dyDescent="0.2">
      <c r="A959" s="987"/>
      <c r="B959" s="933"/>
      <c r="C959" s="934"/>
      <c r="D959" s="988"/>
      <c r="E959" s="990"/>
      <c r="F959" s="989"/>
    </row>
    <row r="960" spans="1:60" s="628" customFormat="1" ht="15" customHeight="1" x14ac:dyDescent="0.25">
      <c r="A960" s="1171" t="s">
        <v>0</v>
      </c>
      <c r="B960" s="1171"/>
      <c r="C960" s="1171"/>
      <c r="D960" s="1171"/>
      <c r="E960" s="1171"/>
      <c r="F960" s="1171"/>
      <c r="G960" s="743"/>
      <c r="H960" s="743"/>
      <c r="I960" s="743"/>
      <c r="J960" s="743"/>
      <c r="K960" s="743"/>
      <c r="L960" s="743"/>
      <c r="M960" s="743"/>
      <c r="N960" s="743"/>
      <c r="O960" s="743"/>
      <c r="P960" s="743"/>
      <c r="Q960" s="743"/>
      <c r="R960" s="743"/>
      <c r="S960" s="743"/>
      <c r="T960" s="743"/>
      <c r="U960" s="743"/>
      <c r="V960" s="743"/>
      <c r="W960" s="743"/>
      <c r="X960" s="743"/>
      <c r="Y960" s="743"/>
      <c r="Z960" s="743"/>
      <c r="AA960" s="743"/>
      <c r="AB960" s="743"/>
      <c r="AC960" s="743"/>
      <c r="AD960" s="743"/>
      <c r="AE960" s="743"/>
      <c r="AF960" s="743"/>
      <c r="AG960" s="743"/>
      <c r="AH960" s="743"/>
      <c r="AI960" s="743"/>
      <c r="AJ960" s="743"/>
      <c r="AK960" s="743"/>
      <c r="AL960" s="743"/>
      <c r="AM960" s="743"/>
      <c r="AN960" s="743"/>
      <c r="AO960" s="743"/>
      <c r="AP960" s="743"/>
      <c r="AQ960" s="743"/>
      <c r="AR960" s="743"/>
      <c r="AS960" s="743"/>
      <c r="AT960" s="743"/>
      <c r="AU960" s="743"/>
      <c r="AV960" s="743"/>
      <c r="AW960" s="743"/>
      <c r="AX960" s="743"/>
      <c r="AY960" s="743"/>
      <c r="AZ960" s="743"/>
      <c r="BA960" s="743"/>
      <c r="BB960" s="743"/>
      <c r="BC960" s="743"/>
      <c r="BD960" s="743"/>
      <c r="BE960" s="743"/>
      <c r="BF960" s="743"/>
      <c r="BG960" s="743"/>
      <c r="BH960" s="743"/>
    </row>
    <row r="961" spans="1:60" s="757" customFormat="1" ht="15" customHeight="1" x14ac:dyDescent="0.25">
      <c r="A961" s="1171" t="s">
        <v>1</v>
      </c>
      <c r="B961" s="1171"/>
      <c r="C961" s="1171"/>
      <c r="D961" s="1171"/>
      <c r="E961" s="1171"/>
      <c r="F961" s="1171"/>
      <c r="G961" s="743"/>
      <c r="H961" s="756"/>
      <c r="I961" s="756"/>
      <c r="J961" s="756"/>
      <c r="K961" s="756"/>
      <c r="L961" s="756"/>
      <c r="M961" s="756"/>
      <c r="N961" s="756"/>
      <c r="O961" s="756"/>
      <c r="P961" s="756"/>
      <c r="Q961" s="756"/>
      <c r="R961" s="756"/>
      <c r="S961" s="756"/>
      <c r="T961" s="756"/>
      <c r="U961" s="756"/>
      <c r="V961" s="756"/>
      <c r="W961" s="756"/>
      <c r="X961" s="756"/>
      <c r="Y961" s="756"/>
      <c r="Z961" s="756"/>
      <c r="AA961" s="756"/>
      <c r="AB961" s="756"/>
      <c r="AC961" s="756"/>
      <c r="AD961" s="756"/>
      <c r="AE961" s="756"/>
      <c r="AF961" s="756"/>
      <c r="AG961" s="756"/>
      <c r="AH961" s="756"/>
      <c r="AI961" s="756"/>
      <c r="AJ961" s="756"/>
      <c r="AK961" s="756"/>
      <c r="AL961" s="756"/>
      <c r="AM961" s="756"/>
      <c r="AN961" s="756"/>
      <c r="AO961" s="756"/>
      <c r="AP961" s="756"/>
      <c r="AQ961" s="756"/>
      <c r="AR961" s="756"/>
      <c r="AS961" s="756"/>
      <c r="AT961" s="756"/>
      <c r="AU961" s="756"/>
      <c r="AV961" s="756"/>
      <c r="AW961" s="756"/>
      <c r="AX961" s="756"/>
      <c r="AY961" s="756"/>
      <c r="AZ961" s="756"/>
      <c r="BA961" s="756"/>
      <c r="BB961" s="756"/>
      <c r="BC961" s="756"/>
      <c r="BD961" s="756"/>
      <c r="BE961" s="756"/>
      <c r="BF961" s="756"/>
      <c r="BG961" s="756"/>
      <c r="BH961" s="756"/>
    </row>
    <row r="962" spans="1:60" s="757" customFormat="1" ht="15" customHeight="1" x14ac:dyDescent="0.25">
      <c r="A962" s="1173" t="s">
        <v>10575</v>
      </c>
      <c r="B962" s="1173"/>
      <c r="C962" s="1173"/>
      <c r="D962" s="1173"/>
      <c r="E962" s="1173"/>
      <c r="F962" s="1173"/>
      <c r="G962" s="743"/>
      <c r="H962" s="756"/>
      <c r="I962" s="756"/>
      <c r="J962" s="756"/>
      <c r="K962" s="756"/>
      <c r="L962" s="756"/>
      <c r="M962" s="756"/>
      <c r="N962" s="756"/>
      <c r="O962" s="756"/>
      <c r="P962" s="756"/>
      <c r="Q962" s="756"/>
      <c r="R962" s="756"/>
      <c r="S962" s="756"/>
      <c r="T962" s="756"/>
      <c r="U962" s="756"/>
      <c r="V962" s="756"/>
      <c r="W962" s="756"/>
      <c r="X962" s="756"/>
      <c r="Y962" s="756"/>
      <c r="Z962" s="756"/>
      <c r="AA962" s="756"/>
      <c r="AB962" s="756"/>
      <c r="AC962" s="756"/>
      <c r="AD962" s="756"/>
      <c r="AE962" s="756"/>
      <c r="AF962" s="756"/>
      <c r="AG962" s="756"/>
      <c r="AH962" s="756"/>
      <c r="AI962" s="756"/>
      <c r="AJ962" s="756"/>
      <c r="AK962" s="756"/>
      <c r="AL962" s="756"/>
      <c r="AM962" s="756"/>
      <c r="AN962" s="756"/>
      <c r="AO962" s="756"/>
      <c r="AP962" s="756"/>
      <c r="AQ962" s="756"/>
      <c r="AR962" s="756"/>
      <c r="AS962" s="756"/>
      <c r="AT962" s="756"/>
      <c r="AU962" s="756"/>
      <c r="AV962" s="756"/>
      <c r="AW962" s="756"/>
      <c r="AX962" s="756"/>
      <c r="AY962" s="756"/>
      <c r="AZ962" s="756"/>
      <c r="BA962" s="756"/>
      <c r="BB962" s="756"/>
      <c r="BC962" s="756"/>
      <c r="BD962" s="756"/>
      <c r="BE962" s="756"/>
      <c r="BF962" s="756"/>
      <c r="BG962" s="756"/>
      <c r="BH962" s="756"/>
    </row>
    <row r="963" spans="1:60" s="757" customFormat="1" ht="15" customHeight="1" x14ac:dyDescent="0.25">
      <c r="A963" s="1173" t="s">
        <v>2</v>
      </c>
      <c r="B963" s="1173"/>
      <c r="C963" s="1173"/>
      <c r="D963" s="1173"/>
      <c r="E963" s="1173"/>
      <c r="F963" s="1173"/>
      <c r="G963" s="743"/>
      <c r="H963" s="756"/>
      <c r="I963" s="756"/>
      <c r="J963" s="756"/>
      <c r="K963" s="756"/>
      <c r="L963" s="756"/>
      <c r="M963" s="756"/>
      <c r="N963" s="756"/>
      <c r="O963" s="756"/>
      <c r="P963" s="756"/>
      <c r="Q963" s="756"/>
      <c r="R963" s="756"/>
      <c r="S963" s="756"/>
      <c r="T963" s="756"/>
      <c r="U963" s="756"/>
      <c r="V963" s="756"/>
      <c r="W963" s="756"/>
      <c r="X963" s="756"/>
      <c r="Y963" s="756"/>
      <c r="Z963" s="756"/>
      <c r="AA963" s="756"/>
      <c r="AB963" s="756"/>
      <c r="AC963" s="756"/>
      <c r="AD963" s="756"/>
      <c r="AE963" s="756"/>
      <c r="AF963" s="756"/>
      <c r="AG963" s="756"/>
      <c r="AH963" s="756"/>
      <c r="AI963" s="756"/>
      <c r="AJ963" s="756"/>
      <c r="AK963" s="756"/>
      <c r="AL963" s="756"/>
      <c r="AM963" s="756"/>
      <c r="AN963" s="756"/>
      <c r="AO963" s="756"/>
      <c r="AP963" s="756"/>
      <c r="AQ963" s="756"/>
      <c r="AR963" s="756"/>
      <c r="AS963" s="756"/>
      <c r="AT963" s="756"/>
      <c r="AU963" s="756"/>
      <c r="AV963" s="756"/>
      <c r="AW963" s="756"/>
      <c r="AX963" s="756"/>
      <c r="AY963" s="756"/>
      <c r="AZ963" s="756"/>
      <c r="BA963" s="756"/>
      <c r="BB963" s="756"/>
      <c r="BC963" s="756"/>
      <c r="BD963" s="756"/>
      <c r="BE963" s="756"/>
      <c r="BF963" s="756"/>
      <c r="BG963" s="756"/>
      <c r="BH963" s="756"/>
    </row>
    <row r="964" spans="1:60" s="757" customFormat="1" ht="15" customHeight="1" x14ac:dyDescent="0.25">
      <c r="A964" s="737"/>
      <c r="B964" s="750"/>
      <c r="C964" s="754"/>
      <c r="D964" s="755"/>
      <c r="E964" s="752"/>
      <c r="F964" s="753"/>
      <c r="G964" s="743"/>
      <c r="H964" s="756"/>
      <c r="I964" s="756"/>
      <c r="J964" s="756"/>
      <c r="K964" s="756"/>
      <c r="L964" s="756"/>
      <c r="M964" s="756"/>
      <c r="N964" s="756"/>
      <c r="O964" s="756"/>
      <c r="P964" s="756"/>
      <c r="Q964" s="756"/>
      <c r="R964" s="756"/>
      <c r="S964" s="756"/>
      <c r="T964" s="756"/>
      <c r="U964" s="756"/>
      <c r="V964" s="756"/>
      <c r="W964" s="756"/>
      <c r="X964" s="756"/>
      <c r="Y964" s="756"/>
      <c r="Z964" s="756"/>
      <c r="AA964" s="756"/>
      <c r="AB964" s="756"/>
      <c r="AC964" s="756"/>
      <c r="AD964" s="756"/>
      <c r="AE964" s="756"/>
      <c r="AF964" s="756"/>
      <c r="AG964" s="756"/>
      <c r="AH964" s="756"/>
      <c r="AI964" s="756"/>
      <c r="AJ964" s="756"/>
      <c r="AK964" s="756"/>
      <c r="AL964" s="756"/>
      <c r="AM964" s="756"/>
      <c r="AN964" s="756"/>
      <c r="AO964" s="756"/>
      <c r="AP964" s="756"/>
      <c r="AQ964" s="756"/>
      <c r="AR964" s="756"/>
      <c r="AS964" s="756"/>
      <c r="AT964" s="756"/>
      <c r="AU964" s="756"/>
      <c r="AV964" s="756"/>
      <c r="AW964" s="756"/>
      <c r="AX964" s="756"/>
      <c r="AY964" s="756"/>
      <c r="AZ964" s="756"/>
      <c r="BA964" s="756"/>
      <c r="BB964" s="756"/>
      <c r="BC964" s="756"/>
      <c r="BD964" s="756"/>
      <c r="BE964" s="756"/>
      <c r="BF964" s="756"/>
      <c r="BG964" s="756"/>
      <c r="BH964" s="756"/>
    </row>
    <row r="965" spans="1:60" s="258" customFormat="1" ht="33" customHeight="1" x14ac:dyDescent="0.2">
      <c r="A965" s="1309" t="s">
        <v>29</v>
      </c>
      <c r="B965" s="1309"/>
      <c r="C965" s="1309"/>
      <c r="D965" s="1309"/>
      <c r="E965" s="1309"/>
      <c r="F965" s="1309"/>
      <c r="G965" s="14"/>
      <c r="H965" s="623"/>
      <c r="I965" s="623"/>
      <c r="J965" s="623"/>
      <c r="K965" s="623"/>
      <c r="L965" s="623"/>
      <c r="M965" s="623"/>
      <c r="N965" s="623"/>
      <c r="O965" s="623"/>
      <c r="P965" s="623"/>
      <c r="Q965" s="623"/>
      <c r="R965" s="623"/>
      <c r="S965" s="623"/>
      <c r="T965" s="623"/>
      <c r="U965" s="623"/>
      <c r="V965" s="623"/>
      <c r="W965" s="623"/>
      <c r="X965" s="623"/>
      <c r="Y965" s="623"/>
      <c r="Z965" s="623"/>
      <c r="AA965" s="623"/>
      <c r="AB965" s="623"/>
      <c r="AC965" s="623"/>
      <c r="AD965" s="623"/>
      <c r="AE965" s="623"/>
      <c r="AF965" s="623"/>
      <c r="AG965" s="623"/>
      <c r="AH965" s="623"/>
      <c r="AI965" s="623"/>
      <c r="AJ965" s="623"/>
      <c r="AK965" s="623"/>
      <c r="AL965" s="623"/>
      <c r="AM965" s="623"/>
      <c r="AN965" s="623"/>
      <c r="AO965" s="623"/>
      <c r="AP965" s="623"/>
      <c r="AQ965" s="623"/>
      <c r="AR965" s="623"/>
      <c r="AS965" s="623"/>
      <c r="AT965" s="623"/>
      <c r="AU965" s="623"/>
      <c r="AV965" s="623"/>
      <c r="AW965" s="623"/>
      <c r="AX965" s="623"/>
      <c r="AY965" s="623"/>
      <c r="AZ965" s="623"/>
      <c r="BA965" s="623"/>
      <c r="BB965" s="623"/>
      <c r="BC965" s="623"/>
      <c r="BD965" s="623"/>
      <c r="BE965" s="623"/>
      <c r="BF965" s="623"/>
      <c r="BG965" s="623"/>
      <c r="BH965" s="623"/>
    </row>
    <row r="966" spans="1:60" s="258" customFormat="1" ht="30" customHeight="1" x14ac:dyDescent="0.2">
      <c r="A966" s="1309" t="s">
        <v>4</v>
      </c>
      <c r="B966" s="1309"/>
      <c r="C966" s="1309"/>
      <c r="D966" s="1309"/>
      <c r="E966" s="1309"/>
      <c r="F966" s="726">
        <v>155014.23000000001</v>
      </c>
      <c r="G966" s="14"/>
      <c r="H966" s="623"/>
      <c r="I966" s="623"/>
      <c r="J966" s="623"/>
      <c r="K966" s="623"/>
      <c r="L966" s="623"/>
      <c r="M966" s="623"/>
      <c r="N966" s="623"/>
      <c r="O966" s="623"/>
      <c r="P966" s="623"/>
      <c r="Q966" s="623"/>
      <c r="R966" s="623"/>
      <c r="S966" s="623"/>
      <c r="T966" s="623"/>
      <c r="U966" s="623"/>
      <c r="V966" s="623"/>
      <c r="W966" s="623"/>
      <c r="X966" s="623"/>
      <c r="Y966" s="623"/>
      <c r="Z966" s="623"/>
      <c r="AA966" s="623"/>
      <c r="AB966" s="623"/>
      <c r="AC966" s="623"/>
      <c r="AD966" s="623"/>
      <c r="AE966" s="623"/>
      <c r="AF966" s="623"/>
      <c r="AG966" s="623"/>
      <c r="AH966" s="623"/>
      <c r="AI966" s="623"/>
      <c r="AJ966" s="623"/>
      <c r="AK966" s="623"/>
      <c r="AL966" s="623"/>
      <c r="AM966" s="623"/>
      <c r="AN966" s="623"/>
      <c r="AO966" s="623"/>
      <c r="AP966" s="623"/>
      <c r="AQ966" s="623"/>
      <c r="AR966" s="623"/>
      <c r="AS966" s="623"/>
      <c r="AT966" s="623"/>
      <c r="AU966" s="623"/>
      <c r="AV966" s="623"/>
      <c r="AW966" s="623"/>
      <c r="AX966" s="623"/>
      <c r="AY966" s="623"/>
      <c r="AZ966" s="623"/>
      <c r="BA966" s="623"/>
      <c r="BB966" s="623"/>
      <c r="BC966" s="623"/>
      <c r="BD966" s="623"/>
      <c r="BE966" s="623"/>
      <c r="BF966" s="623"/>
      <c r="BG966" s="623"/>
      <c r="BH966" s="623"/>
    </row>
    <row r="967" spans="1:60" s="258" customFormat="1" ht="12" customHeight="1" x14ac:dyDescent="0.2">
      <c r="A967" s="998" t="s">
        <v>5</v>
      </c>
      <c r="B967" s="998" t="s">
        <v>23</v>
      </c>
      <c r="C967" s="998" t="s">
        <v>22</v>
      </c>
      <c r="D967" s="998" t="s">
        <v>8</v>
      </c>
      <c r="E967" s="998" t="s">
        <v>9</v>
      </c>
      <c r="F967" s="998" t="s">
        <v>6181</v>
      </c>
      <c r="G967" s="14"/>
      <c r="H967" s="623"/>
      <c r="I967" s="623"/>
      <c r="J967" s="623"/>
      <c r="K967" s="623"/>
      <c r="L967" s="623"/>
      <c r="M967" s="623"/>
      <c r="N967" s="623"/>
      <c r="O967" s="623"/>
      <c r="P967" s="623"/>
      <c r="Q967" s="623"/>
      <c r="R967" s="623"/>
      <c r="S967" s="623"/>
      <c r="T967" s="623"/>
      <c r="U967" s="623"/>
      <c r="V967" s="623"/>
      <c r="W967" s="623"/>
      <c r="X967" s="623"/>
      <c r="Y967" s="623"/>
      <c r="Z967" s="623"/>
      <c r="AA967" s="623"/>
      <c r="AB967" s="623"/>
      <c r="AC967" s="623"/>
      <c r="AD967" s="623"/>
      <c r="AE967" s="623"/>
      <c r="AF967" s="623"/>
      <c r="AG967" s="623"/>
      <c r="AH967" s="623"/>
      <c r="AI967" s="623"/>
      <c r="AJ967" s="623"/>
      <c r="AK967" s="623"/>
      <c r="AL967" s="623"/>
      <c r="AM967" s="623"/>
      <c r="AN967" s="623"/>
      <c r="AO967" s="623"/>
      <c r="AP967" s="623"/>
      <c r="AQ967" s="623"/>
      <c r="AR967" s="623"/>
      <c r="AS967" s="623"/>
      <c r="AT967" s="623"/>
      <c r="AU967" s="623"/>
      <c r="AV967" s="623"/>
      <c r="AW967" s="623"/>
      <c r="AX967" s="623"/>
      <c r="AY967" s="623"/>
      <c r="AZ967" s="623"/>
      <c r="BA967" s="623"/>
      <c r="BB967" s="623"/>
      <c r="BC967" s="623"/>
      <c r="BD967" s="623"/>
      <c r="BE967" s="623"/>
      <c r="BF967" s="623"/>
      <c r="BG967" s="623"/>
      <c r="BH967" s="623"/>
    </row>
    <row r="968" spans="1:60" s="258" customFormat="1" ht="15" customHeight="1" x14ac:dyDescent="0.2">
      <c r="A968" s="61"/>
      <c r="B968" s="1"/>
      <c r="C968" s="2" t="s">
        <v>27</v>
      </c>
      <c r="D968" s="970">
        <v>3062746.96</v>
      </c>
      <c r="E968" s="40"/>
      <c r="F968" s="494">
        <f>F966+D968</f>
        <v>3217761.19</v>
      </c>
      <c r="G968" s="14"/>
      <c r="H968" s="623"/>
      <c r="I968" s="623"/>
      <c r="J968" s="623"/>
      <c r="K968" s="623"/>
      <c r="L968" s="623"/>
      <c r="M968" s="623"/>
      <c r="N968" s="623"/>
      <c r="O968" s="623"/>
      <c r="P968" s="623"/>
      <c r="Q968" s="623"/>
      <c r="R968" s="623"/>
      <c r="S968" s="623"/>
      <c r="T968" s="623"/>
      <c r="U968" s="623"/>
      <c r="V968" s="623"/>
      <c r="W968" s="623"/>
      <c r="X968" s="623"/>
      <c r="Y968" s="623"/>
      <c r="Z968" s="623"/>
      <c r="AA968" s="623"/>
      <c r="AB968" s="623"/>
      <c r="AC968" s="623"/>
      <c r="AD968" s="623"/>
      <c r="AE968" s="623"/>
      <c r="AF968" s="623"/>
      <c r="AG968" s="623"/>
      <c r="AH968" s="623"/>
      <c r="AI968" s="623"/>
      <c r="AJ968" s="623"/>
      <c r="AK968" s="623"/>
      <c r="AL968" s="623"/>
      <c r="AM968" s="623"/>
      <c r="AN968" s="623"/>
      <c r="AO968" s="623"/>
      <c r="AP968" s="623"/>
      <c r="AQ968" s="623"/>
      <c r="AR968" s="623"/>
      <c r="AS968" s="623"/>
      <c r="AT968" s="623"/>
      <c r="AU968" s="623"/>
      <c r="AV968" s="623"/>
      <c r="AW968" s="623"/>
      <c r="AX968" s="623"/>
      <c r="AY968" s="623"/>
      <c r="AZ968" s="623"/>
      <c r="BA968" s="623"/>
      <c r="BB968" s="623"/>
      <c r="BC968" s="623"/>
      <c r="BD968" s="623"/>
      <c r="BE968" s="623"/>
      <c r="BF968" s="623"/>
      <c r="BG968" s="623"/>
      <c r="BH968" s="623"/>
    </row>
    <row r="969" spans="1:60" s="258" customFormat="1" ht="15" customHeight="1" x14ac:dyDescent="0.2">
      <c r="A969" s="61"/>
      <c r="B969" s="1"/>
      <c r="C969" s="2" t="s">
        <v>10166</v>
      </c>
      <c r="D969" s="40"/>
      <c r="E969" s="40"/>
      <c r="F969" s="494">
        <f>F968+D969</f>
        <v>3217761.19</v>
      </c>
      <c r="G969" s="14"/>
      <c r="H969" s="623"/>
      <c r="I969" s="623"/>
      <c r="J969" s="623"/>
      <c r="K969" s="623"/>
      <c r="L969" s="623"/>
      <c r="M969" s="623"/>
      <c r="N969" s="623"/>
      <c r="O969" s="623"/>
      <c r="P969" s="623"/>
      <c r="Q969" s="623"/>
      <c r="R969" s="623"/>
      <c r="S969" s="623"/>
      <c r="T969" s="623"/>
      <c r="U969" s="623"/>
      <c r="V969" s="623"/>
      <c r="W969" s="623"/>
      <c r="X969" s="623"/>
      <c r="Y969" s="623"/>
      <c r="Z969" s="623"/>
      <c r="AA969" s="623"/>
      <c r="AB969" s="623"/>
      <c r="AC969" s="623"/>
      <c r="AD969" s="623"/>
      <c r="AE969" s="623"/>
      <c r="AF969" s="623"/>
      <c r="AG969" s="623"/>
      <c r="AH969" s="623"/>
      <c r="AI969" s="623"/>
      <c r="AJ969" s="623"/>
      <c r="AK969" s="623"/>
      <c r="AL969" s="623"/>
      <c r="AM969" s="623"/>
      <c r="AN969" s="623"/>
      <c r="AO969" s="623"/>
      <c r="AP969" s="623"/>
      <c r="AQ969" s="623"/>
      <c r="AR969" s="623"/>
      <c r="AS969" s="623"/>
      <c r="AT969" s="623"/>
      <c r="AU969" s="623"/>
      <c r="AV969" s="623"/>
      <c r="AW969" s="623"/>
      <c r="AX969" s="623"/>
      <c r="AY969" s="623"/>
      <c r="AZ969" s="623"/>
      <c r="BA969" s="623"/>
      <c r="BB969" s="623"/>
      <c r="BC969" s="623"/>
      <c r="BD969" s="623"/>
      <c r="BE969" s="623"/>
      <c r="BF969" s="623"/>
      <c r="BG969" s="623"/>
      <c r="BH969" s="623"/>
    </row>
    <row r="970" spans="1:60" s="258" customFormat="1" ht="15" customHeight="1" x14ac:dyDescent="0.2">
      <c r="A970" s="61"/>
      <c r="B970" s="1"/>
      <c r="C970" s="2" t="s">
        <v>1084</v>
      </c>
      <c r="D970" s="62"/>
      <c r="E970" s="455"/>
      <c r="F970" s="494">
        <f>F969</f>
        <v>3217761.19</v>
      </c>
      <c r="G970" s="14"/>
      <c r="H970" s="623"/>
      <c r="I970" s="623"/>
      <c r="J970" s="623"/>
      <c r="K970" s="623"/>
      <c r="L970" s="623"/>
      <c r="M970" s="623"/>
      <c r="N970" s="623"/>
      <c r="O970" s="623"/>
      <c r="P970" s="623"/>
      <c r="Q970" s="623"/>
      <c r="R970" s="623"/>
      <c r="S970" s="623"/>
      <c r="T970" s="623"/>
      <c r="U970" s="623"/>
      <c r="V970" s="623"/>
      <c r="W970" s="623"/>
      <c r="X970" s="623"/>
      <c r="Y970" s="623"/>
      <c r="Z970" s="623"/>
      <c r="AA970" s="623"/>
      <c r="AB970" s="623"/>
      <c r="AC970" s="623"/>
      <c r="AD970" s="623"/>
      <c r="AE970" s="623"/>
      <c r="AF970" s="623"/>
      <c r="AG970" s="623"/>
      <c r="AH970" s="623"/>
      <c r="AI970" s="623"/>
      <c r="AJ970" s="623"/>
      <c r="AK970" s="623"/>
      <c r="AL970" s="623"/>
      <c r="AM970" s="623"/>
      <c r="AN970" s="623"/>
      <c r="AO970" s="623"/>
      <c r="AP970" s="623"/>
      <c r="AQ970" s="623"/>
      <c r="AR970" s="623"/>
      <c r="AS970" s="623"/>
      <c r="AT970" s="623"/>
      <c r="AU970" s="623"/>
      <c r="AV970" s="623"/>
      <c r="AW970" s="623"/>
      <c r="AX970" s="623"/>
      <c r="AY970" s="623"/>
      <c r="AZ970" s="623"/>
      <c r="BA970" s="623"/>
      <c r="BB970" s="623"/>
      <c r="BC970" s="623"/>
      <c r="BD970" s="623"/>
      <c r="BE970" s="623"/>
      <c r="BF970" s="623"/>
      <c r="BG970" s="623"/>
      <c r="BH970" s="623"/>
    </row>
    <row r="971" spans="1:60" s="258" customFormat="1" ht="15" customHeight="1" x14ac:dyDescent="0.2">
      <c r="A971" s="61"/>
      <c r="B971" s="1"/>
      <c r="C971" s="2" t="s">
        <v>11704</v>
      </c>
      <c r="D971" s="62"/>
      <c r="E971" s="455">
        <v>457.92</v>
      </c>
      <c r="F971" s="494">
        <f>F970-E971</f>
        <v>3217303.27</v>
      </c>
      <c r="G971" s="14"/>
      <c r="H971" s="623"/>
      <c r="I971" s="623"/>
      <c r="J971" s="623"/>
      <c r="K971" s="623"/>
      <c r="L971" s="623"/>
      <c r="M971" s="623"/>
      <c r="N971" s="623"/>
      <c r="O971" s="623"/>
      <c r="P971" s="623"/>
      <c r="Q971" s="623"/>
      <c r="R971" s="623"/>
      <c r="S971" s="623"/>
      <c r="T971" s="623"/>
      <c r="U971" s="623"/>
      <c r="V971" s="623"/>
      <c r="W971" s="623"/>
      <c r="X971" s="623"/>
      <c r="Y971" s="623"/>
      <c r="Z971" s="623"/>
      <c r="AA971" s="623"/>
      <c r="AB971" s="623"/>
      <c r="AC971" s="623"/>
      <c r="AD971" s="623"/>
      <c r="AE971" s="623"/>
      <c r="AF971" s="623"/>
      <c r="AG971" s="623"/>
      <c r="AH971" s="623"/>
      <c r="AI971" s="623"/>
      <c r="AJ971" s="623"/>
      <c r="AK971" s="623"/>
      <c r="AL971" s="623"/>
      <c r="AM971" s="623"/>
      <c r="AN971" s="623"/>
      <c r="AO971" s="623"/>
      <c r="AP971" s="623"/>
      <c r="AQ971" s="623"/>
      <c r="AR971" s="623"/>
      <c r="AS971" s="623"/>
      <c r="AT971" s="623"/>
      <c r="AU971" s="623"/>
      <c r="AV971" s="623"/>
      <c r="AW971" s="623"/>
      <c r="AX971" s="623"/>
      <c r="AY971" s="623"/>
      <c r="AZ971" s="623"/>
      <c r="BA971" s="623"/>
      <c r="BB971" s="623"/>
      <c r="BC971" s="623"/>
      <c r="BD971" s="623"/>
      <c r="BE971" s="623"/>
      <c r="BF971" s="623"/>
      <c r="BG971" s="623"/>
      <c r="BH971" s="623"/>
    </row>
    <row r="972" spans="1:60" s="258" customFormat="1" ht="15" customHeight="1" x14ac:dyDescent="0.2">
      <c r="A972" s="61"/>
      <c r="B972" s="1"/>
      <c r="C972" s="530" t="s">
        <v>2479</v>
      </c>
      <c r="D972" s="62"/>
      <c r="E972" s="455">
        <v>4630.33</v>
      </c>
      <c r="F972" s="494">
        <f t="shared" ref="F972:F1024" si="14">F971-E972</f>
        <v>3212672.94</v>
      </c>
      <c r="G972" s="14"/>
      <c r="H972" s="623"/>
      <c r="I972" s="623"/>
      <c r="J972" s="623"/>
      <c r="K972" s="623"/>
      <c r="L972" s="623"/>
      <c r="M972" s="623"/>
      <c r="N972" s="623"/>
      <c r="O972" s="623"/>
      <c r="P972" s="623"/>
      <c r="Q972" s="623"/>
      <c r="R972" s="623"/>
      <c r="S972" s="623"/>
      <c r="T972" s="623"/>
      <c r="U972" s="623"/>
      <c r="V972" s="623"/>
      <c r="W972" s="623"/>
      <c r="X972" s="623"/>
      <c r="Y972" s="623"/>
      <c r="Z972" s="623"/>
      <c r="AA972" s="623"/>
      <c r="AB972" s="623"/>
      <c r="AC972" s="623"/>
      <c r="AD972" s="623"/>
      <c r="AE972" s="623"/>
      <c r="AF972" s="623"/>
      <c r="AG972" s="623"/>
      <c r="AH972" s="623"/>
      <c r="AI972" s="623"/>
      <c r="AJ972" s="623"/>
      <c r="AK972" s="623"/>
      <c r="AL972" s="623"/>
      <c r="AM972" s="623"/>
      <c r="AN972" s="623"/>
      <c r="AO972" s="623"/>
      <c r="AP972" s="623"/>
      <c r="AQ972" s="623"/>
      <c r="AR972" s="623"/>
      <c r="AS972" s="623"/>
      <c r="AT972" s="623"/>
      <c r="AU972" s="623"/>
      <c r="AV972" s="623"/>
      <c r="AW972" s="623"/>
      <c r="AX972" s="623"/>
      <c r="AY972" s="623"/>
      <c r="AZ972" s="623"/>
      <c r="BA972" s="623"/>
      <c r="BB972" s="623"/>
      <c r="BC972" s="623"/>
      <c r="BD972" s="623"/>
      <c r="BE972" s="623"/>
      <c r="BF972" s="623"/>
      <c r="BG972" s="623"/>
      <c r="BH972" s="623"/>
    </row>
    <row r="973" spans="1:60" s="258" customFormat="1" ht="15" customHeight="1" x14ac:dyDescent="0.2">
      <c r="A973" s="61"/>
      <c r="B973" s="1"/>
      <c r="C973" s="2" t="s">
        <v>1083</v>
      </c>
      <c r="D973" s="62"/>
      <c r="E973" s="455">
        <v>1000</v>
      </c>
      <c r="F973" s="494">
        <f t="shared" si="14"/>
        <v>3211672.94</v>
      </c>
      <c r="G973" s="14"/>
      <c r="H973" s="623"/>
      <c r="I973" s="623"/>
      <c r="J973" s="623"/>
      <c r="K973" s="623"/>
      <c r="L973" s="623"/>
      <c r="M973" s="623"/>
      <c r="N973" s="623"/>
      <c r="O973" s="623"/>
      <c r="P973" s="623"/>
      <c r="Q973" s="623"/>
      <c r="R973" s="623"/>
      <c r="S973" s="623"/>
      <c r="T973" s="623"/>
      <c r="U973" s="623"/>
      <c r="V973" s="623"/>
      <c r="W973" s="623"/>
      <c r="X973" s="623"/>
      <c r="Y973" s="623"/>
      <c r="Z973" s="623"/>
      <c r="AA973" s="623"/>
      <c r="AB973" s="623"/>
      <c r="AC973" s="623"/>
      <c r="AD973" s="623"/>
      <c r="AE973" s="623"/>
      <c r="AF973" s="623"/>
      <c r="AG973" s="623"/>
      <c r="AH973" s="623"/>
      <c r="AI973" s="623"/>
      <c r="AJ973" s="623"/>
      <c r="AK973" s="623"/>
      <c r="AL973" s="623"/>
      <c r="AM973" s="623"/>
      <c r="AN973" s="623"/>
      <c r="AO973" s="623"/>
      <c r="AP973" s="623"/>
      <c r="AQ973" s="623"/>
      <c r="AR973" s="623"/>
      <c r="AS973" s="623"/>
      <c r="AT973" s="623"/>
      <c r="AU973" s="623"/>
      <c r="AV973" s="623"/>
      <c r="AW973" s="623"/>
      <c r="AX973" s="623"/>
      <c r="AY973" s="623"/>
      <c r="AZ973" s="623"/>
      <c r="BA973" s="623"/>
      <c r="BB973" s="623"/>
      <c r="BC973" s="623"/>
      <c r="BD973" s="623"/>
      <c r="BE973" s="623"/>
      <c r="BF973" s="623"/>
      <c r="BG973" s="623"/>
      <c r="BH973" s="623"/>
    </row>
    <row r="974" spans="1:60" ht="15" customHeight="1" x14ac:dyDescent="0.2">
      <c r="A974" s="87"/>
      <c r="B974" s="27"/>
      <c r="C974" s="2" t="s">
        <v>1358</v>
      </c>
      <c r="D974" s="62"/>
      <c r="E974" s="717">
        <v>175</v>
      </c>
      <c r="F974" s="494">
        <f t="shared" si="14"/>
        <v>3211497.94</v>
      </c>
    </row>
    <row r="975" spans="1:60" ht="33" customHeight="1" x14ac:dyDescent="0.2">
      <c r="A975" s="892">
        <v>44501</v>
      </c>
      <c r="B975" s="971" t="s">
        <v>11654</v>
      </c>
      <c r="C975" s="882" t="s">
        <v>10943</v>
      </c>
      <c r="D975" s="434"/>
      <c r="E975" s="837">
        <v>6994</v>
      </c>
      <c r="F975" s="494">
        <f t="shared" si="14"/>
        <v>3204503.94</v>
      </c>
    </row>
    <row r="976" spans="1:60" ht="32.25" customHeight="1" x14ac:dyDescent="0.2">
      <c r="A976" s="892">
        <v>44501</v>
      </c>
      <c r="B976" s="971" t="s">
        <v>11655</v>
      </c>
      <c r="C976" s="882" t="s">
        <v>10944</v>
      </c>
      <c r="D976" s="434"/>
      <c r="E976" s="837">
        <v>6994</v>
      </c>
      <c r="F976" s="494">
        <f t="shared" si="14"/>
        <v>3197509.94</v>
      </c>
    </row>
    <row r="977" spans="1:60" ht="38.25" customHeight="1" x14ac:dyDescent="0.2">
      <c r="A977" s="892">
        <v>44501</v>
      </c>
      <c r="B977" s="971" t="s">
        <v>11656</v>
      </c>
      <c r="C977" s="882" t="s">
        <v>10945</v>
      </c>
      <c r="D977" s="432"/>
      <c r="E977" s="837">
        <v>6294.6</v>
      </c>
      <c r="F977" s="494">
        <f t="shared" si="14"/>
        <v>3191215.34</v>
      </c>
    </row>
    <row r="978" spans="1:60" ht="33" customHeight="1" x14ac:dyDescent="0.2">
      <c r="A978" s="892">
        <v>44501</v>
      </c>
      <c r="B978" s="971" t="s">
        <v>11657</v>
      </c>
      <c r="C978" s="882" t="s">
        <v>11024</v>
      </c>
      <c r="D978" s="969"/>
      <c r="E978" s="837">
        <v>68400</v>
      </c>
      <c r="F978" s="494">
        <f t="shared" si="14"/>
        <v>3122815.34</v>
      </c>
    </row>
    <row r="979" spans="1:60" ht="28.5" customHeight="1" x14ac:dyDescent="0.2">
      <c r="A979" s="892">
        <v>44501</v>
      </c>
      <c r="B979" s="971" t="s">
        <v>11658</v>
      </c>
      <c r="C979" s="882" t="s">
        <v>11025</v>
      </c>
      <c r="D979" s="969"/>
      <c r="E979" s="838">
        <v>73800</v>
      </c>
      <c r="F979" s="494">
        <f t="shared" si="14"/>
        <v>3049015.34</v>
      </c>
    </row>
    <row r="980" spans="1:60" ht="33" customHeight="1" x14ac:dyDescent="0.2">
      <c r="A980" s="892">
        <v>44501</v>
      </c>
      <c r="B980" s="971" t="s">
        <v>11659</v>
      </c>
      <c r="C980" s="882" t="s">
        <v>11026</v>
      </c>
      <c r="D980" s="969"/>
      <c r="E980" s="838">
        <v>31204</v>
      </c>
      <c r="F980" s="494">
        <f t="shared" si="14"/>
        <v>3017811.34</v>
      </c>
    </row>
    <row r="981" spans="1:60" s="235" customFormat="1" ht="44.25" customHeight="1" x14ac:dyDescent="0.2">
      <c r="A981" s="892">
        <v>44501</v>
      </c>
      <c r="B981" s="971" t="s">
        <v>11660</v>
      </c>
      <c r="C981" s="882" t="s">
        <v>11027</v>
      </c>
      <c r="D981" s="969"/>
      <c r="E981" s="838">
        <v>91460</v>
      </c>
      <c r="F981" s="494">
        <f t="shared" si="14"/>
        <v>2926351.34</v>
      </c>
      <c r="G981" s="908"/>
      <c r="H981" s="279"/>
      <c r="I981" s="279"/>
      <c r="J981" s="279"/>
      <c r="K981" s="279"/>
      <c r="L981" s="279"/>
      <c r="M981" s="279"/>
      <c r="N981" s="279"/>
      <c r="O981" s="279"/>
      <c r="P981" s="279"/>
      <c r="Q981" s="279"/>
      <c r="R981" s="279"/>
      <c r="S981" s="279"/>
      <c r="T981" s="279"/>
      <c r="U981" s="279"/>
      <c r="V981" s="279"/>
      <c r="W981" s="279"/>
      <c r="X981" s="279"/>
      <c r="Y981" s="279"/>
      <c r="Z981" s="279"/>
      <c r="AA981" s="279"/>
      <c r="AB981" s="279"/>
      <c r="AC981" s="279"/>
      <c r="AD981" s="279"/>
      <c r="AE981" s="279"/>
      <c r="AF981" s="279"/>
      <c r="AG981" s="279"/>
      <c r="AH981" s="279"/>
      <c r="AI981" s="279"/>
      <c r="AJ981" s="279"/>
      <c r="AK981" s="279"/>
      <c r="AL981" s="279"/>
      <c r="AM981" s="279"/>
      <c r="AN981" s="279"/>
      <c r="AO981" s="279"/>
      <c r="AP981" s="279"/>
      <c r="AQ981" s="279"/>
      <c r="AR981" s="279"/>
      <c r="AS981" s="279"/>
      <c r="AT981" s="279"/>
      <c r="AU981" s="279"/>
      <c r="AV981" s="279"/>
      <c r="AW981" s="279"/>
      <c r="AX981" s="279"/>
      <c r="AY981" s="279"/>
      <c r="AZ981" s="279"/>
      <c r="BA981" s="279"/>
      <c r="BB981" s="279"/>
      <c r="BC981" s="279"/>
      <c r="BD981" s="279"/>
      <c r="BE981" s="279"/>
      <c r="BF981" s="279"/>
      <c r="BG981" s="279"/>
      <c r="BH981" s="279"/>
    </row>
    <row r="982" spans="1:60" ht="32.25" customHeight="1" x14ac:dyDescent="0.2">
      <c r="A982" s="892">
        <v>44501</v>
      </c>
      <c r="B982" s="971" t="s">
        <v>11661</v>
      </c>
      <c r="C982" s="882" t="s">
        <v>11028</v>
      </c>
      <c r="D982" s="969"/>
      <c r="E982" s="838">
        <v>15073.05</v>
      </c>
      <c r="F982" s="494">
        <f t="shared" si="14"/>
        <v>2911278.29</v>
      </c>
    </row>
    <row r="983" spans="1:60" ht="42" customHeight="1" x14ac:dyDescent="0.2">
      <c r="A983" s="892">
        <v>44501</v>
      </c>
      <c r="B983" s="971" t="s">
        <v>11662</v>
      </c>
      <c r="C983" s="882" t="s">
        <v>11029</v>
      </c>
      <c r="D983" s="969"/>
      <c r="E983" s="838">
        <v>35340.75</v>
      </c>
      <c r="F983" s="494">
        <f t="shared" si="14"/>
        <v>2875937.54</v>
      </c>
    </row>
    <row r="984" spans="1:60" ht="39.75" customHeight="1" x14ac:dyDescent="0.2">
      <c r="A984" s="892">
        <v>44501</v>
      </c>
      <c r="B984" s="971" t="s">
        <v>11663</v>
      </c>
      <c r="C984" s="882" t="s">
        <v>11030</v>
      </c>
      <c r="D984" s="969"/>
      <c r="E984" s="838">
        <v>271143.5</v>
      </c>
      <c r="F984" s="494">
        <f t="shared" si="14"/>
        <v>2604794.04</v>
      </c>
    </row>
    <row r="985" spans="1:60" ht="34.5" customHeight="1" x14ac:dyDescent="0.2">
      <c r="A985" s="892">
        <v>44501</v>
      </c>
      <c r="B985" s="971" t="s">
        <v>11664</v>
      </c>
      <c r="C985" s="882" t="s">
        <v>11031</v>
      </c>
      <c r="D985" s="969"/>
      <c r="E985" s="838">
        <v>341170.47</v>
      </c>
      <c r="F985" s="494">
        <f t="shared" si="14"/>
        <v>2263623.5700000003</v>
      </c>
    </row>
    <row r="986" spans="1:60" ht="32.25" customHeight="1" x14ac:dyDescent="0.2">
      <c r="A986" s="892">
        <v>44501</v>
      </c>
      <c r="B986" s="971" t="s">
        <v>11665</v>
      </c>
      <c r="C986" s="882" t="s">
        <v>11032</v>
      </c>
      <c r="D986" s="969"/>
      <c r="E986" s="838">
        <v>20340</v>
      </c>
      <c r="F986" s="494">
        <f t="shared" si="14"/>
        <v>2243283.5700000003</v>
      </c>
    </row>
    <row r="987" spans="1:60" ht="32.25" customHeight="1" x14ac:dyDescent="0.2">
      <c r="A987" s="892">
        <v>44501</v>
      </c>
      <c r="B987" s="971" t="s">
        <v>11666</v>
      </c>
      <c r="C987" s="882" t="s">
        <v>11033</v>
      </c>
      <c r="D987" s="969"/>
      <c r="E987" s="838">
        <v>59610.400000000001</v>
      </c>
      <c r="F987" s="494">
        <f t="shared" si="14"/>
        <v>2183673.1700000004</v>
      </c>
    </row>
    <row r="988" spans="1:60" ht="32.25" customHeight="1" x14ac:dyDescent="0.2">
      <c r="A988" s="892">
        <v>44501</v>
      </c>
      <c r="B988" s="971" t="s">
        <v>11667</v>
      </c>
      <c r="C988" s="882" t="s">
        <v>11034</v>
      </c>
      <c r="D988" s="969"/>
      <c r="E988" s="838">
        <v>105824.6</v>
      </c>
      <c r="F988" s="494">
        <f t="shared" si="14"/>
        <v>2077848.5700000003</v>
      </c>
    </row>
    <row r="989" spans="1:60" ht="43.5" customHeight="1" x14ac:dyDescent="0.2">
      <c r="A989" s="892">
        <v>44501</v>
      </c>
      <c r="B989" s="971" t="s">
        <v>11668</v>
      </c>
      <c r="C989" s="882" t="s">
        <v>11035</v>
      </c>
      <c r="D989" s="969"/>
      <c r="E989" s="838">
        <v>56490</v>
      </c>
      <c r="F989" s="494">
        <f t="shared" si="14"/>
        <v>2021358.5700000003</v>
      </c>
      <c r="I989" s="14" t="s">
        <v>37</v>
      </c>
    </row>
    <row r="990" spans="1:60" ht="41.25" customHeight="1" x14ac:dyDescent="0.2">
      <c r="A990" s="892">
        <v>44501</v>
      </c>
      <c r="B990" s="971" t="s">
        <v>11669</v>
      </c>
      <c r="C990" s="882" t="s">
        <v>11036</v>
      </c>
      <c r="D990" s="969"/>
      <c r="E990" s="838">
        <v>17406.18</v>
      </c>
      <c r="F990" s="494">
        <f t="shared" si="14"/>
        <v>2003952.3900000004</v>
      </c>
    </row>
    <row r="991" spans="1:60" ht="35.25" customHeight="1" x14ac:dyDescent="0.2">
      <c r="A991" s="892">
        <v>44508</v>
      </c>
      <c r="B991" s="971" t="s">
        <v>11670</v>
      </c>
      <c r="C991" s="882" t="s">
        <v>11037</v>
      </c>
      <c r="D991" s="969"/>
      <c r="E991" s="838">
        <v>59400.01</v>
      </c>
      <c r="F991" s="494">
        <f t="shared" si="14"/>
        <v>1944552.3800000004</v>
      </c>
    </row>
    <row r="992" spans="1:60" ht="33.75" customHeight="1" x14ac:dyDescent="0.2">
      <c r="A992" s="892">
        <v>44508</v>
      </c>
      <c r="B992" s="971" t="s">
        <v>11671</v>
      </c>
      <c r="C992" s="882" t="s">
        <v>11038</v>
      </c>
      <c r="D992" s="969"/>
      <c r="E992" s="838">
        <v>106220</v>
      </c>
      <c r="F992" s="494">
        <f t="shared" si="14"/>
        <v>1838332.3800000004</v>
      </c>
    </row>
    <row r="993" spans="1:6" ht="33.75" customHeight="1" x14ac:dyDescent="0.2">
      <c r="A993" s="892">
        <v>44508</v>
      </c>
      <c r="B993" s="971" t="s">
        <v>11672</v>
      </c>
      <c r="C993" s="882" t="s">
        <v>11039</v>
      </c>
      <c r="D993" s="969"/>
      <c r="E993" s="838">
        <v>14526</v>
      </c>
      <c r="F993" s="494">
        <f t="shared" si="14"/>
        <v>1823806.3800000004</v>
      </c>
    </row>
    <row r="994" spans="1:6" ht="30.75" customHeight="1" x14ac:dyDescent="0.2">
      <c r="A994" s="892">
        <v>44508</v>
      </c>
      <c r="B994" s="971" t="s">
        <v>11673</v>
      </c>
      <c r="C994" s="882" t="s">
        <v>11040</v>
      </c>
      <c r="D994" s="969"/>
      <c r="E994" s="838">
        <v>82800</v>
      </c>
      <c r="F994" s="494">
        <f t="shared" si="14"/>
        <v>1741006.3800000004</v>
      </c>
    </row>
    <row r="995" spans="1:6" ht="37.5" customHeight="1" x14ac:dyDescent="0.2">
      <c r="A995" s="892">
        <v>44508</v>
      </c>
      <c r="B995" s="971" t="s">
        <v>11674</v>
      </c>
      <c r="C995" s="882" t="s">
        <v>11041</v>
      </c>
      <c r="D995" s="969"/>
      <c r="E995" s="838">
        <v>81000</v>
      </c>
      <c r="F995" s="494">
        <f t="shared" si="14"/>
        <v>1660006.3800000004</v>
      </c>
    </row>
    <row r="996" spans="1:6" ht="36.75" customHeight="1" x14ac:dyDescent="0.2">
      <c r="A996" s="892">
        <v>44508</v>
      </c>
      <c r="B996" s="971" t="s">
        <v>11675</v>
      </c>
      <c r="C996" s="882" t="s">
        <v>11042</v>
      </c>
      <c r="D996" s="969"/>
      <c r="E996" s="838">
        <v>77400</v>
      </c>
      <c r="F996" s="494">
        <f t="shared" si="14"/>
        <v>1582606.3800000004</v>
      </c>
    </row>
    <row r="997" spans="1:6" ht="33.75" customHeight="1" x14ac:dyDescent="0.2">
      <c r="A997" s="892">
        <v>44508</v>
      </c>
      <c r="B997" s="971" t="s">
        <v>11676</v>
      </c>
      <c r="C997" s="882" t="s">
        <v>11043</v>
      </c>
      <c r="D997" s="969"/>
      <c r="E997" s="838">
        <v>23400</v>
      </c>
      <c r="F997" s="494">
        <f t="shared" si="14"/>
        <v>1559206.3800000004</v>
      </c>
    </row>
    <row r="998" spans="1:6" ht="40.5" customHeight="1" x14ac:dyDescent="0.2">
      <c r="A998" s="892">
        <v>44508</v>
      </c>
      <c r="B998" s="971" t="s">
        <v>11677</v>
      </c>
      <c r="C998" s="882" t="s">
        <v>11044</v>
      </c>
      <c r="D998" s="969"/>
      <c r="E998" s="838">
        <v>20982</v>
      </c>
      <c r="F998" s="494">
        <f t="shared" si="14"/>
        <v>1538224.3800000004</v>
      </c>
    </row>
    <row r="999" spans="1:6" ht="35.25" customHeight="1" x14ac:dyDescent="0.2">
      <c r="A999" s="892">
        <v>44508</v>
      </c>
      <c r="B999" s="971" t="s">
        <v>11678</v>
      </c>
      <c r="C999" s="882" t="s">
        <v>11045</v>
      </c>
      <c r="D999" s="969"/>
      <c r="E999" s="838">
        <v>107460.12</v>
      </c>
      <c r="F999" s="494">
        <f t="shared" si="14"/>
        <v>1430764.2600000002</v>
      </c>
    </row>
    <row r="1000" spans="1:6" ht="42.75" customHeight="1" x14ac:dyDescent="0.2">
      <c r="A1000" s="892">
        <v>44508</v>
      </c>
      <c r="B1000" s="971" t="s">
        <v>11679</v>
      </c>
      <c r="C1000" s="882" t="s">
        <v>11046</v>
      </c>
      <c r="D1000" s="969"/>
      <c r="E1000" s="838">
        <v>21789</v>
      </c>
      <c r="F1000" s="494">
        <f t="shared" si="14"/>
        <v>1408975.2600000002</v>
      </c>
    </row>
    <row r="1001" spans="1:6" ht="30.75" customHeight="1" x14ac:dyDescent="0.2">
      <c r="A1001" s="892">
        <v>44508</v>
      </c>
      <c r="B1001" s="971" t="s">
        <v>11680</v>
      </c>
      <c r="C1001" s="882" t="s">
        <v>11047</v>
      </c>
      <c r="D1001" s="969"/>
      <c r="E1001" s="838">
        <v>25200</v>
      </c>
      <c r="F1001" s="494">
        <f t="shared" si="14"/>
        <v>1383775.2600000002</v>
      </c>
    </row>
    <row r="1002" spans="1:6" ht="35.25" customHeight="1" x14ac:dyDescent="0.2">
      <c r="A1002" s="892">
        <v>44508</v>
      </c>
      <c r="B1002" s="971" t="s">
        <v>11681</v>
      </c>
      <c r="C1002" s="882" t="s">
        <v>11048</v>
      </c>
      <c r="D1002" s="969"/>
      <c r="E1002" s="838">
        <v>15840</v>
      </c>
      <c r="F1002" s="494">
        <f t="shared" si="14"/>
        <v>1367935.2600000002</v>
      </c>
    </row>
    <row r="1003" spans="1:6" ht="36" customHeight="1" x14ac:dyDescent="0.2">
      <c r="A1003" s="892">
        <v>44508</v>
      </c>
      <c r="B1003" s="971" t="s">
        <v>11682</v>
      </c>
      <c r="C1003" s="882" t="s">
        <v>11049</v>
      </c>
      <c r="D1003" s="969"/>
      <c r="E1003" s="838">
        <v>14850</v>
      </c>
      <c r="F1003" s="494">
        <f t="shared" si="14"/>
        <v>1353085.2600000002</v>
      </c>
    </row>
    <row r="1004" spans="1:6" ht="32.25" customHeight="1" x14ac:dyDescent="0.2">
      <c r="A1004" s="892">
        <v>44508</v>
      </c>
      <c r="B1004" s="971" t="s">
        <v>11683</v>
      </c>
      <c r="C1004" s="882" t="s">
        <v>11050</v>
      </c>
      <c r="D1004" s="969"/>
      <c r="E1004" s="838">
        <v>7236</v>
      </c>
      <c r="F1004" s="494">
        <f t="shared" si="14"/>
        <v>1345849.2600000002</v>
      </c>
    </row>
    <row r="1005" spans="1:6" ht="32.25" customHeight="1" x14ac:dyDescent="0.2">
      <c r="A1005" s="892">
        <v>44508</v>
      </c>
      <c r="B1005" s="971" t="s">
        <v>11684</v>
      </c>
      <c r="C1005" s="882" t="s">
        <v>11051</v>
      </c>
      <c r="D1005" s="969"/>
      <c r="E1005" s="838">
        <v>18000</v>
      </c>
      <c r="F1005" s="494">
        <f t="shared" si="14"/>
        <v>1327849.2600000002</v>
      </c>
    </row>
    <row r="1006" spans="1:6" ht="30" customHeight="1" x14ac:dyDescent="0.2">
      <c r="A1006" s="892">
        <v>44508</v>
      </c>
      <c r="B1006" s="971" t="s">
        <v>11685</v>
      </c>
      <c r="C1006" s="882" t="s">
        <v>11052</v>
      </c>
      <c r="D1006" s="969"/>
      <c r="E1006" s="838">
        <v>4500</v>
      </c>
      <c r="F1006" s="494">
        <f t="shared" si="14"/>
        <v>1323349.2600000002</v>
      </c>
    </row>
    <row r="1007" spans="1:6" ht="30.75" customHeight="1" x14ac:dyDescent="0.2">
      <c r="A1007" s="892">
        <v>44510</v>
      </c>
      <c r="B1007" s="971" t="s">
        <v>11686</v>
      </c>
      <c r="C1007" s="882" t="s">
        <v>11053</v>
      </c>
      <c r="D1007" s="969"/>
      <c r="E1007" s="838">
        <v>179113.82</v>
      </c>
      <c r="F1007" s="494">
        <f t="shared" si="14"/>
        <v>1144235.4400000002</v>
      </c>
    </row>
    <row r="1008" spans="1:6" ht="36" customHeight="1" x14ac:dyDescent="0.2">
      <c r="A1008" s="892">
        <v>44511</v>
      </c>
      <c r="B1008" s="971" t="s">
        <v>11687</v>
      </c>
      <c r="C1008" s="882" t="s">
        <v>11054</v>
      </c>
      <c r="D1008" s="969"/>
      <c r="E1008" s="838">
        <v>79674.58</v>
      </c>
      <c r="F1008" s="494">
        <f t="shared" si="14"/>
        <v>1064560.8600000001</v>
      </c>
    </row>
    <row r="1009" spans="1:61" ht="38.25" customHeight="1" x14ac:dyDescent="0.2">
      <c r="A1009" s="892">
        <v>44511</v>
      </c>
      <c r="B1009" s="971" t="s">
        <v>11688</v>
      </c>
      <c r="C1009" s="882" t="s">
        <v>11055</v>
      </c>
      <c r="D1009" s="969"/>
      <c r="E1009" s="838">
        <v>98875</v>
      </c>
      <c r="F1009" s="494">
        <f t="shared" si="14"/>
        <v>965685.8600000001</v>
      </c>
    </row>
    <row r="1010" spans="1:61" ht="36" customHeight="1" x14ac:dyDescent="0.2">
      <c r="A1010" s="892">
        <v>44511</v>
      </c>
      <c r="B1010" s="971" t="s">
        <v>11689</v>
      </c>
      <c r="C1010" s="882" t="s">
        <v>11056</v>
      </c>
      <c r="D1010" s="969"/>
      <c r="E1010" s="838">
        <v>48120.76</v>
      </c>
      <c r="F1010" s="494">
        <f t="shared" si="14"/>
        <v>917565.10000000009</v>
      </c>
    </row>
    <row r="1011" spans="1:61" ht="43.5" customHeight="1" x14ac:dyDescent="0.2">
      <c r="A1011" s="892">
        <v>44511</v>
      </c>
      <c r="B1011" s="971" t="s">
        <v>11690</v>
      </c>
      <c r="C1011" s="882" t="s">
        <v>11057</v>
      </c>
      <c r="D1011" s="969"/>
      <c r="E1011" s="838">
        <v>40113.839999999997</v>
      </c>
      <c r="F1011" s="494">
        <f t="shared" si="14"/>
        <v>877451.26000000013</v>
      </c>
    </row>
    <row r="1012" spans="1:61" ht="31.5" customHeight="1" x14ac:dyDescent="0.2">
      <c r="A1012" s="892">
        <v>44515</v>
      </c>
      <c r="B1012" s="971" t="s">
        <v>11691</v>
      </c>
      <c r="C1012" s="894" t="s">
        <v>11060</v>
      </c>
      <c r="D1012" s="432"/>
      <c r="E1012" s="776">
        <v>36128.5</v>
      </c>
      <c r="F1012" s="494">
        <f t="shared" si="14"/>
        <v>841322.76000000013</v>
      </c>
    </row>
    <row r="1013" spans="1:61" ht="32.25" customHeight="1" x14ac:dyDescent="0.2">
      <c r="A1013" s="892">
        <v>44515</v>
      </c>
      <c r="B1013" s="971" t="s">
        <v>11692</v>
      </c>
      <c r="C1013" s="894" t="s">
        <v>11061</v>
      </c>
      <c r="D1013" s="432"/>
      <c r="E1013" s="776">
        <v>54150</v>
      </c>
      <c r="F1013" s="494">
        <f t="shared" si="14"/>
        <v>787172.76000000013</v>
      </c>
    </row>
    <row r="1014" spans="1:61" ht="35.25" customHeight="1" x14ac:dyDescent="0.2">
      <c r="A1014" s="892">
        <v>44515</v>
      </c>
      <c r="B1014" s="971" t="s">
        <v>11693</v>
      </c>
      <c r="C1014" s="894" t="s">
        <v>11062</v>
      </c>
      <c r="D1014" s="432"/>
      <c r="E1014" s="776">
        <v>69350</v>
      </c>
      <c r="F1014" s="494">
        <f t="shared" si="14"/>
        <v>717822.76000000013</v>
      </c>
    </row>
    <row r="1015" spans="1:61" ht="30.75" customHeight="1" x14ac:dyDescent="0.2">
      <c r="A1015" s="892">
        <v>44517</v>
      </c>
      <c r="B1015" s="971" t="s">
        <v>11694</v>
      </c>
      <c r="C1015" s="894" t="s">
        <v>11140</v>
      </c>
      <c r="D1015" s="432"/>
      <c r="E1015" s="838">
        <v>121452.5</v>
      </c>
      <c r="F1015" s="494">
        <f t="shared" si="14"/>
        <v>596370.26000000013</v>
      </c>
    </row>
    <row r="1016" spans="1:61" s="452" customFormat="1" ht="44.25" customHeight="1" x14ac:dyDescent="0.2">
      <c r="A1016" s="892">
        <v>44517</v>
      </c>
      <c r="B1016" s="971" t="s">
        <v>11695</v>
      </c>
      <c r="C1016" s="894" t="s">
        <v>11141</v>
      </c>
      <c r="D1016" s="900"/>
      <c r="E1016" s="838">
        <v>124865</v>
      </c>
      <c r="F1016" s="494">
        <f t="shared" si="14"/>
        <v>471505.26000000013</v>
      </c>
      <c r="G1016" s="279"/>
      <c r="H1016" s="279"/>
      <c r="I1016" s="279"/>
      <c r="J1016" s="279"/>
      <c r="K1016" s="279"/>
      <c r="L1016" s="279"/>
      <c r="M1016" s="279"/>
      <c r="N1016" s="279"/>
      <c r="O1016" s="279"/>
      <c r="P1016" s="279"/>
      <c r="Q1016" s="279"/>
      <c r="R1016" s="279"/>
      <c r="S1016" s="279"/>
      <c r="T1016" s="279"/>
      <c r="U1016" s="279"/>
      <c r="V1016" s="279"/>
      <c r="W1016" s="279"/>
      <c r="X1016" s="279"/>
      <c r="Y1016" s="279"/>
      <c r="Z1016" s="279"/>
      <c r="AA1016" s="279"/>
      <c r="AB1016" s="279"/>
      <c r="AC1016" s="279"/>
      <c r="AD1016" s="279"/>
      <c r="AE1016" s="279"/>
      <c r="AF1016" s="279"/>
      <c r="AG1016" s="279"/>
      <c r="AH1016" s="279"/>
      <c r="AI1016" s="279"/>
      <c r="AJ1016" s="279"/>
      <c r="AK1016" s="279"/>
      <c r="AL1016" s="279"/>
      <c r="AM1016" s="279"/>
      <c r="AN1016" s="279"/>
      <c r="AO1016" s="279"/>
      <c r="AP1016" s="279"/>
      <c r="AQ1016" s="279"/>
      <c r="AR1016" s="279"/>
      <c r="AS1016" s="279"/>
      <c r="AT1016" s="279"/>
      <c r="AU1016" s="279"/>
      <c r="AV1016" s="279"/>
      <c r="AW1016" s="279"/>
      <c r="AX1016" s="279"/>
      <c r="AY1016" s="279"/>
      <c r="AZ1016" s="279"/>
      <c r="BA1016" s="279"/>
      <c r="BB1016" s="279"/>
      <c r="BC1016" s="279"/>
      <c r="BD1016" s="279"/>
      <c r="BE1016" s="279"/>
      <c r="BF1016" s="279"/>
      <c r="BG1016" s="279"/>
      <c r="BH1016" s="279"/>
      <c r="BI1016" s="902"/>
    </row>
    <row r="1017" spans="1:61" s="433" customFormat="1" ht="38.25" customHeight="1" x14ac:dyDescent="0.2">
      <c r="A1017" s="892">
        <v>44517</v>
      </c>
      <c r="B1017" s="971" t="s">
        <v>11696</v>
      </c>
      <c r="C1017" s="894" t="s">
        <v>11142</v>
      </c>
      <c r="D1017" s="432"/>
      <c r="E1017" s="838">
        <v>68400</v>
      </c>
      <c r="F1017" s="494">
        <f t="shared" si="14"/>
        <v>403105.26000000013</v>
      </c>
      <c r="G1017" s="14"/>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c r="BE1017" s="14"/>
      <c r="BF1017" s="14"/>
      <c r="BG1017" s="14"/>
      <c r="BH1017" s="14"/>
      <c r="BI1017" s="625"/>
    </row>
    <row r="1018" spans="1:61" ht="32.25" customHeight="1" x14ac:dyDescent="0.2">
      <c r="A1018" s="892">
        <v>44517</v>
      </c>
      <c r="B1018" s="971" t="s">
        <v>11697</v>
      </c>
      <c r="C1018" s="894" t="s">
        <v>11143</v>
      </c>
      <c r="D1018" s="432"/>
      <c r="E1018" s="838">
        <v>13950</v>
      </c>
      <c r="F1018" s="494">
        <f t="shared" si="14"/>
        <v>389155.26000000013</v>
      </c>
    </row>
    <row r="1019" spans="1:61" ht="42" customHeight="1" x14ac:dyDescent="0.2">
      <c r="A1019" s="892">
        <v>44517</v>
      </c>
      <c r="B1019" s="971" t="s">
        <v>11698</v>
      </c>
      <c r="C1019" s="894" t="s">
        <v>11144</v>
      </c>
      <c r="D1019" s="432"/>
      <c r="E1019" s="838">
        <v>10752</v>
      </c>
      <c r="F1019" s="494">
        <f t="shared" si="14"/>
        <v>378403.26000000013</v>
      </c>
    </row>
    <row r="1020" spans="1:61" ht="40.5" customHeight="1" x14ac:dyDescent="0.2">
      <c r="A1020" s="892">
        <v>44517</v>
      </c>
      <c r="B1020" s="971" t="s">
        <v>11699</v>
      </c>
      <c r="C1020" s="894" t="s">
        <v>11145</v>
      </c>
      <c r="D1020" s="503"/>
      <c r="E1020" s="838">
        <v>17268.98</v>
      </c>
      <c r="F1020" s="494">
        <f t="shared" si="14"/>
        <v>361134.28000000014</v>
      </c>
    </row>
    <row r="1021" spans="1:61" ht="34.5" customHeight="1" x14ac:dyDescent="0.2">
      <c r="A1021" s="892">
        <v>44523</v>
      </c>
      <c r="B1021" s="971" t="s">
        <v>11700</v>
      </c>
      <c r="C1021" s="894" t="s">
        <v>11248</v>
      </c>
      <c r="D1021" s="432"/>
      <c r="E1021" s="838">
        <v>16362</v>
      </c>
      <c r="F1021" s="494">
        <f t="shared" si="14"/>
        <v>344772.28000000014</v>
      </c>
    </row>
    <row r="1022" spans="1:61" ht="40.5" customHeight="1" x14ac:dyDescent="0.2">
      <c r="A1022" s="892">
        <v>44523</v>
      </c>
      <c r="B1022" s="971" t="s">
        <v>11701</v>
      </c>
      <c r="C1022" s="894" t="s">
        <v>11249</v>
      </c>
      <c r="D1022" s="432"/>
      <c r="E1022" s="838">
        <v>31500</v>
      </c>
      <c r="F1022" s="494">
        <f t="shared" si="14"/>
        <v>313272.28000000014</v>
      </c>
    </row>
    <row r="1023" spans="1:61" ht="38.25" customHeight="1" x14ac:dyDescent="0.2">
      <c r="A1023" s="892">
        <v>44523</v>
      </c>
      <c r="B1023" s="971" t="s">
        <v>11702</v>
      </c>
      <c r="C1023" s="894" t="s">
        <v>11250</v>
      </c>
      <c r="D1023" s="432"/>
      <c r="E1023" s="838">
        <v>29700</v>
      </c>
      <c r="F1023" s="494">
        <f t="shared" si="14"/>
        <v>283572.28000000014</v>
      </c>
    </row>
    <row r="1024" spans="1:61" ht="34.5" customHeight="1" x14ac:dyDescent="0.2">
      <c r="A1024" s="892">
        <v>44526</v>
      </c>
      <c r="B1024" s="971" t="s">
        <v>11703</v>
      </c>
      <c r="C1024" s="882" t="s">
        <v>11448</v>
      </c>
      <c r="D1024" s="432"/>
      <c r="E1024" s="838">
        <v>180019.64</v>
      </c>
      <c r="F1024" s="494">
        <f t="shared" si="14"/>
        <v>103552.64000000013</v>
      </c>
    </row>
    <row r="1025" spans="1:60" s="628" customFormat="1" ht="15" customHeight="1" x14ac:dyDescent="0.25">
      <c r="A1025" s="747"/>
      <c r="B1025" s="750"/>
      <c r="C1025" s="750"/>
      <c r="D1025" s="751"/>
      <c r="E1025" s="752"/>
      <c r="F1025" s="753"/>
      <c r="G1025" s="743"/>
      <c r="H1025" s="743"/>
      <c r="I1025" s="743"/>
      <c r="J1025" s="743"/>
      <c r="K1025" s="743"/>
      <c r="L1025" s="743"/>
      <c r="M1025" s="743"/>
      <c r="N1025" s="743"/>
      <c r="O1025" s="743"/>
      <c r="P1025" s="743"/>
      <c r="Q1025" s="743"/>
      <c r="R1025" s="743"/>
      <c r="S1025" s="743"/>
      <c r="T1025" s="743"/>
      <c r="U1025" s="743"/>
      <c r="V1025" s="743"/>
      <c r="W1025" s="743"/>
      <c r="X1025" s="743"/>
      <c r="Y1025" s="743"/>
      <c r="Z1025" s="743"/>
      <c r="AA1025" s="743"/>
      <c r="AB1025" s="743"/>
      <c r="AC1025" s="743"/>
      <c r="AD1025" s="743"/>
      <c r="AE1025" s="743"/>
      <c r="AF1025" s="743"/>
      <c r="AG1025" s="743"/>
      <c r="AH1025" s="743"/>
      <c r="AI1025" s="743"/>
      <c r="AJ1025" s="743"/>
      <c r="AK1025" s="743"/>
      <c r="AL1025" s="743"/>
      <c r="AM1025" s="743"/>
      <c r="AN1025" s="743"/>
      <c r="AO1025" s="743"/>
      <c r="AP1025" s="743"/>
      <c r="AQ1025" s="743"/>
      <c r="AR1025" s="743"/>
      <c r="AS1025" s="743"/>
      <c r="AT1025" s="743"/>
      <c r="AU1025" s="743"/>
      <c r="AV1025" s="743"/>
      <c r="AW1025" s="743"/>
      <c r="AX1025" s="743"/>
      <c r="AY1025" s="743"/>
      <c r="AZ1025" s="743"/>
      <c r="BA1025" s="743"/>
      <c r="BB1025" s="743"/>
      <c r="BC1025" s="743"/>
      <c r="BD1025" s="743"/>
      <c r="BE1025" s="743"/>
      <c r="BF1025" s="743"/>
      <c r="BG1025" s="743"/>
      <c r="BH1025" s="743"/>
    </row>
    <row r="1026" spans="1:60" s="628" customFormat="1" ht="15" customHeight="1" x14ac:dyDescent="0.25">
      <c r="A1026" s="747"/>
      <c r="B1026" s="750"/>
      <c r="C1026" s="750"/>
      <c r="D1026" s="751"/>
      <c r="E1026" s="752"/>
      <c r="F1026" s="753"/>
      <c r="G1026" s="743"/>
      <c r="H1026" s="743"/>
      <c r="I1026" s="743"/>
      <c r="J1026" s="743"/>
      <c r="K1026" s="743"/>
      <c r="L1026" s="743"/>
      <c r="M1026" s="743"/>
      <c r="N1026" s="743"/>
      <c r="O1026" s="743"/>
      <c r="P1026" s="743"/>
      <c r="Q1026" s="743"/>
      <c r="R1026" s="743"/>
      <c r="S1026" s="743"/>
      <c r="T1026" s="743"/>
      <c r="U1026" s="743"/>
      <c r="V1026" s="743"/>
      <c r="W1026" s="743"/>
      <c r="X1026" s="743"/>
      <c r="Y1026" s="743"/>
      <c r="Z1026" s="743"/>
      <c r="AA1026" s="743"/>
      <c r="AB1026" s="743"/>
      <c r="AC1026" s="743"/>
      <c r="AD1026" s="743"/>
      <c r="AE1026" s="743"/>
      <c r="AF1026" s="743"/>
      <c r="AG1026" s="743"/>
      <c r="AH1026" s="743"/>
      <c r="AI1026" s="743"/>
      <c r="AJ1026" s="743"/>
      <c r="AK1026" s="743"/>
      <c r="AL1026" s="743"/>
      <c r="AM1026" s="743"/>
      <c r="AN1026" s="743"/>
      <c r="AO1026" s="743"/>
      <c r="AP1026" s="743"/>
      <c r="AQ1026" s="743"/>
      <c r="AR1026" s="743"/>
      <c r="AS1026" s="743"/>
      <c r="AT1026" s="743"/>
      <c r="AU1026" s="743"/>
      <c r="AV1026" s="743"/>
      <c r="AW1026" s="743"/>
      <c r="AX1026" s="743"/>
      <c r="AY1026" s="743"/>
      <c r="AZ1026" s="743"/>
      <c r="BA1026" s="743"/>
      <c r="BB1026" s="743"/>
      <c r="BC1026" s="743"/>
      <c r="BD1026" s="743"/>
      <c r="BE1026" s="743"/>
      <c r="BF1026" s="743"/>
      <c r="BG1026" s="743"/>
      <c r="BH1026" s="743"/>
    </row>
    <row r="1027" spans="1:60" s="628" customFormat="1" ht="15" customHeight="1" x14ac:dyDescent="0.25">
      <c r="A1027" s="747"/>
      <c r="B1027" s="750"/>
      <c r="C1027" s="750"/>
      <c r="D1027" s="751"/>
      <c r="E1027" s="752"/>
      <c r="F1027" s="753"/>
      <c r="G1027" s="743"/>
      <c r="H1027" s="743"/>
      <c r="I1027" s="743"/>
      <c r="J1027" s="743"/>
      <c r="K1027" s="743"/>
      <c r="L1027" s="743"/>
      <c r="M1027" s="743"/>
      <c r="N1027" s="743"/>
      <c r="O1027" s="743"/>
      <c r="P1027" s="743"/>
      <c r="Q1027" s="743"/>
      <c r="R1027" s="743"/>
      <c r="S1027" s="743"/>
      <c r="T1027" s="743"/>
      <c r="U1027" s="743"/>
      <c r="V1027" s="743"/>
      <c r="W1027" s="743"/>
      <c r="X1027" s="743"/>
      <c r="Y1027" s="743"/>
      <c r="Z1027" s="743"/>
      <c r="AA1027" s="743"/>
      <c r="AB1027" s="743"/>
      <c r="AC1027" s="743"/>
      <c r="AD1027" s="743"/>
      <c r="AE1027" s="743"/>
      <c r="AF1027" s="743"/>
      <c r="AG1027" s="743"/>
      <c r="AH1027" s="743"/>
      <c r="AI1027" s="743"/>
      <c r="AJ1027" s="743"/>
      <c r="AK1027" s="743"/>
      <c r="AL1027" s="743"/>
      <c r="AM1027" s="743"/>
      <c r="AN1027" s="743"/>
      <c r="AO1027" s="743"/>
      <c r="AP1027" s="743"/>
      <c r="AQ1027" s="743"/>
      <c r="AR1027" s="743"/>
      <c r="AS1027" s="743"/>
      <c r="AT1027" s="743"/>
      <c r="AU1027" s="743"/>
      <c r="AV1027" s="743"/>
      <c r="AW1027" s="743"/>
      <c r="AX1027" s="743"/>
      <c r="AY1027" s="743"/>
      <c r="AZ1027" s="743"/>
      <c r="BA1027" s="743"/>
      <c r="BB1027" s="743"/>
      <c r="BC1027" s="743"/>
      <c r="BD1027" s="743"/>
      <c r="BE1027" s="743"/>
      <c r="BF1027" s="743"/>
      <c r="BG1027" s="743"/>
      <c r="BH1027" s="743"/>
    </row>
    <row r="1028" spans="1:60" s="628" customFormat="1" ht="15" customHeight="1" x14ac:dyDescent="0.25">
      <c r="A1028" s="747"/>
      <c r="B1028" s="750"/>
      <c r="C1028" s="750"/>
      <c r="D1028" s="751"/>
      <c r="E1028" s="752"/>
      <c r="F1028" s="753"/>
      <c r="G1028" s="743"/>
      <c r="H1028" s="743"/>
      <c r="I1028" s="743"/>
      <c r="J1028" s="743"/>
      <c r="K1028" s="743"/>
      <c r="L1028" s="743"/>
      <c r="M1028" s="743"/>
      <c r="N1028" s="743"/>
      <c r="O1028" s="743"/>
      <c r="P1028" s="743"/>
      <c r="Q1028" s="743"/>
      <c r="R1028" s="743"/>
      <c r="S1028" s="743"/>
      <c r="T1028" s="743"/>
      <c r="U1028" s="743"/>
      <c r="V1028" s="743"/>
      <c r="W1028" s="743"/>
      <c r="X1028" s="743"/>
      <c r="Y1028" s="743"/>
      <c r="Z1028" s="743"/>
      <c r="AA1028" s="743"/>
      <c r="AB1028" s="743"/>
      <c r="AC1028" s="743"/>
      <c r="AD1028" s="743"/>
      <c r="AE1028" s="743"/>
      <c r="AF1028" s="743"/>
      <c r="AG1028" s="743"/>
      <c r="AH1028" s="743"/>
      <c r="AI1028" s="743"/>
      <c r="AJ1028" s="743"/>
      <c r="AK1028" s="743"/>
      <c r="AL1028" s="743"/>
      <c r="AM1028" s="743"/>
      <c r="AN1028" s="743"/>
      <c r="AO1028" s="743"/>
      <c r="AP1028" s="743"/>
      <c r="AQ1028" s="743"/>
      <c r="AR1028" s="743"/>
      <c r="AS1028" s="743"/>
      <c r="AT1028" s="743"/>
      <c r="AU1028" s="743"/>
      <c r="AV1028" s="743"/>
      <c r="AW1028" s="743"/>
      <c r="AX1028" s="743"/>
      <c r="AY1028" s="743"/>
      <c r="AZ1028" s="743"/>
      <c r="BA1028" s="743"/>
      <c r="BB1028" s="743"/>
      <c r="BC1028" s="743"/>
      <c r="BD1028" s="743"/>
      <c r="BE1028" s="743"/>
      <c r="BF1028" s="743"/>
      <c r="BG1028" s="743"/>
      <c r="BH1028" s="743"/>
    </row>
    <row r="1029" spans="1:60" s="628" customFormat="1" ht="15" customHeight="1" x14ac:dyDescent="0.25">
      <c r="A1029" s="747"/>
      <c r="B1029" s="750"/>
      <c r="C1029" s="750"/>
      <c r="D1029" s="751"/>
      <c r="E1029" s="752"/>
      <c r="F1029" s="753"/>
      <c r="G1029" s="743"/>
      <c r="H1029" s="743"/>
      <c r="I1029" s="743"/>
      <c r="J1029" s="743"/>
      <c r="K1029" s="743"/>
      <c r="L1029" s="743"/>
      <c r="M1029" s="743"/>
      <c r="N1029" s="743"/>
      <c r="O1029" s="743"/>
      <c r="P1029" s="743"/>
      <c r="Q1029" s="743"/>
      <c r="R1029" s="743"/>
      <c r="S1029" s="743"/>
      <c r="T1029" s="743"/>
      <c r="U1029" s="743"/>
      <c r="V1029" s="743"/>
      <c r="W1029" s="743"/>
      <c r="X1029" s="743"/>
      <c r="Y1029" s="743"/>
      <c r="Z1029" s="743"/>
      <c r="AA1029" s="743"/>
      <c r="AB1029" s="743"/>
      <c r="AC1029" s="743"/>
      <c r="AD1029" s="743"/>
      <c r="AE1029" s="743"/>
      <c r="AF1029" s="743"/>
      <c r="AG1029" s="743"/>
      <c r="AH1029" s="743"/>
      <c r="AI1029" s="743"/>
      <c r="AJ1029" s="743"/>
      <c r="AK1029" s="743"/>
      <c r="AL1029" s="743"/>
      <c r="AM1029" s="743"/>
      <c r="AN1029" s="743"/>
      <c r="AO1029" s="743"/>
      <c r="AP1029" s="743"/>
      <c r="AQ1029" s="743"/>
      <c r="AR1029" s="743"/>
      <c r="AS1029" s="743"/>
      <c r="AT1029" s="743"/>
      <c r="AU1029" s="743"/>
      <c r="AV1029" s="743"/>
      <c r="AW1029" s="743"/>
      <c r="AX1029" s="743"/>
      <c r="AY1029" s="743"/>
      <c r="AZ1029" s="743"/>
      <c r="BA1029" s="743"/>
      <c r="BB1029" s="743"/>
      <c r="BC1029" s="743"/>
      <c r="BD1029" s="743"/>
      <c r="BE1029" s="743"/>
      <c r="BF1029" s="743"/>
      <c r="BG1029" s="743"/>
      <c r="BH1029" s="743"/>
    </row>
    <row r="1030" spans="1:60" s="628" customFormat="1" ht="15" customHeight="1" x14ac:dyDescent="0.25">
      <c r="A1030" s="747"/>
      <c r="B1030" s="750"/>
      <c r="C1030" s="750"/>
      <c r="D1030" s="751"/>
      <c r="E1030" s="752"/>
      <c r="F1030" s="753"/>
      <c r="G1030" s="743"/>
      <c r="H1030" s="743"/>
      <c r="I1030" s="743"/>
      <c r="J1030" s="743"/>
      <c r="K1030" s="743"/>
      <c r="L1030" s="743"/>
      <c r="M1030" s="743"/>
      <c r="N1030" s="743"/>
      <c r="O1030" s="743"/>
      <c r="P1030" s="743"/>
      <c r="Q1030" s="743"/>
      <c r="R1030" s="743"/>
      <c r="S1030" s="743"/>
      <c r="T1030" s="743"/>
      <c r="U1030" s="743"/>
      <c r="V1030" s="743"/>
      <c r="W1030" s="743"/>
      <c r="X1030" s="743"/>
      <c r="Y1030" s="743"/>
      <c r="Z1030" s="743"/>
      <c r="AA1030" s="743"/>
      <c r="AB1030" s="743"/>
      <c r="AC1030" s="743"/>
      <c r="AD1030" s="743"/>
      <c r="AE1030" s="743"/>
      <c r="AF1030" s="743"/>
      <c r="AG1030" s="743"/>
      <c r="AH1030" s="743"/>
      <c r="AI1030" s="743"/>
      <c r="AJ1030" s="743"/>
      <c r="AK1030" s="743"/>
      <c r="AL1030" s="743"/>
      <c r="AM1030" s="743"/>
      <c r="AN1030" s="743"/>
      <c r="AO1030" s="743"/>
      <c r="AP1030" s="743"/>
      <c r="AQ1030" s="743"/>
      <c r="AR1030" s="743"/>
      <c r="AS1030" s="743"/>
      <c r="AT1030" s="743"/>
      <c r="AU1030" s="743"/>
      <c r="AV1030" s="743"/>
      <c r="AW1030" s="743"/>
      <c r="AX1030" s="743"/>
      <c r="AY1030" s="743"/>
      <c r="AZ1030" s="743"/>
      <c r="BA1030" s="743"/>
      <c r="BB1030" s="743"/>
      <c r="BC1030" s="743"/>
      <c r="BD1030" s="743"/>
      <c r="BE1030" s="743"/>
      <c r="BF1030" s="743"/>
      <c r="BG1030" s="743"/>
      <c r="BH1030" s="743"/>
    </row>
    <row r="1031" spans="1:60" s="628" customFormat="1" ht="15" customHeight="1" x14ac:dyDescent="0.25">
      <c r="A1031" s="747"/>
      <c r="B1031" s="750"/>
      <c r="C1031" s="750"/>
      <c r="D1031" s="751"/>
      <c r="E1031" s="752"/>
      <c r="F1031" s="753"/>
      <c r="G1031" s="743"/>
      <c r="H1031" s="743"/>
      <c r="I1031" s="743"/>
      <c r="J1031" s="743"/>
      <c r="K1031" s="743"/>
      <c r="L1031" s="743"/>
      <c r="M1031" s="743"/>
      <c r="N1031" s="743"/>
      <c r="O1031" s="743"/>
      <c r="P1031" s="743"/>
      <c r="Q1031" s="743"/>
      <c r="R1031" s="743"/>
      <c r="S1031" s="743"/>
      <c r="T1031" s="743"/>
      <c r="U1031" s="743"/>
      <c r="V1031" s="743"/>
      <c r="W1031" s="743"/>
      <c r="X1031" s="743"/>
      <c r="Y1031" s="743"/>
      <c r="Z1031" s="743"/>
      <c r="AA1031" s="743"/>
      <c r="AB1031" s="743"/>
      <c r="AC1031" s="743"/>
      <c r="AD1031" s="743"/>
      <c r="AE1031" s="743"/>
      <c r="AF1031" s="743"/>
      <c r="AG1031" s="743"/>
      <c r="AH1031" s="743"/>
      <c r="AI1031" s="743"/>
      <c r="AJ1031" s="743"/>
      <c r="AK1031" s="743"/>
      <c r="AL1031" s="743"/>
      <c r="AM1031" s="743"/>
      <c r="AN1031" s="743"/>
      <c r="AO1031" s="743"/>
      <c r="AP1031" s="743"/>
      <c r="AQ1031" s="743"/>
      <c r="AR1031" s="743"/>
      <c r="AS1031" s="743"/>
      <c r="AT1031" s="743"/>
      <c r="AU1031" s="743"/>
      <c r="AV1031" s="743"/>
      <c r="AW1031" s="743"/>
      <c r="AX1031" s="743"/>
      <c r="AY1031" s="743"/>
      <c r="AZ1031" s="743"/>
      <c r="BA1031" s="743"/>
      <c r="BB1031" s="743"/>
      <c r="BC1031" s="743"/>
      <c r="BD1031" s="743"/>
      <c r="BE1031" s="743"/>
      <c r="BF1031" s="743"/>
      <c r="BG1031" s="743"/>
      <c r="BH1031" s="743"/>
    </row>
    <row r="1032" spans="1:60" s="628" customFormat="1" ht="15" customHeight="1" x14ac:dyDescent="0.25">
      <c r="A1032" s="747"/>
      <c r="B1032" s="750"/>
      <c r="C1032" s="750"/>
      <c r="D1032" s="751"/>
      <c r="E1032" s="752"/>
      <c r="F1032" s="753"/>
      <c r="G1032" s="743"/>
      <c r="H1032" s="743"/>
      <c r="I1032" s="743"/>
      <c r="J1032" s="743"/>
      <c r="K1032" s="743"/>
      <c r="L1032" s="743"/>
      <c r="M1032" s="743"/>
      <c r="N1032" s="743"/>
      <c r="O1032" s="743"/>
      <c r="P1032" s="743"/>
      <c r="Q1032" s="743"/>
      <c r="R1032" s="743"/>
      <c r="S1032" s="743"/>
      <c r="T1032" s="743"/>
      <c r="U1032" s="743"/>
      <c r="V1032" s="743"/>
      <c r="W1032" s="743"/>
      <c r="X1032" s="743"/>
      <c r="Y1032" s="743"/>
      <c r="Z1032" s="743"/>
      <c r="AA1032" s="743"/>
      <c r="AB1032" s="743"/>
      <c r="AC1032" s="743"/>
      <c r="AD1032" s="743"/>
      <c r="AE1032" s="743"/>
      <c r="AF1032" s="743"/>
      <c r="AG1032" s="743"/>
      <c r="AH1032" s="743"/>
      <c r="AI1032" s="743"/>
      <c r="AJ1032" s="743"/>
      <c r="AK1032" s="743"/>
      <c r="AL1032" s="743"/>
      <c r="AM1032" s="743"/>
      <c r="AN1032" s="743"/>
      <c r="AO1032" s="743"/>
      <c r="AP1032" s="743"/>
      <c r="AQ1032" s="743"/>
      <c r="AR1032" s="743"/>
      <c r="AS1032" s="743"/>
      <c r="AT1032" s="743"/>
      <c r="AU1032" s="743"/>
      <c r="AV1032" s="743"/>
      <c r="AW1032" s="743"/>
      <c r="AX1032" s="743"/>
      <c r="AY1032" s="743"/>
      <c r="AZ1032" s="743"/>
      <c r="BA1032" s="743"/>
      <c r="BB1032" s="743"/>
      <c r="BC1032" s="743"/>
      <c r="BD1032" s="743"/>
      <c r="BE1032" s="743"/>
      <c r="BF1032" s="743"/>
      <c r="BG1032" s="743"/>
      <c r="BH1032" s="743"/>
    </row>
    <row r="1033" spans="1:60" s="628" customFormat="1" ht="15" customHeight="1" x14ac:dyDescent="0.25">
      <c r="A1033" s="747"/>
      <c r="B1033" s="750"/>
      <c r="C1033" s="750"/>
      <c r="D1033" s="751"/>
      <c r="E1033" s="752"/>
      <c r="F1033" s="753"/>
      <c r="G1033" s="743"/>
      <c r="H1033" s="743"/>
      <c r="I1033" s="743"/>
      <c r="J1033" s="743"/>
      <c r="K1033" s="743"/>
      <c r="L1033" s="743"/>
      <c r="M1033" s="743"/>
      <c r="N1033" s="743"/>
      <c r="O1033" s="743"/>
      <c r="P1033" s="743"/>
      <c r="Q1033" s="743"/>
      <c r="R1033" s="743"/>
      <c r="S1033" s="743"/>
      <c r="T1033" s="743"/>
      <c r="U1033" s="743"/>
      <c r="V1033" s="743"/>
      <c r="W1033" s="743"/>
      <c r="X1033" s="743"/>
      <c r="Y1033" s="743"/>
      <c r="Z1033" s="743"/>
      <c r="AA1033" s="743"/>
      <c r="AB1033" s="743"/>
      <c r="AC1033" s="743"/>
      <c r="AD1033" s="743"/>
      <c r="AE1033" s="743"/>
      <c r="AF1033" s="743"/>
      <c r="AG1033" s="743"/>
      <c r="AH1033" s="743"/>
      <c r="AI1033" s="743"/>
      <c r="AJ1033" s="743"/>
      <c r="AK1033" s="743"/>
      <c r="AL1033" s="743"/>
      <c r="AM1033" s="743"/>
      <c r="AN1033" s="743"/>
      <c r="AO1033" s="743"/>
      <c r="AP1033" s="743"/>
      <c r="AQ1033" s="743"/>
      <c r="AR1033" s="743"/>
      <c r="AS1033" s="743"/>
      <c r="AT1033" s="743"/>
      <c r="AU1033" s="743"/>
      <c r="AV1033" s="743"/>
      <c r="AW1033" s="743"/>
      <c r="AX1033" s="743"/>
      <c r="AY1033" s="743"/>
      <c r="AZ1033" s="743"/>
      <c r="BA1033" s="743"/>
      <c r="BB1033" s="743"/>
      <c r="BC1033" s="743"/>
      <c r="BD1033" s="743"/>
      <c r="BE1033" s="743"/>
      <c r="BF1033" s="743"/>
      <c r="BG1033" s="743"/>
      <c r="BH1033" s="743"/>
    </row>
    <row r="1034" spans="1:60" s="628" customFormat="1" ht="15" customHeight="1" x14ac:dyDescent="0.25">
      <c r="A1034" s="747"/>
      <c r="B1034" s="750"/>
      <c r="C1034" s="750"/>
      <c r="D1034" s="751"/>
      <c r="E1034" s="752"/>
      <c r="F1034" s="753"/>
      <c r="G1034" s="743"/>
      <c r="H1034" s="743"/>
      <c r="I1034" s="743"/>
      <c r="J1034" s="743"/>
      <c r="K1034" s="743"/>
      <c r="L1034" s="743"/>
      <c r="M1034" s="743"/>
      <c r="N1034" s="743"/>
      <c r="O1034" s="743"/>
      <c r="P1034" s="743"/>
      <c r="Q1034" s="743"/>
      <c r="R1034" s="743"/>
      <c r="S1034" s="743"/>
      <c r="T1034" s="743"/>
      <c r="U1034" s="743"/>
      <c r="V1034" s="743"/>
      <c r="W1034" s="743"/>
      <c r="X1034" s="743"/>
      <c r="Y1034" s="743"/>
      <c r="Z1034" s="743"/>
      <c r="AA1034" s="743"/>
      <c r="AB1034" s="743"/>
      <c r="AC1034" s="743"/>
      <c r="AD1034" s="743"/>
      <c r="AE1034" s="743"/>
      <c r="AF1034" s="743"/>
      <c r="AG1034" s="743"/>
      <c r="AH1034" s="743"/>
      <c r="AI1034" s="743"/>
      <c r="AJ1034" s="743"/>
      <c r="AK1034" s="743"/>
      <c r="AL1034" s="743"/>
      <c r="AM1034" s="743"/>
      <c r="AN1034" s="743"/>
      <c r="AO1034" s="743"/>
      <c r="AP1034" s="743"/>
      <c r="AQ1034" s="743"/>
      <c r="AR1034" s="743"/>
      <c r="AS1034" s="743"/>
      <c r="AT1034" s="743"/>
      <c r="AU1034" s="743"/>
      <c r="AV1034" s="743"/>
      <c r="AW1034" s="743"/>
      <c r="AX1034" s="743"/>
      <c r="AY1034" s="743"/>
      <c r="AZ1034" s="743"/>
      <c r="BA1034" s="743"/>
      <c r="BB1034" s="743"/>
      <c r="BC1034" s="743"/>
      <c r="BD1034" s="743"/>
      <c r="BE1034" s="743"/>
      <c r="BF1034" s="743"/>
      <c r="BG1034" s="743"/>
      <c r="BH1034" s="743"/>
    </row>
    <row r="1035" spans="1:60" s="628" customFormat="1" ht="15" customHeight="1" x14ac:dyDescent="0.25">
      <c r="A1035" s="747"/>
      <c r="B1035" s="750"/>
      <c r="C1035" s="750"/>
      <c r="D1035" s="751"/>
      <c r="E1035" s="752"/>
      <c r="F1035" s="753"/>
      <c r="G1035" s="743"/>
      <c r="H1035" s="743"/>
      <c r="I1035" s="743"/>
      <c r="J1035" s="743"/>
      <c r="K1035" s="743"/>
      <c r="L1035" s="743"/>
      <c r="M1035" s="743"/>
      <c r="N1035" s="743"/>
      <c r="O1035" s="743"/>
      <c r="P1035" s="743"/>
      <c r="Q1035" s="743"/>
      <c r="R1035" s="743"/>
      <c r="S1035" s="743"/>
      <c r="T1035" s="743"/>
      <c r="U1035" s="743"/>
      <c r="V1035" s="743"/>
      <c r="W1035" s="743"/>
      <c r="X1035" s="743"/>
      <c r="Y1035" s="743"/>
      <c r="Z1035" s="743"/>
      <c r="AA1035" s="743"/>
      <c r="AB1035" s="743"/>
      <c r="AC1035" s="743"/>
      <c r="AD1035" s="743"/>
      <c r="AE1035" s="743"/>
      <c r="AF1035" s="743"/>
      <c r="AG1035" s="743"/>
      <c r="AH1035" s="743"/>
      <c r="AI1035" s="743"/>
      <c r="AJ1035" s="743"/>
      <c r="AK1035" s="743"/>
      <c r="AL1035" s="743"/>
      <c r="AM1035" s="743"/>
      <c r="AN1035" s="743"/>
      <c r="AO1035" s="743"/>
      <c r="AP1035" s="743"/>
      <c r="AQ1035" s="743"/>
      <c r="AR1035" s="743"/>
      <c r="AS1035" s="743"/>
      <c r="AT1035" s="743"/>
      <c r="AU1035" s="743"/>
      <c r="AV1035" s="743"/>
      <c r="AW1035" s="743"/>
      <c r="AX1035" s="743"/>
      <c r="AY1035" s="743"/>
      <c r="AZ1035" s="743"/>
      <c r="BA1035" s="743"/>
      <c r="BB1035" s="743"/>
      <c r="BC1035" s="743"/>
      <c r="BD1035" s="743"/>
      <c r="BE1035" s="743"/>
      <c r="BF1035" s="743"/>
      <c r="BG1035" s="743"/>
      <c r="BH1035" s="743"/>
    </row>
    <row r="1036" spans="1:60" s="628" customFormat="1" ht="15" customHeight="1" x14ac:dyDescent="0.25">
      <c r="A1036" s="747"/>
      <c r="B1036" s="750"/>
      <c r="C1036" s="750"/>
      <c r="D1036" s="751"/>
      <c r="E1036" s="752"/>
      <c r="F1036" s="753"/>
      <c r="G1036" s="743"/>
      <c r="H1036" s="743"/>
      <c r="I1036" s="743"/>
      <c r="J1036" s="743"/>
      <c r="K1036" s="743"/>
      <c r="L1036" s="743"/>
      <c r="M1036" s="743"/>
      <c r="N1036" s="743"/>
      <c r="O1036" s="743"/>
      <c r="P1036" s="743"/>
      <c r="Q1036" s="743"/>
      <c r="R1036" s="743"/>
      <c r="S1036" s="743"/>
      <c r="T1036" s="743"/>
      <c r="U1036" s="743"/>
      <c r="V1036" s="743"/>
      <c r="W1036" s="743"/>
      <c r="X1036" s="743"/>
      <c r="Y1036" s="743"/>
      <c r="Z1036" s="743"/>
      <c r="AA1036" s="743"/>
      <c r="AB1036" s="743"/>
      <c r="AC1036" s="743"/>
      <c r="AD1036" s="743"/>
      <c r="AE1036" s="743"/>
      <c r="AF1036" s="743"/>
      <c r="AG1036" s="743"/>
      <c r="AH1036" s="743"/>
      <c r="AI1036" s="743"/>
      <c r="AJ1036" s="743"/>
      <c r="AK1036" s="743"/>
      <c r="AL1036" s="743"/>
      <c r="AM1036" s="743"/>
      <c r="AN1036" s="743"/>
      <c r="AO1036" s="743"/>
      <c r="AP1036" s="743"/>
      <c r="AQ1036" s="743"/>
      <c r="AR1036" s="743"/>
      <c r="AS1036" s="743"/>
      <c r="AT1036" s="743"/>
      <c r="AU1036" s="743"/>
      <c r="AV1036" s="743"/>
      <c r="AW1036" s="743"/>
      <c r="AX1036" s="743"/>
      <c r="AY1036" s="743"/>
      <c r="AZ1036" s="743"/>
      <c r="BA1036" s="743"/>
      <c r="BB1036" s="743"/>
      <c r="BC1036" s="743"/>
      <c r="BD1036" s="743"/>
      <c r="BE1036" s="743"/>
      <c r="BF1036" s="743"/>
      <c r="BG1036" s="743"/>
      <c r="BH1036" s="743"/>
    </row>
    <row r="1037" spans="1:60" s="628" customFormat="1" ht="15" customHeight="1" x14ac:dyDescent="0.25">
      <c r="A1037" s="1171" t="s">
        <v>0</v>
      </c>
      <c r="B1037" s="1171"/>
      <c r="C1037" s="1171"/>
      <c r="D1037" s="1171"/>
      <c r="E1037" s="1171"/>
      <c r="F1037" s="1171"/>
      <c r="G1037" s="743"/>
      <c r="H1037" s="743"/>
      <c r="I1037" s="743"/>
      <c r="J1037" s="743"/>
      <c r="K1037" s="743"/>
      <c r="L1037" s="743"/>
      <c r="M1037" s="743"/>
      <c r="N1037" s="743"/>
      <c r="O1037" s="743"/>
      <c r="P1037" s="743"/>
      <c r="Q1037" s="743"/>
      <c r="R1037" s="743"/>
      <c r="S1037" s="743"/>
      <c r="T1037" s="743"/>
      <c r="U1037" s="743"/>
      <c r="V1037" s="743"/>
      <c r="W1037" s="743"/>
      <c r="X1037" s="743"/>
      <c r="Y1037" s="743"/>
      <c r="Z1037" s="743"/>
      <c r="AA1037" s="743"/>
      <c r="AB1037" s="743"/>
      <c r="AC1037" s="743"/>
      <c r="AD1037" s="743"/>
      <c r="AE1037" s="743"/>
      <c r="AF1037" s="743"/>
      <c r="AG1037" s="743"/>
      <c r="AH1037" s="743"/>
      <c r="AI1037" s="743"/>
      <c r="AJ1037" s="743"/>
      <c r="AK1037" s="743"/>
      <c r="AL1037" s="743"/>
      <c r="AM1037" s="743"/>
      <c r="AN1037" s="743"/>
      <c r="AO1037" s="743"/>
      <c r="AP1037" s="743"/>
      <c r="AQ1037" s="743"/>
      <c r="AR1037" s="743"/>
      <c r="AS1037" s="743"/>
      <c r="AT1037" s="743"/>
      <c r="AU1037" s="743"/>
      <c r="AV1037" s="743"/>
      <c r="AW1037" s="743"/>
      <c r="AX1037" s="743"/>
      <c r="AY1037" s="743"/>
      <c r="AZ1037" s="743"/>
      <c r="BA1037" s="743"/>
      <c r="BB1037" s="743"/>
      <c r="BC1037" s="743"/>
      <c r="BD1037" s="743"/>
      <c r="BE1037" s="743"/>
      <c r="BF1037" s="743"/>
      <c r="BG1037" s="743"/>
      <c r="BH1037" s="743"/>
    </row>
    <row r="1038" spans="1:60" s="628" customFormat="1" ht="15" customHeight="1" x14ac:dyDescent="0.25">
      <c r="A1038" s="1171" t="s">
        <v>1</v>
      </c>
      <c r="B1038" s="1171"/>
      <c r="C1038" s="1171"/>
      <c r="D1038" s="1171"/>
      <c r="E1038" s="1171"/>
      <c r="F1038" s="1171"/>
      <c r="G1038" s="743"/>
      <c r="H1038" s="743"/>
      <c r="I1038" s="743"/>
      <c r="J1038" s="743"/>
      <c r="K1038" s="743"/>
      <c r="L1038" s="743"/>
      <c r="M1038" s="743"/>
      <c r="N1038" s="743"/>
      <c r="O1038" s="743"/>
      <c r="P1038" s="743"/>
      <c r="Q1038" s="743"/>
      <c r="R1038" s="743"/>
      <c r="S1038" s="743"/>
      <c r="T1038" s="743"/>
      <c r="U1038" s="743"/>
      <c r="V1038" s="743"/>
      <c r="W1038" s="743"/>
      <c r="X1038" s="743"/>
      <c r="Y1038" s="743"/>
      <c r="Z1038" s="743"/>
      <c r="AA1038" s="743"/>
      <c r="AB1038" s="743"/>
      <c r="AC1038" s="743"/>
      <c r="AD1038" s="743"/>
      <c r="AE1038" s="743"/>
      <c r="AF1038" s="743"/>
      <c r="AG1038" s="743"/>
      <c r="AH1038" s="743"/>
      <c r="AI1038" s="743"/>
      <c r="AJ1038" s="743"/>
      <c r="AK1038" s="743"/>
      <c r="AL1038" s="743"/>
      <c r="AM1038" s="743"/>
      <c r="AN1038" s="743"/>
      <c r="AO1038" s="743"/>
      <c r="AP1038" s="743"/>
      <c r="AQ1038" s="743"/>
      <c r="AR1038" s="743"/>
      <c r="AS1038" s="743"/>
      <c r="AT1038" s="743"/>
      <c r="AU1038" s="743"/>
      <c r="AV1038" s="743"/>
      <c r="AW1038" s="743"/>
      <c r="AX1038" s="743"/>
      <c r="AY1038" s="743"/>
      <c r="AZ1038" s="743"/>
      <c r="BA1038" s="743"/>
      <c r="BB1038" s="743"/>
      <c r="BC1038" s="743"/>
      <c r="BD1038" s="743"/>
      <c r="BE1038" s="743"/>
      <c r="BF1038" s="743"/>
      <c r="BG1038" s="743"/>
      <c r="BH1038" s="743"/>
    </row>
    <row r="1039" spans="1:60" s="628" customFormat="1" ht="15" customHeight="1" x14ac:dyDescent="0.25">
      <c r="A1039" s="1173" t="s">
        <v>10575</v>
      </c>
      <c r="B1039" s="1173"/>
      <c r="C1039" s="1173"/>
      <c r="D1039" s="1173"/>
      <c r="E1039" s="1173"/>
      <c r="F1039" s="1173"/>
      <c r="G1039" s="743"/>
      <c r="H1039" s="743"/>
      <c r="I1039" s="743"/>
      <c r="J1039" s="743"/>
      <c r="K1039" s="743"/>
      <c r="L1039" s="743"/>
      <c r="M1039" s="743"/>
      <c r="N1039" s="743"/>
      <c r="O1039" s="743"/>
      <c r="P1039" s="743"/>
      <c r="Q1039" s="743"/>
      <c r="R1039" s="743"/>
      <c r="S1039" s="743"/>
      <c r="T1039" s="743"/>
      <c r="U1039" s="743"/>
      <c r="V1039" s="743"/>
      <c r="W1039" s="743"/>
      <c r="X1039" s="743"/>
      <c r="Y1039" s="743"/>
      <c r="Z1039" s="743"/>
      <c r="AA1039" s="743"/>
      <c r="AB1039" s="743"/>
      <c r="AC1039" s="743"/>
      <c r="AD1039" s="743"/>
      <c r="AE1039" s="743"/>
      <c r="AF1039" s="743"/>
      <c r="AG1039" s="743"/>
      <c r="AH1039" s="743"/>
      <c r="AI1039" s="743"/>
      <c r="AJ1039" s="743"/>
      <c r="AK1039" s="743"/>
      <c r="AL1039" s="743"/>
      <c r="AM1039" s="743"/>
      <c r="AN1039" s="743"/>
      <c r="AO1039" s="743"/>
      <c r="AP1039" s="743"/>
      <c r="AQ1039" s="743"/>
      <c r="AR1039" s="743"/>
      <c r="AS1039" s="743"/>
      <c r="AT1039" s="743"/>
      <c r="AU1039" s="743"/>
      <c r="AV1039" s="743"/>
      <c r="AW1039" s="743"/>
      <c r="AX1039" s="743"/>
      <c r="AY1039" s="743"/>
      <c r="AZ1039" s="743"/>
      <c r="BA1039" s="743"/>
      <c r="BB1039" s="743"/>
      <c r="BC1039" s="743"/>
      <c r="BD1039" s="743"/>
      <c r="BE1039" s="743"/>
      <c r="BF1039" s="743"/>
      <c r="BG1039" s="743"/>
      <c r="BH1039" s="743"/>
    </row>
    <row r="1040" spans="1:60" s="628" customFormat="1" ht="15" customHeight="1" x14ac:dyDescent="0.25">
      <c r="A1040" s="1173" t="s">
        <v>2</v>
      </c>
      <c r="B1040" s="1173"/>
      <c r="C1040" s="1173"/>
      <c r="D1040" s="1173"/>
      <c r="E1040" s="1173"/>
      <c r="F1040" s="1173"/>
      <c r="G1040" s="743"/>
      <c r="H1040" s="743"/>
      <c r="I1040" s="743"/>
      <c r="J1040" s="743"/>
      <c r="K1040" s="743"/>
      <c r="L1040" s="743"/>
      <c r="M1040" s="743"/>
      <c r="N1040" s="743"/>
      <c r="O1040" s="743"/>
      <c r="P1040" s="743"/>
      <c r="Q1040" s="743"/>
      <c r="R1040" s="743"/>
      <c r="S1040" s="743"/>
      <c r="T1040" s="743"/>
      <c r="U1040" s="743"/>
      <c r="V1040" s="743"/>
      <c r="W1040" s="743"/>
      <c r="X1040" s="743"/>
      <c r="Y1040" s="743"/>
      <c r="Z1040" s="743"/>
      <c r="AA1040" s="743"/>
      <c r="AB1040" s="743"/>
      <c r="AC1040" s="743"/>
      <c r="AD1040" s="743"/>
      <c r="AE1040" s="743"/>
      <c r="AF1040" s="743"/>
      <c r="AG1040" s="743"/>
      <c r="AH1040" s="743"/>
      <c r="AI1040" s="743"/>
      <c r="AJ1040" s="743"/>
      <c r="AK1040" s="743"/>
      <c r="AL1040" s="743"/>
      <c r="AM1040" s="743"/>
      <c r="AN1040" s="743"/>
      <c r="AO1040" s="743"/>
      <c r="AP1040" s="743"/>
      <c r="AQ1040" s="743"/>
      <c r="AR1040" s="743"/>
      <c r="AS1040" s="743"/>
      <c r="AT1040" s="743"/>
      <c r="AU1040" s="743"/>
      <c r="AV1040" s="743"/>
      <c r="AW1040" s="743"/>
      <c r="AX1040" s="743"/>
      <c r="AY1040" s="743"/>
      <c r="AZ1040" s="743"/>
      <c r="BA1040" s="743"/>
      <c r="BB1040" s="743"/>
      <c r="BC1040" s="743"/>
      <c r="BD1040" s="743"/>
      <c r="BE1040" s="743"/>
      <c r="BF1040" s="743"/>
      <c r="BG1040" s="743"/>
      <c r="BH1040" s="743"/>
    </row>
    <row r="1041" spans="1:7" ht="15" customHeight="1" x14ac:dyDescent="0.2">
      <c r="A1041" s="17"/>
      <c r="B1041" s="7"/>
      <c r="C1041" s="14"/>
      <c r="D1041" s="69"/>
      <c r="E1041" s="108"/>
      <c r="F1041" s="103"/>
    </row>
    <row r="1042" spans="1:7" x14ac:dyDescent="0.2">
      <c r="A1042" s="17"/>
      <c r="B1042" s="7"/>
      <c r="C1042" s="14"/>
      <c r="D1042" s="69"/>
      <c r="E1042" s="108"/>
      <c r="F1042" s="103"/>
    </row>
    <row r="1043" spans="1:7" ht="33" customHeight="1" x14ac:dyDescent="0.2">
      <c r="A1043" s="1311" t="s">
        <v>8200</v>
      </c>
      <c r="B1043" s="1312"/>
      <c r="C1043" s="1312"/>
      <c r="D1043" s="1312"/>
      <c r="E1043" s="1312"/>
      <c r="F1043" s="1313"/>
    </row>
    <row r="1044" spans="1:7" ht="30" customHeight="1" x14ac:dyDescent="0.2">
      <c r="A1044" s="1311" t="s">
        <v>4</v>
      </c>
      <c r="B1044" s="1312"/>
      <c r="C1044" s="1312"/>
      <c r="D1044" s="1312"/>
      <c r="E1044" s="1313"/>
      <c r="F1044" s="830">
        <v>1999475</v>
      </c>
      <c r="G1044" s="623"/>
    </row>
    <row r="1045" spans="1:7" ht="12" customHeight="1" x14ac:dyDescent="0.2">
      <c r="A1045" s="998" t="s">
        <v>5</v>
      </c>
      <c r="B1045" s="998" t="s">
        <v>23</v>
      </c>
      <c r="C1045" s="998" t="s">
        <v>22</v>
      </c>
      <c r="D1045" s="998" t="s">
        <v>8</v>
      </c>
      <c r="E1045" s="998" t="s">
        <v>9</v>
      </c>
      <c r="F1045" s="998"/>
      <c r="G1045" s="623"/>
    </row>
    <row r="1046" spans="1:7" ht="15" customHeight="1" x14ac:dyDescent="0.2">
      <c r="A1046" s="87"/>
      <c r="B1046" s="1"/>
      <c r="C1046" s="2" t="s">
        <v>27</v>
      </c>
      <c r="D1046" s="62"/>
      <c r="E1046" s="455"/>
      <c r="F1046" s="494">
        <f>F1044</f>
        <v>1999475</v>
      </c>
      <c r="G1046" s="623"/>
    </row>
    <row r="1047" spans="1:7" ht="15" customHeight="1" x14ac:dyDescent="0.2">
      <c r="A1047" s="559"/>
      <c r="B1047" s="27"/>
      <c r="C1047" s="2" t="s">
        <v>751</v>
      </c>
      <c r="D1047" s="63"/>
      <c r="E1047" s="455"/>
      <c r="F1047" s="494">
        <f>F1046</f>
        <v>1999475</v>
      </c>
      <c r="G1047" s="623"/>
    </row>
    <row r="1048" spans="1:7" ht="15" customHeight="1" x14ac:dyDescent="0.2">
      <c r="A1048" s="87"/>
      <c r="B1048" s="27"/>
      <c r="C1048" s="2" t="s">
        <v>1358</v>
      </c>
      <c r="D1048" s="40"/>
      <c r="E1048" s="717">
        <v>175</v>
      </c>
      <c r="F1048" s="494">
        <f>F1047-E1048</f>
        <v>1999300</v>
      </c>
      <c r="G1048" s="623"/>
    </row>
    <row r="1049" spans="1:7" x14ac:dyDescent="0.2">
      <c r="A1049" s="59"/>
      <c r="B1049" s="7"/>
      <c r="C1049" s="31"/>
      <c r="D1049" s="74"/>
      <c r="E1049" s="283"/>
      <c r="F1049" s="112"/>
      <c r="G1049" s="623"/>
    </row>
    <row r="1050" spans="1:7" x14ac:dyDescent="0.2">
      <c r="A1050" s="59"/>
      <c r="B1050" s="7"/>
      <c r="C1050" s="31"/>
      <c r="D1050" s="74"/>
      <c r="E1050" s="283"/>
      <c r="F1050" s="116"/>
      <c r="G1050" s="623"/>
    </row>
    <row r="1051" spans="1:7" x14ac:dyDescent="0.2">
      <c r="A1051" s="59"/>
      <c r="B1051" s="7"/>
      <c r="C1051" s="31"/>
      <c r="D1051" s="74"/>
      <c r="E1051" s="283"/>
      <c r="F1051" s="116"/>
      <c r="G1051" s="623"/>
    </row>
    <row r="1052" spans="1:7" x14ac:dyDescent="0.2">
      <c r="A1052" s="59"/>
      <c r="B1052" s="7"/>
      <c r="C1052" s="31"/>
      <c r="D1052" s="74"/>
      <c r="E1052" s="283"/>
      <c r="F1052" s="116"/>
      <c r="G1052" s="623"/>
    </row>
    <row r="1053" spans="1:7" x14ac:dyDescent="0.2">
      <c r="A1053" s="59"/>
      <c r="B1053" s="7"/>
      <c r="C1053" s="31"/>
      <c r="D1053" s="74"/>
      <c r="E1053" s="283"/>
      <c r="F1053" s="116"/>
      <c r="G1053" s="623"/>
    </row>
    <row r="1054" spans="1:7" x14ac:dyDescent="0.2">
      <c r="A1054" s="59"/>
      <c r="B1054" s="7"/>
      <c r="C1054" s="31"/>
      <c r="D1054" s="74"/>
      <c r="E1054" s="283"/>
      <c r="F1054" s="116"/>
      <c r="G1054" s="623"/>
    </row>
    <row r="1055" spans="1:7" x14ac:dyDescent="0.2">
      <c r="A1055" s="59"/>
      <c r="B1055" s="7"/>
      <c r="C1055" s="31"/>
      <c r="D1055" s="74"/>
      <c r="E1055" s="283"/>
      <c r="F1055" s="116"/>
      <c r="G1055" s="623"/>
    </row>
    <row r="1056" spans="1:7" x14ac:dyDescent="0.2">
      <c r="A1056" s="59"/>
      <c r="B1056" s="7"/>
      <c r="C1056" s="31"/>
      <c r="D1056" s="74"/>
      <c r="E1056" s="283"/>
      <c r="F1056" s="116"/>
      <c r="G1056" s="623"/>
    </row>
    <row r="1057" spans="1:7" x14ac:dyDescent="0.2">
      <c r="A1057" s="59"/>
      <c r="B1057" s="7"/>
      <c r="C1057" s="31"/>
      <c r="D1057" s="74"/>
      <c r="E1057" s="283"/>
      <c r="F1057" s="116"/>
      <c r="G1057" s="623"/>
    </row>
    <row r="1058" spans="1:7" x14ac:dyDescent="0.2">
      <c r="A1058" s="59"/>
      <c r="B1058" s="7"/>
      <c r="C1058" s="31"/>
      <c r="D1058" s="74"/>
      <c r="E1058" s="283"/>
      <c r="F1058" s="116"/>
      <c r="G1058" s="623"/>
    </row>
    <row r="1059" spans="1:7" x14ac:dyDescent="0.2">
      <c r="A1059" s="59"/>
      <c r="B1059" s="7"/>
      <c r="C1059" s="31"/>
      <c r="D1059" s="74"/>
      <c r="E1059" s="283"/>
      <c r="F1059" s="116"/>
      <c r="G1059" s="623"/>
    </row>
    <row r="1060" spans="1:7" x14ac:dyDescent="0.2">
      <c r="A1060" s="59"/>
      <c r="B1060" s="7"/>
      <c r="C1060" s="31"/>
      <c r="D1060" s="74"/>
      <c r="E1060" s="283"/>
      <c r="F1060" s="116"/>
      <c r="G1060" s="623"/>
    </row>
    <row r="1061" spans="1:7" x14ac:dyDescent="0.2">
      <c r="A1061" s="59"/>
      <c r="B1061" s="7"/>
      <c r="C1061" s="31"/>
      <c r="D1061" s="74"/>
      <c r="E1061" s="283"/>
      <c r="F1061" s="116"/>
      <c r="G1061" s="623"/>
    </row>
    <row r="1062" spans="1:7" x14ac:dyDescent="0.2">
      <c r="A1062" s="59"/>
      <c r="B1062" s="7"/>
      <c r="C1062" s="31"/>
      <c r="D1062" s="74"/>
      <c r="E1062" s="283"/>
      <c r="F1062" s="116"/>
      <c r="G1062" s="623"/>
    </row>
    <row r="1063" spans="1:7" x14ac:dyDescent="0.2">
      <c r="A1063" s="59"/>
      <c r="B1063" s="7"/>
      <c r="C1063" s="31"/>
      <c r="D1063" s="74"/>
      <c r="E1063" s="283"/>
      <c r="F1063" s="116"/>
      <c r="G1063" s="623"/>
    </row>
    <row r="1064" spans="1:7" x14ac:dyDescent="0.2">
      <c r="A1064" s="59"/>
      <c r="B1064" s="7"/>
      <c r="C1064" s="31"/>
      <c r="D1064" s="74"/>
      <c r="E1064" s="283"/>
      <c r="F1064" s="116"/>
      <c r="G1064" s="623"/>
    </row>
    <row r="1065" spans="1:7" x14ac:dyDescent="0.2">
      <c r="A1065" s="59"/>
      <c r="B1065" s="7"/>
      <c r="C1065" s="31"/>
      <c r="D1065" s="74"/>
      <c r="E1065" s="283"/>
      <c r="F1065" s="116"/>
      <c r="G1065" s="623"/>
    </row>
    <row r="1066" spans="1:7" x14ac:dyDescent="0.2">
      <c r="A1066" s="59"/>
      <c r="B1066" s="7"/>
      <c r="C1066" s="31"/>
      <c r="D1066" s="74"/>
      <c r="E1066" s="283"/>
      <c r="F1066" s="116"/>
      <c r="G1066" s="623"/>
    </row>
    <row r="1067" spans="1:7" x14ac:dyDescent="0.2">
      <c r="A1067" s="59"/>
      <c r="B1067" s="7"/>
      <c r="C1067" s="31"/>
      <c r="D1067" s="74"/>
      <c r="E1067" s="283"/>
      <c r="F1067" s="116"/>
      <c r="G1067" s="623"/>
    </row>
    <row r="1068" spans="1:7" x14ac:dyDescent="0.2">
      <c r="A1068" s="59"/>
      <c r="B1068" s="7"/>
      <c r="C1068" s="31"/>
      <c r="D1068" s="74"/>
      <c r="E1068" s="283"/>
      <c r="F1068" s="116"/>
      <c r="G1068" s="623"/>
    </row>
    <row r="1069" spans="1:7" x14ac:dyDescent="0.2">
      <c r="A1069" s="59"/>
      <c r="B1069" s="7"/>
      <c r="C1069" s="31"/>
      <c r="D1069" s="74"/>
      <c r="E1069" s="283"/>
      <c r="F1069" s="116"/>
      <c r="G1069" s="623"/>
    </row>
    <row r="1070" spans="1:7" ht="30" customHeight="1" x14ac:dyDescent="0.2">
      <c r="A1070" s="832"/>
      <c r="B1070" s="19"/>
      <c r="C1070" s="833"/>
      <c r="D1070" s="69"/>
      <c r="E1070" s="834"/>
      <c r="F1070" s="112"/>
    </row>
  </sheetData>
  <mergeCells count="60">
    <mergeCell ref="A1044:E1044"/>
    <mergeCell ref="A960:F960"/>
    <mergeCell ref="A961:F961"/>
    <mergeCell ref="A962:F962"/>
    <mergeCell ref="A963:F963"/>
    <mergeCell ref="A965:F965"/>
    <mergeCell ref="A966:E966"/>
    <mergeCell ref="A1037:F1037"/>
    <mergeCell ref="A1038:F1038"/>
    <mergeCell ref="A1039:F1039"/>
    <mergeCell ref="A1040:F1040"/>
    <mergeCell ref="A1043:F1043"/>
    <mergeCell ref="A836:E836"/>
    <mergeCell ref="A736:F736"/>
    <mergeCell ref="A737:F737"/>
    <mergeCell ref="A738:F738"/>
    <mergeCell ref="A739:F739"/>
    <mergeCell ref="A741:F741"/>
    <mergeCell ref="A742:E742"/>
    <mergeCell ref="A830:F830"/>
    <mergeCell ref="A831:F831"/>
    <mergeCell ref="A832:F832"/>
    <mergeCell ref="A833:F833"/>
    <mergeCell ref="A835:F835"/>
    <mergeCell ref="A684:E684"/>
    <mergeCell ref="A607:F607"/>
    <mergeCell ref="A608:F608"/>
    <mergeCell ref="A609:F609"/>
    <mergeCell ref="A610:F610"/>
    <mergeCell ref="A612:F612"/>
    <mergeCell ref="A613:E613"/>
    <mergeCell ref="A678:F678"/>
    <mergeCell ref="A679:F679"/>
    <mergeCell ref="A680:F680"/>
    <mergeCell ref="A681:F681"/>
    <mergeCell ref="A683:F683"/>
    <mergeCell ref="A600:E600"/>
    <mergeCell ref="A476:F476"/>
    <mergeCell ref="A477:F477"/>
    <mergeCell ref="A478:F478"/>
    <mergeCell ref="A479:F479"/>
    <mergeCell ref="A481:F481"/>
    <mergeCell ref="A482:E482"/>
    <mergeCell ref="A594:F594"/>
    <mergeCell ref="A595:F595"/>
    <mergeCell ref="A596:F596"/>
    <mergeCell ref="A597:F597"/>
    <mergeCell ref="A599:F599"/>
    <mergeCell ref="A415:E415"/>
    <mergeCell ref="A1:F1"/>
    <mergeCell ref="A2:F2"/>
    <mergeCell ref="A3:F3"/>
    <mergeCell ref="A4:F4"/>
    <mergeCell ref="A6:F6"/>
    <mergeCell ref="A7:E7"/>
    <mergeCell ref="A408:F408"/>
    <mergeCell ref="A409:F409"/>
    <mergeCell ref="A410:F410"/>
    <mergeCell ref="A411:F411"/>
    <mergeCell ref="A413:F413"/>
  </mergeCells>
  <pageMargins left="0.70866141732283472" right="0.70866141732283472" top="0.74803149606299213" bottom="0.74803149606299213" header="0.31496062992125984" footer="0.31496062992125984"/>
  <pageSetup paperSize="9" scale="11" fitToHeight="40" orientation="portrait" r:id="rId1"/>
  <headerFooter>
    <oddFooter>&amp;RPagina &amp;P de 25</oddFooter>
  </headerFooter>
  <ignoredErrors>
    <ignoredError sqref="B975:B1024 B692:B703" numberStoredAsText="1"/>
    <ignoredError sqref="F623 F486:F487 F422 F420"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987"/>
  <sheetViews>
    <sheetView view="pageBreakPreview" topLeftCell="A783" zoomScaleNormal="230" zoomScaleSheetLayoutView="100" workbookViewId="0">
      <selection activeCell="K800" sqref="K800"/>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6.85546875" style="106" customWidth="1"/>
    <col min="6" max="6" width="16" style="101" customWidth="1"/>
    <col min="7" max="7" width="11.42578125" style="14"/>
    <col min="8" max="8" width="13" style="14" bestFit="1" customWidth="1"/>
    <col min="9" max="60" width="11.42578125" style="14"/>
    <col min="61" max="16384" width="11.42578125" style="25"/>
  </cols>
  <sheetData>
    <row r="1" spans="1:7" ht="15" x14ac:dyDescent="0.25">
      <c r="A1" s="1171" t="s">
        <v>0</v>
      </c>
      <c r="B1" s="1171"/>
      <c r="C1" s="1171"/>
      <c r="D1" s="1171"/>
      <c r="E1" s="1171"/>
      <c r="F1" s="1171"/>
    </row>
    <row r="2" spans="1:7" ht="15" x14ac:dyDescent="0.25">
      <c r="A2" s="1171" t="s">
        <v>1</v>
      </c>
      <c r="B2" s="1171"/>
      <c r="C2" s="1171"/>
      <c r="D2" s="1171"/>
      <c r="E2" s="1171"/>
      <c r="F2" s="1171"/>
    </row>
    <row r="3" spans="1:7" ht="15" customHeight="1" x14ac:dyDescent="0.25">
      <c r="A3" s="1173" t="s">
        <v>11458</v>
      </c>
      <c r="B3" s="1173"/>
      <c r="C3" s="1173"/>
      <c r="D3" s="1173"/>
      <c r="E3" s="1173"/>
      <c r="F3" s="1173"/>
    </row>
    <row r="4" spans="1:7" ht="15" customHeight="1" x14ac:dyDescent="0.25">
      <c r="A4" s="1173" t="s">
        <v>2</v>
      </c>
      <c r="B4" s="1173"/>
      <c r="C4" s="1173"/>
      <c r="D4" s="1173"/>
      <c r="E4" s="1173"/>
      <c r="F4" s="1173"/>
    </row>
    <row r="5" spans="1:7" ht="15" x14ac:dyDescent="0.25">
      <c r="A5" s="626"/>
      <c r="B5" s="627"/>
      <c r="C5" s="628"/>
      <c r="D5" s="629"/>
      <c r="E5" s="630"/>
      <c r="F5" s="631"/>
      <c r="G5" s="966"/>
    </row>
    <row r="6" spans="1:7" ht="33" customHeight="1" x14ac:dyDescent="0.2">
      <c r="A6" s="1306" t="s">
        <v>3</v>
      </c>
      <c r="B6" s="1307"/>
      <c r="C6" s="1307"/>
      <c r="D6" s="1307"/>
      <c r="E6" s="1307"/>
      <c r="F6" s="1308"/>
      <c r="G6" s="966"/>
    </row>
    <row r="7" spans="1:7" ht="30" customHeight="1" x14ac:dyDescent="0.2">
      <c r="A7" s="1306" t="s">
        <v>4</v>
      </c>
      <c r="B7" s="1307"/>
      <c r="C7" s="1307"/>
      <c r="D7" s="1307"/>
      <c r="E7" s="1308"/>
      <c r="F7" s="718">
        <v>104351957.67</v>
      </c>
    </row>
    <row r="8" spans="1:7" ht="12" x14ac:dyDescent="0.2">
      <c r="A8" s="1043" t="s">
        <v>5</v>
      </c>
      <c r="B8" s="1043" t="s">
        <v>6</v>
      </c>
      <c r="C8" s="1043" t="s">
        <v>7</v>
      </c>
      <c r="D8" s="1043" t="s">
        <v>8</v>
      </c>
      <c r="E8" s="1043" t="s">
        <v>9</v>
      </c>
      <c r="F8" s="1043" t="s">
        <v>6180</v>
      </c>
    </row>
    <row r="9" spans="1:7" ht="15" customHeight="1" x14ac:dyDescent="0.2">
      <c r="A9" s="87"/>
      <c r="B9" s="1"/>
      <c r="C9" s="2" t="s">
        <v>11</v>
      </c>
      <c r="D9" s="40">
        <v>53610871.909999996</v>
      </c>
      <c r="E9" s="40"/>
      <c r="F9" s="494">
        <f>F7+D9</f>
        <v>157962829.57999998</v>
      </c>
    </row>
    <row r="10" spans="1:7" ht="15" customHeight="1" x14ac:dyDescent="0.2">
      <c r="A10" s="87"/>
      <c r="B10" s="1"/>
      <c r="C10" s="3" t="s">
        <v>12</v>
      </c>
      <c r="D10" s="40">
        <v>211674884.18000001</v>
      </c>
      <c r="E10" s="40"/>
      <c r="F10" s="494">
        <f>F9+D10</f>
        <v>369637713.75999999</v>
      </c>
    </row>
    <row r="11" spans="1:7" ht="15" customHeight="1" x14ac:dyDescent="0.2">
      <c r="A11" s="87"/>
      <c r="B11" s="1"/>
      <c r="C11" s="2" t="s">
        <v>13</v>
      </c>
      <c r="D11" s="1003">
        <v>1751474354.21</v>
      </c>
      <c r="E11" s="40"/>
      <c r="F11" s="494">
        <f>F10+D11</f>
        <v>2121112067.97</v>
      </c>
    </row>
    <row r="12" spans="1:7" ht="15" customHeight="1" x14ac:dyDescent="0.2">
      <c r="A12" s="87"/>
      <c r="B12" s="1"/>
      <c r="C12" s="4" t="s">
        <v>31</v>
      </c>
      <c r="D12" s="41">
        <v>1919531.17</v>
      </c>
      <c r="E12" s="41"/>
      <c r="F12" s="494">
        <f>F11+D12</f>
        <v>2123031599.1400001</v>
      </c>
    </row>
    <row r="13" spans="1:7" ht="15" customHeight="1" x14ac:dyDescent="0.2">
      <c r="A13" s="87"/>
      <c r="B13" s="1"/>
      <c r="C13" s="3" t="s">
        <v>12</v>
      </c>
      <c r="D13" s="62"/>
      <c r="E13" s="40">
        <v>1250814170.8599999</v>
      </c>
      <c r="F13" s="494">
        <f>F12-E13</f>
        <v>872217428.28000021</v>
      </c>
    </row>
    <row r="14" spans="1:7" ht="15" customHeight="1" x14ac:dyDescent="0.2">
      <c r="A14" s="87"/>
      <c r="B14" s="1"/>
      <c r="C14" s="3" t="s">
        <v>6871</v>
      </c>
      <c r="D14" s="62"/>
      <c r="E14" s="40">
        <v>8935</v>
      </c>
      <c r="F14" s="494">
        <f t="shared" ref="F14:F77" si="0">F13-E14</f>
        <v>872208493.28000021</v>
      </c>
    </row>
    <row r="15" spans="1:7" ht="15" customHeight="1" x14ac:dyDescent="0.2">
      <c r="A15" s="87"/>
      <c r="B15" s="1"/>
      <c r="C15" s="2" t="s">
        <v>1090</v>
      </c>
      <c r="D15" s="62"/>
      <c r="E15" s="711">
        <v>327582.88</v>
      </c>
      <c r="F15" s="494">
        <f t="shared" si="0"/>
        <v>871880910.40000021</v>
      </c>
    </row>
    <row r="16" spans="1:7" ht="15" customHeight="1" x14ac:dyDescent="0.2">
      <c r="A16" s="87"/>
      <c r="B16" s="1"/>
      <c r="C16" s="530" t="s">
        <v>2479</v>
      </c>
      <c r="D16" s="62"/>
      <c r="E16" s="711">
        <v>63927.1</v>
      </c>
      <c r="F16" s="494">
        <f t="shared" si="0"/>
        <v>871816983.30000019</v>
      </c>
    </row>
    <row r="17" spans="1:61" ht="15" customHeight="1" x14ac:dyDescent="0.2">
      <c r="A17" s="87"/>
      <c r="B17" s="1"/>
      <c r="C17" s="530" t="s">
        <v>6870</v>
      </c>
      <c r="D17" s="62"/>
      <c r="E17" s="711">
        <v>640</v>
      </c>
      <c r="F17" s="494">
        <f t="shared" si="0"/>
        <v>871816343.30000019</v>
      </c>
    </row>
    <row r="18" spans="1:61" ht="15" customHeight="1" x14ac:dyDescent="0.2">
      <c r="A18" s="87"/>
      <c r="B18" s="1"/>
      <c r="C18" s="2" t="s">
        <v>1083</v>
      </c>
      <c r="D18" s="62"/>
      <c r="E18" s="711">
        <v>4500</v>
      </c>
      <c r="F18" s="494">
        <f t="shared" si="0"/>
        <v>871811843.30000019</v>
      </c>
    </row>
    <row r="19" spans="1:61" ht="15" customHeight="1" x14ac:dyDescent="0.2">
      <c r="A19" s="87"/>
      <c r="B19" s="1"/>
      <c r="C19" s="2" t="s">
        <v>9627</v>
      </c>
      <c r="D19" s="62"/>
      <c r="E19" s="711"/>
      <c r="F19" s="494">
        <f t="shared" si="0"/>
        <v>871811843.30000019</v>
      </c>
    </row>
    <row r="20" spans="1:61" ht="15" customHeight="1" x14ac:dyDescent="0.2">
      <c r="A20" s="87"/>
      <c r="B20" s="1"/>
      <c r="C20" s="2" t="s">
        <v>1358</v>
      </c>
      <c r="D20" s="62"/>
      <c r="E20" s="711"/>
      <c r="F20" s="494">
        <f t="shared" si="0"/>
        <v>871811843.30000019</v>
      </c>
    </row>
    <row r="21" spans="1:61" ht="15" customHeight="1" x14ac:dyDescent="0.2">
      <c r="A21" s="87"/>
      <c r="B21" s="1"/>
      <c r="C21" s="530" t="s">
        <v>11719</v>
      </c>
      <c r="D21" s="62"/>
      <c r="E21" s="711">
        <v>100</v>
      </c>
      <c r="F21" s="494">
        <f t="shared" si="0"/>
        <v>871811743.30000019</v>
      </c>
    </row>
    <row r="22" spans="1:61" s="414" customFormat="1" ht="30" customHeight="1" x14ac:dyDescent="0.2">
      <c r="A22" s="847">
        <v>44531</v>
      </c>
      <c r="B22" s="534" t="s">
        <v>11483</v>
      </c>
      <c r="C22" s="532" t="s">
        <v>11528</v>
      </c>
      <c r="D22" s="416"/>
      <c r="E22" s="535">
        <v>29035.53</v>
      </c>
      <c r="F22" s="494">
        <f t="shared" si="0"/>
        <v>871782707.77000022</v>
      </c>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c r="AJ22" s="412"/>
      <c r="AK22" s="412"/>
      <c r="AL22" s="412"/>
      <c r="AM22" s="412"/>
      <c r="AN22" s="412"/>
      <c r="AO22" s="412"/>
      <c r="AP22" s="412"/>
      <c r="AQ22" s="412"/>
      <c r="AR22" s="412"/>
      <c r="AS22" s="412"/>
      <c r="AT22" s="412"/>
      <c r="AU22" s="412"/>
      <c r="AV22" s="412"/>
      <c r="AW22" s="412"/>
      <c r="AX22" s="412"/>
      <c r="AY22" s="412"/>
      <c r="AZ22" s="412"/>
      <c r="BA22" s="412"/>
      <c r="BB22" s="412"/>
      <c r="BC22" s="412"/>
      <c r="BD22" s="412"/>
      <c r="BE22" s="412"/>
      <c r="BF22" s="412"/>
      <c r="BG22" s="412"/>
      <c r="BH22" s="412"/>
      <c r="BI22" s="545"/>
    </row>
    <row r="23" spans="1:61" s="412" customFormat="1" ht="30.75" customHeight="1" x14ac:dyDescent="0.2">
      <c r="A23" s="464">
        <v>44531</v>
      </c>
      <c r="B23" s="252" t="s">
        <v>11484</v>
      </c>
      <c r="C23" s="193" t="s">
        <v>11529</v>
      </c>
      <c r="D23" s="394"/>
      <c r="E23" s="42">
        <v>238553.74</v>
      </c>
      <c r="F23" s="494">
        <f t="shared" si="0"/>
        <v>871544154.03000021</v>
      </c>
    </row>
    <row r="24" spans="1:61" s="412" customFormat="1" ht="31.5" customHeight="1" x14ac:dyDescent="0.2">
      <c r="A24" s="464">
        <v>44531</v>
      </c>
      <c r="B24" s="252" t="s">
        <v>11485</v>
      </c>
      <c r="C24" s="193" t="s">
        <v>11530</v>
      </c>
      <c r="D24" s="402"/>
      <c r="E24" s="42">
        <v>18255.23</v>
      </c>
      <c r="F24" s="494">
        <f t="shared" si="0"/>
        <v>871525898.80000019</v>
      </c>
    </row>
    <row r="25" spans="1:61" s="412" customFormat="1" ht="44.25" customHeight="1" x14ac:dyDescent="0.2">
      <c r="A25" s="464">
        <v>44531</v>
      </c>
      <c r="B25" s="252" t="s">
        <v>11486</v>
      </c>
      <c r="C25" s="193" t="s">
        <v>11531</v>
      </c>
      <c r="D25" s="402"/>
      <c r="E25" s="42">
        <v>181701.4</v>
      </c>
      <c r="F25" s="494">
        <f t="shared" si="0"/>
        <v>871344197.40000021</v>
      </c>
    </row>
    <row r="26" spans="1:61" s="412" customFormat="1" ht="45" customHeight="1" x14ac:dyDescent="0.2">
      <c r="A26" s="464">
        <v>44531</v>
      </c>
      <c r="B26" s="252" t="s">
        <v>11487</v>
      </c>
      <c r="C26" s="193" t="s">
        <v>11532</v>
      </c>
      <c r="D26" s="402"/>
      <c r="E26" s="42">
        <v>15986.65</v>
      </c>
      <c r="F26" s="494">
        <f t="shared" si="0"/>
        <v>871328210.75000024</v>
      </c>
    </row>
    <row r="27" spans="1:61" s="412" customFormat="1" ht="41.25" customHeight="1" x14ac:dyDescent="0.2">
      <c r="A27" s="464">
        <v>44531</v>
      </c>
      <c r="B27" s="252" t="s">
        <v>11488</v>
      </c>
      <c r="C27" s="193" t="s">
        <v>11533</v>
      </c>
      <c r="D27" s="402"/>
      <c r="E27" s="42">
        <v>237936.54</v>
      </c>
      <c r="F27" s="494">
        <f t="shared" si="0"/>
        <v>871090274.21000028</v>
      </c>
    </row>
    <row r="28" spans="1:61" s="412" customFormat="1" ht="39.75" customHeight="1" x14ac:dyDescent="0.2">
      <c r="A28" s="464">
        <v>44531</v>
      </c>
      <c r="B28" s="252" t="s">
        <v>11489</v>
      </c>
      <c r="C28" s="193" t="s">
        <v>11534</v>
      </c>
      <c r="D28" s="402"/>
      <c r="E28" s="42">
        <v>80380.210000000006</v>
      </c>
      <c r="F28" s="494">
        <f t="shared" si="0"/>
        <v>871009894.00000024</v>
      </c>
    </row>
    <row r="29" spans="1:61" s="412" customFormat="1" ht="44.25" customHeight="1" x14ac:dyDescent="0.2">
      <c r="A29" s="464">
        <v>44531</v>
      </c>
      <c r="B29" s="252" t="s">
        <v>11490</v>
      </c>
      <c r="C29" s="193" t="s">
        <v>11535</v>
      </c>
      <c r="D29" s="402"/>
      <c r="E29" s="42">
        <v>133415.35999999999</v>
      </c>
      <c r="F29" s="494">
        <f t="shared" si="0"/>
        <v>870876478.64000022</v>
      </c>
    </row>
    <row r="30" spans="1:61" s="412" customFormat="1" ht="46.5" customHeight="1" x14ac:dyDescent="0.2">
      <c r="A30" s="464">
        <v>44531</v>
      </c>
      <c r="B30" s="252" t="s">
        <v>11491</v>
      </c>
      <c r="C30" s="193" t="s">
        <v>11536</v>
      </c>
      <c r="D30" s="402"/>
      <c r="E30" s="42">
        <v>9658.01</v>
      </c>
      <c r="F30" s="494">
        <f t="shared" si="0"/>
        <v>870866820.63000023</v>
      </c>
    </row>
    <row r="31" spans="1:61" s="412" customFormat="1" ht="38.25" customHeight="1" x14ac:dyDescent="0.2">
      <c r="A31" s="464">
        <v>44531</v>
      </c>
      <c r="B31" s="252" t="s">
        <v>11492</v>
      </c>
      <c r="C31" s="193" t="s">
        <v>11537</v>
      </c>
      <c r="D31" s="402"/>
      <c r="E31" s="42">
        <v>88204.66</v>
      </c>
      <c r="F31" s="494">
        <f t="shared" si="0"/>
        <v>870778615.97000027</v>
      </c>
    </row>
    <row r="32" spans="1:61" s="412" customFormat="1" ht="39.75" customHeight="1" x14ac:dyDescent="0.2">
      <c r="A32" s="464">
        <v>44531</v>
      </c>
      <c r="B32" s="252" t="s">
        <v>11493</v>
      </c>
      <c r="C32" s="193" t="s">
        <v>11538</v>
      </c>
      <c r="D32" s="402"/>
      <c r="E32" s="42">
        <v>83064.14</v>
      </c>
      <c r="F32" s="494">
        <f t="shared" si="0"/>
        <v>870695551.83000028</v>
      </c>
    </row>
    <row r="33" spans="1:6" s="412" customFormat="1" ht="66" customHeight="1" x14ac:dyDescent="0.2">
      <c r="A33" s="464">
        <v>44531</v>
      </c>
      <c r="B33" s="252" t="s">
        <v>11494</v>
      </c>
      <c r="C33" s="193" t="s">
        <v>11539</v>
      </c>
      <c r="D33" s="402"/>
      <c r="E33" s="42">
        <v>63124.98</v>
      </c>
      <c r="F33" s="494">
        <f t="shared" si="0"/>
        <v>870632426.85000026</v>
      </c>
    </row>
    <row r="34" spans="1:6" s="412" customFormat="1" ht="37.5" customHeight="1" x14ac:dyDescent="0.2">
      <c r="A34" s="464">
        <v>44531</v>
      </c>
      <c r="B34" s="252" t="s">
        <v>11495</v>
      </c>
      <c r="C34" s="193" t="s">
        <v>11540</v>
      </c>
      <c r="D34" s="402"/>
      <c r="E34" s="42">
        <v>90926.96</v>
      </c>
      <c r="F34" s="494">
        <f t="shared" si="0"/>
        <v>870541499.89000022</v>
      </c>
    </row>
    <row r="35" spans="1:6" s="412" customFormat="1" ht="44.25" customHeight="1" x14ac:dyDescent="0.2">
      <c r="A35" s="464">
        <v>44531</v>
      </c>
      <c r="B35" s="252" t="s">
        <v>11496</v>
      </c>
      <c r="C35" s="193" t="s">
        <v>11541</v>
      </c>
      <c r="D35" s="402"/>
      <c r="E35" s="42">
        <v>66114.66</v>
      </c>
      <c r="F35" s="494">
        <f t="shared" si="0"/>
        <v>870475385.23000026</v>
      </c>
    </row>
    <row r="36" spans="1:6" s="412" customFormat="1" ht="42" customHeight="1" x14ac:dyDescent="0.2">
      <c r="A36" s="464">
        <v>44531</v>
      </c>
      <c r="B36" s="252" t="s">
        <v>11497</v>
      </c>
      <c r="C36" s="193" t="s">
        <v>11542</v>
      </c>
      <c r="D36" s="402"/>
      <c r="E36" s="42">
        <v>224310.66</v>
      </c>
      <c r="F36" s="494">
        <f t="shared" si="0"/>
        <v>870251074.57000029</v>
      </c>
    </row>
    <row r="37" spans="1:6" s="412" customFormat="1" ht="54" customHeight="1" x14ac:dyDescent="0.2">
      <c r="A37" s="464">
        <v>44531</v>
      </c>
      <c r="B37" s="252" t="s">
        <v>11498</v>
      </c>
      <c r="C37" s="193" t="s">
        <v>11543</v>
      </c>
      <c r="D37" s="402"/>
      <c r="E37" s="42">
        <v>421460.62</v>
      </c>
      <c r="F37" s="494">
        <f t="shared" si="0"/>
        <v>869829613.95000029</v>
      </c>
    </row>
    <row r="38" spans="1:6" s="412" customFormat="1" ht="41.25" customHeight="1" x14ac:dyDescent="0.2">
      <c r="A38" s="464">
        <v>44531</v>
      </c>
      <c r="B38" s="252" t="s">
        <v>11499</v>
      </c>
      <c r="C38" s="193" t="s">
        <v>11544</v>
      </c>
      <c r="D38" s="402"/>
      <c r="E38" s="42">
        <v>21470</v>
      </c>
      <c r="F38" s="494">
        <f t="shared" si="0"/>
        <v>869808143.95000029</v>
      </c>
    </row>
    <row r="39" spans="1:6" s="412" customFormat="1" ht="70.5" customHeight="1" x14ac:dyDescent="0.2">
      <c r="A39" s="464">
        <v>44531</v>
      </c>
      <c r="B39" s="252" t="s">
        <v>11500</v>
      </c>
      <c r="C39" s="193" t="s">
        <v>11594</v>
      </c>
      <c r="D39" s="402"/>
      <c r="E39" s="42">
        <v>384702.5</v>
      </c>
      <c r="F39" s="494">
        <f t="shared" si="0"/>
        <v>869423441.45000029</v>
      </c>
    </row>
    <row r="40" spans="1:6" s="412" customFormat="1" ht="63.75" customHeight="1" x14ac:dyDescent="0.2">
      <c r="A40" s="464">
        <v>44531</v>
      </c>
      <c r="B40" s="252" t="s">
        <v>11501</v>
      </c>
      <c r="C40" s="193" t="s">
        <v>11545</v>
      </c>
      <c r="D40" s="402"/>
      <c r="E40" s="42">
        <v>113000</v>
      </c>
      <c r="F40" s="494">
        <f t="shared" si="0"/>
        <v>869310441.45000029</v>
      </c>
    </row>
    <row r="41" spans="1:6" s="412" customFormat="1" ht="97.5" customHeight="1" x14ac:dyDescent="0.2">
      <c r="A41" s="464">
        <v>44531</v>
      </c>
      <c r="B41" s="252" t="s">
        <v>11502</v>
      </c>
      <c r="C41" s="193" t="s">
        <v>11546</v>
      </c>
      <c r="D41" s="402"/>
      <c r="E41" s="42">
        <v>18000</v>
      </c>
      <c r="F41" s="494">
        <f t="shared" si="0"/>
        <v>869292441.45000029</v>
      </c>
    </row>
    <row r="42" spans="1:6" s="412" customFormat="1" ht="43.5" customHeight="1" x14ac:dyDescent="0.2">
      <c r="A42" s="464">
        <v>44531</v>
      </c>
      <c r="B42" s="252" t="s">
        <v>11503</v>
      </c>
      <c r="C42" s="193" t="s">
        <v>11547</v>
      </c>
      <c r="D42" s="402"/>
      <c r="E42" s="42">
        <v>467298.1</v>
      </c>
      <c r="F42" s="494">
        <f t="shared" si="0"/>
        <v>868825143.35000026</v>
      </c>
    </row>
    <row r="43" spans="1:6" s="412" customFormat="1" ht="36" customHeight="1" x14ac:dyDescent="0.2">
      <c r="A43" s="464">
        <v>44531</v>
      </c>
      <c r="B43" s="252" t="s">
        <v>11504</v>
      </c>
      <c r="C43" s="193" t="s">
        <v>11548</v>
      </c>
      <c r="D43" s="402"/>
      <c r="E43" s="42">
        <v>103830.18</v>
      </c>
      <c r="F43" s="494">
        <f t="shared" si="0"/>
        <v>868721313.17000031</v>
      </c>
    </row>
    <row r="44" spans="1:6" s="412" customFormat="1" ht="39.75" customHeight="1" x14ac:dyDescent="0.2">
      <c r="A44" s="464">
        <v>44531</v>
      </c>
      <c r="B44" s="252" t="s">
        <v>11505</v>
      </c>
      <c r="C44" s="193" t="s">
        <v>11549</v>
      </c>
      <c r="D44" s="402"/>
      <c r="E44" s="42">
        <v>184069.85</v>
      </c>
      <c r="F44" s="494">
        <f t="shared" si="0"/>
        <v>868537243.32000029</v>
      </c>
    </row>
    <row r="45" spans="1:6" s="412" customFormat="1" ht="42" customHeight="1" x14ac:dyDescent="0.2">
      <c r="A45" s="464">
        <v>44531</v>
      </c>
      <c r="B45" s="252" t="s">
        <v>11506</v>
      </c>
      <c r="C45" s="193" t="s">
        <v>11550</v>
      </c>
      <c r="D45" s="402"/>
      <c r="E45" s="42">
        <v>13618.2</v>
      </c>
      <c r="F45" s="494">
        <f t="shared" si="0"/>
        <v>868523625.12000024</v>
      </c>
    </row>
    <row r="46" spans="1:6" s="412" customFormat="1" ht="42.75" customHeight="1" x14ac:dyDescent="0.2">
      <c r="A46" s="464">
        <v>44531</v>
      </c>
      <c r="B46" s="252" t="s">
        <v>11507</v>
      </c>
      <c r="C46" s="193" t="s">
        <v>11551</v>
      </c>
      <c r="D46" s="402"/>
      <c r="E46" s="42">
        <v>2999</v>
      </c>
      <c r="F46" s="494">
        <f t="shared" si="0"/>
        <v>868520626.12000024</v>
      </c>
    </row>
    <row r="47" spans="1:6" s="412" customFormat="1" ht="38.25" customHeight="1" x14ac:dyDescent="0.2">
      <c r="A47" s="464">
        <v>44531</v>
      </c>
      <c r="B47" s="252" t="s">
        <v>11508</v>
      </c>
      <c r="C47" s="193" t="s">
        <v>11552</v>
      </c>
      <c r="D47" s="402"/>
      <c r="E47" s="42">
        <v>299993.96000000002</v>
      </c>
      <c r="F47" s="494">
        <f t="shared" si="0"/>
        <v>868220632.16000021</v>
      </c>
    </row>
    <row r="48" spans="1:6" s="412" customFormat="1" ht="39" customHeight="1" x14ac:dyDescent="0.2">
      <c r="A48" s="464">
        <v>44531</v>
      </c>
      <c r="B48" s="252" t="s">
        <v>11509</v>
      </c>
      <c r="C48" s="193" t="s">
        <v>11553</v>
      </c>
      <c r="D48" s="402"/>
      <c r="E48" s="42">
        <v>135282.25</v>
      </c>
      <c r="F48" s="494">
        <f t="shared" si="0"/>
        <v>868085349.91000021</v>
      </c>
    </row>
    <row r="49" spans="1:6" s="412" customFormat="1" ht="40.5" customHeight="1" x14ac:dyDescent="0.2">
      <c r="A49" s="464">
        <v>44531</v>
      </c>
      <c r="B49" s="252" t="s">
        <v>11510</v>
      </c>
      <c r="C49" s="193" t="s">
        <v>11554</v>
      </c>
      <c r="D49" s="402"/>
      <c r="E49" s="42">
        <v>464183.21</v>
      </c>
      <c r="F49" s="494">
        <f t="shared" si="0"/>
        <v>867621166.70000017</v>
      </c>
    </row>
    <row r="50" spans="1:6" s="412" customFormat="1" ht="29.25" customHeight="1" x14ac:dyDescent="0.2">
      <c r="A50" s="464">
        <v>44531</v>
      </c>
      <c r="B50" s="252" t="s">
        <v>11511</v>
      </c>
      <c r="C50" s="193" t="s">
        <v>11555</v>
      </c>
      <c r="D50" s="402"/>
      <c r="E50" s="42">
        <v>447481.39</v>
      </c>
      <c r="F50" s="494">
        <f t="shared" si="0"/>
        <v>867173685.31000018</v>
      </c>
    </row>
    <row r="51" spans="1:6" s="412" customFormat="1" ht="33.75" customHeight="1" x14ac:dyDescent="0.2">
      <c r="A51" s="464">
        <v>44531</v>
      </c>
      <c r="B51" s="252" t="s">
        <v>11512</v>
      </c>
      <c r="C51" s="193" t="s">
        <v>11556</v>
      </c>
      <c r="D51" s="402"/>
      <c r="E51" s="42">
        <v>199974.53</v>
      </c>
      <c r="F51" s="494">
        <f t="shared" si="0"/>
        <v>866973710.78000021</v>
      </c>
    </row>
    <row r="52" spans="1:6" s="412" customFormat="1" ht="39.75" customHeight="1" x14ac:dyDescent="0.2">
      <c r="A52" s="464">
        <v>44531</v>
      </c>
      <c r="B52" s="252" t="s">
        <v>11513</v>
      </c>
      <c r="C52" s="193" t="s">
        <v>11557</v>
      </c>
      <c r="D52" s="402"/>
      <c r="E52" s="42">
        <v>110752.19</v>
      </c>
      <c r="F52" s="494">
        <f t="shared" si="0"/>
        <v>866862958.59000015</v>
      </c>
    </row>
    <row r="53" spans="1:6" s="412" customFormat="1" ht="31.5" customHeight="1" x14ac:dyDescent="0.2">
      <c r="A53" s="464">
        <v>44531</v>
      </c>
      <c r="B53" s="252" t="s">
        <v>11514</v>
      </c>
      <c r="C53" s="193" t="s">
        <v>11558</v>
      </c>
      <c r="D53" s="402"/>
      <c r="E53" s="42">
        <v>1000</v>
      </c>
      <c r="F53" s="494">
        <f t="shared" si="0"/>
        <v>866861958.59000015</v>
      </c>
    </row>
    <row r="54" spans="1:6" s="412" customFormat="1" ht="96.75" customHeight="1" x14ac:dyDescent="0.2">
      <c r="A54" s="464">
        <v>44531</v>
      </c>
      <c r="B54" s="252" t="s">
        <v>11515</v>
      </c>
      <c r="C54" s="193" t="s">
        <v>11559</v>
      </c>
      <c r="D54" s="402"/>
      <c r="E54" s="42">
        <v>100000</v>
      </c>
      <c r="F54" s="494">
        <f t="shared" si="0"/>
        <v>866761958.59000015</v>
      </c>
    </row>
    <row r="55" spans="1:6" s="412" customFormat="1" ht="51" customHeight="1" x14ac:dyDescent="0.2">
      <c r="A55" s="464">
        <v>44531</v>
      </c>
      <c r="B55" s="252" t="s">
        <v>11461</v>
      </c>
      <c r="C55" s="193" t="s">
        <v>11560</v>
      </c>
      <c r="D55" s="402"/>
      <c r="E55" s="42">
        <v>4081.83</v>
      </c>
      <c r="F55" s="494">
        <f t="shared" si="0"/>
        <v>866757876.76000011</v>
      </c>
    </row>
    <row r="56" spans="1:6" s="412" customFormat="1" ht="51.75" customHeight="1" x14ac:dyDescent="0.2">
      <c r="A56" s="464">
        <v>44531</v>
      </c>
      <c r="B56" s="252" t="s">
        <v>11462</v>
      </c>
      <c r="C56" s="193" t="s">
        <v>11561</v>
      </c>
      <c r="D56" s="402"/>
      <c r="E56" s="42">
        <v>126825</v>
      </c>
      <c r="F56" s="494">
        <f t="shared" si="0"/>
        <v>866631051.76000011</v>
      </c>
    </row>
    <row r="57" spans="1:6" s="412" customFormat="1" ht="52.5" customHeight="1" x14ac:dyDescent="0.2">
      <c r="A57" s="464">
        <v>44531</v>
      </c>
      <c r="B57" s="252" t="s">
        <v>11463</v>
      </c>
      <c r="C57" s="193" t="s">
        <v>11562</v>
      </c>
      <c r="D57" s="402"/>
      <c r="E57" s="42">
        <v>761382.45</v>
      </c>
      <c r="F57" s="494">
        <f t="shared" si="0"/>
        <v>865869669.31000006</v>
      </c>
    </row>
    <row r="58" spans="1:6" s="412" customFormat="1" ht="42" customHeight="1" x14ac:dyDescent="0.2">
      <c r="A58" s="464">
        <v>44531</v>
      </c>
      <c r="B58" s="252" t="s">
        <v>11464</v>
      </c>
      <c r="C58" s="193" t="s">
        <v>11563</v>
      </c>
      <c r="D58" s="402"/>
      <c r="E58" s="42">
        <v>131052.5</v>
      </c>
      <c r="F58" s="494">
        <f t="shared" si="0"/>
        <v>865738616.81000006</v>
      </c>
    </row>
    <row r="59" spans="1:6" s="412" customFormat="1" ht="23.25" customHeight="1" x14ac:dyDescent="0.2">
      <c r="A59" s="464">
        <v>44531</v>
      </c>
      <c r="B59" s="252" t="s">
        <v>11465</v>
      </c>
      <c r="C59" s="193" t="s">
        <v>11564</v>
      </c>
      <c r="D59" s="402"/>
      <c r="E59" s="42">
        <v>117559.42</v>
      </c>
      <c r="F59" s="494">
        <f t="shared" si="0"/>
        <v>865621057.3900001</v>
      </c>
    </row>
    <row r="60" spans="1:6" s="412" customFormat="1" ht="52.5" customHeight="1" x14ac:dyDescent="0.2">
      <c r="A60" s="464">
        <v>44531</v>
      </c>
      <c r="B60" s="252" t="s">
        <v>11466</v>
      </c>
      <c r="C60" s="193" t="s">
        <v>11565</v>
      </c>
      <c r="D60" s="402"/>
      <c r="E60" s="42">
        <v>105687.5</v>
      </c>
      <c r="F60" s="494">
        <f t="shared" si="0"/>
        <v>865515369.8900001</v>
      </c>
    </row>
    <row r="61" spans="1:6" s="412" customFormat="1" ht="78" customHeight="1" x14ac:dyDescent="0.2">
      <c r="A61" s="464">
        <v>44531</v>
      </c>
      <c r="B61" s="252" t="s">
        <v>11467</v>
      </c>
      <c r="C61" s="193" t="s">
        <v>11566</v>
      </c>
      <c r="D61" s="402"/>
      <c r="E61" s="42">
        <v>9000</v>
      </c>
      <c r="F61" s="494">
        <f t="shared" si="0"/>
        <v>865506369.8900001</v>
      </c>
    </row>
    <row r="62" spans="1:6" s="412" customFormat="1" ht="87.75" customHeight="1" x14ac:dyDescent="0.2">
      <c r="A62" s="464">
        <v>44531</v>
      </c>
      <c r="B62" s="252" t="s">
        <v>11468</v>
      </c>
      <c r="C62" s="193" t="s">
        <v>11567</v>
      </c>
      <c r="D62" s="402"/>
      <c r="E62" s="42">
        <v>9000</v>
      </c>
      <c r="F62" s="494">
        <f t="shared" si="0"/>
        <v>865497369.8900001</v>
      </c>
    </row>
    <row r="63" spans="1:6" s="412" customFormat="1" ht="39.75" customHeight="1" x14ac:dyDescent="0.2">
      <c r="A63" s="464">
        <v>44531</v>
      </c>
      <c r="B63" s="252" t="s">
        <v>11469</v>
      </c>
      <c r="C63" s="193" t="s">
        <v>11568</v>
      </c>
      <c r="D63" s="402"/>
      <c r="E63" s="42">
        <v>122597.5</v>
      </c>
      <c r="F63" s="494">
        <f t="shared" si="0"/>
        <v>865374772.3900001</v>
      </c>
    </row>
    <row r="64" spans="1:6" s="412" customFormat="1" ht="63.75" customHeight="1" x14ac:dyDescent="0.2">
      <c r="A64" s="464">
        <v>44531</v>
      </c>
      <c r="B64" s="252" t="s">
        <v>11470</v>
      </c>
      <c r="C64" s="193" t="s">
        <v>11569</v>
      </c>
      <c r="D64" s="402"/>
      <c r="E64" s="42">
        <v>9000</v>
      </c>
      <c r="F64" s="494">
        <f t="shared" si="0"/>
        <v>865365772.3900001</v>
      </c>
    </row>
    <row r="65" spans="1:6" s="412" customFormat="1" ht="51" customHeight="1" x14ac:dyDescent="0.2">
      <c r="A65" s="464">
        <v>44531</v>
      </c>
      <c r="B65" s="252" t="s">
        <v>11471</v>
      </c>
      <c r="C65" s="193" t="s">
        <v>11570</v>
      </c>
      <c r="D65" s="402"/>
      <c r="E65" s="42">
        <v>114142.5</v>
      </c>
      <c r="F65" s="494">
        <f t="shared" si="0"/>
        <v>865251629.8900001</v>
      </c>
    </row>
    <row r="66" spans="1:6" s="412" customFormat="1" ht="71.25" customHeight="1" x14ac:dyDescent="0.2">
      <c r="A66" s="464">
        <v>44531</v>
      </c>
      <c r="B66" s="252" t="s">
        <v>11472</v>
      </c>
      <c r="C66" s="193" t="s">
        <v>11571</v>
      </c>
      <c r="D66" s="402"/>
      <c r="E66" s="42">
        <v>77744</v>
      </c>
      <c r="F66" s="494">
        <f t="shared" si="0"/>
        <v>865173885.8900001</v>
      </c>
    </row>
    <row r="67" spans="1:6" s="412" customFormat="1" ht="70.5" customHeight="1" x14ac:dyDescent="0.2">
      <c r="A67" s="464">
        <v>44531</v>
      </c>
      <c r="B67" s="252" t="s">
        <v>11473</v>
      </c>
      <c r="C67" s="193" t="s">
        <v>11572</v>
      </c>
      <c r="D67" s="402"/>
      <c r="E67" s="42">
        <v>9000</v>
      </c>
      <c r="F67" s="494">
        <f t="shared" si="0"/>
        <v>865164885.8900001</v>
      </c>
    </row>
    <row r="68" spans="1:6" s="412" customFormat="1" ht="86.25" customHeight="1" x14ac:dyDescent="0.2">
      <c r="A68" s="464">
        <v>44531</v>
      </c>
      <c r="B68" s="252" t="s">
        <v>11474</v>
      </c>
      <c r="C68" s="193" t="s">
        <v>11573</v>
      </c>
      <c r="D68" s="402"/>
      <c r="E68" s="42">
        <v>21723633.039999999</v>
      </c>
      <c r="F68" s="494">
        <f t="shared" si="0"/>
        <v>843441252.85000014</v>
      </c>
    </row>
    <row r="69" spans="1:6" s="412" customFormat="1" ht="53.25" customHeight="1" x14ac:dyDescent="0.2">
      <c r="A69" s="464">
        <v>44531</v>
      </c>
      <c r="B69" s="252" t="s">
        <v>11475</v>
      </c>
      <c r="C69" s="193" t="s">
        <v>11574</v>
      </c>
      <c r="D69" s="402"/>
      <c r="E69" s="42">
        <v>3735.53</v>
      </c>
      <c r="F69" s="494">
        <f t="shared" si="0"/>
        <v>843437517.32000017</v>
      </c>
    </row>
    <row r="70" spans="1:6" s="412" customFormat="1" ht="71.25" customHeight="1" x14ac:dyDescent="0.2">
      <c r="A70" s="464">
        <v>44531</v>
      </c>
      <c r="B70" s="252" t="s">
        <v>11476</v>
      </c>
      <c r="C70" s="193" t="s">
        <v>11575</v>
      </c>
      <c r="D70" s="402"/>
      <c r="E70" s="42">
        <v>9000</v>
      </c>
      <c r="F70" s="494">
        <f t="shared" si="0"/>
        <v>843428517.32000017</v>
      </c>
    </row>
    <row r="71" spans="1:6" s="412" customFormat="1" ht="17.25" customHeight="1" x14ac:dyDescent="0.2">
      <c r="A71" s="464">
        <v>44532</v>
      </c>
      <c r="B71" s="5">
        <v>61919</v>
      </c>
      <c r="C71" s="193" t="s">
        <v>41</v>
      </c>
      <c r="D71" s="402"/>
      <c r="E71" s="42">
        <v>0</v>
      </c>
      <c r="F71" s="494">
        <f t="shared" si="0"/>
        <v>843428517.32000017</v>
      </c>
    </row>
    <row r="72" spans="1:6" s="412" customFormat="1" ht="48.75" customHeight="1" x14ac:dyDescent="0.2">
      <c r="A72" s="464">
        <v>44532</v>
      </c>
      <c r="B72" s="252" t="s">
        <v>11516</v>
      </c>
      <c r="C72" s="193" t="s">
        <v>11576</v>
      </c>
      <c r="D72" s="402"/>
      <c r="E72" s="42">
        <v>21127.39</v>
      </c>
      <c r="F72" s="494">
        <f t="shared" si="0"/>
        <v>843407389.93000019</v>
      </c>
    </row>
    <row r="73" spans="1:6" s="412" customFormat="1" ht="63" customHeight="1" x14ac:dyDescent="0.2">
      <c r="A73" s="464">
        <v>44532</v>
      </c>
      <c r="B73" s="252" t="s">
        <v>11517</v>
      </c>
      <c r="C73" s="193" t="s">
        <v>11577</v>
      </c>
      <c r="D73" s="402"/>
      <c r="E73" s="42">
        <v>114953.64</v>
      </c>
      <c r="F73" s="494">
        <f t="shared" si="0"/>
        <v>843292436.2900002</v>
      </c>
    </row>
    <row r="74" spans="1:6" s="412" customFormat="1" ht="85.5" customHeight="1" x14ac:dyDescent="0.2">
      <c r="A74" s="464">
        <v>44532</v>
      </c>
      <c r="B74" s="252" t="s">
        <v>11518</v>
      </c>
      <c r="C74" s="193" t="s">
        <v>11578</v>
      </c>
      <c r="D74" s="402"/>
      <c r="E74" s="42">
        <v>18000</v>
      </c>
      <c r="F74" s="494">
        <f t="shared" si="0"/>
        <v>843274436.2900002</v>
      </c>
    </row>
    <row r="75" spans="1:6" s="412" customFormat="1" ht="42" customHeight="1" x14ac:dyDescent="0.2">
      <c r="A75" s="464">
        <v>44532</v>
      </c>
      <c r="B75" s="252" t="s">
        <v>11519</v>
      </c>
      <c r="C75" s="193" t="s">
        <v>11579</v>
      </c>
      <c r="D75" s="402"/>
      <c r="E75" s="42">
        <v>2546484.0299999998</v>
      </c>
      <c r="F75" s="494">
        <f t="shared" si="0"/>
        <v>840727952.26000023</v>
      </c>
    </row>
    <row r="76" spans="1:6" s="412" customFormat="1" ht="36.75" customHeight="1" x14ac:dyDescent="0.2">
      <c r="A76" s="464">
        <v>44532</v>
      </c>
      <c r="B76" s="252" t="s">
        <v>11520</v>
      </c>
      <c r="C76" s="193" t="s">
        <v>11580</v>
      </c>
      <c r="D76" s="402"/>
      <c r="E76" s="42">
        <v>86811.56</v>
      </c>
      <c r="F76" s="494">
        <f t="shared" si="0"/>
        <v>840641140.70000029</v>
      </c>
    </row>
    <row r="77" spans="1:6" s="412" customFormat="1" ht="39" customHeight="1" x14ac:dyDescent="0.2">
      <c r="A77" s="464">
        <v>44532</v>
      </c>
      <c r="B77" s="252" t="s">
        <v>11521</v>
      </c>
      <c r="C77" s="193" t="s">
        <v>11581</v>
      </c>
      <c r="D77" s="402"/>
      <c r="E77" s="42">
        <v>49972.23</v>
      </c>
      <c r="F77" s="494">
        <f t="shared" si="0"/>
        <v>840591168.47000027</v>
      </c>
    </row>
    <row r="78" spans="1:6" s="412" customFormat="1" ht="44.25" customHeight="1" x14ac:dyDescent="0.2">
      <c r="A78" s="464">
        <v>44532</v>
      </c>
      <c r="B78" s="252" t="s">
        <v>11522</v>
      </c>
      <c r="C78" s="193" t="s">
        <v>11582</v>
      </c>
      <c r="D78" s="402"/>
      <c r="E78" s="42">
        <v>59522.98</v>
      </c>
      <c r="F78" s="494">
        <f t="shared" ref="F78:F141" si="1">F77-E78</f>
        <v>840531645.49000025</v>
      </c>
    </row>
    <row r="79" spans="1:6" s="412" customFormat="1" ht="79.5" customHeight="1" x14ac:dyDescent="0.2">
      <c r="A79" s="464">
        <v>44532</v>
      </c>
      <c r="B79" s="252" t="s">
        <v>11523</v>
      </c>
      <c r="C79" s="193" t="s">
        <v>11583</v>
      </c>
      <c r="D79" s="402"/>
      <c r="E79" s="42">
        <v>54000</v>
      </c>
      <c r="F79" s="494">
        <f t="shared" si="1"/>
        <v>840477645.49000025</v>
      </c>
    </row>
    <row r="80" spans="1:6" s="412" customFormat="1" ht="28.5" customHeight="1" x14ac:dyDescent="0.2">
      <c r="A80" s="464">
        <v>44532</v>
      </c>
      <c r="B80" s="252" t="s">
        <v>11524</v>
      </c>
      <c r="C80" s="193" t="s">
        <v>11584</v>
      </c>
      <c r="D80" s="402"/>
      <c r="E80" s="42">
        <v>101417.5</v>
      </c>
      <c r="F80" s="494">
        <f t="shared" si="1"/>
        <v>840376227.99000025</v>
      </c>
    </row>
    <row r="81" spans="1:6" s="412" customFormat="1" ht="30.75" customHeight="1" x14ac:dyDescent="0.2">
      <c r="A81" s="464">
        <v>44532</v>
      </c>
      <c r="B81" s="252" t="s">
        <v>11525</v>
      </c>
      <c r="C81" s="193" t="s">
        <v>11585</v>
      </c>
      <c r="D81" s="402"/>
      <c r="E81" s="42">
        <v>207060.3</v>
      </c>
      <c r="F81" s="494">
        <f t="shared" si="1"/>
        <v>840169167.6900003</v>
      </c>
    </row>
    <row r="82" spans="1:6" s="412" customFormat="1" ht="49.5" customHeight="1" x14ac:dyDescent="0.2">
      <c r="A82" s="464">
        <v>44532</v>
      </c>
      <c r="B82" s="252" t="s">
        <v>11526</v>
      </c>
      <c r="C82" s="193" t="s">
        <v>11586</v>
      </c>
      <c r="D82" s="402"/>
      <c r="E82" s="42">
        <v>100000</v>
      </c>
      <c r="F82" s="494">
        <f t="shared" si="1"/>
        <v>840069167.6900003</v>
      </c>
    </row>
    <row r="83" spans="1:6" s="412" customFormat="1" ht="55.5" customHeight="1" x14ac:dyDescent="0.2">
      <c r="A83" s="464">
        <v>44532</v>
      </c>
      <c r="B83" s="252" t="s">
        <v>11527</v>
      </c>
      <c r="C83" s="193" t="s">
        <v>11587</v>
      </c>
      <c r="D83" s="402"/>
      <c r="E83" s="42">
        <v>32400</v>
      </c>
      <c r="F83" s="494">
        <f t="shared" si="1"/>
        <v>840036767.6900003</v>
      </c>
    </row>
    <row r="84" spans="1:6" s="412" customFormat="1" ht="53.25" customHeight="1" x14ac:dyDescent="0.2">
      <c r="A84" s="464">
        <v>44532</v>
      </c>
      <c r="B84" s="252" t="s">
        <v>11477</v>
      </c>
      <c r="C84" s="193" t="s">
        <v>11588</v>
      </c>
      <c r="D84" s="402"/>
      <c r="E84" s="42">
        <v>6472.49</v>
      </c>
      <c r="F84" s="494">
        <f t="shared" si="1"/>
        <v>840030295.20000029</v>
      </c>
    </row>
    <row r="85" spans="1:6" s="412" customFormat="1" ht="38.25" customHeight="1" x14ac:dyDescent="0.2">
      <c r="A85" s="464">
        <v>44532</v>
      </c>
      <c r="B85" s="252" t="s">
        <v>11478</v>
      </c>
      <c r="C85" s="193" t="s">
        <v>11589</v>
      </c>
      <c r="D85" s="402"/>
      <c r="E85" s="42">
        <v>314.17</v>
      </c>
      <c r="F85" s="494">
        <f t="shared" si="1"/>
        <v>840029981.03000033</v>
      </c>
    </row>
    <row r="86" spans="1:6" s="412" customFormat="1" ht="68.25" customHeight="1" x14ac:dyDescent="0.2">
      <c r="A86" s="464">
        <v>44532</v>
      </c>
      <c r="B86" s="252" t="s">
        <v>11479</v>
      </c>
      <c r="C86" s="193" t="s">
        <v>11590</v>
      </c>
      <c r="D86" s="402"/>
      <c r="E86" s="42">
        <v>558030</v>
      </c>
      <c r="F86" s="494">
        <f t="shared" si="1"/>
        <v>839471951.03000033</v>
      </c>
    </row>
    <row r="87" spans="1:6" s="412" customFormat="1" ht="43.5" customHeight="1" x14ac:dyDescent="0.2">
      <c r="A87" s="464">
        <v>44532</v>
      </c>
      <c r="B87" s="252" t="s">
        <v>11480</v>
      </c>
      <c r="C87" s="193" t="s">
        <v>11591</v>
      </c>
      <c r="D87" s="402"/>
      <c r="E87" s="42">
        <v>114142.5</v>
      </c>
      <c r="F87" s="494">
        <f t="shared" si="1"/>
        <v>839357808.53000033</v>
      </c>
    </row>
    <row r="88" spans="1:6" s="412" customFormat="1" ht="47.25" customHeight="1" x14ac:dyDescent="0.2">
      <c r="A88" s="464">
        <v>44532</v>
      </c>
      <c r="B88" s="252" t="s">
        <v>11481</v>
      </c>
      <c r="C88" s="193" t="s">
        <v>11592</v>
      </c>
      <c r="D88" s="402"/>
      <c r="E88" s="42">
        <v>54000</v>
      </c>
      <c r="F88" s="494">
        <f t="shared" si="1"/>
        <v>839303808.53000033</v>
      </c>
    </row>
    <row r="89" spans="1:6" s="412" customFormat="1" ht="94.5" customHeight="1" x14ac:dyDescent="0.2">
      <c r="A89" s="464">
        <v>44532</v>
      </c>
      <c r="B89" s="252" t="s">
        <v>11482</v>
      </c>
      <c r="C89" s="193" t="s">
        <v>11593</v>
      </c>
      <c r="D89" s="472"/>
      <c r="E89" s="42">
        <v>18000</v>
      </c>
      <c r="F89" s="494">
        <f t="shared" si="1"/>
        <v>839285808.53000033</v>
      </c>
    </row>
    <row r="90" spans="1:6" s="412" customFormat="1" ht="25.5" customHeight="1" x14ac:dyDescent="0.2">
      <c r="A90" s="464">
        <v>44533</v>
      </c>
      <c r="B90" s="5">
        <v>61932</v>
      </c>
      <c r="C90" s="193" t="s">
        <v>41</v>
      </c>
      <c r="D90" s="402"/>
      <c r="E90" s="42">
        <v>0</v>
      </c>
      <c r="F90" s="494">
        <f t="shared" si="1"/>
        <v>839285808.53000033</v>
      </c>
    </row>
    <row r="91" spans="1:6" s="412" customFormat="1" ht="48.75" customHeight="1" x14ac:dyDescent="0.2">
      <c r="A91" s="464">
        <v>44533</v>
      </c>
      <c r="B91" s="252" t="s">
        <v>11601</v>
      </c>
      <c r="C91" s="193" t="s">
        <v>11614</v>
      </c>
      <c r="D91" s="402"/>
      <c r="E91" s="42">
        <v>27000</v>
      </c>
      <c r="F91" s="494">
        <f t="shared" si="1"/>
        <v>839258808.53000033</v>
      </c>
    </row>
    <row r="92" spans="1:6" s="412" customFormat="1" ht="52.5" customHeight="1" x14ac:dyDescent="0.2">
      <c r="A92" s="464">
        <v>44533</v>
      </c>
      <c r="B92" s="252" t="s">
        <v>11602</v>
      </c>
      <c r="C92" s="193" t="s">
        <v>11615</v>
      </c>
      <c r="D92" s="402"/>
      <c r="E92" s="42">
        <v>259065</v>
      </c>
      <c r="F92" s="494">
        <f t="shared" si="1"/>
        <v>838999743.53000033</v>
      </c>
    </row>
    <row r="93" spans="1:6" s="412" customFormat="1" ht="34.5" customHeight="1" x14ac:dyDescent="0.2">
      <c r="A93" s="464">
        <v>44533</v>
      </c>
      <c r="B93" s="252" t="s">
        <v>11603</v>
      </c>
      <c r="C93" s="193" t="s">
        <v>11616</v>
      </c>
      <c r="D93" s="402"/>
      <c r="E93" s="42">
        <v>10890</v>
      </c>
      <c r="F93" s="494">
        <f t="shared" si="1"/>
        <v>838988853.53000033</v>
      </c>
    </row>
    <row r="94" spans="1:6" s="412" customFormat="1" ht="31.5" customHeight="1" x14ac:dyDescent="0.2">
      <c r="A94" s="464">
        <v>44533</v>
      </c>
      <c r="B94" s="252" t="s">
        <v>11604</v>
      </c>
      <c r="C94" s="193" t="s">
        <v>11617</v>
      </c>
      <c r="D94" s="402"/>
      <c r="E94" s="42">
        <v>5400</v>
      </c>
      <c r="F94" s="494">
        <f t="shared" si="1"/>
        <v>838983453.53000033</v>
      </c>
    </row>
    <row r="95" spans="1:6" s="412" customFormat="1" ht="27" customHeight="1" x14ac:dyDescent="0.2">
      <c r="A95" s="464">
        <v>44533</v>
      </c>
      <c r="B95" s="252" t="s">
        <v>11605</v>
      </c>
      <c r="C95" s="193" t="s">
        <v>41</v>
      </c>
      <c r="D95" s="402"/>
      <c r="E95" s="42">
        <v>0</v>
      </c>
      <c r="F95" s="494">
        <f t="shared" si="1"/>
        <v>838983453.53000033</v>
      </c>
    </row>
    <row r="96" spans="1:6" s="412" customFormat="1" ht="95.25" customHeight="1" x14ac:dyDescent="0.2">
      <c r="A96" s="464">
        <v>44533</v>
      </c>
      <c r="B96" s="252" t="s">
        <v>11606</v>
      </c>
      <c r="C96" s="193" t="s">
        <v>11618</v>
      </c>
      <c r="D96" s="402"/>
      <c r="E96" s="42">
        <v>18000</v>
      </c>
      <c r="F96" s="494">
        <f t="shared" si="1"/>
        <v>838965453.53000033</v>
      </c>
    </row>
    <row r="97" spans="1:6" s="412" customFormat="1" ht="32.25" customHeight="1" x14ac:dyDescent="0.2">
      <c r="A97" s="464">
        <v>44533</v>
      </c>
      <c r="B97" s="252" t="s">
        <v>11607</v>
      </c>
      <c r="C97" s="193" t="s">
        <v>11619</v>
      </c>
      <c r="D97" s="402"/>
      <c r="E97" s="42">
        <v>20700</v>
      </c>
      <c r="F97" s="494">
        <f t="shared" si="1"/>
        <v>838944753.53000033</v>
      </c>
    </row>
    <row r="98" spans="1:6" s="412" customFormat="1" ht="42.75" customHeight="1" x14ac:dyDescent="0.2">
      <c r="A98" s="464">
        <v>44533</v>
      </c>
      <c r="B98" s="252" t="s">
        <v>11608</v>
      </c>
      <c r="C98" s="193" t="s">
        <v>11620</v>
      </c>
      <c r="D98" s="402"/>
      <c r="E98" s="42">
        <v>179950</v>
      </c>
      <c r="F98" s="494">
        <f t="shared" si="1"/>
        <v>838764803.53000033</v>
      </c>
    </row>
    <row r="99" spans="1:6" s="412" customFormat="1" ht="39.75" customHeight="1" x14ac:dyDescent="0.2">
      <c r="A99" s="464">
        <v>44533</v>
      </c>
      <c r="B99" s="252" t="s">
        <v>11609</v>
      </c>
      <c r="C99" s="193" t="s">
        <v>11621</v>
      </c>
      <c r="D99" s="402"/>
      <c r="E99" s="42">
        <v>118122.64</v>
      </c>
      <c r="F99" s="494">
        <f t="shared" si="1"/>
        <v>838646680.89000034</v>
      </c>
    </row>
    <row r="100" spans="1:6" s="412" customFormat="1" ht="42.75" customHeight="1" x14ac:dyDescent="0.2">
      <c r="A100" s="464">
        <v>44533</v>
      </c>
      <c r="B100" s="252" t="s">
        <v>11610</v>
      </c>
      <c r="C100" s="193" t="s">
        <v>11622</v>
      </c>
      <c r="D100" s="402"/>
      <c r="E100" s="42">
        <v>8305.9</v>
      </c>
      <c r="F100" s="494">
        <f t="shared" si="1"/>
        <v>838638374.99000037</v>
      </c>
    </row>
    <row r="101" spans="1:6" s="412" customFormat="1" ht="51.75" customHeight="1" x14ac:dyDescent="0.2">
      <c r="A101" s="464">
        <v>44533</v>
      </c>
      <c r="B101" s="252" t="s">
        <v>11611</v>
      </c>
      <c r="C101" s="193" t="s">
        <v>11623</v>
      </c>
      <c r="D101" s="402"/>
      <c r="E101" s="42">
        <v>45000</v>
      </c>
      <c r="F101" s="494">
        <f t="shared" si="1"/>
        <v>838593374.99000037</v>
      </c>
    </row>
    <row r="102" spans="1:6" s="412" customFormat="1" ht="77.25" customHeight="1" x14ac:dyDescent="0.2">
      <c r="A102" s="464">
        <v>44533</v>
      </c>
      <c r="B102" s="252" t="s">
        <v>11612</v>
      </c>
      <c r="C102" s="193" t="s">
        <v>11624</v>
      </c>
      <c r="D102" s="402"/>
      <c r="E102" s="42">
        <v>9000</v>
      </c>
      <c r="F102" s="494">
        <f t="shared" si="1"/>
        <v>838584374.99000037</v>
      </c>
    </row>
    <row r="103" spans="1:6" s="412" customFormat="1" ht="66" customHeight="1" x14ac:dyDescent="0.2">
      <c r="A103" s="464">
        <v>44533</v>
      </c>
      <c r="B103" s="252" t="s">
        <v>11613</v>
      </c>
      <c r="C103" s="193" t="s">
        <v>11625</v>
      </c>
      <c r="D103" s="402"/>
      <c r="E103" s="42">
        <v>9000</v>
      </c>
      <c r="F103" s="494">
        <f t="shared" si="1"/>
        <v>838575374.99000037</v>
      </c>
    </row>
    <row r="104" spans="1:6" s="412" customFormat="1" ht="61.5" customHeight="1" x14ac:dyDescent="0.2">
      <c r="A104" s="464">
        <v>44533</v>
      </c>
      <c r="B104" s="252" t="s">
        <v>11632</v>
      </c>
      <c r="C104" s="193" t="s">
        <v>11626</v>
      </c>
      <c r="D104" s="402"/>
      <c r="E104" s="42">
        <v>38872</v>
      </c>
      <c r="F104" s="494">
        <f t="shared" si="1"/>
        <v>838536502.99000037</v>
      </c>
    </row>
    <row r="105" spans="1:6" s="412" customFormat="1" ht="42.75" customHeight="1" x14ac:dyDescent="0.2">
      <c r="A105" s="464">
        <v>44533</v>
      </c>
      <c r="B105" s="252" t="s">
        <v>11633</v>
      </c>
      <c r="C105" s="193" t="s">
        <v>11627</v>
      </c>
      <c r="D105" s="402"/>
      <c r="E105" s="42">
        <v>18450</v>
      </c>
      <c r="F105" s="494">
        <f t="shared" si="1"/>
        <v>838518052.99000037</v>
      </c>
    </row>
    <row r="106" spans="1:6" s="412" customFormat="1" ht="65.25" customHeight="1" x14ac:dyDescent="0.2">
      <c r="A106" s="464">
        <v>44533</v>
      </c>
      <c r="B106" s="252" t="s">
        <v>11634</v>
      </c>
      <c r="C106" s="193" t="s">
        <v>11628</v>
      </c>
      <c r="D106" s="402"/>
      <c r="E106" s="42">
        <v>56005.919999999998</v>
      </c>
      <c r="F106" s="494">
        <f t="shared" si="1"/>
        <v>838462047.07000041</v>
      </c>
    </row>
    <row r="107" spans="1:6" s="412" customFormat="1" ht="57" customHeight="1" x14ac:dyDescent="0.2">
      <c r="A107" s="464">
        <v>44533</v>
      </c>
      <c r="B107" s="252" t="s">
        <v>11595</v>
      </c>
      <c r="C107" s="193" t="s">
        <v>11629</v>
      </c>
      <c r="D107" s="402"/>
      <c r="E107" s="42">
        <v>257877.5</v>
      </c>
      <c r="F107" s="494">
        <f t="shared" si="1"/>
        <v>838204169.57000041</v>
      </c>
    </row>
    <row r="108" spans="1:6" s="412" customFormat="1" ht="51" customHeight="1" x14ac:dyDescent="0.2">
      <c r="A108" s="464">
        <v>44533</v>
      </c>
      <c r="B108" s="252" t="s">
        <v>11596</v>
      </c>
      <c r="C108" s="193" t="s">
        <v>11630</v>
      </c>
      <c r="D108" s="402"/>
      <c r="E108" s="42">
        <v>26847</v>
      </c>
      <c r="F108" s="494">
        <f t="shared" si="1"/>
        <v>838177322.57000041</v>
      </c>
    </row>
    <row r="109" spans="1:6" s="706" customFormat="1" ht="63" customHeight="1" x14ac:dyDescent="0.2">
      <c r="A109" s="464">
        <v>44533</v>
      </c>
      <c r="B109" s="252" t="s">
        <v>11597</v>
      </c>
      <c r="C109" s="193" t="s">
        <v>11631</v>
      </c>
      <c r="D109" s="705"/>
      <c r="E109" s="42">
        <v>714169.72</v>
      </c>
      <c r="F109" s="494">
        <f t="shared" si="1"/>
        <v>837463152.85000038</v>
      </c>
    </row>
    <row r="110" spans="1:6" s="412" customFormat="1" ht="67.5" customHeight="1" x14ac:dyDescent="0.2">
      <c r="A110" s="464">
        <v>44533</v>
      </c>
      <c r="B110" s="252" t="s">
        <v>11598</v>
      </c>
      <c r="C110" s="193" t="s">
        <v>11635</v>
      </c>
      <c r="D110" s="402"/>
      <c r="E110" s="42">
        <v>9000</v>
      </c>
      <c r="F110" s="494">
        <f t="shared" si="1"/>
        <v>837454152.85000038</v>
      </c>
    </row>
    <row r="111" spans="1:6" s="412" customFormat="1" ht="55.5" customHeight="1" x14ac:dyDescent="0.2">
      <c r="A111" s="464">
        <v>44533</v>
      </c>
      <c r="B111" s="252" t="s">
        <v>11599</v>
      </c>
      <c r="C111" s="193" t="s">
        <v>11636</v>
      </c>
      <c r="D111" s="402"/>
      <c r="E111" s="42">
        <v>4090116.17</v>
      </c>
      <c r="F111" s="494">
        <f t="shared" si="1"/>
        <v>833364036.68000042</v>
      </c>
    </row>
    <row r="112" spans="1:6" s="412" customFormat="1" ht="44.25" customHeight="1" x14ac:dyDescent="0.2">
      <c r="A112" s="464">
        <v>44533</v>
      </c>
      <c r="B112" s="252" t="s">
        <v>11600</v>
      </c>
      <c r="C112" s="193" t="s">
        <v>11637</v>
      </c>
      <c r="D112" s="402"/>
      <c r="E112" s="42">
        <v>12960</v>
      </c>
      <c r="F112" s="494">
        <f t="shared" si="1"/>
        <v>833351076.68000042</v>
      </c>
    </row>
    <row r="113" spans="1:6" s="412" customFormat="1" ht="36.75" customHeight="1" x14ac:dyDescent="0.2">
      <c r="A113" s="464">
        <v>44536</v>
      </c>
      <c r="B113" s="252" t="s">
        <v>11730</v>
      </c>
      <c r="C113" s="193" t="s">
        <v>11736</v>
      </c>
      <c r="D113" s="402"/>
      <c r="E113" s="42">
        <v>1377893.8</v>
      </c>
      <c r="F113" s="494">
        <f t="shared" si="1"/>
        <v>831973182.88000047</v>
      </c>
    </row>
    <row r="114" spans="1:6" s="412" customFormat="1" ht="40.5" customHeight="1" x14ac:dyDescent="0.2">
      <c r="A114" s="464">
        <v>44536</v>
      </c>
      <c r="B114" s="252" t="s">
        <v>11731</v>
      </c>
      <c r="C114" s="193" t="s">
        <v>11737</v>
      </c>
      <c r="D114" s="402"/>
      <c r="E114" s="42">
        <v>21520</v>
      </c>
      <c r="F114" s="494">
        <f t="shared" si="1"/>
        <v>831951662.88000047</v>
      </c>
    </row>
    <row r="115" spans="1:6" s="412" customFormat="1" ht="25.5" customHeight="1" x14ac:dyDescent="0.2">
      <c r="A115" s="464">
        <v>44536</v>
      </c>
      <c r="B115" s="252" t="s">
        <v>11720</v>
      </c>
      <c r="C115" s="193" t="s">
        <v>41</v>
      </c>
      <c r="D115" s="402"/>
      <c r="E115" s="42">
        <v>0</v>
      </c>
      <c r="F115" s="494">
        <f t="shared" si="1"/>
        <v>831951662.88000047</v>
      </c>
    </row>
    <row r="116" spans="1:6" s="412" customFormat="1" ht="25.5" customHeight="1" x14ac:dyDescent="0.2">
      <c r="A116" s="464">
        <v>44536</v>
      </c>
      <c r="B116" s="252" t="s">
        <v>11879</v>
      </c>
      <c r="C116" s="193" t="s">
        <v>41</v>
      </c>
      <c r="D116" s="402"/>
      <c r="E116" s="42">
        <v>0</v>
      </c>
      <c r="F116" s="494">
        <f t="shared" si="1"/>
        <v>831951662.88000047</v>
      </c>
    </row>
    <row r="117" spans="1:6" s="412" customFormat="1" ht="54.75" customHeight="1" x14ac:dyDescent="0.2">
      <c r="A117" s="464">
        <v>44536</v>
      </c>
      <c r="B117" s="252" t="s">
        <v>11732</v>
      </c>
      <c r="C117" s="193" t="s">
        <v>11738</v>
      </c>
      <c r="D117" s="402"/>
      <c r="E117" s="42">
        <v>279984.18</v>
      </c>
      <c r="F117" s="494">
        <f t="shared" si="1"/>
        <v>831671678.70000052</v>
      </c>
    </row>
    <row r="118" spans="1:6" s="412" customFormat="1" ht="41.25" customHeight="1" x14ac:dyDescent="0.2">
      <c r="A118" s="464">
        <v>44536</v>
      </c>
      <c r="B118" s="252" t="s">
        <v>11733</v>
      </c>
      <c r="C118" s="193" t="s">
        <v>11739</v>
      </c>
      <c r="D118" s="402"/>
      <c r="E118" s="42">
        <v>53100</v>
      </c>
      <c r="F118" s="494">
        <f t="shared" si="1"/>
        <v>831618578.70000052</v>
      </c>
    </row>
    <row r="119" spans="1:6" s="412" customFormat="1" ht="43.5" customHeight="1" x14ac:dyDescent="0.2">
      <c r="A119" s="464">
        <v>44536</v>
      </c>
      <c r="B119" s="252" t="s">
        <v>11734</v>
      </c>
      <c r="C119" s="193" t="s">
        <v>11740</v>
      </c>
      <c r="D119" s="402"/>
      <c r="E119" s="42">
        <v>89547.18</v>
      </c>
      <c r="F119" s="494">
        <f t="shared" si="1"/>
        <v>831529031.52000058</v>
      </c>
    </row>
    <row r="120" spans="1:6" s="412" customFormat="1" ht="41.25" customHeight="1" x14ac:dyDescent="0.2">
      <c r="A120" s="464">
        <v>44536</v>
      </c>
      <c r="B120" s="252" t="s">
        <v>11735</v>
      </c>
      <c r="C120" s="193" t="s">
        <v>11741</v>
      </c>
      <c r="D120" s="402"/>
      <c r="E120" s="42">
        <v>10800</v>
      </c>
      <c r="F120" s="494">
        <f t="shared" si="1"/>
        <v>831518231.52000058</v>
      </c>
    </row>
    <row r="121" spans="1:6" s="412" customFormat="1" ht="43.5" customHeight="1" x14ac:dyDescent="0.2">
      <c r="A121" s="464">
        <v>44536</v>
      </c>
      <c r="B121" s="252" t="s">
        <v>11721</v>
      </c>
      <c r="C121" s="193" t="s">
        <v>11742</v>
      </c>
      <c r="D121" s="402"/>
      <c r="E121" s="42">
        <v>122597.5</v>
      </c>
      <c r="F121" s="494">
        <f t="shared" si="1"/>
        <v>831395634.02000058</v>
      </c>
    </row>
    <row r="122" spans="1:6" s="412" customFormat="1" ht="52.5" customHeight="1" x14ac:dyDescent="0.2">
      <c r="A122" s="464">
        <v>44536</v>
      </c>
      <c r="B122" s="252" t="s">
        <v>11722</v>
      </c>
      <c r="C122" s="193" t="s">
        <v>11743</v>
      </c>
      <c r="D122" s="402"/>
      <c r="E122" s="42">
        <v>249422.5</v>
      </c>
      <c r="F122" s="494">
        <f t="shared" si="1"/>
        <v>831146211.52000058</v>
      </c>
    </row>
    <row r="123" spans="1:6" s="412" customFormat="1" ht="55.5" customHeight="1" x14ac:dyDescent="0.2">
      <c r="A123" s="464">
        <v>44536</v>
      </c>
      <c r="B123" s="252" t="s">
        <v>11723</v>
      </c>
      <c r="C123" s="193" t="s">
        <v>11744</v>
      </c>
      <c r="D123" s="402"/>
      <c r="E123" s="42">
        <v>13755760.98</v>
      </c>
      <c r="F123" s="494">
        <f t="shared" si="1"/>
        <v>817390450.54000056</v>
      </c>
    </row>
    <row r="124" spans="1:6" s="412" customFormat="1" ht="67.5" customHeight="1" x14ac:dyDescent="0.2">
      <c r="A124" s="464">
        <v>44536</v>
      </c>
      <c r="B124" s="252" t="s">
        <v>11724</v>
      </c>
      <c r="C124" s="193" t="s">
        <v>11745</v>
      </c>
      <c r="D124" s="402"/>
      <c r="E124" s="42">
        <v>22500</v>
      </c>
      <c r="F124" s="494">
        <f t="shared" si="1"/>
        <v>817367950.54000056</v>
      </c>
    </row>
    <row r="125" spans="1:6" s="412" customFormat="1" ht="41.25" customHeight="1" x14ac:dyDescent="0.2">
      <c r="A125" s="464">
        <v>44536</v>
      </c>
      <c r="B125" s="252" t="s">
        <v>11725</v>
      </c>
      <c r="C125" s="193" t="s">
        <v>11746</v>
      </c>
      <c r="D125" s="402"/>
      <c r="E125" s="42">
        <v>25200</v>
      </c>
      <c r="F125" s="494">
        <f t="shared" si="1"/>
        <v>817342750.54000056</v>
      </c>
    </row>
    <row r="126" spans="1:6" s="412" customFormat="1" ht="44.25" customHeight="1" x14ac:dyDescent="0.2">
      <c r="A126" s="464">
        <v>44536</v>
      </c>
      <c r="B126" s="252" t="s">
        <v>11726</v>
      </c>
      <c r="C126" s="193" t="s">
        <v>11747</v>
      </c>
      <c r="D126" s="402"/>
      <c r="E126" s="42">
        <v>6750</v>
      </c>
      <c r="F126" s="494">
        <f t="shared" si="1"/>
        <v>817336000.54000056</v>
      </c>
    </row>
    <row r="127" spans="1:6" s="412" customFormat="1" ht="50.25" customHeight="1" x14ac:dyDescent="0.2">
      <c r="A127" s="464">
        <v>44536</v>
      </c>
      <c r="B127" s="252" t="s">
        <v>11727</v>
      </c>
      <c r="C127" s="193" t="s">
        <v>11748</v>
      </c>
      <c r="D127" s="402"/>
      <c r="E127" s="42">
        <v>126825</v>
      </c>
      <c r="F127" s="494">
        <f t="shared" si="1"/>
        <v>817209175.54000056</v>
      </c>
    </row>
    <row r="128" spans="1:6" s="412" customFormat="1" ht="51" customHeight="1" x14ac:dyDescent="0.2">
      <c r="A128" s="464">
        <v>44536</v>
      </c>
      <c r="B128" s="252" t="s">
        <v>11728</v>
      </c>
      <c r="C128" s="193" t="s">
        <v>11749</v>
      </c>
      <c r="D128" s="402"/>
      <c r="E128" s="42">
        <v>126825</v>
      </c>
      <c r="F128" s="494">
        <f t="shared" si="1"/>
        <v>817082350.54000056</v>
      </c>
    </row>
    <row r="129" spans="1:6" s="412" customFormat="1" ht="50.25" customHeight="1" x14ac:dyDescent="0.2">
      <c r="A129" s="464">
        <v>44536</v>
      </c>
      <c r="B129" s="252" t="s">
        <v>11729</v>
      </c>
      <c r="C129" s="193" t="s">
        <v>11750</v>
      </c>
      <c r="D129" s="402"/>
      <c r="E129" s="42">
        <v>805972.5</v>
      </c>
      <c r="F129" s="494">
        <f t="shared" si="1"/>
        <v>816276378.04000056</v>
      </c>
    </row>
    <row r="130" spans="1:6" s="412" customFormat="1" ht="39.75" customHeight="1" x14ac:dyDescent="0.2">
      <c r="A130" s="464">
        <v>44537</v>
      </c>
      <c r="B130" s="252" t="s">
        <v>11761</v>
      </c>
      <c r="C130" s="193" t="s">
        <v>11777</v>
      </c>
      <c r="D130" s="402"/>
      <c r="E130" s="42">
        <v>116957.5</v>
      </c>
      <c r="F130" s="494">
        <f t="shared" si="1"/>
        <v>816159420.54000056</v>
      </c>
    </row>
    <row r="131" spans="1:6" s="412" customFormat="1" ht="41.25" customHeight="1" x14ac:dyDescent="0.2">
      <c r="A131" s="464">
        <v>44537</v>
      </c>
      <c r="B131" s="252" t="s">
        <v>11762</v>
      </c>
      <c r="C131" s="193" t="s">
        <v>11778</v>
      </c>
      <c r="D131" s="402"/>
      <c r="E131" s="42">
        <v>10890</v>
      </c>
      <c r="F131" s="494">
        <f t="shared" si="1"/>
        <v>816148530.54000056</v>
      </c>
    </row>
    <row r="132" spans="1:6" s="412" customFormat="1" ht="41.25" customHeight="1" x14ac:dyDescent="0.2">
      <c r="A132" s="464">
        <v>44537</v>
      </c>
      <c r="B132" s="252" t="s">
        <v>11763</v>
      </c>
      <c r="C132" s="193" t="s">
        <v>11779</v>
      </c>
      <c r="D132" s="402"/>
      <c r="E132" s="42">
        <v>7200</v>
      </c>
      <c r="F132" s="494">
        <f t="shared" si="1"/>
        <v>816141330.54000056</v>
      </c>
    </row>
    <row r="133" spans="1:6" s="412" customFormat="1" ht="46.5" customHeight="1" x14ac:dyDescent="0.2">
      <c r="A133" s="464">
        <v>44537</v>
      </c>
      <c r="B133" s="252" t="s">
        <v>11764</v>
      </c>
      <c r="C133" s="193" t="s">
        <v>11780</v>
      </c>
      <c r="D133" s="402"/>
      <c r="E133" s="42">
        <v>45426</v>
      </c>
      <c r="F133" s="494">
        <f t="shared" si="1"/>
        <v>816095904.54000056</v>
      </c>
    </row>
    <row r="134" spans="1:6" s="412" customFormat="1" ht="52.5" customHeight="1" x14ac:dyDescent="0.2">
      <c r="A134" s="464">
        <v>44537</v>
      </c>
      <c r="B134" s="252" t="s">
        <v>11765</v>
      </c>
      <c r="C134" s="193" t="s">
        <v>11781</v>
      </c>
      <c r="D134" s="402"/>
      <c r="E134" s="42">
        <v>9000</v>
      </c>
      <c r="F134" s="494">
        <f t="shared" si="1"/>
        <v>816086904.54000056</v>
      </c>
    </row>
    <row r="135" spans="1:6" s="412" customFormat="1" ht="40.5" customHeight="1" x14ac:dyDescent="0.2">
      <c r="A135" s="464">
        <v>44537</v>
      </c>
      <c r="B135" s="252" t="s">
        <v>11766</v>
      </c>
      <c r="C135" s="193" t="s">
        <v>11782</v>
      </c>
      <c r="D135" s="402"/>
      <c r="E135" s="42">
        <v>109915</v>
      </c>
      <c r="F135" s="494">
        <f t="shared" si="1"/>
        <v>815976989.54000056</v>
      </c>
    </row>
    <row r="136" spans="1:6" s="412" customFormat="1" ht="44.25" customHeight="1" x14ac:dyDescent="0.2">
      <c r="A136" s="464">
        <v>44537</v>
      </c>
      <c r="B136" s="252" t="s">
        <v>11767</v>
      </c>
      <c r="C136" s="193" t="s">
        <v>11783</v>
      </c>
      <c r="D136" s="402"/>
      <c r="E136" s="42">
        <v>6300</v>
      </c>
      <c r="F136" s="494">
        <f t="shared" si="1"/>
        <v>815970689.54000056</v>
      </c>
    </row>
    <row r="137" spans="1:6" s="412" customFormat="1" ht="39.75" customHeight="1" x14ac:dyDescent="0.2">
      <c r="A137" s="464">
        <v>44537</v>
      </c>
      <c r="B137" s="252" t="s">
        <v>11768</v>
      </c>
      <c r="C137" s="193" t="s">
        <v>11784</v>
      </c>
      <c r="D137" s="402"/>
      <c r="E137" s="42">
        <v>9000</v>
      </c>
      <c r="F137" s="494">
        <f t="shared" si="1"/>
        <v>815961689.54000056</v>
      </c>
    </row>
    <row r="138" spans="1:6" s="412" customFormat="1" ht="43.5" customHeight="1" x14ac:dyDescent="0.2">
      <c r="A138" s="464">
        <v>44537</v>
      </c>
      <c r="B138" s="252" t="s">
        <v>11769</v>
      </c>
      <c r="C138" s="193" t="s">
        <v>11785</v>
      </c>
      <c r="D138" s="402"/>
      <c r="E138" s="42">
        <v>13500</v>
      </c>
      <c r="F138" s="494">
        <f t="shared" si="1"/>
        <v>815948189.54000056</v>
      </c>
    </row>
    <row r="139" spans="1:6" s="412" customFormat="1" ht="36.75" customHeight="1" x14ac:dyDescent="0.2">
      <c r="A139" s="464">
        <v>44537</v>
      </c>
      <c r="B139" s="252" t="s">
        <v>11770</v>
      </c>
      <c r="C139" s="193" t="s">
        <v>11786</v>
      </c>
      <c r="D139" s="402"/>
      <c r="E139" s="42">
        <v>4050</v>
      </c>
      <c r="F139" s="494">
        <f t="shared" si="1"/>
        <v>815944139.54000056</v>
      </c>
    </row>
    <row r="140" spans="1:6" s="412" customFormat="1" ht="47.25" customHeight="1" x14ac:dyDescent="0.2">
      <c r="A140" s="464">
        <v>44537</v>
      </c>
      <c r="B140" s="252" t="s">
        <v>11771</v>
      </c>
      <c r="C140" s="193" t="s">
        <v>11787</v>
      </c>
      <c r="D140" s="402"/>
      <c r="E140" s="42">
        <v>16200</v>
      </c>
      <c r="F140" s="494">
        <f t="shared" si="1"/>
        <v>815927939.54000056</v>
      </c>
    </row>
    <row r="141" spans="1:6" s="412" customFormat="1" ht="30" customHeight="1" x14ac:dyDescent="0.2">
      <c r="A141" s="464">
        <v>44537</v>
      </c>
      <c r="B141" s="252" t="s">
        <v>11772</v>
      </c>
      <c r="C141" s="193" t="s">
        <v>11788</v>
      </c>
      <c r="D141" s="402"/>
      <c r="E141" s="42">
        <v>5400</v>
      </c>
      <c r="F141" s="494">
        <f t="shared" si="1"/>
        <v>815922539.54000056</v>
      </c>
    </row>
    <row r="142" spans="1:6" s="412" customFormat="1" ht="41.25" customHeight="1" x14ac:dyDescent="0.2">
      <c r="A142" s="464">
        <v>44537</v>
      </c>
      <c r="B142" s="252" t="s">
        <v>11773</v>
      </c>
      <c r="C142" s="193" t="s">
        <v>11789</v>
      </c>
      <c r="D142" s="402"/>
      <c r="E142" s="42">
        <v>3600</v>
      </c>
      <c r="F142" s="494">
        <f t="shared" ref="F142:F205" si="2">F141-E142</f>
        <v>815918939.54000056</v>
      </c>
    </row>
    <row r="143" spans="1:6" s="412" customFormat="1" ht="38.25" customHeight="1" x14ac:dyDescent="0.2">
      <c r="A143" s="464">
        <v>44537</v>
      </c>
      <c r="B143" s="252" t="s">
        <v>11774</v>
      </c>
      <c r="C143" s="193" t="s">
        <v>11790</v>
      </c>
      <c r="D143" s="402"/>
      <c r="E143" s="42">
        <v>4500</v>
      </c>
      <c r="F143" s="494">
        <f t="shared" si="2"/>
        <v>815914439.54000056</v>
      </c>
    </row>
    <row r="144" spans="1:6" s="275" customFormat="1" ht="33" customHeight="1" x14ac:dyDescent="0.2">
      <c r="A144" s="464">
        <v>44537</v>
      </c>
      <c r="B144" s="252" t="s">
        <v>11775</v>
      </c>
      <c r="C144" s="193" t="s">
        <v>11791</v>
      </c>
      <c r="D144" s="266"/>
      <c r="E144" s="42">
        <v>4500</v>
      </c>
      <c r="F144" s="494">
        <f t="shared" si="2"/>
        <v>815909939.54000056</v>
      </c>
    </row>
    <row r="145" spans="1:6" s="275" customFormat="1" ht="37.5" customHeight="1" x14ac:dyDescent="0.2">
      <c r="A145" s="464">
        <v>44537</v>
      </c>
      <c r="B145" s="252" t="s">
        <v>11776</v>
      </c>
      <c r="C145" s="193" t="s">
        <v>11792</v>
      </c>
      <c r="D145" s="266"/>
      <c r="E145" s="42">
        <v>9000</v>
      </c>
      <c r="F145" s="494">
        <f t="shared" si="2"/>
        <v>815900939.54000056</v>
      </c>
    </row>
    <row r="146" spans="1:6" s="275" customFormat="1" ht="45" customHeight="1" x14ac:dyDescent="0.2">
      <c r="A146" s="464">
        <v>44537</v>
      </c>
      <c r="B146" s="252" t="s">
        <v>11751</v>
      </c>
      <c r="C146" s="193" t="s">
        <v>11793</v>
      </c>
      <c r="D146" s="266"/>
      <c r="E146" s="42">
        <v>5850</v>
      </c>
      <c r="F146" s="494">
        <f t="shared" si="2"/>
        <v>815895089.54000056</v>
      </c>
    </row>
    <row r="147" spans="1:6" s="275" customFormat="1" ht="45" customHeight="1" x14ac:dyDescent="0.2">
      <c r="A147" s="464">
        <v>44537</v>
      </c>
      <c r="B147" s="252" t="s">
        <v>11752</v>
      </c>
      <c r="C147" s="193" t="s">
        <v>11794</v>
      </c>
      <c r="D147" s="266"/>
      <c r="E147" s="42">
        <v>900</v>
      </c>
      <c r="F147" s="494">
        <f t="shared" si="2"/>
        <v>815894189.54000056</v>
      </c>
    </row>
    <row r="148" spans="1:6" s="275" customFormat="1" ht="47.25" customHeight="1" x14ac:dyDescent="0.2">
      <c r="A148" s="464">
        <v>44537</v>
      </c>
      <c r="B148" s="252" t="s">
        <v>11753</v>
      </c>
      <c r="C148" s="193" t="s">
        <v>11795</v>
      </c>
      <c r="D148" s="266"/>
      <c r="E148" s="42">
        <v>131052.5</v>
      </c>
      <c r="F148" s="494">
        <f t="shared" si="2"/>
        <v>815763137.04000056</v>
      </c>
    </row>
    <row r="149" spans="1:6" s="275" customFormat="1" ht="47.25" customHeight="1" x14ac:dyDescent="0.2">
      <c r="A149" s="464">
        <v>44537</v>
      </c>
      <c r="B149" s="252" t="s">
        <v>11754</v>
      </c>
      <c r="C149" s="193" t="s">
        <v>11796</v>
      </c>
      <c r="D149" s="266"/>
      <c r="E149" s="42">
        <v>122597.5</v>
      </c>
      <c r="F149" s="494">
        <f t="shared" si="2"/>
        <v>815640539.54000056</v>
      </c>
    </row>
    <row r="150" spans="1:6" s="275" customFormat="1" ht="41.25" customHeight="1" x14ac:dyDescent="0.2">
      <c r="A150" s="464">
        <v>44537</v>
      </c>
      <c r="B150" s="252" t="s">
        <v>11755</v>
      </c>
      <c r="C150" s="193" t="s">
        <v>11797</v>
      </c>
      <c r="D150" s="266"/>
      <c r="E150" s="42">
        <v>5400</v>
      </c>
      <c r="F150" s="494">
        <f t="shared" si="2"/>
        <v>815635139.54000056</v>
      </c>
    </row>
    <row r="151" spans="1:6" s="275" customFormat="1" ht="43.5" customHeight="1" x14ac:dyDescent="0.2">
      <c r="A151" s="464">
        <v>44537</v>
      </c>
      <c r="B151" s="252" t="s">
        <v>11756</v>
      </c>
      <c r="C151" s="193" t="s">
        <v>11798</v>
      </c>
      <c r="D151" s="266"/>
      <c r="E151" s="42">
        <v>5940</v>
      </c>
      <c r="F151" s="494">
        <f t="shared" si="2"/>
        <v>815629199.54000056</v>
      </c>
    </row>
    <row r="152" spans="1:6" s="275" customFormat="1" ht="48.75" customHeight="1" x14ac:dyDescent="0.2">
      <c r="A152" s="464">
        <v>44537</v>
      </c>
      <c r="B152" s="252" t="s">
        <v>11757</v>
      </c>
      <c r="C152" s="193" t="s">
        <v>11799</v>
      </c>
      <c r="D152" s="266"/>
      <c r="E152" s="42">
        <v>5850</v>
      </c>
      <c r="F152" s="494">
        <f t="shared" si="2"/>
        <v>815623349.54000056</v>
      </c>
    </row>
    <row r="153" spans="1:6" s="275" customFormat="1" ht="51.75" customHeight="1" x14ac:dyDescent="0.2">
      <c r="A153" s="464">
        <v>44537</v>
      </c>
      <c r="B153" s="252" t="s">
        <v>11758</v>
      </c>
      <c r="C153" s="193" t="s">
        <v>11800</v>
      </c>
      <c r="D153" s="266"/>
      <c r="E153" s="42">
        <v>109915</v>
      </c>
      <c r="F153" s="494">
        <f t="shared" si="2"/>
        <v>815513434.54000056</v>
      </c>
    </row>
    <row r="154" spans="1:6" s="275" customFormat="1" ht="42" customHeight="1" x14ac:dyDescent="0.2">
      <c r="A154" s="464">
        <v>44537</v>
      </c>
      <c r="B154" s="252" t="s">
        <v>11759</v>
      </c>
      <c r="C154" s="193" t="s">
        <v>11801</v>
      </c>
      <c r="D154" s="266"/>
      <c r="E154" s="42">
        <v>7770.04</v>
      </c>
      <c r="F154" s="494">
        <f t="shared" si="2"/>
        <v>815505664.5000006</v>
      </c>
    </row>
    <row r="155" spans="1:6" s="275" customFormat="1" ht="36" customHeight="1" x14ac:dyDescent="0.2">
      <c r="A155" s="464">
        <v>44537</v>
      </c>
      <c r="B155" s="252" t="s">
        <v>11760</v>
      </c>
      <c r="C155" s="193" t="s">
        <v>11802</v>
      </c>
      <c r="D155" s="266"/>
      <c r="E155" s="42">
        <v>6750</v>
      </c>
      <c r="F155" s="494">
        <f t="shared" si="2"/>
        <v>815498914.5000006</v>
      </c>
    </row>
    <row r="156" spans="1:6" s="275" customFormat="1" ht="38.25" customHeight="1" x14ac:dyDescent="0.2">
      <c r="A156" s="464">
        <v>44538</v>
      </c>
      <c r="B156" s="252" t="s">
        <v>11808</v>
      </c>
      <c r="C156" s="193" t="s">
        <v>11811</v>
      </c>
      <c r="D156" s="266"/>
      <c r="E156" s="42">
        <v>119518.41</v>
      </c>
      <c r="F156" s="494">
        <f t="shared" si="2"/>
        <v>815379396.09000063</v>
      </c>
    </row>
    <row r="157" spans="1:6" s="275" customFormat="1" ht="42" customHeight="1" x14ac:dyDescent="0.2">
      <c r="A157" s="464">
        <v>44538</v>
      </c>
      <c r="B157" s="252" t="s">
        <v>11809</v>
      </c>
      <c r="C157" s="193" t="s">
        <v>11812</v>
      </c>
      <c r="D157" s="266"/>
      <c r="E157" s="42">
        <v>3150</v>
      </c>
      <c r="F157" s="494">
        <f t="shared" si="2"/>
        <v>815376246.09000063</v>
      </c>
    </row>
    <row r="158" spans="1:6" s="275" customFormat="1" ht="40.5" customHeight="1" x14ac:dyDescent="0.2">
      <c r="A158" s="464">
        <v>44538</v>
      </c>
      <c r="B158" s="252" t="s">
        <v>11810</v>
      </c>
      <c r="C158" s="193" t="s">
        <v>11813</v>
      </c>
      <c r="D158" s="266"/>
      <c r="E158" s="42">
        <v>5400</v>
      </c>
      <c r="F158" s="494">
        <f t="shared" si="2"/>
        <v>815370846.09000063</v>
      </c>
    </row>
    <row r="159" spans="1:6" s="275" customFormat="1" ht="42.75" customHeight="1" x14ac:dyDescent="0.2">
      <c r="A159" s="464">
        <v>44538</v>
      </c>
      <c r="B159" s="252" t="s">
        <v>11803</v>
      </c>
      <c r="C159" s="193" t="s">
        <v>11814</v>
      </c>
      <c r="D159" s="266"/>
      <c r="E159" s="42">
        <v>109915</v>
      </c>
      <c r="F159" s="494">
        <f t="shared" si="2"/>
        <v>815260931.09000063</v>
      </c>
    </row>
    <row r="160" spans="1:6" s="275" customFormat="1" ht="61.5" customHeight="1" x14ac:dyDescent="0.2">
      <c r="A160" s="464">
        <v>44538</v>
      </c>
      <c r="B160" s="252" t="s">
        <v>11804</v>
      </c>
      <c r="C160" s="193" t="s">
        <v>11815</v>
      </c>
      <c r="D160" s="266"/>
      <c r="E160" s="42">
        <v>22500</v>
      </c>
      <c r="F160" s="494">
        <f t="shared" si="2"/>
        <v>815238431.09000063</v>
      </c>
    </row>
    <row r="161" spans="1:6" s="275" customFormat="1" ht="52.5" customHeight="1" x14ac:dyDescent="0.2">
      <c r="A161" s="464">
        <v>44538</v>
      </c>
      <c r="B161" s="252" t="s">
        <v>11805</v>
      </c>
      <c r="C161" s="193" t="s">
        <v>11816</v>
      </c>
      <c r="D161" s="266"/>
      <c r="E161" s="42">
        <v>44483991.57</v>
      </c>
      <c r="F161" s="494">
        <f t="shared" si="2"/>
        <v>770754439.52000058</v>
      </c>
    </row>
    <row r="162" spans="1:6" s="275" customFormat="1" ht="48" customHeight="1" x14ac:dyDescent="0.2">
      <c r="A162" s="464">
        <v>44538</v>
      </c>
      <c r="B162" s="252" t="s">
        <v>11806</v>
      </c>
      <c r="C162" s="193" t="s">
        <v>11817</v>
      </c>
      <c r="D162" s="266"/>
      <c r="E162" s="42">
        <v>9000</v>
      </c>
      <c r="F162" s="494">
        <f t="shared" si="2"/>
        <v>770745439.52000058</v>
      </c>
    </row>
    <row r="163" spans="1:6" s="275" customFormat="1" ht="49.5" customHeight="1" x14ac:dyDescent="0.2">
      <c r="A163" s="464">
        <v>44538</v>
      </c>
      <c r="B163" s="252" t="s">
        <v>11807</v>
      </c>
      <c r="C163" s="193" t="s">
        <v>11818</v>
      </c>
      <c r="D163" s="266"/>
      <c r="E163" s="42">
        <v>131052.5</v>
      </c>
      <c r="F163" s="494">
        <f t="shared" si="2"/>
        <v>770614387.02000058</v>
      </c>
    </row>
    <row r="164" spans="1:6" s="275" customFormat="1" ht="39.75" customHeight="1" x14ac:dyDescent="0.2">
      <c r="A164" s="464">
        <v>44539</v>
      </c>
      <c r="B164" s="252" t="s">
        <v>11834</v>
      </c>
      <c r="C164" s="193" t="s">
        <v>11849</v>
      </c>
      <c r="D164" s="266"/>
      <c r="E164" s="42">
        <v>149882.31</v>
      </c>
      <c r="F164" s="494">
        <f t="shared" si="2"/>
        <v>770464504.71000063</v>
      </c>
    </row>
    <row r="165" spans="1:6" s="275" customFormat="1" ht="42" customHeight="1" x14ac:dyDescent="0.2">
      <c r="A165" s="464">
        <v>44539</v>
      </c>
      <c r="B165" s="252" t="s">
        <v>11835</v>
      </c>
      <c r="C165" s="193" t="s">
        <v>11850</v>
      </c>
      <c r="D165" s="266"/>
      <c r="E165" s="42">
        <v>24750</v>
      </c>
      <c r="F165" s="494">
        <f t="shared" si="2"/>
        <v>770439754.71000063</v>
      </c>
    </row>
    <row r="166" spans="1:6" s="275" customFormat="1" ht="48" customHeight="1" x14ac:dyDescent="0.2">
      <c r="A166" s="464">
        <v>44539</v>
      </c>
      <c r="B166" s="252" t="s">
        <v>11836</v>
      </c>
      <c r="C166" s="193" t="s">
        <v>11851</v>
      </c>
      <c r="D166" s="266"/>
      <c r="E166" s="42">
        <v>15930</v>
      </c>
      <c r="F166" s="494">
        <f t="shared" si="2"/>
        <v>770423824.71000063</v>
      </c>
    </row>
    <row r="167" spans="1:6" s="275" customFormat="1" ht="46.5" customHeight="1" x14ac:dyDescent="0.2">
      <c r="A167" s="464">
        <v>44539</v>
      </c>
      <c r="B167" s="252" t="s">
        <v>11837</v>
      </c>
      <c r="C167" s="193" t="s">
        <v>11852</v>
      </c>
      <c r="D167" s="266"/>
      <c r="E167" s="42">
        <v>2999</v>
      </c>
      <c r="F167" s="494">
        <f t="shared" si="2"/>
        <v>770420825.71000063</v>
      </c>
    </row>
    <row r="168" spans="1:6" s="275" customFormat="1" ht="36.75" customHeight="1" x14ac:dyDescent="0.2">
      <c r="A168" s="464">
        <v>44539</v>
      </c>
      <c r="B168" s="252" t="s">
        <v>11838</v>
      </c>
      <c r="C168" s="193" t="s">
        <v>11853</v>
      </c>
      <c r="D168" s="266"/>
      <c r="E168" s="42">
        <v>23400</v>
      </c>
      <c r="F168" s="494">
        <f t="shared" si="2"/>
        <v>770397425.71000063</v>
      </c>
    </row>
    <row r="169" spans="1:6" s="275" customFormat="1" ht="45.75" customHeight="1" x14ac:dyDescent="0.2">
      <c r="A169" s="464">
        <v>44539</v>
      </c>
      <c r="B169" s="252" t="s">
        <v>11839</v>
      </c>
      <c r="C169" s="193" t="s">
        <v>11854</v>
      </c>
      <c r="D169" s="266"/>
      <c r="E169" s="42">
        <v>18000</v>
      </c>
      <c r="F169" s="494">
        <f t="shared" si="2"/>
        <v>770379425.71000063</v>
      </c>
    </row>
    <row r="170" spans="1:6" s="275" customFormat="1" ht="42" customHeight="1" x14ac:dyDescent="0.2">
      <c r="A170" s="464">
        <v>44539</v>
      </c>
      <c r="B170" s="252" t="s">
        <v>11840</v>
      </c>
      <c r="C170" s="193" t="s">
        <v>11855</v>
      </c>
      <c r="D170" s="266"/>
      <c r="E170" s="42">
        <v>6300</v>
      </c>
      <c r="F170" s="494">
        <f t="shared" si="2"/>
        <v>770373125.71000063</v>
      </c>
    </row>
    <row r="171" spans="1:6" s="275" customFormat="1" ht="42" customHeight="1" x14ac:dyDescent="0.2">
      <c r="A171" s="464">
        <v>44539</v>
      </c>
      <c r="B171" s="252" t="s">
        <v>11841</v>
      </c>
      <c r="C171" s="193" t="s">
        <v>11856</v>
      </c>
      <c r="D171" s="266"/>
      <c r="E171" s="42">
        <v>15930</v>
      </c>
      <c r="F171" s="494">
        <f t="shared" si="2"/>
        <v>770357195.71000063</v>
      </c>
    </row>
    <row r="172" spans="1:6" s="275" customFormat="1" ht="21.75" customHeight="1" x14ac:dyDescent="0.2">
      <c r="A172" s="464">
        <v>44539</v>
      </c>
      <c r="B172" s="252" t="s">
        <v>11842</v>
      </c>
      <c r="C172" s="193" t="s">
        <v>41</v>
      </c>
      <c r="D172" s="266"/>
      <c r="E172" s="42">
        <v>0</v>
      </c>
      <c r="F172" s="494">
        <f t="shared" si="2"/>
        <v>770357195.71000063</v>
      </c>
    </row>
    <row r="173" spans="1:6" s="275" customFormat="1" ht="51.75" customHeight="1" x14ac:dyDescent="0.2">
      <c r="A173" s="464">
        <v>44539</v>
      </c>
      <c r="B173" s="252" t="s">
        <v>11843</v>
      </c>
      <c r="C173" s="193" t="s">
        <v>11858</v>
      </c>
      <c r="D173" s="266"/>
      <c r="E173" s="42">
        <v>108480</v>
      </c>
      <c r="F173" s="494">
        <f t="shared" si="2"/>
        <v>770248715.71000063</v>
      </c>
    </row>
    <row r="174" spans="1:6" s="275" customFormat="1" ht="41.25" customHeight="1" x14ac:dyDescent="0.2">
      <c r="A174" s="464">
        <v>44539</v>
      </c>
      <c r="B174" s="252" t="s">
        <v>11844</v>
      </c>
      <c r="C174" s="193" t="s">
        <v>11859</v>
      </c>
      <c r="D174" s="266"/>
      <c r="E174" s="42">
        <v>427594.26</v>
      </c>
      <c r="F174" s="494">
        <f t="shared" si="2"/>
        <v>769821121.45000064</v>
      </c>
    </row>
    <row r="175" spans="1:6" s="275" customFormat="1" ht="42" customHeight="1" x14ac:dyDescent="0.2">
      <c r="A175" s="464">
        <v>44539</v>
      </c>
      <c r="B175" s="252" t="s">
        <v>11845</v>
      </c>
      <c r="C175" s="193" t="s">
        <v>11860</v>
      </c>
      <c r="D175" s="266"/>
      <c r="E175" s="42">
        <v>13500</v>
      </c>
      <c r="F175" s="494">
        <f t="shared" si="2"/>
        <v>769807621.45000064</v>
      </c>
    </row>
    <row r="176" spans="1:6" s="275" customFormat="1" ht="44.25" customHeight="1" x14ac:dyDescent="0.2">
      <c r="A176" s="464">
        <v>44539</v>
      </c>
      <c r="B176" s="252" t="s">
        <v>11846</v>
      </c>
      <c r="C176" s="193" t="s">
        <v>11861</v>
      </c>
      <c r="D176" s="266"/>
      <c r="E176" s="42">
        <v>13500</v>
      </c>
      <c r="F176" s="494">
        <f t="shared" si="2"/>
        <v>769794121.45000064</v>
      </c>
    </row>
    <row r="177" spans="1:6" s="275" customFormat="1" ht="45" customHeight="1" x14ac:dyDescent="0.2">
      <c r="A177" s="464">
        <v>44539</v>
      </c>
      <c r="B177" s="252" t="s">
        <v>11847</v>
      </c>
      <c r="C177" s="193" t="s">
        <v>11862</v>
      </c>
      <c r="D177" s="266"/>
      <c r="E177" s="42">
        <v>7200</v>
      </c>
      <c r="F177" s="494">
        <f t="shared" si="2"/>
        <v>769786921.45000064</v>
      </c>
    </row>
    <row r="178" spans="1:6" s="275" customFormat="1" ht="54" customHeight="1" x14ac:dyDescent="0.2">
      <c r="A178" s="464">
        <v>44539</v>
      </c>
      <c r="B178" s="252" t="s">
        <v>11848</v>
      </c>
      <c r="C178" s="193" t="s">
        <v>11863</v>
      </c>
      <c r="D178" s="266"/>
      <c r="E178" s="42">
        <v>5918</v>
      </c>
      <c r="F178" s="494">
        <f t="shared" si="2"/>
        <v>769781003.45000064</v>
      </c>
    </row>
    <row r="179" spans="1:6" s="275" customFormat="1" ht="51.75" customHeight="1" x14ac:dyDescent="0.2">
      <c r="A179" s="464">
        <v>44539</v>
      </c>
      <c r="B179" s="252" t="s">
        <v>11819</v>
      </c>
      <c r="C179" s="193" t="s">
        <v>11864</v>
      </c>
      <c r="D179" s="266"/>
      <c r="E179" s="42">
        <v>126825</v>
      </c>
      <c r="F179" s="494">
        <f t="shared" si="2"/>
        <v>769654178.45000064</v>
      </c>
    </row>
    <row r="180" spans="1:6" s="275" customFormat="1" ht="54.75" customHeight="1" x14ac:dyDescent="0.2">
      <c r="A180" s="464">
        <v>44539</v>
      </c>
      <c r="B180" s="252" t="s">
        <v>11820</v>
      </c>
      <c r="C180" s="193" t="s">
        <v>11865</v>
      </c>
      <c r="D180" s="266"/>
      <c r="E180" s="42">
        <v>122597.5</v>
      </c>
      <c r="F180" s="494">
        <f t="shared" si="2"/>
        <v>769531580.95000064</v>
      </c>
    </row>
    <row r="181" spans="1:6" s="275" customFormat="1" ht="51.75" customHeight="1" x14ac:dyDescent="0.2">
      <c r="A181" s="464">
        <v>44539</v>
      </c>
      <c r="B181" s="252" t="s">
        <v>11821</v>
      </c>
      <c r="C181" s="193" t="s">
        <v>11866</v>
      </c>
      <c r="D181" s="266"/>
      <c r="E181" s="42">
        <v>126825</v>
      </c>
      <c r="F181" s="494">
        <f t="shared" si="2"/>
        <v>769404755.95000064</v>
      </c>
    </row>
    <row r="182" spans="1:6" s="275" customFormat="1" ht="38.25" customHeight="1" x14ac:dyDescent="0.2">
      <c r="A182" s="464">
        <v>44539</v>
      </c>
      <c r="B182" s="252" t="s">
        <v>11822</v>
      </c>
      <c r="C182" s="193" t="s">
        <v>11867</v>
      </c>
      <c r="D182" s="266"/>
      <c r="E182" s="42">
        <v>109400</v>
      </c>
      <c r="F182" s="494">
        <f t="shared" si="2"/>
        <v>769295355.95000064</v>
      </c>
    </row>
    <row r="183" spans="1:6" s="275" customFormat="1" ht="51.75" customHeight="1" x14ac:dyDescent="0.2">
      <c r="A183" s="464">
        <v>44539</v>
      </c>
      <c r="B183" s="252" t="s">
        <v>11823</v>
      </c>
      <c r="C183" s="193" t="s">
        <v>11868</v>
      </c>
      <c r="D183" s="266"/>
      <c r="E183" s="42">
        <v>126825</v>
      </c>
      <c r="F183" s="494">
        <f t="shared" si="2"/>
        <v>769168530.95000064</v>
      </c>
    </row>
    <row r="184" spans="1:6" s="275" customFormat="1" ht="41.25" customHeight="1" x14ac:dyDescent="0.2">
      <c r="A184" s="464">
        <v>44539</v>
      </c>
      <c r="B184" s="252" t="s">
        <v>11824</v>
      </c>
      <c r="C184" s="193" t="s">
        <v>11869</v>
      </c>
      <c r="D184" s="266"/>
      <c r="E184" s="42">
        <v>42932.4</v>
      </c>
      <c r="F184" s="494">
        <f t="shared" si="2"/>
        <v>769125598.55000067</v>
      </c>
    </row>
    <row r="185" spans="1:6" s="275" customFormat="1" ht="27" customHeight="1" x14ac:dyDescent="0.2">
      <c r="A185" s="464">
        <v>44539</v>
      </c>
      <c r="B185" s="252" t="s">
        <v>11825</v>
      </c>
      <c r="C185" s="193" t="s">
        <v>11870</v>
      </c>
      <c r="D185" s="266"/>
      <c r="E185" s="42">
        <v>39600</v>
      </c>
      <c r="F185" s="494">
        <f t="shared" si="2"/>
        <v>769085998.55000067</v>
      </c>
    </row>
    <row r="186" spans="1:6" s="275" customFormat="1" ht="45" customHeight="1" x14ac:dyDescent="0.2">
      <c r="A186" s="464">
        <v>44539</v>
      </c>
      <c r="B186" s="252" t="s">
        <v>11826</v>
      </c>
      <c r="C186" s="193" t="s">
        <v>11871</v>
      </c>
      <c r="D186" s="266"/>
      <c r="E186" s="42">
        <v>13500</v>
      </c>
      <c r="F186" s="494">
        <f t="shared" si="2"/>
        <v>769072498.55000067</v>
      </c>
    </row>
    <row r="187" spans="1:6" s="275" customFormat="1" ht="43.5" customHeight="1" x14ac:dyDescent="0.2">
      <c r="A187" s="464">
        <v>44539</v>
      </c>
      <c r="B187" s="252" t="s">
        <v>11827</v>
      </c>
      <c r="C187" s="193" t="s">
        <v>11872</v>
      </c>
      <c r="D187" s="266"/>
      <c r="E187" s="42">
        <v>14400</v>
      </c>
      <c r="F187" s="494">
        <f t="shared" si="2"/>
        <v>769058098.55000067</v>
      </c>
    </row>
    <row r="188" spans="1:6" s="275" customFormat="1" ht="43.5" customHeight="1" x14ac:dyDescent="0.2">
      <c r="A188" s="464">
        <v>44539</v>
      </c>
      <c r="B188" s="252" t="s">
        <v>11828</v>
      </c>
      <c r="C188" s="193" t="s">
        <v>11873</v>
      </c>
      <c r="D188" s="266"/>
      <c r="E188" s="42">
        <v>131052.5</v>
      </c>
      <c r="F188" s="494">
        <f t="shared" si="2"/>
        <v>768927046.05000067</v>
      </c>
    </row>
    <row r="189" spans="1:6" s="275" customFormat="1" ht="51.75" customHeight="1" x14ac:dyDescent="0.2">
      <c r="A189" s="464">
        <v>44539</v>
      </c>
      <c r="B189" s="252" t="s">
        <v>11829</v>
      </c>
      <c r="C189" s="193" t="s">
        <v>11874</v>
      </c>
      <c r="D189" s="266"/>
      <c r="E189" s="42">
        <v>105687.5</v>
      </c>
      <c r="F189" s="494">
        <f t="shared" si="2"/>
        <v>768821358.55000067</v>
      </c>
    </row>
    <row r="190" spans="1:6" s="275" customFormat="1" ht="30.75" customHeight="1" x14ac:dyDescent="0.2">
      <c r="A190" s="464">
        <v>44539</v>
      </c>
      <c r="B190" s="252" t="s">
        <v>11830</v>
      </c>
      <c r="C190" s="193" t="s">
        <v>11875</v>
      </c>
      <c r="D190" s="266"/>
      <c r="E190" s="42">
        <v>211229.82</v>
      </c>
      <c r="F190" s="494">
        <f t="shared" si="2"/>
        <v>768610128.73000062</v>
      </c>
    </row>
    <row r="191" spans="1:6" s="275" customFormat="1" ht="42" customHeight="1" x14ac:dyDescent="0.2">
      <c r="A191" s="464">
        <v>44539</v>
      </c>
      <c r="B191" s="252" t="s">
        <v>11831</v>
      </c>
      <c r="C191" s="193" t="s">
        <v>11876</v>
      </c>
      <c r="D191" s="266"/>
      <c r="E191" s="42">
        <v>644.07000000000005</v>
      </c>
      <c r="F191" s="494">
        <f t="shared" si="2"/>
        <v>768609484.66000056</v>
      </c>
    </row>
    <row r="192" spans="1:6" s="275" customFormat="1" ht="41.25" customHeight="1" x14ac:dyDescent="0.2">
      <c r="A192" s="464">
        <v>44539</v>
      </c>
      <c r="B192" s="252" t="s">
        <v>11832</v>
      </c>
      <c r="C192" s="193" t="s">
        <v>11877</v>
      </c>
      <c r="D192" s="266"/>
      <c r="E192" s="42">
        <v>27000</v>
      </c>
      <c r="F192" s="494">
        <f t="shared" si="2"/>
        <v>768582484.66000056</v>
      </c>
    </row>
    <row r="193" spans="1:6" s="275" customFormat="1" ht="41.25" customHeight="1" x14ac:dyDescent="0.2">
      <c r="A193" s="464">
        <v>44539</v>
      </c>
      <c r="B193" s="252" t="s">
        <v>11833</v>
      </c>
      <c r="C193" s="193" t="s">
        <v>11878</v>
      </c>
      <c r="D193" s="266"/>
      <c r="E193" s="42">
        <v>131052.5</v>
      </c>
      <c r="F193" s="494">
        <f t="shared" si="2"/>
        <v>768451432.16000056</v>
      </c>
    </row>
    <row r="194" spans="1:6" s="275" customFormat="1" ht="51.75" customHeight="1" x14ac:dyDescent="0.2">
      <c r="A194" s="464">
        <v>44539</v>
      </c>
      <c r="B194" s="252" t="s">
        <v>11924</v>
      </c>
      <c r="C194" s="193" t="s">
        <v>11925</v>
      </c>
      <c r="D194" s="266"/>
      <c r="E194" s="42">
        <v>118370</v>
      </c>
      <c r="F194" s="494">
        <f t="shared" si="2"/>
        <v>768333062.16000056</v>
      </c>
    </row>
    <row r="195" spans="1:6" s="275" customFormat="1" ht="42" customHeight="1" x14ac:dyDescent="0.2">
      <c r="A195" s="464">
        <v>44540</v>
      </c>
      <c r="B195" s="252" t="s">
        <v>11941</v>
      </c>
      <c r="C195" s="193" t="s">
        <v>11946</v>
      </c>
      <c r="D195" s="266"/>
      <c r="E195" s="42">
        <v>406746.4</v>
      </c>
      <c r="F195" s="494">
        <f t="shared" si="2"/>
        <v>767926315.76000059</v>
      </c>
    </row>
    <row r="196" spans="1:6" s="275" customFormat="1" ht="65.25" customHeight="1" x14ac:dyDescent="0.2">
      <c r="A196" s="464">
        <v>44540</v>
      </c>
      <c r="B196" s="252" t="s">
        <v>11942</v>
      </c>
      <c r="C196" s="193" t="s">
        <v>11947</v>
      </c>
      <c r="D196" s="266"/>
      <c r="E196" s="42">
        <v>56500</v>
      </c>
      <c r="F196" s="494">
        <f t="shared" si="2"/>
        <v>767869815.76000059</v>
      </c>
    </row>
    <row r="197" spans="1:6" s="275" customFormat="1" ht="36" customHeight="1" x14ac:dyDescent="0.2">
      <c r="A197" s="464">
        <v>44540</v>
      </c>
      <c r="B197" s="252" t="s">
        <v>11943</v>
      </c>
      <c r="C197" s="193" t="s">
        <v>11948</v>
      </c>
      <c r="D197" s="266"/>
      <c r="E197" s="42">
        <v>100864.2</v>
      </c>
      <c r="F197" s="494">
        <f t="shared" si="2"/>
        <v>767768951.56000054</v>
      </c>
    </row>
    <row r="198" spans="1:6" s="275" customFormat="1" ht="53.25" customHeight="1" x14ac:dyDescent="0.2">
      <c r="A198" s="464">
        <v>44540</v>
      </c>
      <c r="B198" s="252" t="s">
        <v>11944</v>
      </c>
      <c r="C198" s="193" t="s">
        <v>11949</v>
      </c>
      <c r="D198" s="266"/>
      <c r="E198" s="42">
        <v>72000</v>
      </c>
      <c r="F198" s="494">
        <f t="shared" si="2"/>
        <v>767696951.56000054</v>
      </c>
    </row>
    <row r="199" spans="1:6" s="275" customFormat="1" ht="39" customHeight="1" x14ac:dyDescent="0.2">
      <c r="A199" s="464">
        <v>44540</v>
      </c>
      <c r="B199" s="252" t="s">
        <v>11945</v>
      </c>
      <c r="C199" s="193" t="s">
        <v>11950</v>
      </c>
      <c r="D199" s="266"/>
      <c r="E199" s="42">
        <v>89626.64</v>
      </c>
      <c r="F199" s="494">
        <f t="shared" si="2"/>
        <v>767607324.92000055</v>
      </c>
    </row>
    <row r="200" spans="1:6" s="275" customFormat="1" ht="46.5" customHeight="1" x14ac:dyDescent="0.2">
      <c r="A200" s="464">
        <v>44540</v>
      </c>
      <c r="B200" s="252" t="s">
        <v>11926</v>
      </c>
      <c r="C200" s="193" t="s">
        <v>11951</v>
      </c>
      <c r="D200" s="266"/>
      <c r="E200" s="42">
        <v>1297689.74</v>
      </c>
      <c r="F200" s="494">
        <f t="shared" si="2"/>
        <v>766309635.18000054</v>
      </c>
    </row>
    <row r="201" spans="1:6" s="275" customFormat="1" ht="61.5" customHeight="1" x14ac:dyDescent="0.2">
      <c r="A201" s="464">
        <v>44540</v>
      </c>
      <c r="B201" s="252" t="s">
        <v>11927</v>
      </c>
      <c r="C201" s="193" t="s">
        <v>11952</v>
      </c>
      <c r="D201" s="266"/>
      <c r="E201" s="42">
        <v>9000</v>
      </c>
      <c r="F201" s="494">
        <f t="shared" si="2"/>
        <v>766300635.18000054</v>
      </c>
    </row>
    <row r="202" spans="1:6" s="275" customFormat="1" ht="55.5" customHeight="1" x14ac:dyDescent="0.2">
      <c r="A202" s="464">
        <v>44540</v>
      </c>
      <c r="B202" s="252" t="s">
        <v>11928</v>
      </c>
      <c r="C202" s="193" t="s">
        <v>11953</v>
      </c>
      <c r="D202" s="266"/>
      <c r="E202" s="42">
        <v>114142.5</v>
      </c>
      <c r="F202" s="494">
        <f t="shared" si="2"/>
        <v>766186492.68000054</v>
      </c>
    </row>
    <row r="203" spans="1:6" s="275" customFormat="1" ht="53.25" customHeight="1" x14ac:dyDescent="0.2">
      <c r="A203" s="464">
        <v>44540</v>
      </c>
      <c r="B203" s="252" t="s">
        <v>11929</v>
      </c>
      <c r="C203" s="193" t="s">
        <v>11954</v>
      </c>
      <c r="D203" s="266"/>
      <c r="E203" s="42">
        <v>38872</v>
      </c>
      <c r="F203" s="494">
        <f t="shared" si="2"/>
        <v>766147620.68000054</v>
      </c>
    </row>
    <row r="204" spans="1:6" s="275" customFormat="1" ht="41.25" customHeight="1" x14ac:dyDescent="0.2">
      <c r="A204" s="464">
        <v>44540</v>
      </c>
      <c r="B204" s="252" t="s">
        <v>11930</v>
      </c>
      <c r="C204" s="193" t="s">
        <v>11955</v>
      </c>
      <c r="D204" s="266"/>
      <c r="E204" s="42">
        <v>93005</v>
      </c>
      <c r="F204" s="494">
        <f t="shared" si="2"/>
        <v>766054615.68000054</v>
      </c>
    </row>
    <row r="205" spans="1:6" s="275" customFormat="1" ht="53.25" customHeight="1" x14ac:dyDescent="0.2">
      <c r="A205" s="464">
        <v>44540</v>
      </c>
      <c r="B205" s="252" t="s">
        <v>11931</v>
      </c>
      <c r="C205" s="193" t="s">
        <v>11956</v>
      </c>
      <c r="D205" s="266"/>
      <c r="E205" s="42">
        <v>131052.5</v>
      </c>
      <c r="F205" s="494">
        <f t="shared" si="2"/>
        <v>765923563.18000054</v>
      </c>
    </row>
    <row r="206" spans="1:6" s="275" customFormat="1" ht="21" customHeight="1" x14ac:dyDescent="0.2">
      <c r="A206" s="464">
        <v>44540</v>
      </c>
      <c r="B206" s="252" t="s">
        <v>11932</v>
      </c>
      <c r="C206" s="193" t="s">
        <v>41</v>
      </c>
      <c r="D206" s="266"/>
      <c r="E206" s="42">
        <v>0</v>
      </c>
      <c r="F206" s="494">
        <f t="shared" ref="F206:F269" si="3">F205-E206</f>
        <v>765923563.18000054</v>
      </c>
    </row>
    <row r="207" spans="1:6" s="275" customFormat="1" ht="41.25" customHeight="1" x14ac:dyDescent="0.2">
      <c r="A207" s="464">
        <v>44540</v>
      </c>
      <c r="B207" s="252" t="s">
        <v>11933</v>
      </c>
      <c r="C207" s="193" t="s">
        <v>11957</v>
      </c>
      <c r="D207" s="266"/>
      <c r="E207" s="42">
        <v>718723.86</v>
      </c>
      <c r="F207" s="494">
        <f t="shared" si="3"/>
        <v>765204839.32000053</v>
      </c>
    </row>
    <row r="208" spans="1:6" s="275" customFormat="1" ht="19.5" customHeight="1" x14ac:dyDescent="0.2">
      <c r="A208" s="464">
        <v>44540</v>
      </c>
      <c r="B208" s="252" t="s">
        <v>11934</v>
      </c>
      <c r="C208" s="193" t="s">
        <v>41</v>
      </c>
      <c r="D208" s="266"/>
      <c r="E208" s="42">
        <v>0</v>
      </c>
      <c r="F208" s="494">
        <f t="shared" si="3"/>
        <v>765204839.32000053</v>
      </c>
    </row>
    <row r="209" spans="1:6" s="275" customFormat="1" ht="42.75" customHeight="1" x14ac:dyDescent="0.2">
      <c r="A209" s="464">
        <v>44540</v>
      </c>
      <c r="B209" s="252" t="s">
        <v>11935</v>
      </c>
      <c r="C209" s="193" t="s">
        <v>11958</v>
      </c>
      <c r="D209" s="266"/>
      <c r="E209" s="42">
        <v>27265</v>
      </c>
      <c r="F209" s="494">
        <f t="shared" si="3"/>
        <v>765177574.32000053</v>
      </c>
    </row>
    <row r="210" spans="1:6" s="275" customFormat="1" ht="51.75" customHeight="1" x14ac:dyDescent="0.2">
      <c r="A210" s="464">
        <v>44540</v>
      </c>
      <c r="B210" s="252" t="s">
        <v>11936</v>
      </c>
      <c r="C210" s="193" t="s">
        <v>11959</v>
      </c>
      <c r="D210" s="266"/>
      <c r="E210" s="42">
        <v>47880</v>
      </c>
      <c r="F210" s="494">
        <f t="shared" si="3"/>
        <v>765129694.32000053</v>
      </c>
    </row>
    <row r="211" spans="1:6" s="275" customFormat="1" ht="75" customHeight="1" x14ac:dyDescent="0.2">
      <c r="A211" s="464">
        <v>44540</v>
      </c>
      <c r="B211" s="252" t="s">
        <v>11937</v>
      </c>
      <c r="C211" s="193" t="s">
        <v>11960</v>
      </c>
      <c r="D211" s="266"/>
      <c r="E211" s="42">
        <v>83907.71</v>
      </c>
      <c r="F211" s="494">
        <f t="shared" si="3"/>
        <v>765045786.61000049</v>
      </c>
    </row>
    <row r="212" spans="1:6" s="275" customFormat="1" ht="36.75" customHeight="1" x14ac:dyDescent="0.2">
      <c r="A212" s="464">
        <v>44540</v>
      </c>
      <c r="B212" s="252" t="s">
        <v>11938</v>
      </c>
      <c r="C212" s="193" t="s">
        <v>11961</v>
      </c>
      <c r="D212" s="266"/>
      <c r="E212" s="42">
        <v>566316.44999999995</v>
      </c>
      <c r="F212" s="494">
        <f t="shared" si="3"/>
        <v>764479470.16000044</v>
      </c>
    </row>
    <row r="213" spans="1:6" s="275" customFormat="1" ht="51" customHeight="1" x14ac:dyDescent="0.2">
      <c r="A213" s="464">
        <v>44540</v>
      </c>
      <c r="B213" s="252" t="s">
        <v>11939</v>
      </c>
      <c r="C213" s="193" t="s">
        <v>11962</v>
      </c>
      <c r="D213" s="266"/>
      <c r="E213" s="42">
        <v>2333573.75</v>
      </c>
      <c r="F213" s="494">
        <f t="shared" si="3"/>
        <v>762145896.41000044</v>
      </c>
    </row>
    <row r="214" spans="1:6" s="275" customFormat="1" ht="41.25" customHeight="1" x14ac:dyDescent="0.2">
      <c r="A214" s="464">
        <v>44540</v>
      </c>
      <c r="B214" s="252" t="s">
        <v>11940</v>
      </c>
      <c r="C214" s="193" t="s">
        <v>11963</v>
      </c>
      <c r="D214" s="266"/>
      <c r="E214" s="42">
        <v>53915.34</v>
      </c>
      <c r="F214" s="494">
        <f t="shared" si="3"/>
        <v>762091981.07000041</v>
      </c>
    </row>
    <row r="215" spans="1:6" s="275" customFormat="1" ht="75" customHeight="1" x14ac:dyDescent="0.2">
      <c r="A215" s="464">
        <v>44543</v>
      </c>
      <c r="B215" s="252" t="s">
        <v>11972</v>
      </c>
      <c r="C215" s="193" t="s">
        <v>11979</v>
      </c>
      <c r="D215" s="266"/>
      <c r="E215" s="42">
        <v>169500</v>
      </c>
      <c r="F215" s="494">
        <f t="shared" si="3"/>
        <v>761922481.07000041</v>
      </c>
    </row>
    <row r="216" spans="1:6" s="275" customFormat="1" ht="45.75" customHeight="1" x14ac:dyDescent="0.2">
      <c r="A216" s="464">
        <v>44543</v>
      </c>
      <c r="B216" s="252" t="s">
        <v>11973</v>
      </c>
      <c r="C216" s="193" t="s">
        <v>11980</v>
      </c>
      <c r="D216" s="266"/>
      <c r="E216" s="42">
        <v>1413</v>
      </c>
      <c r="F216" s="494">
        <f t="shared" si="3"/>
        <v>761921068.07000041</v>
      </c>
    </row>
    <row r="217" spans="1:6" s="275" customFormat="1" ht="43.5" customHeight="1" x14ac:dyDescent="0.2">
      <c r="A217" s="464">
        <v>44543</v>
      </c>
      <c r="B217" s="252" t="s">
        <v>11974</v>
      </c>
      <c r="C217" s="193" t="s">
        <v>11981</v>
      </c>
      <c r="D217" s="266"/>
      <c r="E217" s="42">
        <v>950000</v>
      </c>
      <c r="F217" s="494">
        <f t="shared" si="3"/>
        <v>760971068.07000041</v>
      </c>
    </row>
    <row r="218" spans="1:6" s="275" customFormat="1" ht="69.75" customHeight="1" x14ac:dyDescent="0.2">
      <c r="A218" s="464">
        <v>44543</v>
      </c>
      <c r="B218" s="252" t="s">
        <v>11975</v>
      </c>
      <c r="C218" s="193" t="s">
        <v>11982</v>
      </c>
      <c r="D218" s="266"/>
      <c r="E218" s="42">
        <v>66158</v>
      </c>
      <c r="F218" s="494">
        <f t="shared" si="3"/>
        <v>760904910.07000041</v>
      </c>
    </row>
    <row r="219" spans="1:6" s="275" customFormat="1" ht="41.25" customHeight="1" x14ac:dyDescent="0.2">
      <c r="A219" s="464">
        <v>44543</v>
      </c>
      <c r="B219" s="252" t="s">
        <v>11976</v>
      </c>
      <c r="C219" s="193" t="s">
        <v>11983</v>
      </c>
      <c r="D219" s="266"/>
      <c r="E219" s="42">
        <v>331997.57</v>
      </c>
      <c r="F219" s="494">
        <f t="shared" si="3"/>
        <v>760572912.50000036</v>
      </c>
    </row>
    <row r="220" spans="1:6" s="275" customFormat="1" ht="40.5" customHeight="1" x14ac:dyDescent="0.2">
      <c r="A220" s="464">
        <v>44543</v>
      </c>
      <c r="B220" s="252" t="s">
        <v>11977</v>
      </c>
      <c r="C220" s="193" t="s">
        <v>11984</v>
      </c>
      <c r="D220" s="266"/>
      <c r="E220" s="42">
        <v>311121.52</v>
      </c>
      <c r="F220" s="494">
        <f t="shared" si="3"/>
        <v>760261790.98000038</v>
      </c>
    </row>
    <row r="221" spans="1:6" s="275" customFormat="1" ht="39.75" customHeight="1" x14ac:dyDescent="0.2">
      <c r="A221" s="464">
        <v>44543</v>
      </c>
      <c r="B221" s="252" t="s">
        <v>11978</v>
      </c>
      <c r="C221" s="193" t="s">
        <v>11985</v>
      </c>
      <c r="D221" s="266"/>
      <c r="E221" s="42">
        <v>119272.84</v>
      </c>
      <c r="F221" s="494">
        <f t="shared" si="3"/>
        <v>760142518.14000034</v>
      </c>
    </row>
    <row r="222" spans="1:6" s="275" customFormat="1" ht="54.75" customHeight="1" x14ac:dyDescent="0.2">
      <c r="A222" s="464">
        <v>44543</v>
      </c>
      <c r="B222" s="252" t="s">
        <v>11964</v>
      </c>
      <c r="C222" s="193" t="s">
        <v>11986</v>
      </c>
      <c r="D222" s="266"/>
      <c r="E222" s="42">
        <v>109915</v>
      </c>
      <c r="F222" s="494">
        <f t="shared" si="3"/>
        <v>760032603.14000034</v>
      </c>
    </row>
    <row r="223" spans="1:6" s="275" customFormat="1" ht="21.75" customHeight="1" x14ac:dyDescent="0.2">
      <c r="A223" s="464">
        <v>44543</v>
      </c>
      <c r="B223" s="252" t="s">
        <v>11965</v>
      </c>
      <c r="C223" s="193" t="s">
        <v>41</v>
      </c>
      <c r="D223" s="266"/>
      <c r="E223" s="42">
        <v>0</v>
      </c>
      <c r="F223" s="494">
        <f t="shared" si="3"/>
        <v>760032603.14000034</v>
      </c>
    </row>
    <row r="224" spans="1:6" s="275" customFormat="1" ht="55.5" customHeight="1" x14ac:dyDescent="0.2">
      <c r="A224" s="464">
        <v>44543</v>
      </c>
      <c r="B224" s="252" t="s">
        <v>11966</v>
      </c>
      <c r="C224" s="193" t="s">
        <v>11987</v>
      </c>
      <c r="D224" s="266"/>
      <c r="E224" s="42">
        <v>20471</v>
      </c>
      <c r="F224" s="494">
        <f t="shared" si="3"/>
        <v>760012132.14000034</v>
      </c>
    </row>
    <row r="225" spans="1:6" s="275" customFormat="1" ht="49.5" customHeight="1" x14ac:dyDescent="0.2">
      <c r="A225" s="464">
        <v>44543</v>
      </c>
      <c r="B225" s="252" t="s">
        <v>11967</v>
      </c>
      <c r="C225" s="193" t="s">
        <v>11988</v>
      </c>
      <c r="D225" s="266"/>
      <c r="E225" s="42">
        <v>8436</v>
      </c>
      <c r="F225" s="494">
        <f t="shared" si="3"/>
        <v>760003696.14000034</v>
      </c>
    </row>
    <row r="226" spans="1:6" s="275" customFormat="1" ht="39" customHeight="1" x14ac:dyDescent="0.2">
      <c r="A226" s="464">
        <v>44543</v>
      </c>
      <c r="B226" s="252" t="s">
        <v>11968</v>
      </c>
      <c r="C226" s="193" t="s">
        <v>11989</v>
      </c>
      <c r="D226" s="266"/>
      <c r="E226" s="42">
        <v>4227.5</v>
      </c>
      <c r="F226" s="494">
        <f t="shared" si="3"/>
        <v>759999468.64000034</v>
      </c>
    </row>
    <row r="227" spans="1:6" s="275" customFormat="1" ht="41.25" customHeight="1" x14ac:dyDescent="0.2">
      <c r="A227" s="464">
        <v>44543</v>
      </c>
      <c r="B227" s="252" t="s">
        <v>11969</v>
      </c>
      <c r="C227" s="193" t="s">
        <v>11990</v>
      </c>
      <c r="D227" s="266"/>
      <c r="E227" s="42">
        <v>10236.99</v>
      </c>
      <c r="F227" s="494">
        <f t="shared" si="3"/>
        <v>759989231.65000033</v>
      </c>
    </row>
    <row r="228" spans="1:6" s="275" customFormat="1" ht="99" customHeight="1" x14ac:dyDescent="0.2">
      <c r="A228" s="464">
        <v>44543</v>
      </c>
      <c r="B228" s="252" t="s">
        <v>11970</v>
      </c>
      <c r="C228" s="193" t="s">
        <v>11991</v>
      </c>
      <c r="D228" s="266"/>
      <c r="E228" s="42">
        <v>18000</v>
      </c>
      <c r="F228" s="494">
        <f t="shared" si="3"/>
        <v>759971231.65000033</v>
      </c>
    </row>
    <row r="229" spans="1:6" s="275" customFormat="1" ht="21.75" customHeight="1" x14ac:dyDescent="0.2">
      <c r="A229" s="464">
        <v>44543</v>
      </c>
      <c r="B229" s="252" t="s">
        <v>11971</v>
      </c>
      <c r="C229" s="193" t="s">
        <v>11992</v>
      </c>
      <c r="D229" s="266"/>
      <c r="E229" s="42">
        <v>17294110.460000001</v>
      </c>
      <c r="F229" s="494">
        <f t="shared" si="3"/>
        <v>742677121.1900003</v>
      </c>
    </row>
    <row r="230" spans="1:6" s="275" customFormat="1" ht="42.75" customHeight="1" x14ac:dyDescent="0.2">
      <c r="A230" s="464">
        <v>44544</v>
      </c>
      <c r="B230" s="252" t="s">
        <v>11997</v>
      </c>
      <c r="C230" s="193" t="s">
        <v>12000</v>
      </c>
      <c r="D230" s="266"/>
      <c r="E230" s="444">
        <v>605756.80000000005</v>
      </c>
      <c r="F230" s="494">
        <f t="shared" si="3"/>
        <v>742071364.39000034</v>
      </c>
    </row>
    <row r="231" spans="1:6" s="275" customFormat="1" ht="47.25" customHeight="1" x14ac:dyDescent="0.2">
      <c r="A231" s="464">
        <v>44544</v>
      </c>
      <c r="B231" s="252" t="s">
        <v>11998</v>
      </c>
      <c r="C231" s="193" t="s">
        <v>12001</v>
      </c>
      <c r="D231" s="266"/>
      <c r="E231" s="444">
        <v>337969.08</v>
      </c>
      <c r="F231" s="494">
        <f t="shared" si="3"/>
        <v>741733395.3100003</v>
      </c>
    </row>
    <row r="232" spans="1:6" s="275" customFormat="1" ht="37.5" customHeight="1" x14ac:dyDescent="0.2">
      <c r="A232" s="464">
        <v>44544</v>
      </c>
      <c r="B232" s="252" t="s">
        <v>11999</v>
      </c>
      <c r="C232" s="193" t="s">
        <v>12002</v>
      </c>
      <c r="D232" s="266"/>
      <c r="E232" s="444">
        <v>109278.39999999999</v>
      </c>
      <c r="F232" s="494">
        <f t="shared" si="3"/>
        <v>741624116.91000032</v>
      </c>
    </row>
    <row r="233" spans="1:6" s="275" customFormat="1" ht="33" customHeight="1" x14ac:dyDescent="0.2">
      <c r="A233" s="464">
        <v>44544</v>
      </c>
      <c r="B233" s="252" t="s">
        <v>11993</v>
      </c>
      <c r="C233" s="193" t="s">
        <v>12003</v>
      </c>
      <c r="D233" s="266"/>
      <c r="E233" s="42">
        <v>557992.62</v>
      </c>
      <c r="F233" s="494">
        <f t="shared" si="3"/>
        <v>741066124.29000032</v>
      </c>
    </row>
    <row r="234" spans="1:6" s="275" customFormat="1" ht="54.75" customHeight="1" x14ac:dyDescent="0.2">
      <c r="A234" s="464">
        <v>44544</v>
      </c>
      <c r="B234" s="252" t="s">
        <v>11994</v>
      </c>
      <c r="C234" s="193" t="s">
        <v>12004</v>
      </c>
      <c r="D234" s="266"/>
      <c r="E234" s="42">
        <v>725182.5</v>
      </c>
      <c r="F234" s="494">
        <f t="shared" si="3"/>
        <v>740340941.79000032</v>
      </c>
    </row>
    <row r="235" spans="1:6" s="275" customFormat="1" ht="44.25" customHeight="1" x14ac:dyDescent="0.2">
      <c r="A235" s="464">
        <v>44544</v>
      </c>
      <c r="B235" s="252" t="s">
        <v>11995</v>
      </c>
      <c r="C235" s="193" t="s">
        <v>12005</v>
      </c>
      <c r="D235" s="266"/>
      <c r="E235" s="42">
        <v>1013.36</v>
      </c>
      <c r="F235" s="494">
        <f t="shared" si="3"/>
        <v>740339928.43000031</v>
      </c>
    </row>
    <row r="236" spans="1:6" s="275" customFormat="1" ht="43.5" customHeight="1" x14ac:dyDescent="0.2">
      <c r="A236" s="464">
        <v>44544</v>
      </c>
      <c r="B236" s="252" t="s">
        <v>11996</v>
      </c>
      <c r="C236" s="193" t="s">
        <v>12006</v>
      </c>
      <c r="D236" s="266"/>
      <c r="E236" s="42">
        <v>114142.5</v>
      </c>
      <c r="F236" s="494">
        <f t="shared" si="3"/>
        <v>740225785.93000031</v>
      </c>
    </row>
    <row r="237" spans="1:6" s="275" customFormat="1" ht="34.5" customHeight="1" x14ac:dyDescent="0.2">
      <c r="A237" s="464">
        <v>44545</v>
      </c>
      <c r="B237" s="252" t="s">
        <v>12056</v>
      </c>
      <c r="C237" s="193" t="s">
        <v>12074</v>
      </c>
      <c r="D237" s="266"/>
      <c r="E237" s="42">
        <v>177009.63</v>
      </c>
      <c r="F237" s="494">
        <f t="shared" si="3"/>
        <v>740048776.30000031</v>
      </c>
    </row>
    <row r="238" spans="1:6" s="275" customFormat="1" ht="44.25" customHeight="1" x14ac:dyDescent="0.2">
      <c r="A238" s="464">
        <v>44545</v>
      </c>
      <c r="B238" s="252" t="s">
        <v>12057</v>
      </c>
      <c r="C238" s="193" t="s">
        <v>12075</v>
      </c>
      <c r="D238" s="266"/>
      <c r="E238" s="42">
        <v>93413.32</v>
      </c>
      <c r="F238" s="494">
        <f t="shared" si="3"/>
        <v>739955362.98000026</v>
      </c>
    </row>
    <row r="239" spans="1:6" s="275" customFormat="1" ht="60.75" customHeight="1" x14ac:dyDescent="0.2">
      <c r="A239" s="464">
        <v>44545</v>
      </c>
      <c r="B239" s="252" t="s">
        <v>12058</v>
      </c>
      <c r="C239" s="193" t="s">
        <v>12076</v>
      </c>
      <c r="D239" s="266"/>
      <c r="E239" s="42">
        <v>101144.84</v>
      </c>
      <c r="F239" s="494">
        <f t="shared" si="3"/>
        <v>739854218.14000022</v>
      </c>
    </row>
    <row r="240" spans="1:6" s="275" customFormat="1" ht="30.75" customHeight="1" x14ac:dyDescent="0.2">
      <c r="A240" s="464">
        <v>44545</v>
      </c>
      <c r="B240" s="252" t="s">
        <v>12059</v>
      </c>
      <c r="C240" s="193" t="s">
        <v>12077</v>
      </c>
      <c r="D240" s="266"/>
      <c r="E240" s="42">
        <v>309404</v>
      </c>
      <c r="F240" s="494">
        <f t="shared" si="3"/>
        <v>739544814.14000022</v>
      </c>
    </row>
    <row r="241" spans="1:6" s="275" customFormat="1" ht="22.5" customHeight="1" x14ac:dyDescent="0.2">
      <c r="A241" s="464">
        <v>44545</v>
      </c>
      <c r="B241" s="252" t="s">
        <v>12284</v>
      </c>
      <c r="C241" s="193" t="s">
        <v>41</v>
      </c>
      <c r="D241" s="266"/>
      <c r="E241" s="42">
        <v>0</v>
      </c>
      <c r="F241" s="494">
        <f t="shared" si="3"/>
        <v>739544814.14000022</v>
      </c>
    </row>
    <row r="242" spans="1:6" s="275" customFormat="1" ht="42.75" customHeight="1" x14ac:dyDescent="0.2">
      <c r="A242" s="464">
        <v>44545</v>
      </c>
      <c r="B242" s="252" t="s">
        <v>12060</v>
      </c>
      <c r="C242" s="193" t="s">
        <v>11857</v>
      </c>
      <c r="D242" s="266"/>
      <c r="E242" s="42">
        <v>2700</v>
      </c>
      <c r="F242" s="494">
        <f t="shared" si="3"/>
        <v>739542114.14000022</v>
      </c>
    </row>
    <row r="243" spans="1:6" s="275" customFormat="1" ht="54" customHeight="1" x14ac:dyDescent="0.2">
      <c r="A243" s="464">
        <v>44545</v>
      </c>
      <c r="B243" s="252" t="s">
        <v>12041</v>
      </c>
      <c r="C243" s="193" t="s">
        <v>12078</v>
      </c>
      <c r="D243" s="266"/>
      <c r="E243" s="42">
        <v>109915</v>
      </c>
      <c r="F243" s="494">
        <f t="shared" si="3"/>
        <v>739432199.14000022</v>
      </c>
    </row>
    <row r="244" spans="1:6" s="275" customFormat="1" ht="63.75" customHeight="1" x14ac:dyDescent="0.2">
      <c r="A244" s="464">
        <v>44545</v>
      </c>
      <c r="B244" s="252" t="s">
        <v>12042</v>
      </c>
      <c r="C244" s="193" t="s">
        <v>12079</v>
      </c>
      <c r="D244" s="266"/>
      <c r="E244" s="42">
        <v>27000</v>
      </c>
      <c r="F244" s="494">
        <f t="shared" si="3"/>
        <v>739405199.14000022</v>
      </c>
    </row>
    <row r="245" spans="1:6" s="275" customFormat="1" ht="49.5" customHeight="1" x14ac:dyDescent="0.2">
      <c r="A245" s="464">
        <v>44545</v>
      </c>
      <c r="B245" s="252" t="s">
        <v>12043</v>
      </c>
      <c r="C245" s="193" t="s">
        <v>12080</v>
      </c>
      <c r="D245" s="266"/>
      <c r="E245" s="42">
        <v>131052.5</v>
      </c>
      <c r="F245" s="494">
        <f t="shared" si="3"/>
        <v>739274146.64000022</v>
      </c>
    </row>
    <row r="246" spans="1:6" s="275" customFormat="1" ht="40.5" customHeight="1" x14ac:dyDescent="0.2">
      <c r="A246" s="464">
        <v>44545</v>
      </c>
      <c r="B246" s="252" t="s">
        <v>12044</v>
      </c>
      <c r="C246" s="193" t="s">
        <v>12081</v>
      </c>
      <c r="D246" s="266"/>
      <c r="E246" s="42">
        <v>475000</v>
      </c>
      <c r="F246" s="494">
        <f t="shared" si="3"/>
        <v>738799146.64000022</v>
      </c>
    </row>
    <row r="247" spans="1:6" s="275" customFormat="1" ht="22.5" customHeight="1" x14ac:dyDescent="0.2">
      <c r="A247" s="464">
        <v>44546</v>
      </c>
      <c r="B247" s="5">
        <v>62009</v>
      </c>
      <c r="C247" s="193" t="s">
        <v>41</v>
      </c>
      <c r="D247" s="266"/>
      <c r="E247" s="42">
        <v>0</v>
      </c>
      <c r="F247" s="494">
        <f t="shared" si="3"/>
        <v>738799146.64000022</v>
      </c>
    </row>
    <row r="248" spans="1:6" s="275" customFormat="1" ht="53.25" customHeight="1" x14ac:dyDescent="0.2">
      <c r="A248" s="464">
        <v>44546</v>
      </c>
      <c r="B248" s="252" t="s">
        <v>12061</v>
      </c>
      <c r="C248" s="193" t="s">
        <v>12082</v>
      </c>
      <c r="D248" s="266"/>
      <c r="E248" s="42">
        <v>510349.04</v>
      </c>
      <c r="F248" s="494">
        <f t="shared" si="3"/>
        <v>738288797.60000026</v>
      </c>
    </row>
    <row r="249" spans="1:6" s="275" customFormat="1" ht="36.75" customHeight="1" x14ac:dyDescent="0.2">
      <c r="A249" s="464">
        <v>44546</v>
      </c>
      <c r="B249" s="252" t="s">
        <v>12062</v>
      </c>
      <c r="C249" s="193" t="s">
        <v>12083</v>
      </c>
      <c r="D249" s="266"/>
      <c r="E249" s="42">
        <v>179967.15</v>
      </c>
      <c r="F249" s="494">
        <f t="shared" si="3"/>
        <v>738108830.45000029</v>
      </c>
    </row>
    <row r="250" spans="1:6" s="275" customFormat="1" ht="33.75" customHeight="1" x14ac:dyDescent="0.2">
      <c r="A250" s="464">
        <v>44546</v>
      </c>
      <c r="B250" s="252" t="s">
        <v>12063</v>
      </c>
      <c r="C250" s="193" t="s">
        <v>12084</v>
      </c>
      <c r="D250" s="266"/>
      <c r="E250" s="42">
        <v>62200</v>
      </c>
      <c r="F250" s="494">
        <f t="shared" si="3"/>
        <v>738046630.45000029</v>
      </c>
    </row>
    <row r="251" spans="1:6" s="275" customFormat="1" ht="42" customHeight="1" x14ac:dyDescent="0.2">
      <c r="A251" s="464">
        <v>44546</v>
      </c>
      <c r="B251" s="252" t="s">
        <v>12064</v>
      </c>
      <c r="C251" s="193" t="s">
        <v>12085</v>
      </c>
      <c r="D251" s="266"/>
      <c r="E251" s="42">
        <v>464183.2</v>
      </c>
      <c r="F251" s="494">
        <f t="shared" si="3"/>
        <v>737582447.25000024</v>
      </c>
    </row>
    <row r="252" spans="1:6" s="275" customFormat="1" ht="44.25" customHeight="1" x14ac:dyDescent="0.2">
      <c r="A252" s="464">
        <v>44546</v>
      </c>
      <c r="B252" s="252" t="s">
        <v>12065</v>
      </c>
      <c r="C252" s="193" t="s">
        <v>12086</v>
      </c>
      <c r="D252" s="266"/>
      <c r="E252" s="42">
        <v>467298.1</v>
      </c>
      <c r="F252" s="494">
        <f t="shared" si="3"/>
        <v>737115149.15000021</v>
      </c>
    </row>
    <row r="253" spans="1:6" s="275" customFormat="1" ht="55.5" customHeight="1" x14ac:dyDescent="0.2">
      <c r="A253" s="464">
        <v>44546</v>
      </c>
      <c r="B253" s="252" t="s">
        <v>12066</v>
      </c>
      <c r="C253" s="193" t="s">
        <v>12087</v>
      </c>
      <c r="D253" s="266"/>
      <c r="E253" s="42">
        <v>398438</v>
      </c>
      <c r="F253" s="494">
        <f t="shared" si="3"/>
        <v>736716711.15000021</v>
      </c>
    </row>
    <row r="254" spans="1:6" s="275" customFormat="1" ht="45" customHeight="1" x14ac:dyDescent="0.2">
      <c r="A254" s="464">
        <v>44546</v>
      </c>
      <c r="B254" s="252" t="s">
        <v>12067</v>
      </c>
      <c r="C254" s="193" t="s">
        <v>12088</v>
      </c>
      <c r="D254" s="266"/>
      <c r="E254" s="42">
        <v>207705.3</v>
      </c>
      <c r="F254" s="494">
        <f t="shared" si="3"/>
        <v>736509005.85000026</v>
      </c>
    </row>
    <row r="255" spans="1:6" s="275" customFormat="1" ht="55.5" customHeight="1" x14ac:dyDescent="0.2">
      <c r="A255" s="464">
        <v>44546</v>
      </c>
      <c r="B255" s="252" t="s">
        <v>12068</v>
      </c>
      <c r="C255" s="193" t="s">
        <v>12105</v>
      </c>
      <c r="D255" s="266"/>
      <c r="E255" s="42">
        <v>411859.6</v>
      </c>
      <c r="F255" s="494">
        <f t="shared" si="3"/>
        <v>736097146.25000024</v>
      </c>
    </row>
    <row r="256" spans="1:6" s="275" customFormat="1" ht="49.5" customHeight="1" x14ac:dyDescent="0.2">
      <c r="A256" s="464">
        <v>44546</v>
      </c>
      <c r="B256" s="252" t="s">
        <v>12069</v>
      </c>
      <c r="C256" s="193" t="s">
        <v>12089</v>
      </c>
      <c r="D256" s="266"/>
      <c r="E256" s="42">
        <v>171300</v>
      </c>
      <c r="F256" s="494">
        <f t="shared" si="3"/>
        <v>735925846.25000024</v>
      </c>
    </row>
    <row r="257" spans="1:6" s="275" customFormat="1" ht="42" customHeight="1" x14ac:dyDescent="0.2">
      <c r="A257" s="464">
        <v>44546</v>
      </c>
      <c r="B257" s="252" t="s">
        <v>12070</v>
      </c>
      <c r="C257" s="193" t="s">
        <v>12090</v>
      </c>
      <c r="D257" s="266"/>
      <c r="E257" s="42">
        <v>1076000</v>
      </c>
      <c r="F257" s="494">
        <f t="shared" si="3"/>
        <v>734849846.25000024</v>
      </c>
    </row>
    <row r="258" spans="1:6" s="275" customFormat="1" ht="45" customHeight="1" x14ac:dyDescent="0.2">
      <c r="A258" s="464">
        <v>44546</v>
      </c>
      <c r="B258" s="252" t="s">
        <v>12071</v>
      </c>
      <c r="C258" s="193" t="s">
        <v>12091</v>
      </c>
      <c r="D258" s="266"/>
      <c r="E258" s="42">
        <v>117340</v>
      </c>
      <c r="F258" s="494">
        <f t="shared" si="3"/>
        <v>734732506.25000024</v>
      </c>
    </row>
    <row r="259" spans="1:6" s="275" customFormat="1" ht="39.75" customHeight="1" x14ac:dyDescent="0.2">
      <c r="A259" s="464">
        <v>44546</v>
      </c>
      <c r="B259" s="252" t="s">
        <v>12072</v>
      </c>
      <c r="C259" s="193" t="s">
        <v>12092</v>
      </c>
      <c r="D259" s="266"/>
      <c r="E259" s="42">
        <v>932250</v>
      </c>
      <c r="F259" s="494">
        <f t="shared" si="3"/>
        <v>733800256.25000024</v>
      </c>
    </row>
    <row r="260" spans="1:6" s="275" customFormat="1" ht="41.25" customHeight="1" x14ac:dyDescent="0.2">
      <c r="A260" s="464">
        <v>44546</v>
      </c>
      <c r="B260" s="252" t="s">
        <v>12073</v>
      </c>
      <c r="C260" s="193" t="s">
        <v>12093</v>
      </c>
      <c r="D260" s="266"/>
      <c r="E260" s="42">
        <v>9082564.7300000004</v>
      </c>
      <c r="F260" s="494">
        <f t="shared" si="3"/>
        <v>724717691.52000022</v>
      </c>
    </row>
    <row r="261" spans="1:6" s="275" customFormat="1" ht="60.75" customHeight="1" x14ac:dyDescent="0.2">
      <c r="A261" s="464">
        <v>44546</v>
      </c>
      <c r="B261" s="252" t="s">
        <v>12045</v>
      </c>
      <c r="C261" s="193" t="s">
        <v>12094</v>
      </c>
      <c r="D261" s="266"/>
      <c r="E261" s="42">
        <v>9000</v>
      </c>
      <c r="F261" s="494">
        <f t="shared" si="3"/>
        <v>724708691.52000022</v>
      </c>
    </row>
    <row r="262" spans="1:6" s="275" customFormat="1" ht="72.75" customHeight="1" x14ac:dyDescent="0.2">
      <c r="A262" s="464">
        <v>44546</v>
      </c>
      <c r="B262" s="252" t="s">
        <v>12046</v>
      </c>
      <c r="C262" s="193" t="s">
        <v>12095</v>
      </c>
      <c r="D262" s="266"/>
      <c r="E262" s="42">
        <v>9000</v>
      </c>
      <c r="F262" s="494">
        <f t="shared" si="3"/>
        <v>724699691.52000022</v>
      </c>
    </row>
    <row r="263" spans="1:6" s="275" customFormat="1" ht="39.75" customHeight="1" x14ac:dyDescent="0.2">
      <c r="A263" s="464">
        <v>44546</v>
      </c>
      <c r="B263" s="252" t="s">
        <v>12047</v>
      </c>
      <c r="C263" s="193" t="s">
        <v>12096</v>
      </c>
      <c r="D263" s="266"/>
      <c r="E263" s="42">
        <v>90202.559999999998</v>
      </c>
      <c r="F263" s="494">
        <f t="shared" si="3"/>
        <v>724609488.96000028</v>
      </c>
    </row>
    <row r="264" spans="1:6" s="275" customFormat="1" ht="40.5" customHeight="1" x14ac:dyDescent="0.2">
      <c r="A264" s="464">
        <v>44546</v>
      </c>
      <c r="B264" s="252" t="s">
        <v>12048</v>
      </c>
      <c r="C264" s="193" t="s">
        <v>12097</v>
      </c>
      <c r="D264" s="266"/>
      <c r="E264" s="42">
        <v>232039.85</v>
      </c>
      <c r="F264" s="494">
        <f t="shared" si="3"/>
        <v>724377449.11000025</v>
      </c>
    </row>
    <row r="265" spans="1:6" s="275" customFormat="1" ht="51" customHeight="1" x14ac:dyDescent="0.2">
      <c r="A265" s="464">
        <v>44546</v>
      </c>
      <c r="B265" s="252" t="s">
        <v>12049</v>
      </c>
      <c r="C265" s="193" t="s">
        <v>12099</v>
      </c>
      <c r="D265" s="266"/>
      <c r="E265" s="42">
        <v>51327</v>
      </c>
      <c r="F265" s="494">
        <f t="shared" si="3"/>
        <v>724326122.11000025</v>
      </c>
    </row>
    <row r="266" spans="1:6" s="275" customFormat="1" ht="39.75" customHeight="1" x14ac:dyDescent="0.2">
      <c r="A266" s="464">
        <v>44546</v>
      </c>
      <c r="B266" s="252" t="s">
        <v>12050</v>
      </c>
      <c r="C266" s="193" t="s">
        <v>12098</v>
      </c>
      <c r="D266" s="266"/>
      <c r="E266" s="42">
        <v>14785.96</v>
      </c>
      <c r="F266" s="494">
        <f t="shared" si="3"/>
        <v>724311336.15000021</v>
      </c>
    </row>
    <row r="267" spans="1:6" s="275" customFormat="1" ht="39" customHeight="1" x14ac:dyDescent="0.2">
      <c r="A267" s="464">
        <v>44546</v>
      </c>
      <c r="B267" s="252" t="s">
        <v>12051</v>
      </c>
      <c r="C267" s="193" t="s">
        <v>12100</v>
      </c>
      <c r="D267" s="266"/>
      <c r="E267" s="42">
        <v>36343023.270000003</v>
      </c>
      <c r="F267" s="494">
        <f t="shared" si="3"/>
        <v>687968312.88000023</v>
      </c>
    </row>
    <row r="268" spans="1:6" s="275" customFormat="1" ht="39" customHeight="1" x14ac:dyDescent="0.2">
      <c r="A268" s="464">
        <v>44546</v>
      </c>
      <c r="B268" s="252" t="s">
        <v>12052</v>
      </c>
      <c r="C268" s="193" t="s">
        <v>12101</v>
      </c>
      <c r="D268" s="266"/>
      <c r="E268" s="42">
        <v>3101021.94</v>
      </c>
      <c r="F268" s="494">
        <f t="shared" si="3"/>
        <v>684867290.94000018</v>
      </c>
    </row>
    <row r="269" spans="1:6" s="275" customFormat="1" ht="63.75" customHeight="1" x14ac:dyDescent="0.2">
      <c r="A269" s="464">
        <v>44546</v>
      </c>
      <c r="B269" s="252" t="s">
        <v>12053</v>
      </c>
      <c r="C269" s="193" t="s">
        <v>12102</v>
      </c>
      <c r="D269" s="266"/>
      <c r="E269" s="42">
        <v>155099.19</v>
      </c>
      <c r="F269" s="494">
        <f t="shared" si="3"/>
        <v>684712191.75000012</v>
      </c>
    </row>
    <row r="270" spans="1:6" s="275" customFormat="1" ht="66" customHeight="1" x14ac:dyDescent="0.2">
      <c r="A270" s="464">
        <v>44546</v>
      </c>
      <c r="B270" s="252" t="s">
        <v>12054</v>
      </c>
      <c r="C270" s="193" t="s">
        <v>12103</v>
      </c>
      <c r="D270" s="266"/>
      <c r="E270" s="42">
        <v>448115</v>
      </c>
      <c r="F270" s="494">
        <f t="shared" ref="F270:F333" si="4">F269-E270</f>
        <v>684264076.75000012</v>
      </c>
    </row>
    <row r="271" spans="1:6" s="275" customFormat="1" ht="51" customHeight="1" x14ac:dyDescent="0.2">
      <c r="A271" s="464">
        <v>44546</v>
      </c>
      <c r="B271" s="252" t="s">
        <v>12055</v>
      </c>
      <c r="C271" s="193" t="s">
        <v>12104</v>
      </c>
      <c r="D271" s="266"/>
      <c r="E271" s="42">
        <v>4367216.88</v>
      </c>
      <c r="F271" s="494">
        <f t="shared" si="4"/>
        <v>679896859.87000012</v>
      </c>
    </row>
    <row r="272" spans="1:6" s="275" customFormat="1" ht="39" customHeight="1" x14ac:dyDescent="0.2">
      <c r="A272" s="464">
        <v>44547</v>
      </c>
      <c r="B272" s="252" t="s">
        <v>12133</v>
      </c>
      <c r="C272" s="193" t="s">
        <v>12148</v>
      </c>
      <c r="D272" s="266"/>
      <c r="E272" s="42">
        <v>1557.8</v>
      </c>
      <c r="F272" s="494">
        <f t="shared" si="4"/>
        <v>679895302.07000017</v>
      </c>
    </row>
    <row r="273" spans="1:6" s="275" customFormat="1" ht="54" customHeight="1" x14ac:dyDescent="0.2">
      <c r="A273" s="464">
        <v>44547</v>
      </c>
      <c r="B273" s="252" t="s">
        <v>12134</v>
      </c>
      <c r="C273" s="193" t="s">
        <v>12149</v>
      </c>
      <c r="D273" s="266"/>
      <c r="E273" s="42">
        <v>45200</v>
      </c>
      <c r="F273" s="494">
        <f t="shared" si="4"/>
        <v>679850102.07000017</v>
      </c>
    </row>
    <row r="274" spans="1:6" s="275" customFormat="1" ht="42.75" customHeight="1" x14ac:dyDescent="0.2">
      <c r="A274" s="464">
        <v>44547</v>
      </c>
      <c r="B274" s="252" t="s">
        <v>12135</v>
      </c>
      <c r="C274" s="193" t="s">
        <v>12150</v>
      </c>
      <c r="D274" s="266"/>
      <c r="E274" s="42">
        <v>2889.12</v>
      </c>
      <c r="F274" s="494">
        <f t="shared" si="4"/>
        <v>679847212.95000017</v>
      </c>
    </row>
    <row r="275" spans="1:6" s="275" customFormat="1" ht="27.75" customHeight="1" x14ac:dyDescent="0.2">
      <c r="A275" s="464">
        <v>44547</v>
      </c>
      <c r="B275" s="252" t="s">
        <v>12136</v>
      </c>
      <c r="C275" s="193" t="s">
        <v>12151</v>
      </c>
      <c r="D275" s="266"/>
      <c r="E275" s="42">
        <v>94554.6</v>
      </c>
      <c r="F275" s="494">
        <f t="shared" si="4"/>
        <v>679752658.35000014</v>
      </c>
    </row>
    <row r="276" spans="1:6" s="275" customFormat="1" ht="42.75" customHeight="1" x14ac:dyDescent="0.2">
      <c r="A276" s="464">
        <v>44547</v>
      </c>
      <c r="B276" s="252" t="s">
        <v>12137</v>
      </c>
      <c r="C276" s="193" t="s">
        <v>12152</v>
      </c>
      <c r="D276" s="266"/>
      <c r="E276" s="42">
        <v>11998.92</v>
      </c>
      <c r="F276" s="494">
        <f t="shared" si="4"/>
        <v>679740659.43000019</v>
      </c>
    </row>
    <row r="277" spans="1:6" s="275" customFormat="1" ht="50.25" customHeight="1" x14ac:dyDescent="0.2">
      <c r="A277" s="464">
        <v>44547</v>
      </c>
      <c r="B277" s="252" t="s">
        <v>12138</v>
      </c>
      <c r="C277" s="193" t="s">
        <v>12153</v>
      </c>
      <c r="D277" s="266"/>
      <c r="E277" s="42">
        <v>40500</v>
      </c>
      <c r="F277" s="494">
        <f t="shared" si="4"/>
        <v>679700159.43000019</v>
      </c>
    </row>
    <row r="278" spans="1:6" s="275" customFormat="1" ht="40.5" customHeight="1" x14ac:dyDescent="0.2">
      <c r="A278" s="464">
        <v>44547</v>
      </c>
      <c r="B278" s="252" t="s">
        <v>12106</v>
      </c>
      <c r="C278" s="193" t="s">
        <v>12154</v>
      </c>
      <c r="D278" s="266"/>
      <c r="E278" s="42">
        <v>4585510.37</v>
      </c>
      <c r="F278" s="494">
        <f t="shared" si="4"/>
        <v>675114649.06000018</v>
      </c>
    </row>
    <row r="279" spans="1:6" s="275" customFormat="1" ht="52.5" customHeight="1" x14ac:dyDescent="0.2">
      <c r="A279" s="464">
        <v>44547</v>
      </c>
      <c r="B279" s="252" t="s">
        <v>12107</v>
      </c>
      <c r="C279" s="193" t="s">
        <v>12155</v>
      </c>
      <c r="D279" s="266"/>
      <c r="E279" s="42">
        <v>34380.93</v>
      </c>
      <c r="F279" s="494">
        <f t="shared" si="4"/>
        <v>675080268.13000023</v>
      </c>
    </row>
    <row r="280" spans="1:6" s="275" customFormat="1" ht="62.25" customHeight="1" x14ac:dyDescent="0.2">
      <c r="A280" s="464">
        <v>44547</v>
      </c>
      <c r="B280" s="252" t="s">
        <v>12108</v>
      </c>
      <c r="C280" s="193" t="s">
        <v>12156</v>
      </c>
      <c r="D280" s="266"/>
      <c r="E280" s="42">
        <v>93479.18</v>
      </c>
      <c r="F280" s="494">
        <f t="shared" si="4"/>
        <v>674986788.95000029</v>
      </c>
    </row>
    <row r="281" spans="1:6" s="275" customFormat="1" ht="102" customHeight="1" x14ac:dyDescent="0.2">
      <c r="A281" s="464">
        <v>44547</v>
      </c>
      <c r="B281" s="252" t="s">
        <v>12109</v>
      </c>
      <c r="C281" s="193" t="s">
        <v>12157</v>
      </c>
      <c r="D281" s="266"/>
      <c r="E281" s="42">
        <v>18000</v>
      </c>
      <c r="F281" s="494">
        <f t="shared" si="4"/>
        <v>674968788.95000029</v>
      </c>
    </row>
    <row r="282" spans="1:6" s="275" customFormat="1" ht="27.75" customHeight="1" x14ac:dyDescent="0.2">
      <c r="A282" s="464">
        <v>44547</v>
      </c>
      <c r="B282" s="252" t="s">
        <v>12110</v>
      </c>
      <c r="C282" s="193" t="s">
        <v>12158</v>
      </c>
      <c r="D282" s="266"/>
      <c r="E282" s="42">
        <v>161466.26999999999</v>
      </c>
      <c r="F282" s="494">
        <f t="shared" si="4"/>
        <v>674807322.68000031</v>
      </c>
    </row>
    <row r="283" spans="1:6" s="275" customFormat="1" ht="35.25" customHeight="1" x14ac:dyDescent="0.2">
      <c r="A283" s="464">
        <v>44547</v>
      </c>
      <c r="B283" s="252" t="s">
        <v>12111</v>
      </c>
      <c r="C283" s="193" t="s">
        <v>12159</v>
      </c>
      <c r="D283" s="266"/>
      <c r="E283" s="42">
        <v>70000</v>
      </c>
      <c r="F283" s="494">
        <f t="shared" si="4"/>
        <v>674737322.68000031</v>
      </c>
    </row>
    <row r="284" spans="1:6" s="275" customFormat="1" ht="33" customHeight="1" x14ac:dyDescent="0.2">
      <c r="A284" s="464">
        <v>44547</v>
      </c>
      <c r="B284" s="252" t="s">
        <v>12112</v>
      </c>
      <c r="C284" s="193" t="s">
        <v>12160</v>
      </c>
      <c r="D284" s="266"/>
      <c r="E284" s="42">
        <v>27500</v>
      </c>
      <c r="F284" s="494">
        <f t="shared" si="4"/>
        <v>674709822.68000031</v>
      </c>
    </row>
    <row r="285" spans="1:6" s="275" customFormat="1" ht="42" customHeight="1" x14ac:dyDescent="0.2">
      <c r="A285" s="464">
        <v>44547</v>
      </c>
      <c r="B285" s="252" t="s">
        <v>12113</v>
      </c>
      <c r="C285" s="193" t="s">
        <v>12161</v>
      </c>
      <c r="D285" s="266"/>
      <c r="E285" s="42">
        <v>126825</v>
      </c>
      <c r="F285" s="494">
        <f t="shared" si="4"/>
        <v>674582997.68000031</v>
      </c>
    </row>
    <row r="286" spans="1:6" s="275" customFormat="1" ht="51" customHeight="1" x14ac:dyDescent="0.2">
      <c r="A286" s="464">
        <v>44547</v>
      </c>
      <c r="B286" s="252" t="s">
        <v>12114</v>
      </c>
      <c r="C286" s="193" t="s">
        <v>12162</v>
      </c>
      <c r="D286" s="266"/>
      <c r="E286" s="42">
        <v>131052.5</v>
      </c>
      <c r="F286" s="494">
        <f t="shared" si="4"/>
        <v>674451945.18000031</v>
      </c>
    </row>
    <row r="287" spans="1:6" s="275" customFormat="1" ht="38.25" customHeight="1" x14ac:dyDescent="0.2">
      <c r="A287" s="464">
        <v>44547</v>
      </c>
      <c r="B287" s="252" t="s">
        <v>12115</v>
      </c>
      <c r="C287" s="193" t="s">
        <v>12163</v>
      </c>
      <c r="D287" s="266"/>
      <c r="E287" s="42">
        <v>126825</v>
      </c>
      <c r="F287" s="494">
        <f t="shared" si="4"/>
        <v>674325120.18000031</v>
      </c>
    </row>
    <row r="288" spans="1:6" s="275" customFormat="1" ht="39.75" customHeight="1" x14ac:dyDescent="0.2">
      <c r="A288" s="464">
        <v>44550</v>
      </c>
      <c r="B288" s="252" t="s">
        <v>12139</v>
      </c>
      <c r="C288" s="193" t="s">
        <v>12164</v>
      </c>
      <c r="D288" s="266"/>
      <c r="E288" s="42">
        <v>133409.78</v>
      </c>
      <c r="F288" s="494">
        <f t="shared" si="4"/>
        <v>674191710.40000033</v>
      </c>
    </row>
    <row r="289" spans="1:6" s="275" customFormat="1" ht="37.5" customHeight="1" x14ac:dyDescent="0.2">
      <c r="A289" s="464">
        <v>44550</v>
      </c>
      <c r="B289" s="252" t="s">
        <v>12140</v>
      </c>
      <c r="C289" s="193" t="s">
        <v>12165</v>
      </c>
      <c r="D289" s="266"/>
      <c r="E289" s="42">
        <v>238885.24</v>
      </c>
      <c r="F289" s="494">
        <f t="shared" si="4"/>
        <v>673952825.16000032</v>
      </c>
    </row>
    <row r="290" spans="1:6" s="275" customFormat="1" ht="42" customHeight="1" x14ac:dyDescent="0.2">
      <c r="A290" s="464">
        <v>44550</v>
      </c>
      <c r="B290" s="252" t="s">
        <v>12141</v>
      </c>
      <c r="C290" s="193" t="s">
        <v>12166</v>
      </c>
      <c r="D290" s="266"/>
      <c r="E290" s="42">
        <v>11914.24</v>
      </c>
      <c r="F290" s="494">
        <f t="shared" si="4"/>
        <v>673940910.92000031</v>
      </c>
    </row>
    <row r="291" spans="1:6" s="275" customFormat="1" ht="50.25" customHeight="1" x14ac:dyDescent="0.2">
      <c r="A291" s="464">
        <v>44550</v>
      </c>
      <c r="B291" s="252" t="s">
        <v>12142</v>
      </c>
      <c r="C291" s="193" t="s">
        <v>12167</v>
      </c>
      <c r="D291" s="266"/>
      <c r="E291" s="42">
        <v>45000</v>
      </c>
      <c r="F291" s="494">
        <f t="shared" si="4"/>
        <v>673895910.92000031</v>
      </c>
    </row>
    <row r="292" spans="1:6" s="275" customFormat="1" ht="51.75" customHeight="1" x14ac:dyDescent="0.2">
      <c r="A292" s="464">
        <v>44550</v>
      </c>
      <c r="B292" s="252" t="s">
        <v>12143</v>
      </c>
      <c r="C292" s="193" t="s">
        <v>12168</v>
      </c>
      <c r="D292" s="266"/>
      <c r="E292" s="42">
        <v>45000</v>
      </c>
      <c r="F292" s="494">
        <f t="shared" si="4"/>
        <v>673850910.92000031</v>
      </c>
    </row>
    <row r="293" spans="1:6" s="275" customFormat="1" ht="45.75" customHeight="1" x14ac:dyDescent="0.2">
      <c r="A293" s="464">
        <v>44550</v>
      </c>
      <c r="B293" s="252" t="s">
        <v>12144</v>
      </c>
      <c r="C293" s="193" t="s">
        <v>12169</v>
      </c>
      <c r="D293" s="266"/>
      <c r="E293" s="42">
        <v>39000</v>
      </c>
      <c r="F293" s="494">
        <f t="shared" si="4"/>
        <v>673811910.92000031</v>
      </c>
    </row>
    <row r="294" spans="1:6" s="275" customFormat="1" ht="45" customHeight="1" x14ac:dyDescent="0.2">
      <c r="A294" s="464">
        <v>44550</v>
      </c>
      <c r="B294" s="252" t="s">
        <v>12145</v>
      </c>
      <c r="C294" s="193" t="s">
        <v>12170</v>
      </c>
      <c r="D294" s="266"/>
      <c r="E294" s="42">
        <v>1373699.97</v>
      </c>
      <c r="F294" s="494">
        <f t="shared" si="4"/>
        <v>672438210.95000029</v>
      </c>
    </row>
    <row r="295" spans="1:6" s="275" customFormat="1" ht="45" customHeight="1" x14ac:dyDescent="0.2">
      <c r="A295" s="464">
        <v>44550</v>
      </c>
      <c r="B295" s="252" t="s">
        <v>12146</v>
      </c>
      <c r="C295" s="193" t="s">
        <v>12171</v>
      </c>
      <c r="D295" s="266"/>
      <c r="E295" s="42">
        <v>117713</v>
      </c>
      <c r="F295" s="494">
        <f t="shared" si="4"/>
        <v>672320497.95000029</v>
      </c>
    </row>
    <row r="296" spans="1:6" s="275" customFormat="1" ht="49.5" customHeight="1" x14ac:dyDescent="0.2">
      <c r="A296" s="464">
        <v>44550</v>
      </c>
      <c r="B296" s="252" t="s">
        <v>12147</v>
      </c>
      <c r="C296" s="193" t="s">
        <v>12172</v>
      </c>
      <c r="D296" s="266"/>
      <c r="E296" s="42">
        <v>126825</v>
      </c>
      <c r="F296" s="494">
        <f t="shared" si="4"/>
        <v>672193672.95000029</v>
      </c>
    </row>
    <row r="297" spans="1:6" s="275" customFormat="1" ht="33" customHeight="1" x14ac:dyDescent="0.2">
      <c r="A297" s="464">
        <v>44550</v>
      </c>
      <c r="B297" s="252" t="s">
        <v>12116</v>
      </c>
      <c r="C297" s="193" t="s">
        <v>12173</v>
      </c>
      <c r="D297" s="266"/>
      <c r="E297" s="42">
        <v>17356442.329999998</v>
      </c>
      <c r="F297" s="494">
        <f t="shared" si="4"/>
        <v>654837230.62000024</v>
      </c>
    </row>
    <row r="298" spans="1:6" s="275" customFormat="1" ht="31.5" customHeight="1" x14ac:dyDescent="0.2">
      <c r="A298" s="464">
        <v>44550</v>
      </c>
      <c r="B298" s="252" t="s">
        <v>12117</v>
      </c>
      <c r="C298" s="193" t="s">
        <v>12174</v>
      </c>
      <c r="D298" s="266"/>
      <c r="E298" s="42">
        <v>7883495.8399999999</v>
      </c>
      <c r="F298" s="494">
        <f t="shared" si="4"/>
        <v>646953734.78000021</v>
      </c>
    </row>
    <row r="299" spans="1:6" s="275" customFormat="1" ht="36" customHeight="1" x14ac:dyDescent="0.2">
      <c r="A299" s="464">
        <v>44550</v>
      </c>
      <c r="B299" s="252" t="s">
        <v>12118</v>
      </c>
      <c r="C299" s="193" t="s">
        <v>12175</v>
      </c>
      <c r="D299" s="266"/>
      <c r="E299" s="42">
        <v>1166858.44</v>
      </c>
      <c r="F299" s="494">
        <f t="shared" si="4"/>
        <v>645786876.34000015</v>
      </c>
    </row>
    <row r="300" spans="1:6" s="275" customFormat="1" ht="30.75" customHeight="1" x14ac:dyDescent="0.2">
      <c r="A300" s="464">
        <v>44550</v>
      </c>
      <c r="B300" s="252" t="s">
        <v>12119</v>
      </c>
      <c r="C300" s="193" t="s">
        <v>12176</v>
      </c>
      <c r="D300" s="266"/>
      <c r="E300" s="42">
        <v>401608.35</v>
      </c>
      <c r="F300" s="494">
        <f t="shared" si="4"/>
        <v>645385267.99000013</v>
      </c>
    </row>
    <row r="301" spans="1:6" s="275" customFormat="1" ht="31.5" customHeight="1" x14ac:dyDescent="0.2">
      <c r="A301" s="464">
        <v>44550</v>
      </c>
      <c r="B301" s="252" t="s">
        <v>12120</v>
      </c>
      <c r="C301" s="193" t="s">
        <v>12177</v>
      </c>
      <c r="D301" s="266"/>
      <c r="E301" s="42">
        <v>5850</v>
      </c>
      <c r="F301" s="494">
        <f t="shared" si="4"/>
        <v>645379417.99000013</v>
      </c>
    </row>
    <row r="302" spans="1:6" s="275" customFormat="1" ht="31.5" customHeight="1" x14ac:dyDescent="0.2">
      <c r="A302" s="464">
        <v>44550</v>
      </c>
      <c r="B302" s="252" t="s">
        <v>12121</v>
      </c>
      <c r="C302" s="193" t="s">
        <v>12178</v>
      </c>
      <c r="D302" s="266"/>
      <c r="E302" s="42">
        <v>94360</v>
      </c>
      <c r="F302" s="494">
        <f t="shared" si="4"/>
        <v>645285057.99000013</v>
      </c>
    </row>
    <row r="303" spans="1:6" s="275" customFormat="1" ht="45" customHeight="1" x14ac:dyDescent="0.2">
      <c r="A303" s="464">
        <v>44550</v>
      </c>
      <c r="B303" s="252" t="s">
        <v>12122</v>
      </c>
      <c r="C303" s="193" t="s">
        <v>12179</v>
      </c>
      <c r="D303" s="266"/>
      <c r="E303" s="42">
        <v>202275</v>
      </c>
      <c r="F303" s="494">
        <f t="shared" si="4"/>
        <v>645082782.99000013</v>
      </c>
    </row>
    <row r="304" spans="1:6" s="275" customFormat="1" ht="39.75" customHeight="1" x14ac:dyDescent="0.2">
      <c r="A304" s="464">
        <v>44550</v>
      </c>
      <c r="B304" s="252" t="s">
        <v>12123</v>
      </c>
      <c r="C304" s="193" t="s">
        <v>12180</v>
      </c>
      <c r="D304" s="266"/>
      <c r="E304" s="42">
        <v>333643.8</v>
      </c>
      <c r="F304" s="494">
        <f t="shared" si="4"/>
        <v>644749139.19000018</v>
      </c>
    </row>
    <row r="305" spans="1:6" s="275" customFormat="1" ht="43.5" customHeight="1" x14ac:dyDescent="0.2">
      <c r="A305" s="464">
        <v>44550</v>
      </c>
      <c r="B305" s="252" t="s">
        <v>12124</v>
      </c>
      <c r="C305" s="193" t="s">
        <v>12181</v>
      </c>
      <c r="D305" s="266"/>
      <c r="E305" s="42">
        <v>145916.9</v>
      </c>
      <c r="F305" s="494">
        <f t="shared" si="4"/>
        <v>644603222.2900002</v>
      </c>
    </row>
    <row r="306" spans="1:6" s="275" customFormat="1" ht="74.25" customHeight="1" x14ac:dyDescent="0.2">
      <c r="A306" s="464">
        <v>44550</v>
      </c>
      <c r="B306" s="252" t="s">
        <v>12125</v>
      </c>
      <c r="C306" s="193" t="s">
        <v>12182</v>
      </c>
      <c r="D306" s="266"/>
      <c r="E306" s="42">
        <v>9000</v>
      </c>
      <c r="F306" s="494">
        <f t="shared" si="4"/>
        <v>644594222.2900002</v>
      </c>
    </row>
    <row r="307" spans="1:6" s="275" customFormat="1" ht="50.25" customHeight="1" x14ac:dyDescent="0.2">
      <c r="A307" s="464">
        <v>44550</v>
      </c>
      <c r="B307" s="252" t="s">
        <v>12126</v>
      </c>
      <c r="C307" s="193" t="s">
        <v>12183</v>
      </c>
      <c r="D307" s="266"/>
      <c r="E307" s="42">
        <v>131052.5</v>
      </c>
      <c r="F307" s="494">
        <f t="shared" si="4"/>
        <v>644463169.7900002</v>
      </c>
    </row>
    <row r="308" spans="1:6" s="275" customFormat="1" ht="40.5" customHeight="1" x14ac:dyDescent="0.2">
      <c r="A308" s="464">
        <v>44550</v>
      </c>
      <c r="B308" s="252" t="s">
        <v>12127</v>
      </c>
      <c r="C308" s="193" t="s">
        <v>12184</v>
      </c>
      <c r="D308" s="266"/>
      <c r="E308" s="42">
        <v>126825</v>
      </c>
      <c r="F308" s="494">
        <f t="shared" si="4"/>
        <v>644336344.7900002</v>
      </c>
    </row>
    <row r="309" spans="1:6" s="275" customFormat="1" ht="42" customHeight="1" x14ac:dyDescent="0.2">
      <c r="A309" s="464">
        <v>44550</v>
      </c>
      <c r="B309" s="252" t="s">
        <v>12128</v>
      </c>
      <c r="C309" s="193" t="s">
        <v>12185</v>
      </c>
      <c r="D309" s="266"/>
      <c r="E309" s="42">
        <v>1628983</v>
      </c>
      <c r="F309" s="494">
        <f t="shared" si="4"/>
        <v>642707361.7900002</v>
      </c>
    </row>
    <row r="310" spans="1:6" s="275" customFormat="1" ht="48.75" customHeight="1" x14ac:dyDescent="0.2">
      <c r="A310" s="464">
        <v>44550</v>
      </c>
      <c r="B310" s="252" t="s">
        <v>12129</v>
      </c>
      <c r="C310" s="193" t="s">
        <v>12186</v>
      </c>
      <c r="D310" s="266"/>
      <c r="E310" s="42">
        <v>5538110.3799999999</v>
      </c>
      <c r="F310" s="494">
        <f t="shared" si="4"/>
        <v>637169251.41000021</v>
      </c>
    </row>
    <row r="311" spans="1:6" s="275" customFormat="1" ht="48.75" customHeight="1" x14ac:dyDescent="0.2">
      <c r="A311" s="464">
        <v>44550</v>
      </c>
      <c r="B311" s="252" t="s">
        <v>12130</v>
      </c>
      <c r="C311" s="193" t="s">
        <v>12187</v>
      </c>
      <c r="D311" s="266"/>
      <c r="E311" s="42">
        <v>126825</v>
      </c>
      <c r="F311" s="494">
        <f t="shared" si="4"/>
        <v>637042426.41000021</v>
      </c>
    </row>
    <row r="312" spans="1:6" s="275" customFormat="1" ht="49.5" customHeight="1" x14ac:dyDescent="0.2">
      <c r="A312" s="464">
        <v>44550</v>
      </c>
      <c r="B312" s="252" t="s">
        <v>12131</v>
      </c>
      <c r="C312" s="193" t="s">
        <v>12188</v>
      </c>
      <c r="D312" s="266"/>
      <c r="E312" s="42">
        <v>18900</v>
      </c>
      <c r="F312" s="494">
        <f t="shared" si="4"/>
        <v>637023526.41000021</v>
      </c>
    </row>
    <row r="313" spans="1:6" s="275" customFormat="1" ht="45" customHeight="1" x14ac:dyDescent="0.2">
      <c r="A313" s="464">
        <v>44550</v>
      </c>
      <c r="B313" s="252" t="s">
        <v>12132</v>
      </c>
      <c r="C313" s="193" t="s">
        <v>12189</v>
      </c>
      <c r="D313" s="266"/>
      <c r="E313" s="42">
        <v>126825</v>
      </c>
      <c r="F313" s="494">
        <f t="shared" si="4"/>
        <v>636896701.41000021</v>
      </c>
    </row>
    <row r="314" spans="1:6" s="275" customFormat="1" ht="43.5" customHeight="1" x14ac:dyDescent="0.2">
      <c r="A314" s="464">
        <v>44551</v>
      </c>
      <c r="B314" s="252" t="s">
        <v>12256</v>
      </c>
      <c r="C314" s="193" t="s">
        <v>12263</v>
      </c>
      <c r="D314" s="266"/>
      <c r="E314" s="42">
        <v>24000</v>
      </c>
      <c r="F314" s="494">
        <f t="shared" si="4"/>
        <v>636872701.41000021</v>
      </c>
    </row>
    <row r="315" spans="1:6" s="275" customFormat="1" ht="29.25" customHeight="1" x14ac:dyDescent="0.2">
      <c r="A315" s="464">
        <v>44551</v>
      </c>
      <c r="B315" s="252" t="s">
        <v>12257</v>
      </c>
      <c r="C315" s="193" t="s">
        <v>12264</v>
      </c>
      <c r="D315" s="266"/>
      <c r="E315" s="42">
        <v>13947.39</v>
      </c>
      <c r="F315" s="494">
        <f t="shared" si="4"/>
        <v>636858754.02000022</v>
      </c>
    </row>
    <row r="316" spans="1:6" s="275" customFormat="1" ht="58.5" customHeight="1" x14ac:dyDescent="0.2">
      <c r="A316" s="464">
        <v>44551</v>
      </c>
      <c r="B316" s="252" t="s">
        <v>12258</v>
      </c>
      <c r="C316" s="193" t="s">
        <v>12265</v>
      </c>
      <c r="D316" s="266"/>
      <c r="E316" s="42">
        <v>173327.5</v>
      </c>
      <c r="F316" s="494">
        <f t="shared" si="4"/>
        <v>636685426.52000022</v>
      </c>
    </row>
    <row r="317" spans="1:6" s="275" customFormat="1" ht="51" customHeight="1" x14ac:dyDescent="0.2">
      <c r="A317" s="464">
        <v>44551</v>
      </c>
      <c r="B317" s="252" t="s">
        <v>12259</v>
      </c>
      <c r="C317" s="193" t="s">
        <v>12266</v>
      </c>
      <c r="D317" s="266"/>
      <c r="E317" s="42">
        <v>126825</v>
      </c>
      <c r="F317" s="494">
        <f t="shared" si="4"/>
        <v>636558601.52000022</v>
      </c>
    </row>
    <row r="318" spans="1:6" s="275" customFormat="1" ht="55.5" customHeight="1" x14ac:dyDescent="0.2">
      <c r="A318" s="464">
        <v>44551</v>
      </c>
      <c r="B318" s="252" t="s">
        <v>12260</v>
      </c>
      <c r="C318" s="193" t="s">
        <v>12267</v>
      </c>
      <c r="D318" s="266"/>
      <c r="E318" s="42">
        <v>215602.5</v>
      </c>
      <c r="F318" s="494">
        <f t="shared" si="4"/>
        <v>636342999.02000022</v>
      </c>
    </row>
    <row r="319" spans="1:6" s="275" customFormat="1" ht="50.25" customHeight="1" x14ac:dyDescent="0.2">
      <c r="A319" s="464">
        <v>44551</v>
      </c>
      <c r="B319" s="252" t="s">
        <v>12261</v>
      </c>
      <c r="C319" s="193" t="s">
        <v>12268</v>
      </c>
      <c r="D319" s="266"/>
      <c r="E319" s="42">
        <v>402116</v>
      </c>
      <c r="F319" s="494">
        <f t="shared" si="4"/>
        <v>635940883.02000022</v>
      </c>
    </row>
    <row r="320" spans="1:6" s="275" customFormat="1" ht="42" customHeight="1" x14ac:dyDescent="0.2">
      <c r="A320" s="464">
        <v>44551</v>
      </c>
      <c r="B320" s="252" t="s">
        <v>12262</v>
      </c>
      <c r="C320" s="193" t="s">
        <v>12269</v>
      </c>
      <c r="D320" s="266"/>
      <c r="E320" s="42">
        <v>5781.25</v>
      </c>
      <c r="F320" s="494">
        <f t="shared" si="4"/>
        <v>635935101.77000022</v>
      </c>
    </row>
    <row r="321" spans="1:6" s="275" customFormat="1" ht="40.5" customHeight="1" x14ac:dyDescent="0.2">
      <c r="A321" s="464">
        <v>44551</v>
      </c>
      <c r="B321" s="252" t="s">
        <v>12242</v>
      </c>
      <c r="C321" s="193" t="s">
        <v>12270</v>
      </c>
      <c r="D321" s="266"/>
      <c r="E321" s="42">
        <v>122597.5</v>
      </c>
      <c r="F321" s="494">
        <f t="shared" si="4"/>
        <v>635812504.27000022</v>
      </c>
    </row>
    <row r="322" spans="1:6" s="275" customFormat="1" ht="54.75" customHeight="1" x14ac:dyDescent="0.2">
      <c r="A322" s="464">
        <v>44551</v>
      </c>
      <c r="B322" s="252" t="s">
        <v>12243</v>
      </c>
      <c r="C322" s="193" t="s">
        <v>12271</v>
      </c>
      <c r="D322" s="266"/>
      <c r="E322" s="42">
        <v>126825</v>
      </c>
      <c r="F322" s="494">
        <f t="shared" si="4"/>
        <v>635685679.27000022</v>
      </c>
    </row>
    <row r="323" spans="1:6" s="275" customFormat="1" ht="42.75" customHeight="1" x14ac:dyDescent="0.2">
      <c r="A323" s="464">
        <v>44551</v>
      </c>
      <c r="B323" s="252" t="s">
        <v>12244</v>
      </c>
      <c r="C323" s="193" t="s">
        <v>12272</v>
      </c>
      <c r="D323" s="266"/>
      <c r="E323" s="42">
        <v>1587283.75</v>
      </c>
      <c r="F323" s="494">
        <f t="shared" si="4"/>
        <v>634098395.52000022</v>
      </c>
    </row>
    <row r="324" spans="1:6" s="275" customFormat="1" ht="61.5" customHeight="1" x14ac:dyDescent="0.2">
      <c r="A324" s="464">
        <v>44551</v>
      </c>
      <c r="B324" s="252" t="s">
        <v>12245</v>
      </c>
      <c r="C324" s="193" t="s">
        <v>12273</v>
      </c>
      <c r="D324" s="266"/>
      <c r="E324" s="42">
        <v>22500</v>
      </c>
      <c r="F324" s="494">
        <f t="shared" si="4"/>
        <v>634075895.52000022</v>
      </c>
    </row>
    <row r="325" spans="1:6" s="275" customFormat="1" ht="76.5" customHeight="1" x14ac:dyDescent="0.2">
      <c r="A325" s="464">
        <v>44551</v>
      </c>
      <c r="B325" s="252" t="s">
        <v>12246</v>
      </c>
      <c r="C325" s="193" t="s">
        <v>12274</v>
      </c>
      <c r="D325" s="266"/>
      <c r="E325" s="42">
        <v>14790.13</v>
      </c>
      <c r="F325" s="494">
        <f t="shared" si="4"/>
        <v>634061105.39000022</v>
      </c>
    </row>
    <row r="326" spans="1:6" s="275" customFormat="1" ht="42.75" customHeight="1" x14ac:dyDescent="0.2">
      <c r="A326" s="464">
        <v>44551</v>
      </c>
      <c r="B326" s="252" t="s">
        <v>12247</v>
      </c>
      <c r="C326" s="193" t="s">
        <v>12275</v>
      </c>
      <c r="D326" s="266"/>
      <c r="E326" s="42">
        <v>108750</v>
      </c>
      <c r="F326" s="494">
        <f t="shared" si="4"/>
        <v>633952355.39000022</v>
      </c>
    </row>
    <row r="327" spans="1:6" s="275" customFormat="1" ht="48" customHeight="1" x14ac:dyDescent="0.2">
      <c r="A327" s="464">
        <v>44551</v>
      </c>
      <c r="B327" s="252" t="s">
        <v>12248</v>
      </c>
      <c r="C327" s="193" t="s">
        <v>12276</v>
      </c>
      <c r="D327" s="266"/>
      <c r="E327" s="42">
        <v>122597.5</v>
      </c>
      <c r="F327" s="494">
        <f t="shared" si="4"/>
        <v>633829757.89000022</v>
      </c>
    </row>
    <row r="328" spans="1:6" s="275" customFormat="1" ht="42" customHeight="1" x14ac:dyDescent="0.2">
      <c r="A328" s="464">
        <v>44551</v>
      </c>
      <c r="B328" s="252" t="s">
        <v>12249</v>
      </c>
      <c r="C328" s="193" t="s">
        <v>12277</v>
      </c>
      <c r="D328" s="266"/>
      <c r="E328" s="42">
        <v>131052.5</v>
      </c>
      <c r="F328" s="494">
        <f t="shared" si="4"/>
        <v>633698705.39000022</v>
      </c>
    </row>
    <row r="329" spans="1:6" s="275" customFormat="1" ht="51" customHeight="1" x14ac:dyDescent="0.2">
      <c r="A329" s="464">
        <v>44551</v>
      </c>
      <c r="B329" s="252" t="s">
        <v>12250</v>
      </c>
      <c r="C329" s="193" t="s">
        <v>12278</v>
      </c>
      <c r="D329" s="266"/>
      <c r="E329" s="42">
        <v>126825</v>
      </c>
      <c r="F329" s="494">
        <f t="shared" si="4"/>
        <v>633571880.39000022</v>
      </c>
    </row>
    <row r="330" spans="1:6" s="275" customFormat="1" ht="55.5" customHeight="1" x14ac:dyDescent="0.2">
      <c r="A330" s="464">
        <v>44551</v>
      </c>
      <c r="B330" s="252" t="s">
        <v>12251</v>
      </c>
      <c r="C330" s="193" t="s">
        <v>12279</v>
      </c>
      <c r="D330" s="266"/>
      <c r="E330" s="42">
        <v>13500</v>
      </c>
      <c r="F330" s="494">
        <f t="shared" si="4"/>
        <v>633558380.39000022</v>
      </c>
    </row>
    <row r="331" spans="1:6" s="275" customFormat="1" ht="40.5" customHeight="1" x14ac:dyDescent="0.2">
      <c r="A331" s="464">
        <v>44551</v>
      </c>
      <c r="B331" s="252" t="s">
        <v>12252</v>
      </c>
      <c r="C331" s="193" t="s">
        <v>12280</v>
      </c>
      <c r="D331" s="266"/>
      <c r="E331" s="42">
        <v>126825</v>
      </c>
      <c r="F331" s="494">
        <f t="shared" si="4"/>
        <v>633431555.39000022</v>
      </c>
    </row>
    <row r="332" spans="1:6" s="275" customFormat="1" ht="42.75" customHeight="1" x14ac:dyDescent="0.2">
      <c r="A332" s="464">
        <v>44551</v>
      </c>
      <c r="B332" s="252" t="s">
        <v>12253</v>
      </c>
      <c r="C332" s="193" t="s">
        <v>12281</v>
      </c>
      <c r="D332" s="266"/>
      <c r="E332" s="42">
        <v>5940</v>
      </c>
      <c r="F332" s="494">
        <f t="shared" si="4"/>
        <v>633425615.39000022</v>
      </c>
    </row>
    <row r="333" spans="1:6" s="275" customFormat="1" ht="45.75" customHeight="1" x14ac:dyDescent="0.2">
      <c r="A333" s="464">
        <v>44551</v>
      </c>
      <c r="B333" s="252" t="s">
        <v>12254</v>
      </c>
      <c r="C333" s="193" t="s">
        <v>12282</v>
      </c>
      <c r="D333" s="266"/>
      <c r="E333" s="42">
        <v>38119.65</v>
      </c>
      <c r="F333" s="494">
        <f t="shared" si="4"/>
        <v>633387495.74000025</v>
      </c>
    </row>
    <row r="334" spans="1:6" s="275" customFormat="1" ht="74.25" customHeight="1" x14ac:dyDescent="0.2">
      <c r="A334" s="464">
        <v>44551</v>
      </c>
      <c r="B334" s="252" t="s">
        <v>12255</v>
      </c>
      <c r="C334" s="193" t="s">
        <v>12283</v>
      </c>
      <c r="D334" s="266"/>
      <c r="E334" s="42">
        <v>9597255</v>
      </c>
      <c r="F334" s="494">
        <f t="shared" ref="F334:F397" si="5">F333-E334</f>
        <v>623790240.74000025</v>
      </c>
    </row>
    <row r="335" spans="1:6" s="275" customFormat="1" ht="39.75" customHeight="1" x14ac:dyDescent="0.2">
      <c r="A335" s="464">
        <v>44552</v>
      </c>
      <c r="B335" s="252" t="s">
        <v>12295</v>
      </c>
      <c r="C335" s="193" t="s">
        <v>12300</v>
      </c>
      <c r="D335" s="266"/>
      <c r="E335" s="42">
        <v>126825</v>
      </c>
      <c r="F335" s="494">
        <f t="shared" si="5"/>
        <v>623663415.74000025</v>
      </c>
    </row>
    <row r="336" spans="1:6" s="275" customFormat="1" ht="51" customHeight="1" x14ac:dyDescent="0.2">
      <c r="A336" s="464">
        <v>44552</v>
      </c>
      <c r="B336" s="252" t="s">
        <v>12296</v>
      </c>
      <c r="C336" s="193" t="s">
        <v>12301</v>
      </c>
      <c r="D336" s="266"/>
      <c r="E336" s="42">
        <v>181461.02</v>
      </c>
      <c r="F336" s="494">
        <f t="shared" si="5"/>
        <v>623481954.72000027</v>
      </c>
    </row>
    <row r="337" spans="1:6" s="275" customFormat="1" ht="45.75" customHeight="1" x14ac:dyDescent="0.2">
      <c r="A337" s="464">
        <v>44552</v>
      </c>
      <c r="B337" s="252" t="s">
        <v>12297</v>
      </c>
      <c r="C337" s="193" t="s">
        <v>12302</v>
      </c>
      <c r="D337" s="266"/>
      <c r="E337" s="42">
        <v>179968.07</v>
      </c>
      <c r="F337" s="494">
        <f t="shared" si="5"/>
        <v>623301986.65000021</v>
      </c>
    </row>
    <row r="338" spans="1:6" s="275" customFormat="1" ht="50.25" customHeight="1" x14ac:dyDescent="0.2">
      <c r="A338" s="464">
        <v>44552</v>
      </c>
      <c r="B338" s="252" t="s">
        <v>12298</v>
      </c>
      <c r="C338" s="193" t="s">
        <v>12303</v>
      </c>
      <c r="D338" s="266"/>
      <c r="E338" s="42">
        <v>640200</v>
      </c>
      <c r="F338" s="494">
        <f t="shared" si="5"/>
        <v>622661786.65000021</v>
      </c>
    </row>
    <row r="339" spans="1:6" s="275" customFormat="1" ht="45.75" customHeight="1" x14ac:dyDescent="0.2">
      <c r="A339" s="464">
        <v>44552</v>
      </c>
      <c r="B339" s="252" t="s">
        <v>12299</v>
      </c>
      <c r="C339" s="193" t="s">
        <v>12304</v>
      </c>
      <c r="D339" s="266"/>
      <c r="E339" s="42">
        <v>852730</v>
      </c>
      <c r="F339" s="494">
        <f t="shared" si="5"/>
        <v>621809056.65000021</v>
      </c>
    </row>
    <row r="340" spans="1:6" s="275" customFormat="1" ht="29.25" customHeight="1" x14ac:dyDescent="0.2">
      <c r="A340" s="464">
        <v>44552</v>
      </c>
      <c r="B340" s="252" t="s">
        <v>12287</v>
      </c>
      <c r="C340" s="193" t="s">
        <v>12305</v>
      </c>
      <c r="D340" s="266"/>
      <c r="E340" s="42">
        <v>40700566.979999997</v>
      </c>
      <c r="F340" s="494">
        <f t="shared" si="5"/>
        <v>581108489.6700002</v>
      </c>
    </row>
    <row r="341" spans="1:6" s="275" customFormat="1" ht="57.75" customHeight="1" x14ac:dyDescent="0.2">
      <c r="A341" s="464">
        <v>44552</v>
      </c>
      <c r="B341" s="252" t="s">
        <v>12288</v>
      </c>
      <c r="C341" s="193" t="s">
        <v>12306</v>
      </c>
      <c r="D341" s="266"/>
      <c r="E341" s="42">
        <v>105687.5</v>
      </c>
      <c r="F341" s="494">
        <f t="shared" si="5"/>
        <v>581002802.1700002</v>
      </c>
    </row>
    <row r="342" spans="1:6" s="275" customFormat="1" ht="27" customHeight="1" x14ac:dyDescent="0.2">
      <c r="A342" s="464">
        <v>44552</v>
      </c>
      <c r="B342" s="252" t="s">
        <v>12289</v>
      </c>
      <c r="C342" s="193" t="s">
        <v>12307</v>
      </c>
      <c r="D342" s="266"/>
      <c r="E342" s="42">
        <v>1091166.2</v>
      </c>
      <c r="F342" s="494">
        <f t="shared" si="5"/>
        <v>579911635.97000015</v>
      </c>
    </row>
    <row r="343" spans="1:6" s="275" customFormat="1" ht="36" customHeight="1" x14ac:dyDescent="0.2">
      <c r="A343" s="464">
        <v>44552</v>
      </c>
      <c r="B343" s="252" t="s">
        <v>12290</v>
      </c>
      <c r="C343" s="193" t="s">
        <v>12308</v>
      </c>
      <c r="D343" s="266"/>
      <c r="E343" s="42">
        <v>174218.46</v>
      </c>
      <c r="F343" s="494">
        <f t="shared" si="5"/>
        <v>579737417.51000011</v>
      </c>
    </row>
    <row r="344" spans="1:6" s="275" customFormat="1" ht="44.25" customHeight="1" x14ac:dyDescent="0.2">
      <c r="A344" s="464">
        <v>44552</v>
      </c>
      <c r="B344" s="252" t="s">
        <v>12291</v>
      </c>
      <c r="C344" s="193" t="s">
        <v>12309</v>
      </c>
      <c r="D344" s="266"/>
      <c r="E344" s="42">
        <v>126825</v>
      </c>
      <c r="F344" s="494">
        <f t="shared" si="5"/>
        <v>579610592.51000011</v>
      </c>
    </row>
    <row r="345" spans="1:6" s="275" customFormat="1" ht="79.5" customHeight="1" x14ac:dyDescent="0.2">
      <c r="A345" s="464">
        <v>44552</v>
      </c>
      <c r="B345" s="252" t="s">
        <v>12292</v>
      </c>
      <c r="C345" s="193" t="s">
        <v>12310</v>
      </c>
      <c r="D345" s="266"/>
      <c r="E345" s="42">
        <v>782087.5</v>
      </c>
      <c r="F345" s="494">
        <f t="shared" si="5"/>
        <v>578828505.01000011</v>
      </c>
    </row>
    <row r="346" spans="1:6" s="275" customFormat="1" ht="40.5" customHeight="1" x14ac:dyDescent="0.2">
      <c r="A346" s="464">
        <v>44552</v>
      </c>
      <c r="B346" s="252" t="s">
        <v>12293</v>
      </c>
      <c r="C346" s="193" t="s">
        <v>12311</v>
      </c>
      <c r="D346" s="266"/>
      <c r="E346" s="42">
        <v>131052.5</v>
      </c>
      <c r="F346" s="494">
        <f t="shared" si="5"/>
        <v>578697452.51000011</v>
      </c>
    </row>
    <row r="347" spans="1:6" s="275" customFormat="1" ht="48" customHeight="1" x14ac:dyDescent="0.2">
      <c r="A347" s="464">
        <v>44552</v>
      </c>
      <c r="B347" s="252" t="s">
        <v>12294</v>
      </c>
      <c r="C347" s="193" t="s">
        <v>12312</v>
      </c>
      <c r="D347" s="266"/>
      <c r="E347" s="42">
        <v>126825</v>
      </c>
      <c r="F347" s="494">
        <f t="shared" si="5"/>
        <v>578570627.51000011</v>
      </c>
    </row>
    <row r="348" spans="1:6" s="275" customFormat="1" ht="40.5" customHeight="1" x14ac:dyDescent="0.2">
      <c r="A348" s="464">
        <v>44553</v>
      </c>
      <c r="B348" s="252" t="s">
        <v>12331</v>
      </c>
      <c r="C348" s="193" t="s">
        <v>12341</v>
      </c>
      <c r="D348" s="266"/>
      <c r="E348" s="42">
        <v>72000</v>
      </c>
      <c r="F348" s="494">
        <f t="shared" si="5"/>
        <v>578498627.51000011</v>
      </c>
    </row>
    <row r="349" spans="1:6" s="275" customFormat="1" ht="56.25" customHeight="1" x14ac:dyDescent="0.2">
      <c r="A349" s="464">
        <v>44553</v>
      </c>
      <c r="B349" s="252" t="s">
        <v>12332</v>
      </c>
      <c r="C349" s="193" t="s">
        <v>12342</v>
      </c>
      <c r="D349" s="266"/>
      <c r="E349" s="42">
        <v>118370</v>
      </c>
      <c r="F349" s="494">
        <f t="shared" si="5"/>
        <v>578380257.51000011</v>
      </c>
    </row>
    <row r="350" spans="1:6" s="275" customFormat="1" ht="42.75" customHeight="1" x14ac:dyDescent="0.2">
      <c r="A350" s="464">
        <v>44553</v>
      </c>
      <c r="B350" s="252" t="s">
        <v>12333</v>
      </c>
      <c r="C350" s="193" t="s">
        <v>12343</v>
      </c>
      <c r="D350" s="266"/>
      <c r="E350" s="42">
        <v>282500</v>
      </c>
      <c r="F350" s="494">
        <f t="shared" si="5"/>
        <v>578097757.51000011</v>
      </c>
    </row>
    <row r="351" spans="1:6" s="275" customFormat="1" ht="51.75" customHeight="1" x14ac:dyDescent="0.2">
      <c r="A351" s="464">
        <v>44553</v>
      </c>
      <c r="B351" s="252" t="s">
        <v>12334</v>
      </c>
      <c r="C351" s="193" t="s">
        <v>12344</v>
      </c>
      <c r="D351" s="266"/>
      <c r="E351" s="42">
        <v>202920</v>
      </c>
      <c r="F351" s="494">
        <f t="shared" si="5"/>
        <v>577894837.51000011</v>
      </c>
    </row>
    <row r="352" spans="1:6" s="275" customFormat="1" ht="42.75" customHeight="1" x14ac:dyDescent="0.2">
      <c r="A352" s="464">
        <v>44553</v>
      </c>
      <c r="B352" s="252" t="s">
        <v>12335</v>
      </c>
      <c r="C352" s="193" t="s">
        <v>12345</v>
      </c>
      <c r="D352" s="266"/>
      <c r="E352" s="42">
        <v>9678.4500000000007</v>
      </c>
      <c r="F352" s="494">
        <f t="shared" si="5"/>
        <v>577885159.06000006</v>
      </c>
    </row>
    <row r="353" spans="1:6" s="275" customFormat="1" ht="68.25" customHeight="1" x14ac:dyDescent="0.2">
      <c r="A353" s="464">
        <v>44553</v>
      </c>
      <c r="B353" s="252" t="s">
        <v>12336</v>
      </c>
      <c r="C353" s="193" t="s">
        <v>12346</v>
      </c>
      <c r="D353" s="266"/>
      <c r="E353" s="42">
        <v>197750</v>
      </c>
      <c r="F353" s="494">
        <f t="shared" si="5"/>
        <v>577687409.06000006</v>
      </c>
    </row>
    <row r="354" spans="1:6" s="275" customFormat="1" ht="57" customHeight="1" x14ac:dyDescent="0.2">
      <c r="A354" s="464">
        <v>44553</v>
      </c>
      <c r="B354" s="252" t="s">
        <v>12337</v>
      </c>
      <c r="C354" s="193" t="s">
        <v>12347</v>
      </c>
      <c r="D354" s="266"/>
      <c r="E354" s="42">
        <v>105687.5</v>
      </c>
      <c r="F354" s="494">
        <f t="shared" si="5"/>
        <v>577581721.56000006</v>
      </c>
    </row>
    <row r="355" spans="1:6" s="275" customFormat="1" ht="39.75" customHeight="1" x14ac:dyDescent="0.2">
      <c r="A355" s="464">
        <v>44553</v>
      </c>
      <c r="B355" s="252" t="s">
        <v>12338</v>
      </c>
      <c r="C355" s="193" t="s">
        <v>12348</v>
      </c>
      <c r="D355" s="266"/>
      <c r="E355" s="42">
        <v>572835.18999999994</v>
      </c>
      <c r="F355" s="494">
        <f t="shared" si="5"/>
        <v>577008886.37</v>
      </c>
    </row>
    <row r="356" spans="1:6" s="275" customFormat="1" ht="43.5" customHeight="1" x14ac:dyDescent="0.2">
      <c r="A356" s="464">
        <v>44553</v>
      </c>
      <c r="B356" s="252" t="s">
        <v>12339</v>
      </c>
      <c r="C356" s="193" t="s">
        <v>12349</v>
      </c>
      <c r="D356" s="266"/>
      <c r="E356" s="42">
        <v>4500</v>
      </c>
      <c r="F356" s="494">
        <f t="shared" si="5"/>
        <v>577004386.37</v>
      </c>
    </row>
    <row r="357" spans="1:6" s="275" customFormat="1" ht="41.25" customHeight="1" x14ac:dyDescent="0.2">
      <c r="A357" s="464">
        <v>44553</v>
      </c>
      <c r="B357" s="252" t="s">
        <v>12340</v>
      </c>
      <c r="C357" s="193" t="s">
        <v>12350</v>
      </c>
      <c r="D357" s="266"/>
      <c r="E357" s="42">
        <v>179798.32</v>
      </c>
      <c r="F357" s="494">
        <f t="shared" si="5"/>
        <v>576824588.04999995</v>
      </c>
    </row>
    <row r="358" spans="1:6" s="275" customFormat="1" ht="54.75" customHeight="1" x14ac:dyDescent="0.2">
      <c r="A358" s="464">
        <v>44553</v>
      </c>
      <c r="B358" s="252" t="s">
        <v>12313</v>
      </c>
      <c r="C358" s="193" t="s">
        <v>12351</v>
      </c>
      <c r="D358" s="266"/>
      <c r="E358" s="42">
        <v>126825</v>
      </c>
      <c r="F358" s="494">
        <f t="shared" si="5"/>
        <v>576697763.04999995</v>
      </c>
    </row>
    <row r="359" spans="1:6" s="275" customFormat="1" ht="52.5" customHeight="1" x14ac:dyDescent="0.2">
      <c r="A359" s="464">
        <v>44553</v>
      </c>
      <c r="B359" s="252" t="s">
        <v>12314</v>
      </c>
      <c r="C359" s="193" t="s">
        <v>12352</v>
      </c>
      <c r="D359" s="266"/>
      <c r="E359" s="42">
        <v>109915</v>
      </c>
      <c r="F359" s="494">
        <f t="shared" si="5"/>
        <v>576587848.04999995</v>
      </c>
    </row>
    <row r="360" spans="1:6" s="275" customFormat="1" ht="50.25" customHeight="1" x14ac:dyDescent="0.2">
      <c r="A360" s="464">
        <v>44553</v>
      </c>
      <c r="B360" s="252" t="s">
        <v>12315</v>
      </c>
      <c r="C360" s="193" t="s">
        <v>12353</v>
      </c>
      <c r="D360" s="266"/>
      <c r="E360" s="42">
        <v>126825</v>
      </c>
      <c r="F360" s="494">
        <f t="shared" si="5"/>
        <v>576461023.04999995</v>
      </c>
    </row>
    <row r="361" spans="1:6" s="275" customFormat="1" ht="67.5" customHeight="1" x14ac:dyDescent="0.2">
      <c r="A361" s="464">
        <v>44553</v>
      </c>
      <c r="B361" s="252" t="s">
        <v>12316</v>
      </c>
      <c r="C361" s="193" t="s">
        <v>12354</v>
      </c>
      <c r="D361" s="266"/>
      <c r="E361" s="42">
        <v>507300</v>
      </c>
      <c r="F361" s="494">
        <f t="shared" si="5"/>
        <v>575953723.04999995</v>
      </c>
    </row>
    <row r="362" spans="1:6" s="275" customFormat="1" ht="50.25" customHeight="1" x14ac:dyDescent="0.2">
      <c r="A362" s="464">
        <v>44553</v>
      </c>
      <c r="B362" s="252" t="s">
        <v>12317</v>
      </c>
      <c r="C362" s="193" t="s">
        <v>12355</v>
      </c>
      <c r="D362" s="266"/>
      <c r="E362" s="42">
        <v>126825</v>
      </c>
      <c r="F362" s="494">
        <f t="shared" si="5"/>
        <v>575826898.04999995</v>
      </c>
    </row>
    <row r="363" spans="1:6" s="275" customFormat="1" ht="51" customHeight="1" x14ac:dyDescent="0.2">
      <c r="A363" s="464">
        <v>44553</v>
      </c>
      <c r="B363" s="252" t="s">
        <v>12318</v>
      </c>
      <c r="C363" s="193" t="s">
        <v>12356</v>
      </c>
      <c r="D363" s="266"/>
      <c r="E363" s="42">
        <v>126825</v>
      </c>
      <c r="F363" s="494">
        <f t="shared" si="5"/>
        <v>575700073.04999995</v>
      </c>
    </row>
    <row r="364" spans="1:6" s="275" customFormat="1" ht="58.5" customHeight="1" x14ac:dyDescent="0.2">
      <c r="A364" s="464">
        <v>44553</v>
      </c>
      <c r="B364" s="252" t="s">
        <v>12319</v>
      </c>
      <c r="C364" s="193" t="s">
        <v>12357</v>
      </c>
      <c r="D364" s="266"/>
      <c r="E364" s="42">
        <v>27000</v>
      </c>
      <c r="F364" s="494">
        <f t="shared" si="5"/>
        <v>575673073.04999995</v>
      </c>
    </row>
    <row r="365" spans="1:6" s="275" customFormat="1" ht="75" customHeight="1" x14ac:dyDescent="0.2">
      <c r="A365" s="464">
        <v>44553</v>
      </c>
      <c r="B365" s="252" t="s">
        <v>12320</v>
      </c>
      <c r="C365" s="193" t="s">
        <v>12358</v>
      </c>
      <c r="D365" s="454"/>
      <c r="E365" s="42">
        <v>38872</v>
      </c>
      <c r="F365" s="494">
        <f t="shared" si="5"/>
        <v>575634201.04999995</v>
      </c>
    </row>
    <row r="366" spans="1:6" s="275" customFormat="1" ht="71.25" customHeight="1" x14ac:dyDescent="0.2">
      <c r="A366" s="464">
        <v>44553</v>
      </c>
      <c r="B366" s="252" t="s">
        <v>12321</v>
      </c>
      <c r="C366" s="193" t="s">
        <v>12359</v>
      </c>
      <c r="D366" s="266"/>
      <c r="E366" s="42">
        <v>38872</v>
      </c>
      <c r="F366" s="494">
        <f t="shared" si="5"/>
        <v>575595329.04999995</v>
      </c>
    </row>
    <row r="367" spans="1:6" s="275" customFormat="1" ht="75.75" customHeight="1" x14ac:dyDescent="0.2">
      <c r="A367" s="464">
        <v>44553</v>
      </c>
      <c r="B367" s="252" t="s">
        <v>12322</v>
      </c>
      <c r="C367" s="193" t="s">
        <v>12360</v>
      </c>
      <c r="D367" s="454"/>
      <c r="E367" s="42">
        <v>34380.93</v>
      </c>
      <c r="F367" s="494">
        <f t="shared" si="5"/>
        <v>575560948.12</v>
      </c>
    </row>
    <row r="368" spans="1:6" s="275" customFormat="1" ht="87.75" customHeight="1" x14ac:dyDescent="0.2">
      <c r="A368" s="464">
        <v>44553</v>
      </c>
      <c r="B368" s="252" t="s">
        <v>12323</v>
      </c>
      <c r="C368" s="193" t="s">
        <v>12361</v>
      </c>
      <c r="D368" s="266"/>
      <c r="E368" s="42">
        <v>34380.93</v>
      </c>
      <c r="F368" s="494">
        <f t="shared" si="5"/>
        <v>575526567.19000006</v>
      </c>
    </row>
    <row r="369" spans="1:6" s="275" customFormat="1" ht="51" customHeight="1" x14ac:dyDescent="0.2">
      <c r="A369" s="464">
        <v>44553</v>
      </c>
      <c r="B369" s="252" t="s">
        <v>12324</v>
      </c>
      <c r="C369" s="193" t="s">
        <v>12362</v>
      </c>
      <c r="D369" s="266"/>
      <c r="E369" s="42">
        <v>202920</v>
      </c>
      <c r="F369" s="494">
        <f t="shared" si="5"/>
        <v>575323647.19000006</v>
      </c>
    </row>
    <row r="370" spans="1:6" s="275" customFormat="1" ht="48" customHeight="1" x14ac:dyDescent="0.2">
      <c r="A370" s="464">
        <v>44553</v>
      </c>
      <c r="B370" s="252" t="s">
        <v>12325</v>
      </c>
      <c r="C370" s="193" t="s">
        <v>12363</v>
      </c>
      <c r="D370" s="266"/>
      <c r="E370" s="42">
        <v>126825</v>
      </c>
      <c r="F370" s="494">
        <f t="shared" si="5"/>
        <v>575196822.19000006</v>
      </c>
    </row>
    <row r="371" spans="1:6" s="275" customFormat="1" ht="65.25" customHeight="1" x14ac:dyDescent="0.2">
      <c r="A371" s="464">
        <v>44553</v>
      </c>
      <c r="B371" s="252" t="s">
        <v>12326</v>
      </c>
      <c r="C371" s="193" t="s">
        <v>12364</v>
      </c>
      <c r="D371" s="266"/>
      <c r="E371" s="42">
        <v>113000</v>
      </c>
      <c r="F371" s="494">
        <f t="shared" si="5"/>
        <v>575083822.19000006</v>
      </c>
    </row>
    <row r="372" spans="1:6" s="275" customFormat="1" ht="53.25" customHeight="1" x14ac:dyDescent="0.2">
      <c r="A372" s="464">
        <v>44553</v>
      </c>
      <c r="B372" s="252" t="s">
        <v>12327</v>
      </c>
      <c r="C372" s="193" t="s">
        <v>12365</v>
      </c>
      <c r="D372" s="266"/>
      <c r="E372" s="42">
        <v>126825</v>
      </c>
      <c r="F372" s="494">
        <f t="shared" si="5"/>
        <v>574956997.19000006</v>
      </c>
    </row>
    <row r="373" spans="1:6" s="275" customFormat="1" ht="45" customHeight="1" x14ac:dyDescent="0.2">
      <c r="A373" s="464">
        <v>44553</v>
      </c>
      <c r="B373" s="252" t="s">
        <v>12328</v>
      </c>
      <c r="C373" s="193" t="s">
        <v>12366</v>
      </c>
      <c r="D373" s="266"/>
      <c r="E373" s="42">
        <v>5400</v>
      </c>
      <c r="F373" s="494">
        <f t="shared" si="5"/>
        <v>574951597.19000006</v>
      </c>
    </row>
    <row r="374" spans="1:6" s="275" customFormat="1" ht="31.5" customHeight="1" x14ac:dyDescent="0.2">
      <c r="A374" s="464">
        <v>44553</v>
      </c>
      <c r="B374" s="252" t="s">
        <v>12329</v>
      </c>
      <c r="C374" s="193" t="s">
        <v>12367</v>
      </c>
      <c r="D374" s="266"/>
      <c r="E374" s="42">
        <v>39600</v>
      </c>
      <c r="F374" s="494">
        <f t="shared" si="5"/>
        <v>574911997.19000006</v>
      </c>
    </row>
    <row r="375" spans="1:6" s="275" customFormat="1" ht="45" customHeight="1" x14ac:dyDescent="0.2">
      <c r="A375" s="464">
        <v>44553</v>
      </c>
      <c r="B375" s="252" t="s">
        <v>12330</v>
      </c>
      <c r="C375" s="193" t="s">
        <v>12368</v>
      </c>
      <c r="D375" s="266"/>
      <c r="E375" s="42">
        <v>126825</v>
      </c>
      <c r="F375" s="494">
        <f t="shared" si="5"/>
        <v>574785172.19000006</v>
      </c>
    </row>
    <row r="376" spans="1:6" s="275" customFormat="1" ht="47.25" customHeight="1" x14ac:dyDescent="0.2">
      <c r="A376" s="464">
        <v>44557</v>
      </c>
      <c r="B376" s="252" t="s">
        <v>12395</v>
      </c>
      <c r="C376" s="193" t="s">
        <v>12414</v>
      </c>
      <c r="D376" s="681"/>
      <c r="E376" s="42">
        <v>10800</v>
      </c>
      <c r="F376" s="494">
        <f t="shared" si="5"/>
        <v>574774372.19000006</v>
      </c>
    </row>
    <row r="377" spans="1:6" s="275" customFormat="1" ht="37.5" customHeight="1" x14ac:dyDescent="0.2">
      <c r="A377" s="464">
        <v>44557</v>
      </c>
      <c r="B377" s="252" t="s">
        <v>12396</v>
      </c>
      <c r="C377" s="193" t="s">
        <v>12415</v>
      </c>
      <c r="D377" s="633"/>
      <c r="E377" s="42">
        <v>4050</v>
      </c>
      <c r="F377" s="494">
        <f t="shared" si="5"/>
        <v>574770322.19000006</v>
      </c>
    </row>
    <row r="378" spans="1:6" s="275" customFormat="1" ht="38.25" customHeight="1" x14ac:dyDescent="0.2">
      <c r="A378" s="464">
        <v>44557</v>
      </c>
      <c r="B378" s="252" t="s">
        <v>12397</v>
      </c>
      <c r="C378" s="193" t="s">
        <v>12416</v>
      </c>
      <c r="D378" s="633"/>
      <c r="E378" s="42">
        <v>21520</v>
      </c>
      <c r="F378" s="494">
        <f t="shared" si="5"/>
        <v>574748802.19000006</v>
      </c>
    </row>
    <row r="379" spans="1:6" s="275" customFormat="1" ht="35.25" customHeight="1" x14ac:dyDescent="0.2">
      <c r="A379" s="464">
        <v>44557</v>
      </c>
      <c r="B379" s="252" t="s">
        <v>12398</v>
      </c>
      <c r="C379" s="193" t="s">
        <v>12417</v>
      </c>
      <c r="D379" s="633"/>
      <c r="E379" s="42">
        <v>11761.31</v>
      </c>
      <c r="F379" s="494">
        <f t="shared" si="5"/>
        <v>574737040.88000011</v>
      </c>
    </row>
    <row r="380" spans="1:6" s="275" customFormat="1" ht="36.75" customHeight="1" x14ac:dyDescent="0.2">
      <c r="A380" s="464">
        <v>44557</v>
      </c>
      <c r="B380" s="252" t="s">
        <v>12399</v>
      </c>
      <c r="C380" s="193" t="s">
        <v>12418</v>
      </c>
      <c r="D380" s="633"/>
      <c r="E380" s="42">
        <v>4500</v>
      </c>
      <c r="F380" s="494">
        <f t="shared" si="5"/>
        <v>574732540.88000011</v>
      </c>
    </row>
    <row r="381" spans="1:6" s="275" customFormat="1" ht="32.25" customHeight="1" x14ac:dyDescent="0.2">
      <c r="A381" s="464">
        <v>44557</v>
      </c>
      <c r="B381" s="252" t="s">
        <v>12400</v>
      </c>
      <c r="C381" s="193" t="s">
        <v>12419</v>
      </c>
      <c r="D381" s="633"/>
      <c r="E381" s="42">
        <v>5400</v>
      </c>
      <c r="F381" s="494">
        <f t="shared" si="5"/>
        <v>574727140.88000011</v>
      </c>
    </row>
    <row r="382" spans="1:6" s="275" customFormat="1" ht="29.25" customHeight="1" x14ac:dyDescent="0.2">
      <c r="A382" s="464">
        <v>44557</v>
      </c>
      <c r="B382" s="252" t="s">
        <v>12401</v>
      </c>
      <c r="C382" s="193" t="s">
        <v>12420</v>
      </c>
      <c r="D382" s="633"/>
      <c r="E382" s="42">
        <v>20700</v>
      </c>
      <c r="F382" s="494">
        <f t="shared" si="5"/>
        <v>574706440.88000011</v>
      </c>
    </row>
    <row r="383" spans="1:6" s="275" customFormat="1" ht="36.75" customHeight="1" x14ac:dyDescent="0.2">
      <c r="A383" s="464">
        <v>44557</v>
      </c>
      <c r="B383" s="252" t="s">
        <v>12402</v>
      </c>
      <c r="C383" s="193" t="s">
        <v>12421</v>
      </c>
      <c r="D383" s="633"/>
      <c r="E383" s="42">
        <v>13500</v>
      </c>
      <c r="F383" s="494">
        <f t="shared" si="5"/>
        <v>574692940.88000011</v>
      </c>
    </row>
    <row r="384" spans="1:6" s="275" customFormat="1" ht="47.25" customHeight="1" x14ac:dyDescent="0.2">
      <c r="A384" s="464">
        <v>44557</v>
      </c>
      <c r="B384" s="252" t="s">
        <v>12403</v>
      </c>
      <c r="C384" s="193" t="s">
        <v>12422</v>
      </c>
      <c r="D384" s="633"/>
      <c r="E384" s="42">
        <v>126825</v>
      </c>
      <c r="F384" s="494">
        <f t="shared" si="5"/>
        <v>574566115.88000011</v>
      </c>
    </row>
    <row r="385" spans="1:60" s="275" customFormat="1" ht="42" customHeight="1" x14ac:dyDescent="0.2">
      <c r="A385" s="464">
        <v>44557</v>
      </c>
      <c r="B385" s="252" t="s">
        <v>12404</v>
      </c>
      <c r="C385" s="193" t="s">
        <v>12423</v>
      </c>
      <c r="D385" s="633"/>
      <c r="E385" s="42">
        <v>638175.6</v>
      </c>
      <c r="F385" s="494">
        <f t="shared" si="5"/>
        <v>573927940.28000009</v>
      </c>
    </row>
    <row r="386" spans="1:60" s="275" customFormat="1" ht="84.75" customHeight="1" x14ac:dyDescent="0.2">
      <c r="A386" s="464">
        <v>44557</v>
      </c>
      <c r="B386" s="252" t="s">
        <v>12405</v>
      </c>
      <c r="C386" s="193" t="s">
        <v>12424</v>
      </c>
      <c r="D386" s="633"/>
      <c r="E386" s="213">
        <v>552861.12</v>
      </c>
      <c r="F386" s="494">
        <f t="shared" si="5"/>
        <v>573375079.16000009</v>
      </c>
    </row>
    <row r="387" spans="1:60" s="275" customFormat="1" ht="41.25" customHeight="1" x14ac:dyDescent="0.2">
      <c r="A387" s="464">
        <v>44557</v>
      </c>
      <c r="B387" s="252" t="s">
        <v>12406</v>
      </c>
      <c r="C387" s="457" t="s">
        <v>12425</v>
      </c>
      <c r="D387" s="1042"/>
      <c r="E387" s="472">
        <v>122944</v>
      </c>
      <c r="F387" s="1018">
        <f t="shared" si="5"/>
        <v>573252135.16000009</v>
      </c>
    </row>
    <row r="388" spans="1:60" s="275" customFormat="1" ht="48" customHeight="1" x14ac:dyDescent="0.2">
      <c r="A388" s="464">
        <v>44557</v>
      </c>
      <c r="B388" s="929" t="s">
        <v>12483</v>
      </c>
      <c r="C388" s="214" t="s">
        <v>12484</v>
      </c>
      <c r="D388" s="1042"/>
      <c r="E388" s="472">
        <v>126825</v>
      </c>
      <c r="F388" s="1018">
        <f t="shared" si="5"/>
        <v>573125310.16000009</v>
      </c>
    </row>
    <row r="389" spans="1:60" s="275" customFormat="1" ht="53.25" customHeight="1" x14ac:dyDescent="0.2">
      <c r="A389" s="464">
        <v>44557</v>
      </c>
      <c r="B389" s="252" t="s">
        <v>12407</v>
      </c>
      <c r="C389" s="532" t="s">
        <v>12426</v>
      </c>
      <c r="D389" s="633"/>
      <c r="E389" s="535">
        <v>122597.5</v>
      </c>
      <c r="F389" s="1018">
        <f t="shared" si="5"/>
        <v>573002712.66000009</v>
      </c>
    </row>
    <row r="390" spans="1:60" s="275" customFormat="1" ht="41.25" customHeight="1" x14ac:dyDescent="0.2">
      <c r="A390" s="464">
        <v>44557</v>
      </c>
      <c r="B390" s="252" t="s">
        <v>12408</v>
      </c>
      <c r="C390" s="193" t="s">
        <v>12427</v>
      </c>
      <c r="D390" s="633"/>
      <c r="E390" s="42">
        <v>7200</v>
      </c>
      <c r="F390" s="494">
        <f t="shared" si="5"/>
        <v>572995512.66000009</v>
      </c>
    </row>
    <row r="391" spans="1:60" s="68" customFormat="1" ht="36.75" customHeight="1" x14ac:dyDescent="0.2">
      <c r="A391" s="464">
        <v>44557</v>
      </c>
      <c r="B391" s="252" t="s">
        <v>12409</v>
      </c>
      <c r="C391" s="193" t="s">
        <v>12428</v>
      </c>
      <c r="D391" s="633"/>
      <c r="E391" s="42">
        <v>170100</v>
      </c>
      <c r="F391" s="494">
        <f t="shared" si="5"/>
        <v>572825412.66000009</v>
      </c>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c r="BG391" s="69"/>
      <c r="BH391" s="69"/>
    </row>
    <row r="392" spans="1:60" ht="44.25" customHeight="1" x14ac:dyDescent="0.2">
      <c r="A392" s="464">
        <v>44557</v>
      </c>
      <c r="B392" s="252" t="s">
        <v>12410</v>
      </c>
      <c r="C392" s="193" t="s">
        <v>12429</v>
      </c>
      <c r="D392" s="633"/>
      <c r="E392" s="42">
        <v>6300</v>
      </c>
      <c r="F392" s="494">
        <f t="shared" si="5"/>
        <v>572819112.66000009</v>
      </c>
    </row>
    <row r="393" spans="1:60" ht="42.75" customHeight="1" x14ac:dyDescent="0.2">
      <c r="A393" s="464">
        <v>44557</v>
      </c>
      <c r="B393" s="252" t="s">
        <v>12411</v>
      </c>
      <c r="C393" s="193" t="s">
        <v>12430</v>
      </c>
      <c r="D393" s="633"/>
      <c r="E393" s="42">
        <v>3600</v>
      </c>
      <c r="F393" s="494">
        <f t="shared" si="5"/>
        <v>572815512.66000009</v>
      </c>
    </row>
    <row r="394" spans="1:60" ht="76.5" customHeight="1" x14ac:dyDescent="0.2">
      <c r="A394" s="464">
        <v>44557</v>
      </c>
      <c r="B394" s="252" t="s">
        <v>12412</v>
      </c>
      <c r="C394" s="193" t="s">
        <v>12431</v>
      </c>
      <c r="D394" s="633"/>
      <c r="E394" s="42">
        <v>9000</v>
      </c>
      <c r="F394" s="494">
        <f t="shared" si="5"/>
        <v>572806512.66000009</v>
      </c>
    </row>
    <row r="395" spans="1:60" ht="40.5" customHeight="1" x14ac:dyDescent="0.2">
      <c r="A395" s="464">
        <v>44557</v>
      </c>
      <c r="B395" s="252" t="s">
        <v>12413</v>
      </c>
      <c r="C395" s="193" t="s">
        <v>12432</v>
      </c>
      <c r="D395" s="633"/>
      <c r="E395" s="42">
        <v>53100</v>
      </c>
      <c r="F395" s="494">
        <f t="shared" si="5"/>
        <v>572753412.66000009</v>
      </c>
    </row>
    <row r="396" spans="1:60" ht="45.75" customHeight="1" x14ac:dyDescent="0.2">
      <c r="A396" s="464">
        <v>44557</v>
      </c>
      <c r="B396" s="252" t="s">
        <v>12375</v>
      </c>
      <c r="C396" s="193" t="s">
        <v>12433</v>
      </c>
      <c r="D396" s="633"/>
      <c r="E396" s="42">
        <v>6750</v>
      </c>
      <c r="F396" s="494">
        <f t="shared" si="5"/>
        <v>572746662.66000009</v>
      </c>
    </row>
    <row r="397" spans="1:60" ht="45" customHeight="1" x14ac:dyDescent="0.2">
      <c r="A397" s="464">
        <v>44557</v>
      </c>
      <c r="B397" s="252" t="s">
        <v>12376</v>
      </c>
      <c r="C397" s="193" t="s">
        <v>12434</v>
      </c>
      <c r="D397" s="633"/>
      <c r="E397" s="42">
        <v>43120.7</v>
      </c>
      <c r="F397" s="494">
        <f t="shared" si="5"/>
        <v>572703541.96000004</v>
      </c>
    </row>
    <row r="398" spans="1:60" ht="39" customHeight="1" x14ac:dyDescent="0.2">
      <c r="A398" s="464">
        <v>44557</v>
      </c>
      <c r="B398" s="252" t="s">
        <v>12377</v>
      </c>
      <c r="C398" s="193" t="s">
        <v>12435</v>
      </c>
      <c r="D398" s="633"/>
      <c r="E398" s="42">
        <v>25200</v>
      </c>
      <c r="F398" s="494">
        <f t="shared" ref="F398:F430" si="6">F397-E398</f>
        <v>572678341.96000004</v>
      </c>
    </row>
    <row r="399" spans="1:60" ht="44.25" customHeight="1" x14ac:dyDescent="0.2">
      <c r="A399" s="464">
        <v>44557</v>
      </c>
      <c r="B399" s="252" t="s">
        <v>12378</v>
      </c>
      <c r="C399" s="193" t="s">
        <v>12436</v>
      </c>
      <c r="D399" s="633"/>
      <c r="E399" s="42">
        <v>27000</v>
      </c>
      <c r="F399" s="494">
        <f t="shared" si="6"/>
        <v>572651341.96000004</v>
      </c>
    </row>
    <row r="400" spans="1:60" ht="45" customHeight="1" x14ac:dyDescent="0.2">
      <c r="A400" s="464">
        <v>44557</v>
      </c>
      <c r="B400" s="252" t="s">
        <v>12379</v>
      </c>
      <c r="C400" s="193" t="s">
        <v>12437</v>
      </c>
      <c r="D400" s="633"/>
      <c r="E400" s="42">
        <v>54000</v>
      </c>
      <c r="F400" s="494">
        <f t="shared" si="6"/>
        <v>572597341.96000004</v>
      </c>
      <c r="K400" s="103"/>
    </row>
    <row r="401" spans="1:60" ht="27" customHeight="1" x14ac:dyDescent="0.2">
      <c r="A401" s="464">
        <v>44557</v>
      </c>
      <c r="B401" s="252" t="s">
        <v>12380</v>
      </c>
      <c r="C401" s="193" t="s">
        <v>12438</v>
      </c>
      <c r="D401" s="633"/>
      <c r="E401" s="42">
        <v>616500.56000000006</v>
      </c>
      <c r="F401" s="494">
        <f t="shared" si="6"/>
        <v>571980841.4000001</v>
      </c>
    </row>
    <row r="402" spans="1:60" s="141" customFormat="1" ht="33.75" customHeight="1" x14ac:dyDescent="0.2">
      <c r="A402" s="464">
        <v>44557</v>
      </c>
      <c r="B402" s="252" t="s">
        <v>12381</v>
      </c>
      <c r="C402" s="193" t="s">
        <v>12439</v>
      </c>
      <c r="D402" s="633"/>
      <c r="E402" s="42">
        <v>951026.35</v>
      </c>
      <c r="F402" s="494">
        <f t="shared" si="6"/>
        <v>571029815.05000007</v>
      </c>
      <c r="G402" s="276"/>
      <c r="H402" s="792"/>
      <c r="I402" s="920"/>
      <c r="J402" s="276"/>
      <c r="K402" s="276"/>
      <c r="L402" s="276"/>
      <c r="M402" s="276"/>
      <c r="N402" s="276"/>
      <c r="O402" s="276"/>
      <c r="P402" s="276"/>
      <c r="Q402" s="276"/>
      <c r="R402" s="276"/>
      <c r="S402" s="276"/>
      <c r="T402" s="276"/>
      <c r="U402" s="276"/>
      <c r="V402" s="276"/>
      <c r="W402" s="276"/>
      <c r="X402" s="276"/>
      <c r="Y402" s="276"/>
      <c r="Z402" s="276"/>
      <c r="AA402" s="276"/>
      <c r="AB402" s="276"/>
      <c r="AC402" s="276"/>
      <c r="AD402" s="276"/>
      <c r="AE402" s="276"/>
      <c r="AF402" s="276"/>
      <c r="AG402" s="276"/>
      <c r="AH402" s="276"/>
      <c r="AI402" s="276"/>
      <c r="AJ402" s="276"/>
      <c r="AK402" s="276"/>
      <c r="AL402" s="276"/>
      <c r="AM402" s="276"/>
      <c r="AN402" s="276"/>
      <c r="AO402" s="276"/>
      <c r="AP402" s="276"/>
      <c r="AQ402" s="276"/>
      <c r="AR402" s="276"/>
      <c r="AS402" s="276"/>
      <c r="AT402" s="276"/>
      <c r="AU402" s="276"/>
      <c r="AV402" s="276"/>
      <c r="AW402" s="276"/>
      <c r="AX402" s="276"/>
      <c r="AY402" s="276"/>
      <c r="AZ402" s="276"/>
      <c r="BA402" s="276"/>
      <c r="BB402" s="276"/>
      <c r="BC402" s="276"/>
      <c r="BD402" s="276"/>
      <c r="BE402" s="276"/>
      <c r="BF402" s="276"/>
      <c r="BG402" s="276"/>
      <c r="BH402" s="276"/>
    </row>
    <row r="403" spans="1:60" s="141" customFormat="1" ht="34.5" customHeight="1" x14ac:dyDescent="0.2">
      <c r="A403" s="464">
        <v>44557</v>
      </c>
      <c r="B403" s="252" t="s">
        <v>12382</v>
      </c>
      <c r="C403" s="193" t="s">
        <v>12440</v>
      </c>
      <c r="D403" s="633"/>
      <c r="E403" s="42">
        <v>2575006.92</v>
      </c>
      <c r="F403" s="494">
        <f t="shared" si="6"/>
        <v>568454808.13000011</v>
      </c>
      <c r="G403" s="276"/>
      <c r="H403" s="276"/>
      <c r="I403" s="276"/>
      <c r="J403" s="812"/>
      <c r="K403" s="276"/>
      <c r="L403" s="276"/>
      <c r="M403" s="276"/>
      <c r="N403" s="276"/>
      <c r="O403" s="276"/>
      <c r="P403" s="276"/>
      <c r="Q403" s="276"/>
      <c r="R403" s="276"/>
      <c r="S403" s="276"/>
      <c r="T403" s="276"/>
      <c r="U403" s="276"/>
      <c r="V403" s="276"/>
      <c r="W403" s="276"/>
      <c r="X403" s="276"/>
      <c r="Y403" s="276"/>
      <c r="Z403" s="276"/>
      <c r="AA403" s="276"/>
      <c r="AB403" s="276"/>
      <c r="AC403" s="276"/>
      <c r="AD403" s="276"/>
      <c r="AE403" s="276"/>
      <c r="AF403" s="276"/>
      <c r="AG403" s="276"/>
      <c r="AH403" s="276"/>
      <c r="AI403" s="276"/>
      <c r="AJ403" s="276"/>
      <c r="AK403" s="276"/>
      <c r="AL403" s="276"/>
      <c r="AM403" s="276"/>
      <c r="AN403" s="276"/>
      <c r="AO403" s="276"/>
      <c r="AP403" s="276"/>
      <c r="AQ403" s="276"/>
      <c r="AR403" s="276"/>
      <c r="AS403" s="276"/>
      <c r="AT403" s="276"/>
      <c r="AU403" s="276"/>
      <c r="AV403" s="276"/>
      <c r="AW403" s="276"/>
      <c r="AX403" s="276"/>
      <c r="AY403" s="276"/>
      <c r="AZ403" s="276"/>
      <c r="BA403" s="276"/>
      <c r="BB403" s="276"/>
      <c r="BC403" s="276"/>
      <c r="BD403" s="276"/>
      <c r="BE403" s="276"/>
      <c r="BF403" s="276"/>
      <c r="BG403" s="276"/>
      <c r="BH403" s="276"/>
    </row>
    <row r="404" spans="1:60" s="141" customFormat="1" ht="33.75" customHeight="1" x14ac:dyDescent="0.2">
      <c r="A404" s="464">
        <v>44557</v>
      </c>
      <c r="B404" s="252" t="s">
        <v>12383</v>
      </c>
      <c r="C404" s="193" t="s">
        <v>12441</v>
      </c>
      <c r="D404" s="633"/>
      <c r="E404" s="42">
        <v>895414.09</v>
      </c>
      <c r="F404" s="494">
        <f t="shared" si="6"/>
        <v>567559394.04000008</v>
      </c>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276"/>
      <c r="AF404" s="276"/>
      <c r="AG404" s="276"/>
      <c r="AH404" s="276"/>
      <c r="AI404" s="276"/>
      <c r="AJ404" s="276"/>
      <c r="AK404" s="276"/>
      <c r="AL404" s="276"/>
      <c r="AM404" s="276"/>
      <c r="AN404" s="276"/>
      <c r="AO404" s="276"/>
      <c r="AP404" s="276"/>
      <c r="AQ404" s="276"/>
      <c r="AR404" s="276"/>
      <c r="AS404" s="276"/>
      <c r="AT404" s="276"/>
      <c r="AU404" s="276"/>
      <c r="AV404" s="276"/>
      <c r="AW404" s="276"/>
      <c r="AX404" s="276"/>
      <c r="AY404" s="276"/>
      <c r="AZ404" s="276"/>
      <c r="BA404" s="276"/>
      <c r="BB404" s="276"/>
      <c r="BC404" s="276"/>
      <c r="BD404" s="276"/>
      <c r="BE404" s="276"/>
      <c r="BF404" s="276"/>
      <c r="BG404" s="276"/>
      <c r="BH404" s="276"/>
    </row>
    <row r="405" spans="1:60" s="141" customFormat="1" ht="31.5" customHeight="1" x14ac:dyDescent="0.2">
      <c r="A405" s="464">
        <v>44557</v>
      </c>
      <c r="B405" s="252" t="s">
        <v>12384</v>
      </c>
      <c r="C405" s="193" t="s">
        <v>12442</v>
      </c>
      <c r="D405" s="633"/>
      <c r="E405" s="42">
        <v>581719.32999999996</v>
      </c>
      <c r="F405" s="494">
        <f t="shared" si="6"/>
        <v>566977674.71000004</v>
      </c>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6"/>
      <c r="AF405" s="276"/>
      <c r="AG405" s="276"/>
      <c r="AH405" s="276"/>
      <c r="AI405" s="276"/>
      <c r="AJ405" s="276"/>
      <c r="AK405" s="276"/>
      <c r="AL405" s="276"/>
      <c r="AM405" s="276"/>
      <c r="AN405" s="276"/>
      <c r="AO405" s="276"/>
      <c r="AP405" s="276"/>
      <c r="AQ405" s="276"/>
      <c r="AR405" s="276"/>
      <c r="AS405" s="276"/>
      <c r="AT405" s="276"/>
      <c r="AU405" s="276"/>
      <c r="AV405" s="276"/>
      <c r="AW405" s="276"/>
      <c r="AX405" s="276"/>
      <c r="AY405" s="276"/>
      <c r="AZ405" s="276"/>
      <c r="BA405" s="276"/>
      <c r="BB405" s="276"/>
      <c r="BC405" s="276"/>
      <c r="BD405" s="276"/>
      <c r="BE405" s="276"/>
      <c r="BF405" s="276"/>
      <c r="BG405" s="276"/>
      <c r="BH405" s="276"/>
    </row>
    <row r="406" spans="1:60" s="141" customFormat="1" ht="35.25" customHeight="1" x14ac:dyDescent="0.2">
      <c r="A406" s="464">
        <v>44557</v>
      </c>
      <c r="B406" s="252" t="s">
        <v>12385</v>
      </c>
      <c r="C406" s="193" t="s">
        <v>12443</v>
      </c>
      <c r="D406" s="633"/>
      <c r="E406" s="42">
        <v>1697357.8</v>
      </c>
      <c r="F406" s="494">
        <f t="shared" si="6"/>
        <v>565280316.91000009</v>
      </c>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276"/>
      <c r="AF406" s="276"/>
      <c r="AG406" s="276"/>
      <c r="AH406" s="276"/>
      <c r="AI406" s="276"/>
      <c r="AJ406" s="276"/>
      <c r="AK406" s="276"/>
      <c r="AL406" s="276"/>
      <c r="AM406" s="276"/>
      <c r="AN406" s="276"/>
      <c r="AO406" s="276"/>
      <c r="AP406" s="276"/>
      <c r="AQ406" s="276"/>
      <c r="AR406" s="276"/>
      <c r="AS406" s="276"/>
      <c r="AT406" s="276"/>
      <c r="AU406" s="276"/>
      <c r="AV406" s="276"/>
      <c r="AW406" s="276"/>
      <c r="AX406" s="276"/>
      <c r="AY406" s="276"/>
      <c r="AZ406" s="276"/>
      <c r="BA406" s="276"/>
      <c r="BB406" s="276"/>
      <c r="BC406" s="276"/>
      <c r="BD406" s="276"/>
      <c r="BE406" s="276"/>
      <c r="BF406" s="276"/>
      <c r="BG406" s="276"/>
      <c r="BH406" s="276"/>
    </row>
    <row r="407" spans="1:60" s="141" customFormat="1" ht="39" customHeight="1" x14ac:dyDescent="0.2">
      <c r="A407" s="464">
        <v>44557</v>
      </c>
      <c r="B407" s="252" t="s">
        <v>12386</v>
      </c>
      <c r="C407" s="193" t="s">
        <v>12444</v>
      </c>
      <c r="D407" s="633"/>
      <c r="E407" s="42">
        <v>126825</v>
      </c>
      <c r="F407" s="494">
        <f t="shared" si="6"/>
        <v>565153491.91000009</v>
      </c>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76"/>
      <c r="AE407" s="276"/>
      <c r="AF407" s="276"/>
      <c r="AG407" s="276"/>
      <c r="AH407" s="276"/>
      <c r="AI407" s="276"/>
      <c r="AJ407" s="276"/>
      <c r="AK407" s="276"/>
      <c r="AL407" s="276"/>
      <c r="AM407" s="276"/>
      <c r="AN407" s="276"/>
      <c r="AO407" s="276"/>
      <c r="AP407" s="276"/>
      <c r="AQ407" s="276"/>
      <c r="AR407" s="276"/>
      <c r="AS407" s="276"/>
      <c r="AT407" s="276"/>
      <c r="AU407" s="276"/>
      <c r="AV407" s="276"/>
      <c r="AW407" s="276"/>
      <c r="AX407" s="276"/>
      <c r="AY407" s="276"/>
      <c r="AZ407" s="276"/>
      <c r="BA407" s="276"/>
      <c r="BB407" s="276"/>
      <c r="BC407" s="276"/>
      <c r="BD407" s="276"/>
      <c r="BE407" s="276"/>
      <c r="BF407" s="276"/>
      <c r="BG407" s="276"/>
      <c r="BH407" s="276"/>
    </row>
    <row r="408" spans="1:60" s="141" customFormat="1" ht="51" customHeight="1" x14ac:dyDescent="0.2">
      <c r="A408" s="464">
        <v>44557</v>
      </c>
      <c r="B408" s="252" t="s">
        <v>12387</v>
      </c>
      <c r="C408" s="193" t="s">
        <v>12445</v>
      </c>
      <c r="D408" s="633"/>
      <c r="E408" s="42">
        <v>126825</v>
      </c>
      <c r="F408" s="494">
        <f t="shared" si="6"/>
        <v>565026666.91000009</v>
      </c>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76"/>
      <c r="AE408" s="276"/>
      <c r="AF408" s="276"/>
      <c r="AG408" s="276"/>
      <c r="AH408" s="276"/>
      <c r="AI408" s="276"/>
      <c r="AJ408" s="276"/>
      <c r="AK408" s="276"/>
      <c r="AL408" s="276"/>
      <c r="AM408" s="276"/>
      <c r="AN408" s="276"/>
      <c r="AO408" s="276"/>
      <c r="AP408" s="276"/>
      <c r="AQ408" s="276"/>
      <c r="AR408" s="276"/>
      <c r="AS408" s="276"/>
      <c r="AT408" s="276"/>
      <c r="AU408" s="276"/>
      <c r="AV408" s="276"/>
      <c r="AW408" s="276"/>
      <c r="AX408" s="276"/>
      <c r="AY408" s="276"/>
      <c r="AZ408" s="276"/>
      <c r="BA408" s="276"/>
      <c r="BB408" s="276"/>
      <c r="BC408" s="276"/>
      <c r="BD408" s="276"/>
      <c r="BE408" s="276"/>
      <c r="BF408" s="276"/>
      <c r="BG408" s="276"/>
      <c r="BH408" s="276"/>
    </row>
    <row r="409" spans="1:60" s="141" customFormat="1" ht="39.75" customHeight="1" x14ac:dyDescent="0.2">
      <c r="A409" s="464">
        <v>44557</v>
      </c>
      <c r="B409" s="252" t="s">
        <v>12388</v>
      </c>
      <c r="C409" s="193" t="s">
        <v>12446</v>
      </c>
      <c r="D409" s="633"/>
      <c r="E409" s="42">
        <v>118370</v>
      </c>
      <c r="F409" s="494">
        <f t="shared" si="6"/>
        <v>564908296.91000009</v>
      </c>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76"/>
      <c r="AE409" s="276"/>
      <c r="AF409" s="276"/>
      <c r="AG409" s="276"/>
      <c r="AH409" s="276"/>
      <c r="AI409" s="276"/>
      <c r="AJ409" s="276"/>
      <c r="AK409" s="276"/>
      <c r="AL409" s="276"/>
      <c r="AM409" s="276"/>
      <c r="AN409" s="276"/>
      <c r="AO409" s="276"/>
      <c r="AP409" s="276"/>
      <c r="AQ409" s="276"/>
      <c r="AR409" s="276"/>
      <c r="AS409" s="276"/>
      <c r="AT409" s="276"/>
      <c r="AU409" s="276"/>
      <c r="AV409" s="276"/>
      <c r="AW409" s="276"/>
      <c r="AX409" s="276"/>
      <c r="AY409" s="276"/>
      <c r="AZ409" s="276"/>
      <c r="BA409" s="276"/>
      <c r="BB409" s="276"/>
      <c r="BC409" s="276"/>
      <c r="BD409" s="276"/>
      <c r="BE409" s="276"/>
      <c r="BF409" s="276"/>
      <c r="BG409" s="276"/>
      <c r="BH409" s="276"/>
    </row>
    <row r="410" spans="1:60" s="141" customFormat="1" ht="60.75" customHeight="1" x14ac:dyDescent="0.2">
      <c r="A410" s="464">
        <v>44557</v>
      </c>
      <c r="B410" s="252" t="s">
        <v>12389</v>
      </c>
      <c r="C410" s="193" t="s">
        <v>12447</v>
      </c>
      <c r="D410" s="633"/>
      <c r="E410" s="42">
        <v>9000</v>
      </c>
      <c r="F410" s="494">
        <f t="shared" si="6"/>
        <v>564899296.91000009</v>
      </c>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276"/>
      <c r="AF410" s="276"/>
      <c r="AG410" s="276"/>
      <c r="AH410" s="276"/>
      <c r="AI410" s="276"/>
      <c r="AJ410" s="276"/>
      <c r="AK410" s="276"/>
      <c r="AL410" s="276"/>
      <c r="AM410" s="276"/>
      <c r="AN410" s="276"/>
      <c r="AO410" s="276"/>
      <c r="AP410" s="276"/>
      <c r="AQ410" s="276"/>
      <c r="AR410" s="276"/>
      <c r="AS410" s="276"/>
      <c r="AT410" s="276"/>
      <c r="AU410" s="276"/>
      <c r="AV410" s="276"/>
      <c r="AW410" s="276"/>
      <c r="AX410" s="276"/>
      <c r="AY410" s="276"/>
      <c r="AZ410" s="276"/>
      <c r="BA410" s="276"/>
      <c r="BB410" s="276"/>
      <c r="BC410" s="276"/>
      <c r="BD410" s="276"/>
      <c r="BE410" s="276"/>
      <c r="BF410" s="276"/>
      <c r="BG410" s="276"/>
      <c r="BH410" s="276"/>
    </row>
    <row r="411" spans="1:60" s="141" customFormat="1" ht="48" customHeight="1" x14ac:dyDescent="0.2">
      <c r="A411" s="464">
        <v>44557</v>
      </c>
      <c r="B411" s="252" t="s">
        <v>12390</v>
      </c>
      <c r="C411" s="193" t="s">
        <v>12448</v>
      </c>
      <c r="D411" s="633"/>
      <c r="E411" s="42">
        <v>50115.89</v>
      </c>
      <c r="F411" s="494">
        <f t="shared" si="6"/>
        <v>564849181.0200001</v>
      </c>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276"/>
      <c r="AF411" s="276"/>
      <c r="AG411" s="276"/>
      <c r="AH411" s="276"/>
      <c r="AI411" s="276"/>
      <c r="AJ411" s="276"/>
      <c r="AK411" s="276"/>
      <c r="AL411" s="276"/>
      <c r="AM411" s="276"/>
      <c r="AN411" s="276"/>
      <c r="AO411" s="276"/>
      <c r="AP411" s="276"/>
      <c r="AQ411" s="276"/>
      <c r="AR411" s="276"/>
      <c r="AS411" s="276"/>
      <c r="AT411" s="276"/>
      <c r="AU411" s="276"/>
      <c r="AV411" s="276"/>
      <c r="AW411" s="276"/>
      <c r="AX411" s="276"/>
      <c r="AY411" s="276"/>
      <c r="AZ411" s="276"/>
      <c r="BA411" s="276"/>
      <c r="BB411" s="276"/>
      <c r="BC411" s="276"/>
      <c r="BD411" s="276"/>
      <c r="BE411" s="276"/>
      <c r="BF411" s="276"/>
      <c r="BG411" s="276"/>
      <c r="BH411" s="276"/>
    </row>
    <row r="412" spans="1:60" s="141" customFormat="1" ht="57" customHeight="1" x14ac:dyDescent="0.2">
      <c r="A412" s="464">
        <v>44557</v>
      </c>
      <c r="B412" s="252" t="s">
        <v>12391</v>
      </c>
      <c r="C412" s="193" t="s">
        <v>12449</v>
      </c>
      <c r="D412" s="633"/>
      <c r="E412" s="42">
        <v>10773</v>
      </c>
      <c r="F412" s="494">
        <f t="shared" si="6"/>
        <v>564838408.0200001</v>
      </c>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76"/>
      <c r="AE412" s="276"/>
      <c r="AF412" s="276"/>
      <c r="AG412" s="276"/>
      <c r="AH412" s="276"/>
      <c r="AI412" s="276"/>
      <c r="AJ412" s="276"/>
      <c r="AK412" s="276"/>
      <c r="AL412" s="276"/>
      <c r="AM412" s="276"/>
      <c r="AN412" s="276"/>
      <c r="AO412" s="276"/>
      <c r="AP412" s="276"/>
      <c r="AQ412" s="276"/>
      <c r="AR412" s="276"/>
      <c r="AS412" s="276"/>
      <c r="AT412" s="276"/>
      <c r="AU412" s="276"/>
      <c r="AV412" s="276"/>
      <c r="AW412" s="276"/>
      <c r="AX412" s="276"/>
      <c r="AY412" s="276"/>
      <c r="AZ412" s="276"/>
      <c r="BA412" s="276"/>
      <c r="BB412" s="276"/>
      <c r="BC412" s="276"/>
      <c r="BD412" s="276"/>
      <c r="BE412" s="276"/>
      <c r="BF412" s="276"/>
      <c r="BG412" s="276"/>
      <c r="BH412" s="276"/>
    </row>
    <row r="413" spans="1:60" s="141" customFormat="1" ht="40.5" customHeight="1" x14ac:dyDescent="0.2">
      <c r="A413" s="464">
        <v>44557</v>
      </c>
      <c r="B413" s="252" t="s">
        <v>12392</v>
      </c>
      <c r="C413" s="193" t="s">
        <v>12450</v>
      </c>
      <c r="D413" s="633"/>
      <c r="E413" s="42">
        <v>5516530.0499999998</v>
      </c>
      <c r="F413" s="494">
        <f t="shared" si="6"/>
        <v>559321877.97000015</v>
      </c>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276"/>
      <c r="AF413" s="276"/>
      <c r="AG413" s="276"/>
      <c r="AH413" s="276"/>
      <c r="AI413" s="276"/>
      <c r="AJ413" s="276"/>
      <c r="AK413" s="276"/>
      <c r="AL413" s="276"/>
      <c r="AM413" s="276"/>
      <c r="AN413" s="276"/>
      <c r="AO413" s="276"/>
      <c r="AP413" s="276"/>
      <c r="AQ413" s="276"/>
      <c r="AR413" s="276"/>
      <c r="AS413" s="276"/>
      <c r="AT413" s="276"/>
      <c r="AU413" s="276"/>
      <c r="AV413" s="276"/>
      <c r="AW413" s="276"/>
      <c r="AX413" s="276"/>
      <c r="AY413" s="276"/>
      <c r="AZ413" s="276"/>
      <c r="BA413" s="276"/>
      <c r="BB413" s="276"/>
      <c r="BC413" s="276"/>
      <c r="BD413" s="276"/>
      <c r="BE413" s="276"/>
      <c r="BF413" s="276"/>
      <c r="BG413" s="276"/>
      <c r="BH413" s="276"/>
    </row>
    <row r="414" spans="1:60" s="141" customFormat="1" ht="42.75" customHeight="1" x14ac:dyDescent="0.2">
      <c r="A414" s="464">
        <v>44557</v>
      </c>
      <c r="B414" s="252" t="s">
        <v>12393</v>
      </c>
      <c r="C414" s="193" t="s">
        <v>12451</v>
      </c>
      <c r="D414" s="633"/>
      <c r="E414" s="42">
        <v>258774.65</v>
      </c>
      <c r="F414" s="494">
        <f t="shared" si="6"/>
        <v>559063103.32000017</v>
      </c>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76"/>
      <c r="AE414" s="276"/>
      <c r="AF414" s="276"/>
      <c r="AG414" s="276"/>
      <c r="AH414" s="276"/>
      <c r="AI414" s="276"/>
      <c r="AJ414" s="276"/>
      <c r="AK414" s="276"/>
      <c r="AL414" s="276"/>
      <c r="AM414" s="276"/>
      <c r="AN414" s="276"/>
      <c r="AO414" s="276"/>
      <c r="AP414" s="276"/>
      <c r="AQ414" s="276"/>
      <c r="AR414" s="276"/>
      <c r="AS414" s="276"/>
      <c r="AT414" s="276"/>
      <c r="AU414" s="276"/>
      <c r="AV414" s="276"/>
      <c r="AW414" s="276"/>
      <c r="AX414" s="276"/>
      <c r="AY414" s="276"/>
      <c r="AZ414" s="276"/>
      <c r="BA414" s="276"/>
      <c r="BB414" s="276"/>
      <c r="BC414" s="276"/>
      <c r="BD414" s="276"/>
      <c r="BE414" s="276"/>
      <c r="BF414" s="276"/>
      <c r="BG414" s="276"/>
      <c r="BH414" s="276"/>
    </row>
    <row r="415" spans="1:60" s="141" customFormat="1" ht="59.25" customHeight="1" x14ac:dyDescent="0.2">
      <c r="A415" s="464">
        <v>44557</v>
      </c>
      <c r="B415" s="252" t="s">
        <v>12394</v>
      </c>
      <c r="C415" s="193" t="s">
        <v>12452</v>
      </c>
      <c r="D415" s="633"/>
      <c r="E415" s="42">
        <v>42498.25</v>
      </c>
      <c r="F415" s="494">
        <f t="shared" si="6"/>
        <v>559020605.07000017</v>
      </c>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276"/>
      <c r="AF415" s="276"/>
      <c r="AG415" s="276"/>
      <c r="AH415" s="276"/>
      <c r="AI415" s="276"/>
      <c r="AJ415" s="276"/>
      <c r="AK415" s="276"/>
      <c r="AL415" s="276"/>
      <c r="AM415" s="276"/>
      <c r="AN415" s="276"/>
      <c r="AO415" s="276"/>
      <c r="AP415" s="276"/>
      <c r="AQ415" s="276"/>
      <c r="AR415" s="276"/>
      <c r="AS415" s="276"/>
      <c r="AT415" s="276"/>
      <c r="AU415" s="276"/>
      <c r="AV415" s="276"/>
      <c r="AW415" s="276"/>
      <c r="AX415" s="276"/>
      <c r="AY415" s="276"/>
      <c r="AZ415" s="276"/>
      <c r="BA415" s="276"/>
      <c r="BB415" s="276"/>
      <c r="BC415" s="276"/>
      <c r="BD415" s="276"/>
      <c r="BE415" s="276"/>
      <c r="BF415" s="276"/>
      <c r="BG415" s="276"/>
      <c r="BH415" s="276"/>
    </row>
    <row r="416" spans="1:60" s="141" customFormat="1" ht="95.25" customHeight="1" x14ac:dyDescent="0.2">
      <c r="A416" s="464">
        <v>44558</v>
      </c>
      <c r="B416" s="252" t="s">
        <v>12458</v>
      </c>
      <c r="C416" s="193" t="s">
        <v>12468</v>
      </c>
      <c r="D416" s="633"/>
      <c r="E416" s="42">
        <v>50000</v>
      </c>
      <c r="F416" s="494">
        <f t="shared" si="6"/>
        <v>558970605.07000017</v>
      </c>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76"/>
      <c r="AE416" s="276"/>
      <c r="AF416" s="276"/>
      <c r="AG416" s="276"/>
      <c r="AH416" s="276"/>
      <c r="AI416" s="276"/>
      <c r="AJ416" s="276"/>
      <c r="AK416" s="276"/>
      <c r="AL416" s="276"/>
      <c r="AM416" s="276"/>
      <c r="AN416" s="276"/>
      <c r="AO416" s="276"/>
      <c r="AP416" s="276"/>
      <c r="AQ416" s="276"/>
      <c r="AR416" s="276"/>
      <c r="AS416" s="276"/>
      <c r="AT416" s="276"/>
      <c r="AU416" s="276"/>
      <c r="AV416" s="276"/>
      <c r="AW416" s="276"/>
      <c r="AX416" s="276"/>
      <c r="AY416" s="276"/>
      <c r="AZ416" s="276"/>
      <c r="BA416" s="276"/>
      <c r="BB416" s="276"/>
      <c r="BC416" s="276"/>
      <c r="BD416" s="276"/>
      <c r="BE416" s="276"/>
      <c r="BF416" s="276"/>
      <c r="BG416" s="276"/>
      <c r="BH416" s="276"/>
    </row>
    <row r="417" spans="1:60" s="141" customFormat="1" ht="54" customHeight="1" x14ac:dyDescent="0.2">
      <c r="A417" s="464">
        <v>44558</v>
      </c>
      <c r="B417" s="252" t="s">
        <v>12459</v>
      </c>
      <c r="C417" s="193" t="s">
        <v>12469</v>
      </c>
      <c r="D417" s="633"/>
      <c r="E417" s="42">
        <v>280385.49</v>
      </c>
      <c r="F417" s="494">
        <f t="shared" si="6"/>
        <v>558690219.58000016</v>
      </c>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76"/>
      <c r="AE417" s="276"/>
      <c r="AF417" s="276"/>
      <c r="AG417" s="276"/>
      <c r="AH417" s="276"/>
      <c r="AI417" s="276"/>
      <c r="AJ417" s="276"/>
      <c r="AK417" s="276"/>
      <c r="AL417" s="276"/>
      <c r="AM417" s="276"/>
      <c r="AN417" s="276"/>
      <c r="AO417" s="276"/>
      <c r="AP417" s="276"/>
      <c r="AQ417" s="276"/>
      <c r="AR417" s="276"/>
      <c r="AS417" s="276"/>
      <c r="AT417" s="276"/>
      <c r="AU417" s="276"/>
      <c r="AV417" s="276"/>
      <c r="AW417" s="276"/>
      <c r="AX417" s="276"/>
      <c r="AY417" s="276"/>
      <c r="AZ417" s="276"/>
      <c r="BA417" s="276"/>
      <c r="BB417" s="276"/>
      <c r="BC417" s="276"/>
      <c r="BD417" s="276"/>
      <c r="BE417" s="276"/>
      <c r="BF417" s="276"/>
      <c r="BG417" s="276"/>
      <c r="BH417" s="276"/>
    </row>
    <row r="418" spans="1:60" s="141" customFormat="1" ht="38.25" customHeight="1" x14ac:dyDescent="0.2">
      <c r="A418" s="464">
        <v>44558</v>
      </c>
      <c r="B418" s="252" t="s">
        <v>12460</v>
      </c>
      <c r="C418" s="193" t="s">
        <v>12470</v>
      </c>
      <c r="D418" s="633"/>
      <c r="E418" s="42">
        <v>9000</v>
      </c>
      <c r="F418" s="494">
        <f t="shared" si="6"/>
        <v>558681219.58000016</v>
      </c>
      <c r="G418" s="276"/>
      <c r="H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76"/>
      <c r="AE418" s="276"/>
      <c r="AF418" s="276"/>
      <c r="AG418" s="276"/>
      <c r="AH418" s="276"/>
      <c r="AI418" s="276"/>
      <c r="AJ418" s="276"/>
      <c r="AK418" s="276"/>
      <c r="AL418" s="276"/>
      <c r="AM418" s="276"/>
      <c r="AN418" s="276"/>
      <c r="AO418" s="276"/>
      <c r="AP418" s="276"/>
      <c r="AQ418" s="276"/>
      <c r="AR418" s="276"/>
      <c r="AS418" s="276"/>
      <c r="AT418" s="276"/>
      <c r="AU418" s="276"/>
      <c r="AV418" s="276"/>
      <c r="AW418" s="276"/>
      <c r="AX418" s="276"/>
      <c r="AY418" s="276"/>
      <c r="AZ418" s="276"/>
      <c r="BA418" s="276"/>
      <c r="BB418" s="276"/>
      <c r="BC418" s="276"/>
      <c r="BD418" s="276"/>
      <c r="BE418" s="276"/>
      <c r="BF418" s="276"/>
      <c r="BG418" s="276"/>
      <c r="BH418" s="276"/>
    </row>
    <row r="419" spans="1:60" s="141" customFormat="1" ht="33.75" customHeight="1" x14ac:dyDescent="0.2">
      <c r="A419" s="464">
        <v>44558</v>
      </c>
      <c r="B419" s="252" t="s">
        <v>12461</v>
      </c>
      <c r="C419" s="193" t="s">
        <v>12471</v>
      </c>
      <c r="D419" s="633"/>
      <c r="E419" s="42">
        <v>4500</v>
      </c>
      <c r="F419" s="494">
        <f t="shared" si="6"/>
        <v>558676719.58000016</v>
      </c>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276"/>
      <c r="AF419" s="276"/>
      <c r="AG419" s="276"/>
      <c r="AH419" s="276"/>
      <c r="AI419" s="276"/>
      <c r="AJ419" s="276"/>
      <c r="AK419" s="276"/>
      <c r="AL419" s="276"/>
      <c r="AM419" s="276"/>
      <c r="AN419" s="276"/>
      <c r="AO419" s="276"/>
      <c r="AP419" s="276"/>
      <c r="AQ419" s="276"/>
      <c r="AR419" s="276"/>
      <c r="AS419" s="276"/>
      <c r="AT419" s="276"/>
      <c r="AU419" s="276"/>
      <c r="AV419" s="276"/>
      <c r="AW419" s="276"/>
      <c r="AX419" s="276"/>
      <c r="AY419" s="276"/>
      <c r="AZ419" s="276"/>
      <c r="BA419" s="276"/>
      <c r="BB419" s="276"/>
      <c r="BC419" s="276"/>
      <c r="BD419" s="276"/>
      <c r="BE419" s="276"/>
      <c r="BF419" s="276"/>
      <c r="BG419" s="276"/>
      <c r="BH419" s="276"/>
    </row>
    <row r="420" spans="1:60" s="141" customFormat="1" ht="44.25" customHeight="1" x14ac:dyDescent="0.2">
      <c r="A420" s="464">
        <v>44558</v>
      </c>
      <c r="B420" s="252" t="s">
        <v>12462</v>
      </c>
      <c r="C420" s="193" t="s">
        <v>12472</v>
      </c>
      <c r="D420" s="633"/>
      <c r="E420" s="42">
        <v>8452860.3800000008</v>
      </c>
      <c r="F420" s="494">
        <f t="shared" si="6"/>
        <v>550223859.20000017</v>
      </c>
      <c r="G420" s="276"/>
      <c r="H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276"/>
      <c r="AF420" s="276"/>
      <c r="AG420" s="276"/>
      <c r="AH420" s="276"/>
      <c r="AI420" s="276"/>
      <c r="AJ420" s="276"/>
      <c r="AK420" s="276"/>
      <c r="AL420" s="276"/>
      <c r="AM420" s="276"/>
      <c r="AN420" s="276"/>
      <c r="AO420" s="276"/>
      <c r="AP420" s="276"/>
      <c r="AQ420" s="276"/>
      <c r="AR420" s="276"/>
      <c r="AS420" s="276"/>
      <c r="AT420" s="276"/>
      <c r="AU420" s="276"/>
      <c r="AV420" s="276"/>
      <c r="AW420" s="276"/>
      <c r="AX420" s="276"/>
      <c r="AY420" s="276"/>
      <c r="AZ420" s="276"/>
      <c r="BA420" s="276"/>
      <c r="BB420" s="276"/>
      <c r="BC420" s="276"/>
      <c r="BD420" s="276"/>
      <c r="BE420" s="276"/>
      <c r="BF420" s="276"/>
      <c r="BG420" s="276"/>
      <c r="BH420" s="276"/>
    </row>
    <row r="421" spans="1:60" s="141" customFormat="1" ht="66.75" customHeight="1" x14ac:dyDescent="0.2">
      <c r="A421" s="464">
        <v>44558</v>
      </c>
      <c r="B421" s="252" t="s">
        <v>12463</v>
      </c>
      <c r="C421" s="193" t="s">
        <v>12473</v>
      </c>
      <c r="D421" s="633"/>
      <c r="E421" s="42">
        <v>9000</v>
      </c>
      <c r="F421" s="494">
        <f t="shared" si="6"/>
        <v>550214859.20000017</v>
      </c>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76"/>
      <c r="AE421" s="276"/>
      <c r="AF421" s="276"/>
      <c r="AG421" s="276"/>
      <c r="AH421" s="276"/>
      <c r="AI421" s="276"/>
      <c r="AJ421" s="276"/>
      <c r="AK421" s="276"/>
      <c r="AL421" s="276"/>
      <c r="AM421" s="276"/>
      <c r="AN421" s="276"/>
      <c r="AO421" s="276"/>
      <c r="AP421" s="276"/>
      <c r="AQ421" s="276"/>
      <c r="AR421" s="276"/>
      <c r="AS421" s="276"/>
      <c r="AT421" s="276"/>
      <c r="AU421" s="276"/>
      <c r="AV421" s="276"/>
      <c r="AW421" s="276"/>
      <c r="AX421" s="276"/>
      <c r="AY421" s="276"/>
      <c r="AZ421" s="276"/>
      <c r="BA421" s="276"/>
      <c r="BB421" s="276"/>
      <c r="BC421" s="276"/>
      <c r="BD421" s="276"/>
      <c r="BE421" s="276"/>
      <c r="BF421" s="276"/>
      <c r="BG421" s="276"/>
      <c r="BH421" s="276"/>
    </row>
    <row r="422" spans="1:60" s="141" customFormat="1" ht="42.75" customHeight="1" x14ac:dyDescent="0.2">
      <c r="A422" s="464">
        <v>44558</v>
      </c>
      <c r="B422" s="252" t="s">
        <v>12464</v>
      </c>
      <c r="C422" s="193" t="s">
        <v>12474</v>
      </c>
      <c r="D422" s="633"/>
      <c r="E422" s="42">
        <v>6300</v>
      </c>
      <c r="F422" s="494">
        <f t="shared" si="6"/>
        <v>550208559.20000017</v>
      </c>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276"/>
      <c r="AF422" s="276"/>
      <c r="AG422" s="276"/>
      <c r="AH422" s="276"/>
      <c r="AI422" s="276"/>
      <c r="AJ422" s="276"/>
      <c r="AK422" s="276"/>
      <c r="AL422" s="276"/>
      <c r="AM422" s="276"/>
      <c r="AN422" s="276"/>
      <c r="AO422" s="276"/>
      <c r="AP422" s="276"/>
      <c r="AQ422" s="276"/>
      <c r="AR422" s="276"/>
      <c r="AS422" s="276"/>
      <c r="AT422" s="276"/>
      <c r="AU422" s="276"/>
      <c r="AV422" s="276"/>
      <c r="AW422" s="276"/>
      <c r="AX422" s="276"/>
      <c r="AY422" s="276"/>
      <c r="AZ422" s="276"/>
      <c r="BA422" s="276"/>
      <c r="BB422" s="276"/>
      <c r="BC422" s="276"/>
      <c r="BD422" s="276"/>
      <c r="BE422" s="276"/>
      <c r="BF422" s="276"/>
      <c r="BG422" s="276"/>
      <c r="BH422" s="276"/>
    </row>
    <row r="423" spans="1:60" s="141" customFormat="1" ht="32.25" customHeight="1" x14ac:dyDescent="0.2">
      <c r="A423" s="464">
        <v>44558</v>
      </c>
      <c r="B423" s="252" t="s">
        <v>12465</v>
      </c>
      <c r="C423" s="193" t="s">
        <v>12475</v>
      </c>
      <c r="D423" s="633"/>
      <c r="E423" s="42">
        <v>67788</v>
      </c>
      <c r="F423" s="494">
        <f t="shared" si="6"/>
        <v>550140771.20000017</v>
      </c>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76"/>
      <c r="AE423" s="276"/>
      <c r="AF423" s="276"/>
      <c r="AG423" s="276"/>
      <c r="AH423" s="276"/>
      <c r="AI423" s="276"/>
      <c r="AJ423" s="276"/>
      <c r="AK423" s="276"/>
      <c r="AL423" s="276"/>
      <c r="AM423" s="276"/>
      <c r="AN423" s="276"/>
      <c r="AO423" s="276"/>
      <c r="AP423" s="276"/>
      <c r="AQ423" s="276"/>
      <c r="AR423" s="276"/>
      <c r="AS423" s="276"/>
      <c r="AT423" s="276"/>
      <c r="AU423" s="276"/>
      <c r="AV423" s="276"/>
      <c r="AW423" s="276"/>
      <c r="AX423" s="276"/>
      <c r="AY423" s="276"/>
      <c r="AZ423" s="276"/>
      <c r="BA423" s="276"/>
      <c r="BB423" s="276"/>
      <c r="BC423" s="276"/>
      <c r="BD423" s="276"/>
      <c r="BE423" s="276"/>
      <c r="BF423" s="276"/>
      <c r="BG423" s="276"/>
      <c r="BH423" s="276"/>
    </row>
    <row r="424" spans="1:60" s="141" customFormat="1" ht="51.75" customHeight="1" x14ac:dyDescent="0.2">
      <c r="A424" s="464">
        <v>44558</v>
      </c>
      <c r="B424" s="252" t="s">
        <v>12466</v>
      </c>
      <c r="C424" s="193" t="s">
        <v>12476</v>
      </c>
      <c r="D424" s="633"/>
      <c r="E424" s="42">
        <v>890448.5</v>
      </c>
      <c r="F424" s="494">
        <f t="shared" si="6"/>
        <v>549250322.70000017</v>
      </c>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76"/>
      <c r="AE424" s="276"/>
      <c r="AF424" s="276"/>
      <c r="AG424" s="276"/>
      <c r="AH424" s="276"/>
      <c r="AI424" s="276"/>
      <c r="AJ424" s="276"/>
      <c r="AK424" s="276"/>
      <c r="AL424" s="276"/>
      <c r="AM424" s="276"/>
      <c r="AN424" s="276"/>
      <c r="AO424" s="276"/>
      <c r="AP424" s="276"/>
      <c r="AQ424" s="276"/>
      <c r="AR424" s="276"/>
      <c r="AS424" s="276"/>
      <c r="AT424" s="276"/>
      <c r="AU424" s="276"/>
      <c r="AV424" s="276"/>
      <c r="AW424" s="276"/>
      <c r="AX424" s="276"/>
      <c r="AY424" s="276"/>
      <c r="AZ424" s="276"/>
      <c r="BA424" s="276"/>
      <c r="BB424" s="276"/>
      <c r="BC424" s="276"/>
      <c r="BD424" s="276"/>
      <c r="BE424" s="276"/>
      <c r="BF424" s="276"/>
      <c r="BG424" s="276"/>
      <c r="BH424" s="276"/>
    </row>
    <row r="425" spans="1:60" s="141" customFormat="1" ht="51.75" customHeight="1" x14ac:dyDescent="0.2">
      <c r="A425" s="464">
        <v>44558</v>
      </c>
      <c r="B425" s="252" t="s">
        <v>12467</v>
      </c>
      <c r="C425" s="193" t="s">
        <v>12477</v>
      </c>
      <c r="D425" s="633"/>
      <c r="E425" s="42">
        <v>299275.88</v>
      </c>
      <c r="F425" s="494">
        <f t="shared" si="6"/>
        <v>548951046.82000017</v>
      </c>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76"/>
      <c r="AE425" s="276"/>
      <c r="AF425" s="276"/>
      <c r="AG425" s="276"/>
      <c r="AH425" s="276"/>
      <c r="AI425" s="276"/>
      <c r="AJ425" s="276"/>
      <c r="AK425" s="276"/>
      <c r="AL425" s="276"/>
      <c r="AM425" s="276"/>
      <c r="AN425" s="276"/>
      <c r="AO425" s="276"/>
      <c r="AP425" s="276"/>
      <c r="AQ425" s="276"/>
      <c r="AR425" s="276"/>
      <c r="AS425" s="276"/>
      <c r="AT425" s="276"/>
      <c r="AU425" s="276"/>
      <c r="AV425" s="276"/>
      <c r="AW425" s="276"/>
      <c r="AX425" s="276"/>
      <c r="AY425" s="276"/>
      <c r="AZ425" s="276"/>
      <c r="BA425" s="276"/>
      <c r="BB425" s="276"/>
      <c r="BC425" s="276"/>
      <c r="BD425" s="276"/>
      <c r="BE425" s="276"/>
      <c r="BF425" s="276"/>
      <c r="BG425" s="276"/>
      <c r="BH425" s="276"/>
    </row>
    <row r="426" spans="1:60" s="141" customFormat="1" ht="42.75" customHeight="1" x14ac:dyDescent="0.2">
      <c r="A426" s="464">
        <v>44558</v>
      </c>
      <c r="B426" s="252" t="s">
        <v>12453</v>
      </c>
      <c r="C426" s="193" t="s">
        <v>12478</v>
      </c>
      <c r="D426" s="633"/>
      <c r="E426" s="42">
        <v>9791441.9399999995</v>
      </c>
      <c r="F426" s="494">
        <f t="shared" si="6"/>
        <v>539159604.88000011</v>
      </c>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76"/>
      <c r="AE426" s="276"/>
      <c r="AF426" s="276"/>
      <c r="AG426" s="276"/>
      <c r="AH426" s="276"/>
      <c r="AI426" s="276"/>
      <c r="AJ426" s="276"/>
      <c r="AK426" s="276"/>
      <c r="AL426" s="276"/>
      <c r="AM426" s="276"/>
      <c r="AN426" s="276"/>
      <c r="AO426" s="276"/>
      <c r="AP426" s="276"/>
      <c r="AQ426" s="276"/>
      <c r="AR426" s="276"/>
      <c r="AS426" s="276"/>
      <c r="AT426" s="276"/>
      <c r="AU426" s="276"/>
      <c r="AV426" s="276"/>
      <c r="AW426" s="276"/>
      <c r="AX426" s="276"/>
      <c r="AY426" s="276"/>
      <c r="AZ426" s="276"/>
      <c r="BA426" s="276"/>
      <c r="BB426" s="276"/>
      <c r="BC426" s="276"/>
      <c r="BD426" s="276"/>
      <c r="BE426" s="276"/>
      <c r="BF426" s="276"/>
      <c r="BG426" s="276"/>
      <c r="BH426" s="276"/>
    </row>
    <row r="427" spans="1:60" s="141" customFormat="1" ht="42.75" customHeight="1" x14ac:dyDescent="0.2">
      <c r="A427" s="464">
        <v>44558</v>
      </c>
      <c r="B427" s="252" t="s">
        <v>12454</v>
      </c>
      <c r="C427" s="193" t="s">
        <v>12479</v>
      </c>
      <c r="D427" s="633"/>
      <c r="E427" s="42">
        <v>126825</v>
      </c>
      <c r="F427" s="494">
        <f t="shared" si="6"/>
        <v>539032779.88000011</v>
      </c>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76"/>
      <c r="AE427" s="276"/>
      <c r="AF427" s="276"/>
      <c r="AG427" s="276"/>
      <c r="AH427" s="276"/>
      <c r="AI427" s="276"/>
      <c r="AJ427" s="276"/>
      <c r="AK427" s="276"/>
      <c r="AL427" s="276"/>
      <c r="AM427" s="276"/>
      <c r="AN427" s="276"/>
      <c r="AO427" s="276"/>
      <c r="AP427" s="276"/>
      <c r="AQ427" s="276"/>
      <c r="AR427" s="276"/>
      <c r="AS427" s="276"/>
      <c r="AT427" s="276"/>
      <c r="AU427" s="276"/>
      <c r="AV427" s="276"/>
      <c r="AW427" s="276"/>
      <c r="AX427" s="276"/>
      <c r="AY427" s="276"/>
      <c r="AZ427" s="276"/>
      <c r="BA427" s="276"/>
      <c r="BB427" s="276"/>
      <c r="BC427" s="276"/>
      <c r="BD427" s="276"/>
      <c r="BE427" s="276"/>
      <c r="BF427" s="276"/>
      <c r="BG427" s="276"/>
      <c r="BH427" s="276"/>
    </row>
    <row r="428" spans="1:60" s="141" customFormat="1" ht="42.75" customHeight="1" x14ac:dyDescent="0.2">
      <c r="A428" s="464">
        <v>44558</v>
      </c>
      <c r="B428" s="252" t="s">
        <v>12455</v>
      </c>
      <c r="C428" s="193" t="s">
        <v>12480</v>
      </c>
      <c r="D428" s="633"/>
      <c r="E428" s="42">
        <v>9000</v>
      </c>
      <c r="F428" s="494">
        <f t="shared" si="6"/>
        <v>539023779.88000011</v>
      </c>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276"/>
      <c r="AF428" s="276"/>
      <c r="AG428" s="276"/>
      <c r="AH428" s="276"/>
      <c r="AI428" s="276"/>
      <c r="AJ428" s="276"/>
      <c r="AK428" s="276"/>
      <c r="AL428" s="276"/>
      <c r="AM428" s="276"/>
      <c r="AN428" s="276"/>
      <c r="AO428" s="276"/>
      <c r="AP428" s="276"/>
      <c r="AQ428" s="276"/>
      <c r="AR428" s="276"/>
      <c r="AS428" s="276"/>
      <c r="AT428" s="276"/>
      <c r="AU428" s="276"/>
      <c r="AV428" s="276"/>
      <c r="AW428" s="276"/>
      <c r="AX428" s="276"/>
      <c r="AY428" s="276"/>
      <c r="AZ428" s="276"/>
      <c r="BA428" s="276"/>
      <c r="BB428" s="276"/>
      <c r="BC428" s="276"/>
      <c r="BD428" s="276"/>
      <c r="BE428" s="276"/>
      <c r="BF428" s="276"/>
      <c r="BG428" s="276"/>
      <c r="BH428" s="276"/>
    </row>
    <row r="429" spans="1:60" s="141" customFormat="1" ht="42.75" customHeight="1" x14ac:dyDescent="0.2">
      <c r="A429" s="464">
        <v>44558</v>
      </c>
      <c r="B429" s="252" t="s">
        <v>12456</v>
      </c>
      <c r="C429" s="193" t="s">
        <v>12481</v>
      </c>
      <c r="D429" s="633"/>
      <c r="E429" s="42">
        <v>5940</v>
      </c>
      <c r="F429" s="494">
        <f t="shared" si="6"/>
        <v>539017839.88000011</v>
      </c>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76"/>
      <c r="AE429" s="276"/>
      <c r="AF429" s="276"/>
      <c r="AG429" s="276"/>
      <c r="AH429" s="276"/>
      <c r="AI429" s="276"/>
      <c r="AJ429" s="276"/>
      <c r="AK429" s="276"/>
      <c r="AL429" s="276"/>
      <c r="AM429" s="276"/>
      <c r="AN429" s="276"/>
      <c r="AO429" s="276"/>
      <c r="AP429" s="276"/>
      <c r="AQ429" s="276"/>
      <c r="AR429" s="276"/>
      <c r="AS429" s="276"/>
      <c r="AT429" s="276"/>
      <c r="AU429" s="276"/>
      <c r="AV429" s="276"/>
      <c r="AW429" s="276"/>
      <c r="AX429" s="276"/>
      <c r="AY429" s="276"/>
      <c r="AZ429" s="276"/>
      <c r="BA429" s="276"/>
      <c r="BB429" s="276"/>
      <c r="BC429" s="276"/>
      <c r="BD429" s="276"/>
      <c r="BE429" s="276"/>
      <c r="BF429" s="276"/>
      <c r="BG429" s="276"/>
      <c r="BH429" s="276"/>
    </row>
    <row r="430" spans="1:60" s="141" customFormat="1" ht="42.75" customHeight="1" x14ac:dyDescent="0.2">
      <c r="A430" s="464">
        <v>44558</v>
      </c>
      <c r="B430" s="252" t="s">
        <v>12457</v>
      </c>
      <c r="C430" s="193" t="s">
        <v>12482</v>
      </c>
      <c r="D430" s="633"/>
      <c r="E430" s="42">
        <v>5850</v>
      </c>
      <c r="F430" s="494">
        <f t="shared" si="6"/>
        <v>539011989.88000011</v>
      </c>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76"/>
      <c r="AE430" s="276"/>
      <c r="AF430" s="276"/>
      <c r="AG430" s="276"/>
      <c r="AH430" s="276"/>
      <c r="AI430" s="276"/>
      <c r="AJ430" s="276"/>
      <c r="AK430" s="276"/>
      <c r="AL430" s="276"/>
      <c r="AM430" s="276"/>
      <c r="AN430" s="276"/>
      <c r="AO430" s="276"/>
      <c r="AP430" s="276"/>
      <c r="AQ430" s="276"/>
      <c r="AR430" s="276"/>
      <c r="AS430" s="276"/>
      <c r="AT430" s="276"/>
      <c r="AU430" s="276"/>
      <c r="AV430" s="276"/>
      <c r="AW430" s="276"/>
      <c r="AX430" s="276"/>
      <c r="AY430" s="276"/>
      <c r="AZ430" s="276"/>
      <c r="BA430" s="276"/>
      <c r="BB430" s="276"/>
      <c r="BC430" s="276"/>
      <c r="BD430" s="276"/>
      <c r="BE430" s="276"/>
      <c r="BF430" s="276"/>
      <c r="BG430" s="276"/>
      <c r="BH430" s="276"/>
    </row>
    <row r="431" spans="1:60" s="141" customFormat="1" ht="42.75" customHeight="1" x14ac:dyDescent="0.2">
      <c r="A431" s="217"/>
      <c r="B431" s="710"/>
      <c r="C431" s="214"/>
      <c r="D431" s="633"/>
      <c r="E431" s="472"/>
      <c r="F431" s="1040"/>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276"/>
      <c r="AF431" s="276"/>
      <c r="AG431" s="276"/>
      <c r="AH431" s="276"/>
      <c r="AI431" s="276"/>
      <c r="AJ431" s="276"/>
      <c r="AK431" s="276"/>
      <c r="AL431" s="276"/>
      <c r="AM431" s="276"/>
      <c r="AN431" s="276"/>
      <c r="AO431" s="276"/>
      <c r="AP431" s="276"/>
      <c r="AQ431" s="276"/>
      <c r="AR431" s="276"/>
      <c r="AS431" s="276"/>
      <c r="AT431" s="276"/>
      <c r="AU431" s="276"/>
      <c r="AV431" s="276"/>
      <c r="AW431" s="276"/>
      <c r="AX431" s="276"/>
      <c r="AY431" s="276"/>
      <c r="AZ431" s="276"/>
      <c r="BA431" s="276"/>
      <c r="BB431" s="276"/>
      <c r="BC431" s="276"/>
      <c r="BD431" s="276"/>
      <c r="BE431" s="276"/>
      <c r="BF431" s="276"/>
      <c r="BG431" s="276"/>
      <c r="BH431" s="276"/>
    </row>
    <row r="432" spans="1:60" s="141" customFormat="1" ht="42.75" customHeight="1" x14ac:dyDescent="0.2">
      <c r="A432" s="217"/>
      <c r="B432" s="710"/>
      <c r="C432" s="214"/>
      <c r="D432" s="633"/>
      <c r="E432" s="472"/>
      <c r="F432" s="1040"/>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276"/>
      <c r="AF432" s="276"/>
      <c r="AG432" s="276"/>
      <c r="AH432" s="276"/>
      <c r="AI432" s="276"/>
      <c r="AJ432" s="276"/>
      <c r="AK432" s="276"/>
      <c r="AL432" s="276"/>
      <c r="AM432" s="276"/>
      <c r="AN432" s="276"/>
      <c r="AO432" s="276"/>
      <c r="AP432" s="276"/>
      <c r="AQ432" s="276"/>
      <c r="AR432" s="276"/>
      <c r="AS432" s="276"/>
      <c r="AT432" s="276"/>
      <c r="AU432" s="276"/>
      <c r="AV432" s="276"/>
      <c r="AW432" s="276"/>
      <c r="AX432" s="276"/>
      <c r="AY432" s="276"/>
      <c r="AZ432" s="276"/>
      <c r="BA432" s="276"/>
      <c r="BB432" s="276"/>
      <c r="BC432" s="276"/>
      <c r="BD432" s="276"/>
      <c r="BE432" s="276"/>
      <c r="BF432" s="276"/>
      <c r="BG432" s="276"/>
      <c r="BH432" s="276"/>
    </row>
    <row r="433" spans="1:60" s="141" customFormat="1" ht="42.75" customHeight="1" x14ac:dyDescent="0.2">
      <c r="A433" s="217"/>
      <c r="B433" s="710"/>
      <c r="C433" s="214"/>
      <c r="D433" s="633"/>
      <c r="E433" s="472"/>
      <c r="F433" s="1040"/>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76"/>
      <c r="AE433" s="276"/>
      <c r="AF433" s="276"/>
      <c r="AG433" s="276"/>
      <c r="AH433" s="276"/>
      <c r="AI433" s="276"/>
      <c r="AJ433" s="276"/>
      <c r="AK433" s="276"/>
      <c r="AL433" s="276"/>
      <c r="AM433" s="276"/>
      <c r="AN433" s="276"/>
      <c r="AO433" s="276"/>
      <c r="AP433" s="276"/>
      <c r="AQ433" s="276"/>
      <c r="AR433" s="276"/>
      <c r="AS433" s="276"/>
      <c r="AT433" s="276"/>
      <c r="AU433" s="276"/>
      <c r="AV433" s="276"/>
      <c r="AW433" s="276"/>
      <c r="AX433" s="276"/>
      <c r="AY433" s="276"/>
      <c r="AZ433" s="276"/>
      <c r="BA433" s="276"/>
      <c r="BB433" s="276"/>
      <c r="BC433" s="276"/>
      <c r="BD433" s="276"/>
      <c r="BE433" s="276"/>
      <c r="BF433" s="276"/>
      <c r="BG433" s="276"/>
      <c r="BH433" s="276"/>
    </row>
    <row r="434" spans="1:60" s="141" customFormat="1" ht="42.75" customHeight="1" x14ac:dyDescent="0.2">
      <c r="A434" s="217"/>
      <c r="B434" s="710"/>
      <c r="C434" s="214"/>
      <c r="D434" s="633"/>
      <c r="E434" s="472"/>
      <c r="F434" s="1040"/>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76"/>
      <c r="AE434" s="276"/>
      <c r="AF434" s="276"/>
      <c r="AG434" s="276"/>
      <c r="AH434" s="276"/>
      <c r="AI434" s="276"/>
      <c r="AJ434" s="276"/>
      <c r="AK434" s="276"/>
      <c r="AL434" s="276"/>
      <c r="AM434" s="276"/>
      <c r="AN434" s="276"/>
      <c r="AO434" s="276"/>
      <c r="AP434" s="276"/>
      <c r="AQ434" s="276"/>
      <c r="AR434" s="276"/>
      <c r="AS434" s="276"/>
      <c r="AT434" s="276"/>
      <c r="AU434" s="276"/>
      <c r="AV434" s="276"/>
      <c r="AW434" s="276"/>
      <c r="AX434" s="276"/>
      <c r="AY434" s="276"/>
      <c r="AZ434" s="276"/>
      <c r="BA434" s="276"/>
      <c r="BB434" s="276"/>
      <c r="BC434" s="276"/>
      <c r="BD434" s="276"/>
      <c r="BE434" s="276"/>
      <c r="BF434" s="276"/>
      <c r="BG434" s="276"/>
      <c r="BH434" s="276"/>
    </row>
    <row r="435" spans="1:60" s="141" customFormat="1" ht="42.75" customHeight="1" x14ac:dyDescent="0.2">
      <c r="A435" s="217"/>
      <c r="B435" s="710"/>
      <c r="C435" s="214"/>
      <c r="D435" s="633"/>
      <c r="E435" s="472"/>
      <c r="F435" s="1040"/>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76"/>
      <c r="AE435" s="276"/>
      <c r="AF435" s="276"/>
      <c r="AG435" s="276"/>
      <c r="AH435" s="276"/>
      <c r="AI435" s="276"/>
      <c r="AJ435" s="276"/>
      <c r="AK435" s="276"/>
      <c r="AL435" s="276"/>
      <c r="AM435" s="276"/>
      <c r="AN435" s="276"/>
      <c r="AO435" s="276"/>
      <c r="AP435" s="276"/>
      <c r="AQ435" s="276"/>
      <c r="AR435" s="276"/>
      <c r="AS435" s="276"/>
      <c r="AT435" s="276"/>
      <c r="AU435" s="276"/>
      <c r="AV435" s="276"/>
      <c r="AW435" s="276"/>
      <c r="AX435" s="276"/>
      <c r="AY435" s="276"/>
      <c r="AZ435" s="276"/>
      <c r="BA435" s="276"/>
      <c r="BB435" s="276"/>
      <c r="BC435" s="276"/>
      <c r="BD435" s="276"/>
      <c r="BE435" s="276"/>
      <c r="BF435" s="276"/>
      <c r="BG435" s="276"/>
      <c r="BH435" s="276"/>
    </row>
    <row r="436" spans="1:60" s="141" customFormat="1" ht="42.75" customHeight="1" x14ac:dyDescent="0.2">
      <c r="A436" s="217"/>
      <c r="B436" s="710"/>
      <c r="C436" s="214"/>
      <c r="D436" s="633"/>
      <c r="E436" s="472"/>
      <c r="F436" s="1040"/>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76"/>
      <c r="AE436" s="276"/>
      <c r="AF436" s="276"/>
      <c r="AG436" s="276"/>
      <c r="AH436" s="276"/>
      <c r="AI436" s="276"/>
      <c r="AJ436" s="276"/>
      <c r="AK436" s="276"/>
      <c r="AL436" s="276"/>
      <c r="AM436" s="276"/>
      <c r="AN436" s="276"/>
      <c r="AO436" s="276"/>
      <c r="AP436" s="276"/>
      <c r="AQ436" s="276"/>
      <c r="AR436" s="276"/>
      <c r="AS436" s="276"/>
      <c r="AT436" s="276"/>
      <c r="AU436" s="276"/>
      <c r="AV436" s="276"/>
      <c r="AW436" s="276"/>
      <c r="AX436" s="276"/>
      <c r="AY436" s="276"/>
      <c r="AZ436" s="276"/>
      <c r="BA436" s="276"/>
      <c r="BB436" s="276"/>
      <c r="BC436" s="276"/>
      <c r="BD436" s="276"/>
      <c r="BE436" s="276"/>
      <c r="BF436" s="276"/>
      <c r="BG436" s="276"/>
      <c r="BH436" s="276"/>
    </row>
    <row r="437" spans="1:60" s="141" customFormat="1" ht="42.75" customHeight="1" x14ac:dyDescent="0.2">
      <c r="A437" s="217"/>
      <c r="B437" s="710"/>
      <c r="C437" s="214"/>
      <c r="D437" s="633"/>
      <c r="E437" s="472"/>
      <c r="F437" s="1040"/>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76"/>
      <c r="AE437" s="276"/>
      <c r="AF437" s="276"/>
      <c r="AG437" s="276"/>
      <c r="AH437" s="276"/>
      <c r="AI437" s="276"/>
      <c r="AJ437" s="276"/>
      <c r="AK437" s="276"/>
      <c r="AL437" s="276"/>
      <c r="AM437" s="276"/>
      <c r="AN437" s="276"/>
      <c r="AO437" s="276"/>
      <c r="AP437" s="276"/>
      <c r="AQ437" s="276"/>
      <c r="AR437" s="276"/>
      <c r="AS437" s="276"/>
      <c r="AT437" s="276"/>
      <c r="AU437" s="276"/>
      <c r="AV437" s="276"/>
      <c r="AW437" s="276"/>
      <c r="AX437" s="276"/>
      <c r="AY437" s="276"/>
      <c r="AZ437" s="276"/>
      <c r="BA437" s="276"/>
      <c r="BB437" s="276"/>
      <c r="BC437" s="276"/>
      <c r="BD437" s="276"/>
      <c r="BE437" s="276"/>
      <c r="BF437" s="276"/>
      <c r="BG437" s="276"/>
      <c r="BH437" s="276"/>
    </row>
    <row r="438" spans="1:60" s="141" customFormat="1" ht="42.75" customHeight="1" x14ac:dyDescent="0.2">
      <c r="A438" s="217"/>
      <c r="B438" s="710"/>
      <c r="C438" s="214"/>
      <c r="D438" s="633"/>
      <c r="E438" s="472"/>
      <c r="F438" s="1040"/>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s="276"/>
      <c r="AG438" s="276"/>
      <c r="AH438" s="276"/>
      <c r="AI438" s="276"/>
      <c r="AJ438" s="276"/>
      <c r="AK438" s="276"/>
      <c r="AL438" s="276"/>
      <c r="AM438" s="276"/>
      <c r="AN438" s="276"/>
      <c r="AO438" s="276"/>
      <c r="AP438" s="276"/>
      <c r="AQ438" s="276"/>
      <c r="AR438" s="276"/>
      <c r="AS438" s="276"/>
      <c r="AT438" s="276"/>
      <c r="AU438" s="276"/>
      <c r="AV438" s="276"/>
      <c r="AW438" s="276"/>
      <c r="AX438" s="276"/>
      <c r="AY438" s="276"/>
      <c r="AZ438" s="276"/>
      <c r="BA438" s="276"/>
      <c r="BB438" s="276"/>
      <c r="BC438" s="276"/>
      <c r="BD438" s="276"/>
      <c r="BE438" s="276"/>
      <c r="BF438" s="276"/>
      <c r="BG438" s="276"/>
      <c r="BH438" s="276"/>
    </row>
    <row r="439" spans="1:60" s="141" customFormat="1" ht="42.75" customHeight="1" x14ac:dyDescent="0.2">
      <c r="A439" s="217"/>
      <c r="B439" s="710"/>
      <c r="C439" s="214"/>
      <c r="D439" s="633"/>
      <c r="E439" s="472"/>
      <c r="F439" s="1040"/>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76"/>
      <c r="AE439" s="276"/>
      <c r="AF439" s="276"/>
      <c r="AG439" s="276"/>
      <c r="AH439" s="276"/>
      <c r="AI439" s="276"/>
      <c r="AJ439" s="276"/>
      <c r="AK439" s="276"/>
      <c r="AL439" s="276"/>
      <c r="AM439" s="276"/>
      <c r="AN439" s="276"/>
      <c r="AO439" s="276"/>
      <c r="AP439" s="276"/>
      <c r="AQ439" s="276"/>
      <c r="AR439" s="276"/>
      <c r="AS439" s="276"/>
      <c r="AT439" s="276"/>
      <c r="AU439" s="276"/>
      <c r="AV439" s="276"/>
      <c r="AW439" s="276"/>
      <c r="AX439" s="276"/>
      <c r="AY439" s="276"/>
      <c r="AZ439" s="276"/>
      <c r="BA439" s="276"/>
      <c r="BB439" s="276"/>
      <c r="BC439" s="276"/>
      <c r="BD439" s="276"/>
      <c r="BE439" s="276"/>
      <c r="BF439" s="276"/>
      <c r="BG439" s="276"/>
      <c r="BH439" s="276"/>
    </row>
    <row r="440" spans="1:60" s="141" customFormat="1" ht="42.75" customHeight="1" x14ac:dyDescent="0.2">
      <c r="A440" s="217"/>
      <c r="B440" s="710"/>
      <c r="C440" s="214"/>
      <c r="D440" s="633"/>
      <c r="E440" s="472"/>
      <c r="F440" s="1040"/>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276"/>
      <c r="AF440" s="276"/>
      <c r="AG440" s="276"/>
      <c r="AH440" s="276"/>
      <c r="AI440" s="276"/>
      <c r="AJ440" s="276"/>
      <c r="AK440" s="276"/>
      <c r="AL440" s="276"/>
      <c r="AM440" s="276"/>
      <c r="AN440" s="276"/>
      <c r="AO440" s="276"/>
      <c r="AP440" s="276"/>
      <c r="AQ440" s="276"/>
      <c r="AR440" s="276"/>
      <c r="AS440" s="276"/>
      <c r="AT440" s="276"/>
      <c r="AU440" s="276"/>
      <c r="AV440" s="276"/>
      <c r="AW440" s="276"/>
      <c r="AX440" s="276"/>
      <c r="AY440" s="276"/>
      <c r="AZ440" s="276"/>
      <c r="BA440" s="276"/>
      <c r="BB440" s="276"/>
      <c r="BC440" s="276"/>
      <c r="BD440" s="276"/>
      <c r="BE440" s="276"/>
      <c r="BF440" s="276"/>
      <c r="BG440" s="276"/>
      <c r="BH440" s="276"/>
    </row>
    <row r="441" spans="1:60" s="141" customFormat="1" ht="42.75" customHeight="1" x14ac:dyDescent="0.2">
      <c r="A441" s="217"/>
      <c r="B441" s="710"/>
      <c r="C441" s="214"/>
      <c r="D441" s="633"/>
      <c r="E441" s="472"/>
      <c r="F441" s="1040"/>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6"/>
      <c r="AF441" s="276"/>
      <c r="AG441" s="276"/>
      <c r="AH441" s="276"/>
      <c r="AI441" s="276"/>
      <c r="AJ441" s="276"/>
      <c r="AK441" s="276"/>
      <c r="AL441" s="276"/>
      <c r="AM441" s="276"/>
      <c r="AN441" s="276"/>
      <c r="AO441" s="276"/>
      <c r="AP441" s="276"/>
      <c r="AQ441" s="276"/>
      <c r="AR441" s="276"/>
      <c r="AS441" s="276"/>
      <c r="AT441" s="276"/>
      <c r="AU441" s="276"/>
      <c r="AV441" s="276"/>
      <c r="AW441" s="276"/>
      <c r="AX441" s="276"/>
      <c r="AY441" s="276"/>
      <c r="AZ441" s="276"/>
      <c r="BA441" s="276"/>
      <c r="BB441" s="276"/>
      <c r="BC441" s="276"/>
      <c r="BD441" s="276"/>
      <c r="BE441" s="276"/>
      <c r="BF441" s="276"/>
      <c r="BG441" s="276"/>
      <c r="BH441" s="276"/>
    </row>
    <row r="442" spans="1:60" s="141" customFormat="1" ht="42.75" customHeight="1" x14ac:dyDescent="0.2">
      <c r="A442" s="217"/>
      <c r="B442" s="710"/>
      <c r="C442" s="214"/>
      <c r="D442" s="633"/>
      <c r="E442" s="472"/>
      <c r="F442" s="1040"/>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276"/>
      <c r="AF442" s="276"/>
      <c r="AG442" s="276"/>
      <c r="AH442" s="276"/>
      <c r="AI442" s="276"/>
      <c r="AJ442" s="276"/>
      <c r="AK442" s="276"/>
      <c r="AL442" s="276"/>
      <c r="AM442" s="276"/>
      <c r="AN442" s="276"/>
      <c r="AO442" s="276"/>
      <c r="AP442" s="276"/>
      <c r="AQ442" s="276"/>
      <c r="AR442" s="276"/>
      <c r="AS442" s="276"/>
      <c r="AT442" s="276"/>
      <c r="AU442" s="276"/>
      <c r="AV442" s="276"/>
      <c r="AW442" s="276"/>
      <c r="AX442" s="276"/>
      <c r="AY442" s="276"/>
      <c r="AZ442" s="276"/>
      <c r="BA442" s="276"/>
      <c r="BB442" s="276"/>
      <c r="BC442" s="276"/>
      <c r="BD442" s="276"/>
      <c r="BE442" s="276"/>
      <c r="BF442" s="276"/>
      <c r="BG442" s="276"/>
      <c r="BH442" s="276"/>
    </row>
    <row r="443" spans="1:60" s="141" customFormat="1" ht="60.75" customHeight="1" x14ac:dyDescent="0.2">
      <c r="A443" s="217"/>
      <c r="B443" s="710"/>
      <c r="C443" s="214"/>
      <c r="D443" s="633"/>
      <c r="E443" s="472"/>
      <c r="F443" s="1040"/>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76"/>
      <c r="AE443" s="276"/>
      <c r="AF443" s="276"/>
      <c r="AG443" s="276"/>
      <c r="AH443" s="276"/>
      <c r="AI443" s="276"/>
      <c r="AJ443" s="276"/>
      <c r="AK443" s="276"/>
      <c r="AL443" s="276"/>
      <c r="AM443" s="276"/>
      <c r="AN443" s="276"/>
      <c r="AO443" s="276"/>
      <c r="AP443" s="276"/>
      <c r="AQ443" s="276"/>
      <c r="AR443" s="276"/>
      <c r="AS443" s="276"/>
      <c r="AT443" s="276"/>
      <c r="AU443" s="276"/>
      <c r="AV443" s="276"/>
      <c r="AW443" s="276"/>
      <c r="AX443" s="276"/>
      <c r="AY443" s="276"/>
      <c r="AZ443" s="276"/>
      <c r="BA443" s="276"/>
      <c r="BB443" s="276"/>
      <c r="BC443" s="276"/>
      <c r="BD443" s="276"/>
      <c r="BE443" s="276"/>
      <c r="BF443" s="276"/>
      <c r="BG443" s="276"/>
      <c r="BH443" s="276"/>
    </row>
    <row r="444" spans="1:60" s="141" customFormat="1" ht="15" customHeight="1" x14ac:dyDescent="0.2">
      <c r="A444" s="573"/>
      <c r="B444" s="707"/>
      <c r="C444" s="35"/>
      <c r="D444" s="634"/>
      <c r="E444" s="32"/>
      <c r="F444" s="118"/>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76"/>
      <c r="AE444" s="276"/>
      <c r="AF444" s="276"/>
      <c r="AG444" s="276"/>
      <c r="AH444" s="276"/>
      <c r="AI444" s="276"/>
      <c r="AJ444" s="276"/>
      <c r="AK444" s="276"/>
      <c r="AL444" s="276"/>
      <c r="AM444" s="276"/>
      <c r="AN444" s="276"/>
      <c r="AO444" s="276"/>
      <c r="AP444" s="276"/>
      <c r="AQ444" s="276"/>
      <c r="AR444" s="276"/>
      <c r="AS444" s="276"/>
      <c r="AT444" s="276"/>
      <c r="AU444" s="276"/>
      <c r="AV444" s="276"/>
      <c r="AW444" s="276"/>
      <c r="AX444" s="276"/>
      <c r="AY444" s="276"/>
      <c r="AZ444" s="276"/>
      <c r="BA444" s="276"/>
      <c r="BB444" s="276"/>
      <c r="BC444" s="276"/>
      <c r="BD444" s="276"/>
      <c r="BE444" s="276"/>
      <c r="BF444" s="276"/>
      <c r="BG444" s="276"/>
      <c r="BH444" s="276"/>
    </row>
    <row r="445" spans="1:60" s="141" customFormat="1" ht="15" customHeight="1" x14ac:dyDescent="0.25">
      <c r="A445" s="1171" t="s">
        <v>0</v>
      </c>
      <c r="B445" s="1171"/>
      <c r="C445" s="1171"/>
      <c r="D445" s="1171"/>
      <c r="E445" s="1171"/>
      <c r="F445" s="1171"/>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76"/>
      <c r="AE445" s="276"/>
      <c r="AF445" s="276"/>
      <c r="AG445" s="276"/>
      <c r="AH445" s="276"/>
      <c r="AI445" s="276"/>
      <c r="AJ445" s="276"/>
      <c r="AK445" s="276"/>
      <c r="AL445" s="276"/>
      <c r="AM445" s="276"/>
      <c r="AN445" s="276"/>
      <c r="AO445" s="276"/>
      <c r="AP445" s="276"/>
      <c r="AQ445" s="276"/>
      <c r="AR445" s="276"/>
      <c r="AS445" s="276"/>
      <c r="AT445" s="276"/>
      <c r="AU445" s="276"/>
      <c r="AV445" s="276"/>
      <c r="AW445" s="276"/>
      <c r="AX445" s="276"/>
      <c r="AY445" s="276"/>
      <c r="AZ445" s="276"/>
      <c r="BA445" s="276"/>
      <c r="BB445" s="276"/>
      <c r="BC445" s="276"/>
      <c r="BD445" s="276"/>
      <c r="BE445" s="276"/>
      <c r="BF445" s="276"/>
      <c r="BG445" s="276"/>
      <c r="BH445" s="276"/>
    </row>
    <row r="446" spans="1:60" s="141" customFormat="1" ht="15" customHeight="1" x14ac:dyDescent="0.25">
      <c r="A446" s="1171" t="s">
        <v>1</v>
      </c>
      <c r="B446" s="1171"/>
      <c r="C446" s="1171"/>
      <c r="D446" s="1171"/>
      <c r="E446" s="1171"/>
      <c r="F446" s="1171"/>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76"/>
      <c r="AE446" s="276"/>
      <c r="AF446" s="276"/>
      <c r="AG446" s="276"/>
      <c r="AH446" s="276"/>
      <c r="AI446" s="276"/>
      <c r="AJ446" s="276"/>
      <c r="AK446" s="276"/>
      <c r="AL446" s="276"/>
      <c r="AM446" s="276"/>
      <c r="AN446" s="276"/>
      <c r="AO446" s="276"/>
      <c r="AP446" s="276"/>
      <c r="AQ446" s="276"/>
      <c r="AR446" s="276"/>
      <c r="AS446" s="276"/>
      <c r="AT446" s="276"/>
      <c r="AU446" s="276"/>
      <c r="AV446" s="276"/>
      <c r="AW446" s="276"/>
      <c r="AX446" s="276"/>
      <c r="AY446" s="276"/>
      <c r="AZ446" s="276"/>
      <c r="BA446" s="276"/>
      <c r="BB446" s="276"/>
      <c r="BC446" s="276"/>
      <c r="BD446" s="276"/>
      <c r="BE446" s="276"/>
      <c r="BF446" s="276"/>
      <c r="BG446" s="276"/>
      <c r="BH446" s="276"/>
    </row>
    <row r="447" spans="1:60" s="141" customFormat="1" ht="15" customHeight="1" x14ac:dyDescent="0.25">
      <c r="A447" s="1173" t="s">
        <v>11458</v>
      </c>
      <c r="B447" s="1173"/>
      <c r="C447" s="1173"/>
      <c r="D447" s="1173"/>
      <c r="E447" s="1173"/>
      <c r="F447" s="1173"/>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276"/>
      <c r="AF447" s="276"/>
      <c r="AG447" s="276"/>
      <c r="AH447" s="276"/>
      <c r="AI447" s="276"/>
      <c r="AJ447" s="276"/>
      <c r="AK447" s="276"/>
      <c r="AL447" s="276"/>
      <c r="AM447" s="276"/>
      <c r="AN447" s="276"/>
      <c r="AO447" s="276"/>
      <c r="AP447" s="276"/>
      <c r="AQ447" s="276"/>
      <c r="AR447" s="276"/>
      <c r="AS447" s="276"/>
      <c r="AT447" s="276"/>
      <c r="AU447" s="276"/>
      <c r="AV447" s="276"/>
      <c r="AW447" s="276"/>
      <c r="AX447" s="276"/>
      <c r="AY447" s="276"/>
      <c r="AZ447" s="276"/>
      <c r="BA447" s="276"/>
      <c r="BB447" s="276"/>
      <c r="BC447" s="276"/>
      <c r="BD447" s="276"/>
      <c r="BE447" s="276"/>
      <c r="BF447" s="276"/>
      <c r="BG447" s="276"/>
      <c r="BH447" s="276"/>
    </row>
    <row r="448" spans="1:60" s="141" customFormat="1" ht="15" customHeight="1" x14ac:dyDescent="0.25">
      <c r="A448" s="1173" t="s">
        <v>2</v>
      </c>
      <c r="B448" s="1173"/>
      <c r="C448" s="1173"/>
      <c r="D448" s="1173"/>
      <c r="E448" s="1173"/>
      <c r="F448" s="1173"/>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76"/>
      <c r="AE448" s="276"/>
      <c r="AF448" s="276"/>
      <c r="AG448" s="276"/>
      <c r="AH448" s="276"/>
      <c r="AI448" s="276"/>
      <c r="AJ448" s="276"/>
      <c r="AK448" s="276"/>
      <c r="AL448" s="276"/>
      <c r="AM448" s="276"/>
      <c r="AN448" s="276"/>
      <c r="AO448" s="276"/>
      <c r="AP448" s="276"/>
      <c r="AQ448" s="276"/>
      <c r="AR448" s="276"/>
      <c r="AS448" s="276"/>
      <c r="AT448" s="276"/>
      <c r="AU448" s="276"/>
      <c r="AV448" s="276"/>
      <c r="AW448" s="276"/>
      <c r="AX448" s="276"/>
      <c r="AY448" s="276"/>
      <c r="AZ448" s="276"/>
      <c r="BA448" s="276"/>
      <c r="BB448" s="276"/>
      <c r="BC448" s="276"/>
      <c r="BD448" s="276"/>
      <c r="BE448" s="276"/>
      <c r="BF448" s="276"/>
      <c r="BG448" s="276"/>
      <c r="BH448" s="276"/>
    </row>
    <row r="449" spans="1:60" s="141" customFormat="1" ht="15" customHeight="1" x14ac:dyDescent="0.25">
      <c r="A449" s="626"/>
      <c r="B449" s="627"/>
      <c r="C449" s="628"/>
      <c r="D449" s="629"/>
      <c r="E449" s="630"/>
      <c r="F449" s="631"/>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76"/>
      <c r="AE449" s="276"/>
      <c r="AF449" s="276"/>
      <c r="AG449" s="276"/>
      <c r="AH449" s="276"/>
      <c r="AI449" s="276"/>
      <c r="AJ449" s="276"/>
      <c r="AK449" s="276"/>
      <c r="AL449" s="276"/>
      <c r="AM449" s="276"/>
      <c r="AN449" s="276"/>
      <c r="AO449" s="276"/>
      <c r="AP449" s="276"/>
      <c r="AQ449" s="276"/>
      <c r="AR449" s="276"/>
      <c r="AS449" s="276"/>
      <c r="AT449" s="276"/>
      <c r="AU449" s="276"/>
      <c r="AV449" s="276"/>
      <c r="AW449" s="276"/>
      <c r="AX449" s="276"/>
      <c r="AY449" s="276"/>
      <c r="AZ449" s="276"/>
      <c r="BA449" s="276"/>
      <c r="BB449" s="276"/>
      <c r="BC449" s="276"/>
      <c r="BD449" s="276"/>
      <c r="BE449" s="276"/>
      <c r="BF449" s="276"/>
      <c r="BG449" s="276"/>
      <c r="BH449" s="276"/>
    </row>
    <row r="450" spans="1:60" s="141" customFormat="1" ht="15" customHeight="1" x14ac:dyDescent="0.2">
      <c r="A450" s="1315" t="s">
        <v>15</v>
      </c>
      <c r="B450" s="1316"/>
      <c r="C450" s="1316"/>
      <c r="D450" s="1316"/>
      <c r="E450" s="1316"/>
      <c r="F450" s="1317"/>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276"/>
      <c r="AF450" s="276"/>
      <c r="AG450" s="276"/>
      <c r="AH450" s="276"/>
      <c r="AI450" s="276"/>
      <c r="AJ450" s="276"/>
      <c r="AK450" s="276"/>
      <c r="AL450" s="276"/>
      <c r="AM450" s="276"/>
      <c r="AN450" s="276"/>
      <c r="AO450" s="276"/>
      <c r="AP450" s="276"/>
      <c r="AQ450" s="276"/>
      <c r="AR450" s="276"/>
      <c r="AS450" s="276"/>
      <c r="AT450" s="276"/>
      <c r="AU450" s="276"/>
      <c r="AV450" s="276"/>
      <c r="AW450" s="276"/>
      <c r="AX450" s="276"/>
      <c r="AY450" s="276"/>
      <c r="AZ450" s="276"/>
      <c r="BA450" s="276"/>
      <c r="BB450" s="276"/>
      <c r="BC450" s="276"/>
      <c r="BD450" s="276"/>
      <c r="BE450" s="276"/>
      <c r="BF450" s="276"/>
      <c r="BG450" s="276"/>
      <c r="BH450" s="276"/>
    </row>
    <row r="451" spans="1:60" s="141" customFormat="1" ht="15" customHeight="1" x14ac:dyDescent="0.2">
      <c r="A451" s="1318"/>
      <c r="B451" s="1319"/>
      <c r="C451" s="1319"/>
      <c r="D451" s="1319"/>
      <c r="E451" s="1319"/>
      <c r="F451" s="1320"/>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276"/>
      <c r="AF451" s="276"/>
      <c r="AG451" s="276"/>
      <c r="AH451" s="276"/>
      <c r="AI451" s="276"/>
      <c r="AJ451" s="276"/>
      <c r="AK451" s="276"/>
      <c r="AL451" s="276"/>
      <c r="AM451" s="276"/>
      <c r="AN451" s="276"/>
      <c r="AO451" s="276"/>
      <c r="AP451" s="276"/>
      <c r="AQ451" s="276"/>
      <c r="AR451" s="276"/>
      <c r="AS451" s="276"/>
      <c r="AT451" s="276"/>
      <c r="AU451" s="276"/>
      <c r="AV451" s="276"/>
      <c r="AW451" s="276"/>
      <c r="AX451" s="276"/>
      <c r="AY451" s="276"/>
      <c r="AZ451" s="276"/>
      <c r="BA451" s="276"/>
      <c r="BB451" s="276"/>
      <c r="BC451" s="276"/>
      <c r="BD451" s="276"/>
      <c r="BE451" s="276"/>
      <c r="BF451" s="276"/>
      <c r="BG451" s="276"/>
      <c r="BH451" s="276"/>
    </row>
    <row r="452" spans="1:60" s="141" customFormat="1" ht="15" customHeight="1" x14ac:dyDescent="0.2">
      <c r="A452" s="1314" t="s">
        <v>4</v>
      </c>
      <c r="B452" s="1314"/>
      <c r="C452" s="1314"/>
      <c r="D452" s="1314"/>
      <c r="E452" s="1314"/>
      <c r="F452" s="1041">
        <v>3098002122.3000002</v>
      </c>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76"/>
      <c r="AE452" s="276"/>
      <c r="AF452" s="276"/>
      <c r="AG452" s="276"/>
      <c r="AH452" s="276"/>
      <c r="AI452" s="276"/>
      <c r="AJ452" s="276"/>
      <c r="AK452" s="276"/>
      <c r="AL452" s="276"/>
      <c r="AM452" s="276"/>
      <c r="AN452" s="276"/>
      <c r="AO452" s="276"/>
      <c r="AP452" s="276"/>
      <c r="AQ452" s="276"/>
      <c r="AR452" s="276"/>
      <c r="AS452" s="276"/>
      <c r="AT452" s="276"/>
      <c r="AU452" s="276"/>
      <c r="AV452" s="276"/>
      <c r="AW452" s="276"/>
      <c r="AX452" s="276"/>
      <c r="AY452" s="276"/>
      <c r="AZ452" s="276"/>
      <c r="BA452" s="276"/>
      <c r="BB452" s="276"/>
      <c r="BC452" s="276"/>
      <c r="BD452" s="276"/>
      <c r="BE452" s="276"/>
      <c r="BF452" s="276"/>
      <c r="BG452" s="276"/>
      <c r="BH452" s="276"/>
    </row>
    <row r="453" spans="1:60" s="141" customFormat="1" ht="15" customHeight="1" x14ac:dyDescent="0.2">
      <c r="A453" s="719"/>
      <c r="B453" s="714"/>
      <c r="C453" s="719"/>
      <c r="D453" s="719"/>
      <c r="E453" s="719"/>
      <c r="F453" s="720"/>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276"/>
      <c r="AF453" s="276"/>
      <c r="AG453" s="276"/>
      <c r="AH453" s="276"/>
      <c r="AI453" s="276"/>
      <c r="AJ453" s="276"/>
      <c r="AK453" s="276"/>
      <c r="AL453" s="276"/>
      <c r="AM453" s="276"/>
      <c r="AN453" s="276"/>
      <c r="AO453" s="276"/>
      <c r="AP453" s="276"/>
      <c r="AQ453" s="276"/>
      <c r="AR453" s="276"/>
      <c r="AS453" s="276"/>
      <c r="AT453" s="276"/>
      <c r="AU453" s="276"/>
      <c r="AV453" s="276"/>
      <c r="AW453" s="276"/>
      <c r="AX453" s="276"/>
      <c r="AY453" s="276"/>
      <c r="AZ453" s="276"/>
      <c r="BA453" s="276"/>
      <c r="BB453" s="276"/>
      <c r="BC453" s="276"/>
      <c r="BD453" s="276"/>
      <c r="BE453" s="276"/>
      <c r="BF453" s="276"/>
      <c r="BG453" s="276"/>
      <c r="BH453" s="276"/>
    </row>
    <row r="454" spans="1:60" s="141" customFormat="1" ht="15" customHeight="1" x14ac:dyDescent="0.2">
      <c r="A454" s="1044" t="s">
        <v>5</v>
      </c>
      <c r="B454" s="1044" t="s">
        <v>6</v>
      </c>
      <c r="C454" s="1044" t="s">
        <v>22</v>
      </c>
      <c r="D454" s="1044" t="s">
        <v>8</v>
      </c>
      <c r="E454" s="1044" t="s">
        <v>9</v>
      </c>
      <c r="F454" s="1044" t="s">
        <v>6181</v>
      </c>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276"/>
      <c r="AE454" s="276"/>
      <c r="AF454" s="276"/>
      <c r="AG454" s="276"/>
      <c r="AH454" s="276"/>
      <c r="AI454" s="276"/>
      <c r="AJ454" s="276"/>
      <c r="AK454" s="276"/>
      <c r="AL454" s="276"/>
      <c r="AM454" s="276"/>
      <c r="AN454" s="276"/>
      <c r="AO454" s="276"/>
      <c r="AP454" s="276"/>
      <c r="AQ454" s="276"/>
      <c r="AR454" s="276"/>
      <c r="AS454" s="276"/>
      <c r="AT454" s="276"/>
      <c r="AU454" s="276"/>
      <c r="AV454" s="276"/>
      <c r="AW454" s="276"/>
      <c r="AX454" s="276"/>
      <c r="AY454" s="276"/>
      <c r="AZ454" s="276"/>
      <c r="BA454" s="276"/>
      <c r="BB454" s="276"/>
      <c r="BC454" s="276"/>
      <c r="BD454" s="276"/>
      <c r="BE454" s="276"/>
      <c r="BF454" s="276"/>
      <c r="BG454" s="276"/>
      <c r="BH454" s="276"/>
    </row>
    <row r="455" spans="1:60" s="141" customFormat="1" ht="15" customHeight="1" x14ac:dyDescent="0.2">
      <c r="A455" s="640"/>
      <c r="B455" s="4"/>
      <c r="C455" s="641" t="s">
        <v>16</v>
      </c>
      <c r="D455" s="723">
        <v>802473605.04999995</v>
      </c>
      <c r="E455" s="153"/>
      <c r="F455" s="724">
        <f>F452+D455</f>
        <v>3900475727.3500004</v>
      </c>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276"/>
      <c r="AE455" s="276"/>
      <c r="AF455" s="276"/>
      <c r="AG455" s="276"/>
      <c r="AH455" s="276"/>
      <c r="AI455" s="276"/>
      <c r="AJ455" s="276"/>
      <c r="AK455" s="276"/>
      <c r="AL455" s="276"/>
      <c r="AM455" s="276"/>
      <c r="AN455" s="276"/>
      <c r="AO455" s="276"/>
      <c r="AP455" s="276"/>
      <c r="AQ455" s="276"/>
      <c r="AR455" s="276"/>
      <c r="AS455" s="276"/>
      <c r="AT455" s="276"/>
      <c r="AU455" s="276"/>
      <c r="AV455" s="276"/>
      <c r="AW455" s="276"/>
      <c r="AX455" s="276"/>
      <c r="AY455" s="276"/>
      <c r="AZ455" s="276"/>
      <c r="BA455" s="276"/>
      <c r="BB455" s="276"/>
      <c r="BC455" s="276"/>
      <c r="BD455" s="276"/>
      <c r="BE455" s="276"/>
      <c r="BF455" s="276"/>
      <c r="BG455" s="276"/>
      <c r="BH455" s="276"/>
    </row>
    <row r="456" spans="1:60" s="141" customFormat="1" ht="15" customHeight="1" x14ac:dyDescent="0.2">
      <c r="A456" s="640"/>
      <c r="B456" s="4"/>
      <c r="C456" s="641" t="s">
        <v>387</v>
      </c>
      <c r="D456" s="723"/>
      <c r="E456" s="153"/>
      <c r="F456" s="724">
        <f>F455+D456</f>
        <v>3900475727.3500004</v>
      </c>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276"/>
      <c r="AF456" s="276"/>
      <c r="AG456" s="276"/>
      <c r="AH456" s="276"/>
      <c r="AI456" s="276"/>
      <c r="AJ456" s="276"/>
      <c r="AK456" s="276"/>
      <c r="AL456" s="276"/>
      <c r="AM456" s="276"/>
      <c r="AN456" s="276"/>
      <c r="AO456" s="276"/>
      <c r="AP456" s="276"/>
      <c r="AQ456" s="276"/>
      <c r="AR456" s="276"/>
      <c r="AS456" s="276"/>
      <c r="AT456" s="276"/>
      <c r="AU456" s="276"/>
      <c r="AV456" s="276"/>
      <c r="AW456" s="276"/>
      <c r="AX456" s="276"/>
      <c r="AY456" s="276"/>
      <c r="AZ456" s="276"/>
      <c r="BA456" s="276"/>
      <c r="BB456" s="276"/>
      <c r="BC456" s="276"/>
      <c r="BD456" s="276"/>
      <c r="BE456" s="276"/>
      <c r="BF456" s="276"/>
      <c r="BG456" s="276"/>
      <c r="BH456" s="276"/>
    </row>
    <row r="457" spans="1:60" s="141" customFormat="1" ht="15" customHeight="1" x14ac:dyDescent="0.2">
      <c r="A457" s="640"/>
      <c r="B457" s="4"/>
      <c r="C457" s="641" t="s">
        <v>1759</v>
      </c>
      <c r="D457" s="723"/>
      <c r="E457" s="153"/>
      <c r="F457" s="724">
        <f>F456</f>
        <v>3900475727.3500004</v>
      </c>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76"/>
      <c r="AE457" s="276"/>
      <c r="AF457" s="276"/>
      <c r="AG457" s="276"/>
      <c r="AH457" s="276"/>
      <c r="AI457" s="276"/>
      <c r="AJ457" s="276"/>
      <c r="AK457" s="276"/>
      <c r="AL457" s="276"/>
      <c r="AM457" s="276"/>
      <c r="AN457" s="276"/>
      <c r="AO457" s="276"/>
      <c r="AP457" s="276"/>
      <c r="AQ457" s="276"/>
      <c r="AR457" s="276"/>
      <c r="AS457" s="276"/>
      <c r="AT457" s="276"/>
      <c r="AU457" s="276"/>
      <c r="AV457" s="276"/>
      <c r="AW457" s="276"/>
      <c r="AX457" s="276"/>
      <c r="AY457" s="276"/>
      <c r="AZ457" s="276"/>
      <c r="BA457" s="276"/>
      <c r="BB457" s="276"/>
      <c r="BC457" s="276"/>
      <c r="BD457" s="276"/>
      <c r="BE457" s="276"/>
      <c r="BF457" s="276"/>
      <c r="BG457" s="276"/>
      <c r="BH457" s="276"/>
    </row>
    <row r="458" spans="1:60" s="141" customFormat="1" ht="15" customHeight="1" x14ac:dyDescent="0.2">
      <c r="A458" s="644"/>
      <c r="B458" s="708"/>
      <c r="C458" s="641" t="s">
        <v>34</v>
      </c>
      <c r="D458" s="723"/>
      <c r="E458" s="723"/>
      <c r="F458" s="724">
        <f t="shared" ref="F458:F459" si="7">F457</f>
        <v>3900475727.3500004</v>
      </c>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76"/>
      <c r="AE458" s="276"/>
      <c r="AF458" s="276"/>
      <c r="AG458" s="276"/>
      <c r="AH458" s="276"/>
      <c r="AI458" s="276"/>
      <c r="AJ458" s="276"/>
      <c r="AK458" s="276"/>
      <c r="AL458" s="276"/>
      <c r="AM458" s="276"/>
      <c r="AN458" s="276"/>
      <c r="AO458" s="276"/>
      <c r="AP458" s="276"/>
      <c r="AQ458" s="276"/>
      <c r="AR458" s="276"/>
      <c r="AS458" s="276"/>
      <c r="AT458" s="276"/>
      <c r="AU458" s="276"/>
      <c r="AV458" s="276"/>
      <c r="AW458" s="276"/>
      <c r="AX458" s="276"/>
      <c r="AY458" s="276"/>
      <c r="AZ458" s="276"/>
      <c r="BA458" s="276"/>
      <c r="BB458" s="276"/>
      <c r="BC458" s="276"/>
      <c r="BD458" s="276"/>
      <c r="BE458" s="276"/>
      <c r="BF458" s="276"/>
      <c r="BG458" s="276"/>
      <c r="BH458" s="276"/>
    </row>
    <row r="459" spans="1:60" s="141" customFormat="1" ht="15" customHeight="1" x14ac:dyDescent="0.2">
      <c r="A459" s="644"/>
      <c r="B459" s="708"/>
      <c r="C459" s="641" t="s">
        <v>16</v>
      </c>
      <c r="D459" s="645"/>
      <c r="E459" s="789"/>
      <c r="F459" s="724">
        <f t="shared" si="7"/>
        <v>3900475727.3500004</v>
      </c>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76"/>
      <c r="AE459" s="276"/>
      <c r="AF459" s="276"/>
      <c r="AG459" s="276"/>
      <c r="AH459" s="276"/>
      <c r="AI459" s="276"/>
      <c r="AJ459" s="276"/>
      <c r="AK459" s="276"/>
      <c r="AL459" s="276"/>
      <c r="AM459" s="276"/>
      <c r="AN459" s="276"/>
      <c r="AO459" s="276"/>
      <c r="AP459" s="276"/>
      <c r="AQ459" s="276"/>
      <c r="AR459" s="276"/>
      <c r="AS459" s="276"/>
      <c r="AT459" s="276"/>
      <c r="AU459" s="276"/>
      <c r="AV459" s="276"/>
      <c r="AW459" s="276"/>
      <c r="AX459" s="276"/>
      <c r="AY459" s="276"/>
      <c r="AZ459" s="276"/>
      <c r="BA459" s="276"/>
      <c r="BB459" s="276"/>
      <c r="BC459" s="276"/>
      <c r="BD459" s="276"/>
      <c r="BE459" s="276"/>
      <c r="BF459" s="276"/>
      <c r="BG459" s="276"/>
      <c r="BH459" s="276"/>
    </row>
    <row r="460" spans="1:60" s="141" customFormat="1" ht="15" customHeight="1" x14ac:dyDescent="0.2">
      <c r="A460" s="654"/>
      <c r="B460" s="708"/>
      <c r="C460" s="657" t="s">
        <v>1090</v>
      </c>
      <c r="D460" s="128"/>
      <c r="E460" s="153">
        <v>345400.54</v>
      </c>
      <c r="F460" s="724">
        <f>F459-E460</f>
        <v>3900130326.8100004</v>
      </c>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76"/>
      <c r="AE460" s="276"/>
      <c r="AF460" s="276"/>
      <c r="AG460" s="276"/>
      <c r="AH460" s="276"/>
      <c r="AI460" s="276"/>
      <c r="AJ460" s="276"/>
      <c r="AK460" s="276"/>
      <c r="AL460" s="276"/>
      <c r="AM460" s="276"/>
      <c r="AN460" s="276"/>
      <c r="AO460" s="276"/>
      <c r="AP460" s="276"/>
      <c r="AQ460" s="276"/>
      <c r="AR460" s="276"/>
      <c r="AS460" s="276"/>
      <c r="AT460" s="276"/>
      <c r="AU460" s="276"/>
      <c r="AV460" s="276"/>
      <c r="AW460" s="276"/>
      <c r="AX460" s="276"/>
      <c r="AY460" s="276"/>
      <c r="AZ460" s="276"/>
      <c r="BA460" s="276"/>
      <c r="BB460" s="276"/>
      <c r="BC460" s="276"/>
      <c r="BD460" s="276"/>
      <c r="BE460" s="276"/>
      <c r="BF460" s="276"/>
      <c r="BG460" s="276"/>
      <c r="BH460" s="276"/>
    </row>
    <row r="461" spans="1:60" s="141" customFormat="1" ht="15" customHeight="1" x14ac:dyDescent="0.2">
      <c r="A461" s="654"/>
      <c r="B461" s="708"/>
      <c r="C461" s="656" t="s">
        <v>2479</v>
      </c>
      <c r="D461" s="128"/>
      <c r="E461" s="790">
        <v>590091.53</v>
      </c>
      <c r="F461" s="724">
        <f t="shared" ref="F461:F524" si="8">F460-E461</f>
        <v>3899540235.2800002</v>
      </c>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76"/>
      <c r="AE461" s="276"/>
      <c r="AF461" s="276"/>
      <c r="AG461" s="276"/>
      <c r="AH461" s="276"/>
      <c r="AI461" s="276"/>
      <c r="AJ461" s="276"/>
      <c r="AK461" s="276"/>
      <c r="AL461" s="276"/>
      <c r="AM461" s="276"/>
      <c r="AN461" s="276"/>
      <c r="AO461" s="276"/>
      <c r="AP461" s="276"/>
      <c r="AQ461" s="276"/>
      <c r="AR461" s="276"/>
      <c r="AS461" s="276"/>
      <c r="AT461" s="276"/>
      <c r="AU461" s="276"/>
      <c r="AV461" s="276"/>
      <c r="AW461" s="276"/>
      <c r="AX461" s="276"/>
      <c r="AY461" s="276"/>
      <c r="AZ461" s="276"/>
      <c r="BA461" s="276"/>
      <c r="BB461" s="276"/>
      <c r="BC461" s="276"/>
      <c r="BD461" s="276"/>
      <c r="BE461" s="276"/>
      <c r="BF461" s="276"/>
      <c r="BG461" s="276"/>
      <c r="BH461" s="276"/>
    </row>
    <row r="462" spans="1:60" s="141" customFormat="1" ht="15" customHeight="1" x14ac:dyDescent="0.2">
      <c r="A462" s="654"/>
      <c r="B462" s="708"/>
      <c r="C462" s="657" t="s">
        <v>1083</v>
      </c>
      <c r="D462" s="128"/>
      <c r="E462" s="790">
        <v>2500</v>
      </c>
      <c r="F462" s="724">
        <f t="shared" si="8"/>
        <v>3899537735.2800002</v>
      </c>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276"/>
      <c r="AF462" s="276"/>
      <c r="AG462" s="276"/>
      <c r="AH462" s="276"/>
      <c r="AI462" s="276"/>
      <c r="AJ462" s="276"/>
      <c r="AK462" s="276"/>
      <c r="AL462" s="276"/>
      <c r="AM462" s="276"/>
      <c r="AN462" s="276"/>
      <c r="AO462" s="276"/>
      <c r="AP462" s="276"/>
      <c r="AQ462" s="276"/>
      <c r="AR462" s="276"/>
      <c r="AS462" s="276"/>
      <c r="AT462" s="276"/>
      <c r="AU462" s="276"/>
      <c r="AV462" s="276"/>
      <c r="AW462" s="276"/>
      <c r="AX462" s="276"/>
      <c r="AY462" s="276"/>
      <c r="AZ462" s="276"/>
      <c r="BA462" s="276"/>
      <c r="BB462" s="276"/>
      <c r="BC462" s="276"/>
      <c r="BD462" s="276"/>
      <c r="BE462" s="276"/>
      <c r="BF462" s="276"/>
      <c r="BG462" s="276"/>
      <c r="BH462" s="276"/>
    </row>
    <row r="463" spans="1:60" s="141" customFormat="1" ht="15" customHeight="1" x14ac:dyDescent="0.2">
      <c r="A463" s="654"/>
      <c r="B463" s="708"/>
      <c r="C463" s="657" t="s">
        <v>1358</v>
      </c>
      <c r="D463" s="128"/>
      <c r="E463" s="790">
        <v>175</v>
      </c>
      <c r="F463" s="724">
        <f t="shared" si="8"/>
        <v>3899537560.2800002</v>
      </c>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76"/>
      <c r="AE463" s="276"/>
      <c r="AF463" s="276"/>
      <c r="AG463" s="276"/>
      <c r="AH463" s="276"/>
      <c r="AI463" s="276"/>
      <c r="AJ463" s="276"/>
      <c r="AK463" s="276"/>
      <c r="AL463" s="276"/>
      <c r="AM463" s="276"/>
      <c r="AN463" s="276"/>
      <c r="AO463" s="276"/>
      <c r="AP463" s="276"/>
      <c r="AQ463" s="276"/>
      <c r="AR463" s="276"/>
      <c r="AS463" s="276"/>
      <c r="AT463" s="276"/>
      <c r="AU463" s="276"/>
      <c r="AV463" s="276"/>
      <c r="AW463" s="276"/>
      <c r="AX463" s="276"/>
      <c r="AY463" s="276"/>
      <c r="AZ463" s="276"/>
      <c r="BA463" s="276"/>
      <c r="BB463" s="276"/>
      <c r="BC463" s="276"/>
      <c r="BD463" s="276"/>
      <c r="BE463" s="276"/>
      <c r="BF463" s="276"/>
      <c r="BG463" s="276"/>
      <c r="BH463" s="276"/>
    </row>
    <row r="464" spans="1:60" s="141" customFormat="1" ht="57" customHeight="1" x14ac:dyDescent="0.2">
      <c r="A464" s="464">
        <v>44531</v>
      </c>
      <c r="B464" s="5" t="s">
        <v>12584</v>
      </c>
      <c r="C464" s="193" t="s">
        <v>12513</v>
      </c>
      <c r="D464" s="198"/>
      <c r="E464" s="42">
        <v>12788076.460000001</v>
      </c>
      <c r="F464" s="724">
        <f t="shared" si="8"/>
        <v>3886749483.8200002</v>
      </c>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76"/>
      <c r="AE464" s="276"/>
      <c r="AF464" s="276"/>
      <c r="AG464" s="276"/>
      <c r="AH464" s="276"/>
      <c r="AI464" s="276"/>
      <c r="AJ464" s="276"/>
      <c r="AK464" s="276"/>
      <c r="AL464" s="276"/>
      <c r="AM464" s="276"/>
      <c r="AN464" s="276"/>
      <c r="AO464" s="276"/>
      <c r="AP464" s="276"/>
      <c r="AQ464" s="276"/>
      <c r="AR464" s="276"/>
      <c r="AS464" s="276"/>
      <c r="AT464" s="276"/>
      <c r="AU464" s="276"/>
      <c r="AV464" s="276"/>
      <c r="AW464" s="276"/>
      <c r="AX464" s="276"/>
      <c r="AY464" s="276"/>
      <c r="AZ464" s="276"/>
      <c r="BA464" s="276"/>
      <c r="BB464" s="276"/>
      <c r="BC464" s="276"/>
      <c r="BD464" s="276"/>
      <c r="BE464" s="276"/>
      <c r="BF464" s="276"/>
      <c r="BG464" s="276"/>
      <c r="BH464" s="276"/>
    </row>
    <row r="465" spans="1:60" s="141" customFormat="1" ht="30" customHeight="1" x14ac:dyDescent="0.2">
      <c r="A465" s="464">
        <v>44531</v>
      </c>
      <c r="B465" s="661" t="s">
        <v>12585</v>
      </c>
      <c r="C465" s="193" t="s">
        <v>12514</v>
      </c>
      <c r="D465" s="198"/>
      <c r="E465" s="42">
        <v>2362187.5699999998</v>
      </c>
      <c r="F465" s="724">
        <f t="shared" si="8"/>
        <v>3884387296.25</v>
      </c>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76"/>
      <c r="AE465" s="276"/>
      <c r="AF465" s="276"/>
      <c r="AG465" s="276"/>
      <c r="AH465" s="276"/>
      <c r="AI465" s="276"/>
      <c r="AJ465" s="276"/>
      <c r="AK465" s="276"/>
      <c r="AL465" s="276"/>
      <c r="AM465" s="276"/>
      <c r="AN465" s="276"/>
      <c r="AO465" s="276"/>
      <c r="AP465" s="276"/>
      <c r="AQ465" s="276"/>
      <c r="AR465" s="276"/>
      <c r="AS465" s="276"/>
      <c r="AT465" s="276"/>
      <c r="AU465" s="276"/>
      <c r="AV465" s="276"/>
      <c r="AW465" s="276"/>
      <c r="AX465" s="276"/>
      <c r="AY465" s="276"/>
      <c r="AZ465" s="276"/>
      <c r="BA465" s="276"/>
      <c r="BB465" s="276"/>
      <c r="BC465" s="276"/>
      <c r="BD465" s="276"/>
      <c r="BE465" s="276"/>
      <c r="BF465" s="276"/>
      <c r="BG465" s="276"/>
      <c r="BH465" s="276"/>
    </row>
    <row r="466" spans="1:60" s="141" customFormat="1" ht="27.75" customHeight="1" x14ac:dyDescent="0.2">
      <c r="A466" s="464">
        <v>44503</v>
      </c>
      <c r="B466" s="661">
        <v>34034</v>
      </c>
      <c r="C466" s="193" t="s">
        <v>12515</v>
      </c>
      <c r="D466" s="198"/>
      <c r="E466" s="42">
        <v>3645900.23</v>
      </c>
      <c r="F466" s="724">
        <f t="shared" si="8"/>
        <v>3880741396.02</v>
      </c>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76"/>
      <c r="AE466" s="276"/>
      <c r="AF466" s="276"/>
      <c r="AG466" s="276"/>
      <c r="AH466" s="276"/>
      <c r="AI466" s="276"/>
      <c r="AJ466" s="276"/>
      <c r="AK466" s="276"/>
      <c r="AL466" s="276"/>
      <c r="AM466" s="276"/>
      <c r="AN466" s="276"/>
      <c r="AO466" s="276"/>
      <c r="AP466" s="276"/>
      <c r="AQ466" s="276"/>
      <c r="AR466" s="276"/>
      <c r="AS466" s="276"/>
      <c r="AT466" s="276"/>
      <c r="AU466" s="276"/>
      <c r="AV466" s="276"/>
      <c r="AW466" s="276"/>
      <c r="AX466" s="276"/>
      <c r="AY466" s="276"/>
      <c r="AZ466" s="276"/>
      <c r="BA466" s="276"/>
      <c r="BB466" s="276"/>
      <c r="BC466" s="276"/>
      <c r="BD466" s="276"/>
      <c r="BE466" s="276"/>
      <c r="BF466" s="276"/>
      <c r="BG466" s="276"/>
      <c r="BH466" s="276"/>
    </row>
    <row r="467" spans="1:60" s="141" customFormat="1" ht="35.25" customHeight="1" x14ac:dyDescent="0.2">
      <c r="A467" s="464">
        <v>44503</v>
      </c>
      <c r="B467" s="661">
        <v>34035</v>
      </c>
      <c r="C467" s="193" t="s">
        <v>12516</v>
      </c>
      <c r="D467" s="198"/>
      <c r="E467" s="42">
        <v>10953692.51</v>
      </c>
      <c r="F467" s="724">
        <f t="shared" si="8"/>
        <v>3869787703.5099998</v>
      </c>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76"/>
      <c r="AE467" s="276"/>
      <c r="AF467" s="276"/>
      <c r="AG467" s="276"/>
      <c r="AH467" s="276"/>
      <c r="AI467" s="276"/>
      <c r="AJ467" s="276"/>
      <c r="AK467" s="276"/>
      <c r="AL467" s="276"/>
      <c r="AM467" s="276"/>
      <c r="AN467" s="276"/>
      <c r="AO467" s="276"/>
      <c r="AP467" s="276"/>
      <c r="AQ467" s="276"/>
      <c r="AR467" s="276"/>
      <c r="AS467" s="276"/>
      <c r="AT467" s="276"/>
      <c r="AU467" s="276"/>
      <c r="AV467" s="276"/>
      <c r="AW467" s="276"/>
      <c r="AX467" s="276"/>
      <c r="AY467" s="276"/>
      <c r="AZ467" s="276"/>
      <c r="BA467" s="276"/>
      <c r="BB467" s="276"/>
      <c r="BC467" s="276"/>
      <c r="BD467" s="276"/>
      <c r="BE467" s="276"/>
      <c r="BF467" s="276"/>
      <c r="BG467" s="276"/>
      <c r="BH467" s="276"/>
    </row>
    <row r="468" spans="1:60" s="141" customFormat="1" ht="32.25" customHeight="1" x14ac:dyDescent="0.2">
      <c r="A468" s="464">
        <v>44503</v>
      </c>
      <c r="B468" s="661">
        <v>34036</v>
      </c>
      <c r="C468" s="193" t="s">
        <v>12517</v>
      </c>
      <c r="D468" s="198"/>
      <c r="E468" s="42">
        <v>270000</v>
      </c>
      <c r="F468" s="724">
        <f t="shared" si="8"/>
        <v>3869517703.5099998</v>
      </c>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76"/>
      <c r="AE468" s="276"/>
      <c r="AF468" s="276"/>
      <c r="AG468" s="276"/>
      <c r="AH468" s="276"/>
      <c r="AI468" s="276"/>
      <c r="AJ468" s="276"/>
      <c r="AK468" s="276"/>
      <c r="AL468" s="276"/>
      <c r="AM468" s="276"/>
      <c r="AN468" s="276"/>
      <c r="AO468" s="276"/>
      <c r="AP468" s="276"/>
      <c r="AQ468" s="276"/>
      <c r="AR468" s="276"/>
      <c r="AS468" s="276"/>
      <c r="AT468" s="276"/>
      <c r="AU468" s="276"/>
      <c r="AV468" s="276"/>
      <c r="AW468" s="276"/>
      <c r="AX468" s="276"/>
      <c r="AY468" s="276"/>
      <c r="AZ468" s="276"/>
      <c r="BA468" s="276"/>
      <c r="BB468" s="276"/>
      <c r="BC468" s="276"/>
      <c r="BD468" s="276"/>
      <c r="BE468" s="276"/>
      <c r="BF468" s="276"/>
      <c r="BG468" s="276"/>
      <c r="BH468" s="276"/>
    </row>
    <row r="469" spans="1:60" s="141" customFormat="1" ht="34.5" customHeight="1" x14ac:dyDescent="0.2">
      <c r="A469" s="464">
        <v>44503</v>
      </c>
      <c r="B469" s="5">
        <v>34037</v>
      </c>
      <c r="C469" s="193" t="s">
        <v>12518</v>
      </c>
      <c r="D469" s="198"/>
      <c r="E469" s="42">
        <v>14291990.960000001</v>
      </c>
      <c r="F469" s="724">
        <f t="shared" si="8"/>
        <v>3855225712.5499997</v>
      </c>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76"/>
      <c r="AE469" s="276"/>
      <c r="AF469" s="276"/>
      <c r="AG469" s="276"/>
      <c r="AH469" s="276"/>
      <c r="AI469" s="276"/>
      <c r="AJ469" s="276"/>
      <c r="AK469" s="276"/>
      <c r="AL469" s="276"/>
      <c r="AM469" s="276"/>
      <c r="AN469" s="276"/>
      <c r="AO469" s="276"/>
      <c r="AP469" s="276"/>
      <c r="AQ469" s="276"/>
      <c r="AR469" s="276"/>
      <c r="AS469" s="276"/>
      <c r="AT469" s="276"/>
      <c r="AU469" s="276"/>
      <c r="AV469" s="276"/>
      <c r="AW469" s="276"/>
      <c r="AX469" s="276"/>
      <c r="AY469" s="276"/>
      <c r="AZ469" s="276"/>
      <c r="BA469" s="276"/>
      <c r="BB469" s="276"/>
      <c r="BC469" s="276"/>
      <c r="BD469" s="276"/>
      <c r="BE469" s="276"/>
      <c r="BF469" s="276"/>
      <c r="BG469" s="276"/>
      <c r="BH469" s="276"/>
    </row>
    <row r="470" spans="1:60" s="141" customFormat="1" ht="38.25" customHeight="1" x14ac:dyDescent="0.2">
      <c r="A470" s="464">
        <v>44503</v>
      </c>
      <c r="B470" s="5">
        <v>34038</v>
      </c>
      <c r="C470" s="193" t="s">
        <v>12519</v>
      </c>
      <c r="D470" s="198"/>
      <c r="E470" s="42">
        <v>2338107.66</v>
      </c>
      <c r="F470" s="724">
        <f t="shared" si="8"/>
        <v>3852887604.8899999</v>
      </c>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276"/>
      <c r="AF470" s="276"/>
      <c r="AG470" s="276"/>
      <c r="AH470" s="276"/>
      <c r="AI470" s="276"/>
      <c r="AJ470" s="276"/>
      <c r="AK470" s="276"/>
      <c r="AL470" s="276"/>
      <c r="AM470" s="276"/>
      <c r="AN470" s="276"/>
      <c r="AO470" s="276"/>
      <c r="AP470" s="276"/>
      <c r="AQ470" s="276"/>
      <c r="AR470" s="276"/>
      <c r="AS470" s="276"/>
      <c r="AT470" s="276"/>
      <c r="AU470" s="276"/>
      <c r="AV470" s="276"/>
      <c r="AW470" s="276"/>
      <c r="AX470" s="276"/>
      <c r="AY470" s="276"/>
      <c r="AZ470" s="276"/>
      <c r="BA470" s="276"/>
      <c r="BB470" s="276"/>
      <c r="BC470" s="276"/>
      <c r="BD470" s="276"/>
      <c r="BE470" s="276"/>
      <c r="BF470" s="276"/>
      <c r="BG470" s="276"/>
      <c r="BH470" s="276"/>
    </row>
    <row r="471" spans="1:60" s="141" customFormat="1" ht="40.5" customHeight="1" x14ac:dyDescent="0.2">
      <c r="A471" s="464">
        <v>44503</v>
      </c>
      <c r="B471" s="661" t="s">
        <v>12586</v>
      </c>
      <c r="C471" s="193" t="s">
        <v>12520</v>
      </c>
      <c r="D471" s="95"/>
      <c r="E471" s="42">
        <v>2039399.09</v>
      </c>
      <c r="F471" s="724">
        <f t="shared" si="8"/>
        <v>3850848205.7999997</v>
      </c>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276"/>
      <c r="AF471" s="276"/>
      <c r="AG471" s="276"/>
      <c r="AH471" s="276"/>
      <c r="AI471" s="276"/>
      <c r="AJ471" s="276"/>
      <c r="AK471" s="276"/>
      <c r="AL471" s="276"/>
      <c r="AM471" s="276"/>
      <c r="AN471" s="276"/>
      <c r="AO471" s="276"/>
      <c r="AP471" s="276"/>
      <c r="AQ471" s="276"/>
      <c r="AR471" s="276"/>
      <c r="AS471" s="276"/>
      <c r="AT471" s="276"/>
      <c r="AU471" s="276"/>
      <c r="AV471" s="276"/>
      <c r="AW471" s="276"/>
      <c r="AX471" s="276"/>
      <c r="AY471" s="276"/>
      <c r="AZ471" s="276"/>
      <c r="BA471" s="276"/>
      <c r="BB471" s="276"/>
      <c r="BC471" s="276"/>
      <c r="BD471" s="276"/>
      <c r="BE471" s="276"/>
      <c r="BF471" s="276"/>
      <c r="BG471" s="276"/>
      <c r="BH471" s="276"/>
    </row>
    <row r="472" spans="1:60" s="141" customFormat="1" ht="40.5" customHeight="1" x14ac:dyDescent="0.2">
      <c r="A472" s="464">
        <v>44503</v>
      </c>
      <c r="B472" s="661" t="s">
        <v>12587</v>
      </c>
      <c r="C472" s="193" t="s">
        <v>12521</v>
      </c>
      <c r="D472" s="95"/>
      <c r="E472" s="42">
        <v>2204644.5299999998</v>
      </c>
      <c r="F472" s="724">
        <f t="shared" si="8"/>
        <v>3848643561.2699995</v>
      </c>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76"/>
      <c r="AE472" s="276"/>
      <c r="AF472" s="276"/>
      <c r="AG472" s="276"/>
      <c r="AH472" s="276"/>
      <c r="AI472" s="276"/>
      <c r="AJ472" s="276"/>
      <c r="AK472" s="276"/>
      <c r="AL472" s="276"/>
      <c r="AM472" s="276"/>
      <c r="AN472" s="276"/>
      <c r="AO472" s="276"/>
      <c r="AP472" s="276"/>
      <c r="AQ472" s="276"/>
      <c r="AR472" s="276"/>
      <c r="AS472" s="276"/>
      <c r="AT472" s="276"/>
      <c r="AU472" s="276"/>
      <c r="AV472" s="276"/>
      <c r="AW472" s="276"/>
      <c r="AX472" s="276"/>
      <c r="AY472" s="276"/>
      <c r="AZ472" s="276"/>
      <c r="BA472" s="276"/>
      <c r="BB472" s="276"/>
      <c r="BC472" s="276"/>
      <c r="BD472" s="276"/>
      <c r="BE472" s="276"/>
      <c r="BF472" s="276"/>
      <c r="BG472" s="276"/>
      <c r="BH472" s="276"/>
    </row>
    <row r="473" spans="1:60" s="141" customFormat="1" ht="35.25" customHeight="1" x14ac:dyDescent="0.2">
      <c r="A473" s="464">
        <v>44536</v>
      </c>
      <c r="B473" s="661">
        <v>34039</v>
      </c>
      <c r="C473" s="193" t="s">
        <v>12522</v>
      </c>
      <c r="D473" s="95"/>
      <c r="E473" s="42">
        <v>12267081.49</v>
      </c>
      <c r="F473" s="724">
        <f t="shared" si="8"/>
        <v>3836376479.7799997</v>
      </c>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76"/>
      <c r="AE473" s="276"/>
      <c r="AF473" s="276"/>
      <c r="AG473" s="276"/>
      <c r="AH473" s="276"/>
      <c r="AI473" s="276"/>
      <c r="AJ473" s="276"/>
      <c r="AK473" s="276"/>
      <c r="AL473" s="276"/>
      <c r="AM473" s="276"/>
      <c r="AN473" s="276"/>
      <c r="AO473" s="276"/>
      <c r="AP473" s="276"/>
      <c r="AQ473" s="276"/>
      <c r="AR473" s="276"/>
      <c r="AS473" s="276"/>
      <c r="AT473" s="276"/>
      <c r="AU473" s="276"/>
      <c r="AV473" s="276"/>
      <c r="AW473" s="276"/>
      <c r="AX473" s="276"/>
      <c r="AY473" s="276"/>
      <c r="AZ473" s="276"/>
      <c r="BA473" s="276"/>
      <c r="BB473" s="276"/>
      <c r="BC473" s="276"/>
      <c r="BD473" s="276"/>
      <c r="BE473" s="276"/>
      <c r="BF473" s="276"/>
      <c r="BG473" s="276"/>
      <c r="BH473" s="276"/>
    </row>
    <row r="474" spans="1:60" s="141" customFormat="1" ht="42" customHeight="1" x14ac:dyDescent="0.2">
      <c r="A474" s="464">
        <v>44538</v>
      </c>
      <c r="B474" s="661" t="s">
        <v>12588</v>
      </c>
      <c r="C474" s="193" t="s">
        <v>12523</v>
      </c>
      <c r="D474" s="95"/>
      <c r="E474" s="42">
        <v>6184044.3300000001</v>
      </c>
      <c r="F474" s="724">
        <f t="shared" si="8"/>
        <v>3830192435.4499998</v>
      </c>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76"/>
      <c r="AE474" s="276"/>
      <c r="AF474" s="276"/>
      <c r="AG474" s="276"/>
      <c r="AH474" s="276"/>
      <c r="AI474" s="276"/>
      <c r="AJ474" s="276"/>
      <c r="AK474" s="276"/>
      <c r="AL474" s="276"/>
      <c r="AM474" s="276"/>
      <c r="AN474" s="276"/>
      <c r="AO474" s="276"/>
      <c r="AP474" s="276"/>
      <c r="AQ474" s="276"/>
      <c r="AR474" s="276"/>
      <c r="AS474" s="276"/>
      <c r="AT474" s="276"/>
      <c r="AU474" s="276"/>
      <c r="AV474" s="276"/>
      <c r="AW474" s="276"/>
      <c r="AX474" s="276"/>
      <c r="AY474" s="276"/>
      <c r="AZ474" s="276"/>
      <c r="BA474" s="276"/>
      <c r="BB474" s="276"/>
      <c r="BC474" s="276"/>
      <c r="BD474" s="276"/>
      <c r="BE474" s="276"/>
      <c r="BF474" s="276"/>
      <c r="BG474" s="276"/>
      <c r="BH474" s="276"/>
    </row>
    <row r="475" spans="1:60" s="141" customFormat="1" ht="32.25" customHeight="1" x14ac:dyDescent="0.2">
      <c r="A475" s="464">
        <v>44538</v>
      </c>
      <c r="B475" s="661" t="s">
        <v>12589</v>
      </c>
      <c r="C475" s="193" t="s">
        <v>12524</v>
      </c>
      <c r="D475" s="95"/>
      <c r="E475" s="42">
        <v>5307467.2699999996</v>
      </c>
      <c r="F475" s="724">
        <f t="shared" si="8"/>
        <v>3824884968.1799998</v>
      </c>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76"/>
      <c r="AE475" s="276"/>
      <c r="AF475" s="276"/>
      <c r="AG475" s="276"/>
      <c r="AH475" s="276"/>
      <c r="AI475" s="276"/>
      <c r="AJ475" s="276"/>
      <c r="AK475" s="276"/>
      <c r="AL475" s="276"/>
      <c r="AM475" s="276"/>
      <c r="AN475" s="276"/>
      <c r="AO475" s="276"/>
      <c r="AP475" s="276"/>
      <c r="AQ475" s="276"/>
      <c r="AR475" s="276"/>
      <c r="AS475" s="276"/>
      <c r="AT475" s="276"/>
      <c r="AU475" s="276"/>
      <c r="AV475" s="276"/>
      <c r="AW475" s="276"/>
      <c r="AX475" s="276"/>
      <c r="AY475" s="276"/>
      <c r="AZ475" s="276"/>
      <c r="BA475" s="276"/>
      <c r="BB475" s="276"/>
      <c r="BC475" s="276"/>
      <c r="BD475" s="276"/>
      <c r="BE475" s="276"/>
      <c r="BF475" s="276"/>
      <c r="BG475" s="276"/>
      <c r="BH475" s="276"/>
    </row>
    <row r="476" spans="1:60" s="141" customFormat="1" ht="65.25" customHeight="1" x14ac:dyDescent="0.2">
      <c r="A476" s="464">
        <v>44539</v>
      </c>
      <c r="B476" s="1020">
        <v>34040</v>
      </c>
      <c r="C476" s="193" t="s">
        <v>12525</v>
      </c>
      <c r="D476" s="95"/>
      <c r="E476" s="42">
        <v>269500</v>
      </c>
      <c r="F476" s="724">
        <f t="shared" si="8"/>
        <v>3824615468.1799998</v>
      </c>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76"/>
      <c r="AE476" s="276"/>
      <c r="AF476" s="276"/>
      <c r="AG476" s="276"/>
      <c r="AH476" s="276"/>
      <c r="AI476" s="276"/>
      <c r="AJ476" s="276"/>
      <c r="AK476" s="276"/>
      <c r="AL476" s="276"/>
      <c r="AM476" s="276"/>
      <c r="AN476" s="276"/>
      <c r="AO476" s="276"/>
      <c r="AP476" s="276"/>
      <c r="AQ476" s="276"/>
      <c r="AR476" s="276"/>
      <c r="AS476" s="276"/>
      <c r="AT476" s="276"/>
      <c r="AU476" s="276"/>
      <c r="AV476" s="276"/>
      <c r="AW476" s="276"/>
      <c r="AX476" s="276"/>
      <c r="AY476" s="276"/>
      <c r="AZ476" s="276"/>
      <c r="BA476" s="276"/>
      <c r="BB476" s="276"/>
      <c r="BC476" s="276"/>
      <c r="BD476" s="276"/>
      <c r="BE476" s="276"/>
      <c r="BF476" s="276"/>
      <c r="BG476" s="276"/>
      <c r="BH476" s="276"/>
    </row>
    <row r="477" spans="1:60" s="141" customFormat="1" ht="48" customHeight="1" x14ac:dyDescent="0.2">
      <c r="A477" s="464">
        <v>44540</v>
      </c>
      <c r="B477" s="661">
        <v>34041</v>
      </c>
      <c r="C477" s="193" t="s">
        <v>12526</v>
      </c>
      <c r="D477" s="95"/>
      <c r="E477" s="42">
        <v>19002358.190000001</v>
      </c>
      <c r="F477" s="724">
        <f t="shared" si="8"/>
        <v>3805613109.9899998</v>
      </c>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76"/>
      <c r="AE477" s="276"/>
      <c r="AF477" s="276"/>
      <c r="AG477" s="276"/>
      <c r="AH477" s="276"/>
      <c r="AI477" s="276"/>
      <c r="AJ477" s="276"/>
      <c r="AK477" s="276"/>
      <c r="AL477" s="276"/>
      <c r="AM477" s="276"/>
      <c r="AN477" s="276"/>
      <c r="AO477" s="276"/>
      <c r="AP477" s="276"/>
      <c r="AQ477" s="276"/>
      <c r="AR477" s="276"/>
      <c r="AS477" s="276"/>
      <c r="AT477" s="276"/>
      <c r="AU477" s="276"/>
      <c r="AV477" s="276"/>
      <c r="AW477" s="276"/>
      <c r="AX477" s="276"/>
      <c r="AY477" s="276"/>
      <c r="AZ477" s="276"/>
      <c r="BA477" s="276"/>
      <c r="BB477" s="276"/>
      <c r="BC477" s="276"/>
      <c r="BD477" s="276"/>
      <c r="BE477" s="276"/>
      <c r="BF477" s="276"/>
      <c r="BG477" s="276"/>
      <c r="BH477" s="276"/>
    </row>
    <row r="478" spans="1:60" s="141" customFormat="1" ht="42" customHeight="1" x14ac:dyDescent="0.2">
      <c r="A478" s="464">
        <v>44540</v>
      </c>
      <c r="B478" s="661">
        <v>34042</v>
      </c>
      <c r="C478" s="193" t="s">
        <v>12527</v>
      </c>
      <c r="D478" s="95"/>
      <c r="E478" s="42">
        <v>540000</v>
      </c>
      <c r="F478" s="724">
        <f t="shared" si="8"/>
        <v>3805073109.9899998</v>
      </c>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276"/>
      <c r="AF478" s="276"/>
      <c r="AG478" s="276"/>
      <c r="AH478" s="276"/>
      <c r="AI478" s="276"/>
      <c r="AJ478" s="276"/>
      <c r="AK478" s="276"/>
      <c r="AL478" s="276"/>
      <c r="AM478" s="276"/>
      <c r="AN478" s="276"/>
      <c r="AO478" s="276"/>
      <c r="AP478" s="276"/>
      <c r="AQ478" s="276"/>
      <c r="AR478" s="276"/>
      <c r="AS478" s="276"/>
      <c r="AT478" s="276"/>
      <c r="AU478" s="276"/>
      <c r="AV478" s="276"/>
      <c r="AW478" s="276"/>
      <c r="AX478" s="276"/>
      <c r="AY478" s="276"/>
      <c r="AZ478" s="276"/>
      <c r="BA478" s="276"/>
      <c r="BB478" s="276"/>
      <c r="BC478" s="276"/>
      <c r="BD478" s="276"/>
      <c r="BE478" s="276"/>
      <c r="BF478" s="276"/>
      <c r="BG478" s="276"/>
      <c r="BH478" s="276"/>
    </row>
    <row r="479" spans="1:60" s="141" customFormat="1" ht="40.5" customHeight="1" x14ac:dyDescent="0.2">
      <c r="A479" s="464">
        <v>44540</v>
      </c>
      <c r="B479" s="661">
        <v>34043</v>
      </c>
      <c r="C479" s="193" t="s">
        <v>12528</v>
      </c>
      <c r="D479" s="95"/>
      <c r="E479" s="42">
        <v>110533095.48</v>
      </c>
      <c r="F479" s="724">
        <f t="shared" si="8"/>
        <v>3694540014.5099998</v>
      </c>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276"/>
      <c r="AF479" s="276"/>
      <c r="AG479" s="276"/>
      <c r="AH479" s="276"/>
      <c r="AI479" s="276"/>
      <c r="AJ479" s="276"/>
      <c r="AK479" s="276"/>
      <c r="AL479" s="276"/>
      <c r="AM479" s="276"/>
      <c r="AN479" s="276"/>
      <c r="AO479" s="276"/>
      <c r="AP479" s="276"/>
      <c r="AQ479" s="276"/>
      <c r="AR479" s="276"/>
      <c r="AS479" s="276"/>
      <c r="AT479" s="276"/>
      <c r="AU479" s="276"/>
      <c r="AV479" s="276"/>
      <c r="AW479" s="276"/>
      <c r="AX479" s="276"/>
      <c r="AY479" s="276"/>
      <c r="AZ479" s="276"/>
      <c r="BA479" s="276"/>
      <c r="BB479" s="276"/>
      <c r="BC479" s="276"/>
      <c r="BD479" s="276"/>
      <c r="BE479" s="276"/>
      <c r="BF479" s="276"/>
      <c r="BG479" s="276"/>
      <c r="BH479" s="276"/>
    </row>
    <row r="480" spans="1:60" s="141" customFormat="1" ht="62.25" customHeight="1" x14ac:dyDescent="0.2">
      <c r="A480" s="464">
        <v>44540</v>
      </c>
      <c r="B480" s="661">
        <v>34044</v>
      </c>
      <c r="C480" s="193" t="s">
        <v>12529</v>
      </c>
      <c r="D480" s="95"/>
      <c r="E480" s="42">
        <v>27440</v>
      </c>
      <c r="F480" s="724">
        <f t="shared" si="8"/>
        <v>3694512574.5099998</v>
      </c>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276"/>
      <c r="AF480" s="276"/>
      <c r="AG480" s="276"/>
      <c r="AH480" s="276"/>
      <c r="AI480" s="276"/>
      <c r="AJ480" s="276"/>
      <c r="AK480" s="276"/>
      <c r="AL480" s="276"/>
      <c r="AM480" s="276"/>
      <c r="AN480" s="276"/>
      <c r="AO480" s="276"/>
      <c r="AP480" s="276"/>
      <c r="AQ480" s="276"/>
      <c r="AR480" s="276"/>
      <c r="AS480" s="276"/>
      <c r="AT480" s="276"/>
      <c r="AU480" s="276"/>
      <c r="AV480" s="276"/>
      <c r="AW480" s="276"/>
      <c r="AX480" s="276"/>
      <c r="AY480" s="276"/>
      <c r="AZ480" s="276"/>
      <c r="BA480" s="276"/>
      <c r="BB480" s="276"/>
      <c r="BC480" s="276"/>
      <c r="BD480" s="276"/>
      <c r="BE480" s="276"/>
      <c r="BF480" s="276"/>
      <c r="BG480" s="276"/>
      <c r="BH480" s="276"/>
    </row>
    <row r="481" spans="1:60" s="141" customFormat="1" ht="27" customHeight="1" x14ac:dyDescent="0.2">
      <c r="A481" s="464">
        <v>44540</v>
      </c>
      <c r="B481" s="661">
        <v>34045</v>
      </c>
      <c r="C481" s="193" t="s">
        <v>12530</v>
      </c>
      <c r="D481" s="95"/>
      <c r="E481" s="42">
        <v>6459810.3600000003</v>
      </c>
      <c r="F481" s="724">
        <f t="shared" si="8"/>
        <v>3688052764.1499996</v>
      </c>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c r="AD481" s="276"/>
      <c r="AE481" s="276"/>
      <c r="AF481" s="276"/>
      <c r="AG481" s="276"/>
      <c r="AH481" s="276"/>
      <c r="AI481" s="276"/>
      <c r="AJ481" s="276"/>
      <c r="AK481" s="276"/>
      <c r="AL481" s="276"/>
      <c r="AM481" s="276"/>
      <c r="AN481" s="276"/>
      <c r="AO481" s="276"/>
      <c r="AP481" s="276"/>
      <c r="AQ481" s="276"/>
      <c r="AR481" s="276"/>
      <c r="AS481" s="276"/>
      <c r="AT481" s="276"/>
      <c r="AU481" s="276"/>
      <c r="AV481" s="276"/>
      <c r="AW481" s="276"/>
      <c r="AX481" s="276"/>
      <c r="AY481" s="276"/>
      <c r="AZ481" s="276"/>
      <c r="BA481" s="276"/>
      <c r="BB481" s="276"/>
      <c r="BC481" s="276"/>
      <c r="BD481" s="276"/>
      <c r="BE481" s="276"/>
      <c r="BF481" s="276"/>
      <c r="BG481" s="276"/>
      <c r="BH481" s="276"/>
    </row>
    <row r="482" spans="1:60" s="141" customFormat="1" ht="48.75" customHeight="1" x14ac:dyDescent="0.2">
      <c r="A482" s="464">
        <v>44540</v>
      </c>
      <c r="B482" s="661">
        <v>34046</v>
      </c>
      <c r="C482" s="193" t="s">
        <v>12531</v>
      </c>
      <c r="D482" s="95"/>
      <c r="E482" s="42">
        <v>2317504.73</v>
      </c>
      <c r="F482" s="724">
        <f t="shared" si="8"/>
        <v>3685735259.4199996</v>
      </c>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276"/>
      <c r="AF482" s="276"/>
      <c r="AG482" s="276"/>
      <c r="AH482" s="276"/>
      <c r="AI482" s="276"/>
      <c r="AJ482" s="276"/>
      <c r="AK482" s="276"/>
      <c r="AL482" s="276"/>
      <c r="AM482" s="276"/>
      <c r="AN482" s="276"/>
      <c r="AO482" s="276"/>
      <c r="AP482" s="276"/>
      <c r="AQ482" s="276"/>
      <c r="AR482" s="276"/>
      <c r="AS482" s="276"/>
      <c r="AT482" s="276"/>
      <c r="AU482" s="276"/>
      <c r="AV482" s="276"/>
      <c r="AW482" s="276"/>
      <c r="AX482" s="276"/>
      <c r="AY482" s="276"/>
      <c r="AZ482" s="276"/>
      <c r="BA482" s="276"/>
      <c r="BB482" s="276"/>
      <c r="BC482" s="276"/>
      <c r="BD482" s="276"/>
      <c r="BE482" s="276"/>
      <c r="BF482" s="276"/>
      <c r="BG482" s="276"/>
      <c r="BH482" s="276"/>
    </row>
    <row r="483" spans="1:60" s="141" customFormat="1" ht="45.75" customHeight="1" x14ac:dyDescent="0.2">
      <c r="A483" s="464">
        <v>44540</v>
      </c>
      <c r="B483" s="661">
        <v>34047</v>
      </c>
      <c r="C483" s="193" t="s">
        <v>12532</v>
      </c>
      <c r="D483" s="265"/>
      <c r="E483" s="42">
        <v>1700937.02</v>
      </c>
      <c r="F483" s="724">
        <f t="shared" si="8"/>
        <v>3684034322.3999996</v>
      </c>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276"/>
      <c r="AE483" s="276"/>
      <c r="AF483" s="276"/>
      <c r="AG483" s="276"/>
      <c r="AH483" s="276"/>
      <c r="AI483" s="276"/>
      <c r="AJ483" s="276"/>
      <c r="AK483" s="276"/>
      <c r="AL483" s="276"/>
      <c r="AM483" s="276"/>
      <c r="AN483" s="276"/>
      <c r="AO483" s="276"/>
      <c r="AP483" s="276"/>
      <c r="AQ483" s="276"/>
      <c r="AR483" s="276"/>
      <c r="AS483" s="276"/>
      <c r="AT483" s="276"/>
      <c r="AU483" s="276"/>
      <c r="AV483" s="276"/>
      <c r="AW483" s="276"/>
      <c r="AX483" s="276"/>
      <c r="AY483" s="276"/>
      <c r="AZ483" s="276"/>
      <c r="BA483" s="276"/>
      <c r="BB483" s="276"/>
      <c r="BC483" s="276"/>
      <c r="BD483" s="276"/>
      <c r="BE483" s="276"/>
      <c r="BF483" s="276"/>
      <c r="BG483" s="276"/>
      <c r="BH483" s="276"/>
    </row>
    <row r="484" spans="1:60" s="141" customFormat="1" ht="61.5" customHeight="1" x14ac:dyDescent="0.2">
      <c r="A484" s="464">
        <v>44540</v>
      </c>
      <c r="B484" s="661" t="s">
        <v>12590</v>
      </c>
      <c r="C484" s="193" t="s">
        <v>12533</v>
      </c>
      <c r="D484" s="95"/>
      <c r="E484" s="42">
        <v>1861310</v>
      </c>
      <c r="F484" s="724">
        <f t="shared" si="8"/>
        <v>3682173012.3999996</v>
      </c>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76"/>
      <c r="AE484" s="276"/>
      <c r="AF484" s="276"/>
      <c r="AG484" s="276"/>
      <c r="AH484" s="276"/>
      <c r="AI484" s="276"/>
      <c r="AJ484" s="276"/>
      <c r="AK484" s="276"/>
      <c r="AL484" s="276"/>
      <c r="AM484" s="276"/>
      <c r="AN484" s="276"/>
      <c r="AO484" s="276"/>
      <c r="AP484" s="276"/>
      <c r="AQ484" s="276"/>
      <c r="AR484" s="276"/>
      <c r="AS484" s="276"/>
      <c r="AT484" s="276"/>
      <c r="AU484" s="276"/>
      <c r="AV484" s="276"/>
      <c r="AW484" s="276"/>
      <c r="AX484" s="276"/>
      <c r="AY484" s="276"/>
      <c r="AZ484" s="276"/>
      <c r="BA484" s="276"/>
      <c r="BB484" s="276"/>
      <c r="BC484" s="276"/>
      <c r="BD484" s="276"/>
      <c r="BE484" s="276"/>
      <c r="BF484" s="276"/>
      <c r="BG484" s="276"/>
      <c r="BH484" s="276"/>
    </row>
    <row r="485" spans="1:60" s="141" customFormat="1" ht="45.75" customHeight="1" x14ac:dyDescent="0.2">
      <c r="A485" s="464">
        <v>44540</v>
      </c>
      <c r="B485" s="661" t="s">
        <v>12591</v>
      </c>
      <c r="C485" s="193" t="s">
        <v>12534</v>
      </c>
      <c r="D485" s="176"/>
      <c r="E485" s="42">
        <v>4689097.78</v>
      </c>
      <c r="F485" s="724">
        <f t="shared" si="8"/>
        <v>3677483914.6199994</v>
      </c>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276"/>
      <c r="AE485" s="276"/>
      <c r="AF485" s="276"/>
      <c r="AG485" s="276"/>
      <c r="AH485" s="276"/>
      <c r="AI485" s="276"/>
      <c r="AJ485" s="276"/>
      <c r="AK485" s="276"/>
      <c r="AL485" s="276"/>
      <c r="AM485" s="276"/>
      <c r="AN485" s="276"/>
      <c r="AO485" s="276"/>
      <c r="AP485" s="276"/>
      <c r="AQ485" s="276"/>
      <c r="AR485" s="276"/>
      <c r="AS485" s="276"/>
      <c r="AT485" s="276"/>
      <c r="AU485" s="276"/>
      <c r="AV485" s="276"/>
      <c r="AW485" s="276"/>
      <c r="AX485" s="276"/>
      <c r="AY485" s="276"/>
      <c r="AZ485" s="276"/>
      <c r="BA485" s="276"/>
      <c r="BB485" s="276"/>
      <c r="BC485" s="276"/>
      <c r="BD485" s="276"/>
      <c r="BE485" s="276"/>
      <c r="BF485" s="276"/>
      <c r="BG485" s="276"/>
      <c r="BH485" s="276"/>
    </row>
    <row r="486" spans="1:60" s="141" customFormat="1" ht="57.75" customHeight="1" x14ac:dyDescent="0.2">
      <c r="A486" s="464">
        <v>44543</v>
      </c>
      <c r="B486" s="661">
        <v>34048</v>
      </c>
      <c r="C486" s="193" t="s">
        <v>12535</v>
      </c>
      <c r="D486" s="95"/>
      <c r="E486" s="42">
        <v>7750957.3700000001</v>
      </c>
      <c r="F486" s="724">
        <f t="shared" si="8"/>
        <v>3669732957.2499995</v>
      </c>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76"/>
      <c r="AE486" s="276"/>
      <c r="AF486" s="276"/>
      <c r="AG486" s="276"/>
      <c r="AH486" s="276"/>
      <c r="AI486" s="276"/>
      <c r="AJ486" s="276"/>
      <c r="AK486" s="276"/>
      <c r="AL486" s="276"/>
      <c r="AM486" s="276"/>
      <c r="AN486" s="276"/>
      <c r="AO486" s="276"/>
      <c r="AP486" s="276"/>
      <c r="AQ486" s="276"/>
      <c r="AR486" s="276"/>
      <c r="AS486" s="276"/>
      <c r="AT486" s="276"/>
      <c r="AU486" s="276"/>
      <c r="AV486" s="276"/>
      <c r="AW486" s="276"/>
      <c r="AX486" s="276"/>
      <c r="AY486" s="276"/>
      <c r="AZ486" s="276"/>
      <c r="BA486" s="276"/>
      <c r="BB486" s="276"/>
      <c r="BC486" s="276"/>
      <c r="BD486" s="276"/>
      <c r="BE486" s="276"/>
      <c r="BF486" s="276"/>
      <c r="BG486" s="276"/>
      <c r="BH486" s="276"/>
    </row>
    <row r="487" spans="1:60" s="141" customFormat="1" ht="50.25" customHeight="1" x14ac:dyDescent="0.2">
      <c r="A487" s="464">
        <v>44543</v>
      </c>
      <c r="B487" s="5">
        <v>34049</v>
      </c>
      <c r="C487" s="193" t="s">
        <v>12536</v>
      </c>
      <c r="D487" s="95"/>
      <c r="E487" s="42">
        <v>23184274.41</v>
      </c>
      <c r="F487" s="724">
        <f t="shared" si="8"/>
        <v>3646548682.8399997</v>
      </c>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c r="AE487" s="276"/>
      <c r="AF487" s="276"/>
      <c r="AG487" s="276"/>
      <c r="AH487" s="276"/>
      <c r="AI487" s="276"/>
      <c r="AJ487" s="276"/>
      <c r="AK487" s="276"/>
      <c r="AL487" s="276"/>
      <c r="AM487" s="276"/>
      <c r="AN487" s="276"/>
      <c r="AO487" s="276"/>
      <c r="AP487" s="276"/>
      <c r="AQ487" s="276"/>
      <c r="AR487" s="276"/>
      <c r="AS487" s="276"/>
      <c r="AT487" s="276"/>
      <c r="AU487" s="276"/>
      <c r="AV487" s="276"/>
      <c r="AW487" s="276"/>
      <c r="AX487" s="276"/>
      <c r="AY487" s="276"/>
      <c r="AZ487" s="276"/>
      <c r="BA487" s="276"/>
      <c r="BB487" s="276"/>
      <c r="BC487" s="276"/>
      <c r="BD487" s="276"/>
      <c r="BE487" s="276"/>
      <c r="BF487" s="276"/>
      <c r="BG487" s="276"/>
      <c r="BH487" s="276"/>
    </row>
    <row r="488" spans="1:60" s="141" customFormat="1" ht="96" customHeight="1" x14ac:dyDescent="0.2">
      <c r="A488" s="464">
        <v>44543</v>
      </c>
      <c r="B488" s="5">
        <v>34050</v>
      </c>
      <c r="C488" s="193" t="s">
        <v>12537</v>
      </c>
      <c r="D488" s="95"/>
      <c r="E488" s="42">
        <v>540000</v>
      </c>
      <c r="F488" s="724">
        <f t="shared" si="8"/>
        <v>3646008682.8399997</v>
      </c>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76"/>
      <c r="AE488" s="276"/>
      <c r="AF488" s="276"/>
      <c r="AG488" s="276"/>
      <c r="AH488" s="276"/>
      <c r="AI488" s="276"/>
      <c r="AJ488" s="276"/>
      <c r="AK488" s="276"/>
      <c r="AL488" s="276"/>
      <c r="AM488" s="276"/>
      <c r="AN488" s="276"/>
      <c r="AO488" s="276"/>
      <c r="AP488" s="276"/>
      <c r="AQ488" s="276"/>
      <c r="AR488" s="276"/>
      <c r="AS488" s="276"/>
      <c r="AT488" s="276"/>
      <c r="AU488" s="276"/>
      <c r="AV488" s="276"/>
      <c r="AW488" s="276"/>
      <c r="AX488" s="276"/>
      <c r="AY488" s="276"/>
      <c r="AZ488" s="276"/>
      <c r="BA488" s="276"/>
      <c r="BB488" s="276"/>
      <c r="BC488" s="276"/>
      <c r="BD488" s="276"/>
      <c r="BE488" s="276"/>
      <c r="BF488" s="276"/>
      <c r="BG488" s="276"/>
      <c r="BH488" s="276"/>
    </row>
    <row r="489" spans="1:60" s="141" customFormat="1" ht="20.25" customHeight="1" x14ac:dyDescent="0.2">
      <c r="A489" s="464">
        <v>44543</v>
      </c>
      <c r="B489" s="5" t="s">
        <v>12592</v>
      </c>
      <c r="C489" s="193" t="s">
        <v>41</v>
      </c>
      <c r="D489" s="95"/>
      <c r="E489" s="42">
        <v>0</v>
      </c>
      <c r="F489" s="724">
        <f t="shared" si="8"/>
        <v>3646008682.8399997</v>
      </c>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76"/>
      <c r="AE489" s="276"/>
      <c r="AF489" s="276"/>
      <c r="AG489" s="276"/>
      <c r="AH489" s="276"/>
      <c r="AI489" s="276"/>
      <c r="AJ489" s="276"/>
      <c r="AK489" s="276"/>
      <c r="AL489" s="276"/>
      <c r="AM489" s="276"/>
      <c r="AN489" s="276"/>
      <c r="AO489" s="276"/>
      <c r="AP489" s="276"/>
      <c r="AQ489" s="276"/>
      <c r="AR489" s="276"/>
      <c r="AS489" s="276"/>
      <c r="AT489" s="276"/>
      <c r="AU489" s="276"/>
      <c r="AV489" s="276"/>
      <c r="AW489" s="276"/>
      <c r="AX489" s="276"/>
      <c r="AY489" s="276"/>
      <c r="AZ489" s="276"/>
      <c r="BA489" s="276"/>
      <c r="BB489" s="276"/>
      <c r="BC489" s="276"/>
      <c r="BD489" s="276"/>
      <c r="BE489" s="276"/>
      <c r="BF489" s="276"/>
      <c r="BG489" s="276"/>
      <c r="BH489" s="276"/>
    </row>
    <row r="490" spans="1:60" s="141" customFormat="1" ht="51" customHeight="1" x14ac:dyDescent="0.2">
      <c r="A490" s="464">
        <v>44543</v>
      </c>
      <c r="B490" s="5" t="s">
        <v>12593</v>
      </c>
      <c r="C490" s="193" t="s">
        <v>12538</v>
      </c>
      <c r="D490" s="95"/>
      <c r="E490" s="42">
        <v>4584105.6100000003</v>
      </c>
      <c r="F490" s="724">
        <f t="shared" si="8"/>
        <v>3641424577.2299995</v>
      </c>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76"/>
      <c r="AE490" s="276"/>
      <c r="AF490" s="276"/>
      <c r="AG490" s="276"/>
      <c r="AH490" s="276"/>
      <c r="AI490" s="276"/>
      <c r="AJ490" s="276"/>
      <c r="AK490" s="276"/>
      <c r="AL490" s="276"/>
      <c r="AM490" s="276"/>
      <c r="AN490" s="276"/>
      <c r="AO490" s="276"/>
      <c r="AP490" s="276"/>
      <c r="AQ490" s="276"/>
      <c r="AR490" s="276"/>
      <c r="AS490" s="276"/>
      <c r="AT490" s="276"/>
      <c r="AU490" s="276"/>
      <c r="AV490" s="276"/>
      <c r="AW490" s="276"/>
      <c r="AX490" s="276"/>
      <c r="AY490" s="276"/>
      <c r="AZ490" s="276"/>
      <c r="BA490" s="276"/>
      <c r="BB490" s="276"/>
      <c r="BC490" s="276"/>
      <c r="BD490" s="276"/>
      <c r="BE490" s="276"/>
      <c r="BF490" s="276"/>
      <c r="BG490" s="276"/>
      <c r="BH490" s="276"/>
    </row>
    <row r="491" spans="1:60" s="141" customFormat="1" ht="51" customHeight="1" x14ac:dyDescent="0.2">
      <c r="A491" s="464">
        <v>44543</v>
      </c>
      <c r="B491" s="5" t="s">
        <v>12594</v>
      </c>
      <c r="C491" s="193" t="s">
        <v>12539</v>
      </c>
      <c r="D491" s="95"/>
      <c r="E491" s="42">
        <v>6631900.6900000004</v>
      </c>
      <c r="F491" s="724">
        <f t="shared" si="8"/>
        <v>3634792676.5399995</v>
      </c>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276"/>
      <c r="AF491" s="276"/>
      <c r="AG491" s="276"/>
      <c r="AH491" s="276"/>
      <c r="AI491" s="276"/>
      <c r="AJ491" s="276"/>
      <c r="AK491" s="276"/>
      <c r="AL491" s="276"/>
      <c r="AM491" s="276"/>
      <c r="AN491" s="276"/>
      <c r="AO491" s="276"/>
      <c r="AP491" s="276"/>
      <c r="AQ491" s="276"/>
      <c r="AR491" s="276"/>
      <c r="AS491" s="276"/>
      <c r="AT491" s="276"/>
      <c r="AU491" s="276"/>
      <c r="AV491" s="276"/>
      <c r="AW491" s="276"/>
      <c r="AX491" s="276"/>
      <c r="AY491" s="276"/>
      <c r="AZ491" s="276"/>
      <c r="BA491" s="276"/>
      <c r="BB491" s="276"/>
      <c r="BC491" s="276"/>
      <c r="BD491" s="276"/>
      <c r="BE491" s="276"/>
      <c r="BF491" s="276"/>
      <c r="BG491" s="276"/>
      <c r="BH491" s="276"/>
    </row>
    <row r="492" spans="1:60" s="141" customFormat="1" ht="34.5" customHeight="1" x14ac:dyDescent="0.2">
      <c r="A492" s="464">
        <v>44544</v>
      </c>
      <c r="B492" s="661">
        <v>34051</v>
      </c>
      <c r="C492" s="193" t="s">
        <v>12540</v>
      </c>
      <c r="D492" s="95"/>
      <c r="E492" s="42">
        <v>921162.51</v>
      </c>
      <c r="F492" s="724">
        <f t="shared" si="8"/>
        <v>3633871514.0299993</v>
      </c>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76"/>
      <c r="AE492" s="276"/>
      <c r="AF492" s="276"/>
      <c r="AG492" s="276"/>
      <c r="AH492" s="276"/>
      <c r="AI492" s="276"/>
      <c r="AJ492" s="276"/>
      <c r="AK492" s="276"/>
      <c r="AL492" s="276"/>
      <c r="AM492" s="276"/>
      <c r="AN492" s="276"/>
      <c r="AO492" s="276"/>
      <c r="AP492" s="276"/>
      <c r="AQ492" s="276"/>
      <c r="AR492" s="276"/>
      <c r="AS492" s="276"/>
      <c r="AT492" s="276"/>
      <c r="AU492" s="276"/>
      <c r="AV492" s="276"/>
      <c r="AW492" s="276"/>
      <c r="AX492" s="276"/>
      <c r="AY492" s="276"/>
      <c r="AZ492" s="276"/>
      <c r="BA492" s="276"/>
      <c r="BB492" s="276"/>
      <c r="BC492" s="276"/>
      <c r="BD492" s="276"/>
      <c r="BE492" s="276"/>
      <c r="BF492" s="276"/>
      <c r="BG492" s="276"/>
      <c r="BH492" s="276"/>
    </row>
    <row r="493" spans="1:60" s="141" customFormat="1" ht="33" customHeight="1" x14ac:dyDescent="0.2">
      <c r="A493" s="464">
        <v>44544</v>
      </c>
      <c r="B493" s="661">
        <v>34052</v>
      </c>
      <c r="C493" s="193" t="s">
        <v>12541</v>
      </c>
      <c r="D493" s="95"/>
      <c r="E493" s="42">
        <v>21430.02</v>
      </c>
      <c r="F493" s="724">
        <f t="shared" si="8"/>
        <v>3633850084.0099993</v>
      </c>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row>
    <row r="494" spans="1:60" s="141" customFormat="1" ht="50.25" customHeight="1" x14ac:dyDescent="0.2">
      <c r="A494" s="464">
        <v>44544</v>
      </c>
      <c r="B494" s="691">
        <v>34053</v>
      </c>
      <c r="C494" s="457" t="s">
        <v>12542</v>
      </c>
      <c r="D494" s="265"/>
      <c r="E494" s="213">
        <v>2001738.12</v>
      </c>
      <c r="F494" s="724">
        <f t="shared" si="8"/>
        <v>3631848345.8899994</v>
      </c>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76"/>
      <c r="AE494" s="276"/>
      <c r="AF494" s="276"/>
      <c r="AG494" s="276"/>
      <c r="AH494" s="276"/>
      <c r="AI494" s="276"/>
      <c r="AJ494" s="276"/>
      <c r="AK494" s="276"/>
      <c r="AL494" s="276"/>
      <c r="AM494" s="276"/>
      <c r="AN494" s="276"/>
      <c r="AO494" s="276"/>
      <c r="AP494" s="276"/>
      <c r="AQ494" s="276"/>
      <c r="AR494" s="276"/>
      <c r="AS494" s="276"/>
      <c r="AT494" s="276"/>
      <c r="AU494" s="276"/>
      <c r="AV494" s="276"/>
      <c r="AW494" s="276"/>
      <c r="AX494" s="276"/>
      <c r="AY494" s="276"/>
      <c r="AZ494" s="276"/>
      <c r="BA494" s="276"/>
      <c r="BB494" s="276"/>
      <c r="BC494" s="276"/>
      <c r="BD494" s="276"/>
      <c r="BE494" s="276"/>
      <c r="BF494" s="276"/>
      <c r="BG494" s="276"/>
      <c r="BH494" s="276"/>
    </row>
    <row r="495" spans="1:60" s="141" customFormat="1" ht="51" customHeight="1" x14ac:dyDescent="0.2">
      <c r="A495" s="464">
        <v>44544</v>
      </c>
      <c r="B495" s="5" t="s">
        <v>12595</v>
      </c>
      <c r="C495" s="193" t="s">
        <v>12543</v>
      </c>
      <c r="D495" s="95"/>
      <c r="E495" s="42">
        <v>1711722.39</v>
      </c>
      <c r="F495" s="724">
        <f t="shared" si="8"/>
        <v>3630136623.4999995</v>
      </c>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76"/>
      <c r="AE495" s="276"/>
      <c r="AF495" s="276"/>
      <c r="AG495" s="276"/>
      <c r="AH495" s="276"/>
      <c r="AI495" s="276"/>
      <c r="AJ495" s="276"/>
      <c r="AK495" s="276"/>
      <c r="AL495" s="276"/>
      <c r="AM495" s="276"/>
      <c r="AN495" s="276"/>
      <c r="AO495" s="276"/>
      <c r="AP495" s="276"/>
      <c r="AQ495" s="276"/>
      <c r="AR495" s="276"/>
      <c r="AS495" s="276"/>
      <c r="AT495" s="276"/>
      <c r="AU495" s="276"/>
      <c r="AV495" s="276"/>
      <c r="AW495" s="276"/>
      <c r="AX495" s="276"/>
      <c r="AY495" s="276"/>
      <c r="AZ495" s="276"/>
      <c r="BA495" s="276"/>
      <c r="BB495" s="276"/>
      <c r="BC495" s="276"/>
      <c r="BD495" s="276"/>
      <c r="BE495" s="276"/>
      <c r="BF495" s="276"/>
      <c r="BG495" s="276"/>
      <c r="BH495" s="276"/>
    </row>
    <row r="496" spans="1:60" s="141" customFormat="1" ht="51" customHeight="1" x14ac:dyDescent="0.2">
      <c r="A496" s="464">
        <v>44544</v>
      </c>
      <c r="B496" s="5" t="s">
        <v>12596</v>
      </c>
      <c r="C496" s="193" t="s">
        <v>12544</v>
      </c>
      <c r="D496" s="95"/>
      <c r="E496" s="42">
        <v>920622.96</v>
      </c>
      <c r="F496" s="724">
        <f t="shared" si="8"/>
        <v>3629216000.5399995</v>
      </c>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76"/>
      <c r="AE496" s="276"/>
      <c r="AF496" s="276"/>
      <c r="AG496" s="276"/>
      <c r="AH496" s="276"/>
      <c r="AI496" s="276"/>
      <c r="AJ496" s="276"/>
      <c r="AK496" s="276"/>
      <c r="AL496" s="276"/>
      <c r="AM496" s="276"/>
      <c r="AN496" s="276"/>
      <c r="AO496" s="276"/>
      <c r="AP496" s="276"/>
      <c r="AQ496" s="276"/>
      <c r="AR496" s="276"/>
      <c r="AS496" s="276"/>
      <c r="AT496" s="276"/>
      <c r="AU496" s="276"/>
      <c r="AV496" s="276"/>
      <c r="AW496" s="276"/>
      <c r="AX496" s="276"/>
      <c r="AY496" s="276"/>
      <c r="AZ496" s="276"/>
      <c r="BA496" s="276"/>
      <c r="BB496" s="276"/>
      <c r="BC496" s="276"/>
      <c r="BD496" s="276"/>
      <c r="BE496" s="276"/>
      <c r="BF496" s="276"/>
      <c r="BG496" s="276"/>
      <c r="BH496" s="276"/>
    </row>
    <row r="497" spans="1:60" s="141" customFormat="1" ht="51" customHeight="1" x14ac:dyDescent="0.2">
      <c r="A497" s="464">
        <v>44544</v>
      </c>
      <c r="B497" s="5" t="s">
        <v>12597</v>
      </c>
      <c r="C497" s="193" t="s">
        <v>12545</v>
      </c>
      <c r="D497" s="95"/>
      <c r="E497" s="42">
        <v>2061345.82</v>
      </c>
      <c r="F497" s="724">
        <f t="shared" si="8"/>
        <v>3627154654.7199993</v>
      </c>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76"/>
      <c r="AE497" s="276"/>
      <c r="AF497" s="276"/>
      <c r="AG497" s="276"/>
      <c r="AH497" s="276"/>
      <c r="AI497" s="276"/>
      <c r="AJ497" s="276"/>
      <c r="AK497" s="276"/>
      <c r="AL497" s="276"/>
      <c r="AM497" s="276"/>
      <c r="AN497" s="276"/>
      <c r="AO497" s="276"/>
      <c r="AP497" s="276"/>
      <c r="AQ497" s="276"/>
      <c r="AR497" s="276"/>
      <c r="AS497" s="276"/>
      <c r="AT497" s="276"/>
      <c r="AU497" s="276"/>
      <c r="AV497" s="276"/>
      <c r="AW497" s="276"/>
      <c r="AX497" s="276"/>
      <c r="AY497" s="276"/>
      <c r="AZ497" s="276"/>
      <c r="BA497" s="276"/>
      <c r="BB497" s="276"/>
      <c r="BC497" s="276"/>
      <c r="BD497" s="276"/>
      <c r="BE497" s="276"/>
      <c r="BF497" s="276"/>
      <c r="BG497" s="276"/>
      <c r="BH497" s="276"/>
    </row>
    <row r="498" spans="1:60" s="141" customFormat="1" ht="30.75" customHeight="1" x14ac:dyDescent="0.2">
      <c r="A498" s="887">
        <v>44544</v>
      </c>
      <c r="B498" s="212" t="s">
        <v>12598</v>
      </c>
      <c r="C498" s="457" t="s">
        <v>12546</v>
      </c>
      <c r="D498" s="265"/>
      <c r="E498" s="281">
        <v>1714152.29</v>
      </c>
      <c r="F498" s="724">
        <f t="shared" si="8"/>
        <v>3625440502.4299994</v>
      </c>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276"/>
      <c r="AF498" s="276"/>
      <c r="AG498" s="276"/>
      <c r="AH498" s="276"/>
      <c r="AI498" s="276"/>
      <c r="AJ498" s="276"/>
      <c r="AK498" s="276"/>
      <c r="AL498" s="276"/>
      <c r="AM498" s="276"/>
      <c r="AN498" s="276"/>
      <c r="AO498" s="276"/>
      <c r="AP498" s="276"/>
      <c r="AQ498" s="276"/>
      <c r="AR498" s="276"/>
      <c r="AS498" s="276"/>
      <c r="AT498" s="276"/>
      <c r="AU498" s="276"/>
      <c r="AV498" s="276"/>
      <c r="AW498" s="276"/>
      <c r="AX498" s="276"/>
      <c r="AY498" s="276"/>
      <c r="AZ498" s="276"/>
      <c r="BA498" s="276"/>
      <c r="BB498" s="276"/>
      <c r="BC498" s="276"/>
      <c r="BD498" s="276"/>
      <c r="BE498" s="276"/>
      <c r="BF498" s="276"/>
      <c r="BG498" s="276"/>
      <c r="BH498" s="276"/>
    </row>
    <row r="499" spans="1:60" s="141" customFormat="1" ht="51" customHeight="1" x14ac:dyDescent="0.2">
      <c r="A499" s="134">
        <v>44545</v>
      </c>
      <c r="B499" s="5">
        <v>34054</v>
      </c>
      <c r="C499" s="193" t="s">
        <v>12547</v>
      </c>
      <c r="D499" s="95"/>
      <c r="E499" s="42">
        <v>104630816.44</v>
      </c>
      <c r="F499" s="724">
        <f t="shared" si="8"/>
        <v>3520809685.9899993</v>
      </c>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276"/>
      <c r="AF499" s="276"/>
      <c r="AG499" s="276"/>
      <c r="AH499" s="276"/>
      <c r="AI499" s="276"/>
      <c r="AJ499" s="276"/>
      <c r="AK499" s="276"/>
      <c r="AL499" s="276"/>
      <c r="AM499" s="276"/>
      <c r="AN499" s="276"/>
      <c r="AO499" s="276"/>
      <c r="AP499" s="276"/>
      <c r="AQ499" s="276"/>
      <c r="AR499" s="276"/>
      <c r="AS499" s="276"/>
      <c r="AT499" s="276"/>
      <c r="AU499" s="276"/>
      <c r="AV499" s="276"/>
      <c r="AW499" s="276"/>
      <c r="AX499" s="276"/>
      <c r="AY499" s="276"/>
      <c r="AZ499" s="276"/>
      <c r="BA499" s="276"/>
      <c r="BB499" s="276"/>
      <c r="BC499" s="276"/>
      <c r="BD499" s="276"/>
      <c r="BE499" s="276"/>
      <c r="BF499" s="276"/>
      <c r="BG499" s="276"/>
      <c r="BH499" s="276"/>
    </row>
    <row r="500" spans="1:60" s="141" customFormat="1" ht="51" customHeight="1" x14ac:dyDescent="0.2">
      <c r="A500" s="134">
        <v>44545</v>
      </c>
      <c r="B500" s="5">
        <v>34055</v>
      </c>
      <c r="C500" s="193" t="s">
        <v>12548</v>
      </c>
      <c r="D500" s="95"/>
      <c r="E500" s="42">
        <v>60000</v>
      </c>
      <c r="F500" s="724">
        <f t="shared" si="8"/>
        <v>3520749685.9899993</v>
      </c>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c r="AD500" s="276"/>
      <c r="AE500" s="276"/>
      <c r="AF500" s="276"/>
      <c r="AG500" s="276"/>
      <c r="AH500" s="276"/>
      <c r="AI500" s="276"/>
      <c r="AJ500" s="276"/>
      <c r="AK500" s="276"/>
      <c r="AL500" s="276"/>
      <c r="AM500" s="276"/>
      <c r="AN500" s="276"/>
      <c r="AO500" s="276"/>
      <c r="AP500" s="276"/>
      <c r="AQ500" s="276"/>
      <c r="AR500" s="276"/>
      <c r="AS500" s="276"/>
      <c r="AT500" s="276"/>
      <c r="AU500" s="276"/>
      <c r="AV500" s="276"/>
      <c r="AW500" s="276"/>
      <c r="AX500" s="276"/>
      <c r="AY500" s="276"/>
      <c r="AZ500" s="276"/>
      <c r="BA500" s="276"/>
      <c r="BB500" s="276"/>
      <c r="BC500" s="276"/>
      <c r="BD500" s="276"/>
      <c r="BE500" s="276"/>
      <c r="BF500" s="276"/>
      <c r="BG500" s="276"/>
      <c r="BH500" s="276"/>
    </row>
    <row r="501" spans="1:60" s="141" customFormat="1" ht="51" customHeight="1" x14ac:dyDescent="0.2">
      <c r="A501" s="134">
        <v>44545</v>
      </c>
      <c r="B501" s="5" t="s">
        <v>12599</v>
      </c>
      <c r="C501" s="193" t="s">
        <v>12549</v>
      </c>
      <c r="D501" s="95"/>
      <c r="E501" s="42">
        <v>872515.47</v>
      </c>
      <c r="F501" s="724">
        <f t="shared" si="8"/>
        <v>3519877170.5199995</v>
      </c>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276"/>
      <c r="AE501" s="276"/>
      <c r="AF501" s="276"/>
      <c r="AG501" s="276"/>
      <c r="AH501" s="276"/>
      <c r="AI501" s="276"/>
      <c r="AJ501" s="276"/>
      <c r="AK501" s="276"/>
      <c r="AL501" s="276"/>
      <c r="AM501" s="276"/>
      <c r="AN501" s="276"/>
      <c r="AO501" s="276"/>
      <c r="AP501" s="276"/>
      <c r="AQ501" s="276"/>
      <c r="AR501" s="276"/>
      <c r="AS501" s="276"/>
      <c r="AT501" s="276"/>
      <c r="AU501" s="276"/>
      <c r="AV501" s="276"/>
      <c r="AW501" s="276"/>
      <c r="AX501" s="276"/>
      <c r="AY501" s="276"/>
      <c r="AZ501" s="276"/>
      <c r="BA501" s="276"/>
      <c r="BB501" s="276"/>
      <c r="BC501" s="276"/>
      <c r="BD501" s="276"/>
      <c r="BE501" s="276"/>
      <c r="BF501" s="276"/>
      <c r="BG501" s="276"/>
      <c r="BH501" s="276"/>
    </row>
    <row r="502" spans="1:60" s="141" customFormat="1" ht="51" customHeight="1" x14ac:dyDescent="0.2">
      <c r="A502" s="134">
        <v>44546</v>
      </c>
      <c r="B502" s="5">
        <v>34056</v>
      </c>
      <c r="C502" s="193" t="s">
        <v>12550</v>
      </c>
      <c r="D502" s="95"/>
      <c r="E502" s="42">
        <v>34401475.369999997</v>
      </c>
      <c r="F502" s="724">
        <f t="shared" si="8"/>
        <v>3485475695.1499996</v>
      </c>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76"/>
      <c r="AE502" s="276"/>
      <c r="AF502" s="276"/>
      <c r="AG502" s="276"/>
      <c r="AH502" s="276"/>
      <c r="AI502" s="276"/>
      <c r="AJ502" s="276"/>
      <c r="AK502" s="276"/>
      <c r="AL502" s="276"/>
      <c r="AM502" s="276"/>
      <c r="AN502" s="276"/>
      <c r="AO502" s="276"/>
      <c r="AP502" s="276"/>
      <c r="AQ502" s="276"/>
      <c r="AR502" s="276"/>
      <c r="AS502" s="276"/>
      <c r="AT502" s="276"/>
      <c r="AU502" s="276"/>
      <c r="AV502" s="276"/>
      <c r="AW502" s="276"/>
      <c r="AX502" s="276"/>
      <c r="AY502" s="276"/>
      <c r="AZ502" s="276"/>
      <c r="BA502" s="276"/>
      <c r="BB502" s="276"/>
      <c r="BC502" s="276"/>
      <c r="BD502" s="276"/>
      <c r="BE502" s="276"/>
      <c r="BF502" s="276"/>
      <c r="BG502" s="276"/>
      <c r="BH502" s="276"/>
    </row>
    <row r="503" spans="1:60" s="141" customFormat="1" ht="51" customHeight="1" x14ac:dyDescent="0.2">
      <c r="A503" s="134">
        <v>44546</v>
      </c>
      <c r="B503" s="5">
        <v>34057</v>
      </c>
      <c r="C503" s="193" t="s">
        <v>12551</v>
      </c>
      <c r="D503" s="95"/>
      <c r="E503" s="42">
        <v>3374786.96</v>
      </c>
      <c r="F503" s="724">
        <f t="shared" si="8"/>
        <v>3482100908.1899996</v>
      </c>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76"/>
      <c r="AE503" s="276"/>
      <c r="AF503" s="276"/>
      <c r="AG503" s="276"/>
      <c r="AH503" s="276"/>
      <c r="AI503" s="276"/>
      <c r="AJ503" s="276"/>
      <c r="AK503" s="276"/>
      <c r="AL503" s="276"/>
      <c r="AM503" s="276"/>
      <c r="AN503" s="276"/>
      <c r="AO503" s="276"/>
      <c r="AP503" s="276"/>
      <c r="AQ503" s="276"/>
      <c r="AR503" s="276"/>
      <c r="AS503" s="276"/>
      <c r="AT503" s="276"/>
      <c r="AU503" s="276"/>
      <c r="AV503" s="276"/>
      <c r="AW503" s="276"/>
      <c r="AX503" s="276"/>
      <c r="AY503" s="276"/>
      <c r="AZ503" s="276"/>
      <c r="BA503" s="276"/>
      <c r="BB503" s="276"/>
      <c r="BC503" s="276"/>
      <c r="BD503" s="276"/>
      <c r="BE503" s="276"/>
      <c r="BF503" s="276"/>
      <c r="BG503" s="276"/>
      <c r="BH503" s="276"/>
    </row>
    <row r="504" spans="1:60" s="141" customFormat="1" ht="28.5" customHeight="1" x14ac:dyDescent="0.2">
      <c r="A504" s="134">
        <v>44546</v>
      </c>
      <c r="B504" s="5">
        <v>34058</v>
      </c>
      <c r="C504" s="193" t="s">
        <v>12552</v>
      </c>
      <c r="D504" s="95"/>
      <c r="E504" s="42">
        <v>924494.18</v>
      </c>
      <c r="F504" s="724">
        <f t="shared" si="8"/>
        <v>3481176414.0099998</v>
      </c>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76"/>
      <c r="AE504" s="276"/>
      <c r="AF504" s="276"/>
      <c r="AG504" s="276"/>
      <c r="AH504" s="276"/>
      <c r="AI504" s="276"/>
      <c r="AJ504" s="276"/>
      <c r="AK504" s="276"/>
      <c r="AL504" s="276"/>
      <c r="AM504" s="276"/>
      <c r="AN504" s="276"/>
      <c r="AO504" s="276"/>
      <c r="AP504" s="276"/>
      <c r="AQ504" s="276"/>
      <c r="AR504" s="276"/>
      <c r="AS504" s="276"/>
      <c r="AT504" s="276"/>
      <c r="AU504" s="276"/>
      <c r="AV504" s="276"/>
      <c r="AW504" s="276"/>
      <c r="AX504" s="276"/>
      <c r="AY504" s="276"/>
      <c r="AZ504" s="276"/>
      <c r="BA504" s="276"/>
      <c r="BB504" s="276"/>
      <c r="BC504" s="276"/>
      <c r="BD504" s="276"/>
      <c r="BE504" s="276"/>
      <c r="BF504" s="276"/>
      <c r="BG504" s="276"/>
      <c r="BH504" s="276"/>
    </row>
    <row r="505" spans="1:60" s="141" customFormat="1" ht="34.5" customHeight="1" x14ac:dyDescent="0.2">
      <c r="A505" s="134">
        <v>44546</v>
      </c>
      <c r="B505" s="5">
        <v>34059</v>
      </c>
      <c r="C505" s="193" t="s">
        <v>12553</v>
      </c>
      <c r="D505" s="95"/>
      <c r="E505" s="42">
        <v>300377.08</v>
      </c>
      <c r="F505" s="724">
        <f t="shared" si="8"/>
        <v>3480876036.9299998</v>
      </c>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76"/>
      <c r="AE505" s="276"/>
      <c r="AF505" s="276"/>
      <c r="AG505" s="276"/>
      <c r="AH505" s="276"/>
      <c r="AI505" s="276"/>
      <c r="AJ505" s="276"/>
      <c r="AK505" s="276"/>
      <c r="AL505" s="276"/>
      <c r="AM505" s="276"/>
      <c r="AN505" s="276"/>
      <c r="AO505" s="276"/>
      <c r="AP505" s="276"/>
      <c r="AQ505" s="276"/>
      <c r="AR505" s="276"/>
      <c r="AS505" s="276"/>
      <c r="AT505" s="276"/>
      <c r="AU505" s="276"/>
      <c r="AV505" s="276"/>
      <c r="AW505" s="276"/>
      <c r="AX505" s="276"/>
      <c r="AY505" s="276"/>
      <c r="AZ505" s="276"/>
      <c r="BA505" s="276"/>
      <c r="BB505" s="276"/>
      <c r="BC505" s="276"/>
      <c r="BD505" s="276"/>
      <c r="BE505" s="276"/>
      <c r="BF505" s="276"/>
      <c r="BG505" s="276"/>
      <c r="BH505" s="276"/>
    </row>
    <row r="506" spans="1:60" s="141" customFormat="1" ht="32.25" customHeight="1" x14ac:dyDescent="0.2">
      <c r="A506" s="134">
        <v>44546</v>
      </c>
      <c r="B506" s="5">
        <v>34060</v>
      </c>
      <c r="C506" s="193" t="s">
        <v>12554</v>
      </c>
      <c r="D506" s="95"/>
      <c r="E506" s="42">
        <v>93049.53</v>
      </c>
      <c r="F506" s="724">
        <f t="shared" si="8"/>
        <v>3480782987.3999996</v>
      </c>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76"/>
      <c r="AE506" s="276"/>
      <c r="AF506" s="276"/>
      <c r="AG506" s="276"/>
      <c r="AH506" s="276"/>
      <c r="AI506" s="276"/>
      <c r="AJ506" s="276"/>
      <c r="AK506" s="276"/>
      <c r="AL506" s="276"/>
      <c r="AM506" s="276"/>
      <c r="AN506" s="276"/>
      <c r="AO506" s="276"/>
      <c r="AP506" s="276"/>
      <c r="AQ506" s="276"/>
      <c r="AR506" s="276"/>
      <c r="AS506" s="276"/>
      <c r="AT506" s="276"/>
      <c r="AU506" s="276"/>
      <c r="AV506" s="276"/>
      <c r="AW506" s="276"/>
      <c r="AX506" s="276"/>
      <c r="AY506" s="276"/>
      <c r="AZ506" s="276"/>
      <c r="BA506" s="276"/>
      <c r="BB506" s="276"/>
      <c r="BC506" s="276"/>
      <c r="BD506" s="276"/>
      <c r="BE506" s="276"/>
      <c r="BF506" s="276"/>
      <c r="BG506" s="276"/>
      <c r="BH506" s="276"/>
    </row>
    <row r="507" spans="1:60" s="141" customFormat="1" ht="69" customHeight="1" x14ac:dyDescent="0.2">
      <c r="A507" s="134">
        <v>44546</v>
      </c>
      <c r="B507" s="5" t="s">
        <v>12600</v>
      </c>
      <c r="C507" s="193" t="s">
        <v>12555</v>
      </c>
      <c r="D507" s="95"/>
      <c r="E507" s="42">
        <v>1328260.83</v>
      </c>
      <c r="F507" s="724">
        <f t="shared" si="8"/>
        <v>3479454726.5699997</v>
      </c>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276"/>
      <c r="AF507" s="276"/>
      <c r="AG507" s="276"/>
      <c r="AH507" s="276"/>
      <c r="AI507" s="276"/>
      <c r="AJ507" s="276"/>
      <c r="AK507" s="276"/>
      <c r="AL507" s="276"/>
      <c r="AM507" s="276"/>
      <c r="AN507" s="276"/>
      <c r="AO507" s="276"/>
      <c r="AP507" s="276"/>
      <c r="AQ507" s="276"/>
      <c r="AR507" s="276"/>
      <c r="AS507" s="276"/>
      <c r="AT507" s="276"/>
      <c r="AU507" s="276"/>
      <c r="AV507" s="276"/>
      <c r="AW507" s="276"/>
      <c r="AX507" s="276"/>
      <c r="AY507" s="276"/>
      <c r="AZ507" s="276"/>
      <c r="BA507" s="276"/>
      <c r="BB507" s="276"/>
      <c r="BC507" s="276"/>
      <c r="BD507" s="276"/>
      <c r="BE507" s="276"/>
      <c r="BF507" s="276"/>
      <c r="BG507" s="276"/>
      <c r="BH507" s="276"/>
    </row>
    <row r="508" spans="1:60" s="141" customFormat="1" ht="67.5" customHeight="1" x14ac:dyDescent="0.2">
      <c r="A508" s="134">
        <v>44546</v>
      </c>
      <c r="B508" s="5" t="s">
        <v>12601</v>
      </c>
      <c r="C508" s="193" t="s">
        <v>12556</v>
      </c>
      <c r="D508" s="95"/>
      <c r="E508" s="42">
        <v>540000</v>
      </c>
      <c r="F508" s="724">
        <f t="shared" si="8"/>
        <v>3478914726.5699997</v>
      </c>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276"/>
      <c r="AF508" s="276"/>
      <c r="AG508" s="276"/>
      <c r="AH508" s="276"/>
      <c r="AI508" s="276"/>
      <c r="AJ508" s="276"/>
      <c r="AK508" s="276"/>
      <c r="AL508" s="276"/>
      <c r="AM508" s="276"/>
      <c r="AN508" s="276"/>
      <c r="AO508" s="276"/>
      <c r="AP508" s="276"/>
      <c r="AQ508" s="276"/>
      <c r="AR508" s="276"/>
      <c r="AS508" s="276"/>
      <c r="AT508" s="276"/>
      <c r="AU508" s="276"/>
      <c r="AV508" s="276"/>
      <c r="AW508" s="276"/>
      <c r="AX508" s="276"/>
      <c r="AY508" s="276"/>
      <c r="AZ508" s="276"/>
      <c r="BA508" s="276"/>
      <c r="BB508" s="276"/>
      <c r="BC508" s="276"/>
      <c r="BD508" s="276"/>
      <c r="BE508" s="276"/>
      <c r="BF508" s="276"/>
      <c r="BG508" s="276"/>
      <c r="BH508" s="276"/>
    </row>
    <row r="509" spans="1:60" s="141" customFormat="1" ht="59.25" customHeight="1" x14ac:dyDescent="0.2">
      <c r="A509" s="134">
        <v>44546</v>
      </c>
      <c r="B509" s="5" t="s">
        <v>12602</v>
      </c>
      <c r="C509" s="193" t="s">
        <v>12557</v>
      </c>
      <c r="D509" s="95"/>
      <c r="E509" s="42">
        <v>5698125.1399999997</v>
      </c>
      <c r="F509" s="724">
        <f t="shared" si="8"/>
        <v>3473216601.4299998</v>
      </c>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6"/>
      <c r="AD509" s="276"/>
      <c r="AE509" s="276"/>
      <c r="AF509" s="276"/>
      <c r="AG509" s="276"/>
      <c r="AH509" s="276"/>
      <c r="AI509" s="276"/>
      <c r="AJ509" s="276"/>
      <c r="AK509" s="276"/>
      <c r="AL509" s="276"/>
      <c r="AM509" s="276"/>
      <c r="AN509" s="276"/>
      <c r="AO509" s="276"/>
      <c r="AP509" s="276"/>
      <c r="AQ509" s="276"/>
      <c r="AR509" s="276"/>
      <c r="AS509" s="276"/>
      <c r="AT509" s="276"/>
      <c r="AU509" s="276"/>
      <c r="AV509" s="276"/>
      <c r="AW509" s="276"/>
      <c r="AX509" s="276"/>
      <c r="AY509" s="276"/>
      <c r="AZ509" s="276"/>
      <c r="BA509" s="276"/>
      <c r="BB509" s="276"/>
      <c r="BC509" s="276"/>
      <c r="BD509" s="276"/>
      <c r="BE509" s="276"/>
      <c r="BF509" s="276"/>
      <c r="BG509" s="276"/>
      <c r="BH509" s="276"/>
    </row>
    <row r="510" spans="1:60" s="141" customFormat="1" ht="50.25" customHeight="1" x14ac:dyDescent="0.2">
      <c r="A510" s="134">
        <v>44546</v>
      </c>
      <c r="B510" s="5" t="s">
        <v>12603</v>
      </c>
      <c r="C510" s="193" t="s">
        <v>12558</v>
      </c>
      <c r="D510" s="95"/>
      <c r="E510" s="42">
        <v>826782.25</v>
      </c>
      <c r="F510" s="724">
        <f t="shared" si="8"/>
        <v>3472389819.1799998</v>
      </c>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6"/>
      <c r="AD510" s="276"/>
      <c r="AE510" s="276"/>
      <c r="AF510" s="276"/>
      <c r="AG510" s="276"/>
      <c r="AH510" s="276"/>
      <c r="AI510" s="276"/>
      <c r="AJ510" s="276"/>
      <c r="AK510" s="276"/>
      <c r="AL510" s="276"/>
      <c r="AM510" s="276"/>
      <c r="AN510" s="276"/>
      <c r="AO510" s="276"/>
      <c r="AP510" s="276"/>
      <c r="AQ510" s="276"/>
      <c r="AR510" s="276"/>
      <c r="AS510" s="276"/>
      <c r="AT510" s="276"/>
      <c r="AU510" s="276"/>
      <c r="AV510" s="276"/>
      <c r="AW510" s="276"/>
      <c r="AX510" s="276"/>
      <c r="AY510" s="276"/>
      <c r="AZ510" s="276"/>
      <c r="BA510" s="276"/>
      <c r="BB510" s="276"/>
      <c r="BC510" s="276"/>
      <c r="BD510" s="276"/>
      <c r="BE510" s="276"/>
      <c r="BF510" s="276"/>
      <c r="BG510" s="276"/>
      <c r="BH510" s="276"/>
    </row>
    <row r="511" spans="1:60" s="141" customFormat="1" ht="73.5" customHeight="1" x14ac:dyDescent="0.2">
      <c r="A511" s="134">
        <v>44546</v>
      </c>
      <c r="B511" s="5" t="s">
        <v>12604</v>
      </c>
      <c r="C511" s="193" t="s">
        <v>12559</v>
      </c>
      <c r="D511" s="95"/>
      <c r="E511" s="42">
        <v>15726689.07</v>
      </c>
      <c r="F511" s="724">
        <f t="shared" si="8"/>
        <v>3456663130.1099997</v>
      </c>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76"/>
      <c r="AE511" s="276"/>
      <c r="AF511" s="276"/>
      <c r="AG511" s="276"/>
      <c r="AH511" s="276"/>
      <c r="AI511" s="276"/>
      <c r="AJ511" s="276"/>
      <c r="AK511" s="276"/>
      <c r="AL511" s="276"/>
      <c r="AM511" s="276"/>
      <c r="AN511" s="276"/>
      <c r="AO511" s="276"/>
      <c r="AP511" s="276"/>
      <c r="AQ511" s="276"/>
      <c r="AR511" s="276"/>
      <c r="AS511" s="276"/>
      <c r="AT511" s="276"/>
      <c r="AU511" s="276"/>
      <c r="AV511" s="276"/>
      <c r="AW511" s="276"/>
      <c r="AX511" s="276"/>
      <c r="AY511" s="276"/>
      <c r="AZ511" s="276"/>
      <c r="BA511" s="276"/>
      <c r="BB511" s="276"/>
      <c r="BC511" s="276"/>
      <c r="BD511" s="276"/>
      <c r="BE511" s="276"/>
      <c r="BF511" s="276"/>
      <c r="BG511" s="276"/>
      <c r="BH511" s="276"/>
    </row>
    <row r="512" spans="1:60" s="141" customFormat="1" ht="36.75" customHeight="1" x14ac:dyDescent="0.2">
      <c r="A512" s="134">
        <v>44547</v>
      </c>
      <c r="B512" s="5">
        <v>34061</v>
      </c>
      <c r="C512" s="193" t="s">
        <v>12560</v>
      </c>
      <c r="D512" s="95"/>
      <c r="E512" s="42">
        <v>504133.41</v>
      </c>
      <c r="F512" s="724">
        <f t="shared" si="8"/>
        <v>3456158996.6999998</v>
      </c>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c r="AD512" s="276"/>
      <c r="AE512" s="276"/>
      <c r="AF512" s="276"/>
      <c r="AG512" s="276"/>
      <c r="AH512" s="276"/>
      <c r="AI512" s="276"/>
      <c r="AJ512" s="276"/>
      <c r="AK512" s="276"/>
      <c r="AL512" s="276"/>
      <c r="AM512" s="276"/>
      <c r="AN512" s="276"/>
      <c r="AO512" s="276"/>
      <c r="AP512" s="276"/>
      <c r="AQ512" s="276"/>
      <c r="AR512" s="276"/>
      <c r="AS512" s="276"/>
      <c r="AT512" s="276"/>
      <c r="AU512" s="276"/>
      <c r="AV512" s="276"/>
      <c r="AW512" s="276"/>
      <c r="AX512" s="276"/>
      <c r="AY512" s="276"/>
      <c r="AZ512" s="276"/>
      <c r="BA512" s="276"/>
      <c r="BB512" s="276"/>
      <c r="BC512" s="276"/>
      <c r="BD512" s="276"/>
      <c r="BE512" s="276"/>
      <c r="BF512" s="276"/>
      <c r="BG512" s="276"/>
      <c r="BH512" s="276"/>
    </row>
    <row r="513" spans="1:60" s="141" customFormat="1" ht="40.5" customHeight="1" x14ac:dyDescent="0.2">
      <c r="A513" s="134">
        <v>44547</v>
      </c>
      <c r="B513" s="5" t="s">
        <v>12605</v>
      </c>
      <c r="C513" s="193" t="s">
        <v>12561</v>
      </c>
      <c r="D513" s="95"/>
      <c r="E513" s="42">
        <v>5080914.91</v>
      </c>
      <c r="F513" s="724">
        <f t="shared" si="8"/>
        <v>3451078081.79</v>
      </c>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276"/>
      <c r="AE513" s="276"/>
      <c r="AF513" s="276"/>
      <c r="AG513" s="276"/>
      <c r="AH513" s="276"/>
      <c r="AI513" s="276"/>
      <c r="AJ513" s="276"/>
      <c r="AK513" s="276"/>
      <c r="AL513" s="276"/>
      <c r="AM513" s="276"/>
      <c r="AN513" s="276"/>
      <c r="AO513" s="276"/>
      <c r="AP513" s="276"/>
      <c r="AQ513" s="276"/>
      <c r="AR513" s="276"/>
      <c r="AS513" s="276"/>
      <c r="AT513" s="276"/>
      <c r="AU513" s="276"/>
      <c r="AV513" s="276"/>
      <c r="AW513" s="276"/>
      <c r="AX513" s="276"/>
      <c r="AY513" s="276"/>
      <c r="AZ513" s="276"/>
      <c r="BA513" s="276"/>
      <c r="BB513" s="276"/>
      <c r="BC513" s="276"/>
      <c r="BD513" s="276"/>
      <c r="BE513" s="276"/>
      <c r="BF513" s="276"/>
      <c r="BG513" s="276"/>
      <c r="BH513" s="276"/>
    </row>
    <row r="514" spans="1:60" s="141" customFormat="1" ht="43.5" customHeight="1" x14ac:dyDescent="0.2">
      <c r="A514" s="134">
        <v>44547</v>
      </c>
      <c r="B514" s="5" t="s">
        <v>12606</v>
      </c>
      <c r="C514" s="193" t="s">
        <v>12562</v>
      </c>
      <c r="D514" s="95"/>
      <c r="E514" s="42">
        <v>56461793.759999998</v>
      </c>
      <c r="F514" s="724">
        <f t="shared" si="8"/>
        <v>3394616288.0299997</v>
      </c>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276"/>
      <c r="AE514" s="276"/>
      <c r="AF514" s="276"/>
      <c r="AG514" s="276"/>
      <c r="AH514" s="276"/>
      <c r="AI514" s="276"/>
      <c r="AJ514" s="276"/>
      <c r="AK514" s="276"/>
      <c r="AL514" s="276"/>
      <c r="AM514" s="276"/>
      <c r="AN514" s="276"/>
      <c r="AO514" s="276"/>
      <c r="AP514" s="276"/>
      <c r="AQ514" s="276"/>
      <c r="AR514" s="276"/>
      <c r="AS514" s="276"/>
      <c r="AT514" s="276"/>
      <c r="AU514" s="276"/>
      <c r="AV514" s="276"/>
      <c r="AW514" s="276"/>
      <c r="AX514" s="276"/>
      <c r="AY514" s="276"/>
      <c r="AZ514" s="276"/>
      <c r="BA514" s="276"/>
      <c r="BB514" s="276"/>
      <c r="BC514" s="276"/>
      <c r="BD514" s="276"/>
      <c r="BE514" s="276"/>
      <c r="BF514" s="276"/>
      <c r="BG514" s="276"/>
      <c r="BH514" s="276"/>
    </row>
    <row r="515" spans="1:60" s="141" customFormat="1" ht="49.5" customHeight="1" x14ac:dyDescent="0.2">
      <c r="A515" s="134">
        <v>44547</v>
      </c>
      <c r="B515" s="5" t="s">
        <v>12607</v>
      </c>
      <c r="C515" s="193" t="s">
        <v>12563</v>
      </c>
      <c r="D515" s="95"/>
      <c r="E515" s="42">
        <v>6111485.7800000003</v>
      </c>
      <c r="F515" s="724">
        <f t="shared" si="8"/>
        <v>3388504802.2499995</v>
      </c>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76"/>
      <c r="AE515" s="276"/>
      <c r="AF515" s="276"/>
      <c r="AG515" s="276"/>
      <c r="AH515" s="276"/>
      <c r="AI515" s="276"/>
      <c r="AJ515" s="276"/>
      <c r="AK515" s="276"/>
      <c r="AL515" s="276"/>
      <c r="AM515" s="276"/>
      <c r="AN515" s="276"/>
      <c r="AO515" s="276"/>
      <c r="AP515" s="276"/>
      <c r="AQ515" s="276"/>
      <c r="AR515" s="276"/>
      <c r="AS515" s="276"/>
      <c r="AT515" s="276"/>
      <c r="AU515" s="276"/>
      <c r="AV515" s="276"/>
      <c r="AW515" s="276"/>
      <c r="AX515" s="276"/>
      <c r="AY515" s="276"/>
      <c r="AZ515" s="276"/>
      <c r="BA515" s="276"/>
      <c r="BB515" s="276"/>
      <c r="BC515" s="276"/>
      <c r="BD515" s="276"/>
      <c r="BE515" s="276"/>
      <c r="BF515" s="276"/>
      <c r="BG515" s="276"/>
      <c r="BH515" s="276"/>
    </row>
    <row r="516" spans="1:60" s="141" customFormat="1" ht="99" customHeight="1" x14ac:dyDescent="0.2">
      <c r="A516" s="134">
        <v>44550</v>
      </c>
      <c r="B516" s="661">
        <v>34062</v>
      </c>
      <c r="C516" s="193" t="s">
        <v>12564</v>
      </c>
      <c r="D516" s="95"/>
      <c r="E516" s="42">
        <v>645600</v>
      </c>
      <c r="F516" s="724">
        <f t="shared" si="8"/>
        <v>3387859202.2499995</v>
      </c>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276"/>
      <c r="AF516" s="276"/>
      <c r="AG516" s="276"/>
      <c r="AH516" s="276"/>
      <c r="AI516" s="276"/>
      <c r="AJ516" s="276"/>
      <c r="AK516" s="276"/>
      <c r="AL516" s="276"/>
      <c r="AM516" s="276"/>
      <c r="AN516" s="276"/>
      <c r="AO516" s="276"/>
      <c r="AP516" s="276"/>
      <c r="AQ516" s="276"/>
      <c r="AR516" s="276"/>
      <c r="AS516" s="276"/>
      <c r="AT516" s="276"/>
      <c r="AU516" s="276"/>
      <c r="AV516" s="276"/>
      <c r="AW516" s="276"/>
      <c r="AX516" s="276"/>
      <c r="AY516" s="276"/>
      <c r="AZ516" s="276"/>
      <c r="BA516" s="276"/>
      <c r="BB516" s="276"/>
      <c r="BC516" s="276"/>
      <c r="BD516" s="276"/>
      <c r="BE516" s="276"/>
      <c r="BF516" s="276"/>
      <c r="BG516" s="276"/>
      <c r="BH516" s="276"/>
    </row>
    <row r="517" spans="1:60" s="141" customFormat="1" ht="74.25" customHeight="1" x14ac:dyDescent="0.2">
      <c r="A517" s="134">
        <v>44551</v>
      </c>
      <c r="B517" s="5">
        <v>34063</v>
      </c>
      <c r="C517" s="193" t="s">
        <v>12565</v>
      </c>
      <c r="D517" s="95"/>
      <c r="E517" s="42">
        <v>116620</v>
      </c>
      <c r="F517" s="724">
        <f t="shared" si="8"/>
        <v>3387742582.2499995</v>
      </c>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76"/>
      <c r="AE517" s="276"/>
      <c r="AF517" s="276"/>
      <c r="AG517" s="276"/>
      <c r="AH517" s="276"/>
      <c r="AI517" s="276"/>
      <c r="AJ517" s="276"/>
      <c r="AK517" s="276"/>
      <c r="AL517" s="276"/>
      <c r="AM517" s="276"/>
      <c r="AN517" s="276"/>
      <c r="AO517" s="276"/>
      <c r="AP517" s="276"/>
      <c r="AQ517" s="276"/>
      <c r="AR517" s="276"/>
      <c r="AS517" s="276"/>
      <c r="AT517" s="276"/>
      <c r="AU517" s="276"/>
      <c r="AV517" s="276"/>
      <c r="AW517" s="276"/>
      <c r="AX517" s="276"/>
      <c r="AY517" s="276"/>
      <c r="AZ517" s="276"/>
      <c r="BA517" s="276"/>
      <c r="BB517" s="276"/>
      <c r="BC517" s="276"/>
      <c r="BD517" s="276"/>
      <c r="BE517" s="276"/>
      <c r="BF517" s="276"/>
      <c r="BG517" s="276"/>
      <c r="BH517" s="276"/>
    </row>
    <row r="518" spans="1:60" ht="18.75" customHeight="1" x14ac:dyDescent="0.2">
      <c r="A518" s="134">
        <v>44551</v>
      </c>
      <c r="B518" s="5">
        <v>34064</v>
      </c>
      <c r="C518" s="193" t="s">
        <v>41</v>
      </c>
      <c r="D518" s="95"/>
      <c r="E518" s="42">
        <v>0</v>
      </c>
      <c r="F518" s="724">
        <f t="shared" si="8"/>
        <v>3387742582.2499995</v>
      </c>
    </row>
    <row r="519" spans="1:60" ht="33" customHeight="1" x14ac:dyDescent="0.2">
      <c r="A519" s="134">
        <v>44551</v>
      </c>
      <c r="B519" s="5">
        <v>34065</v>
      </c>
      <c r="C519" s="193" t="s">
        <v>12566</v>
      </c>
      <c r="D519" s="95"/>
      <c r="E519" s="42">
        <v>2814502.66</v>
      </c>
      <c r="F519" s="724">
        <f t="shared" si="8"/>
        <v>3384928079.5899997</v>
      </c>
    </row>
    <row r="520" spans="1:60" ht="49.5" customHeight="1" x14ac:dyDescent="0.2">
      <c r="A520" s="134">
        <v>44551</v>
      </c>
      <c r="B520" s="5" t="s">
        <v>12608</v>
      </c>
      <c r="C520" s="193" t="s">
        <v>12567</v>
      </c>
      <c r="D520" s="95"/>
      <c r="E520" s="42">
        <v>10029388.24</v>
      </c>
      <c r="F520" s="724">
        <f t="shared" si="8"/>
        <v>3374898691.3499999</v>
      </c>
    </row>
    <row r="521" spans="1:60" ht="54" customHeight="1" x14ac:dyDescent="0.2">
      <c r="A521" s="134">
        <v>44551</v>
      </c>
      <c r="B521" s="5" t="s">
        <v>12609</v>
      </c>
      <c r="C521" s="193" t="s">
        <v>12568</v>
      </c>
      <c r="D521" s="95"/>
      <c r="E521" s="42">
        <v>678569.08</v>
      </c>
      <c r="F521" s="724">
        <f t="shared" si="8"/>
        <v>3374220122.27</v>
      </c>
    </row>
    <row r="522" spans="1:60" ht="39" customHeight="1" x14ac:dyDescent="0.2">
      <c r="A522" s="134">
        <v>44551</v>
      </c>
      <c r="B522" s="5" t="s">
        <v>12610</v>
      </c>
      <c r="C522" s="193" t="s">
        <v>12569</v>
      </c>
      <c r="D522" s="95"/>
      <c r="E522" s="42">
        <v>418303.99</v>
      </c>
      <c r="F522" s="724">
        <f t="shared" si="8"/>
        <v>3373801818.2800002</v>
      </c>
      <c r="H522" s="910"/>
    </row>
    <row r="523" spans="1:60" ht="43.5" customHeight="1" x14ac:dyDescent="0.2">
      <c r="A523" s="256">
        <v>44551</v>
      </c>
      <c r="B523" s="212" t="s">
        <v>12611</v>
      </c>
      <c r="C523" s="457" t="s">
        <v>12570</v>
      </c>
      <c r="D523" s="265"/>
      <c r="E523" s="213">
        <v>4396414.03</v>
      </c>
      <c r="F523" s="724">
        <f t="shared" si="8"/>
        <v>3369405404.25</v>
      </c>
      <c r="H523" s="910"/>
    </row>
    <row r="524" spans="1:60" ht="50.25" customHeight="1" x14ac:dyDescent="0.2">
      <c r="A524" s="134">
        <v>44552</v>
      </c>
      <c r="B524" s="5">
        <v>34066</v>
      </c>
      <c r="C524" s="193" t="s">
        <v>12571</v>
      </c>
      <c r="D524" s="95"/>
      <c r="E524" s="42">
        <v>26260655.190000001</v>
      </c>
      <c r="F524" s="724">
        <f t="shared" si="8"/>
        <v>3343144749.0599999</v>
      </c>
      <c r="H524" s="910"/>
    </row>
    <row r="525" spans="1:60" ht="48.75" customHeight="1" x14ac:dyDescent="0.2">
      <c r="A525" s="134">
        <v>44552</v>
      </c>
      <c r="B525" s="5" t="s">
        <v>12612</v>
      </c>
      <c r="C525" s="193" t="s">
        <v>12572</v>
      </c>
      <c r="D525" s="95"/>
      <c r="E525" s="42">
        <v>2853480.31</v>
      </c>
      <c r="F525" s="724">
        <f t="shared" ref="F525:F536" si="9">F524-E525</f>
        <v>3340291268.75</v>
      </c>
    </row>
    <row r="526" spans="1:60" ht="50.25" customHeight="1" x14ac:dyDescent="0.2">
      <c r="A526" s="256">
        <v>44552</v>
      </c>
      <c r="B526" s="212" t="s">
        <v>12613</v>
      </c>
      <c r="C526" s="457" t="s">
        <v>12573</v>
      </c>
      <c r="D526" s="265"/>
      <c r="E526" s="213">
        <v>1696653.57</v>
      </c>
      <c r="F526" s="724">
        <f t="shared" si="9"/>
        <v>3338594615.1799998</v>
      </c>
      <c r="H526" s="910"/>
    </row>
    <row r="527" spans="1:60" ht="61.5" customHeight="1" x14ac:dyDescent="0.2">
      <c r="A527" s="134">
        <v>44553</v>
      </c>
      <c r="B527" s="5">
        <v>34067</v>
      </c>
      <c r="C527" s="193" t="s">
        <v>12574</v>
      </c>
      <c r="D527" s="95"/>
      <c r="E527" s="42">
        <v>270000</v>
      </c>
      <c r="F527" s="724">
        <f t="shared" si="9"/>
        <v>3338324615.1799998</v>
      </c>
    </row>
    <row r="528" spans="1:60" ht="80.25" customHeight="1" x14ac:dyDescent="0.2">
      <c r="A528" s="134">
        <v>44557</v>
      </c>
      <c r="B528" s="5">
        <v>34068</v>
      </c>
      <c r="C528" s="193" t="s">
        <v>12575</v>
      </c>
      <c r="D528" s="95"/>
      <c r="E528" s="42">
        <v>270000</v>
      </c>
      <c r="F528" s="724">
        <f t="shared" si="9"/>
        <v>3338054615.1799998</v>
      </c>
    </row>
    <row r="529" spans="1:9" ht="61.5" customHeight="1" x14ac:dyDescent="0.2">
      <c r="A529" s="134">
        <v>44557</v>
      </c>
      <c r="B529" s="5" t="s">
        <v>12614</v>
      </c>
      <c r="C529" s="193" t="s">
        <v>12576</v>
      </c>
      <c r="D529" s="95"/>
      <c r="E529" s="42">
        <v>9763985.4700000007</v>
      </c>
      <c r="F529" s="724">
        <f t="shared" si="9"/>
        <v>3328290629.71</v>
      </c>
    </row>
    <row r="530" spans="1:9" ht="39.75" customHeight="1" x14ac:dyDescent="0.2">
      <c r="A530" s="134">
        <v>44557</v>
      </c>
      <c r="B530" s="5" t="s">
        <v>12615</v>
      </c>
      <c r="C530" s="193" t="s">
        <v>12577</v>
      </c>
      <c r="D530" s="95"/>
      <c r="E530" s="42">
        <v>1486975.5</v>
      </c>
      <c r="F530" s="724">
        <f t="shared" si="9"/>
        <v>3326803654.21</v>
      </c>
    </row>
    <row r="531" spans="1:9" ht="55.5" customHeight="1" x14ac:dyDescent="0.2">
      <c r="A531" s="134">
        <v>44557</v>
      </c>
      <c r="B531" s="5" t="s">
        <v>12616</v>
      </c>
      <c r="C531" s="193" t="s">
        <v>12578</v>
      </c>
      <c r="D531" s="95"/>
      <c r="E531" s="42">
        <v>678027.42</v>
      </c>
      <c r="F531" s="724">
        <f t="shared" si="9"/>
        <v>3326125626.79</v>
      </c>
      <c r="G531" s="623"/>
      <c r="I531" s="14" t="s">
        <v>12007</v>
      </c>
    </row>
    <row r="532" spans="1:9" s="14" customFormat="1" ht="38.25" customHeight="1" x14ac:dyDescent="0.2">
      <c r="A532" s="256">
        <v>44557</v>
      </c>
      <c r="B532" s="212" t="s">
        <v>12617</v>
      </c>
      <c r="C532" s="457" t="s">
        <v>12579</v>
      </c>
      <c r="D532" s="265"/>
      <c r="E532" s="213">
        <v>36940779.43</v>
      </c>
      <c r="F532" s="724">
        <f t="shared" si="9"/>
        <v>3289184847.3600001</v>
      </c>
    </row>
    <row r="533" spans="1:9" s="14" customFormat="1" ht="46.5" customHeight="1" x14ac:dyDescent="0.2">
      <c r="A533" s="134">
        <v>44558</v>
      </c>
      <c r="B533" s="5" t="s">
        <v>12618</v>
      </c>
      <c r="C533" s="193" t="s">
        <v>12580</v>
      </c>
      <c r="D533" s="95"/>
      <c r="E533" s="42">
        <v>2869600.47</v>
      </c>
      <c r="F533" s="724">
        <f t="shared" si="9"/>
        <v>3286315246.8900003</v>
      </c>
    </row>
    <row r="534" spans="1:9" s="14" customFormat="1" ht="46.5" customHeight="1" x14ac:dyDescent="0.2">
      <c r="A534" s="134">
        <v>44558</v>
      </c>
      <c r="B534" s="5" t="s">
        <v>12619</v>
      </c>
      <c r="C534" s="193" t="s">
        <v>12581</v>
      </c>
      <c r="D534" s="95"/>
      <c r="E534" s="42">
        <v>2385231.4300000002</v>
      </c>
      <c r="F534" s="724">
        <f t="shared" si="9"/>
        <v>3283930015.4600005</v>
      </c>
    </row>
    <row r="535" spans="1:9" s="14" customFormat="1" ht="52.5" customHeight="1" x14ac:dyDescent="0.2">
      <c r="A535" s="134">
        <v>44558</v>
      </c>
      <c r="B535" s="5" t="s">
        <v>12620</v>
      </c>
      <c r="C535" s="193" t="s">
        <v>12582</v>
      </c>
      <c r="D535" s="95"/>
      <c r="E535" s="42">
        <v>376628.33</v>
      </c>
      <c r="F535" s="724">
        <f t="shared" si="9"/>
        <v>3283553387.1300006</v>
      </c>
    </row>
    <row r="536" spans="1:9" s="14" customFormat="1" ht="46.5" customHeight="1" x14ac:dyDescent="0.2">
      <c r="A536" s="134">
        <v>44558</v>
      </c>
      <c r="B536" s="5" t="s">
        <v>12621</v>
      </c>
      <c r="C536" s="193" t="s">
        <v>12583</v>
      </c>
      <c r="D536" s="95"/>
      <c r="E536" s="42">
        <v>1340770.7</v>
      </c>
      <c r="F536" s="724">
        <f t="shared" si="9"/>
        <v>3282212616.4300008</v>
      </c>
    </row>
    <row r="537" spans="1:9" s="14" customFormat="1" ht="21" customHeight="1" x14ac:dyDescent="0.2">
      <c r="A537" s="134">
        <v>31</v>
      </c>
      <c r="B537" s="30"/>
      <c r="C537" s="214"/>
      <c r="D537" s="95"/>
      <c r="E537" s="472"/>
      <c r="F537" s="724"/>
    </row>
    <row r="538" spans="1:9" s="14" customFormat="1" ht="21.75" customHeight="1" x14ac:dyDescent="0.2">
      <c r="A538" s="134"/>
      <c r="B538" s="30"/>
      <c r="C538" s="214"/>
      <c r="D538" s="95"/>
      <c r="E538" s="472"/>
      <c r="F538" s="724"/>
    </row>
    <row r="539" spans="1:9" s="14" customFormat="1" ht="22.5" customHeight="1" x14ac:dyDescent="0.2">
      <c r="A539" s="134"/>
      <c r="B539" s="30"/>
      <c r="C539" s="214"/>
      <c r="D539" s="95"/>
      <c r="E539" s="472"/>
      <c r="F539" s="724"/>
      <c r="H539" s="20"/>
    </row>
    <row r="540" spans="1:9" s="14" customFormat="1" ht="30.75" customHeight="1" x14ac:dyDescent="0.2">
      <c r="A540" s="134"/>
      <c r="B540" s="30"/>
      <c r="C540" s="214"/>
      <c r="D540" s="95"/>
      <c r="E540" s="472"/>
      <c r="F540" s="724"/>
    </row>
    <row r="541" spans="1:9" s="14" customFormat="1" ht="21" customHeight="1" x14ac:dyDescent="0.2">
      <c r="A541" s="134"/>
      <c r="B541" s="30"/>
      <c r="C541" s="214"/>
      <c r="D541" s="95"/>
      <c r="E541" s="472"/>
      <c r="F541" s="724"/>
    </row>
    <row r="542" spans="1:9" s="14" customFormat="1" ht="24" customHeight="1" x14ac:dyDescent="0.2">
      <c r="A542" s="134"/>
      <c r="B542" s="30"/>
      <c r="C542" s="214"/>
      <c r="D542" s="95"/>
      <c r="E542" s="472"/>
      <c r="F542" s="724"/>
    </row>
    <row r="543" spans="1:9" s="14" customFormat="1" ht="27.75" customHeight="1" x14ac:dyDescent="0.2">
      <c r="A543" s="10"/>
      <c r="B543" s="28"/>
      <c r="C543" s="35"/>
      <c r="D543" s="121"/>
      <c r="E543" s="32"/>
      <c r="F543" s="1029"/>
    </row>
    <row r="544" spans="1:9" s="14" customFormat="1" ht="20.25" customHeight="1" x14ac:dyDescent="0.2">
      <c r="A544" s="10"/>
      <c r="B544" s="28"/>
      <c r="C544" s="35"/>
      <c r="D544" s="121"/>
      <c r="E544" s="32"/>
      <c r="F544" s="1029"/>
    </row>
    <row r="545" spans="1:9" s="14" customFormat="1" ht="19.5" customHeight="1" x14ac:dyDescent="0.2">
      <c r="A545" s="10"/>
      <c r="B545" s="28"/>
      <c r="C545" s="35"/>
      <c r="D545" s="121"/>
      <c r="E545" s="32"/>
      <c r="F545" s="1029"/>
    </row>
    <row r="546" spans="1:9" s="14" customFormat="1" ht="21.75" customHeight="1" x14ac:dyDescent="0.2">
      <c r="A546" s="10"/>
      <c r="B546" s="28"/>
      <c r="C546" s="35"/>
      <c r="D546" s="121"/>
      <c r="E546" s="32"/>
      <c r="F546" s="1029"/>
    </row>
    <row r="547" spans="1:9" s="14" customFormat="1" ht="22.5" customHeight="1" x14ac:dyDescent="0.2">
      <c r="A547" s="10"/>
      <c r="B547" s="28"/>
      <c r="C547" s="35"/>
      <c r="D547" s="121"/>
      <c r="E547" s="32"/>
      <c r="F547" s="1029"/>
    </row>
    <row r="548" spans="1:9" s="14" customFormat="1" ht="20.25" customHeight="1" x14ac:dyDescent="0.2">
      <c r="A548" s="10"/>
      <c r="B548" s="28"/>
      <c r="C548" s="35"/>
      <c r="D548" s="121"/>
      <c r="E548" s="32"/>
      <c r="F548" s="1029"/>
    </row>
    <row r="549" spans="1:9" s="14" customFormat="1" ht="23.25" customHeight="1" x14ac:dyDescent="0.2">
      <c r="A549" s="10"/>
      <c r="B549" s="28"/>
      <c r="C549" s="35"/>
      <c r="D549" s="121"/>
      <c r="E549" s="32"/>
      <c r="F549" s="1029"/>
    </row>
    <row r="550" spans="1:9" s="14" customFormat="1" ht="24" customHeight="1" x14ac:dyDescent="0.2">
      <c r="A550" s="10"/>
      <c r="B550" s="28"/>
      <c r="C550" s="35"/>
      <c r="D550" s="121"/>
      <c r="E550" s="32"/>
      <c r="F550" s="1029"/>
    </row>
    <row r="551" spans="1:9" s="14" customFormat="1" ht="24.75" customHeight="1" x14ac:dyDescent="0.2">
      <c r="A551" s="10"/>
      <c r="B551" s="28"/>
      <c r="C551" s="28"/>
      <c r="D551" s="121"/>
      <c r="E551" s="32"/>
      <c r="F551" s="113"/>
    </row>
    <row r="552" spans="1:9" s="14" customFormat="1" ht="35.25" customHeight="1" x14ac:dyDescent="0.2">
      <c r="A552" s="10"/>
      <c r="B552" s="28"/>
      <c r="C552" s="28"/>
      <c r="D552" s="121"/>
      <c r="E552" s="32"/>
      <c r="F552" s="113"/>
    </row>
    <row r="553" spans="1:9" s="14" customFormat="1" ht="15" customHeight="1" x14ac:dyDescent="0.25">
      <c r="A553" s="1171" t="s">
        <v>0</v>
      </c>
      <c r="B553" s="1171"/>
      <c r="C553" s="1171"/>
      <c r="D553" s="1171"/>
      <c r="E553" s="1171"/>
      <c r="F553" s="1171"/>
      <c r="I553" s="1015"/>
    </row>
    <row r="554" spans="1:9" s="14" customFormat="1" ht="15" customHeight="1" x14ac:dyDescent="0.25">
      <c r="A554" s="1171" t="s">
        <v>1</v>
      </c>
      <c r="B554" s="1171"/>
      <c r="C554" s="1171"/>
      <c r="D554" s="1171"/>
      <c r="E554" s="1171"/>
      <c r="F554" s="1171"/>
    </row>
    <row r="555" spans="1:9" s="14" customFormat="1" ht="15" customHeight="1" x14ac:dyDescent="0.25">
      <c r="A555" s="1173" t="s">
        <v>11458</v>
      </c>
      <c r="B555" s="1173"/>
      <c r="C555" s="1173"/>
      <c r="D555" s="1173"/>
      <c r="E555" s="1173"/>
      <c r="F555" s="1173"/>
    </row>
    <row r="556" spans="1:9" s="14" customFormat="1" ht="15" customHeight="1" x14ac:dyDescent="0.25">
      <c r="A556" s="1173" t="s">
        <v>2</v>
      </c>
      <c r="B556" s="1173"/>
      <c r="C556" s="1173"/>
      <c r="D556" s="1173"/>
      <c r="E556" s="1173"/>
      <c r="F556" s="1173"/>
    </row>
    <row r="557" spans="1:9" s="14" customFormat="1" ht="15" customHeight="1" x14ac:dyDescent="0.25">
      <c r="A557" s="626"/>
      <c r="B557" s="627"/>
      <c r="C557" s="628"/>
      <c r="D557" s="629"/>
      <c r="E557" s="630"/>
      <c r="F557" s="631"/>
    </row>
    <row r="558" spans="1:9" s="14" customFormat="1" ht="33" customHeight="1" x14ac:dyDescent="0.2">
      <c r="A558" s="1309" t="s">
        <v>17</v>
      </c>
      <c r="B558" s="1309"/>
      <c r="C558" s="1309"/>
      <c r="D558" s="1309"/>
      <c r="E558" s="1309"/>
      <c r="F558" s="1309"/>
    </row>
    <row r="559" spans="1:9" s="14" customFormat="1" ht="33" customHeight="1" x14ac:dyDescent="0.2">
      <c r="A559" s="1309" t="s">
        <v>4</v>
      </c>
      <c r="B559" s="1309"/>
      <c r="C559" s="1309"/>
      <c r="D559" s="1309"/>
      <c r="E559" s="1309"/>
      <c r="F559" s="726">
        <v>42703476.200000003</v>
      </c>
    </row>
    <row r="560" spans="1:9" s="14" customFormat="1" ht="34.5" customHeight="1" x14ac:dyDescent="0.2">
      <c r="A560" s="1043" t="s">
        <v>5</v>
      </c>
      <c r="B560" s="1043" t="s">
        <v>6</v>
      </c>
      <c r="C560" s="1043" t="s">
        <v>18</v>
      </c>
      <c r="D560" s="1043" t="s">
        <v>8</v>
      </c>
      <c r="E560" s="1043" t="s">
        <v>9</v>
      </c>
      <c r="F560" s="1043" t="s">
        <v>6181</v>
      </c>
    </row>
    <row r="561" spans="1:8" s="14" customFormat="1" ht="15" customHeight="1" x14ac:dyDescent="0.2">
      <c r="A561" s="615"/>
      <c r="B561" s="359"/>
      <c r="C561" s="616" t="s">
        <v>387</v>
      </c>
      <c r="D561" s="715">
        <v>235608.57</v>
      </c>
      <c r="E561" s="447"/>
      <c r="F561" s="619">
        <f>F559+D561</f>
        <v>42939084.770000003</v>
      </c>
      <c r="H561" s="829"/>
    </row>
    <row r="562" spans="1:8" s="14" customFormat="1" ht="15" customHeight="1" x14ac:dyDescent="0.2">
      <c r="A562" s="87"/>
      <c r="B562" s="1"/>
      <c r="C562" s="2" t="s">
        <v>19</v>
      </c>
      <c r="D562" s="716">
        <v>444119750</v>
      </c>
      <c r="E562" s="40"/>
      <c r="F562" s="619">
        <f>F561+D562</f>
        <v>487058834.76999998</v>
      </c>
    </row>
    <row r="563" spans="1:8" s="14" customFormat="1" ht="15" customHeight="1" x14ac:dyDescent="0.2">
      <c r="A563" s="87"/>
      <c r="B563" s="1"/>
      <c r="C563" s="2" t="s">
        <v>19</v>
      </c>
      <c r="D563" s="716"/>
      <c r="E563" s="40">
        <v>71674884.180000007</v>
      </c>
      <c r="F563" s="619">
        <f>F562-E563</f>
        <v>415383950.58999997</v>
      </c>
      <c r="H563" s="829"/>
    </row>
    <row r="564" spans="1:8" s="14" customFormat="1" ht="15" customHeight="1" x14ac:dyDescent="0.2">
      <c r="A564" s="87"/>
      <c r="B564" s="1"/>
      <c r="C564" s="2" t="s">
        <v>20</v>
      </c>
      <c r="D564" s="716">
        <v>799793.87</v>
      </c>
      <c r="E564" s="717"/>
      <c r="F564" s="619">
        <f>F563+D564</f>
        <v>416183744.45999998</v>
      </c>
    </row>
    <row r="565" spans="1:8" s="14" customFormat="1" ht="15" customHeight="1" x14ac:dyDescent="0.2">
      <c r="A565" s="87"/>
      <c r="B565" s="1"/>
      <c r="C565" s="2" t="s">
        <v>12008</v>
      </c>
      <c r="D565" s="716">
        <v>87845.86</v>
      </c>
      <c r="E565" s="717"/>
      <c r="F565" s="619">
        <f>F564+D565</f>
        <v>416271590.31999999</v>
      </c>
    </row>
    <row r="566" spans="1:8" s="14" customFormat="1" ht="15" customHeight="1" x14ac:dyDescent="0.2">
      <c r="A566" s="87"/>
      <c r="B566" s="1"/>
      <c r="C566" s="2" t="s">
        <v>11717</v>
      </c>
      <c r="D566" s="716">
        <v>421747.48</v>
      </c>
      <c r="E566" s="717"/>
      <c r="F566" s="619">
        <f>F565+D566</f>
        <v>416693337.80000001</v>
      </c>
    </row>
    <row r="567" spans="1:8" s="14" customFormat="1" ht="15" customHeight="1" x14ac:dyDescent="0.2">
      <c r="A567" s="87"/>
      <c r="B567" s="1"/>
      <c r="C567" s="530" t="s">
        <v>2479</v>
      </c>
      <c r="D567" s="717"/>
      <c r="E567" s="717">
        <v>575912.19999999995</v>
      </c>
      <c r="F567" s="619">
        <f>F566-E567</f>
        <v>416117425.60000002</v>
      </c>
    </row>
    <row r="568" spans="1:8" s="14" customFormat="1" ht="15" customHeight="1" x14ac:dyDescent="0.2">
      <c r="A568" s="87"/>
      <c r="B568" s="1"/>
      <c r="C568" s="2" t="s">
        <v>1090</v>
      </c>
      <c r="D568" s="717"/>
      <c r="E568" s="763">
        <v>801.13</v>
      </c>
      <c r="F568" s="619">
        <f>F567-E568</f>
        <v>416116624.47000003</v>
      </c>
    </row>
    <row r="569" spans="1:8" s="14" customFormat="1" ht="15" customHeight="1" x14ac:dyDescent="0.2">
      <c r="A569" s="87"/>
      <c r="B569" s="242"/>
      <c r="C569" s="2" t="s">
        <v>1083</v>
      </c>
      <c r="D569" s="62"/>
      <c r="E569" s="711">
        <v>1000</v>
      </c>
      <c r="F569" s="619">
        <f>F568-E569</f>
        <v>416115624.47000003</v>
      </c>
    </row>
    <row r="570" spans="1:8" s="14" customFormat="1" ht="15" customHeight="1" x14ac:dyDescent="0.2">
      <c r="A570" s="87"/>
      <c r="B570" s="242"/>
      <c r="C570" s="2" t="s">
        <v>1358</v>
      </c>
      <c r="D570" s="62"/>
      <c r="E570" s="711">
        <v>175</v>
      </c>
      <c r="F570" s="619">
        <f t="shared" ref="F570:F633" si="10">F569-E570</f>
        <v>416115449.47000003</v>
      </c>
    </row>
    <row r="571" spans="1:8" s="14" customFormat="1" ht="15" customHeight="1" x14ac:dyDescent="0.2">
      <c r="A571" s="134"/>
      <c r="B571" s="27"/>
      <c r="C571" s="538" t="s">
        <v>2484</v>
      </c>
      <c r="D571" s="95"/>
      <c r="E571" s="472">
        <v>244272.05</v>
      </c>
      <c r="F571" s="619">
        <f>F570-E571</f>
        <v>415871177.42000002</v>
      </c>
    </row>
    <row r="572" spans="1:8" s="14" customFormat="1" ht="15" customHeight="1" x14ac:dyDescent="0.2">
      <c r="A572" s="134"/>
      <c r="B572" s="252"/>
      <c r="C572" s="879" t="s">
        <v>24</v>
      </c>
      <c r="D572" s="878"/>
      <c r="E572" s="42">
        <v>9384</v>
      </c>
      <c r="F572" s="619">
        <f t="shared" si="10"/>
        <v>415861793.42000002</v>
      </c>
    </row>
    <row r="573" spans="1:8" s="14" customFormat="1" ht="22.5" customHeight="1" x14ac:dyDescent="0.2">
      <c r="A573" s="134">
        <v>44531</v>
      </c>
      <c r="B573" s="1001" t="s">
        <v>12622</v>
      </c>
      <c r="C573" s="193" t="s">
        <v>12677</v>
      </c>
      <c r="D573" s="878"/>
      <c r="E573" s="42">
        <v>6474429.2599999998</v>
      </c>
      <c r="F573" s="619">
        <f t="shared" si="10"/>
        <v>409387364.16000003</v>
      </c>
    </row>
    <row r="574" spans="1:8" s="14" customFormat="1" ht="24.75" customHeight="1" x14ac:dyDescent="0.2">
      <c r="A574" s="134">
        <v>44531</v>
      </c>
      <c r="B574" s="1001" t="s">
        <v>12623</v>
      </c>
      <c r="C574" s="193" t="s">
        <v>12678</v>
      </c>
      <c r="D574" s="95"/>
      <c r="E574" s="42">
        <v>48721.120000000003</v>
      </c>
      <c r="F574" s="619">
        <f t="shared" si="10"/>
        <v>409338643.04000002</v>
      </c>
    </row>
    <row r="575" spans="1:8" s="14" customFormat="1" ht="33.75" customHeight="1" x14ac:dyDescent="0.2">
      <c r="A575" s="134">
        <v>44531</v>
      </c>
      <c r="B575" s="1001" t="s">
        <v>12624</v>
      </c>
      <c r="C575" s="193" t="s">
        <v>12679</v>
      </c>
      <c r="D575" s="95"/>
      <c r="E575" s="42">
        <v>48338</v>
      </c>
      <c r="F575" s="619">
        <f t="shared" si="10"/>
        <v>409290305.04000002</v>
      </c>
    </row>
    <row r="576" spans="1:8" s="14" customFormat="1" ht="49.5" customHeight="1" x14ac:dyDescent="0.2">
      <c r="A576" s="134">
        <v>44531</v>
      </c>
      <c r="B576" s="1001" t="s">
        <v>12625</v>
      </c>
      <c r="C576" s="193" t="s">
        <v>12680</v>
      </c>
      <c r="D576" s="265"/>
      <c r="E576" s="42">
        <v>476145.78</v>
      </c>
      <c r="F576" s="619">
        <f t="shared" si="10"/>
        <v>408814159.26000005</v>
      </c>
    </row>
    <row r="577" spans="1:6" s="14" customFormat="1" ht="45" customHeight="1" x14ac:dyDescent="0.2">
      <c r="A577" s="1000">
        <v>44531</v>
      </c>
      <c r="B577" s="252" t="s">
        <v>12626</v>
      </c>
      <c r="C577" s="193" t="s">
        <v>12681</v>
      </c>
      <c r="D577" s="95"/>
      <c r="E577" s="42">
        <v>9600</v>
      </c>
      <c r="F577" s="619">
        <f t="shared" si="10"/>
        <v>408804559.26000005</v>
      </c>
    </row>
    <row r="578" spans="1:6" s="14" customFormat="1" ht="29.25" customHeight="1" x14ac:dyDescent="0.2">
      <c r="A578" s="464">
        <v>44532</v>
      </c>
      <c r="B578" s="252" t="s">
        <v>12627</v>
      </c>
      <c r="C578" s="193" t="s">
        <v>12682</v>
      </c>
      <c r="D578" s="95"/>
      <c r="E578" s="42">
        <v>42155465.969999999</v>
      </c>
      <c r="F578" s="619">
        <f t="shared" si="10"/>
        <v>366649093.29000008</v>
      </c>
    </row>
    <row r="579" spans="1:6" s="14" customFormat="1" ht="27.75" customHeight="1" x14ac:dyDescent="0.2">
      <c r="A579" s="464">
        <v>44532</v>
      </c>
      <c r="B579" s="252" t="s">
        <v>12628</v>
      </c>
      <c r="C579" s="193" t="s">
        <v>12683</v>
      </c>
      <c r="D579" s="95"/>
      <c r="E579" s="42">
        <v>2831043.65</v>
      </c>
      <c r="F579" s="619">
        <f t="shared" si="10"/>
        <v>363818049.6400001</v>
      </c>
    </row>
    <row r="580" spans="1:6" s="14" customFormat="1" ht="30.75" customHeight="1" x14ac:dyDescent="0.2">
      <c r="A580" s="464">
        <v>44532</v>
      </c>
      <c r="B580" s="252" t="s">
        <v>12629</v>
      </c>
      <c r="C580" s="193" t="s">
        <v>12684</v>
      </c>
      <c r="D580" s="95"/>
      <c r="E580" s="42">
        <v>2114267.9700000002</v>
      </c>
      <c r="F580" s="619">
        <f t="shared" si="10"/>
        <v>361703781.67000008</v>
      </c>
    </row>
    <row r="581" spans="1:6" s="14" customFormat="1" ht="29.25" customHeight="1" x14ac:dyDescent="0.2">
      <c r="A581" s="464">
        <v>44532</v>
      </c>
      <c r="B581" s="252" t="s">
        <v>12630</v>
      </c>
      <c r="C581" s="193" t="s">
        <v>12685</v>
      </c>
      <c r="D581" s="95"/>
      <c r="E581" s="42">
        <v>2567843.6800000002</v>
      </c>
      <c r="F581" s="619">
        <f t="shared" si="10"/>
        <v>359135937.99000007</v>
      </c>
    </row>
    <row r="582" spans="1:6" s="14" customFormat="1" ht="28.5" customHeight="1" x14ac:dyDescent="0.2">
      <c r="A582" s="464">
        <v>44532</v>
      </c>
      <c r="B582" s="252" t="s">
        <v>12631</v>
      </c>
      <c r="C582" s="193" t="s">
        <v>12686</v>
      </c>
      <c r="D582" s="95"/>
      <c r="E582" s="42">
        <v>205419.35</v>
      </c>
      <c r="F582" s="619">
        <f t="shared" si="10"/>
        <v>358930518.64000005</v>
      </c>
    </row>
    <row r="583" spans="1:6" s="14" customFormat="1" ht="20.25" customHeight="1" x14ac:dyDescent="0.2">
      <c r="A583" s="464">
        <v>44532</v>
      </c>
      <c r="B583" s="252" t="s">
        <v>12632</v>
      </c>
      <c r="C583" s="193" t="s">
        <v>12687</v>
      </c>
      <c r="D583" s="95"/>
      <c r="E583" s="42">
        <v>282643.96000000002</v>
      </c>
      <c r="F583" s="619">
        <f t="shared" si="10"/>
        <v>358647874.68000007</v>
      </c>
    </row>
    <row r="584" spans="1:6" s="14" customFormat="1" ht="24.75" customHeight="1" x14ac:dyDescent="0.2">
      <c r="A584" s="464">
        <v>44532</v>
      </c>
      <c r="B584" s="252" t="s">
        <v>12633</v>
      </c>
      <c r="C584" s="193" t="s">
        <v>12688</v>
      </c>
      <c r="D584" s="979"/>
      <c r="E584" s="42">
        <v>3582567.45</v>
      </c>
      <c r="F584" s="619">
        <f t="shared" si="10"/>
        <v>355065307.23000008</v>
      </c>
    </row>
    <row r="585" spans="1:6" s="14" customFormat="1" ht="27" customHeight="1" x14ac:dyDescent="0.2">
      <c r="A585" s="464">
        <v>44532</v>
      </c>
      <c r="B585" s="252" t="s">
        <v>12634</v>
      </c>
      <c r="C585" s="193" t="s">
        <v>12689</v>
      </c>
      <c r="D585" s="95"/>
      <c r="E585" s="42">
        <v>325980.62</v>
      </c>
      <c r="F585" s="619">
        <f t="shared" si="10"/>
        <v>354739326.61000007</v>
      </c>
    </row>
    <row r="586" spans="1:6" s="14" customFormat="1" ht="27" customHeight="1" x14ac:dyDescent="0.2">
      <c r="A586" s="464">
        <v>44532</v>
      </c>
      <c r="B586" s="252" t="s">
        <v>12635</v>
      </c>
      <c r="C586" s="193" t="s">
        <v>12690</v>
      </c>
      <c r="D586" s="95"/>
      <c r="E586" s="42">
        <v>43949798.829999998</v>
      </c>
      <c r="F586" s="619">
        <f t="shared" si="10"/>
        <v>310789527.78000009</v>
      </c>
    </row>
    <row r="587" spans="1:6" s="14" customFormat="1" ht="21.75" customHeight="1" x14ac:dyDescent="0.2">
      <c r="A587" s="464">
        <v>44536</v>
      </c>
      <c r="B587" s="252" t="s">
        <v>12636</v>
      </c>
      <c r="C587" s="193" t="s">
        <v>12691</v>
      </c>
      <c r="D587" s="95"/>
      <c r="E587" s="42">
        <v>52356375.159999996</v>
      </c>
      <c r="F587" s="619">
        <f t="shared" si="10"/>
        <v>258433152.62000009</v>
      </c>
    </row>
    <row r="588" spans="1:6" s="14" customFormat="1" ht="21.75" customHeight="1" x14ac:dyDescent="0.2">
      <c r="A588" s="464">
        <v>44536</v>
      </c>
      <c r="B588" s="252" t="s">
        <v>12637</v>
      </c>
      <c r="C588" s="193" t="s">
        <v>12692</v>
      </c>
      <c r="D588" s="95"/>
      <c r="E588" s="42">
        <v>46087616.829999998</v>
      </c>
      <c r="F588" s="619">
        <f t="shared" si="10"/>
        <v>212345535.79000008</v>
      </c>
    </row>
    <row r="589" spans="1:6" s="14" customFormat="1" ht="21.75" customHeight="1" x14ac:dyDescent="0.2">
      <c r="A589" s="464">
        <v>44536</v>
      </c>
      <c r="B589" s="252" t="s">
        <v>12638</v>
      </c>
      <c r="C589" s="193" t="s">
        <v>12693</v>
      </c>
      <c r="D589" s="95"/>
      <c r="E589" s="42">
        <v>351823.55</v>
      </c>
      <c r="F589" s="619">
        <f t="shared" si="10"/>
        <v>211993712.24000007</v>
      </c>
    </row>
    <row r="590" spans="1:6" s="14" customFormat="1" ht="26.25" customHeight="1" x14ac:dyDescent="0.2">
      <c r="A590" s="464">
        <v>44536</v>
      </c>
      <c r="B590" s="252" t="s">
        <v>12639</v>
      </c>
      <c r="C590" s="193" t="s">
        <v>12694</v>
      </c>
      <c r="D590" s="265"/>
      <c r="E590" s="42">
        <v>3824406.66</v>
      </c>
      <c r="F590" s="619">
        <f t="shared" si="10"/>
        <v>208169305.58000007</v>
      </c>
    </row>
    <row r="591" spans="1:6" s="14" customFormat="1" ht="20.25" customHeight="1" x14ac:dyDescent="0.2">
      <c r="A591" s="464">
        <v>44536</v>
      </c>
      <c r="B591" s="252" t="s">
        <v>12640</v>
      </c>
      <c r="C591" s="193" t="s">
        <v>12695</v>
      </c>
      <c r="D591" s="265"/>
      <c r="E591" s="42">
        <v>12754746.1</v>
      </c>
      <c r="F591" s="619">
        <f t="shared" si="10"/>
        <v>195414559.48000008</v>
      </c>
    </row>
    <row r="592" spans="1:6" s="14" customFormat="1" ht="22.5" customHeight="1" x14ac:dyDescent="0.2">
      <c r="A592" s="464">
        <v>44536</v>
      </c>
      <c r="B592" s="252" t="s">
        <v>12641</v>
      </c>
      <c r="C592" s="193" t="s">
        <v>12696</v>
      </c>
      <c r="D592" s="265"/>
      <c r="E592" s="42">
        <v>2766895.21</v>
      </c>
      <c r="F592" s="619">
        <f t="shared" si="10"/>
        <v>192647664.27000007</v>
      </c>
    </row>
    <row r="593" spans="1:6" s="14" customFormat="1" ht="23.25" customHeight="1" x14ac:dyDescent="0.2">
      <c r="A593" s="464">
        <v>44536</v>
      </c>
      <c r="B593" s="252" t="s">
        <v>12642</v>
      </c>
      <c r="C593" s="193" t="s">
        <v>12697</v>
      </c>
      <c r="D593" s="265"/>
      <c r="E593" s="42">
        <v>2982121.22</v>
      </c>
      <c r="F593" s="619">
        <f t="shared" si="10"/>
        <v>189665543.05000007</v>
      </c>
    </row>
    <row r="594" spans="1:6" s="14" customFormat="1" ht="24.75" customHeight="1" x14ac:dyDescent="0.2">
      <c r="A594" s="464">
        <v>44536</v>
      </c>
      <c r="B594" s="252" t="s">
        <v>12643</v>
      </c>
      <c r="C594" s="193" t="s">
        <v>12698</v>
      </c>
      <c r="D594" s="265"/>
      <c r="E594" s="42">
        <v>429422.01</v>
      </c>
      <c r="F594" s="619">
        <f t="shared" si="10"/>
        <v>189236121.04000008</v>
      </c>
    </row>
    <row r="595" spans="1:6" s="14" customFormat="1" ht="20.25" customHeight="1" x14ac:dyDescent="0.2">
      <c r="A595" s="464">
        <v>44536</v>
      </c>
      <c r="B595" s="252" t="s">
        <v>12644</v>
      </c>
      <c r="C595" s="193" t="s">
        <v>12699</v>
      </c>
      <c r="D595" s="265"/>
      <c r="E595" s="42">
        <v>2770945.59</v>
      </c>
      <c r="F595" s="619">
        <f t="shared" si="10"/>
        <v>186465175.45000008</v>
      </c>
    </row>
    <row r="596" spans="1:6" s="14" customFormat="1" ht="27.75" customHeight="1" x14ac:dyDescent="0.2">
      <c r="A596" s="464">
        <v>44536</v>
      </c>
      <c r="B596" s="252" t="s">
        <v>12645</v>
      </c>
      <c r="C596" s="193" t="s">
        <v>12700</v>
      </c>
      <c r="D596" s="95"/>
      <c r="E596" s="42">
        <v>248592.66</v>
      </c>
      <c r="F596" s="619">
        <f t="shared" si="10"/>
        <v>186216582.79000008</v>
      </c>
    </row>
    <row r="597" spans="1:6" s="14" customFormat="1" ht="24.75" customHeight="1" x14ac:dyDescent="0.2">
      <c r="A597" s="887">
        <v>44537</v>
      </c>
      <c r="B597" s="252" t="s">
        <v>12646</v>
      </c>
      <c r="C597" s="193" t="s">
        <v>12701</v>
      </c>
      <c r="D597" s="265"/>
      <c r="E597" s="42">
        <v>3228906.32</v>
      </c>
      <c r="F597" s="619">
        <f t="shared" si="10"/>
        <v>182987676.47000009</v>
      </c>
    </row>
    <row r="598" spans="1:6" s="14" customFormat="1" ht="32.25" customHeight="1" x14ac:dyDescent="0.2">
      <c r="A598" s="887">
        <v>44537</v>
      </c>
      <c r="B598" s="252" t="s">
        <v>12647</v>
      </c>
      <c r="C598" s="193" t="s">
        <v>12702</v>
      </c>
      <c r="D598" s="95"/>
      <c r="E598" s="42">
        <v>386799.21</v>
      </c>
      <c r="F598" s="619">
        <f t="shared" si="10"/>
        <v>182600877.26000008</v>
      </c>
    </row>
    <row r="599" spans="1:6" s="14" customFormat="1" ht="34.5" customHeight="1" x14ac:dyDescent="0.2">
      <c r="A599" s="887">
        <v>44537</v>
      </c>
      <c r="B599" s="252" t="s">
        <v>12648</v>
      </c>
      <c r="C599" s="193" t="s">
        <v>12703</v>
      </c>
      <c r="D599" s="95"/>
      <c r="E599" s="42">
        <v>4997939.13</v>
      </c>
      <c r="F599" s="619">
        <f t="shared" si="10"/>
        <v>177602938.13000008</v>
      </c>
    </row>
    <row r="600" spans="1:6" s="14" customFormat="1" ht="25.5" customHeight="1" x14ac:dyDescent="0.2">
      <c r="A600" s="134">
        <v>44538</v>
      </c>
      <c r="B600" s="252" t="s">
        <v>12649</v>
      </c>
      <c r="C600" s="193" t="s">
        <v>12704</v>
      </c>
      <c r="D600" s="95"/>
      <c r="E600" s="42">
        <v>60000</v>
      </c>
      <c r="F600" s="619">
        <f t="shared" si="10"/>
        <v>177542938.13000008</v>
      </c>
    </row>
    <row r="601" spans="1:6" s="14" customFormat="1" ht="27.75" customHeight="1" x14ac:dyDescent="0.2">
      <c r="A601" s="134">
        <v>44538</v>
      </c>
      <c r="B601" s="252" t="s">
        <v>12650</v>
      </c>
      <c r="C601" s="193" t="s">
        <v>12705</v>
      </c>
      <c r="D601" s="95"/>
      <c r="E601" s="42">
        <v>2218895.2599999998</v>
      </c>
      <c r="F601" s="619">
        <f t="shared" si="10"/>
        <v>175324042.87000009</v>
      </c>
    </row>
    <row r="602" spans="1:6" s="14" customFormat="1" ht="15" customHeight="1" x14ac:dyDescent="0.2">
      <c r="A602" s="134">
        <v>44538</v>
      </c>
      <c r="B602" s="252" t="s">
        <v>12651</v>
      </c>
      <c r="C602" s="193" t="s">
        <v>12706</v>
      </c>
      <c r="D602" s="95"/>
      <c r="E602" s="42">
        <v>248851.32</v>
      </c>
      <c r="F602" s="619">
        <f t="shared" si="10"/>
        <v>175075191.5500001</v>
      </c>
    </row>
    <row r="603" spans="1:6" s="14" customFormat="1" ht="15" customHeight="1" x14ac:dyDescent="0.2">
      <c r="A603" s="134">
        <v>44539</v>
      </c>
      <c r="B603" s="252" t="s">
        <v>12652</v>
      </c>
      <c r="C603" s="193" t="s">
        <v>12707</v>
      </c>
      <c r="D603" s="95"/>
      <c r="E603" s="42">
        <v>55804.15</v>
      </c>
      <c r="F603" s="619">
        <f t="shared" si="10"/>
        <v>175019387.4000001</v>
      </c>
    </row>
    <row r="604" spans="1:6" s="14" customFormat="1" ht="15" customHeight="1" x14ac:dyDescent="0.2">
      <c r="A604" s="134">
        <v>44539</v>
      </c>
      <c r="B604" s="252" t="s">
        <v>12653</v>
      </c>
      <c r="C604" s="193" t="s">
        <v>12708</v>
      </c>
      <c r="D604" s="95"/>
      <c r="E604" s="42">
        <v>3118581.98</v>
      </c>
      <c r="F604" s="619">
        <f t="shared" si="10"/>
        <v>171900805.42000011</v>
      </c>
    </row>
    <row r="605" spans="1:6" s="14" customFormat="1" ht="15" customHeight="1" x14ac:dyDescent="0.2">
      <c r="A605" s="134">
        <v>44539</v>
      </c>
      <c r="B605" s="252" t="s">
        <v>12654</v>
      </c>
      <c r="C605" s="193" t="s">
        <v>12709</v>
      </c>
      <c r="D605" s="95"/>
      <c r="E605" s="42">
        <v>1824106.71</v>
      </c>
      <c r="F605" s="619">
        <f t="shared" si="10"/>
        <v>170076698.7100001</v>
      </c>
    </row>
    <row r="606" spans="1:6" s="14" customFormat="1" ht="15" customHeight="1" x14ac:dyDescent="0.2">
      <c r="A606" s="134">
        <v>44543</v>
      </c>
      <c r="B606" s="252" t="s">
        <v>12655</v>
      </c>
      <c r="C606" s="193" t="s">
        <v>12710</v>
      </c>
      <c r="D606" s="95"/>
      <c r="E606" s="42">
        <v>4990591.28</v>
      </c>
      <c r="F606" s="619">
        <f t="shared" si="10"/>
        <v>165086107.4300001</v>
      </c>
    </row>
    <row r="607" spans="1:6" s="14" customFormat="1" ht="15" customHeight="1" x14ac:dyDescent="0.2">
      <c r="A607" s="134">
        <v>44547</v>
      </c>
      <c r="B607" s="252" t="s">
        <v>12656</v>
      </c>
      <c r="C607" s="193" t="s">
        <v>12711</v>
      </c>
      <c r="D607" s="95"/>
      <c r="E607" s="42">
        <v>9243.58</v>
      </c>
      <c r="F607" s="619">
        <f t="shared" si="10"/>
        <v>165076863.85000008</v>
      </c>
    </row>
    <row r="608" spans="1:6" s="14" customFormat="1" ht="15" customHeight="1" x14ac:dyDescent="0.2">
      <c r="A608" s="134">
        <v>44550</v>
      </c>
      <c r="B608" s="1021" t="s">
        <v>12657</v>
      </c>
      <c r="C608" s="193" t="s">
        <v>12712</v>
      </c>
      <c r="D608" s="95"/>
      <c r="E608" s="42">
        <v>144655.26</v>
      </c>
      <c r="F608" s="619">
        <f t="shared" si="10"/>
        <v>164932208.59000009</v>
      </c>
    </row>
    <row r="609" spans="1:60" s="14" customFormat="1" ht="15" customHeight="1" x14ac:dyDescent="0.2">
      <c r="A609" s="134">
        <v>44550</v>
      </c>
      <c r="B609" s="854">
        <v>103866</v>
      </c>
      <c r="C609" s="193" t="s">
        <v>12713</v>
      </c>
      <c r="D609" s="95"/>
      <c r="E609" s="42">
        <v>9384</v>
      </c>
      <c r="F609" s="619">
        <f t="shared" si="10"/>
        <v>164922824.59000009</v>
      </c>
    </row>
    <row r="610" spans="1:60" s="14" customFormat="1" ht="15" customHeight="1" x14ac:dyDescent="0.2">
      <c r="A610" s="134">
        <v>44551</v>
      </c>
      <c r="B610" s="252" t="s">
        <v>12658</v>
      </c>
      <c r="C610" s="193" t="s">
        <v>12714</v>
      </c>
      <c r="D610" s="95"/>
      <c r="E610" s="42">
        <v>11565357.9</v>
      </c>
      <c r="F610" s="619">
        <f t="shared" si="10"/>
        <v>153357466.69000009</v>
      </c>
    </row>
    <row r="611" spans="1:60" s="14" customFormat="1" ht="15" customHeight="1" x14ac:dyDescent="0.2">
      <c r="A611" s="134">
        <v>44551</v>
      </c>
      <c r="B611" s="252" t="s">
        <v>12659</v>
      </c>
      <c r="C611" s="193" t="s">
        <v>12715</v>
      </c>
      <c r="D611" s="95"/>
      <c r="E611" s="42">
        <v>4687633.8499999996</v>
      </c>
      <c r="F611" s="619">
        <f t="shared" si="10"/>
        <v>148669832.84000009</v>
      </c>
    </row>
    <row r="612" spans="1:60" s="14" customFormat="1" ht="15" customHeight="1" x14ac:dyDescent="0.2">
      <c r="A612" s="134">
        <v>44551</v>
      </c>
      <c r="B612" s="252" t="s">
        <v>12660</v>
      </c>
      <c r="C612" s="193" t="s">
        <v>12716</v>
      </c>
      <c r="D612" s="95"/>
      <c r="E612" s="42">
        <v>3768961.93</v>
      </c>
      <c r="F612" s="619">
        <f t="shared" si="10"/>
        <v>144900870.91000009</v>
      </c>
    </row>
    <row r="613" spans="1:60" s="14" customFormat="1" ht="15" customHeight="1" x14ac:dyDescent="0.2">
      <c r="A613" s="134">
        <v>44551</v>
      </c>
      <c r="B613" s="252" t="s">
        <v>12661</v>
      </c>
      <c r="C613" s="193" t="s">
        <v>12717</v>
      </c>
      <c r="D613" s="95"/>
      <c r="E613" s="42">
        <v>3464220.85</v>
      </c>
      <c r="F613" s="619">
        <f t="shared" si="10"/>
        <v>141436650.06000009</v>
      </c>
    </row>
    <row r="614" spans="1:60" s="14" customFormat="1" ht="15" customHeight="1" x14ac:dyDescent="0.2">
      <c r="A614" s="134">
        <v>44551</v>
      </c>
      <c r="B614" s="252" t="s">
        <v>12662</v>
      </c>
      <c r="C614" s="193" t="s">
        <v>12718</v>
      </c>
      <c r="D614" s="95"/>
      <c r="E614" s="42">
        <v>2305550.27</v>
      </c>
      <c r="F614" s="619">
        <f t="shared" si="10"/>
        <v>139131099.79000008</v>
      </c>
    </row>
    <row r="615" spans="1:60" s="14" customFormat="1" ht="15" customHeight="1" x14ac:dyDescent="0.2">
      <c r="A615" s="134">
        <v>44551</v>
      </c>
      <c r="B615" s="252" t="s">
        <v>12663</v>
      </c>
      <c r="C615" s="193" t="s">
        <v>12719</v>
      </c>
      <c r="D615" s="95"/>
      <c r="E615" s="42">
        <v>212655.28</v>
      </c>
      <c r="F615" s="619">
        <f t="shared" si="10"/>
        <v>138918444.51000008</v>
      </c>
    </row>
    <row r="616" spans="1:60" ht="19.5" customHeight="1" x14ac:dyDescent="0.2">
      <c r="A616" s="134">
        <v>44551</v>
      </c>
      <c r="B616" s="252" t="s">
        <v>12664</v>
      </c>
      <c r="C616" s="193" t="s">
        <v>12720</v>
      </c>
      <c r="D616" s="95"/>
      <c r="E616" s="42">
        <v>1964869.15</v>
      </c>
      <c r="F616" s="619">
        <f t="shared" si="10"/>
        <v>136953575.36000007</v>
      </c>
    </row>
    <row r="617" spans="1:60" ht="15" customHeight="1" x14ac:dyDescent="0.2">
      <c r="A617" s="134">
        <v>44551</v>
      </c>
      <c r="B617" s="252" t="s">
        <v>12665</v>
      </c>
      <c r="C617" s="193" t="s">
        <v>12721</v>
      </c>
      <c r="D617" s="95"/>
      <c r="E617" s="42">
        <v>193831.08</v>
      </c>
      <c r="F617" s="619">
        <f t="shared" si="10"/>
        <v>136759744.28000006</v>
      </c>
      <c r="G617" s="279"/>
    </row>
    <row r="618" spans="1:60" ht="15" customHeight="1" x14ac:dyDescent="0.2">
      <c r="A618" s="134">
        <v>44551</v>
      </c>
      <c r="B618" s="252" t="s">
        <v>12666</v>
      </c>
      <c r="C618" s="193" t="s">
        <v>12722</v>
      </c>
      <c r="D618" s="95"/>
      <c r="E618" s="42">
        <v>736750.47</v>
      </c>
      <c r="F618" s="619">
        <f t="shared" si="10"/>
        <v>136022993.81000006</v>
      </c>
      <c r="G618" s="279"/>
    </row>
    <row r="619" spans="1:60" ht="15" customHeight="1" x14ac:dyDescent="0.2">
      <c r="A619" s="134">
        <v>44551</v>
      </c>
      <c r="B619" s="252" t="s">
        <v>12667</v>
      </c>
      <c r="C619" s="193" t="s">
        <v>12723</v>
      </c>
      <c r="D619" s="95"/>
      <c r="E619" s="42">
        <v>33944.14</v>
      </c>
      <c r="F619" s="619">
        <f t="shared" si="10"/>
        <v>135989049.67000008</v>
      </c>
      <c r="G619" s="279"/>
    </row>
    <row r="620" spans="1:60" ht="15" customHeight="1" x14ac:dyDescent="0.2">
      <c r="A620" s="134">
        <v>44551</v>
      </c>
      <c r="B620" s="252" t="s">
        <v>12668</v>
      </c>
      <c r="C620" s="193" t="s">
        <v>12724</v>
      </c>
      <c r="D620" s="95"/>
      <c r="E620" s="42">
        <v>17986.14</v>
      </c>
      <c r="F620" s="619">
        <f t="shared" si="10"/>
        <v>135971063.53000009</v>
      </c>
      <c r="G620" s="279"/>
    </row>
    <row r="621" spans="1:60" ht="30" customHeight="1" x14ac:dyDescent="0.2">
      <c r="A621" s="134">
        <v>44551</v>
      </c>
      <c r="B621" s="252" t="s">
        <v>12669</v>
      </c>
      <c r="C621" s="193" t="s">
        <v>12725</v>
      </c>
      <c r="D621" s="95"/>
      <c r="E621" s="42">
        <v>50745337.890000001</v>
      </c>
      <c r="F621" s="619">
        <f t="shared" si="10"/>
        <v>85225725.64000009</v>
      </c>
    </row>
    <row r="622" spans="1:60" ht="33" customHeight="1" x14ac:dyDescent="0.2">
      <c r="A622" s="134">
        <v>44551</v>
      </c>
      <c r="B622" s="252" t="s">
        <v>12670</v>
      </c>
      <c r="C622" s="193" t="s">
        <v>12726</v>
      </c>
      <c r="D622" s="95"/>
      <c r="E622" s="42">
        <v>77694.69</v>
      </c>
      <c r="F622" s="619">
        <f t="shared" si="10"/>
        <v>85148030.950000092</v>
      </c>
    </row>
    <row r="623" spans="1:60" s="68" customFormat="1" ht="20.25" customHeight="1" x14ac:dyDescent="0.2">
      <c r="A623" s="134">
        <v>44552</v>
      </c>
      <c r="B623" s="252" t="s">
        <v>12671</v>
      </c>
      <c r="C623" s="193" t="s">
        <v>12727</v>
      </c>
      <c r="D623" s="95"/>
      <c r="E623" s="42">
        <v>51257438.049999997</v>
      </c>
      <c r="F623" s="619">
        <f t="shared" si="10"/>
        <v>33890592.900000095</v>
      </c>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c r="BG623" s="69"/>
      <c r="BH623" s="69"/>
    </row>
    <row r="624" spans="1:60" ht="24.75" customHeight="1" x14ac:dyDescent="0.2">
      <c r="A624" s="134">
        <v>44188</v>
      </c>
      <c r="B624" s="252" t="s">
        <v>12672</v>
      </c>
      <c r="C624" s="193" t="s">
        <v>12728</v>
      </c>
      <c r="D624" s="95"/>
      <c r="E624" s="42">
        <v>102500</v>
      </c>
      <c r="F624" s="619">
        <f t="shared" si="10"/>
        <v>33788092.900000095</v>
      </c>
    </row>
    <row r="625" spans="1:60" ht="23.25" customHeight="1" x14ac:dyDescent="0.2">
      <c r="A625" s="134">
        <v>44188</v>
      </c>
      <c r="B625" s="252" t="s">
        <v>12673</v>
      </c>
      <c r="C625" s="193" t="s">
        <v>12729</v>
      </c>
      <c r="D625" s="95"/>
      <c r="E625" s="42">
        <v>736570.47</v>
      </c>
      <c r="F625" s="619">
        <f t="shared" si="10"/>
        <v>33051522.430000097</v>
      </c>
    </row>
    <row r="626" spans="1:60" ht="15" customHeight="1" x14ac:dyDescent="0.2">
      <c r="A626" s="134">
        <v>44557</v>
      </c>
      <c r="B626" s="5">
        <v>103867</v>
      </c>
      <c r="C626" s="193" t="s">
        <v>41</v>
      </c>
      <c r="D626" s="95"/>
      <c r="E626" s="42">
        <v>0</v>
      </c>
      <c r="F626" s="619">
        <f t="shared" si="10"/>
        <v>33051522.430000097</v>
      </c>
    </row>
    <row r="627" spans="1:60" ht="27.75" customHeight="1" x14ac:dyDescent="0.2">
      <c r="A627" s="134">
        <v>44557</v>
      </c>
      <c r="B627" s="854">
        <v>103868</v>
      </c>
      <c r="C627" s="193" t="s">
        <v>12701</v>
      </c>
      <c r="D627" s="95"/>
      <c r="E627" s="42">
        <v>8192.2000000000007</v>
      </c>
      <c r="F627" s="619">
        <f t="shared" si="10"/>
        <v>33043330.230000097</v>
      </c>
    </row>
    <row r="628" spans="1:60" ht="15" customHeight="1" x14ac:dyDescent="0.2">
      <c r="A628" s="134">
        <v>44557</v>
      </c>
      <c r="B628" s="5" t="s">
        <v>12674</v>
      </c>
      <c r="C628" s="193" t="s">
        <v>12730</v>
      </c>
      <c r="D628" s="95"/>
      <c r="E628" s="42">
        <v>273978.15999999997</v>
      </c>
      <c r="F628" s="619">
        <f t="shared" si="10"/>
        <v>32769352.070000097</v>
      </c>
    </row>
    <row r="629" spans="1:60" s="628" customFormat="1" ht="15" customHeight="1" x14ac:dyDescent="0.25">
      <c r="A629" s="134">
        <v>44557</v>
      </c>
      <c r="B629" s="5" t="s">
        <v>12675</v>
      </c>
      <c r="C629" s="193" t="s">
        <v>12731</v>
      </c>
      <c r="D629" s="95"/>
      <c r="E629" s="42">
        <v>1594375.94</v>
      </c>
      <c r="F629" s="619">
        <f t="shared" si="10"/>
        <v>31174976.130000096</v>
      </c>
      <c r="G629" s="743"/>
      <c r="H629" s="743"/>
      <c r="I629" s="743"/>
      <c r="J629" s="743"/>
      <c r="K629" s="743"/>
      <c r="L629" s="743"/>
      <c r="M629" s="743"/>
      <c r="N629" s="743"/>
      <c r="O629" s="743"/>
      <c r="P629" s="743"/>
      <c r="Q629" s="743"/>
      <c r="R629" s="743"/>
      <c r="S629" s="743"/>
      <c r="T629" s="743"/>
      <c r="U629" s="743"/>
      <c r="V629" s="743"/>
      <c r="W629" s="743"/>
      <c r="X629" s="743"/>
      <c r="Y629" s="743"/>
      <c r="Z629" s="743"/>
      <c r="AA629" s="743"/>
      <c r="AB629" s="743"/>
      <c r="AC629" s="743"/>
      <c r="AD629" s="743"/>
      <c r="AE629" s="743"/>
      <c r="AF629" s="743"/>
      <c r="AG629" s="743"/>
      <c r="AH629" s="743"/>
      <c r="AI629" s="743"/>
      <c r="AJ629" s="743"/>
      <c r="AK629" s="743"/>
      <c r="AL629" s="743"/>
      <c r="AM629" s="743"/>
      <c r="AN629" s="743"/>
      <c r="AO629" s="743"/>
      <c r="AP629" s="743"/>
      <c r="AQ629" s="743"/>
      <c r="AR629" s="743"/>
      <c r="AS629" s="743"/>
      <c r="AT629" s="743"/>
      <c r="AU629" s="743"/>
      <c r="AV629" s="743"/>
      <c r="AW629" s="743"/>
      <c r="AX629" s="743"/>
      <c r="AY629" s="743"/>
      <c r="AZ629" s="743"/>
      <c r="BA629" s="743"/>
      <c r="BB629" s="743"/>
      <c r="BC629" s="743"/>
      <c r="BD629" s="743"/>
      <c r="BE629" s="743"/>
      <c r="BF629" s="743"/>
      <c r="BG629" s="743"/>
      <c r="BH629" s="743"/>
    </row>
    <row r="630" spans="1:60" s="628" customFormat="1" ht="15" customHeight="1" x14ac:dyDescent="0.25">
      <c r="A630" s="134">
        <v>44558</v>
      </c>
      <c r="B630" s="854">
        <v>103869</v>
      </c>
      <c r="C630" s="193" t="s">
        <v>12732</v>
      </c>
      <c r="D630" s="95"/>
      <c r="E630" s="42">
        <v>9384</v>
      </c>
      <c r="F630" s="619">
        <f t="shared" si="10"/>
        <v>31165592.130000096</v>
      </c>
      <c r="G630" s="743"/>
      <c r="H630" s="743"/>
      <c r="I630" s="743"/>
      <c r="J630" s="743"/>
      <c r="K630" s="743"/>
      <c r="L630" s="743"/>
      <c r="M630" s="743"/>
      <c r="N630" s="743"/>
      <c r="O630" s="743"/>
      <c r="P630" s="743"/>
      <c r="Q630" s="743"/>
      <c r="R630" s="743"/>
      <c r="S630" s="743"/>
      <c r="T630" s="743"/>
      <c r="U630" s="743"/>
      <c r="V630" s="743"/>
      <c r="W630" s="743"/>
      <c r="X630" s="743"/>
      <c r="Y630" s="743"/>
      <c r="Z630" s="743"/>
      <c r="AA630" s="743"/>
      <c r="AB630" s="743"/>
      <c r="AC630" s="743"/>
      <c r="AD630" s="743"/>
      <c r="AE630" s="743"/>
      <c r="AF630" s="743"/>
      <c r="AG630" s="743"/>
      <c r="AH630" s="743"/>
      <c r="AI630" s="743"/>
      <c r="AJ630" s="743"/>
      <c r="AK630" s="743"/>
      <c r="AL630" s="743"/>
      <c r="AM630" s="743"/>
      <c r="AN630" s="743"/>
      <c r="AO630" s="743"/>
      <c r="AP630" s="743"/>
      <c r="AQ630" s="743"/>
      <c r="AR630" s="743"/>
      <c r="AS630" s="743"/>
      <c r="AT630" s="743"/>
      <c r="AU630" s="743"/>
      <c r="AV630" s="743"/>
      <c r="AW630" s="743"/>
      <c r="AX630" s="743"/>
      <c r="AY630" s="743"/>
      <c r="AZ630" s="743"/>
      <c r="BA630" s="743"/>
      <c r="BB630" s="743"/>
      <c r="BC630" s="743"/>
      <c r="BD630" s="743"/>
      <c r="BE630" s="743"/>
      <c r="BF630" s="743"/>
      <c r="BG630" s="743"/>
      <c r="BH630" s="743"/>
    </row>
    <row r="631" spans="1:60" s="745" customFormat="1" ht="15" customHeight="1" x14ac:dyDescent="0.25">
      <c r="A631" s="134">
        <v>44558</v>
      </c>
      <c r="B631" s="854">
        <v>103870</v>
      </c>
      <c r="C631" s="193" t="s">
        <v>12710</v>
      </c>
      <c r="D631" s="95"/>
      <c r="E631" s="42">
        <v>2500</v>
      </c>
      <c r="F631" s="619">
        <f t="shared" si="10"/>
        <v>31163092.130000096</v>
      </c>
      <c r="G631" s="743"/>
      <c r="H631" s="744"/>
      <c r="I631" s="744"/>
      <c r="J631" s="744"/>
      <c r="K631" s="744"/>
      <c r="L631" s="744"/>
      <c r="M631" s="744"/>
      <c r="N631" s="744"/>
      <c r="O631" s="744"/>
      <c r="P631" s="744"/>
      <c r="Q631" s="744"/>
      <c r="R631" s="744"/>
      <c r="S631" s="744"/>
      <c r="T631" s="744"/>
      <c r="U631" s="744"/>
      <c r="V631" s="744"/>
      <c r="W631" s="744"/>
      <c r="X631" s="744"/>
      <c r="Y631" s="744"/>
      <c r="Z631" s="744"/>
      <c r="AA631" s="744"/>
      <c r="AB631" s="744"/>
      <c r="AC631" s="744"/>
      <c r="AD631" s="744"/>
      <c r="AE631" s="744"/>
      <c r="AF631" s="744"/>
      <c r="AG631" s="744"/>
      <c r="AH631" s="744"/>
      <c r="AI631" s="744"/>
      <c r="AJ631" s="744"/>
      <c r="AK631" s="744"/>
      <c r="AL631" s="744"/>
      <c r="AM631" s="744"/>
      <c r="AN631" s="744"/>
      <c r="AO631" s="744"/>
      <c r="AP631" s="744"/>
      <c r="AQ631" s="744"/>
      <c r="AR631" s="744"/>
      <c r="AS631" s="744"/>
      <c r="AT631" s="744"/>
      <c r="AU631" s="744"/>
      <c r="AV631" s="744"/>
      <c r="AW631" s="744"/>
      <c r="AX631" s="744"/>
      <c r="AY631" s="744"/>
      <c r="AZ631" s="744"/>
      <c r="BA631" s="744"/>
      <c r="BB631" s="744"/>
      <c r="BC631" s="744"/>
      <c r="BD631" s="744"/>
      <c r="BE631" s="744"/>
      <c r="BF631" s="744"/>
      <c r="BG631" s="744"/>
      <c r="BH631" s="744"/>
    </row>
    <row r="632" spans="1:60" s="745" customFormat="1" ht="15" customHeight="1" x14ac:dyDescent="0.25">
      <c r="A632" s="134">
        <v>44558</v>
      </c>
      <c r="B632" s="854">
        <v>103871</v>
      </c>
      <c r="C632" s="193" t="s">
        <v>12733</v>
      </c>
      <c r="D632" s="95"/>
      <c r="E632" s="42">
        <v>4125</v>
      </c>
      <c r="F632" s="619">
        <f t="shared" si="10"/>
        <v>31158967.130000096</v>
      </c>
      <c r="G632" s="743"/>
      <c r="H632" s="744"/>
      <c r="I632" s="744"/>
      <c r="J632" s="744"/>
      <c r="K632" s="744"/>
      <c r="L632" s="744"/>
      <c r="M632" s="744"/>
      <c r="N632" s="744"/>
      <c r="O632" s="744"/>
      <c r="P632" s="744"/>
      <c r="Q632" s="744"/>
      <c r="R632" s="744"/>
      <c r="S632" s="744"/>
      <c r="T632" s="744"/>
      <c r="U632" s="744"/>
      <c r="V632" s="744"/>
      <c r="W632" s="744"/>
      <c r="X632" s="744"/>
      <c r="Y632" s="744"/>
      <c r="Z632" s="744"/>
      <c r="AA632" s="744"/>
      <c r="AB632" s="744"/>
      <c r="AC632" s="744"/>
      <c r="AD632" s="744"/>
      <c r="AE632" s="744"/>
      <c r="AF632" s="744"/>
      <c r="AG632" s="744"/>
      <c r="AH632" s="744"/>
      <c r="AI632" s="744"/>
      <c r="AJ632" s="744"/>
      <c r="AK632" s="744"/>
      <c r="AL632" s="744"/>
      <c r="AM632" s="744"/>
      <c r="AN632" s="744"/>
      <c r="AO632" s="744"/>
      <c r="AP632" s="744"/>
      <c r="AQ632" s="744"/>
      <c r="AR632" s="744"/>
      <c r="AS632" s="744"/>
      <c r="AT632" s="744"/>
      <c r="AU632" s="744"/>
      <c r="AV632" s="744"/>
      <c r="AW632" s="744"/>
      <c r="AX632" s="744"/>
      <c r="AY632" s="744"/>
      <c r="AZ632" s="744"/>
      <c r="BA632" s="744"/>
      <c r="BB632" s="744"/>
      <c r="BC632" s="744"/>
      <c r="BD632" s="744"/>
      <c r="BE632" s="744"/>
      <c r="BF632" s="744"/>
      <c r="BG632" s="744"/>
      <c r="BH632" s="744"/>
    </row>
    <row r="633" spans="1:60" s="745" customFormat="1" ht="21.75" customHeight="1" x14ac:dyDescent="0.25">
      <c r="A633" s="134">
        <v>44558</v>
      </c>
      <c r="B633" s="854">
        <v>103872</v>
      </c>
      <c r="C633" s="193" t="s">
        <v>12733</v>
      </c>
      <c r="D633" s="95"/>
      <c r="E633" s="42">
        <v>3553.81</v>
      </c>
      <c r="F633" s="619">
        <f t="shared" si="10"/>
        <v>31155413.320000097</v>
      </c>
      <c r="G633" s="743"/>
      <c r="H633" s="744"/>
      <c r="I633" s="744"/>
      <c r="J633" s="744"/>
      <c r="K633" s="744"/>
      <c r="L633" s="744"/>
      <c r="M633" s="744"/>
      <c r="N633" s="744"/>
      <c r="O633" s="744"/>
      <c r="P633" s="744"/>
      <c r="Q633" s="744"/>
      <c r="R633" s="744"/>
      <c r="S633" s="744"/>
      <c r="T633" s="744"/>
      <c r="U633" s="744"/>
      <c r="V633" s="744"/>
      <c r="W633" s="744"/>
      <c r="X633" s="744"/>
      <c r="Y633" s="744"/>
      <c r="Z633" s="744"/>
      <c r="AA633" s="744"/>
      <c r="AB633" s="744"/>
      <c r="AC633" s="744"/>
      <c r="AD633" s="744"/>
      <c r="AE633" s="744"/>
      <c r="AF633" s="744"/>
      <c r="AG633" s="744"/>
      <c r="AH633" s="744"/>
      <c r="AI633" s="744"/>
      <c r="AJ633" s="744"/>
      <c r="AK633" s="744"/>
      <c r="AL633" s="744"/>
      <c r="AM633" s="744"/>
      <c r="AN633" s="744"/>
      <c r="AO633" s="744"/>
      <c r="AP633" s="744"/>
      <c r="AQ633" s="744"/>
      <c r="AR633" s="744"/>
      <c r="AS633" s="744"/>
      <c r="AT633" s="744"/>
      <c r="AU633" s="744"/>
      <c r="AV633" s="744"/>
      <c r="AW633" s="744"/>
      <c r="AX633" s="744"/>
      <c r="AY633" s="744"/>
      <c r="AZ633" s="744"/>
      <c r="BA633" s="744"/>
      <c r="BB633" s="744"/>
      <c r="BC633" s="744"/>
      <c r="BD633" s="744"/>
      <c r="BE633" s="744"/>
      <c r="BF633" s="744"/>
      <c r="BG633" s="744"/>
      <c r="BH633" s="744"/>
    </row>
    <row r="634" spans="1:60" s="728" customFormat="1" ht="26.25" customHeight="1" x14ac:dyDescent="0.2">
      <c r="A634" s="134">
        <v>44558</v>
      </c>
      <c r="B634" s="854">
        <v>103873</v>
      </c>
      <c r="C634" s="193" t="s">
        <v>12733</v>
      </c>
      <c r="D634" s="95"/>
      <c r="E634" s="42">
        <v>3333.33</v>
      </c>
      <c r="F634" s="619">
        <f t="shared" ref="F634:F644" si="11">F633-E634</f>
        <v>31152079.990000099</v>
      </c>
      <c r="G634" s="727"/>
      <c r="H634" s="727"/>
      <c r="I634" s="727"/>
      <c r="J634" s="727"/>
      <c r="K634" s="727"/>
      <c r="L634" s="727"/>
      <c r="M634" s="727"/>
      <c r="N634" s="727"/>
      <c r="O634" s="727"/>
      <c r="P634" s="727"/>
      <c r="Q634" s="727"/>
      <c r="R634" s="727"/>
      <c r="S634" s="727"/>
      <c r="T634" s="727"/>
      <c r="U634" s="727"/>
      <c r="V634" s="727"/>
      <c r="W634" s="727"/>
      <c r="X634" s="727"/>
      <c r="Y634" s="727"/>
      <c r="Z634" s="727"/>
      <c r="AA634" s="727"/>
      <c r="AB634" s="727"/>
      <c r="AC634" s="727"/>
      <c r="AD634" s="727"/>
      <c r="AE634" s="727"/>
      <c r="AF634" s="727"/>
      <c r="AG634" s="727"/>
      <c r="AH634" s="727"/>
      <c r="AI634" s="727"/>
      <c r="AJ634" s="727"/>
      <c r="AK634" s="727"/>
      <c r="AL634" s="727"/>
      <c r="AM634" s="727"/>
      <c r="AN634" s="727"/>
      <c r="AO634" s="727"/>
      <c r="AP634" s="727"/>
      <c r="AQ634" s="727"/>
      <c r="AR634" s="727"/>
      <c r="AS634" s="727"/>
      <c r="AT634" s="727"/>
      <c r="AU634" s="727"/>
      <c r="AV634" s="727"/>
      <c r="AW634" s="727"/>
      <c r="AX634" s="727"/>
      <c r="AY634" s="727"/>
      <c r="AZ634" s="727"/>
      <c r="BA634" s="727"/>
      <c r="BB634" s="727"/>
      <c r="BC634" s="727"/>
      <c r="BD634" s="727"/>
      <c r="BE634" s="727"/>
      <c r="BF634" s="727"/>
      <c r="BG634" s="727"/>
      <c r="BH634" s="727"/>
    </row>
    <row r="635" spans="1:60" s="728" customFormat="1" ht="21" customHeight="1" x14ac:dyDescent="0.2">
      <c r="A635" s="134">
        <v>44558</v>
      </c>
      <c r="B635" s="854">
        <v>103874</v>
      </c>
      <c r="C635" s="193" t="s">
        <v>12733</v>
      </c>
      <c r="D635" s="95"/>
      <c r="E635" s="42">
        <v>3333.33</v>
      </c>
      <c r="F635" s="619">
        <f t="shared" si="11"/>
        <v>31148746.660000101</v>
      </c>
      <c r="G635" s="727"/>
      <c r="H635" s="727"/>
      <c r="I635" s="727"/>
      <c r="J635" s="727"/>
      <c r="K635" s="727"/>
      <c r="L635" s="727"/>
      <c r="M635" s="727"/>
      <c r="N635" s="727"/>
      <c r="O635" s="727"/>
      <c r="P635" s="727"/>
      <c r="Q635" s="727"/>
      <c r="R635" s="727"/>
      <c r="S635" s="727"/>
      <c r="T635" s="727"/>
      <c r="U635" s="727"/>
      <c r="V635" s="727"/>
      <c r="W635" s="727"/>
      <c r="X635" s="727"/>
      <c r="Y635" s="727"/>
      <c r="Z635" s="727"/>
      <c r="AA635" s="727"/>
      <c r="AB635" s="727"/>
      <c r="AC635" s="727"/>
      <c r="AD635" s="727"/>
      <c r="AE635" s="727"/>
      <c r="AF635" s="727"/>
      <c r="AG635" s="727"/>
      <c r="AH635" s="727"/>
      <c r="AI635" s="727"/>
      <c r="AJ635" s="727"/>
      <c r="AK635" s="727"/>
      <c r="AL635" s="727"/>
      <c r="AM635" s="727"/>
      <c r="AN635" s="727"/>
      <c r="AO635" s="727"/>
      <c r="AP635" s="727"/>
      <c r="AQ635" s="727"/>
      <c r="AR635" s="727"/>
      <c r="AS635" s="727"/>
      <c r="AT635" s="727"/>
      <c r="AU635" s="727"/>
      <c r="AV635" s="727"/>
      <c r="AW635" s="727"/>
      <c r="AX635" s="727"/>
      <c r="AY635" s="727"/>
      <c r="AZ635" s="727"/>
      <c r="BA635" s="727"/>
      <c r="BB635" s="727"/>
      <c r="BC635" s="727"/>
      <c r="BD635" s="727"/>
      <c r="BE635" s="727"/>
      <c r="BF635" s="727"/>
      <c r="BG635" s="727"/>
      <c r="BH635" s="727"/>
    </row>
    <row r="636" spans="1:60" s="728" customFormat="1" ht="18.75" customHeight="1" x14ac:dyDescent="0.2">
      <c r="A636" s="134">
        <v>44558</v>
      </c>
      <c r="B636" s="854">
        <v>103875</v>
      </c>
      <c r="C636" s="193" t="s">
        <v>12733</v>
      </c>
      <c r="D636" s="95"/>
      <c r="E636" s="42">
        <v>3640.98</v>
      </c>
      <c r="F636" s="619">
        <f t="shared" si="11"/>
        <v>31145105.6800001</v>
      </c>
      <c r="G636" s="727"/>
      <c r="H636" s="727"/>
      <c r="I636" s="727"/>
      <c r="J636" s="727"/>
      <c r="K636" s="727"/>
      <c r="L636" s="727"/>
      <c r="M636" s="727"/>
      <c r="N636" s="727"/>
      <c r="O636" s="727"/>
      <c r="P636" s="727"/>
      <c r="Q636" s="727"/>
      <c r="R636" s="727"/>
      <c r="S636" s="727"/>
      <c r="T636" s="727"/>
      <c r="U636" s="727"/>
      <c r="V636" s="727"/>
      <c r="W636" s="727"/>
      <c r="X636" s="727"/>
      <c r="Y636" s="727"/>
      <c r="Z636" s="727"/>
      <c r="AA636" s="727"/>
      <c r="AB636" s="727"/>
      <c r="AC636" s="727"/>
      <c r="AD636" s="727"/>
      <c r="AE636" s="727"/>
      <c r="AF636" s="727"/>
      <c r="AG636" s="727"/>
      <c r="AH636" s="727"/>
      <c r="AI636" s="727"/>
      <c r="AJ636" s="727"/>
      <c r="AK636" s="727"/>
      <c r="AL636" s="727"/>
      <c r="AM636" s="727"/>
      <c r="AN636" s="727"/>
      <c r="AO636" s="727"/>
      <c r="AP636" s="727"/>
      <c r="AQ636" s="727"/>
      <c r="AR636" s="727"/>
      <c r="AS636" s="727"/>
      <c r="AT636" s="727"/>
      <c r="AU636" s="727"/>
      <c r="AV636" s="727"/>
      <c r="AW636" s="727"/>
      <c r="AX636" s="727"/>
      <c r="AY636" s="727"/>
      <c r="AZ636" s="727"/>
      <c r="BA636" s="727"/>
      <c r="BB636" s="727"/>
      <c r="BC636" s="727"/>
      <c r="BD636" s="727"/>
      <c r="BE636" s="727"/>
      <c r="BF636" s="727"/>
      <c r="BG636" s="727"/>
      <c r="BH636" s="727"/>
    </row>
    <row r="637" spans="1:60" ht="15" customHeight="1" x14ac:dyDescent="0.2">
      <c r="A637" s="134">
        <v>44558</v>
      </c>
      <c r="B637" s="854">
        <v>103876</v>
      </c>
      <c r="C637" s="193" t="s">
        <v>12733</v>
      </c>
      <c r="D637" s="95"/>
      <c r="E637" s="42">
        <v>8794.7999999999993</v>
      </c>
      <c r="F637" s="619">
        <f t="shared" si="11"/>
        <v>31136310.8800001</v>
      </c>
    </row>
    <row r="638" spans="1:60" ht="15" customHeight="1" x14ac:dyDescent="0.2">
      <c r="A638" s="134">
        <v>44558</v>
      </c>
      <c r="B638" s="854">
        <v>103877</v>
      </c>
      <c r="C638" s="193" t="s">
        <v>12710</v>
      </c>
      <c r="D638" s="95"/>
      <c r="E638" s="42">
        <v>4138.4399999999996</v>
      </c>
      <c r="F638" s="619">
        <f t="shared" si="11"/>
        <v>31132172.440000098</v>
      </c>
    </row>
    <row r="639" spans="1:60" ht="15" customHeight="1" x14ac:dyDescent="0.2">
      <c r="A639" s="134">
        <v>44558</v>
      </c>
      <c r="B639" s="854">
        <v>103878</v>
      </c>
      <c r="C639" s="193" t="s">
        <v>12710</v>
      </c>
      <c r="D639" s="95"/>
      <c r="E639" s="42">
        <v>10000</v>
      </c>
      <c r="F639" s="619">
        <f t="shared" si="11"/>
        <v>31122172.440000098</v>
      </c>
    </row>
    <row r="640" spans="1:60" ht="15" customHeight="1" x14ac:dyDescent="0.2">
      <c r="A640" s="134">
        <v>44558</v>
      </c>
      <c r="B640" s="854">
        <v>103879</v>
      </c>
      <c r="C640" s="193" t="s">
        <v>12733</v>
      </c>
      <c r="D640" s="95"/>
      <c r="E640" s="42">
        <v>8717.89</v>
      </c>
      <c r="F640" s="619">
        <f t="shared" si="11"/>
        <v>31113454.550000098</v>
      </c>
    </row>
    <row r="641" spans="1:60" ht="15" customHeight="1" x14ac:dyDescent="0.2">
      <c r="A641" s="134">
        <v>44558</v>
      </c>
      <c r="B641" s="854">
        <v>103880</v>
      </c>
      <c r="C641" s="193" t="s">
        <v>12710</v>
      </c>
      <c r="D641" s="95"/>
      <c r="E641" s="42">
        <v>5500</v>
      </c>
      <c r="F641" s="619">
        <f t="shared" si="11"/>
        <v>31107954.550000098</v>
      </c>
      <c r="G641" s="857"/>
      <c r="H641" s="857"/>
    </row>
    <row r="642" spans="1:60" ht="15" customHeight="1" x14ac:dyDescent="0.2">
      <c r="A642" s="134">
        <v>44558</v>
      </c>
      <c r="B642" s="854">
        <v>103881</v>
      </c>
      <c r="C642" s="193" t="s">
        <v>12734</v>
      </c>
      <c r="D642" s="95"/>
      <c r="E642" s="42">
        <v>5517.92</v>
      </c>
      <c r="F642" s="619">
        <f t="shared" si="11"/>
        <v>31102436.630000096</v>
      </c>
      <c r="G642" s="857"/>
    </row>
    <row r="643" spans="1:60" ht="15" customHeight="1" x14ac:dyDescent="0.2">
      <c r="A643" s="134">
        <v>44558</v>
      </c>
      <c r="B643" s="854">
        <v>103882</v>
      </c>
      <c r="C643" s="193" t="s">
        <v>12733</v>
      </c>
      <c r="D643" s="95"/>
      <c r="E643" s="42">
        <v>2500</v>
      </c>
      <c r="F643" s="619">
        <f t="shared" si="11"/>
        <v>31099936.630000096</v>
      </c>
    </row>
    <row r="644" spans="1:60" ht="15" customHeight="1" x14ac:dyDescent="0.2">
      <c r="A644" s="134">
        <v>44559</v>
      </c>
      <c r="B644" s="5" t="s">
        <v>12676</v>
      </c>
      <c r="C644" s="214" t="s">
        <v>12735</v>
      </c>
      <c r="D644" s="95"/>
      <c r="E644" s="42">
        <v>53249.62</v>
      </c>
      <c r="F644" s="619">
        <f t="shared" si="11"/>
        <v>31046687.010000095</v>
      </c>
    </row>
    <row r="645" spans="1:60" ht="15" customHeight="1" x14ac:dyDescent="0.2">
      <c r="A645" s="134"/>
      <c r="B645" s="1006"/>
      <c r="C645" s="214"/>
      <c r="D645" s="95"/>
      <c r="E645" s="472"/>
      <c r="F645" s="619"/>
    </row>
    <row r="646" spans="1:60" ht="15" customHeight="1" x14ac:dyDescent="0.2">
      <c r="A646" s="134"/>
      <c r="B646" s="1006"/>
      <c r="C646" s="214"/>
      <c r="D646" s="95"/>
      <c r="E646" s="472"/>
      <c r="F646" s="619"/>
    </row>
    <row r="647" spans="1:60" ht="12" x14ac:dyDescent="0.2">
      <c r="A647" s="134"/>
      <c r="B647" s="1006"/>
      <c r="C647" s="214"/>
      <c r="D647" s="95"/>
      <c r="E647" s="472"/>
      <c r="F647" s="619"/>
    </row>
    <row r="648" spans="1:60" ht="12" x14ac:dyDescent="0.2">
      <c r="A648" s="134"/>
      <c r="B648" s="1006"/>
      <c r="C648" s="214"/>
      <c r="D648" s="95"/>
      <c r="E648" s="472"/>
      <c r="F648" s="619"/>
    </row>
    <row r="649" spans="1:60" ht="12" x14ac:dyDescent="0.2">
      <c r="A649" s="134"/>
      <c r="B649" s="1006"/>
      <c r="C649" s="214"/>
      <c r="D649" s="95"/>
      <c r="E649" s="472"/>
      <c r="F649" s="619"/>
    </row>
    <row r="650" spans="1:60" ht="12" x14ac:dyDescent="0.2">
      <c r="A650" s="134"/>
      <c r="B650" s="1006"/>
      <c r="C650" s="214"/>
      <c r="D650" s="95"/>
      <c r="E650" s="472"/>
      <c r="F650" s="619"/>
    </row>
    <row r="651" spans="1:60" ht="12" x14ac:dyDescent="0.2">
      <c r="A651" s="134"/>
      <c r="B651" s="1006"/>
      <c r="C651" s="214"/>
      <c r="D651" s="95"/>
      <c r="E651" s="472"/>
      <c r="F651" s="619"/>
    </row>
    <row r="652" spans="1:60" ht="12" x14ac:dyDescent="0.2">
      <c r="A652" s="134"/>
      <c r="B652" s="1006"/>
      <c r="C652" s="214"/>
      <c r="D652" s="95"/>
      <c r="E652" s="472"/>
      <c r="F652" s="619"/>
    </row>
    <row r="653" spans="1:60" s="628" customFormat="1" ht="14.25" customHeight="1" x14ac:dyDescent="0.25">
      <c r="A653" s="134"/>
      <c r="B653" s="1006"/>
      <c r="C653" s="214"/>
      <c r="D653" s="95"/>
      <c r="E653" s="472"/>
      <c r="F653" s="619"/>
      <c r="G653" s="743"/>
      <c r="H653" s="743"/>
      <c r="I653" s="743"/>
      <c r="J653" s="743"/>
      <c r="K653" s="743"/>
      <c r="L653" s="743"/>
      <c r="M653" s="743"/>
      <c r="N653" s="743"/>
      <c r="O653" s="743"/>
      <c r="P653" s="743"/>
      <c r="Q653" s="743"/>
      <c r="R653" s="743"/>
      <c r="S653" s="743"/>
      <c r="T653" s="743"/>
      <c r="U653" s="743"/>
      <c r="V653" s="743"/>
      <c r="W653" s="743"/>
      <c r="X653" s="743"/>
      <c r="Y653" s="743"/>
      <c r="Z653" s="743"/>
      <c r="AA653" s="743"/>
      <c r="AB653" s="743"/>
      <c r="AC653" s="743"/>
      <c r="AD653" s="743"/>
      <c r="AE653" s="743"/>
      <c r="AF653" s="743"/>
      <c r="AG653" s="743"/>
      <c r="AH653" s="743"/>
      <c r="AI653" s="743"/>
      <c r="AJ653" s="743"/>
      <c r="AK653" s="743"/>
      <c r="AL653" s="743"/>
      <c r="AM653" s="743"/>
      <c r="AN653" s="743"/>
      <c r="AO653" s="743"/>
      <c r="AP653" s="743"/>
      <c r="AQ653" s="743"/>
      <c r="AR653" s="743"/>
      <c r="AS653" s="743"/>
      <c r="AT653" s="743"/>
      <c r="AU653" s="743"/>
      <c r="AV653" s="743"/>
      <c r="AW653" s="743"/>
      <c r="AX653" s="743"/>
      <c r="AY653" s="743"/>
      <c r="AZ653" s="743"/>
      <c r="BA653" s="743"/>
      <c r="BB653" s="743"/>
      <c r="BC653" s="743"/>
      <c r="BD653" s="743"/>
      <c r="BE653" s="743"/>
      <c r="BF653" s="743"/>
      <c r="BG653" s="743"/>
      <c r="BH653" s="743"/>
    </row>
    <row r="654" spans="1:60" s="628" customFormat="1" ht="15" customHeight="1" x14ac:dyDescent="0.25">
      <c r="A654" s="134"/>
      <c r="B654" s="1006"/>
      <c r="C654" s="214"/>
      <c r="D654" s="95"/>
      <c r="E654" s="472"/>
      <c r="F654" s="619"/>
      <c r="G654" s="743"/>
      <c r="H654" s="743"/>
      <c r="I654" s="743"/>
      <c r="J654" s="743"/>
      <c r="K654" s="743"/>
      <c r="L654" s="743"/>
      <c r="M654" s="743"/>
      <c r="N654" s="743"/>
      <c r="O654" s="743"/>
      <c r="P654" s="743"/>
      <c r="Q654" s="743"/>
      <c r="R654" s="743"/>
      <c r="S654" s="743"/>
      <c r="T654" s="743"/>
      <c r="U654" s="743"/>
      <c r="V654" s="743"/>
      <c r="W654" s="743"/>
      <c r="X654" s="743"/>
      <c r="Y654" s="743"/>
      <c r="Z654" s="743"/>
      <c r="AA654" s="743"/>
      <c r="AB654" s="743"/>
      <c r="AC654" s="743"/>
      <c r="AD654" s="743"/>
      <c r="AE654" s="743"/>
      <c r="AF654" s="743"/>
      <c r="AG654" s="743"/>
      <c r="AH654" s="743"/>
      <c r="AI654" s="743"/>
      <c r="AJ654" s="743"/>
      <c r="AK654" s="743"/>
      <c r="AL654" s="743"/>
      <c r="AM654" s="743"/>
      <c r="AN654" s="743"/>
      <c r="AO654" s="743"/>
      <c r="AP654" s="743"/>
      <c r="AQ654" s="743"/>
      <c r="AR654" s="743"/>
      <c r="AS654" s="743"/>
      <c r="AT654" s="743"/>
      <c r="AU654" s="743"/>
      <c r="AV654" s="743"/>
      <c r="AW654" s="743"/>
      <c r="AX654" s="743"/>
      <c r="AY654" s="743"/>
      <c r="AZ654" s="743"/>
      <c r="BA654" s="743"/>
      <c r="BB654" s="743"/>
      <c r="BC654" s="743"/>
      <c r="BD654" s="743"/>
      <c r="BE654" s="743"/>
      <c r="BF654" s="743"/>
      <c r="BG654" s="743"/>
      <c r="BH654" s="743"/>
    </row>
    <row r="655" spans="1:60" s="628" customFormat="1" ht="15" customHeight="1" x14ac:dyDescent="0.25">
      <c r="A655" s="10"/>
      <c r="B655" s="928"/>
      <c r="C655" s="35"/>
      <c r="D655" s="121"/>
      <c r="E655" s="32"/>
      <c r="F655" s="620"/>
      <c r="G655" s="743"/>
      <c r="H655" s="743"/>
      <c r="I655" s="743"/>
      <c r="J655" s="743"/>
      <c r="K655" s="743"/>
      <c r="L655" s="743"/>
      <c r="M655" s="743"/>
      <c r="N655" s="743"/>
      <c r="O655" s="743"/>
      <c r="P655" s="743"/>
      <c r="Q655" s="743"/>
      <c r="R655" s="743"/>
      <c r="S655" s="743"/>
      <c r="T655" s="743"/>
      <c r="U655" s="743"/>
      <c r="V655" s="743"/>
      <c r="W655" s="743"/>
      <c r="X655" s="743"/>
      <c r="Y655" s="743"/>
      <c r="Z655" s="743"/>
      <c r="AA655" s="743"/>
      <c r="AB655" s="743"/>
      <c r="AC655" s="743"/>
      <c r="AD655" s="743"/>
      <c r="AE655" s="743"/>
      <c r="AF655" s="743"/>
      <c r="AG655" s="743"/>
      <c r="AH655" s="743"/>
      <c r="AI655" s="743"/>
      <c r="AJ655" s="743"/>
      <c r="AK655" s="743"/>
      <c r="AL655" s="743"/>
      <c r="AM655" s="743"/>
      <c r="AN655" s="743"/>
      <c r="AO655" s="743"/>
      <c r="AP655" s="743"/>
      <c r="AQ655" s="743"/>
      <c r="AR655" s="743"/>
      <c r="AS655" s="743"/>
      <c r="AT655" s="743"/>
      <c r="AU655" s="743"/>
      <c r="AV655" s="743"/>
      <c r="AW655" s="743"/>
      <c r="AX655" s="743"/>
      <c r="AY655" s="743"/>
      <c r="AZ655" s="743"/>
      <c r="BA655" s="743"/>
      <c r="BB655" s="743"/>
      <c r="BC655" s="743"/>
      <c r="BD655" s="743"/>
      <c r="BE655" s="743"/>
      <c r="BF655" s="743"/>
      <c r="BG655" s="743"/>
      <c r="BH655" s="743"/>
    </row>
    <row r="656" spans="1:60" s="628" customFormat="1" ht="15" customHeight="1" x14ac:dyDescent="0.25">
      <c r="A656" s="10"/>
      <c r="B656" s="928"/>
      <c r="C656" s="35"/>
      <c r="D656" s="121"/>
      <c r="E656" s="32"/>
      <c r="F656" s="620"/>
      <c r="G656" s="743"/>
      <c r="H656" s="743"/>
      <c r="I656" s="743"/>
      <c r="J656" s="743"/>
      <c r="K656" s="743"/>
      <c r="L656" s="743"/>
      <c r="M656" s="743"/>
      <c r="N656" s="743"/>
      <c r="O656" s="743"/>
      <c r="P656" s="743"/>
      <c r="Q656" s="743"/>
      <c r="R656" s="743"/>
      <c r="S656" s="743"/>
      <c r="T656" s="743"/>
      <c r="U656" s="743"/>
      <c r="V656" s="743"/>
      <c r="W656" s="743"/>
      <c r="X656" s="743"/>
      <c r="Y656" s="743"/>
      <c r="Z656" s="743"/>
      <c r="AA656" s="743"/>
      <c r="AB656" s="743"/>
      <c r="AC656" s="743"/>
      <c r="AD656" s="743"/>
      <c r="AE656" s="743"/>
      <c r="AF656" s="743"/>
      <c r="AG656" s="743"/>
      <c r="AH656" s="743"/>
      <c r="AI656" s="743"/>
      <c r="AJ656" s="743"/>
      <c r="AK656" s="743"/>
      <c r="AL656" s="743"/>
      <c r="AM656" s="743"/>
      <c r="AN656" s="743"/>
      <c r="AO656" s="743"/>
      <c r="AP656" s="743"/>
      <c r="AQ656" s="743"/>
      <c r="AR656" s="743"/>
      <c r="AS656" s="743"/>
      <c r="AT656" s="743"/>
      <c r="AU656" s="743"/>
      <c r="AV656" s="743"/>
      <c r="AW656" s="743"/>
      <c r="AX656" s="743"/>
      <c r="AY656" s="743"/>
      <c r="AZ656" s="743"/>
      <c r="BA656" s="743"/>
      <c r="BB656" s="743"/>
      <c r="BC656" s="743"/>
      <c r="BD656" s="743"/>
      <c r="BE656" s="743"/>
      <c r="BF656" s="743"/>
      <c r="BG656" s="743"/>
      <c r="BH656" s="743"/>
    </row>
    <row r="657" spans="1:60" s="628" customFormat="1" ht="15" customHeight="1" x14ac:dyDescent="0.25">
      <c r="A657" s="10"/>
      <c r="B657" s="928"/>
      <c r="C657" s="35"/>
      <c r="D657" s="121"/>
      <c r="E657" s="32"/>
      <c r="F657" s="620"/>
      <c r="G657" s="743"/>
      <c r="H657" s="743"/>
      <c r="I657" s="743"/>
      <c r="J657" s="743"/>
      <c r="K657" s="743"/>
      <c r="L657" s="743"/>
      <c r="M657" s="743"/>
      <c r="N657" s="743"/>
      <c r="O657" s="743"/>
      <c r="P657" s="743"/>
      <c r="Q657" s="743"/>
      <c r="R657" s="743"/>
      <c r="S657" s="743"/>
      <c r="T657" s="743"/>
      <c r="U657" s="743"/>
      <c r="V657" s="743"/>
      <c r="W657" s="743"/>
      <c r="X657" s="743"/>
      <c r="Y657" s="743"/>
      <c r="Z657" s="743"/>
      <c r="AA657" s="743"/>
      <c r="AB657" s="743"/>
      <c r="AC657" s="743"/>
      <c r="AD657" s="743"/>
      <c r="AE657" s="743"/>
      <c r="AF657" s="743"/>
      <c r="AG657" s="743"/>
      <c r="AH657" s="743"/>
      <c r="AI657" s="743"/>
      <c r="AJ657" s="743"/>
      <c r="AK657" s="743"/>
      <c r="AL657" s="743"/>
      <c r="AM657" s="743"/>
      <c r="AN657" s="743"/>
      <c r="AO657" s="743"/>
      <c r="AP657" s="743"/>
      <c r="AQ657" s="743"/>
      <c r="AR657" s="743"/>
      <c r="AS657" s="743"/>
      <c r="AT657" s="743"/>
      <c r="AU657" s="743"/>
      <c r="AV657" s="743"/>
      <c r="AW657" s="743"/>
      <c r="AX657" s="743"/>
      <c r="AY657" s="743"/>
      <c r="AZ657" s="743"/>
      <c r="BA657" s="743"/>
      <c r="BB657" s="743"/>
      <c r="BC657" s="743"/>
      <c r="BD657" s="743"/>
      <c r="BE657" s="743"/>
      <c r="BF657" s="743"/>
      <c r="BG657" s="743"/>
      <c r="BH657" s="743"/>
    </row>
    <row r="658" spans="1:60" s="628" customFormat="1" ht="33" customHeight="1" x14ac:dyDescent="0.25">
      <c r="A658" s="1171" t="s">
        <v>0</v>
      </c>
      <c r="B658" s="1171"/>
      <c r="C658" s="1171"/>
      <c r="D658" s="1171"/>
      <c r="E658" s="1171"/>
      <c r="F658" s="1171"/>
      <c r="G658" s="743"/>
      <c r="H658" s="743"/>
      <c r="I658" s="743"/>
      <c r="J658" s="743"/>
      <c r="K658" s="743"/>
      <c r="L658" s="743"/>
      <c r="M658" s="743"/>
      <c r="N658" s="743"/>
      <c r="O658" s="743"/>
      <c r="P658" s="743"/>
      <c r="Q658" s="743"/>
      <c r="R658" s="743"/>
      <c r="S658" s="743"/>
      <c r="T658" s="743"/>
      <c r="U658" s="743"/>
      <c r="V658" s="743"/>
      <c r="W658" s="743"/>
      <c r="X658" s="743"/>
      <c r="Y658" s="743"/>
      <c r="Z658" s="743"/>
      <c r="AA658" s="743"/>
      <c r="AB658" s="743"/>
      <c r="AC658" s="743"/>
      <c r="AD658" s="743"/>
      <c r="AE658" s="743"/>
      <c r="AF658" s="743"/>
      <c r="AG658" s="743"/>
      <c r="AH658" s="743"/>
      <c r="AI658" s="743"/>
      <c r="AJ658" s="743"/>
      <c r="AK658" s="743"/>
      <c r="AL658" s="743"/>
      <c r="AM658" s="743"/>
      <c r="AN658" s="743"/>
      <c r="AO658" s="743"/>
      <c r="AP658" s="743"/>
      <c r="AQ658" s="743"/>
      <c r="AR658" s="743"/>
      <c r="AS658" s="743"/>
      <c r="AT658" s="743"/>
      <c r="AU658" s="743"/>
      <c r="AV658" s="743"/>
      <c r="AW658" s="743"/>
      <c r="AX658" s="743"/>
      <c r="AY658" s="743"/>
      <c r="AZ658" s="743"/>
      <c r="BA658" s="743"/>
      <c r="BB658" s="743"/>
      <c r="BC658" s="743"/>
      <c r="BD658" s="743"/>
      <c r="BE658" s="743"/>
      <c r="BF658" s="743"/>
      <c r="BG658" s="743"/>
      <c r="BH658" s="743"/>
    </row>
    <row r="659" spans="1:60" s="728" customFormat="1" ht="30" customHeight="1" x14ac:dyDescent="0.25">
      <c r="A659" s="1171" t="s">
        <v>1</v>
      </c>
      <c r="B659" s="1171"/>
      <c r="C659" s="1171"/>
      <c r="D659" s="1171"/>
      <c r="E659" s="1171"/>
      <c r="F659" s="1171"/>
      <c r="G659" s="727"/>
      <c r="H659" s="727"/>
      <c r="I659" s="727"/>
      <c r="J659" s="727"/>
      <c r="K659" s="727"/>
      <c r="L659" s="727"/>
      <c r="M659" s="727"/>
      <c r="N659" s="727"/>
      <c r="O659" s="727"/>
      <c r="P659" s="727"/>
      <c r="Q659" s="727"/>
      <c r="R659" s="727"/>
      <c r="S659" s="727"/>
      <c r="T659" s="727"/>
      <c r="U659" s="727"/>
      <c r="V659" s="727"/>
      <c r="W659" s="727"/>
      <c r="X659" s="727"/>
      <c r="Y659" s="727"/>
      <c r="Z659" s="727"/>
      <c r="AA659" s="727"/>
      <c r="AB659" s="727"/>
      <c r="AC659" s="727"/>
      <c r="AD659" s="727"/>
      <c r="AE659" s="727"/>
      <c r="AF659" s="727"/>
      <c r="AG659" s="727"/>
      <c r="AH659" s="727"/>
      <c r="AI659" s="727"/>
      <c r="AJ659" s="727"/>
      <c r="AK659" s="727"/>
      <c r="AL659" s="727"/>
      <c r="AM659" s="727"/>
      <c r="AN659" s="727"/>
      <c r="AO659" s="727"/>
      <c r="AP659" s="727"/>
      <c r="AQ659" s="727"/>
      <c r="AR659" s="727"/>
      <c r="AS659" s="727"/>
      <c r="AT659" s="727"/>
      <c r="AU659" s="727"/>
      <c r="AV659" s="727"/>
      <c r="AW659" s="727"/>
      <c r="AX659" s="727"/>
      <c r="AY659" s="727"/>
      <c r="AZ659" s="727"/>
      <c r="BA659" s="727"/>
      <c r="BB659" s="727"/>
      <c r="BC659" s="727"/>
      <c r="BD659" s="727"/>
      <c r="BE659" s="727"/>
      <c r="BF659" s="727"/>
      <c r="BG659" s="727"/>
      <c r="BH659" s="727"/>
    </row>
    <row r="660" spans="1:60" s="728" customFormat="1" ht="12" customHeight="1" x14ac:dyDescent="0.25">
      <c r="A660" s="1173" t="s">
        <v>11458</v>
      </c>
      <c r="B660" s="1173"/>
      <c r="C660" s="1173"/>
      <c r="D660" s="1173"/>
      <c r="E660" s="1173"/>
      <c r="F660" s="1173"/>
      <c r="G660" s="727"/>
      <c r="H660" s="727"/>
      <c r="I660" s="727"/>
      <c r="J660" s="727"/>
      <c r="K660" s="727"/>
      <c r="L660" s="727"/>
      <c r="M660" s="727"/>
      <c r="N660" s="727"/>
      <c r="O660" s="727"/>
      <c r="P660" s="727"/>
      <c r="Q660" s="727"/>
      <c r="R660" s="727"/>
      <c r="S660" s="727"/>
      <c r="T660" s="727"/>
      <c r="U660" s="727"/>
      <c r="V660" s="727"/>
      <c r="W660" s="727"/>
      <c r="X660" s="727"/>
      <c r="Y660" s="727"/>
      <c r="Z660" s="727"/>
      <c r="AA660" s="727"/>
      <c r="AB660" s="727"/>
      <c r="AC660" s="727"/>
      <c r="AD660" s="727"/>
      <c r="AE660" s="727"/>
      <c r="AF660" s="727"/>
      <c r="AG660" s="727"/>
      <c r="AH660" s="727"/>
      <c r="AI660" s="727"/>
      <c r="AJ660" s="727"/>
      <c r="AK660" s="727"/>
      <c r="AL660" s="727"/>
      <c r="AM660" s="727"/>
      <c r="AN660" s="727"/>
      <c r="AO660" s="727"/>
      <c r="AP660" s="727"/>
      <c r="AQ660" s="727"/>
      <c r="AR660" s="727"/>
      <c r="AS660" s="727"/>
      <c r="AT660" s="727"/>
      <c r="AU660" s="727"/>
      <c r="AV660" s="727"/>
      <c r="AW660" s="727"/>
      <c r="AX660" s="727"/>
      <c r="AY660" s="727"/>
      <c r="AZ660" s="727"/>
      <c r="BA660" s="727"/>
      <c r="BB660" s="727"/>
      <c r="BC660" s="727"/>
      <c r="BD660" s="727"/>
      <c r="BE660" s="727"/>
      <c r="BF660" s="727"/>
      <c r="BG660" s="727"/>
      <c r="BH660" s="727"/>
    </row>
    <row r="661" spans="1:60" s="728" customFormat="1" ht="15" customHeight="1" x14ac:dyDescent="0.25">
      <c r="A661" s="1173" t="s">
        <v>2</v>
      </c>
      <c r="B661" s="1173"/>
      <c r="C661" s="1173"/>
      <c r="D661" s="1173"/>
      <c r="E661" s="1173"/>
      <c r="F661" s="1173"/>
      <c r="G661" s="727"/>
      <c r="H661" s="727"/>
      <c r="I661" s="727"/>
      <c r="J661" s="727"/>
      <c r="K661" s="727"/>
      <c r="L661" s="727"/>
      <c r="M661" s="727"/>
      <c r="N661" s="727"/>
      <c r="O661" s="727"/>
      <c r="P661" s="727"/>
      <c r="Q661" s="727"/>
      <c r="R661" s="727"/>
      <c r="S661" s="727"/>
      <c r="T661" s="727"/>
      <c r="U661" s="727"/>
      <c r="V661" s="727"/>
      <c r="W661" s="727"/>
      <c r="X661" s="727"/>
      <c r="Y661" s="727"/>
      <c r="Z661" s="727"/>
      <c r="AA661" s="727"/>
      <c r="AB661" s="727"/>
      <c r="AC661" s="727"/>
      <c r="AD661" s="727"/>
      <c r="AE661" s="727"/>
      <c r="AF661" s="727"/>
      <c r="AG661" s="727"/>
      <c r="AH661" s="727"/>
      <c r="AI661" s="727"/>
      <c r="AJ661" s="727"/>
      <c r="AK661" s="727"/>
      <c r="AL661" s="727"/>
      <c r="AM661" s="727"/>
      <c r="AN661" s="727"/>
      <c r="AO661" s="727"/>
      <c r="AP661" s="727"/>
      <c r="AQ661" s="727"/>
      <c r="AR661" s="727"/>
      <c r="AS661" s="727"/>
      <c r="AT661" s="727"/>
      <c r="AU661" s="727"/>
      <c r="AV661" s="727"/>
      <c r="AW661" s="727"/>
      <c r="AX661" s="727"/>
      <c r="AY661" s="727"/>
      <c r="AZ661" s="727"/>
      <c r="BA661" s="727"/>
      <c r="BB661" s="727"/>
      <c r="BC661" s="727"/>
      <c r="BD661" s="727"/>
      <c r="BE661" s="727"/>
      <c r="BF661" s="727"/>
      <c r="BG661" s="727"/>
      <c r="BH661" s="727"/>
    </row>
    <row r="662" spans="1:60" ht="15" customHeight="1" x14ac:dyDescent="0.2">
      <c r="A662" s="123"/>
    </row>
    <row r="663" spans="1:60" ht="15" customHeight="1" x14ac:dyDescent="0.2">
      <c r="A663" s="1311" t="s">
        <v>21</v>
      </c>
      <c r="B663" s="1312"/>
      <c r="C663" s="1312"/>
      <c r="D663" s="1312"/>
      <c r="E663" s="1312"/>
      <c r="F663" s="1313"/>
    </row>
    <row r="664" spans="1:60" ht="15" customHeight="1" x14ac:dyDescent="0.2">
      <c r="A664" s="1311" t="s">
        <v>4</v>
      </c>
      <c r="B664" s="1312"/>
      <c r="C664" s="1312"/>
      <c r="D664" s="1312"/>
      <c r="E664" s="1313"/>
      <c r="F664" s="726">
        <v>410406204.69999999</v>
      </c>
    </row>
    <row r="665" spans="1:60" ht="15" customHeight="1" x14ac:dyDescent="0.2">
      <c r="A665" s="1043" t="s">
        <v>5</v>
      </c>
      <c r="B665" s="1043" t="s">
        <v>6</v>
      </c>
      <c r="C665" s="1043" t="s">
        <v>22</v>
      </c>
      <c r="D665" s="1043" t="s">
        <v>8</v>
      </c>
      <c r="E665" s="1043" t="s">
        <v>9</v>
      </c>
      <c r="F665" s="1043" t="s">
        <v>6181</v>
      </c>
    </row>
    <row r="666" spans="1:60" ht="15" customHeight="1" x14ac:dyDescent="0.2">
      <c r="A666" s="134"/>
      <c r="B666" s="16"/>
      <c r="C666" s="2" t="s">
        <v>32</v>
      </c>
      <c r="D666" s="128"/>
      <c r="E666" s="608"/>
      <c r="F666" s="332">
        <f>F664</f>
        <v>410406204.69999999</v>
      </c>
    </row>
    <row r="667" spans="1:60" ht="15" customHeight="1" x14ac:dyDescent="0.2">
      <c r="A667" s="134"/>
      <c r="B667" s="16"/>
      <c r="C667" s="2" t="s">
        <v>32</v>
      </c>
      <c r="D667" s="128"/>
      <c r="E667" s="717"/>
      <c r="F667" s="332">
        <f>F666-E667</f>
        <v>410406204.69999999</v>
      </c>
    </row>
    <row r="668" spans="1:60" ht="15" customHeight="1" x14ac:dyDescent="0.2">
      <c r="A668" s="134"/>
      <c r="B668" s="16"/>
      <c r="C668" s="2" t="s">
        <v>751</v>
      </c>
      <c r="D668" s="128"/>
      <c r="E668" s="608"/>
      <c r="F668" s="332">
        <f t="shared" ref="F668:F669" si="12">F667-E668</f>
        <v>410406204.69999999</v>
      </c>
    </row>
    <row r="669" spans="1:60" ht="15" customHeight="1" x14ac:dyDescent="0.2">
      <c r="A669" s="61"/>
      <c r="B669" s="16"/>
      <c r="C669" s="2" t="s">
        <v>1358</v>
      </c>
      <c r="D669" s="62"/>
      <c r="E669" s="717"/>
      <c r="F669" s="332">
        <f t="shared" si="12"/>
        <v>410406204.69999999</v>
      </c>
    </row>
    <row r="670" spans="1:60" ht="48" customHeight="1" x14ac:dyDescent="0.2">
      <c r="A670" s="59"/>
      <c r="B670" s="20"/>
      <c r="C670" s="64"/>
      <c r="D670" s="461"/>
      <c r="E670" s="916"/>
      <c r="F670" s="164"/>
    </row>
    <row r="671" spans="1:60" ht="15" customHeight="1" x14ac:dyDescent="0.25">
      <c r="A671" s="1171" t="s">
        <v>0</v>
      </c>
      <c r="B671" s="1171"/>
      <c r="C671" s="1171"/>
      <c r="D671" s="1171"/>
      <c r="E671" s="1171"/>
      <c r="F671" s="1171"/>
    </row>
    <row r="672" spans="1:60" ht="15" customHeight="1" x14ac:dyDescent="0.25">
      <c r="A672" s="1171" t="s">
        <v>1</v>
      </c>
      <c r="B672" s="1171"/>
      <c r="C672" s="1171"/>
      <c r="D672" s="1171"/>
      <c r="E672" s="1171"/>
      <c r="F672" s="1171"/>
    </row>
    <row r="673" spans="1:6" ht="15" customHeight="1" x14ac:dyDescent="0.25">
      <c r="A673" s="1173" t="s">
        <v>11458</v>
      </c>
      <c r="B673" s="1173"/>
      <c r="C673" s="1173"/>
      <c r="D673" s="1173"/>
      <c r="E673" s="1173"/>
      <c r="F673" s="1173"/>
    </row>
    <row r="674" spans="1:6" ht="15" customHeight="1" x14ac:dyDescent="0.25">
      <c r="A674" s="1173" t="s">
        <v>2</v>
      </c>
      <c r="B674" s="1173"/>
      <c r="C674" s="1173"/>
      <c r="D674" s="1173"/>
      <c r="E674" s="1173"/>
      <c r="F674" s="1173"/>
    </row>
    <row r="675" spans="1:6" ht="15" customHeight="1" x14ac:dyDescent="0.25">
      <c r="A675" s="746"/>
      <c r="B675" s="627"/>
      <c r="C675" s="628"/>
      <c r="D675" s="629"/>
      <c r="E675" s="630"/>
      <c r="F675" s="631"/>
    </row>
    <row r="676" spans="1:6" ht="48.75" customHeight="1" x14ac:dyDescent="0.2">
      <c r="A676" s="1311" t="s">
        <v>38</v>
      </c>
      <c r="B676" s="1312"/>
      <c r="C676" s="1312"/>
      <c r="D676" s="1312"/>
      <c r="E676" s="1312"/>
      <c r="F676" s="1313"/>
    </row>
    <row r="677" spans="1:6" ht="20.25" customHeight="1" x14ac:dyDescent="0.2">
      <c r="A677" s="1311" t="s">
        <v>4</v>
      </c>
      <c r="B677" s="1312"/>
      <c r="C677" s="1312"/>
      <c r="D677" s="1312"/>
      <c r="E677" s="1313"/>
      <c r="F677" s="726">
        <v>147182514.00999999</v>
      </c>
    </row>
    <row r="678" spans="1:6" s="14" customFormat="1" ht="51" customHeight="1" x14ac:dyDescent="0.2">
      <c r="A678" s="1043" t="s">
        <v>5</v>
      </c>
      <c r="B678" s="1043" t="s">
        <v>6</v>
      </c>
      <c r="C678" s="1043" t="s">
        <v>22</v>
      </c>
      <c r="D678" s="1043" t="s">
        <v>8</v>
      </c>
      <c r="E678" s="1043" t="s">
        <v>9</v>
      </c>
      <c r="F678" s="1043" t="s">
        <v>6181</v>
      </c>
    </row>
    <row r="679" spans="1:6" s="14" customFormat="1" ht="15" customHeight="1" x14ac:dyDescent="0.2">
      <c r="A679" s="134"/>
      <c r="B679" s="16"/>
      <c r="C679" s="2" t="s">
        <v>387</v>
      </c>
      <c r="D679" s="817">
        <v>21751780.550000001</v>
      </c>
      <c r="E679" s="608"/>
      <c r="F679" s="332">
        <f>F677+D679</f>
        <v>168934294.56</v>
      </c>
    </row>
    <row r="680" spans="1:6" s="14" customFormat="1" ht="15" customHeight="1" x14ac:dyDescent="0.2">
      <c r="A680" s="134"/>
      <c r="B680" s="16"/>
      <c r="C680" s="2" t="s">
        <v>32</v>
      </c>
      <c r="D680" s="153"/>
      <c r="E680" s="40">
        <v>140000000</v>
      </c>
      <c r="F680" s="332">
        <f>F679-E680</f>
        <v>28934294.560000002</v>
      </c>
    </row>
    <row r="681" spans="1:6" s="14" customFormat="1" ht="15" customHeight="1" x14ac:dyDescent="0.2">
      <c r="A681" s="134"/>
      <c r="B681" s="16"/>
      <c r="C681" s="2" t="s">
        <v>10433</v>
      </c>
      <c r="D681" s="153">
        <v>1933079.49</v>
      </c>
      <c r="E681" s="29"/>
      <c r="F681" s="332">
        <f t="shared" ref="F681:F688" si="13">F680-E681</f>
        <v>28934294.560000002</v>
      </c>
    </row>
    <row r="682" spans="1:6" s="14" customFormat="1" ht="15" customHeight="1" x14ac:dyDescent="0.2">
      <c r="A682" s="134"/>
      <c r="B682" s="16"/>
      <c r="C682" s="2" t="s">
        <v>1330</v>
      </c>
      <c r="D682" s="153"/>
      <c r="E682" s="42">
        <v>240000</v>
      </c>
      <c r="F682" s="332">
        <f t="shared" si="13"/>
        <v>28694294.560000002</v>
      </c>
    </row>
    <row r="683" spans="1:6" s="14" customFormat="1" ht="15" customHeight="1" x14ac:dyDescent="0.2">
      <c r="A683" s="134"/>
      <c r="B683" s="16"/>
      <c r="C683" s="2" t="s">
        <v>1334</v>
      </c>
      <c r="D683" s="153"/>
      <c r="E683" s="40"/>
      <c r="F683" s="332">
        <f t="shared" si="13"/>
        <v>28694294.560000002</v>
      </c>
    </row>
    <row r="684" spans="1:6" s="14" customFormat="1" ht="15" customHeight="1" x14ac:dyDescent="0.2">
      <c r="A684" s="134"/>
      <c r="B684" s="16"/>
      <c r="C684" s="2" t="s">
        <v>1331</v>
      </c>
      <c r="D684" s="128"/>
      <c r="E684" s="42">
        <v>1337.5</v>
      </c>
      <c r="F684" s="332">
        <f t="shared" si="13"/>
        <v>28692957.060000002</v>
      </c>
    </row>
    <row r="685" spans="1:6" s="14" customFormat="1" ht="15" customHeight="1" x14ac:dyDescent="0.2">
      <c r="A685" s="134"/>
      <c r="B685" s="16"/>
      <c r="C685" s="2" t="s">
        <v>6198</v>
      </c>
      <c r="D685" s="128"/>
      <c r="E685" s="42">
        <v>1665.6</v>
      </c>
      <c r="F685" s="332">
        <f t="shared" si="13"/>
        <v>28691291.460000001</v>
      </c>
    </row>
    <row r="686" spans="1:6" s="14" customFormat="1" ht="15" customHeight="1" x14ac:dyDescent="0.2">
      <c r="A686" s="134"/>
      <c r="B686" s="16"/>
      <c r="C686" s="2" t="s">
        <v>1333</v>
      </c>
      <c r="D686" s="128"/>
      <c r="E686" s="42">
        <v>150</v>
      </c>
      <c r="F686" s="332">
        <f t="shared" si="13"/>
        <v>28691141.460000001</v>
      </c>
    </row>
    <row r="687" spans="1:6" s="14" customFormat="1" ht="15" customHeight="1" x14ac:dyDescent="0.2">
      <c r="A687" s="134"/>
      <c r="B687" s="16"/>
      <c r="C687" s="2" t="s">
        <v>2372</v>
      </c>
      <c r="D687" s="40"/>
      <c r="E687" s="40"/>
      <c r="F687" s="332">
        <f t="shared" si="13"/>
        <v>28691141.460000001</v>
      </c>
    </row>
    <row r="688" spans="1:6" s="14" customFormat="1" ht="15" customHeight="1" x14ac:dyDescent="0.2">
      <c r="A688" s="134"/>
      <c r="B688" s="16"/>
      <c r="C688" s="2" t="s">
        <v>10694</v>
      </c>
      <c r="D688" s="40"/>
      <c r="E688" s="40"/>
      <c r="F688" s="332">
        <f t="shared" si="13"/>
        <v>28691141.460000001</v>
      </c>
    </row>
    <row r="689" spans="1:6" s="14" customFormat="1" ht="60.75" customHeight="1" x14ac:dyDescent="0.2">
      <c r="A689" s="59"/>
      <c r="B689" s="982"/>
      <c r="C689" s="86"/>
      <c r="D689" s="72"/>
      <c r="E689" s="65"/>
      <c r="F689" s="164"/>
    </row>
    <row r="690" spans="1:6" s="14" customFormat="1" ht="65.25" customHeight="1" x14ac:dyDescent="0.2">
      <c r="A690" s="59"/>
      <c r="B690" s="982"/>
      <c r="C690" s="86"/>
      <c r="D690" s="72"/>
      <c r="E690" s="65"/>
      <c r="F690" s="164"/>
    </row>
    <row r="691" spans="1:6" s="14" customFormat="1" ht="67.5" customHeight="1" x14ac:dyDescent="0.2">
      <c r="A691" s="59"/>
      <c r="B691" s="982"/>
      <c r="C691" s="86"/>
      <c r="D691" s="72"/>
      <c r="E691" s="65"/>
      <c r="F691" s="164"/>
    </row>
    <row r="692" spans="1:6" s="14" customFormat="1" ht="58.5" customHeight="1" x14ac:dyDescent="0.2">
      <c r="A692" s="59"/>
      <c r="B692" s="982"/>
      <c r="C692" s="86"/>
      <c r="D692" s="72"/>
      <c r="E692" s="65"/>
      <c r="F692" s="164"/>
    </row>
    <row r="693" spans="1:6" s="14" customFormat="1" ht="63.75" customHeight="1" x14ac:dyDescent="0.2">
      <c r="A693" s="59"/>
      <c r="B693" s="982"/>
      <c r="C693" s="86"/>
      <c r="D693" s="72"/>
      <c r="E693" s="65"/>
      <c r="F693" s="164"/>
    </row>
    <row r="694" spans="1:6" s="14" customFormat="1" ht="15" customHeight="1" x14ac:dyDescent="0.2">
      <c r="A694" s="59"/>
      <c r="B694" s="982"/>
      <c r="C694" s="86"/>
      <c r="D694" s="72"/>
      <c r="E694" s="65"/>
      <c r="F694" s="164"/>
    </row>
    <row r="695" spans="1:6" s="14" customFormat="1" ht="15" customHeight="1" x14ac:dyDescent="0.25">
      <c r="A695" s="1171" t="s">
        <v>0</v>
      </c>
      <c r="B695" s="1171"/>
      <c r="C695" s="1171"/>
      <c r="D695" s="1171"/>
      <c r="E695" s="1171"/>
      <c r="F695" s="1171"/>
    </row>
    <row r="696" spans="1:6" s="14" customFormat="1" ht="15" customHeight="1" x14ac:dyDescent="0.25">
      <c r="A696" s="1171" t="s">
        <v>1</v>
      </c>
      <c r="B696" s="1171"/>
      <c r="C696" s="1171"/>
      <c r="D696" s="1171"/>
      <c r="E696" s="1171"/>
      <c r="F696" s="1171"/>
    </row>
    <row r="697" spans="1:6" s="14" customFormat="1" ht="15" customHeight="1" x14ac:dyDescent="0.25">
      <c r="A697" s="1173" t="s">
        <v>11458</v>
      </c>
      <c r="B697" s="1173"/>
      <c r="C697" s="1173"/>
      <c r="D697" s="1173"/>
      <c r="E697" s="1173"/>
      <c r="F697" s="1173"/>
    </row>
    <row r="698" spans="1:6" s="14" customFormat="1" ht="15" x14ac:dyDescent="0.25">
      <c r="A698" s="1173" t="s">
        <v>2</v>
      </c>
      <c r="B698" s="1173"/>
      <c r="C698" s="1173"/>
      <c r="D698" s="1173"/>
      <c r="E698" s="1173"/>
      <c r="F698" s="1173"/>
    </row>
    <row r="699" spans="1:6" s="14" customFormat="1" ht="15" x14ac:dyDescent="0.25">
      <c r="A699" s="746"/>
      <c r="B699" s="627"/>
      <c r="C699" s="628"/>
      <c r="D699" s="629"/>
      <c r="E699" s="630"/>
      <c r="F699" s="631"/>
    </row>
    <row r="700" spans="1:6" s="14" customFormat="1" ht="12" x14ac:dyDescent="0.2">
      <c r="A700" s="1311" t="s">
        <v>25</v>
      </c>
      <c r="B700" s="1312"/>
      <c r="C700" s="1312"/>
      <c r="D700" s="1312"/>
      <c r="E700" s="1312"/>
      <c r="F700" s="1313"/>
    </row>
    <row r="701" spans="1:6" s="14" customFormat="1" ht="12" x14ac:dyDescent="0.2">
      <c r="A701" s="1311" t="s">
        <v>4</v>
      </c>
      <c r="B701" s="1312"/>
      <c r="C701" s="1312"/>
      <c r="D701" s="1312"/>
      <c r="E701" s="1313"/>
      <c r="F701" s="726">
        <v>508174.39</v>
      </c>
    </row>
    <row r="702" spans="1:6" s="14" customFormat="1" ht="12" x14ac:dyDescent="0.2">
      <c r="A702" s="1043" t="s">
        <v>5</v>
      </c>
      <c r="B702" s="1043" t="s">
        <v>23</v>
      </c>
      <c r="C702" s="1043" t="s">
        <v>22</v>
      </c>
      <c r="D702" s="1043" t="s">
        <v>8</v>
      </c>
      <c r="E702" s="1043" t="s">
        <v>9</v>
      </c>
      <c r="F702" s="1043"/>
    </row>
    <row r="703" spans="1:6" s="14" customFormat="1" x14ac:dyDescent="0.2">
      <c r="A703" s="87"/>
      <c r="B703" s="27"/>
      <c r="C703" s="2" t="s">
        <v>751</v>
      </c>
      <c r="D703" s="729"/>
      <c r="E703" s="455"/>
      <c r="F703" s="41">
        <f>F701</f>
        <v>508174.39</v>
      </c>
    </row>
    <row r="704" spans="1:6" s="14" customFormat="1" x14ac:dyDescent="0.2">
      <c r="A704" s="83"/>
      <c r="B704" s="34"/>
      <c r="C704" s="4" t="s">
        <v>16</v>
      </c>
      <c r="D704" s="981"/>
      <c r="E704" s="109"/>
      <c r="F704" s="731">
        <f>F703+D704</f>
        <v>508174.39</v>
      </c>
    </row>
    <row r="705" spans="1:60" s="14" customFormat="1" x14ac:dyDescent="0.2">
      <c r="A705" s="83"/>
      <c r="B705" s="34"/>
      <c r="C705" s="2" t="s">
        <v>6174</v>
      </c>
      <c r="D705" s="980"/>
      <c r="E705" s="213">
        <v>559.98</v>
      </c>
      <c r="F705" s="731">
        <f>F704-E705</f>
        <v>507614.41000000003</v>
      </c>
    </row>
    <row r="706" spans="1:60" s="14" customFormat="1" x14ac:dyDescent="0.2">
      <c r="A706" s="83"/>
      <c r="B706" s="34"/>
      <c r="C706" s="2" t="s">
        <v>8755</v>
      </c>
      <c r="D706" s="980"/>
      <c r="E706" s="472">
        <v>500</v>
      </c>
      <c r="F706" s="731">
        <f t="shared" ref="F706:F708" si="14">F705-E706</f>
        <v>507114.41000000003</v>
      </c>
    </row>
    <row r="707" spans="1:60" s="14" customFormat="1" x14ac:dyDescent="0.2">
      <c r="A707" s="884"/>
      <c r="B707" s="883"/>
      <c r="C707" s="2" t="s">
        <v>1358</v>
      </c>
      <c r="D707" s="730"/>
      <c r="E707" s="32"/>
      <c r="F707" s="731">
        <f t="shared" si="14"/>
        <v>507114.41000000003</v>
      </c>
    </row>
    <row r="708" spans="1:60" s="14" customFormat="1" x14ac:dyDescent="0.2">
      <c r="A708" s="134"/>
      <c r="B708" s="243"/>
      <c r="C708" s="8" t="s">
        <v>9645</v>
      </c>
      <c r="D708" s="730"/>
      <c r="E708" s="472"/>
      <c r="F708" s="731">
        <f t="shared" si="14"/>
        <v>507114.41000000003</v>
      </c>
    </row>
    <row r="709" spans="1:60" s="14" customFormat="1" ht="29.25" customHeight="1" x14ac:dyDescent="0.2">
      <c r="A709" s="134">
        <v>44531</v>
      </c>
      <c r="B709" s="661">
        <v>5928</v>
      </c>
      <c r="C709" s="890" t="s">
        <v>12508</v>
      </c>
      <c r="D709" s="730"/>
      <c r="E709" s="42">
        <v>9800</v>
      </c>
      <c r="F709" s="731">
        <f>F708-E709</f>
        <v>497314.41000000003</v>
      </c>
    </row>
    <row r="710" spans="1:60" s="628" customFormat="1" ht="32.25" customHeight="1" x14ac:dyDescent="0.25">
      <c r="A710" s="134">
        <v>44531</v>
      </c>
      <c r="B710" s="661">
        <v>5929</v>
      </c>
      <c r="C710" s="890" t="s">
        <v>12507</v>
      </c>
      <c r="D710" s="730"/>
      <c r="E710" s="42">
        <v>9800</v>
      </c>
      <c r="F710" s="731">
        <f t="shared" ref="F710:F735" si="15">F709-E710</f>
        <v>487514.41000000003</v>
      </c>
      <c r="G710" s="743"/>
      <c r="H710" s="743"/>
      <c r="I710" s="743"/>
      <c r="J710" s="743"/>
      <c r="K710" s="743"/>
      <c r="L710" s="743"/>
      <c r="M710" s="743"/>
      <c r="N710" s="743"/>
      <c r="O710" s="743"/>
      <c r="P710" s="743"/>
      <c r="Q710" s="743"/>
      <c r="R710" s="743"/>
      <c r="S710" s="743"/>
      <c r="T710" s="743"/>
      <c r="U710" s="743"/>
      <c r="V710" s="743"/>
      <c r="W710" s="743"/>
      <c r="X710" s="743"/>
      <c r="Y710" s="743"/>
      <c r="Z710" s="743"/>
      <c r="AA710" s="743"/>
      <c r="AB710" s="743"/>
      <c r="AC710" s="743"/>
      <c r="AD710" s="743"/>
      <c r="AE710" s="743"/>
      <c r="AF710" s="743"/>
      <c r="AG710" s="743"/>
      <c r="AH710" s="743"/>
      <c r="AI710" s="743"/>
      <c r="AJ710" s="743"/>
      <c r="AK710" s="743"/>
      <c r="AL710" s="743"/>
      <c r="AM710" s="743"/>
      <c r="AN710" s="743"/>
      <c r="AO710" s="743"/>
      <c r="AP710" s="743"/>
      <c r="AQ710" s="743"/>
      <c r="AR710" s="743"/>
      <c r="AS710" s="743"/>
      <c r="AT710" s="743"/>
      <c r="AU710" s="743"/>
      <c r="AV710" s="743"/>
      <c r="AW710" s="743"/>
      <c r="AX710" s="743"/>
      <c r="AY710" s="743"/>
      <c r="AZ710" s="743"/>
      <c r="BA710" s="743"/>
      <c r="BB710" s="743"/>
      <c r="BC710" s="743"/>
      <c r="BD710" s="743"/>
      <c r="BE710" s="743"/>
      <c r="BF710" s="743"/>
      <c r="BG710" s="743"/>
      <c r="BH710" s="743"/>
    </row>
    <row r="711" spans="1:60" s="628" customFormat="1" ht="29.25" customHeight="1" x14ac:dyDescent="0.25">
      <c r="A711" s="134">
        <v>44531</v>
      </c>
      <c r="B711" s="661">
        <v>5930</v>
      </c>
      <c r="C711" s="890" t="s">
        <v>12506</v>
      </c>
      <c r="D711" s="730"/>
      <c r="E711" s="42">
        <v>9800</v>
      </c>
      <c r="F711" s="731">
        <f t="shared" si="15"/>
        <v>477714.41000000003</v>
      </c>
      <c r="G711" s="743"/>
      <c r="H711" s="743"/>
      <c r="I711" s="743"/>
      <c r="J711" s="743"/>
      <c r="K711" s="743"/>
      <c r="L711" s="743"/>
      <c r="M711" s="743"/>
      <c r="N711" s="743"/>
      <c r="O711" s="743"/>
      <c r="P711" s="743"/>
      <c r="Q711" s="743"/>
      <c r="R711" s="743"/>
      <c r="S711" s="743"/>
      <c r="T711" s="743"/>
      <c r="U711" s="743"/>
      <c r="V711" s="743"/>
      <c r="W711" s="743"/>
      <c r="X711" s="743"/>
      <c r="Y711" s="743"/>
      <c r="Z711" s="743"/>
      <c r="AA711" s="743"/>
      <c r="AB711" s="743"/>
      <c r="AC711" s="743"/>
      <c r="AD711" s="743"/>
      <c r="AE711" s="743"/>
      <c r="AF711" s="743"/>
      <c r="AG711" s="743"/>
      <c r="AH711" s="743"/>
      <c r="AI711" s="743"/>
      <c r="AJ711" s="743"/>
      <c r="AK711" s="743"/>
      <c r="AL711" s="743"/>
      <c r="AM711" s="743"/>
      <c r="AN711" s="743"/>
      <c r="AO711" s="743"/>
      <c r="AP711" s="743"/>
      <c r="AQ711" s="743"/>
      <c r="AR711" s="743"/>
      <c r="AS711" s="743"/>
      <c r="AT711" s="743"/>
      <c r="AU711" s="743"/>
      <c r="AV711" s="743"/>
      <c r="AW711" s="743"/>
      <c r="AX711" s="743"/>
      <c r="AY711" s="743"/>
      <c r="AZ711" s="743"/>
      <c r="BA711" s="743"/>
      <c r="BB711" s="743"/>
      <c r="BC711" s="743"/>
      <c r="BD711" s="743"/>
      <c r="BE711" s="743"/>
      <c r="BF711" s="743"/>
      <c r="BG711" s="743"/>
      <c r="BH711" s="743"/>
    </row>
    <row r="712" spans="1:60" s="628" customFormat="1" ht="31.5" customHeight="1" x14ac:dyDescent="0.25">
      <c r="A712" s="134">
        <v>44531</v>
      </c>
      <c r="B712" s="661">
        <v>5931</v>
      </c>
      <c r="C712" s="890" t="s">
        <v>12505</v>
      </c>
      <c r="D712" s="730"/>
      <c r="E712" s="42">
        <v>9800</v>
      </c>
      <c r="F712" s="731">
        <f t="shared" si="15"/>
        <v>467914.41000000003</v>
      </c>
      <c r="G712" s="743"/>
      <c r="H712" s="743"/>
      <c r="I712" s="743"/>
      <c r="J712" s="743"/>
      <c r="K712" s="743"/>
      <c r="L712" s="743"/>
      <c r="M712" s="743"/>
      <c r="N712" s="743"/>
      <c r="O712" s="743"/>
      <c r="P712" s="743"/>
      <c r="Q712" s="743"/>
      <c r="R712" s="743"/>
      <c r="S712" s="743"/>
      <c r="T712" s="743"/>
      <c r="U712" s="743"/>
      <c r="V712" s="743"/>
      <c r="W712" s="743"/>
      <c r="X712" s="743"/>
      <c r="Y712" s="743"/>
      <c r="Z712" s="743"/>
      <c r="AA712" s="743"/>
      <c r="AB712" s="743"/>
      <c r="AC712" s="743"/>
      <c r="AD712" s="743"/>
      <c r="AE712" s="743"/>
      <c r="AF712" s="743"/>
      <c r="AG712" s="743"/>
      <c r="AH712" s="743"/>
      <c r="AI712" s="743"/>
      <c r="AJ712" s="743"/>
      <c r="AK712" s="743"/>
      <c r="AL712" s="743"/>
      <c r="AM712" s="743"/>
      <c r="AN712" s="743"/>
      <c r="AO712" s="743"/>
      <c r="AP712" s="743"/>
      <c r="AQ712" s="743"/>
      <c r="AR712" s="743"/>
      <c r="AS712" s="743"/>
      <c r="AT712" s="743"/>
      <c r="AU712" s="743"/>
      <c r="AV712" s="743"/>
      <c r="AW712" s="743"/>
      <c r="AX712" s="743"/>
      <c r="AY712" s="743"/>
      <c r="AZ712" s="743"/>
      <c r="BA712" s="743"/>
      <c r="BB712" s="743"/>
      <c r="BC712" s="743"/>
      <c r="BD712" s="743"/>
      <c r="BE712" s="743"/>
      <c r="BF712" s="743"/>
      <c r="BG712" s="743"/>
      <c r="BH712" s="743"/>
    </row>
    <row r="713" spans="1:60" s="628" customFormat="1" ht="31.5" customHeight="1" x14ac:dyDescent="0.25">
      <c r="A713" s="134">
        <v>44531</v>
      </c>
      <c r="B713" s="661">
        <v>5932</v>
      </c>
      <c r="C713" s="890" t="s">
        <v>12504</v>
      </c>
      <c r="D713" s="730"/>
      <c r="E713" s="42">
        <v>9800</v>
      </c>
      <c r="F713" s="731">
        <f t="shared" si="15"/>
        <v>458114.41000000003</v>
      </c>
      <c r="G713" s="743"/>
      <c r="H713" s="743"/>
      <c r="I713" s="743"/>
      <c r="J713" s="743"/>
      <c r="K713" s="743"/>
      <c r="L713" s="743"/>
      <c r="M713" s="743"/>
      <c r="N713" s="743"/>
      <c r="O713" s="743"/>
      <c r="P713" s="743"/>
      <c r="Q713" s="743"/>
      <c r="R713" s="743"/>
      <c r="S713" s="743"/>
      <c r="T713" s="743"/>
      <c r="U713" s="743"/>
      <c r="V713" s="743"/>
      <c r="W713" s="743"/>
      <c r="X713" s="743"/>
      <c r="Y713" s="743"/>
      <c r="Z713" s="743"/>
      <c r="AA713" s="743"/>
      <c r="AB713" s="743"/>
      <c r="AC713" s="743"/>
      <c r="AD713" s="743"/>
      <c r="AE713" s="743"/>
      <c r="AF713" s="743"/>
      <c r="AG713" s="743"/>
      <c r="AH713" s="743"/>
      <c r="AI713" s="743"/>
      <c r="AJ713" s="743"/>
      <c r="AK713" s="743"/>
      <c r="AL713" s="743"/>
      <c r="AM713" s="743"/>
      <c r="AN713" s="743"/>
      <c r="AO713" s="743"/>
      <c r="AP713" s="743"/>
      <c r="AQ713" s="743"/>
      <c r="AR713" s="743"/>
      <c r="AS713" s="743"/>
      <c r="AT713" s="743"/>
      <c r="AU713" s="743"/>
      <c r="AV713" s="743"/>
      <c r="AW713" s="743"/>
      <c r="AX713" s="743"/>
      <c r="AY713" s="743"/>
      <c r="AZ713" s="743"/>
      <c r="BA713" s="743"/>
      <c r="BB713" s="743"/>
      <c r="BC713" s="743"/>
      <c r="BD713" s="743"/>
      <c r="BE713" s="743"/>
      <c r="BF713" s="743"/>
      <c r="BG713" s="743"/>
      <c r="BH713" s="743"/>
    </row>
    <row r="714" spans="1:60" ht="30" customHeight="1" x14ac:dyDescent="0.2">
      <c r="A714" s="134">
        <v>44531</v>
      </c>
      <c r="B714" s="5">
        <v>5933</v>
      </c>
      <c r="C714" s="890" t="s">
        <v>12503</v>
      </c>
      <c r="D714" s="730"/>
      <c r="E714" s="42">
        <v>9800</v>
      </c>
      <c r="F714" s="731">
        <f t="shared" si="15"/>
        <v>448314.41000000003</v>
      </c>
    </row>
    <row r="715" spans="1:60" ht="27.75" customHeight="1" x14ac:dyDescent="0.2">
      <c r="A715" s="134">
        <v>44531</v>
      </c>
      <c r="B715" s="5">
        <v>5934</v>
      </c>
      <c r="C715" s="890" t="s">
        <v>12502</v>
      </c>
      <c r="D715" s="730"/>
      <c r="E715" s="42">
        <v>9800</v>
      </c>
      <c r="F715" s="731">
        <f t="shared" si="15"/>
        <v>438514.41000000003</v>
      </c>
    </row>
    <row r="716" spans="1:60" ht="30.75" customHeight="1" x14ac:dyDescent="0.2">
      <c r="A716" s="134">
        <v>44531</v>
      </c>
      <c r="B716" s="5">
        <v>5935</v>
      </c>
      <c r="C716" s="890" t="s">
        <v>12501</v>
      </c>
      <c r="D716" s="730"/>
      <c r="E716" s="42">
        <v>9800</v>
      </c>
      <c r="F716" s="731">
        <f t="shared" si="15"/>
        <v>428714.41000000003</v>
      </c>
      <c r="G716" s="623"/>
    </row>
    <row r="717" spans="1:60" ht="31.5" customHeight="1" x14ac:dyDescent="0.2">
      <c r="A717" s="134">
        <v>44531</v>
      </c>
      <c r="B717" s="5">
        <v>5936</v>
      </c>
      <c r="C717" s="890" t="s">
        <v>12500</v>
      </c>
      <c r="D717" s="730"/>
      <c r="E717" s="42">
        <v>9800</v>
      </c>
      <c r="F717" s="731">
        <f t="shared" si="15"/>
        <v>418914.41000000003</v>
      </c>
      <c r="G717" s="623"/>
    </row>
    <row r="718" spans="1:60" ht="34.5" customHeight="1" x14ac:dyDescent="0.2">
      <c r="A718" s="134">
        <v>44531</v>
      </c>
      <c r="B718" s="5">
        <v>5937</v>
      </c>
      <c r="C718" s="890" t="s">
        <v>12499</v>
      </c>
      <c r="D718" s="730"/>
      <c r="E718" s="42">
        <v>9800</v>
      </c>
      <c r="F718" s="731">
        <f t="shared" si="15"/>
        <v>409114.41000000003</v>
      </c>
      <c r="G718" s="623"/>
    </row>
    <row r="719" spans="1:60" ht="25.5" customHeight="1" x14ac:dyDescent="0.2">
      <c r="A719" s="134">
        <v>44531</v>
      </c>
      <c r="B719" s="5">
        <v>5938</v>
      </c>
      <c r="C719" s="893" t="s">
        <v>41</v>
      </c>
      <c r="D719" s="730"/>
      <c r="E719" s="42">
        <v>0</v>
      </c>
      <c r="F719" s="731">
        <f t="shared" si="15"/>
        <v>409114.41000000003</v>
      </c>
      <c r="G719" s="623"/>
    </row>
    <row r="720" spans="1:60" ht="39" customHeight="1" x14ac:dyDescent="0.2">
      <c r="A720" s="134">
        <v>44531</v>
      </c>
      <c r="B720" s="5">
        <v>5939</v>
      </c>
      <c r="C720" s="893" t="s">
        <v>12498</v>
      </c>
      <c r="D720" s="985"/>
      <c r="E720" s="42">
        <v>42940</v>
      </c>
      <c r="F720" s="731">
        <f t="shared" si="15"/>
        <v>366174.41000000003</v>
      </c>
      <c r="G720" s="623"/>
    </row>
    <row r="721" spans="1:60" ht="32.25" customHeight="1" x14ac:dyDescent="0.2">
      <c r="A721" s="134">
        <v>44531</v>
      </c>
      <c r="B721" s="5">
        <v>5940</v>
      </c>
      <c r="C721" s="1002" t="s">
        <v>12497</v>
      </c>
      <c r="D721" s="794"/>
      <c r="E721" s="42">
        <v>41923</v>
      </c>
      <c r="F721" s="731">
        <f t="shared" si="15"/>
        <v>324251.41000000003</v>
      </c>
      <c r="G721" s="623"/>
    </row>
    <row r="722" spans="1:60" ht="33.75" x14ac:dyDescent="0.2">
      <c r="A722" s="134">
        <v>44531</v>
      </c>
      <c r="B722" s="5">
        <v>5941</v>
      </c>
      <c r="C722" s="893" t="s">
        <v>12496</v>
      </c>
      <c r="D722" s="794"/>
      <c r="E722" s="42">
        <v>27000</v>
      </c>
      <c r="F722" s="731">
        <f t="shared" si="15"/>
        <v>297251.41000000003</v>
      </c>
      <c r="G722" s="623"/>
    </row>
    <row r="723" spans="1:60" ht="29.25" customHeight="1" x14ac:dyDescent="0.2">
      <c r="A723" s="134">
        <v>44531</v>
      </c>
      <c r="B723" s="5">
        <v>5942</v>
      </c>
      <c r="C723" s="893" t="s">
        <v>12495</v>
      </c>
      <c r="D723" s="794"/>
      <c r="E723" s="42">
        <v>0</v>
      </c>
      <c r="F723" s="731">
        <f t="shared" si="15"/>
        <v>297251.41000000003</v>
      </c>
      <c r="G723" s="623"/>
    </row>
    <row r="724" spans="1:60" ht="29.25" customHeight="1" x14ac:dyDescent="0.2">
      <c r="A724" s="134">
        <v>44531</v>
      </c>
      <c r="B724" s="5">
        <v>5943</v>
      </c>
      <c r="C724" s="893" t="s">
        <v>12494</v>
      </c>
      <c r="D724" s="794"/>
      <c r="E724" s="42">
        <v>30600</v>
      </c>
      <c r="F724" s="731">
        <f t="shared" si="15"/>
        <v>266651.41000000003</v>
      </c>
      <c r="G724" s="623"/>
    </row>
    <row r="725" spans="1:60" ht="33.75" x14ac:dyDescent="0.2">
      <c r="A725" s="134">
        <v>44531</v>
      </c>
      <c r="B725" s="5">
        <v>5944</v>
      </c>
      <c r="C725" s="893" t="s">
        <v>12493</v>
      </c>
      <c r="D725" s="794"/>
      <c r="E725" s="42">
        <v>14400</v>
      </c>
      <c r="F725" s="731">
        <f t="shared" si="15"/>
        <v>252251.41000000003</v>
      </c>
      <c r="G725" s="623"/>
    </row>
    <row r="726" spans="1:60" ht="36.75" customHeight="1" x14ac:dyDescent="0.2">
      <c r="A726" s="134">
        <v>44531</v>
      </c>
      <c r="B726" s="5">
        <v>5945</v>
      </c>
      <c r="C726" s="893" t="s">
        <v>12492</v>
      </c>
      <c r="D726" s="794"/>
      <c r="E726" s="42">
        <v>23400</v>
      </c>
      <c r="F726" s="731">
        <f t="shared" si="15"/>
        <v>228851.41000000003</v>
      </c>
      <c r="G726" s="623"/>
    </row>
    <row r="727" spans="1:60" s="628" customFormat="1" ht="36.75" customHeight="1" x14ac:dyDescent="0.25">
      <c r="A727" s="134">
        <v>44531</v>
      </c>
      <c r="B727" s="5">
        <v>5946</v>
      </c>
      <c r="C727" s="894" t="s">
        <v>12491</v>
      </c>
      <c r="D727" s="794"/>
      <c r="E727" s="42">
        <v>0</v>
      </c>
      <c r="F727" s="731">
        <f t="shared" si="15"/>
        <v>228851.41000000003</v>
      </c>
      <c r="G727" s="756"/>
      <c r="H727" s="743"/>
      <c r="I727" s="743"/>
      <c r="J727" s="743"/>
      <c r="K727" s="743"/>
      <c r="L727" s="743"/>
      <c r="M727" s="743"/>
      <c r="N727" s="743"/>
      <c r="O727" s="743"/>
      <c r="P727" s="743"/>
      <c r="Q727" s="743"/>
      <c r="R727" s="743"/>
      <c r="S727" s="743"/>
      <c r="T727" s="743"/>
      <c r="U727" s="743"/>
      <c r="V727" s="743"/>
      <c r="W727" s="743"/>
      <c r="X727" s="743"/>
      <c r="Y727" s="743"/>
      <c r="Z727" s="743"/>
      <c r="AA727" s="743"/>
      <c r="AB727" s="743"/>
      <c r="AC727" s="743"/>
      <c r="AD727" s="743"/>
      <c r="AE727" s="743"/>
      <c r="AF727" s="743"/>
      <c r="AG727" s="743"/>
      <c r="AH727" s="743"/>
      <c r="AI727" s="743"/>
      <c r="AJ727" s="743"/>
      <c r="AK727" s="743"/>
      <c r="AL727" s="743"/>
      <c r="AM727" s="743"/>
      <c r="AN727" s="743"/>
      <c r="AO727" s="743"/>
      <c r="AP727" s="743"/>
      <c r="AQ727" s="743"/>
      <c r="AR727" s="743"/>
      <c r="AS727" s="743"/>
      <c r="AT727" s="743"/>
      <c r="AU727" s="743"/>
      <c r="AV727" s="743"/>
      <c r="AW727" s="743"/>
      <c r="AX727" s="743"/>
      <c r="AY727" s="743"/>
      <c r="AZ727" s="743"/>
      <c r="BA727" s="743"/>
      <c r="BB727" s="743"/>
      <c r="BC727" s="743"/>
      <c r="BD727" s="743"/>
      <c r="BE727" s="743"/>
      <c r="BF727" s="743"/>
      <c r="BG727" s="743"/>
      <c r="BH727" s="743"/>
    </row>
    <row r="728" spans="1:60" s="628" customFormat="1" ht="33.75" customHeight="1" x14ac:dyDescent="0.25">
      <c r="A728" s="134">
        <v>44531</v>
      </c>
      <c r="B728" s="5">
        <v>5947</v>
      </c>
      <c r="C728" s="890" t="s">
        <v>12490</v>
      </c>
      <c r="D728" s="794"/>
      <c r="E728" s="42">
        <v>31458</v>
      </c>
      <c r="F728" s="731">
        <f t="shared" si="15"/>
        <v>197393.41000000003</v>
      </c>
      <c r="G728" s="743"/>
      <c r="H728" s="743"/>
      <c r="I728" s="743"/>
      <c r="J728" s="743"/>
      <c r="K728" s="743"/>
      <c r="L728" s="743"/>
      <c r="M728" s="743"/>
      <c r="N728" s="743"/>
      <c r="O728" s="743"/>
      <c r="P728" s="743"/>
      <c r="Q728" s="743"/>
      <c r="R728" s="743"/>
      <c r="S728" s="743"/>
      <c r="T728" s="743"/>
      <c r="U728" s="743"/>
      <c r="V728" s="743"/>
      <c r="W728" s="743"/>
      <c r="X728" s="743"/>
      <c r="Y728" s="743"/>
      <c r="Z728" s="743"/>
      <c r="AA728" s="743"/>
      <c r="AB728" s="743"/>
      <c r="AC728" s="743"/>
      <c r="AD728" s="743"/>
      <c r="AE728" s="743"/>
      <c r="AF728" s="743"/>
      <c r="AG728" s="743"/>
      <c r="AH728" s="743"/>
      <c r="AI728" s="743"/>
      <c r="AJ728" s="743"/>
      <c r="AK728" s="743"/>
      <c r="AL728" s="743"/>
      <c r="AM728" s="743"/>
      <c r="AN728" s="743"/>
      <c r="AO728" s="743"/>
      <c r="AP728" s="743"/>
      <c r="AQ728" s="743"/>
      <c r="AR728" s="743"/>
      <c r="AS728" s="743"/>
      <c r="AT728" s="743"/>
      <c r="AU728" s="743"/>
      <c r="AV728" s="743"/>
      <c r="AW728" s="743"/>
      <c r="AX728" s="743"/>
      <c r="AY728" s="743"/>
      <c r="AZ728" s="743"/>
      <c r="BA728" s="743"/>
      <c r="BB728" s="743"/>
      <c r="BC728" s="743"/>
      <c r="BD728" s="743"/>
      <c r="BE728" s="743"/>
      <c r="BF728" s="743"/>
      <c r="BG728" s="743"/>
      <c r="BH728" s="743"/>
    </row>
    <row r="729" spans="1:60" s="628" customFormat="1" ht="39" customHeight="1" x14ac:dyDescent="0.25">
      <c r="A729" s="134">
        <v>44531</v>
      </c>
      <c r="B729" s="5">
        <v>5948</v>
      </c>
      <c r="C729" s="882" t="s">
        <v>12489</v>
      </c>
      <c r="D729" s="794"/>
      <c r="E729" s="42">
        <v>9408</v>
      </c>
      <c r="F729" s="731">
        <f t="shared" si="15"/>
        <v>187985.41000000003</v>
      </c>
      <c r="G729" s="743"/>
      <c r="H729" s="743"/>
      <c r="I729" s="743"/>
      <c r="J729" s="743"/>
      <c r="K729" s="743"/>
      <c r="L729" s="743"/>
      <c r="M729" s="743"/>
      <c r="N729" s="743"/>
      <c r="O729" s="743"/>
      <c r="P729" s="743"/>
      <c r="Q729" s="743"/>
      <c r="R729" s="743"/>
      <c r="S729" s="743"/>
      <c r="T729" s="743"/>
      <c r="U729" s="743"/>
      <c r="V729" s="743"/>
      <c r="W729" s="743"/>
      <c r="X729" s="743"/>
      <c r="Y729" s="743"/>
      <c r="Z729" s="743"/>
      <c r="AA729" s="743"/>
      <c r="AB729" s="743"/>
      <c r="AC729" s="743"/>
      <c r="AD729" s="743"/>
      <c r="AE729" s="743"/>
      <c r="AF729" s="743"/>
      <c r="AG729" s="743"/>
      <c r="AH729" s="743"/>
      <c r="AI729" s="743"/>
      <c r="AJ729" s="743"/>
      <c r="AK729" s="743"/>
      <c r="AL729" s="743"/>
      <c r="AM729" s="743"/>
      <c r="AN729" s="743"/>
      <c r="AO729" s="743"/>
      <c r="AP729" s="743"/>
      <c r="AQ729" s="743"/>
      <c r="AR729" s="743"/>
      <c r="AS729" s="743"/>
      <c r="AT729" s="743"/>
      <c r="AU729" s="743"/>
      <c r="AV729" s="743"/>
      <c r="AW729" s="743"/>
      <c r="AX729" s="743"/>
      <c r="AY729" s="743"/>
      <c r="AZ729" s="743"/>
      <c r="BA729" s="743"/>
      <c r="BB729" s="743"/>
      <c r="BC729" s="743"/>
      <c r="BD729" s="743"/>
      <c r="BE729" s="743"/>
      <c r="BF729" s="743"/>
      <c r="BG729" s="743"/>
      <c r="BH729" s="743"/>
    </row>
    <row r="730" spans="1:60" s="628" customFormat="1" ht="22.5" customHeight="1" x14ac:dyDescent="0.25">
      <c r="A730" s="892">
        <v>44539</v>
      </c>
      <c r="B730" s="972" t="s">
        <v>12009</v>
      </c>
      <c r="C730" s="890" t="s">
        <v>11718</v>
      </c>
      <c r="D730" s="794"/>
      <c r="E730" s="986">
        <v>61775</v>
      </c>
      <c r="F730" s="731">
        <f t="shared" si="15"/>
        <v>126210.41000000003</v>
      </c>
      <c r="G730" s="743"/>
      <c r="H730" s="743"/>
      <c r="I730" s="743"/>
      <c r="J730" s="743"/>
      <c r="K730" s="743"/>
      <c r="L730" s="743"/>
      <c r="M730" s="743"/>
      <c r="N730" s="743"/>
      <c r="O730" s="743"/>
      <c r="P730" s="743"/>
      <c r="Q730" s="743"/>
      <c r="R730" s="743"/>
      <c r="S730" s="743"/>
      <c r="T730" s="743"/>
      <c r="U730" s="743"/>
      <c r="V730" s="743"/>
      <c r="W730" s="743"/>
      <c r="X730" s="743"/>
      <c r="Y730" s="743"/>
      <c r="Z730" s="743"/>
      <c r="AA730" s="743"/>
      <c r="AB730" s="743"/>
      <c r="AC730" s="743"/>
      <c r="AD730" s="743"/>
      <c r="AE730" s="743"/>
      <c r="AF730" s="743"/>
      <c r="AG730" s="743"/>
      <c r="AH730" s="743"/>
      <c r="AI730" s="743"/>
      <c r="AJ730" s="743"/>
      <c r="AK730" s="743"/>
      <c r="AL730" s="743"/>
      <c r="AM730" s="743"/>
      <c r="AN730" s="743"/>
      <c r="AO730" s="743"/>
      <c r="AP730" s="743"/>
      <c r="AQ730" s="743"/>
      <c r="AR730" s="743"/>
      <c r="AS730" s="743"/>
      <c r="AT730" s="743"/>
      <c r="AU730" s="743"/>
      <c r="AV730" s="743"/>
      <c r="AW730" s="743"/>
      <c r="AX730" s="743"/>
      <c r="AY730" s="743"/>
      <c r="AZ730" s="743"/>
      <c r="BA730" s="743"/>
      <c r="BB730" s="743"/>
      <c r="BC730" s="743"/>
      <c r="BD730" s="743"/>
      <c r="BE730" s="743"/>
      <c r="BF730" s="743"/>
      <c r="BG730" s="743"/>
      <c r="BH730" s="743"/>
    </row>
    <row r="731" spans="1:60" s="628" customFormat="1" ht="63" customHeight="1" x14ac:dyDescent="0.25">
      <c r="A731" s="892">
        <v>44539</v>
      </c>
      <c r="B731" s="972" t="s">
        <v>12010</v>
      </c>
      <c r="C731" s="890" t="s">
        <v>12241</v>
      </c>
      <c r="D731" s="794"/>
      <c r="E731" s="986">
        <v>13050.8</v>
      </c>
      <c r="F731" s="731">
        <f t="shared" si="15"/>
        <v>113159.61000000003</v>
      </c>
      <c r="G731" s="743"/>
      <c r="H731" s="743"/>
      <c r="I731" s="743"/>
      <c r="J731" s="743"/>
      <c r="K731" s="743"/>
      <c r="L731" s="743"/>
      <c r="M731" s="743"/>
      <c r="N731" s="743"/>
      <c r="O731" s="743"/>
      <c r="P731" s="743"/>
      <c r="Q731" s="743"/>
      <c r="R731" s="743"/>
      <c r="S731" s="743"/>
      <c r="T731" s="743"/>
      <c r="U731" s="743"/>
      <c r="V731" s="743"/>
      <c r="W731" s="743"/>
      <c r="X731" s="743"/>
      <c r="Y731" s="743"/>
      <c r="Z731" s="743"/>
      <c r="AA731" s="743"/>
      <c r="AB731" s="743"/>
      <c r="AC731" s="743"/>
      <c r="AD731" s="743"/>
      <c r="AE731" s="743"/>
      <c r="AF731" s="743"/>
      <c r="AG731" s="743"/>
      <c r="AH731" s="743"/>
      <c r="AI731" s="743"/>
      <c r="AJ731" s="743"/>
      <c r="AK731" s="743"/>
      <c r="AL731" s="743"/>
      <c r="AM731" s="743"/>
      <c r="AN731" s="743"/>
      <c r="AO731" s="743"/>
      <c r="AP731" s="743"/>
      <c r="AQ731" s="743"/>
      <c r="AR731" s="743"/>
      <c r="AS731" s="743"/>
      <c r="AT731" s="743"/>
      <c r="AU731" s="743"/>
      <c r="AV731" s="743"/>
      <c r="AW731" s="743"/>
      <c r="AX731" s="743"/>
      <c r="AY731" s="743"/>
      <c r="AZ731" s="743"/>
      <c r="BA731" s="743"/>
      <c r="BB731" s="743"/>
      <c r="BC731" s="743"/>
      <c r="BD731" s="743"/>
      <c r="BE731" s="743"/>
      <c r="BF731" s="743"/>
      <c r="BG731" s="743"/>
      <c r="BH731" s="743"/>
    </row>
    <row r="732" spans="1:60" ht="39" customHeight="1" x14ac:dyDescent="0.2">
      <c r="A732" s="892">
        <v>44539</v>
      </c>
      <c r="B732" s="972" t="s">
        <v>12011</v>
      </c>
      <c r="C732" s="890" t="s">
        <v>12488</v>
      </c>
      <c r="D732" s="794"/>
      <c r="E732" s="986">
        <v>8216.44</v>
      </c>
      <c r="F732" s="731">
        <f t="shared" si="15"/>
        <v>104943.17000000003</v>
      </c>
    </row>
    <row r="733" spans="1:60" ht="36.75" customHeight="1" x14ac:dyDescent="0.2">
      <c r="A733" s="892">
        <v>44539</v>
      </c>
      <c r="B733" s="972" t="s">
        <v>12012</v>
      </c>
      <c r="C733" s="890" t="s">
        <v>12487</v>
      </c>
      <c r="D733" s="994"/>
      <c r="E733" s="986">
        <v>10232.25</v>
      </c>
      <c r="F733" s="731">
        <f t="shared" si="15"/>
        <v>94710.920000000027</v>
      </c>
    </row>
    <row r="734" spans="1:60" s="258" customFormat="1" ht="30" customHeight="1" x14ac:dyDescent="0.2">
      <c r="A734" s="892">
        <v>44539</v>
      </c>
      <c r="B734" s="972" t="s">
        <v>12013</v>
      </c>
      <c r="C734" s="890" t="s">
        <v>12485</v>
      </c>
      <c r="D734" s="794"/>
      <c r="E734" s="986">
        <v>13694.07</v>
      </c>
      <c r="F734" s="731">
        <f t="shared" si="15"/>
        <v>81016.850000000035</v>
      </c>
      <c r="G734" s="14"/>
      <c r="H734" s="623"/>
      <c r="I734" s="623"/>
      <c r="J734" s="623"/>
      <c r="K734" s="623"/>
      <c r="L734" s="623"/>
      <c r="M734" s="623"/>
      <c r="N734" s="623"/>
      <c r="O734" s="623"/>
      <c r="P734" s="623"/>
      <c r="Q734" s="623"/>
      <c r="R734" s="623"/>
      <c r="S734" s="623"/>
      <c r="T734" s="623"/>
      <c r="U734" s="623"/>
      <c r="V734" s="623"/>
      <c r="W734" s="623"/>
      <c r="X734" s="623"/>
      <c r="Y734" s="623"/>
      <c r="Z734" s="623"/>
      <c r="AA734" s="623"/>
      <c r="AB734" s="623"/>
      <c r="AC734" s="623"/>
      <c r="AD734" s="623"/>
      <c r="AE734" s="623"/>
      <c r="AF734" s="623"/>
      <c r="AG734" s="623"/>
      <c r="AH734" s="623"/>
      <c r="AI734" s="623"/>
      <c r="AJ734" s="623"/>
      <c r="AK734" s="623"/>
      <c r="AL734" s="623"/>
      <c r="AM734" s="623"/>
      <c r="AN734" s="623"/>
      <c r="AO734" s="623"/>
      <c r="AP734" s="623"/>
      <c r="AQ734" s="623"/>
      <c r="AR734" s="623"/>
      <c r="AS734" s="623"/>
      <c r="AT734" s="623"/>
      <c r="AU734" s="623"/>
      <c r="AV734" s="623"/>
      <c r="AW734" s="623"/>
      <c r="AX734" s="623"/>
      <c r="AY734" s="623"/>
      <c r="AZ734" s="623"/>
      <c r="BA734" s="623"/>
      <c r="BB734" s="623"/>
      <c r="BC734" s="623"/>
      <c r="BD734" s="623"/>
      <c r="BE734" s="623"/>
      <c r="BF734" s="623"/>
      <c r="BG734" s="623"/>
      <c r="BH734" s="623"/>
    </row>
    <row r="735" spans="1:60" s="258" customFormat="1" ht="41.25" customHeight="1" x14ac:dyDescent="0.2">
      <c r="A735" s="892">
        <v>44540</v>
      </c>
      <c r="B735" s="972" t="s">
        <v>12014</v>
      </c>
      <c r="C735" s="890" t="s">
        <v>12486</v>
      </c>
      <c r="D735" s="794"/>
      <c r="E735" s="986">
        <v>9000</v>
      </c>
      <c r="F735" s="731">
        <f t="shared" si="15"/>
        <v>72016.850000000035</v>
      </c>
      <c r="G735" s="623"/>
      <c r="H735" s="623"/>
      <c r="I735" s="623"/>
      <c r="J735" s="623"/>
      <c r="K735" s="623"/>
      <c r="L735" s="623"/>
      <c r="M735" s="623"/>
      <c r="N735" s="623"/>
      <c r="O735" s="623"/>
      <c r="P735" s="623"/>
      <c r="Q735" s="623"/>
      <c r="R735" s="623"/>
      <c r="S735" s="623"/>
      <c r="T735" s="623"/>
      <c r="U735" s="623"/>
      <c r="V735" s="623"/>
      <c r="W735" s="623"/>
      <c r="X735" s="623"/>
      <c r="Y735" s="623"/>
      <c r="Z735" s="623"/>
      <c r="AA735" s="623"/>
      <c r="AB735" s="623"/>
      <c r="AC735" s="623"/>
      <c r="AD735" s="623"/>
      <c r="AE735" s="623"/>
      <c r="AF735" s="623"/>
      <c r="AG735" s="623"/>
      <c r="AH735" s="623"/>
      <c r="AI735" s="623"/>
      <c r="AJ735" s="623"/>
      <c r="AK735" s="623"/>
      <c r="AL735" s="623"/>
      <c r="AM735" s="623"/>
      <c r="AN735" s="623"/>
      <c r="AO735" s="623"/>
      <c r="AP735" s="623"/>
      <c r="AQ735" s="623"/>
      <c r="AR735" s="623"/>
      <c r="AS735" s="623"/>
      <c r="AT735" s="623"/>
      <c r="AU735" s="623"/>
      <c r="AV735" s="623"/>
      <c r="AW735" s="623"/>
      <c r="AX735" s="623"/>
      <c r="AY735" s="623"/>
      <c r="AZ735" s="623"/>
      <c r="BA735" s="623"/>
      <c r="BB735" s="623"/>
      <c r="BC735" s="623"/>
      <c r="BD735" s="623"/>
      <c r="BE735" s="623"/>
      <c r="BF735" s="623"/>
      <c r="BG735" s="623"/>
      <c r="BH735" s="623"/>
    </row>
    <row r="736" spans="1:60" s="258" customFormat="1" ht="15" customHeight="1" x14ac:dyDescent="0.2">
      <c r="A736" s="892"/>
      <c r="B736" s="972"/>
      <c r="C736" s="893"/>
      <c r="D736" s="794"/>
      <c r="E736" s="986"/>
      <c r="F736" s="731"/>
      <c r="G736" s="623"/>
      <c r="H736" s="623"/>
      <c r="I736" s="623"/>
      <c r="J736" s="623"/>
      <c r="K736" s="623"/>
      <c r="L736" s="623"/>
      <c r="M736" s="623"/>
      <c r="N736" s="623"/>
      <c r="O736" s="623"/>
      <c r="P736" s="623"/>
      <c r="Q736" s="623"/>
      <c r="R736" s="623"/>
      <c r="S736" s="623"/>
      <c r="T736" s="623"/>
      <c r="U736" s="623"/>
      <c r="V736" s="623"/>
      <c r="W736" s="623"/>
      <c r="X736" s="623"/>
      <c r="Y736" s="623"/>
      <c r="Z736" s="623"/>
      <c r="AA736" s="623"/>
      <c r="AB736" s="623"/>
      <c r="AC736" s="623"/>
      <c r="AD736" s="623"/>
      <c r="AE736" s="623"/>
      <c r="AF736" s="623"/>
      <c r="AG736" s="623"/>
      <c r="AH736" s="623"/>
      <c r="AI736" s="623"/>
      <c r="AJ736" s="623"/>
      <c r="AK736" s="623"/>
      <c r="AL736" s="623"/>
      <c r="AM736" s="623"/>
      <c r="AN736" s="623"/>
      <c r="AO736" s="623"/>
      <c r="AP736" s="623"/>
      <c r="AQ736" s="623"/>
      <c r="AR736" s="623"/>
      <c r="AS736" s="623"/>
      <c r="AT736" s="623"/>
      <c r="AU736" s="623"/>
      <c r="AV736" s="623"/>
      <c r="AW736" s="623"/>
      <c r="AX736" s="623"/>
      <c r="AY736" s="623"/>
      <c r="AZ736" s="623"/>
      <c r="BA736" s="623"/>
      <c r="BB736" s="623"/>
      <c r="BC736" s="623"/>
      <c r="BD736" s="623"/>
      <c r="BE736" s="623"/>
      <c r="BF736" s="623"/>
      <c r="BG736" s="623"/>
      <c r="BH736" s="623"/>
    </row>
    <row r="737" spans="1:60" s="258" customFormat="1" ht="15" customHeight="1" x14ac:dyDescent="0.2">
      <c r="A737" s="892"/>
      <c r="B737" s="972"/>
      <c r="C737" s="893"/>
      <c r="D737" s="794"/>
      <c r="E737" s="986"/>
      <c r="F737" s="731"/>
      <c r="G737" s="623"/>
      <c r="H737" s="883"/>
      <c r="I737" s="623"/>
      <c r="J737" s="623"/>
      <c r="K737" s="623"/>
      <c r="L737" s="623"/>
      <c r="M737" s="623"/>
      <c r="N737" s="623"/>
      <c r="O737" s="623"/>
      <c r="P737" s="623"/>
      <c r="Q737" s="623"/>
      <c r="R737" s="623"/>
      <c r="S737" s="623"/>
      <c r="T737" s="623"/>
      <c r="U737" s="623"/>
      <c r="V737" s="623"/>
      <c r="W737" s="623"/>
      <c r="X737" s="623"/>
      <c r="Y737" s="623"/>
      <c r="Z737" s="623"/>
      <c r="AA737" s="623"/>
      <c r="AB737" s="623"/>
      <c r="AC737" s="623"/>
      <c r="AD737" s="623"/>
      <c r="AE737" s="623"/>
      <c r="AF737" s="623"/>
      <c r="AG737" s="623"/>
      <c r="AH737" s="623"/>
      <c r="AI737" s="623"/>
      <c r="AJ737" s="623"/>
      <c r="AK737" s="623"/>
      <c r="AL737" s="623"/>
      <c r="AM737" s="623"/>
      <c r="AN737" s="623"/>
      <c r="AO737" s="623"/>
      <c r="AP737" s="623"/>
      <c r="AQ737" s="623"/>
      <c r="AR737" s="623"/>
      <c r="AS737" s="623"/>
      <c r="AT737" s="623"/>
      <c r="AU737" s="623"/>
      <c r="AV737" s="623"/>
      <c r="AW737" s="623"/>
      <c r="AX737" s="623"/>
      <c r="AY737" s="623"/>
      <c r="AZ737" s="623"/>
      <c r="BA737" s="623"/>
      <c r="BB737" s="623"/>
      <c r="BC737" s="623"/>
      <c r="BD737" s="623"/>
      <c r="BE737" s="623"/>
      <c r="BF737" s="623"/>
      <c r="BG737" s="623"/>
      <c r="BH737" s="623"/>
    </row>
    <row r="738" spans="1:60" s="258" customFormat="1" ht="15" customHeight="1" x14ac:dyDescent="0.2">
      <c r="A738" s="892"/>
      <c r="B738" s="972"/>
      <c r="C738" s="893"/>
      <c r="D738" s="794"/>
      <c r="E738" s="986"/>
      <c r="F738" s="731"/>
      <c r="G738" s="623"/>
      <c r="H738" s="623"/>
      <c r="I738" s="623"/>
      <c r="J738" s="623"/>
      <c r="K738" s="623"/>
      <c r="L738" s="623"/>
      <c r="M738" s="623"/>
      <c r="N738" s="623"/>
      <c r="O738" s="623"/>
      <c r="P738" s="623"/>
      <c r="Q738" s="623"/>
      <c r="R738" s="623"/>
      <c r="S738" s="623"/>
      <c r="T738" s="623"/>
      <c r="U738" s="623"/>
      <c r="V738" s="623"/>
      <c r="W738" s="623"/>
      <c r="X738" s="623"/>
      <c r="Y738" s="623"/>
      <c r="Z738" s="623"/>
      <c r="AA738" s="623"/>
      <c r="AB738" s="623"/>
      <c r="AC738" s="623"/>
      <c r="AD738" s="623"/>
      <c r="AE738" s="623"/>
      <c r="AF738" s="623"/>
      <c r="AG738" s="623"/>
      <c r="AH738" s="623"/>
      <c r="AI738" s="623"/>
      <c r="AJ738" s="623"/>
      <c r="AK738" s="623"/>
      <c r="AL738" s="623"/>
      <c r="AM738" s="623"/>
      <c r="AN738" s="623"/>
      <c r="AO738" s="623"/>
      <c r="AP738" s="623"/>
      <c r="AQ738" s="623"/>
      <c r="AR738" s="623"/>
      <c r="AS738" s="623"/>
      <c r="AT738" s="623"/>
      <c r="AU738" s="623"/>
      <c r="AV738" s="623"/>
      <c r="AW738" s="623"/>
      <c r="AX738" s="623"/>
      <c r="AY738" s="623"/>
      <c r="AZ738" s="623"/>
      <c r="BA738" s="623"/>
      <c r="BB738" s="623"/>
      <c r="BC738" s="623"/>
      <c r="BD738" s="623"/>
      <c r="BE738" s="623"/>
      <c r="BF738" s="623"/>
      <c r="BG738" s="623"/>
      <c r="BH738" s="623"/>
    </row>
    <row r="739" spans="1:60" s="258" customFormat="1" ht="19.5" customHeight="1" x14ac:dyDescent="0.2">
      <c r="A739" s="892"/>
      <c r="B739" s="972"/>
      <c r="C739" s="894"/>
      <c r="D739" s="794"/>
      <c r="E739" s="986"/>
      <c r="F739" s="731"/>
      <c r="G739" s="623"/>
      <c r="H739" s="623"/>
      <c r="I739" s="623"/>
      <c r="J739" s="883"/>
      <c r="K739" s="623"/>
      <c r="L739" s="623"/>
      <c r="M739" s="623"/>
      <c r="N739" s="623"/>
      <c r="O739" s="623"/>
      <c r="P739" s="623"/>
      <c r="Q739" s="623"/>
      <c r="R739" s="623"/>
      <c r="S739" s="623"/>
      <c r="T739" s="623"/>
      <c r="U739" s="623"/>
      <c r="V739" s="623"/>
      <c r="W739" s="623"/>
      <c r="X739" s="623"/>
      <c r="Y739" s="623"/>
      <c r="Z739" s="623"/>
      <c r="AA739" s="623"/>
      <c r="AB739" s="623"/>
      <c r="AC739" s="623"/>
      <c r="AD739" s="623"/>
      <c r="AE739" s="623"/>
      <c r="AF739" s="623"/>
      <c r="AG739" s="623"/>
      <c r="AH739" s="623"/>
      <c r="AI739" s="623"/>
      <c r="AJ739" s="623"/>
      <c r="AK739" s="623"/>
      <c r="AL739" s="623"/>
      <c r="AM739" s="623"/>
      <c r="AN739" s="623"/>
      <c r="AO739" s="623"/>
      <c r="AP739" s="623"/>
      <c r="AQ739" s="623"/>
      <c r="AR739" s="623"/>
      <c r="AS739" s="623"/>
      <c r="AT739" s="623"/>
      <c r="AU739" s="623"/>
      <c r="AV739" s="623"/>
      <c r="AW739" s="623"/>
      <c r="AX739" s="623"/>
      <c r="AY739" s="623"/>
      <c r="AZ739" s="623"/>
      <c r="BA739" s="623"/>
      <c r="BB739" s="623"/>
      <c r="BC739" s="623"/>
      <c r="BD739" s="623"/>
      <c r="BE739" s="623"/>
      <c r="BF739" s="623"/>
      <c r="BG739" s="623"/>
      <c r="BH739" s="623"/>
    </row>
    <row r="740" spans="1:60" s="258" customFormat="1" ht="18" customHeight="1" x14ac:dyDescent="0.2">
      <c r="A740" s="758"/>
      <c r="B740" s="972"/>
      <c r="C740" s="798"/>
      <c r="D740" s="794"/>
      <c r="E740" s="986"/>
      <c r="F740" s="731"/>
      <c r="G740" s="623"/>
      <c r="H740" s="623"/>
      <c r="I740" s="623"/>
      <c r="J740" s="623"/>
      <c r="K740" s="623"/>
      <c r="L740" s="623"/>
      <c r="M740" s="623"/>
      <c r="N740" s="623"/>
      <c r="O740" s="623"/>
      <c r="P740" s="623"/>
      <c r="Q740" s="623"/>
      <c r="R740" s="623"/>
      <c r="S740" s="623"/>
      <c r="T740" s="623"/>
      <c r="U740" s="623"/>
      <c r="V740" s="623"/>
      <c r="W740" s="623"/>
      <c r="X740" s="623"/>
      <c r="Y740" s="623"/>
      <c r="Z740" s="623"/>
      <c r="AA740" s="623"/>
      <c r="AB740" s="623"/>
      <c r="AC740" s="623"/>
      <c r="AD740" s="623"/>
      <c r="AE740" s="623"/>
      <c r="AF740" s="623"/>
      <c r="AG740" s="623"/>
      <c r="AH740" s="623"/>
      <c r="AI740" s="623"/>
      <c r="AJ740" s="623"/>
      <c r="AK740" s="623"/>
      <c r="AL740" s="623"/>
      <c r="AM740" s="623"/>
      <c r="AN740" s="623"/>
      <c r="AO740" s="623"/>
      <c r="AP740" s="623"/>
      <c r="AQ740" s="623"/>
      <c r="AR740" s="623"/>
      <c r="AS740" s="623"/>
      <c r="AT740" s="623"/>
      <c r="AU740" s="623"/>
      <c r="AV740" s="623"/>
      <c r="AW740" s="623"/>
      <c r="AX740" s="623"/>
      <c r="AY740" s="623"/>
      <c r="AZ740" s="623"/>
      <c r="BA740" s="623"/>
      <c r="BB740" s="623"/>
      <c r="BC740" s="623"/>
      <c r="BD740" s="623"/>
      <c r="BE740" s="623"/>
      <c r="BF740" s="623"/>
      <c r="BG740" s="623"/>
      <c r="BH740" s="623"/>
    </row>
    <row r="741" spans="1:60" s="258" customFormat="1" ht="20.25" customHeight="1" x14ac:dyDescent="0.2">
      <c r="A741" s="758"/>
      <c r="B741" s="972"/>
      <c r="C741" s="993"/>
      <c r="D741" s="794"/>
      <c r="E741" s="986"/>
      <c r="F741" s="731"/>
      <c r="G741" s="623"/>
      <c r="H741" s="623"/>
      <c r="I741" s="623"/>
      <c r="J741" s="623"/>
      <c r="K741" s="623"/>
      <c r="L741" s="623"/>
      <c r="M741" s="623"/>
      <c r="N741" s="623"/>
      <c r="O741" s="623"/>
      <c r="P741" s="623"/>
      <c r="Q741" s="623"/>
      <c r="R741" s="623"/>
      <c r="S741" s="623"/>
      <c r="T741" s="623"/>
      <c r="U741" s="623"/>
      <c r="V741" s="623"/>
      <c r="W741" s="623"/>
      <c r="X741" s="623"/>
      <c r="Y741" s="623"/>
      <c r="Z741" s="623"/>
      <c r="AA741" s="623"/>
      <c r="AB741" s="623"/>
      <c r="AC741" s="623"/>
      <c r="AD741" s="623"/>
      <c r="AE741" s="623"/>
      <c r="AF741" s="623"/>
      <c r="AG741" s="623"/>
      <c r="AH741" s="623"/>
      <c r="AI741" s="623"/>
      <c r="AJ741" s="623"/>
      <c r="AK741" s="623"/>
      <c r="AL741" s="623"/>
      <c r="AM741" s="623"/>
      <c r="AN741" s="623"/>
      <c r="AO741" s="623"/>
      <c r="AP741" s="623"/>
      <c r="AQ741" s="623"/>
      <c r="AR741" s="623"/>
      <c r="AS741" s="623"/>
      <c r="AT741" s="623"/>
      <c r="AU741" s="623"/>
      <c r="AV741" s="623"/>
      <c r="AW741" s="623"/>
      <c r="AX741" s="623"/>
      <c r="AY741" s="623"/>
      <c r="AZ741" s="623"/>
      <c r="BA741" s="623"/>
      <c r="BB741" s="623"/>
      <c r="BC741" s="623"/>
      <c r="BD741" s="623"/>
      <c r="BE741" s="623"/>
      <c r="BF741" s="623"/>
      <c r="BG741" s="623"/>
      <c r="BH741" s="623"/>
    </row>
    <row r="742" spans="1:60" s="258" customFormat="1" ht="21.75" customHeight="1" x14ac:dyDescent="0.2">
      <c r="A742" s="758"/>
      <c r="B742" s="972"/>
      <c r="C742" s="993"/>
      <c r="D742" s="794"/>
      <c r="E742" s="986"/>
      <c r="F742" s="731"/>
      <c r="G742" s="623"/>
      <c r="H742" s="623"/>
      <c r="I742" s="623"/>
      <c r="J742" s="623"/>
      <c r="K742" s="623"/>
      <c r="L742" s="623"/>
      <c r="M742" s="623"/>
      <c r="N742" s="623"/>
      <c r="O742" s="623"/>
      <c r="P742" s="623"/>
      <c r="Q742" s="623"/>
      <c r="R742" s="623"/>
      <c r="S742" s="623"/>
      <c r="T742" s="623"/>
      <c r="U742" s="623"/>
      <c r="V742" s="623"/>
      <c r="W742" s="623"/>
      <c r="X742" s="623"/>
      <c r="Y742" s="623"/>
      <c r="Z742" s="623"/>
      <c r="AA742" s="623"/>
      <c r="AB742" s="623"/>
      <c r="AC742" s="623"/>
      <c r="AD742" s="623"/>
      <c r="AE742" s="623"/>
      <c r="AF742" s="623"/>
      <c r="AG742" s="623"/>
      <c r="AH742" s="623"/>
      <c r="AI742" s="623"/>
      <c r="AJ742" s="623"/>
      <c r="AK742" s="623"/>
      <c r="AL742" s="623"/>
      <c r="AM742" s="623"/>
      <c r="AN742" s="623"/>
      <c r="AO742" s="623"/>
      <c r="AP742" s="623"/>
      <c r="AQ742" s="623"/>
      <c r="AR742" s="623"/>
      <c r="AS742" s="623"/>
      <c r="AT742" s="623"/>
      <c r="AU742" s="623"/>
      <c r="AV742" s="623"/>
      <c r="AW742" s="623"/>
      <c r="AX742" s="623"/>
      <c r="AY742" s="623"/>
      <c r="AZ742" s="623"/>
      <c r="BA742" s="623"/>
      <c r="BB742" s="623"/>
      <c r="BC742" s="623"/>
      <c r="BD742" s="623"/>
      <c r="BE742" s="623"/>
      <c r="BF742" s="623"/>
      <c r="BG742" s="623"/>
      <c r="BH742" s="623"/>
    </row>
    <row r="743" spans="1:60" s="258" customFormat="1" ht="23.25" customHeight="1" x14ac:dyDescent="0.2">
      <c r="A743" s="758"/>
      <c r="B743" s="972"/>
      <c r="C743" s="993"/>
      <c r="D743" s="794"/>
      <c r="E743" s="986"/>
      <c r="F743" s="731"/>
      <c r="G743" s="623"/>
      <c r="H743" s="623"/>
      <c r="I743" s="623"/>
      <c r="J743" s="623"/>
      <c r="K743" s="623"/>
      <c r="L743" s="623"/>
      <c r="M743" s="623"/>
      <c r="N743" s="623"/>
      <c r="O743" s="623"/>
      <c r="P743" s="623"/>
      <c r="Q743" s="623"/>
      <c r="R743" s="623"/>
      <c r="S743" s="623"/>
      <c r="T743" s="623"/>
      <c r="U743" s="623"/>
      <c r="V743" s="623"/>
      <c r="W743" s="623"/>
      <c r="X743" s="623"/>
      <c r="Y743" s="623"/>
      <c r="Z743" s="623"/>
      <c r="AA743" s="623"/>
      <c r="AB743" s="623"/>
      <c r="AC743" s="623"/>
      <c r="AD743" s="623"/>
      <c r="AE743" s="623"/>
      <c r="AF743" s="623"/>
      <c r="AG743" s="623"/>
      <c r="AH743" s="623"/>
      <c r="AI743" s="623"/>
      <c r="AJ743" s="623"/>
      <c r="AK743" s="623"/>
      <c r="AL743" s="623"/>
      <c r="AM743" s="623"/>
      <c r="AN743" s="623"/>
      <c r="AO743" s="623"/>
      <c r="AP743" s="623"/>
      <c r="AQ743" s="623"/>
      <c r="AR743" s="623"/>
      <c r="AS743" s="623"/>
      <c r="AT743" s="623"/>
      <c r="AU743" s="623"/>
      <c r="AV743" s="623"/>
      <c r="AW743" s="623"/>
      <c r="AX743" s="623"/>
      <c r="AY743" s="623"/>
      <c r="AZ743" s="623"/>
      <c r="BA743" s="623"/>
      <c r="BB743" s="623"/>
      <c r="BC743" s="623"/>
      <c r="BD743" s="623"/>
      <c r="BE743" s="623"/>
      <c r="BF743" s="623"/>
      <c r="BG743" s="623"/>
      <c r="BH743" s="623"/>
    </row>
    <row r="744" spans="1:60" s="258" customFormat="1" ht="21.75" customHeight="1" x14ac:dyDescent="0.2">
      <c r="A744" s="758"/>
      <c r="B744" s="972"/>
      <c r="C744" s="993"/>
      <c r="D744" s="794"/>
      <c r="E744" s="986"/>
      <c r="F744" s="731"/>
      <c r="G744" s="623"/>
      <c r="H744" s="623"/>
      <c r="I744" s="623"/>
      <c r="J744" s="623"/>
      <c r="K744" s="623"/>
      <c r="L744" s="623"/>
      <c r="M744" s="623"/>
      <c r="N744" s="623"/>
      <c r="O744" s="623"/>
      <c r="P744" s="623"/>
      <c r="Q744" s="623"/>
      <c r="R744" s="623"/>
      <c r="S744" s="623"/>
      <c r="T744" s="623"/>
      <c r="U744" s="623"/>
      <c r="V744" s="623"/>
      <c r="W744" s="623"/>
      <c r="X744" s="623"/>
      <c r="Y744" s="623"/>
      <c r="Z744" s="623"/>
      <c r="AA744" s="623"/>
      <c r="AB744" s="623"/>
      <c r="AC744" s="623"/>
      <c r="AD744" s="623"/>
      <c r="AE744" s="623"/>
      <c r="AF744" s="623"/>
      <c r="AG744" s="623"/>
      <c r="AH744" s="623"/>
      <c r="AI744" s="623"/>
      <c r="AJ744" s="623"/>
      <c r="AK744" s="623"/>
      <c r="AL744" s="623"/>
      <c r="AM744" s="623"/>
      <c r="AN744" s="623"/>
      <c r="AO744" s="623"/>
      <c r="AP744" s="623"/>
      <c r="AQ744" s="623"/>
      <c r="AR744" s="623"/>
      <c r="AS744" s="623"/>
      <c r="AT744" s="623"/>
      <c r="AU744" s="623"/>
      <c r="AV744" s="623"/>
      <c r="AW744" s="623"/>
      <c r="AX744" s="623"/>
      <c r="AY744" s="623"/>
      <c r="AZ744" s="623"/>
      <c r="BA744" s="623"/>
      <c r="BB744" s="623"/>
      <c r="BC744" s="623"/>
      <c r="BD744" s="623"/>
      <c r="BE744" s="623"/>
      <c r="BF744" s="623"/>
      <c r="BG744" s="623"/>
      <c r="BH744" s="623"/>
    </row>
    <row r="745" spans="1:60" s="258" customFormat="1" ht="24.75" customHeight="1" x14ac:dyDescent="0.2">
      <c r="A745" s="871"/>
      <c r="B745" s="982"/>
      <c r="C745" s="995"/>
      <c r="D745" s="73"/>
      <c r="E745" s="983"/>
      <c r="F745" s="984"/>
      <c r="G745" s="623"/>
      <c r="H745" s="623"/>
      <c r="I745" s="623"/>
      <c r="J745" s="623"/>
      <c r="K745" s="623"/>
      <c r="L745" s="623"/>
      <c r="M745" s="623"/>
      <c r="N745" s="623"/>
      <c r="O745" s="623"/>
      <c r="P745" s="623"/>
      <c r="Q745" s="623"/>
      <c r="R745" s="623"/>
      <c r="S745" s="623"/>
      <c r="T745" s="623"/>
      <c r="U745" s="623"/>
      <c r="V745" s="623"/>
      <c r="W745" s="623"/>
      <c r="X745" s="623"/>
      <c r="Y745" s="623"/>
      <c r="Z745" s="623"/>
      <c r="AA745" s="623"/>
      <c r="AB745" s="623"/>
      <c r="AC745" s="623"/>
      <c r="AD745" s="623"/>
      <c r="AE745" s="623"/>
      <c r="AF745" s="623"/>
      <c r="AG745" s="623"/>
      <c r="AH745" s="623"/>
      <c r="AI745" s="623"/>
      <c r="AJ745" s="623"/>
      <c r="AK745" s="623"/>
      <c r="AL745" s="623"/>
      <c r="AM745" s="623"/>
      <c r="AN745" s="623"/>
      <c r="AO745" s="623"/>
      <c r="AP745" s="623"/>
      <c r="AQ745" s="623"/>
      <c r="AR745" s="623"/>
      <c r="AS745" s="623"/>
      <c r="AT745" s="623"/>
      <c r="AU745" s="623"/>
      <c r="AV745" s="623"/>
      <c r="AW745" s="623"/>
      <c r="AX745" s="623"/>
      <c r="AY745" s="623"/>
      <c r="AZ745" s="623"/>
      <c r="BA745" s="623"/>
      <c r="BB745" s="623"/>
      <c r="BC745" s="623"/>
      <c r="BD745" s="623"/>
      <c r="BE745" s="623"/>
      <c r="BF745" s="623"/>
      <c r="BG745" s="623"/>
      <c r="BH745" s="623"/>
    </row>
    <row r="746" spans="1:60" s="258" customFormat="1" ht="21" customHeight="1" x14ac:dyDescent="0.2">
      <c r="A746" s="871"/>
      <c r="B746" s="982"/>
      <c r="C746" s="995"/>
      <c r="D746" s="73"/>
      <c r="E746" s="983"/>
      <c r="F746" s="984"/>
      <c r="G746" s="623"/>
      <c r="H746" s="623"/>
      <c r="I746" s="623"/>
      <c r="J746" s="623"/>
      <c r="K746" s="623"/>
      <c r="L746" s="623"/>
      <c r="M746" s="623"/>
      <c r="N746" s="623"/>
      <c r="O746" s="623"/>
      <c r="P746" s="623"/>
      <c r="Q746" s="623"/>
      <c r="R746" s="623"/>
      <c r="S746" s="623"/>
      <c r="T746" s="623"/>
      <c r="U746" s="623"/>
      <c r="V746" s="623"/>
      <c r="W746" s="623"/>
      <c r="X746" s="623"/>
      <c r="Y746" s="623"/>
      <c r="Z746" s="623"/>
      <c r="AA746" s="623"/>
      <c r="AB746" s="623"/>
      <c r="AC746" s="623"/>
      <c r="AD746" s="623"/>
      <c r="AE746" s="623"/>
      <c r="AF746" s="623"/>
      <c r="AG746" s="623"/>
      <c r="AH746" s="623"/>
      <c r="AI746" s="623"/>
      <c r="AJ746" s="623"/>
      <c r="AK746" s="623"/>
      <c r="AL746" s="623"/>
      <c r="AM746" s="623"/>
      <c r="AN746" s="623"/>
      <c r="AO746" s="623"/>
      <c r="AP746" s="623"/>
      <c r="AQ746" s="623"/>
      <c r="AR746" s="623"/>
      <c r="AS746" s="623"/>
      <c r="AT746" s="623"/>
      <c r="AU746" s="623"/>
      <c r="AV746" s="623"/>
      <c r="AW746" s="623"/>
      <c r="AX746" s="623"/>
      <c r="AY746" s="623"/>
      <c r="AZ746" s="623"/>
      <c r="BA746" s="623"/>
      <c r="BB746" s="623"/>
      <c r="BC746" s="623"/>
      <c r="BD746" s="623"/>
      <c r="BE746" s="623"/>
      <c r="BF746" s="623"/>
      <c r="BG746" s="623"/>
      <c r="BH746" s="623"/>
    </row>
    <row r="747" spans="1:60" s="258" customFormat="1" ht="18.75" customHeight="1" x14ac:dyDescent="0.2">
      <c r="A747" s="871"/>
      <c r="B747" s="982"/>
      <c r="C747" s="995"/>
      <c r="D747" s="73"/>
      <c r="E747" s="983"/>
      <c r="F747" s="984"/>
      <c r="G747" s="623"/>
      <c r="H747" s="623"/>
      <c r="I747" s="623"/>
      <c r="J747" s="623"/>
      <c r="K747" s="623"/>
      <c r="L747" s="623"/>
      <c r="M747" s="623"/>
      <c r="N747" s="623"/>
      <c r="O747" s="623"/>
      <c r="P747" s="623"/>
      <c r="Q747" s="623"/>
      <c r="R747" s="623"/>
      <c r="S747" s="623"/>
      <c r="T747" s="623"/>
      <c r="U747" s="623"/>
      <c r="V747" s="623"/>
      <c r="W747" s="623"/>
      <c r="X747" s="623"/>
      <c r="Y747" s="623"/>
      <c r="Z747" s="623"/>
      <c r="AA747" s="623"/>
      <c r="AB747" s="623"/>
      <c r="AC747" s="623"/>
      <c r="AD747" s="623"/>
      <c r="AE747" s="623"/>
      <c r="AF747" s="623"/>
      <c r="AG747" s="623"/>
      <c r="AH747" s="623"/>
      <c r="AI747" s="623"/>
      <c r="AJ747" s="623"/>
      <c r="AK747" s="623"/>
      <c r="AL747" s="623"/>
      <c r="AM747" s="623"/>
      <c r="AN747" s="623"/>
      <c r="AO747" s="623"/>
      <c r="AP747" s="623"/>
      <c r="AQ747" s="623"/>
      <c r="AR747" s="623"/>
      <c r="AS747" s="623"/>
      <c r="AT747" s="623"/>
      <c r="AU747" s="623"/>
      <c r="AV747" s="623"/>
      <c r="AW747" s="623"/>
      <c r="AX747" s="623"/>
      <c r="AY747" s="623"/>
      <c r="AZ747" s="623"/>
      <c r="BA747" s="623"/>
      <c r="BB747" s="623"/>
      <c r="BC747" s="623"/>
      <c r="BD747" s="623"/>
      <c r="BE747" s="623"/>
      <c r="BF747" s="623"/>
      <c r="BG747" s="623"/>
      <c r="BH747" s="623"/>
    </row>
    <row r="748" spans="1:60" s="258" customFormat="1" ht="23.25" customHeight="1" x14ac:dyDescent="0.2">
      <c r="A748" s="871"/>
      <c r="B748" s="982"/>
      <c r="C748" s="995"/>
      <c r="D748" s="73"/>
      <c r="E748" s="983"/>
      <c r="F748" s="984"/>
      <c r="G748" s="623"/>
      <c r="H748" s="623"/>
      <c r="I748" s="623"/>
      <c r="J748" s="623"/>
      <c r="K748" s="623"/>
      <c r="L748" s="623"/>
      <c r="M748" s="623"/>
      <c r="N748" s="623"/>
      <c r="O748" s="623"/>
      <c r="P748" s="623"/>
      <c r="Q748" s="623"/>
      <c r="R748" s="623"/>
      <c r="S748" s="623"/>
      <c r="T748" s="623"/>
      <c r="U748" s="623"/>
      <c r="V748" s="623"/>
      <c r="W748" s="623"/>
      <c r="X748" s="623"/>
      <c r="Y748" s="623"/>
      <c r="Z748" s="623"/>
      <c r="AA748" s="623"/>
      <c r="AB748" s="623"/>
      <c r="AC748" s="623"/>
      <c r="AD748" s="623"/>
      <c r="AE748" s="623"/>
      <c r="AF748" s="623"/>
      <c r="AG748" s="623"/>
      <c r="AH748" s="623"/>
      <c r="AI748" s="623"/>
      <c r="AJ748" s="623"/>
      <c r="AK748" s="623"/>
      <c r="AL748" s="623"/>
      <c r="AM748" s="623"/>
      <c r="AN748" s="623"/>
      <c r="AO748" s="623"/>
      <c r="AP748" s="623"/>
      <c r="AQ748" s="623"/>
      <c r="AR748" s="623"/>
      <c r="AS748" s="623"/>
      <c r="AT748" s="623"/>
      <c r="AU748" s="623"/>
      <c r="AV748" s="623"/>
      <c r="AW748" s="623"/>
      <c r="AX748" s="623"/>
      <c r="AY748" s="623"/>
      <c r="AZ748" s="623"/>
      <c r="BA748" s="623"/>
      <c r="BB748" s="623"/>
      <c r="BC748" s="623"/>
      <c r="BD748" s="623"/>
      <c r="BE748" s="623"/>
      <c r="BF748" s="623"/>
      <c r="BG748" s="623"/>
      <c r="BH748" s="623"/>
    </row>
    <row r="749" spans="1:60" s="258" customFormat="1" ht="20.25" customHeight="1" x14ac:dyDescent="0.2">
      <c r="A749" s="871"/>
      <c r="B749" s="982"/>
      <c r="C749" s="995"/>
      <c r="D749" s="73"/>
      <c r="E749" s="983"/>
      <c r="F749" s="984"/>
      <c r="G749" s="623"/>
      <c r="H749" s="623"/>
      <c r="I749" s="623"/>
      <c r="J749" s="623"/>
      <c r="K749" s="623"/>
      <c r="L749" s="623"/>
      <c r="M749" s="623"/>
      <c r="N749" s="623"/>
      <c r="O749" s="623"/>
      <c r="P749" s="623"/>
      <c r="Q749" s="623"/>
      <c r="R749" s="623"/>
      <c r="S749" s="623"/>
      <c r="T749" s="623"/>
      <c r="U749" s="623"/>
      <c r="V749" s="623"/>
      <c r="W749" s="623"/>
      <c r="X749" s="623"/>
      <c r="Y749" s="623"/>
      <c r="Z749" s="623"/>
      <c r="AA749" s="623"/>
      <c r="AB749" s="623"/>
      <c r="AC749" s="623"/>
      <c r="AD749" s="623"/>
      <c r="AE749" s="623"/>
      <c r="AF749" s="623"/>
      <c r="AG749" s="623"/>
      <c r="AH749" s="623"/>
      <c r="AI749" s="623"/>
      <c r="AJ749" s="623"/>
      <c r="AK749" s="623"/>
      <c r="AL749" s="623"/>
      <c r="AM749" s="623"/>
      <c r="AN749" s="623"/>
      <c r="AO749" s="623"/>
      <c r="AP749" s="623"/>
      <c r="AQ749" s="623"/>
      <c r="AR749" s="623"/>
      <c r="AS749" s="623"/>
      <c r="AT749" s="623"/>
      <c r="AU749" s="623"/>
      <c r="AV749" s="623"/>
      <c r="AW749" s="623"/>
      <c r="AX749" s="623"/>
      <c r="AY749" s="623"/>
      <c r="AZ749" s="623"/>
      <c r="BA749" s="623"/>
      <c r="BB749" s="623"/>
      <c r="BC749" s="623"/>
      <c r="BD749" s="623"/>
      <c r="BE749" s="623"/>
      <c r="BF749" s="623"/>
      <c r="BG749" s="623"/>
      <c r="BH749" s="623"/>
    </row>
    <row r="750" spans="1:60" s="101" customFormat="1" ht="28.5" customHeight="1" x14ac:dyDescent="0.2">
      <c r="A750" s="871"/>
      <c r="B750" s="982"/>
      <c r="C750" s="995"/>
      <c r="D750" s="73"/>
      <c r="E750" s="983"/>
      <c r="F750" s="984"/>
      <c r="G750" s="103"/>
      <c r="H750" s="103"/>
      <c r="I750" s="103"/>
      <c r="J750" s="103"/>
      <c r="K750" s="103"/>
      <c r="L750" s="103"/>
      <c r="M750" s="103"/>
      <c r="N750" s="103"/>
      <c r="O750" s="103"/>
      <c r="P750" s="103"/>
      <c r="Q750" s="103"/>
      <c r="R750" s="103"/>
      <c r="S750" s="103"/>
      <c r="T750" s="103"/>
      <c r="U750" s="103"/>
      <c r="V750" s="103"/>
      <c r="W750" s="103"/>
      <c r="X750" s="103"/>
      <c r="Y750" s="103"/>
      <c r="Z750" s="103"/>
      <c r="AA750" s="103"/>
      <c r="AB750" s="103"/>
      <c r="AC750" s="103"/>
      <c r="AD750" s="103"/>
      <c r="AE750" s="103"/>
      <c r="AF750" s="103"/>
      <c r="AG750" s="103"/>
      <c r="AH750" s="103"/>
      <c r="AI750" s="103"/>
      <c r="AJ750" s="103"/>
      <c r="AK750" s="103"/>
      <c r="AL750" s="103"/>
      <c r="AM750" s="103"/>
      <c r="AN750" s="103"/>
      <c r="AO750" s="103"/>
      <c r="AP750" s="103"/>
      <c r="AQ750" s="103"/>
      <c r="AR750" s="103"/>
      <c r="AS750" s="103"/>
      <c r="AT750" s="103"/>
      <c r="AU750" s="103"/>
      <c r="AV750" s="103"/>
      <c r="AW750" s="103"/>
      <c r="AX750" s="103"/>
      <c r="AY750" s="103"/>
      <c r="AZ750" s="103"/>
      <c r="BA750" s="103"/>
      <c r="BB750" s="103"/>
      <c r="BC750" s="103"/>
      <c r="BD750" s="103"/>
      <c r="BE750" s="103"/>
      <c r="BF750" s="103"/>
      <c r="BG750" s="103"/>
      <c r="BH750" s="103"/>
    </row>
    <row r="751" spans="1:60" s="101" customFormat="1" ht="20.25" customHeight="1" x14ac:dyDescent="0.2">
      <c r="A751" s="17"/>
      <c r="B751" s="7"/>
      <c r="C751" s="7"/>
      <c r="D751" s="73"/>
      <c r="E751" s="283"/>
      <c r="F751" s="116"/>
      <c r="G751" s="103"/>
      <c r="H751" s="103"/>
      <c r="I751" s="103"/>
      <c r="J751" s="103"/>
      <c r="K751" s="103"/>
      <c r="L751" s="103"/>
      <c r="M751" s="103"/>
      <c r="N751" s="103"/>
      <c r="O751" s="103"/>
      <c r="P751" s="103"/>
      <c r="Q751" s="103"/>
      <c r="R751" s="103"/>
      <c r="S751" s="103"/>
      <c r="T751" s="103"/>
      <c r="U751" s="103"/>
      <c r="V751" s="103"/>
      <c r="W751" s="103"/>
      <c r="X751" s="103"/>
      <c r="Y751" s="103"/>
      <c r="Z751" s="103"/>
      <c r="AA751" s="103"/>
      <c r="AB751" s="103"/>
      <c r="AC751" s="103"/>
      <c r="AD751" s="103"/>
      <c r="AE751" s="103"/>
      <c r="AF751" s="103"/>
      <c r="AG751" s="103"/>
      <c r="AH751" s="103"/>
      <c r="AI751" s="103"/>
      <c r="AJ751" s="103"/>
      <c r="AK751" s="103"/>
      <c r="AL751" s="103"/>
      <c r="AM751" s="103"/>
      <c r="AN751" s="103"/>
      <c r="AO751" s="103"/>
      <c r="AP751" s="103"/>
      <c r="AQ751" s="103"/>
      <c r="AR751" s="103"/>
      <c r="AS751" s="103"/>
      <c r="AT751" s="103"/>
      <c r="AU751" s="103"/>
      <c r="AV751" s="103"/>
      <c r="AW751" s="103"/>
      <c r="AX751" s="103"/>
      <c r="AY751" s="103"/>
      <c r="AZ751" s="103"/>
      <c r="BA751" s="103"/>
      <c r="BB751" s="103"/>
      <c r="BC751" s="103"/>
      <c r="BD751" s="103"/>
      <c r="BE751" s="103"/>
      <c r="BF751" s="103"/>
      <c r="BG751" s="103"/>
      <c r="BH751" s="103"/>
    </row>
    <row r="752" spans="1:60" s="101" customFormat="1" ht="15" customHeight="1" x14ac:dyDescent="0.25">
      <c r="A752" s="1171" t="s">
        <v>0</v>
      </c>
      <c r="B752" s="1171"/>
      <c r="C752" s="1171"/>
      <c r="D752" s="1171"/>
      <c r="E752" s="1171"/>
      <c r="F752" s="1171"/>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3"/>
      <c r="AR752" s="103"/>
      <c r="AS752" s="103"/>
      <c r="AT752" s="103"/>
      <c r="AU752" s="103"/>
      <c r="AV752" s="103"/>
      <c r="AW752" s="103"/>
      <c r="AX752" s="103"/>
      <c r="AY752" s="103"/>
      <c r="AZ752" s="103"/>
      <c r="BA752" s="103"/>
      <c r="BB752" s="103"/>
      <c r="BC752" s="103"/>
      <c r="BD752" s="103"/>
      <c r="BE752" s="103"/>
      <c r="BF752" s="103"/>
      <c r="BG752" s="103"/>
      <c r="BH752" s="103"/>
    </row>
    <row r="753" spans="1:60" s="101" customFormat="1" ht="15" customHeight="1" x14ac:dyDescent="0.25">
      <c r="A753" s="1171" t="s">
        <v>1</v>
      </c>
      <c r="B753" s="1171"/>
      <c r="C753" s="1171"/>
      <c r="D753" s="1171"/>
      <c r="E753" s="1171"/>
      <c r="F753" s="1171"/>
      <c r="G753" s="103"/>
      <c r="H753" s="103"/>
      <c r="I753" s="103"/>
      <c r="J753" s="103"/>
      <c r="K753" s="103"/>
      <c r="L753" s="103"/>
      <c r="M753" s="103"/>
      <c r="N753" s="103"/>
      <c r="O753" s="103"/>
      <c r="P753" s="103"/>
      <c r="Q753" s="103"/>
      <c r="R753" s="103"/>
      <c r="S753" s="103"/>
      <c r="T753" s="103"/>
      <c r="U753" s="103"/>
      <c r="V753" s="103"/>
      <c r="W753" s="103"/>
      <c r="X753" s="103"/>
      <c r="Y753" s="103"/>
      <c r="Z753" s="103"/>
      <c r="AA753" s="103"/>
      <c r="AB753" s="103"/>
      <c r="AC753" s="103"/>
      <c r="AD753" s="103"/>
      <c r="AE753" s="103"/>
      <c r="AF753" s="103"/>
      <c r="AG753" s="103"/>
      <c r="AH753" s="103"/>
      <c r="AI753" s="103"/>
      <c r="AJ753" s="103"/>
      <c r="AK753" s="103"/>
      <c r="AL753" s="103"/>
      <c r="AM753" s="103"/>
      <c r="AN753" s="103"/>
      <c r="AO753" s="103"/>
      <c r="AP753" s="103"/>
      <c r="AQ753" s="103"/>
      <c r="AR753" s="103"/>
      <c r="AS753" s="103"/>
      <c r="AT753" s="103"/>
      <c r="AU753" s="103"/>
      <c r="AV753" s="103"/>
      <c r="AW753" s="103"/>
      <c r="AX753" s="103"/>
      <c r="AY753" s="103"/>
      <c r="AZ753" s="103"/>
      <c r="BA753" s="103"/>
      <c r="BB753" s="103"/>
      <c r="BC753" s="103"/>
      <c r="BD753" s="103"/>
      <c r="BE753" s="103"/>
      <c r="BF753" s="103"/>
      <c r="BG753" s="103"/>
      <c r="BH753" s="103"/>
    </row>
    <row r="754" spans="1:60" s="101" customFormat="1" ht="15" customHeight="1" x14ac:dyDescent="0.25">
      <c r="A754" s="1173" t="s">
        <v>11458</v>
      </c>
      <c r="B754" s="1173"/>
      <c r="C754" s="1173"/>
      <c r="D754" s="1173"/>
      <c r="E754" s="1173"/>
      <c r="F754" s="1173"/>
      <c r="G754" s="103"/>
      <c r="H754" s="103"/>
      <c r="I754" s="103"/>
      <c r="J754" s="103"/>
      <c r="K754" s="103"/>
      <c r="L754" s="103"/>
      <c r="M754" s="103"/>
      <c r="N754" s="103"/>
      <c r="O754" s="103"/>
      <c r="P754" s="103"/>
      <c r="Q754" s="103"/>
      <c r="R754" s="103"/>
      <c r="S754" s="103"/>
      <c r="T754" s="103"/>
      <c r="U754" s="103"/>
      <c r="V754" s="103"/>
      <c r="W754" s="103"/>
      <c r="X754" s="103"/>
      <c r="Y754" s="103"/>
      <c r="Z754" s="103"/>
      <c r="AA754" s="103"/>
      <c r="AB754" s="103"/>
      <c r="AC754" s="103"/>
      <c r="AD754" s="103"/>
      <c r="AE754" s="103"/>
      <c r="AF754" s="103"/>
      <c r="AG754" s="103"/>
      <c r="AH754" s="103"/>
      <c r="AI754" s="103"/>
      <c r="AJ754" s="103"/>
      <c r="AK754" s="103"/>
      <c r="AL754" s="103"/>
      <c r="AM754" s="103"/>
      <c r="AN754" s="103"/>
      <c r="AO754" s="103"/>
      <c r="AP754" s="103"/>
      <c r="AQ754" s="103"/>
      <c r="AR754" s="103"/>
      <c r="AS754" s="103"/>
      <c r="AT754" s="103"/>
      <c r="AU754" s="103"/>
      <c r="AV754" s="103"/>
      <c r="AW754" s="103"/>
      <c r="AX754" s="103"/>
      <c r="AY754" s="103"/>
      <c r="AZ754" s="103"/>
      <c r="BA754" s="103"/>
      <c r="BB754" s="103"/>
      <c r="BC754" s="103"/>
      <c r="BD754" s="103"/>
      <c r="BE754" s="103"/>
      <c r="BF754" s="103"/>
      <c r="BG754" s="103"/>
      <c r="BH754" s="103"/>
    </row>
    <row r="755" spans="1:60" s="101" customFormat="1" ht="15" customHeight="1" x14ac:dyDescent="0.25">
      <c r="A755" s="1173" t="s">
        <v>2</v>
      </c>
      <c r="B755" s="1173"/>
      <c r="C755" s="1173"/>
      <c r="D755" s="1173"/>
      <c r="E755" s="1173"/>
      <c r="F755" s="1173"/>
      <c r="G755" s="865"/>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3"/>
      <c r="AR755" s="103"/>
      <c r="AS755" s="103"/>
      <c r="AT755" s="103"/>
      <c r="AU755" s="103"/>
      <c r="AV755" s="103"/>
      <c r="AW755" s="103"/>
      <c r="AX755" s="103"/>
      <c r="AY755" s="103"/>
      <c r="AZ755" s="103"/>
      <c r="BA755" s="103"/>
      <c r="BB755" s="103"/>
      <c r="BC755" s="103"/>
      <c r="BD755" s="103"/>
      <c r="BE755" s="103"/>
      <c r="BF755" s="103"/>
      <c r="BG755" s="103"/>
      <c r="BH755" s="103"/>
    </row>
    <row r="756" spans="1:60" s="101" customFormat="1" ht="30" customHeight="1" x14ac:dyDescent="0.2">
      <c r="A756" s="17"/>
      <c r="B756" s="7"/>
      <c r="C756" s="14"/>
      <c r="D756" s="69"/>
      <c r="E756" s="108"/>
      <c r="F756" s="103"/>
      <c r="G756" s="103"/>
      <c r="H756" s="103"/>
      <c r="I756" s="103"/>
      <c r="J756" s="103"/>
      <c r="K756" s="103"/>
      <c r="L756" s="103"/>
      <c r="M756" s="103"/>
      <c r="N756" s="103"/>
      <c r="O756" s="103"/>
      <c r="P756" s="103"/>
      <c r="Q756" s="103"/>
      <c r="R756" s="103"/>
      <c r="S756" s="103"/>
      <c r="T756" s="103"/>
      <c r="U756" s="103"/>
      <c r="V756" s="103"/>
      <c r="W756" s="103"/>
      <c r="X756" s="103"/>
      <c r="Y756" s="103"/>
      <c r="Z756" s="103"/>
      <c r="AA756" s="103"/>
      <c r="AB756" s="103"/>
      <c r="AC756" s="103"/>
      <c r="AD756" s="103"/>
      <c r="AE756" s="103"/>
      <c r="AF756" s="103"/>
      <c r="AG756" s="103"/>
      <c r="AH756" s="103"/>
      <c r="AI756" s="103"/>
      <c r="AJ756" s="103"/>
      <c r="AK756" s="103"/>
      <c r="AL756" s="103"/>
      <c r="AM756" s="103"/>
      <c r="AN756" s="103"/>
      <c r="AO756" s="103"/>
      <c r="AP756" s="103"/>
      <c r="AQ756" s="103"/>
      <c r="AR756" s="103"/>
      <c r="AS756" s="103"/>
      <c r="AT756" s="103"/>
      <c r="AU756" s="103"/>
      <c r="AV756" s="103"/>
      <c r="AW756" s="103"/>
      <c r="AX756" s="103"/>
      <c r="AY756" s="103"/>
      <c r="AZ756" s="103"/>
      <c r="BA756" s="103"/>
      <c r="BB756" s="103"/>
      <c r="BC756" s="103"/>
      <c r="BD756" s="103"/>
      <c r="BE756" s="103"/>
      <c r="BF756" s="103"/>
      <c r="BG756" s="103"/>
      <c r="BH756" s="103"/>
    </row>
    <row r="757" spans="1:60" s="101" customFormat="1" ht="15" customHeight="1" x14ac:dyDescent="0.2">
      <c r="A757" s="1311" t="s">
        <v>26</v>
      </c>
      <c r="B757" s="1312"/>
      <c r="C757" s="1312"/>
      <c r="D757" s="1312"/>
      <c r="E757" s="1312"/>
      <c r="F757" s="1313"/>
      <c r="G757" s="103"/>
      <c r="H757" s="103"/>
      <c r="I757" s="103"/>
      <c r="J757" s="103"/>
      <c r="K757" s="103"/>
      <c r="L757" s="103"/>
      <c r="M757" s="103"/>
      <c r="N757" s="103"/>
      <c r="O757" s="103"/>
      <c r="P757" s="103"/>
      <c r="Q757" s="103"/>
      <c r="R757" s="103"/>
      <c r="S757" s="103"/>
      <c r="T757" s="103"/>
      <c r="U757" s="103"/>
      <c r="V757" s="103"/>
      <c r="W757" s="103"/>
      <c r="X757" s="103"/>
      <c r="Y757" s="103"/>
      <c r="Z757" s="103"/>
      <c r="AA757" s="103"/>
      <c r="AB757" s="103"/>
      <c r="AC757" s="103"/>
      <c r="AD757" s="103"/>
      <c r="AE757" s="103"/>
      <c r="AF757" s="103"/>
      <c r="AG757" s="103"/>
      <c r="AH757" s="103"/>
      <c r="AI757" s="103"/>
      <c r="AJ757" s="103"/>
      <c r="AK757" s="103"/>
      <c r="AL757" s="103"/>
      <c r="AM757" s="103"/>
      <c r="AN757" s="103"/>
      <c r="AO757" s="103"/>
      <c r="AP757" s="103"/>
      <c r="AQ757" s="103"/>
      <c r="AR757" s="103"/>
      <c r="AS757" s="103"/>
      <c r="AT757" s="103"/>
      <c r="AU757" s="103"/>
      <c r="AV757" s="103"/>
      <c r="AW757" s="103"/>
      <c r="AX757" s="103"/>
      <c r="AY757" s="103"/>
      <c r="AZ757" s="103"/>
      <c r="BA757" s="103"/>
      <c r="BB757" s="103"/>
      <c r="BC757" s="103"/>
      <c r="BD757" s="103"/>
      <c r="BE757" s="103"/>
      <c r="BF757" s="103"/>
      <c r="BG757" s="103"/>
      <c r="BH757" s="103"/>
    </row>
    <row r="758" spans="1:60" s="101" customFormat="1" ht="15" customHeight="1" x14ac:dyDescent="0.2">
      <c r="A758" s="1311" t="s">
        <v>4</v>
      </c>
      <c r="B758" s="1312"/>
      <c r="C758" s="1312"/>
      <c r="D758" s="1312"/>
      <c r="E758" s="1313"/>
      <c r="F758" s="830">
        <v>131483.06</v>
      </c>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3"/>
      <c r="AR758" s="103"/>
      <c r="AS758" s="103"/>
      <c r="AT758" s="103"/>
      <c r="AU758" s="103"/>
      <c r="AV758" s="103"/>
      <c r="AW758" s="103"/>
      <c r="AX758" s="103"/>
      <c r="AY758" s="103"/>
      <c r="AZ758" s="103"/>
      <c r="BA758" s="103"/>
      <c r="BB758" s="103"/>
      <c r="BC758" s="103"/>
      <c r="BD758" s="103"/>
      <c r="BE758" s="103"/>
      <c r="BF758" s="103"/>
      <c r="BG758" s="103"/>
      <c r="BH758" s="103"/>
    </row>
    <row r="759" spans="1:60" s="101" customFormat="1" ht="15" customHeight="1" x14ac:dyDescent="0.2">
      <c r="A759" s="1043" t="s">
        <v>5</v>
      </c>
      <c r="B759" s="1043" t="s">
        <v>23</v>
      </c>
      <c r="C759" s="1043" t="s">
        <v>22</v>
      </c>
      <c r="D759" s="1043" t="s">
        <v>8</v>
      </c>
      <c r="E759" s="1043" t="s">
        <v>9</v>
      </c>
      <c r="F759" s="1043"/>
      <c r="G759" s="103"/>
      <c r="H759" s="103"/>
      <c r="I759" s="103"/>
      <c r="J759" s="103"/>
      <c r="K759" s="103"/>
      <c r="L759" s="103"/>
      <c r="M759" s="103"/>
      <c r="N759" s="103"/>
      <c r="O759" s="103"/>
      <c r="P759" s="103"/>
      <c r="Q759" s="103"/>
      <c r="R759" s="103"/>
      <c r="S759" s="103"/>
      <c r="T759" s="103"/>
      <c r="U759" s="103"/>
      <c r="V759" s="103"/>
      <c r="W759" s="103"/>
      <c r="X759" s="103"/>
      <c r="Y759" s="103"/>
      <c r="Z759" s="103"/>
      <c r="AA759" s="103"/>
      <c r="AB759" s="103"/>
      <c r="AC759" s="103"/>
      <c r="AD759" s="103"/>
      <c r="AE759" s="103"/>
      <c r="AF759" s="103"/>
      <c r="AG759" s="103"/>
      <c r="AH759" s="103"/>
      <c r="AI759" s="103"/>
      <c r="AJ759" s="103"/>
      <c r="AK759" s="103"/>
      <c r="AL759" s="103"/>
      <c r="AM759" s="103"/>
      <c r="AN759" s="103"/>
      <c r="AO759" s="103"/>
      <c r="AP759" s="103"/>
      <c r="AQ759" s="103"/>
      <c r="AR759" s="103"/>
      <c r="AS759" s="103"/>
      <c r="AT759" s="103"/>
      <c r="AU759" s="103"/>
      <c r="AV759" s="103"/>
      <c r="AW759" s="103"/>
      <c r="AX759" s="103"/>
      <c r="AY759" s="103"/>
      <c r="AZ759" s="103"/>
      <c r="BA759" s="103"/>
      <c r="BB759" s="103"/>
      <c r="BC759" s="103"/>
      <c r="BD759" s="103"/>
      <c r="BE759" s="103"/>
      <c r="BF759" s="103"/>
      <c r="BG759" s="103"/>
      <c r="BH759" s="103"/>
    </row>
    <row r="760" spans="1:60" s="101" customFormat="1" ht="15" customHeight="1" x14ac:dyDescent="0.2">
      <c r="A760" s="87"/>
      <c r="B760" s="1"/>
      <c r="C760" s="2" t="s">
        <v>27</v>
      </c>
      <c r="D760" s="62"/>
      <c r="E760" s="455"/>
      <c r="F760" s="494"/>
      <c r="G760" s="103"/>
      <c r="H760" s="103"/>
      <c r="I760" s="103"/>
      <c r="J760" s="103"/>
      <c r="K760" s="103"/>
      <c r="L760" s="103"/>
      <c r="M760" s="103"/>
      <c r="N760" s="103"/>
      <c r="O760" s="103"/>
      <c r="P760" s="103"/>
      <c r="Q760" s="103"/>
      <c r="R760" s="103"/>
      <c r="S760" s="103"/>
      <c r="T760" s="103"/>
      <c r="U760" s="103"/>
      <c r="V760" s="103"/>
      <c r="W760" s="103"/>
      <c r="X760" s="103"/>
      <c r="Y760" s="103"/>
      <c r="Z760" s="103"/>
      <c r="AA760" s="103"/>
      <c r="AB760" s="103"/>
      <c r="AC760" s="103"/>
      <c r="AD760" s="103"/>
      <c r="AE760" s="103"/>
      <c r="AF760" s="103"/>
      <c r="AG760" s="103"/>
      <c r="AH760" s="103"/>
      <c r="AI760" s="103"/>
      <c r="AJ760" s="103"/>
      <c r="AK760" s="103"/>
      <c r="AL760" s="103"/>
      <c r="AM760" s="103"/>
      <c r="AN760" s="103"/>
      <c r="AO760" s="103"/>
      <c r="AP760" s="103"/>
      <c r="AQ760" s="103"/>
      <c r="AR760" s="103"/>
      <c r="AS760" s="103"/>
      <c r="AT760" s="103"/>
      <c r="AU760" s="103"/>
      <c r="AV760" s="103"/>
      <c r="AW760" s="103"/>
      <c r="AX760" s="103"/>
      <c r="AY760" s="103"/>
      <c r="AZ760" s="103"/>
      <c r="BA760" s="103"/>
      <c r="BB760" s="103"/>
      <c r="BC760" s="103"/>
      <c r="BD760" s="103"/>
      <c r="BE760" s="103"/>
      <c r="BF760" s="103"/>
      <c r="BG760" s="103"/>
      <c r="BH760" s="103"/>
    </row>
    <row r="761" spans="1:60" s="101" customFormat="1" ht="15" customHeight="1" x14ac:dyDescent="0.2">
      <c r="A761" s="559"/>
      <c r="B761" s="27"/>
      <c r="C761" s="2" t="s">
        <v>751</v>
      </c>
      <c r="D761" s="63"/>
      <c r="E761" s="455"/>
      <c r="F761" s="494"/>
      <c r="G761" s="112"/>
      <c r="H761" s="103"/>
      <c r="I761" s="103"/>
      <c r="J761" s="103"/>
      <c r="K761" s="103"/>
      <c r="L761" s="103"/>
      <c r="M761" s="103"/>
      <c r="N761" s="103"/>
      <c r="O761" s="103"/>
      <c r="P761" s="103"/>
      <c r="Q761" s="103"/>
      <c r="R761" s="103"/>
      <c r="S761" s="103"/>
      <c r="T761" s="103"/>
      <c r="U761" s="103"/>
      <c r="V761" s="103"/>
      <c r="W761" s="103"/>
      <c r="X761" s="103"/>
      <c r="Y761" s="103"/>
      <c r="Z761" s="103"/>
      <c r="AA761" s="103"/>
      <c r="AB761" s="103"/>
      <c r="AC761" s="103"/>
      <c r="AD761" s="103"/>
      <c r="AE761" s="103"/>
      <c r="AF761" s="103"/>
      <c r="AG761" s="103"/>
      <c r="AH761" s="103"/>
      <c r="AI761" s="103"/>
      <c r="AJ761" s="103"/>
      <c r="AK761" s="103"/>
      <c r="AL761" s="103"/>
      <c r="AM761" s="103"/>
      <c r="AN761" s="103"/>
      <c r="AO761" s="103"/>
      <c r="AP761" s="103"/>
      <c r="AQ761" s="103"/>
      <c r="AR761" s="103"/>
      <c r="AS761" s="103"/>
      <c r="AT761" s="103"/>
      <c r="AU761" s="103"/>
      <c r="AV761" s="103"/>
      <c r="AW761" s="103"/>
      <c r="AX761" s="103"/>
      <c r="AY761" s="103"/>
      <c r="AZ761" s="103"/>
      <c r="BA761" s="103"/>
      <c r="BB761" s="103"/>
      <c r="BC761" s="103"/>
      <c r="BD761" s="103"/>
      <c r="BE761" s="103"/>
      <c r="BF761" s="103"/>
      <c r="BG761" s="103"/>
      <c r="BH761" s="103"/>
    </row>
    <row r="762" spans="1:60" s="101" customFormat="1" ht="15" customHeight="1" x14ac:dyDescent="0.2">
      <c r="A762" s="87"/>
      <c r="B762" s="27"/>
      <c r="C762" s="2" t="s">
        <v>1358</v>
      </c>
      <c r="D762" s="62"/>
      <c r="E762" s="717"/>
      <c r="F762" s="494"/>
      <c r="G762" s="103"/>
      <c r="H762" s="103"/>
      <c r="I762" s="103"/>
      <c r="J762" s="103"/>
      <c r="K762" s="103"/>
      <c r="L762" s="103"/>
      <c r="M762" s="103"/>
      <c r="N762" s="103"/>
      <c r="O762" s="103"/>
      <c r="P762" s="103"/>
      <c r="Q762" s="103"/>
      <c r="R762" s="103"/>
      <c r="S762" s="103"/>
      <c r="T762" s="103"/>
      <c r="U762" s="103"/>
      <c r="V762" s="103"/>
      <c r="W762" s="103"/>
      <c r="X762" s="103"/>
      <c r="Y762" s="103"/>
      <c r="Z762" s="103"/>
      <c r="AA762" s="103"/>
      <c r="AB762" s="103"/>
      <c r="AC762" s="103"/>
      <c r="AD762" s="103"/>
      <c r="AE762" s="103"/>
      <c r="AF762" s="103"/>
      <c r="AG762" s="103"/>
      <c r="AH762" s="103"/>
      <c r="AI762" s="103"/>
      <c r="AJ762" s="103"/>
      <c r="AK762" s="103"/>
      <c r="AL762" s="103"/>
      <c r="AM762" s="103"/>
      <c r="AN762" s="103"/>
      <c r="AO762" s="103"/>
      <c r="AP762" s="103"/>
      <c r="AQ762" s="103"/>
      <c r="AR762" s="103"/>
      <c r="AS762" s="103"/>
      <c r="AT762" s="103"/>
      <c r="AU762" s="103"/>
      <c r="AV762" s="103"/>
      <c r="AW762" s="103"/>
      <c r="AX762" s="103"/>
      <c r="AY762" s="103"/>
      <c r="AZ762" s="103"/>
      <c r="BA762" s="103"/>
      <c r="BB762" s="103"/>
      <c r="BC762" s="103"/>
      <c r="BD762" s="103"/>
      <c r="BE762" s="103"/>
      <c r="BF762" s="103"/>
      <c r="BG762" s="103"/>
      <c r="BH762" s="103"/>
    </row>
    <row r="763" spans="1:60" s="101" customFormat="1" ht="27" customHeight="1" x14ac:dyDescent="0.2">
      <c r="A763" s="59"/>
      <c r="B763" s="7"/>
      <c r="C763" s="31"/>
      <c r="D763" s="74"/>
      <c r="E763" s="283"/>
      <c r="F763" s="116"/>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3"/>
      <c r="AR763" s="103"/>
      <c r="AS763" s="103"/>
      <c r="AT763" s="103"/>
      <c r="AU763" s="103"/>
      <c r="AV763" s="103"/>
      <c r="AW763" s="103"/>
      <c r="AX763" s="103"/>
      <c r="AY763" s="103"/>
      <c r="AZ763" s="103"/>
      <c r="BA763" s="103"/>
      <c r="BB763" s="103"/>
      <c r="BC763" s="103"/>
      <c r="BD763" s="103"/>
      <c r="BE763" s="103"/>
      <c r="BF763" s="103"/>
      <c r="BG763" s="103"/>
      <c r="BH763" s="103"/>
    </row>
    <row r="764" spans="1:60" s="101" customFormat="1" ht="31.5" customHeight="1" x14ac:dyDescent="0.2">
      <c r="A764" s="59"/>
      <c r="B764" s="7"/>
      <c r="C764" s="31"/>
      <c r="D764" s="74"/>
      <c r="E764" s="283"/>
      <c r="F764" s="116"/>
      <c r="G764" s="103"/>
      <c r="H764" s="103"/>
      <c r="I764" s="103"/>
      <c r="J764" s="103"/>
      <c r="K764" s="103"/>
      <c r="L764" s="103"/>
      <c r="M764" s="103"/>
      <c r="N764" s="103"/>
      <c r="O764" s="103"/>
      <c r="P764" s="103"/>
      <c r="Q764" s="103"/>
      <c r="R764" s="103"/>
      <c r="S764" s="103"/>
      <c r="T764" s="103"/>
      <c r="U764" s="103"/>
      <c r="V764" s="103"/>
      <c r="W764" s="103"/>
      <c r="X764" s="103"/>
      <c r="Y764" s="103"/>
      <c r="Z764" s="103"/>
      <c r="AA764" s="103"/>
      <c r="AB764" s="103"/>
      <c r="AC764" s="103"/>
      <c r="AD764" s="103"/>
      <c r="AE764" s="103"/>
      <c r="AF764" s="103"/>
      <c r="AG764" s="103"/>
      <c r="AH764" s="103"/>
      <c r="AI764" s="103"/>
      <c r="AJ764" s="103"/>
      <c r="AK764" s="103"/>
      <c r="AL764" s="103"/>
      <c r="AM764" s="103"/>
      <c r="AN764" s="103"/>
      <c r="AO764" s="103"/>
      <c r="AP764" s="103"/>
      <c r="AQ764" s="103"/>
      <c r="AR764" s="103"/>
      <c r="AS764" s="103"/>
      <c r="AT764" s="103"/>
      <c r="AU764" s="103"/>
      <c r="AV764" s="103"/>
      <c r="AW764" s="103"/>
      <c r="AX764" s="103"/>
      <c r="AY764" s="103"/>
      <c r="AZ764" s="103"/>
      <c r="BA764" s="103"/>
      <c r="BB764" s="103"/>
      <c r="BC764" s="103"/>
      <c r="BD764" s="103"/>
      <c r="BE764" s="103"/>
      <c r="BF764" s="103"/>
      <c r="BG764" s="103"/>
      <c r="BH764" s="103"/>
    </row>
    <row r="765" spans="1:60" s="101" customFormat="1" ht="27.75" customHeight="1" x14ac:dyDescent="0.2">
      <c r="A765" s="59"/>
      <c r="B765" s="7"/>
      <c r="C765" s="31"/>
      <c r="D765" s="74"/>
      <c r="E765" s="283"/>
      <c r="F765" s="116"/>
      <c r="G765" s="967"/>
      <c r="H765" s="103"/>
      <c r="I765" s="103"/>
      <c r="J765" s="103"/>
      <c r="K765" s="103"/>
      <c r="L765" s="103"/>
      <c r="M765" s="103"/>
      <c r="N765" s="103"/>
      <c r="O765" s="103"/>
      <c r="P765" s="103"/>
      <c r="Q765" s="103"/>
      <c r="R765" s="103"/>
      <c r="S765" s="103"/>
      <c r="T765" s="103"/>
      <c r="U765" s="103"/>
      <c r="V765" s="103"/>
      <c r="W765" s="103"/>
      <c r="X765" s="103"/>
      <c r="Y765" s="103"/>
      <c r="Z765" s="103"/>
      <c r="AA765" s="103"/>
      <c r="AB765" s="103"/>
      <c r="AC765" s="103"/>
      <c r="AD765" s="103"/>
      <c r="AE765" s="103"/>
      <c r="AF765" s="103"/>
      <c r="AG765" s="103"/>
      <c r="AH765" s="103"/>
      <c r="AI765" s="103"/>
      <c r="AJ765" s="103"/>
      <c r="AK765" s="103"/>
      <c r="AL765" s="103"/>
      <c r="AM765" s="103"/>
      <c r="AN765" s="103"/>
      <c r="AO765" s="103"/>
      <c r="AP765" s="103"/>
      <c r="AQ765" s="103"/>
      <c r="AR765" s="103"/>
      <c r="AS765" s="103"/>
      <c r="AT765" s="103"/>
      <c r="AU765" s="103"/>
      <c r="AV765" s="103"/>
      <c r="AW765" s="103"/>
      <c r="AX765" s="103"/>
      <c r="AY765" s="103"/>
      <c r="AZ765" s="103"/>
      <c r="BA765" s="103"/>
      <c r="BB765" s="103"/>
      <c r="BC765" s="103"/>
      <c r="BD765" s="103"/>
      <c r="BE765" s="103"/>
      <c r="BF765" s="103"/>
      <c r="BG765" s="103"/>
      <c r="BH765" s="103"/>
    </row>
    <row r="766" spans="1:60" s="101" customFormat="1" ht="21" customHeight="1" x14ac:dyDescent="0.2">
      <c r="A766" s="59"/>
      <c r="B766" s="7"/>
      <c r="C766" s="31"/>
      <c r="D766" s="74"/>
      <c r="E766" s="283"/>
      <c r="F766" s="116"/>
      <c r="G766" s="967"/>
      <c r="H766" s="103"/>
      <c r="I766" s="103"/>
      <c r="J766" s="103"/>
      <c r="K766" s="103"/>
      <c r="L766" s="103"/>
      <c r="M766" s="103"/>
      <c r="N766" s="103"/>
      <c r="O766" s="103"/>
      <c r="P766" s="103"/>
      <c r="Q766" s="103"/>
      <c r="R766" s="103"/>
      <c r="S766" s="103"/>
      <c r="T766" s="103"/>
      <c r="U766" s="103"/>
      <c r="V766" s="103"/>
      <c r="W766" s="103"/>
      <c r="X766" s="103"/>
      <c r="Y766" s="103"/>
      <c r="Z766" s="103"/>
      <c r="AA766" s="103"/>
      <c r="AB766" s="103"/>
      <c r="AC766" s="103"/>
      <c r="AD766" s="103"/>
      <c r="AE766" s="103"/>
      <c r="AF766" s="103"/>
      <c r="AG766" s="103"/>
      <c r="AH766" s="103"/>
      <c r="AI766" s="103"/>
      <c r="AJ766" s="103"/>
      <c r="AK766" s="103"/>
      <c r="AL766" s="103"/>
      <c r="AM766" s="103"/>
      <c r="AN766" s="103"/>
      <c r="AO766" s="103"/>
      <c r="AP766" s="103"/>
      <c r="AQ766" s="103"/>
      <c r="AR766" s="103"/>
      <c r="AS766" s="103"/>
      <c r="AT766" s="103"/>
      <c r="AU766" s="103"/>
      <c r="AV766" s="103"/>
      <c r="AW766" s="103"/>
      <c r="AX766" s="103"/>
      <c r="AY766" s="103"/>
      <c r="AZ766" s="103"/>
      <c r="BA766" s="103"/>
      <c r="BB766" s="103"/>
      <c r="BC766" s="103"/>
      <c r="BD766" s="103"/>
      <c r="BE766" s="103"/>
      <c r="BF766" s="103"/>
      <c r="BG766" s="103"/>
      <c r="BH766" s="103"/>
    </row>
    <row r="767" spans="1:60" ht="28.5" customHeight="1" x14ac:dyDescent="0.2">
      <c r="A767" s="59"/>
      <c r="B767" s="7"/>
      <c r="C767" s="31"/>
      <c r="D767" s="74"/>
      <c r="E767" s="283"/>
      <c r="F767" s="116"/>
    </row>
    <row r="768" spans="1:60" ht="28.5" customHeight="1" x14ac:dyDescent="0.2">
      <c r="A768" s="59"/>
      <c r="B768" s="7"/>
      <c r="C768" s="31"/>
      <c r="D768" s="74"/>
      <c r="E768" s="283"/>
      <c r="F768" s="116"/>
    </row>
    <row r="769" spans="1:6" ht="15" customHeight="1" x14ac:dyDescent="0.25">
      <c r="A769" s="1171" t="s">
        <v>0</v>
      </c>
      <c r="B769" s="1171"/>
      <c r="C769" s="1171"/>
      <c r="D769" s="1171"/>
      <c r="E769" s="1171"/>
      <c r="F769" s="1171"/>
    </row>
    <row r="770" spans="1:6" ht="15" customHeight="1" x14ac:dyDescent="0.25">
      <c r="A770" s="1171" t="s">
        <v>1</v>
      </c>
      <c r="B770" s="1171"/>
      <c r="C770" s="1171"/>
      <c r="D770" s="1171"/>
      <c r="E770" s="1171"/>
      <c r="F770" s="1171"/>
    </row>
    <row r="771" spans="1:6" ht="15" customHeight="1" x14ac:dyDescent="0.25">
      <c r="A771" s="1173" t="s">
        <v>11458</v>
      </c>
      <c r="B771" s="1173"/>
      <c r="C771" s="1173"/>
      <c r="D771" s="1173"/>
      <c r="E771" s="1173"/>
      <c r="F771" s="1173"/>
    </row>
    <row r="772" spans="1:6" ht="15" customHeight="1" x14ac:dyDescent="0.25">
      <c r="A772" s="1173" t="s">
        <v>2</v>
      </c>
      <c r="B772" s="1173"/>
      <c r="C772" s="1173"/>
      <c r="D772" s="1173"/>
      <c r="E772" s="1173"/>
      <c r="F772" s="1173"/>
    </row>
    <row r="773" spans="1:6" ht="24.75" customHeight="1" x14ac:dyDescent="0.25">
      <c r="A773" s="737"/>
      <c r="B773" s="750"/>
      <c r="C773" s="754"/>
      <c r="D773" s="755"/>
      <c r="E773" s="752"/>
      <c r="F773" s="753"/>
    </row>
    <row r="774" spans="1:6" ht="15" customHeight="1" x14ac:dyDescent="0.2">
      <c r="A774" s="1309" t="s">
        <v>30</v>
      </c>
      <c r="B774" s="1309"/>
      <c r="C774" s="1309"/>
      <c r="D774" s="1309"/>
      <c r="E774" s="1309"/>
      <c r="F774" s="1309"/>
    </row>
    <row r="775" spans="1:6" ht="15" customHeight="1" x14ac:dyDescent="0.2">
      <c r="A775" s="1309" t="s">
        <v>4</v>
      </c>
      <c r="B775" s="1309"/>
      <c r="C775" s="1309"/>
      <c r="D775" s="1309"/>
      <c r="E775" s="1309"/>
      <c r="F775" s="726">
        <v>393916.48</v>
      </c>
    </row>
    <row r="776" spans="1:6" ht="15" customHeight="1" x14ac:dyDescent="0.2">
      <c r="A776" s="1043" t="s">
        <v>5</v>
      </c>
      <c r="B776" s="1043" t="s">
        <v>23</v>
      </c>
      <c r="C776" s="1043" t="s">
        <v>22</v>
      </c>
      <c r="D776" s="1043" t="s">
        <v>8</v>
      </c>
      <c r="E776" s="1043" t="s">
        <v>9</v>
      </c>
      <c r="F776" s="1043"/>
    </row>
    <row r="777" spans="1:6" ht="15" customHeight="1" x14ac:dyDescent="0.2">
      <c r="A777" s="134"/>
      <c r="B777" s="27"/>
      <c r="C777" s="1" t="s">
        <v>27</v>
      </c>
      <c r="D777" s="40">
        <v>180000</v>
      </c>
      <c r="E777" s="734"/>
      <c r="F777" s="494">
        <f>F775+D777</f>
        <v>573916.48</v>
      </c>
    </row>
    <row r="778" spans="1:6" ht="15" customHeight="1" x14ac:dyDescent="0.2">
      <c r="A778" s="134"/>
      <c r="B778" s="27"/>
      <c r="C778" s="1" t="s">
        <v>387</v>
      </c>
      <c r="D778" s="40"/>
      <c r="E778" s="455"/>
      <c r="F778" s="494">
        <f>F777</f>
        <v>573916.48</v>
      </c>
    </row>
    <row r="779" spans="1:6" ht="15" customHeight="1" x14ac:dyDescent="0.2">
      <c r="A779" s="134"/>
      <c r="B779" s="27"/>
      <c r="C779" s="530" t="s">
        <v>2479</v>
      </c>
      <c r="D779" s="62"/>
      <c r="E779" s="40">
        <v>848.51</v>
      </c>
      <c r="F779" s="494">
        <f>F778-E779</f>
        <v>573067.97</v>
      </c>
    </row>
    <row r="780" spans="1:6" ht="15" customHeight="1" x14ac:dyDescent="0.2">
      <c r="A780" s="134"/>
      <c r="B780" s="27"/>
      <c r="C780" s="2" t="s">
        <v>1083</v>
      </c>
      <c r="D780" s="62"/>
      <c r="E780" s="455">
        <v>500</v>
      </c>
      <c r="F780" s="494">
        <f t="shared" ref="F780:F781" si="16">F779-E780</f>
        <v>572567.97</v>
      </c>
    </row>
    <row r="781" spans="1:6" ht="15" customHeight="1" x14ac:dyDescent="0.2">
      <c r="A781" s="303"/>
      <c r="B781" s="308"/>
      <c r="C781" s="33" t="s">
        <v>1358</v>
      </c>
      <c r="D781" s="66"/>
      <c r="E781" s="823"/>
      <c r="F781" s="567">
        <f t="shared" si="16"/>
        <v>572567.97</v>
      </c>
    </row>
    <row r="782" spans="1:6" ht="21" customHeight="1" x14ac:dyDescent="0.2">
      <c r="A782" s="962">
        <v>44533</v>
      </c>
      <c r="B782" s="154">
        <v>2534</v>
      </c>
      <c r="C782" s="936" t="s">
        <v>11638</v>
      </c>
      <c r="D782" s="1004"/>
      <c r="E782" s="771">
        <v>2200</v>
      </c>
      <c r="F782" s="567">
        <f>F781-E782</f>
        <v>570367.97</v>
      </c>
    </row>
    <row r="783" spans="1:6" ht="24.75" customHeight="1" x14ac:dyDescent="0.2">
      <c r="A783" s="962">
        <v>44533</v>
      </c>
      <c r="B783" s="154">
        <v>2535</v>
      </c>
      <c r="C783" s="936" t="s">
        <v>11638</v>
      </c>
      <c r="D783" s="1004"/>
      <c r="E783" s="771">
        <v>1950</v>
      </c>
      <c r="F783" s="567">
        <f t="shared" ref="F783:F824" si="17">F782-E783</f>
        <v>568417.97</v>
      </c>
    </row>
    <row r="784" spans="1:6" ht="24" customHeight="1" x14ac:dyDescent="0.2">
      <c r="A784" s="962">
        <v>44533</v>
      </c>
      <c r="B784" s="154">
        <v>2536</v>
      </c>
      <c r="C784" s="936" t="s">
        <v>11639</v>
      </c>
      <c r="D784" s="1004"/>
      <c r="E784" s="771">
        <v>5915.13</v>
      </c>
      <c r="F784" s="567">
        <f t="shared" si="17"/>
        <v>562502.84</v>
      </c>
    </row>
    <row r="785" spans="1:60" ht="19.5" customHeight="1" x14ac:dyDescent="0.2">
      <c r="A785" s="962">
        <v>44533</v>
      </c>
      <c r="B785" s="154">
        <v>2537</v>
      </c>
      <c r="C785" s="936" t="s">
        <v>11639</v>
      </c>
      <c r="D785" s="1004"/>
      <c r="E785" s="771">
        <v>4953.66</v>
      </c>
      <c r="F785" s="567">
        <f t="shared" si="17"/>
        <v>557549.17999999993</v>
      </c>
    </row>
    <row r="786" spans="1:60" ht="25.5" customHeight="1" x14ac:dyDescent="0.2">
      <c r="A786" s="962">
        <v>44533</v>
      </c>
      <c r="B786" s="154">
        <v>2538</v>
      </c>
      <c r="C786" s="936" t="s">
        <v>11640</v>
      </c>
      <c r="D786" s="1004"/>
      <c r="E786" s="771">
        <v>7950</v>
      </c>
      <c r="F786" s="567">
        <f t="shared" si="17"/>
        <v>549599.17999999993</v>
      </c>
    </row>
    <row r="787" spans="1:60" ht="15.75" customHeight="1" x14ac:dyDescent="0.2">
      <c r="A787" s="962">
        <v>44533</v>
      </c>
      <c r="B787" s="154">
        <v>2539</v>
      </c>
      <c r="C787" s="936" t="s">
        <v>11640</v>
      </c>
      <c r="D787" s="1004"/>
      <c r="E787" s="771">
        <v>7200</v>
      </c>
      <c r="F787" s="567">
        <f t="shared" si="17"/>
        <v>542399.17999999993</v>
      </c>
    </row>
    <row r="788" spans="1:60" x14ac:dyDescent="0.2">
      <c r="A788" s="962">
        <v>44533</v>
      </c>
      <c r="B788" s="154">
        <v>2540</v>
      </c>
      <c r="C788" s="936" t="s">
        <v>11641</v>
      </c>
      <c r="D788" s="1004"/>
      <c r="E788" s="771">
        <v>2450</v>
      </c>
      <c r="F788" s="567">
        <f t="shared" si="17"/>
        <v>539949.17999999993</v>
      </c>
    </row>
    <row r="789" spans="1:60" x14ac:dyDescent="0.2">
      <c r="A789" s="962">
        <v>44533</v>
      </c>
      <c r="B789" s="154">
        <v>2541</v>
      </c>
      <c r="C789" s="936" t="s">
        <v>11642</v>
      </c>
      <c r="D789" s="1004"/>
      <c r="E789" s="771">
        <v>7700</v>
      </c>
      <c r="F789" s="567">
        <f t="shared" si="17"/>
        <v>532249.17999999993</v>
      </c>
    </row>
    <row r="790" spans="1:60" x14ac:dyDescent="0.2">
      <c r="A790" s="962">
        <v>44533</v>
      </c>
      <c r="B790" s="154">
        <v>2542</v>
      </c>
      <c r="C790" s="936" t="s">
        <v>11643</v>
      </c>
      <c r="D790" s="1004"/>
      <c r="E790" s="771">
        <v>1700</v>
      </c>
      <c r="F790" s="567">
        <f t="shared" si="17"/>
        <v>530549.17999999993</v>
      </c>
    </row>
    <row r="791" spans="1:60" x14ac:dyDescent="0.2">
      <c r="A791" s="962">
        <v>44533</v>
      </c>
      <c r="B791" s="154">
        <v>2543</v>
      </c>
      <c r="C791" s="936" t="s">
        <v>11643</v>
      </c>
      <c r="D791" s="1005"/>
      <c r="E791" s="771">
        <v>2450</v>
      </c>
      <c r="F791" s="567">
        <f t="shared" si="17"/>
        <v>528099.17999999993</v>
      </c>
    </row>
    <row r="792" spans="1:60" x14ac:dyDescent="0.2">
      <c r="A792" s="962">
        <v>44533</v>
      </c>
      <c r="B792" s="154">
        <v>2544</v>
      </c>
      <c r="C792" s="936" t="s">
        <v>11643</v>
      </c>
      <c r="D792" s="1005"/>
      <c r="E792" s="771">
        <v>1900</v>
      </c>
      <c r="F792" s="567">
        <f t="shared" si="17"/>
        <v>526199.17999999993</v>
      </c>
    </row>
    <row r="793" spans="1:60" x14ac:dyDescent="0.2">
      <c r="A793" s="962">
        <v>44533</v>
      </c>
      <c r="B793" s="154">
        <v>2545</v>
      </c>
      <c r="C793" s="936" t="s">
        <v>11643</v>
      </c>
      <c r="D793" s="1005"/>
      <c r="E793" s="771">
        <v>2450</v>
      </c>
      <c r="F793" s="567">
        <f t="shared" si="17"/>
        <v>523749.17999999993</v>
      </c>
    </row>
    <row r="794" spans="1:60" ht="21.75" customHeight="1" x14ac:dyDescent="0.2">
      <c r="A794" s="962">
        <v>44533</v>
      </c>
      <c r="B794" s="154">
        <v>2546</v>
      </c>
      <c r="C794" s="936" t="s">
        <v>11644</v>
      </c>
      <c r="D794" s="1005"/>
      <c r="E794" s="771">
        <v>2100</v>
      </c>
      <c r="F794" s="567">
        <f t="shared" si="17"/>
        <v>521649.17999999993</v>
      </c>
    </row>
    <row r="795" spans="1:60" ht="28.5" customHeight="1" x14ac:dyDescent="0.2">
      <c r="A795" s="962">
        <v>44533</v>
      </c>
      <c r="B795" s="154">
        <v>2547</v>
      </c>
      <c r="C795" s="897" t="s">
        <v>11645</v>
      </c>
      <c r="D795" s="1005"/>
      <c r="E795" s="771">
        <v>7110</v>
      </c>
      <c r="F795" s="567">
        <f t="shared" si="17"/>
        <v>514539.17999999993</v>
      </c>
    </row>
    <row r="796" spans="1:60" ht="22.5" x14ac:dyDescent="0.2">
      <c r="A796" s="962">
        <v>44533</v>
      </c>
      <c r="B796" s="154">
        <v>2548</v>
      </c>
      <c r="C796" s="897" t="s">
        <v>11646</v>
      </c>
      <c r="D796" s="1005"/>
      <c r="E796" s="771">
        <v>20070</v>
      </c>
      <c r="F796" s="567">
        <f t="shared" si="17"/>
        <v>494469.17999999993</v>
      </c>
    </row>
    <row r="797" spans="1:60" s="628" customFormat="1" ht="27" customHeight="1" x14ac:dyDescent="0.25">
      <c r="A797" s="962">
        <v>44533</v>
      </c>
      <c r="B797" s="154">
        <v>2549</v>
      </c>
      <c r="C797" s="897" t="s">
        <v>11647</v>
      </c>
      <c r="D797" s="1005"/>
      <c r="E797" s="771">
        <v>8910</v>
      </c>
      <c r="F797" s="567">
        <f t="shared" si="17"/>
        <v>485559.17999999993</v>
      </c>
      <c r="G797" s="743"/>
      <c r="H797" s="743"/>
      <c r="I797" s="743"/>
      <c r="J797" s="743"/>
      <c r="K797" s="743"/>
      <c r="L797" s="743"/>
      <c r="M797" s="743"/>
      <c r="N797" s="743"/>
      <c r="O797" s="743"/>
      <c r="P797" s="743"/>
      <c r="Q797" s="743"/>
      <c r="R797" s="743"/>
      <c r="S797" s="743"/>
      <c r="T797" s="743"/>
      <c r="U797" s="743"/>
      <c r="V797" s="743"/>
      <c r="W797" s="743"/>
      <c r="X797" s="743"/>
      <c r="Y797" s="743"/>
      <c r="Z797" s="743"/>
      <c r="AA797" s="743"/>
      <c r="AB797" s="743"/>
      <c r="AC797" s="743"/>
      <c r="AD797" s="743"/>
      <c r="AE797" s="743"/>
      <c r="AF797" s="743"/>
      <c r="AG797" s="743"/>
      <c r="AH797" s="743"/>
      <c r="AI797" s="743"/>
      <c r="AJ797" s="743"/>
      <c r="AK797" s="743"/>
      <c r="AL797" s="743"/>
      <c r="AM797" s="743"/>
      <c r="AN797" s="743"/>
      <c r="AO797" s="743"/>
      <c r="AP797" s="743"/>
      <c r="AQ797" s="743"/>
      <c r="AR797" s="743"/>
      <c r="AS797" s="743"/>
      <c r="AT797" s="743"/>
      <c r="AU797" s="743"/>
      <c r="AV797" s="743"/>
      <c r="AW797" s="743"/>
      <c r="AX797" s="743"/>
      <c r="AY797" s="743"/>
      <c r="AZ797" s="743"/>
      <c r="BA797" s="743"/>
      <c r="BB797" s="743"/>
      <c r="BC797" s="743"/>
      <c r="BD797" s="743"/>
      <c r="BE797" s="743"/>
      <c r="BF797" s="743"/>
      <c r="BG797" s="743"/>
      <c r="BH797" s="743"/>
    </row>
    <row r="798" spans="1:60" s="757" customFormat="1" ht="22.5" customHeight="1" x14ac:dyDescent="0.25">
      <c r="A798" s="962">
        <v>44533</v>
      </c>
      <c r="B798" s="154">
        <v>2550</v>
      </c>
      <c r="C798" s="897" t="s">
        <v>11648</v>
      </c>
      <c r="D798" s="1005"/>
      <c r="E798" s="771">
        <v>4500</v>
      </c>
      <c r="F798" s="567">
        <f t="shared" si="17"/>
        <v>481059.17999999993</v>
      </c>
      <c r="G798" s="743"/>
      <c r="H798" s="756"/>
      <c r="I798" s="756"/>
      <c r="J798" s="756"/>
      <c r="K798" s="756"/>
      <c r="L798" s="756"/>
      <c r="M798" s="756"/>
      <c r="N798" s="756"/>
      <c r="O798" s="756"/>
      <c r="P798" s="756"/>
      <c r="Q798" s="756"/>
      <c r="R798" s="756"/>
      <c r="S798" s="756"/>
      <c r="T798" s="756"/>
      <c r="U798" s="756"/>
      <c r="V798" s="756"/>
      <c r="W798" s="756"/>
      <c r="X798" s="756"/>
      <c r="Y798" s="756"/>
      <c r="Z798" s="756"/>
      <c r="AA798" s="756"/>
      <c r="AB798" s="756"/>
      <c r="AC798" s="756"/>
      <c r="AD798" s="756"/>
      <c r="AE798" s="756"/>
      <c r="AF798" s="756"/>
      <c r="AG798" s="756"/>
      <c r="AH798" s="756"/>
      <c r="AI798" s="756"/>
      <c r="AJ798" s="756"/>
      <c r="AK798" s="756"/>
      <c r="AL798" s="756"/>
      <c r="AM798" s="756"/>
      <c r="AN798" s="756"/>
      <c r="AO798" s="756"/>
      <c r="AP798" s="756"/>
      <c r="AQ798" s="756"/>
      <c r="AR798" s="756"/>
      <c r="AS798" s="756"/>
      <c r="AT798" s="756"/>
      <c r="AU798" s="756"/>
      <c r="AV798" s="756"/>
      <c r="AW798" s="756"/>
      <c r="AX798" s="756"/>
      <c r="AY798" s="756"/>
      <c r="AZ798" s="756"/>
      <c r="BA798" s="756"/>
      <c r="BB798" s="756"/>
      <c r="BC798" s="756"/>
      <c r="BD798" s="756"/>
      <c r="BE798" s="756"/>
      <c r="BF798" s="756"/>
      <c r="BG798" s="756"/>
      <c r="BH798" s="756"/>
    </row>
    <row r="799" spans="1:60" s="757" customFormat="1" ht="24.75" customHeight="1" x14ac:dyDescent="0.25">
      <c r="A799" s="962">
        <v>44533</v>
      </c>
      <c r="B799" s="154">
        <v>2551</v>
      </c>
      <c r="C799" s="897" t="s">
        <v>11649</v>
      </c>
      <c r="D799" s="1005"/>
      <c r="E799" s="771">
        <v>9000</v>
      </c>
      <c r="F799" s="567">
        <f t="shared" si="17"/>
        <v>472059.17999999993</v>
      </c>
      <c r="G799" s="743"/>
      <c r="H799" s="756"/>
      <c r="I799" s="756"/>
      <c r="J799" s="756"/>
      <c r="K799" s="756"/>
      <c r="L799" s="756"/>
      <c r="M799" s="756"/>
      <c r="N799" s="756"/>
      <c r="O799" s="756"/>
      <c r="P799" s="756"/>
      <c r="Q799" s="756"/>
      <c r="R799" s="756"/>
      <c r="S799" s="756"/>
      <c r="T799" s="756"/>
      <c r="U799" s="756"/>
      <c r="V799" s="756"/>
      <c r="W799" s="756"/>
      <c r="X799" s="756"/>
      <c r="Y799" s="756"/>
      <c r="Z799" s="756"/>
      <c r="AA799" s="756"/>
      <c r="AB799" s="756"/>
      <c r="AC799" s="756"/>
      <c r="AD799" s="756"/>
      <c r="AE799" s="756"/>
      <c r="AF799" s="756"/>
      <c r="AG799" s="756"/>
      <c r="AH799" s="756"/>
      <c r="AI799" s="756"/>
      <c r="AJ799" s="756"/>
      <c r="AK799" s="756"/>
      <c r="AL799" s="756"/>
      <c r="AM799" s="756"/>
      <c r="AN799" s="756"/>
      <c r="AO799" s="756"/>
      <c r="AP799" s="756"/>
      <c r="AQ799" s="756"/>
      <c r="AR799" s="756"/>
      <c r="AS799" s="756"/>
      <c r="AT799" s="756"/>
      <c r="AU799" s="756"/>
      <c r="AV799" s="756"/>
      <c r="AW799" s="756"/>
      <c r="AX799" s="756"/>
      <c r="AY799" s="756"/>
      <c r="AZ799" s="756"/>
      <c r="BA799" s="756"/>
      <c r="BB799" s="756"/>
      <c r="BC799" s="756"/>
      <c r="BD799" s="756"/>
      <c r="BE799" s="756"/>
      <c r="BF799" s="756"/>
      <c r="BG799" s="756"/>
      <c r="BH799" s="756"/>
    </row>
    <row r="800" spans="1:60" s="757" customFormat="1" ht="24" customHeight="1" x14ac:dyDescent="0.25">
      <c r="A800" s="962">
        <v>44533</v>
      </c>
      <c r="B800" s="154">
        <v>2552</v>
      </c>
      <c r="C800" s="897" t="s">
        <v>11650</v>
      </c>
      <c r="D800" s="1005"/>
      <c r="E800" s="771">
        <v>3600</v>
      </c>
      <c r="F800" s="567">
        <f t="shared" si="17"/>
        <v>468459.17999999993</v>
      </c>
      <c r="G800" s="743"/>
      <c r="H800" s="756"/>
      <c r="I800" s="756"/>
      <c r="J800" s="756"/>
      <c r="K800" s="756"/>
      <c r="L800" s="756"/>
      <c r="M800" s="756"/>
      <c r="N800" s="756"/>
      <c r="O800" s="756"/>
      <c r="P800" s="756"/>
      <c r="Q800" s="756"/>
      <c r="R800" s="756"/>
      <c r="S800" s="756"/>
      <c r="T800" s="756"/>
      <c r="U800" s="756"/>
      <c r="V800" s="756"/>
      <c r="W800" s="756"/>
      <c r="X800" s="756"/>
      <c r="Y800" s="756"/>
      <c r="Z800" s="756"/>
      <c r="AA800" s="756"/>
      <c r="AB800" s="756"/>
      <c r="AC800" s="756"/>
      <c r="AD800" s="756"/>
      <c r="AE800" s="756"/>
      <c r="AF800" s="756"/>
      <c r="AG800" s="756"/>
      <c r="AH800" s="756"/>
      <c r="AI800" s="756"/>
      <c r="AJ800" s="756"/>
      <c r="AK800" s="756"/>
      <c r="AL800" s="756"/>
      <c r="AM800" s="756"/>
      <c r="AN800" s="756"/>
      <c r="AO800" s="756"/>
      <c r="AP800" s="756"/>
      <c r="AQ800" s="756"/>
      <c r="AR800" s="756"/>
      <c r="AS800" s="756"/>
      <c r="AT800" s="756"/>
      <c r="AU800" s="756"/>
      <c r="AV800" s="756"/>
      <c r="AW800" s="756"/>
      <c r="AX800" s="756"/>
      <c r="AY800" s="756"/>
      <c r="AZ800" s="756"/>
      <c r="BA800" s="756"/>
      <c r="BB800" s="756"/>
      <c r="BC800" s="756"/>
      <c r="BD800" s="756"/>
      <c r="BE800" s="756"/>
      <c r="BF800" s="756"/>
      <c r="BG800" s="756"/>
      <c r="BH800" s="756"/>
    </row>
    <row r="801" spans="1:60" s="757" customFormat="1" ht="25.5" customHeight="1" x14ac:dyDescent="0.25">
      <c r="A801" s="962">
        <v>44533</v>
      </c>
      <c r="B801" s="154">
        <v>2553</v>
      </c>
      <c r="C801" s="897" t="s">
        <v>11651</v>
      </c>
      <c r="D801" s="1005"/>
      <c r="E801" s="771">
        <v>10800</v>
      </c>
      <c r="F801" s="567">
        <f t="shared" si="17"/>
        <v>457659.17999999993</v>
      </c>
      <c r="G801" s="743"/>
      <c r="H801" s="756"/>
      <c r="I801" s="756"/>
      <c r="J801" s="756"/>
      <c r="K801" s="756"/>
      <c r="M801" s="756"/>
      <c r="N801" s="756"/>
      <c r="O801" s="756"/>
      <c r="P801" s="756"/>
      <c r="Q801" s="756"/>
      <c r="R801" s="756"/>
      <c r="S801" s="756"/>
      <c r="T801" s="756"/>
      <c r="U801" s="756"/>
      <c r="V801" s="756"/>
      <c r="W801" s="756"/>
      <c r="X801" s="756"/>
      <c r="Y801" s="756"/>
      <c r="Z801" s="756"/>
      <c r="AA801" s="756"/>
      <c r="AB801" s="756"/>
      <c r="AC801" s="756"/>
      <c r="AD801" s="756"/>
      <c r="AE801" s="756"/>
      <c r="AF801" s="756"/>
      <c r="AG801" s="756"/>
      <c r="AH801" s="756"/>
      <c r="AI801" s="756"/>
      <c r="AJ801" s="756"/>
      <c r="AK801" s="756"/>
      <c r="AL801" s="756"/>
      <c r="AM801" s="756"/>
      <c r="AN801" s="756"/>
      <c r="AO801" s="756"/>
      <c r="AP801" s="756"/>
      <c r="AQ801" s="756"/>
      <c r="AR801" s="756"/>
      <c r="AS801" s="756"/>
      <c r="AT801" s="756"/>
      <c r="AU801" s="756"/>
      <c r="AV801" s="756"/>
      <c r="AW801" s="756"/>
      <c r="AX801" s="756"/>
      <c r="AY801" s="756"/>
      <c r="AZ801" s="756"/>
      <c r="BA801" s="756"/>
      <c r="BB801" s="756"/>
      <c r="BC801" s="756"/>
      <c r="BD801" s="756"/>
      <c r="BE801" s="756"/>
      <c r="BF801" s="756"/>
      <c r="BG801" s="756"/>
      <c r="BH801" s="756"/>
    </row>
    <row r="802" spans="1:60" s="258" customFormat="1" ht="30" customHeight="1" x14ac:dyDescent="0.25">
      <c r="A802" s="962">
        <v>44533</v>
      </c>
      <c r="B802" s="154">
        <v>2554</v>
      </c>
      <c r="C802" s="897" t="s">
        <v>11652</v>
      </c>
      <c r="D802" s="1005"/>
      <c r="E802" s="771">
        <v>8910</v>
      </c>
      <c r="F802" s="567">
        <f t="shared" si="17"/>
        <v>448749.17999999993</v>
      </c>
      <c r="G802" s="14"/>
      <c r="H802" s="623"/>
      <c r="I802" s="623"/>
      <c r="J802" s="623"/>
      <c r="K802" s="623"/>
      <c r="L802" s="623"/>
      <c r="M802" s="623"/>
      <c r="N802" s="756"/>
      <c r="O802" s="623"/>
      <c r="P802" s="623"/>
      <c r="Q802" s="623"/>
      <c r="R802" s="623"/>
      <c r="S802" s="623"/>
      <c r="T802" s="623"/>
      <c r="U802" s="623"/>
      <c r="V802" s="623"/>
      <c r="W802" s="623"/>
      <c r="X802" s="623"/>
      <c r="Y802" s="623"/>
      <c r="Z802" s="623"/>
      <c r="AA802" s="623"/>
      <c r="AB802" s="623"/>
      <c r="AC802" s="623"/>
      <c r="AD802" s="623"/>
      <c r="AE802" s="623"/>
      <c r="AF802" s="623"/>
      <c r="AG802" s="623"/>
      <c r="AH802" s="623"/>
      <c r="AI802" s="623"/>
      <c r="AJ802" s="623"/>
      <c r="AK802" s="623"/>
      <c r="AL802" s="623"/>
      <c r="AM802" s="623"/>
      <c r="AN802" s="623"/>
      <c r="AO802" s="623"/>
      <c r="AP802" s="623"/>
      <c r="AQ802" s="623"/>
      <c r="AR802" s="623"/>
      <c r="AS802" s="623"/>
      <c r="AT802" s="623"/>
      <c r="AU802" s="623"/>
      <c r="AV802" s="623"/>
      <c r="AW802" s="623"/>
      <c r="AX802" s="623"/>
      <c r="AY802" s="623"/>
      <c r="AZ802" s="623"/>
      <c r="BA802" s="623"/>
      <c r="BB802" s="623"/>
      <c r="BC802" s="623"/>
      <c r="BD802" s="623"/>
      <c r="BE802" s="623"/>
      <c r="BF802" s="623"/>
      <c r="BG802" s="623"/>
      <c r="BH802" s="623"/>
    </row>
    <row r="803" spans="1:60" s="258" customFormat="1" ht="30" customHeight="1" x14ac:dyDescent="0.2">
      <c r="A803" s="962">
        <v>44533</v>
      </c>
      <c r="B803" s="154">
        <v>2555</v>
      </c>
      <c r="C803" s="897" t="s">
        <v>11653</v>
      </c>
      <c r="D803" s="1005"/>
      <c r="E803" s="771">
        <v>15300</v>
      </c>
      <c r="F803" s="494">
        <f t="shared" si="17"/>
        <v>433449.17999999993</v>
      </c>
      <c r="G803" s="14"/>
      <c r="H803" s="623"/>
      <c r="I803" s="623"/>
      <c r="J803" s="623"/>
      <c r="K803" s="623"/>
      <c r="L803" s="623"/>
      <c r="M803" s="623"/>
      <c r="N803" s="623"/>
      <c r="O803" s="623"/>
      <c r="P803" s="623"/>
      <c r="Q803" s="623"/>
      <c r="R803" s="623"/>
      <c r="S803" s="623"/>
      <c r="T803" s="623"/>
      <c r="U803" s="623"/>
      <c r="V803" s="623"/>
      <c r="W803" s="623"/>
      <c r="X803" s="623"/>
      <c r="Y803" s="623"/>
      <c r="Z803" s="623"/>
      <c r="AA803" s="623"/>
      <c r="AB803" s="623"/>
      <c r="AC803" s="623"/>
      <c r="AD803" s="623"/>
      <c r="AE803" s="623"/>
      <c r="AF803" s="623"/>
      <c r="AG803" s="623"/>
      <c r="AH803" s="623"/>
      <c r="AI803" s="623"/>
      <c r="AJ803" s="623"/>
      <c r="AK803" s="623"/>
      <c r="AL803" s="623"/>
      <c r="AM803" s="623"/>
      <c r="AN803" s="623"/>
      <c r="AO803" s="623"/>
      <c r="AP803" s="623"/>
      <c r="AQ803" s="623"/>
      <c r="AR803" s="623"/>
      <c r="AS803" s="623"/>
      <c r="AT803" s="623"/>
      <c r="AU803" s="623"/>
      <c r="AV803" s="623"/>
      <c r="AW803" s="623"/>
      <c r="AX803" s="623"/>
      <c r="AY803" s="623"/>
      <c r="AZ803" s="623"/>
      <c r="BA803" s="623"/>
      <c r="BB803" s="623"/>
      <c r="BC803" s="623"/>
      <c r="BD803" s="623"/>
      <c r="BE803" s="623"/>
      <c r="BF803" s="623"/>
      <c r="BG803" s="623"/>
      <c r="BH803" s="623"/>
    </row>
    <row r="804" spans="1:60" s="258" customFormat="1" ht="15" customHeight="1" x14ac:dyDescent="0.2">
      <c r="A804" s="965">
        <v>44546</v>
      </c>
      <c r="B804" s="154">
        <v>2556</v>
      </c>
      <c r="C804" s="927" t="s">
        <v>12015</v>
      </c>
      <c r="D804" s="961"/>
      <c r="E804" s="717">
        <v>42135.33</v>
      </c>
      <c r="F804" s="1018">
        <f t="shared" si="17"/>
        <v>391313.84999999992</v>
      </c>
      <c r="G804" s="14"/>
      <c r="H804" s="623"/>
      <c r="I804" s="623"/>
      <c r="J804" s="623"/>
      <c r="K804" s="623"/>
      <c r="L804" s="623"/>
      <c r="M804" s="623"/>
      <c r="N804" s="623"/>
      <c r="O804" s="623"/>
      <c r="P804" s="623"/>
      <c r="Q804" s="623"/>
      <c r="R804" s="623"/>
      <c r="S804" s="623"/>
      <c r="T804" s="623"/>
      <c r="U804" s="623"/>
      <c r="V804" s="623"/>
      <c r="W804" s="623"/>
      <c r="X804" s="623"/>
      <c r="Y804" s="623"/>
      <c r="Z804" s="623"/>
      <c r="AA804" s="623"/>
      <c r="AB804" s="623"/>
      <c r="AC804" s="623"/>
      <c r="AD804" s="623"/>
      <c r="AE804" s="623"/>
      <c r="AF804" s="623"/>
      <c r="AG804" s="623"/>
      <c r="AH804" s="623"/>
      <c r="AI804" s="623"/>
      <c r="AJ804" s="623"/>
      <c r="AK804" s="623"/>
      <c r="AL804" s="623"/>
      <c r="AM804" s="623"/>
      <c r="AN804" s="623"/>
      <c r="AO804" s="623"/>
      <c r="AP804" s="623"/>
      <c r="AQ804" s="623"/>
      <c r="AR804" s="623"/>
      <c r="AS804" s="623"/>
      <c r="AT804" s="623"/>
      <c r="AU804" s="623"/>
      <c r="AV804" s="623"/>
      <c r="AW804" s="623"/>
      <c r="AX804" s="623"/>
      <c r="AY804" s="623"/>
      <c r="AZ804" s="623"/>
      <c r="BA804" s="623"/>
      <c r="BB804" s="623"/>
      <c r="BC804" s="623"/>
      <c r="BD804" s="623"/>
      <c r="BE804" s="623"/>
      <c r="BF804" s="623"/>
      <c r="BG804" s="623"/>
      <c r="BH804" s="623"/>
    </row>
    <row r="805" spans="1:60" s="258" customFormat="1" ht="24.75" customHeight="1" x14ac:dyDescent="0.2">
      <c r="A805" s="965">
        <v>44546</v>
      </c>
      <c r="B805" s="154">
        <v>2557</v>
      </c>
      <c r="C805" s="927" t="s">
        <v>12509</v>
      </c>
      <c r="D805" s="961"/>
      <c r="E805" s="717">
        <v>19980</v>
      </c>
      <c r="F805" s="1018">
        <f t="shared" si="17"/>
        <v>371333.84999999992</v>
      </c>
      <c r="G805" s="14"/>
      <c r="H805" s="623"/>
      <c r="I805" s="623"/>
      <c r="J805" s="623"/>
      <c r="K805" s="623"/>
      <c r="L805" s="623"/>
      <c r="M805" s="623"/>
      <c r="N805" s="623"/>
      <c r="O805" s="623"/>
      <c r="P805" s="623"/>
      <c r="Q805" s="623"/>
      <c r="R805" s="623"/>
      <c r="S805" s="623"/>
      <c r="T805" s="623"/>
      <c r="U805" s="623"/>
      <c r="V805" s="623"/>
      <c r="W805" s="623"/>
      <c r="X805" s="623"/>
      <c r="Y805" s="623"/>
      <c r="Z805" s="623"/>
      <c r="AA805" s="623"/>
      <c r="AB805" s="623"/>
      <c r="AC805" s="623"/>
      <c r="AD805" s="623"/>
      <c r="AE805" s="623"/>
      <c r="AF805" s="623"/>
      <c r="AG805" s="623"/>
      <c r="AH805" s="623"/>
      <c r="AI805" s="623"/>
      <c r="AJ805" s="623"/>
      <c r="AK805" s="623"/>
      <c r="AL805" s="623"/>
      <c r="AM805" s="623"/>
      <c r="AN805" s="623"/>
      <c r="AO805" s="623"/>
      <c r="AP805" s="623"/>
      <c r="AQ805" s="623"/>
      <c r="AR805" s="623"/>
      <c r="AS805" s="623"/>
      <c r="AT805" s="623"/>
      <c r="AU805" s="623"/>
      <c r="AV805" s="623"/>
      <c r="AW805" s="623"/>
      <c r="AX805" s="623"/>
      <c r="AY805" s="623"/>
      <c r="AZ805" s="623"/>
      <c r="BA805" s="623"/>
      <c r="BB805" s="623"/>
      <c r="BC805" s="623"/>
      <c r="BD805" s="623"/>
      <c r="BE805" s="623"/>
      <c r="BF805" s="623"/>
      <c r="BG805" s="623"/>
      <c r="BH805" s="623"/>
    </row>
    <row r="806" spans="1:60" s="258" customFormat="1" ht="24" customHeight="1" x14ac:dyDescent="0.2">
      <c r="A806" s="965">
        <v>44546</v>
      </c>
      <c r="B806" s="154">
        <v>2558</v>
      </c>
      <c r="C806" s="927" t="s">
        <v>12510</v>
      </c>
      <c r="D806" s="961"/>
      <c r="E806" s="717">
        <v>42203.6</v>
      </c>
      <c r="F806" s="1018">
        <f t="shared" si="17"/>
        <v>329130.24999999994</v>
      </c>
      <c r="G806" s="14"/>
      <c r="H806" s="623"/>
      <c r="I806" s="623"/>
      <c r="J806" s="623"/>
      <c r="K806" s="623"/>
      <c r="L806" s="623"/>
      <c r="M806" s="623"/>
      <c r="N806" s="623"/>
      <c r="O806" s="623"/>
      <c r="P806" s="623"/>
      <c r="Q806" s="623"/>
      <c r="R806" s="623"/>
      <c r="S806" s="623"/>
      <c r="T806" s="623"/>
      <c r="U806" s="623"/>
      <c r="V806" s="623"/>
      <c r="W806" s="623"/>
      <c r="X806" s="623"/>
      <c r="Y806" s="623"/>
      <c r="Z806" s="623"/>
      <c r="AA806" s="623"/>
      <c r="AB806" s="623"/>
      <c r="AC806" s="623"/>
      <c r="AD806" s="623"/>
      <c r="AE806" s="623"/>
      <c r="AF806" s="623"/>
      <c r="AG806" s="623"/>
      <c r="AH806" s="623"/>
      <c r="AI806" s="623"/>
      <c r="AJ806" s="623"/>
      <c r="AK806" s="623"/>
      <c r="AL806" s="623"/>
      <c r="AM806" s="623"/>
      <c r="AN806" s="623"/>
      <c r="AO806" s="623"/>
      <c r="AP806" s="623"/>
      <c r="AQ806" s="623"/>
      <c r="AR806" s="623"/>
      <c r="AS806" s="623"/>
      <c r="AT806" s="623"/>
      <c r="AU806" s="623"/>
      <c r="AV806" s="623"/>
      <c r="AW806" s="623"/>
      <c r="AX806" s="623"/>
      <c r="AY806" s="623"/>
      <c r="AZ806" s="623"/>
      <c r="BA806" s="623"/>
      <c r="BB806" s="623"/>
      <c r="BC806" s="623"/>
      <c r="BD806" s="623"/>
      <c r="BE806" s="623"/>
      <c r="BF806" s="623"/>
      <c r="BG806" s="623"/>
      <c r="BH806" s="623"/>
    </row>
    <row r="807" spans="1:60" s="258" customFormat="1" ht="21" customHeight="1" x14ac:dyDescent="0.2">
      <c r="A807" s="965">
        <v>44546</v>
      </c>
      <c r="B807" s="154">
        <v>2559</v>
      </c>
      <c r="C807" s="927" t="s">
        <v>12511</v>
      </c>
      <c r="D807" s="968"/>
      <c r="E807" s="717">
        <v>9000</v>
      </c>
      <c r="F807" s="1018">
        <f t="shared" si="17"/>
        <v>320130.24999999994</v>
      </c>
      <c r="G807" s="14"/>
      <c r="H807" s="623"/>
      <c r="I807" s="623"/>
      <c r="J807" s="623"/>
      <c r="K807" s="623"/>
      <c r="L807" s="623"/>
      <c r="M807" s="623"/>
      <c r="N807" s="623"/>
      <c r="O807" s="623"/>
      <c r="P807" s="623"/>
      <c r="Q807" s="623"/>
      <c r="R807" s="623"/>
      <c r="S807" s="623"/>
      <c r="T807" s="623"/>
      <c r="U807" s="623"/>
      <c r="V807" s="623"/>
      <c r="W807" s="623"/>
      <c r="X807" s="623"/>
      <c r="Y807" s="623"/>
      <c r="Z807" s="623"/>
      <c r="AA807" s="623"/>
      <c r="AB807" s="623"/>
      <c r="AC807" s="623"/>
      <c r="AD807" s="623"/>
      <c r="AE807" s="623"/>
      <c r="AF807" s="623"/>
      <c r="AG807" s="623"/>
      <c r="AH807" s="623"/>
      <c r="AI807" s="623"/>
      <c r="AJ807" s="623"/>
      <c r="AK807" s="623"/>
      <c r="AL807" s="623"/>
      <c r="AM807" s="623"/>
      <c r="AN807" s="623"/>
      <c r="AO807" s="623"/>
      <c r="AP807" s="623"/>
      <c r="AQ807" s="623"/>
      <c r="AR807" s="623"/>
      <c r="AS807" s="623"/>
      <c r="AT807" s="623"/>
      <c r="AU807" s="623"/>
      <c r="AV807" s="623"/>
      <c r="AW807" s="623"/>
      <c r="AX807" s="623"/>
      <c r="AY807" s="623"/>
      <c r="AZ807" s="623"/>
      <c r="BA807" s="623"/>
      <c r="BB807" s="623"/>
      <c r="BC807" s="623"/>
      <c r="BD807" s="623"/>
      <c r="BE807" s="623"/>
      <c r="BF807" s="623"/>
      <c r="BG807" s="623"/>
      <c r="BH807" s="623"/>
    </row>
    <row r="808" spans="1:60" s="258" customFormat="1" ht="21.75" customHeight="1" x14ac:dyDescent="0.2">
      <c r="A808" s="965">
        <v>44546</v>
      </c>
      <c r="B808" s="154">
        <v>2560</v>
      </c>
      <c r="C808" s="927" t="str">
        <f>UPPER("pago fact. B1100009225 alquiler local Vicente noble corresp")</f>
        <v>PAGO FACT. B1100009225 ALQUILER LOCAL VICENTE NOBLE CORRESP</v>
      </c>
      <c r="D808" s="968"/>
      <c r="E808" s="717">
        <v>15300</v>
      </c>
      <c r="F808" s="1018">
        <f t="shared" si="17"/>
        <v>304830.24999999994</v>
      </c>
      <c r="G808" s="14"/>
      <c r="H808" s="623"/>
      <c r="I808" s="623"/>
      <c r="J808" s="623"/>
      <c r="K808" s="623"/>
      <c r="L808" s="623"/>
      <c r="M808" s="623"/>
      <c r="N808" s="623"/>
      <c r="O808" s="623"/>
      <c r="P808" s="623"/>
      <c r="Q808" s="623"/>
      <c r="R808" s="623"/>
      <c r="S808" s="623"/>
      <c r="T808" s="623"/>
      <c r="U808" s="623"/>
      <c r="V808" s="623"/>
      <c r="W808" s="623"/>
      <c r="X808" s="623"/>
      <c r="Y808" s="623"/>
      <c r="Z808" s="623"/>
      <c r="AA808" s="623"/>
      <c r="AB808" s="623"/>
      <c r="AC808" s="623"/>
      <c r="AD808" s="623"/>
      <c r="AE808" s="623"/>
      <c r="AF808" s="623"/>
      <c r="AG808" s="623"/>
      <c r="AH808" s="623"/>
      <c r="AI808" s="623"/>
      <c r="AJ808" s="623"/>
      <c r="AK808" s="623"/>
      <c r="AL808" s="623"/>
      <c r="AM808" s="623"/>
      <c r="AN808" s="623"/>
      <c r="AO808" s="623"/>
      <c r="AP808" s="623"/>
      <c r="AQ808" s="623"/>
      <c r="AR808" s="623"/>
      <c r="AS808" s="623"/>
      <c r="AT808" s="623"/>
      <c r="AU808" s="623"/>
      <c r="AV808" s="623"/>
      <c r="AW808" s="623"/>
      <c r="AX808" s="623"/>
      <c r="AY808" s="623"/>
      <c r="AZ808" s="623"/>
      <c r="BA808" s="623"/>
      <c r="BB808" s="623"/>
      <c r="BC808" s="623"/>
      <c r="BD808" s="623"/>
      <c r="BE808" s="623"/>
      <c r="BF808" s="623"/>
      <c r="BG808" s="623"/>
      <c r="BH808" s="623"/>
    </row>
    <row r="809" spans="1:60" s="258" customFormat="1" ht="23.25" customHeight="1" x14ac:dyDescent="0.2">
      <c r="A809" s="965">
        <v>44546</v>
      </c>
      <c r="B809" s="154">
        <v>2561</v>
      </c>
      <c r="C809" s="927" t="str">
        <f>UPPER("pago fact. B1100009229 pago alquiler local Tamayo corresp. Al mes e diciembre /21")</f>
        <v>PAGO FACT. B1100009229 PAGO ALQUILER LOCAL TAMAYO CORRESP. AL MES E DICIEMBRE /21</v>
      </c>
      <c r="D809" s="961"/>
      <c r="E809" s="717">
        <v>7110</v>
      </c>
      <c r="F809" s="1018">
        <f t="shared" si="17"/>
        <v>297720.24999999994</v>
      </c>
      <c r="G809" s="14"/>
      <c r="H809" s="623"/>
      <c r="I809" s="623"/>
      <c r="J809" s="623"/>
      <c r="K809" s="623"/>
      <c r="L809" s="623"/>
      <c r="M809" s="623"/>
      <c r="N809" s="623"/>
      <c r="O809" s="623"/>
      <c r="P809" s="623"/>
      <c r="Q809" s="623"/>
      <c r="R809" s="623"/>
      <c r="S809" s="623"/>
      <c r="T809" s="623"/>
      <c r="U809" s="623"/>
      <c r="V809" s="623"/>
      <c r="W809" s="623"/>
      <c r="X809" s="623"/>
      <c r="Y809" s="623"/>
      <c r="Z809" s="623"/>
      <c r="AA809" s="623"/>
      <c r="AB809" s="623"/>
      <c r="AC809" s="623"/>
      <c r="AD809" s="623"/>
      <c r="AE809" s="623"/>
      <c r="AF809" s="623"/>
      <c r="AG809" s="623"/>
      <c r="AH809" s="623"/>
      <c r="AI809" s="623"/>
      <c r="AJ809" s="623"/>
      <c r="AK809" s="623"/>
      <c r="AL809" s="623"/>
      <c r="AM809" s="623"/>
      <c r="AN809" s="623"/>
      <c r="AO809" s="623"/>
      <c r="AP809" s="623"/>
      <c r="AQ809" s="623"/>
      <c r="AR809" s="623"/>
      <c r="AS809" s="623"/>
      <c r="AT809" s="623"/>
      <c r="AU809" s="623"/>
      <c r="AV809" s="623"/>
      <c r="AW809" s="623"/>
      <c r="AX809" s="623"/>
      <c r="AY809" s="623"/>
      <c r="AZ809" s="623"/>
      <c r="BA809" s="623"/>
      <c r="BB809" s="623"/>
      <c r="BC809" s="623"/>
      <c r="BD809" s="623"/>
      <c r="BE809" s="623"/>
      <c r="BF809" s="623"/>
      <c r="BG809" s="623"/>
      <c r="BH809" s="623"/>
    </row>
    <row r="810" spans="1:60" s="258" customFormat="1" ht="22.5" customHeight="1" x14ac:dyDescent="0.2">
      <c r="A810" s="965">
        <v>44546</v>
      </c>
      <c r="B810" s="154">
        <v>2562</v>
      </c>
      <c r="C810" s="927" t="str">
        <f>UPPER("pago fact. B1100009231 pago alquiler Galván corresp. De diciembre/21")</f>
        <v>PAGO FACT. B1100009231 PAGO ALQUILER GALVÁN CORRESP. DE DICIEMBRE/21</v>
      </c>
      <c r="D810" s="961"/>
      <c r="E810" s="717">
        <v>4500</v>
      </c>
      <c r="F810" s="1018">
        <f t="shared" si="17"/>
        <v>293220.24999999994</v>
      </c>
      <c r="G810" s="14"/>
      <c r="H810" s="623"/>
      <c r="I810" s="623"/>
      <c r="J810" s="623"/>
      <c r="K810" s="623"/>
      <c r="L810" s="623"/>
      <c r="M810" s="623"/>
      <c r="N810" s="623"/>
      <c r="O810" s="623"/>
      <c r="P810" s="623"/>
      <c r="Q810" s="623"/>
      <c r="R810" s="623"/>
      <c r="S810" s="623"/>
      <c r="T810" s="623"/>
      <c r="U810" s="623"/>
      <c r="V810" s="623"/>
      <c r="W810" s="623"/>
      <c r="X810" s="623"/>
      <c r="Y810" s="623"/>
      <c r="Z810" s="623"/>
      <c r="AA810" s="623"/>
      <c r="AB810" s="623"/>
      <c r="AC810" s="623"/>
      <c r="AD810" s="623"/>
      <c r="AE810" s="623"/>
      <c r="AF810" s="623"/>
      <c r="AG810" s="623"/>
      <c r="AH810" s="623"/>
      <c r="AI810" s="623"/>
      <c r="AJ810" s="623"/>
      <c r="AK810" s="623"/>
      <c r="AL810" s="623"/>
      <c r="AM810" s="623"/>
      <c r="AN810" s="623"/>
      <c r="AO810" s="623"/>
      <c r="AP810" s="623"/>
      <c r="AQ810" s="623"/>
      <c r="AR810" s="623"/>
      <c r="AS810" s="623"/>
      <c r="AT810" s="623"/>
      <c r="AU810" s="623"/>
      <c r="AV810" s="623"/>
      <c r="AW810" s="623"/>
      <c r="AX810" s="623"/>
      <c r="AY810" s="623"/>
      <c r="AZ810" s="623"/>
      <c r="BA810" s="623"/>
      <c r="BB810" s="623"/>
      <c r="BC810" s="623"/>
      <c r="BD810" s="623"/>
      <c r="BE810" s="623"/>
      <c r="BF810" s="623"/>
      <c r="BG810" s="623"/>
      <c r="BH810" s="623"/>
    </row>
    <row r="811" spans="1:60" ht="26.25" customHeight="1" x14ac:dyDescent="0.2">
      <c r="A811" s="965">
        <v>44546</v>
      </c>
      <c r="B811" s="154">
        <v>2563</v>
      </c>
      <c r="C811" s="927" t="str">
        <f>UPPER("pago alquiler local cabral fact. B1100009228 corresp. De diciembre/21")</f>
        <v>PAGO ALQUILER LOCAL CABRAL FACT. B1100009228 CORRESP. DE DICIEMBRE/21</v>
      </c>
      <c r="D811" s="961"/>
      <c r="E811" s="717">
        <v>10800</v>
      </c>
      <c r="F811" s="1018">
        <f t="shared" si="17"/>
        <v>282420.24999999994</v>
      </c>
    </row>
    <row r="812" spans="1:60" ht="29.25" customHeight="1" x14ac:dyDescent="0.2">
      <c r="A812" s="965">
        <v>44546</v>
      </c>
      <c r="B812" s="154">
        <v>2564</v>
      </c>
      <c r="C812" s="927" t="str">
        <f>UPPER("pago fact. B1100009227 pago alquiler Neyba corresp. Al mes de diciembre/21")</f>
        <v>PAGO FACT. B1100009227 PAGO ALQUILER NEYBA CORRESP. AL MES DE DICIEMBRE/21</v>
      </c>
      <c r="D812" s="961"/>
      <c r="E812" s="717">
        <v>20070</v>
      </c>
      <c r="F812" s="1018">
        <f t="shared" si="17"/>
        <v>262350.24999999994</v>
      </c>
    </row>
    <row r="813" spans="1:60" ht="21.75" customHeight="1" x14ac:dyDescent="0.2">
      <c r="A813" s="965">
        <v>44546</v>
      </c>
      <c r="B813" s="154">
        <v>2565</v>
      </c>
      <c r="C813" s="927" t="str">
        <f>UPPER("pago fact. B1100009226 pago alquiler local Jimani diciembre/21")</f>
        <v>PAGO FACT. B1100009226 PAGO ALQUILER LOCAL JIMANI DICIEMBRE/21</v>
      </c>
      <c r="D813" s="961"/>
      <c r="E813" s="717">
        <v>8910</v>
      </c>
      <c r="F813" s="1018">
        <f t="shared" si="17"/>
        <v>253440.24999999994</v>
      </c>
    </row>
    <row r="814" spans="1:60" ht="29.25" customHeight="1" x14ac:dyDescent="0.2">
      <c r="A814" s="965">
        <v>44546</v>
      </c>
      <c r="B814" s="154">
        <v>2566</v>
      </c>
      <c r="C814" s="927" t="str">
        <f>UPPER("pago alquiler local Duverge fact. B1100009234 corresp. De diciembre/21")</f>
        <v>PAGO ALQUILER LOCAL DUVERGE FACT. B1100009234 CORRESP. DE DICIEMBRE/21</v>
      </c>
      <c r="D814" s="961"/>
      <c r="E814" s="717">
        <v>2520</v>
      </c>
      <c r="F814" s="1018">
        <f t="shared" si="17"/>
        <v>250920.24999999994</v>
      </c>
      <c r="I814" s="14" t="s">
        <v>12286</v>
      </c>
    </row>
    <row r="815" spans="1:60" ht="21" customHeight="1" x14ac:dyDescent="0.2">
      <c r="A815" s="965">
        <v>44546</v>
      </c>
      <c r="B815" s="154">
        <v>2567</v>
      </c>
      <c r="C815" s="927" t="str">
        <f>UPPER("pago fact. B1100009226 pago alquiler local Jimani diciembre/21")</f>
        <v>PAGO FACT. B1100009226 PAGO ALQUILER LOCAL JIMANI DICIEMBRE/21</v>
      </c>
      <c r="D815" s="961"/>
      <c r="E815" s="717">
        <v>8910</v>
      </c>
      <c r="F815" s="1018">
        <f t="shared" si="17"/>
        <v>242010.24999999994</v>
      </c>
    </row>
    <row r="816" spans="1:60" ht="28.5" customHeight="1" x14ac:dyDescent="0.2">
      <c r="A816" s="965">
        <v>44546</v>
      </c>
      <c r="B816" s="154">
        <v>2568</v>
      </c>
      <c r="C816" s="927" t="s">
        <v>12512</v>
      </c>
      <c r="D816" s="961"/>
      <c r="E816" s="717">
        <v>54000</v>
      </c>
      <c r="F816" s="1018">
        <f t="shared" si="17"/>
        <v>188010.24999999994</v>
      </c>
    </row>
    <row r="817" spans="1:60" ht="33" customHeight="1" x14ac:dyDescent="0.2">
      <c r="A817" s="965">
        <v>44546</v>
      </c>
      <c r="B817" s="154">
        <v>2569</v>
      </c>
      <c r="C817" s="927" t="str">
        <f>UPPER("pago  b1100009232 pago alquiler enriquillo, corresp. A los meses de Octubre a  Diciembre/21")</f>
        <v>PAGO  B1100009232 PAGO ALQUILER ENRIQUILLO, CORRESP. A LOS MESES DE OCTUBRE A  DICIEMBRE/21</v>
      </c>
      <c r="D817" s="961"/>
      <c r="E817" s="717">
        <v>27000</v>
      </c>
      <c r="F817" s="1018">
        <f t="shared" si="17"/>
        <v>161010.24999999994</v>
      </c>
    </row>
    <row r="818" spans="1:60" s="235" customFormat="1" ht="21" customHeight="1" x14ac:dyDescent="0.2">
      <c r="A818" s="965">
        <v>44546</v>
      </c>
      <c r="B818" s="154">
        <v>2570</v>
      </c>
      <c r="C818" s="927" t="s">
        <v>41</v>
      </c>
      <c r="D818" s="961"/>
      <c r="E818" s="1019"/>
      <c r="F818" s="1018">
        <f t="shared" si="17"/>
        <v>161010.24999999994</v>
      </c>
      <c r="G818" s="908"/>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79"/>
      <c r="AE818" s="279"/>
      <c r="AF818" s="279"/>
      <c r="AG818" s="279"/>
      <c r="AH818" s="279"/>
      <c r="AI818" s="279"/>
      <c r="AJ818" s="279"/>
      <c r="AK818" s="279"/>
      <c r="AL818" s="279"/>
      <c r="AM818" s="279"/>
      <c r="AN818" s="279"/>
      <c r="AO818" s="279"/>
      <c r="AP818" s="279"/>
      <c r="AQ818" s="279"/>
      <c r="AR818" s="279"/>
      <c r="AS818" s="279"/>
      <c r="AT818" s="279"/>
      <c r="AU818" s="279"/>
      <c r="AV818" s="279"/>
      <c r="AW818" s="279"/>
      <c r="AX818" s="279"/>
      <c r="AY818" s="279"/>
      <c r="AZ818" s="279"/>
      <c r="BA818" s="279"/>
      <c r="BB818" s="279"/>
      <c r="BC818" s="279"/>
      <c r="BD818" s="279"/>
      <c r="BE818" s="279"/>
      <c r="BF818" s="279"/>
      <c r="BG818" s="279"/>
      <c r="BH818" s="279"/>
    </row>
    <row r="819" spans="1:60" ht="39.75" customHeight="1" x14ac:dyDescent="0.2">
      <c r="A819" s="965">
        <v>44546</v>
      </c>
      <c r="B819" s="154">
        <v>2571</v>
      </c>
      <c r="C819" s="927" t="str">
        <f>UPPER("compra de varios materiales tales como, couplin, adaptadores, codos, reducciones, tee, entre otros para ser utilizados en el Ac. Regional Barahona")</f>
        <v>COMPRA DE VARIOS MATERIALES TALES COMO, COUPLIN, ADAPTADORES, CODOS, REDUCCIONES, TEE, ENTRE OTROS PARA SER UTILIZADOS EN EL AC. REGIONAL BARAHONA</v>
      </c>
      <c r="D819" s="961"/>
      <c r="E819" s="717">
        <v>72988.87</v>
      </c>
      <c r="F819" s="1018">
        <f t="shared" si="17"/>
        <v>88021.379999999946</v>
      </c>
    </row>
    <row r="820" spans="1:60" ht="33" customHeight="1" x14ac:dyDescent="0.2">
      <c r="A820" s="965">
        <v>44546</v>
      </c>
      <c r="B820" s="154">
        <v>2572</v>
      </c>
      <c r="C820" s="927" t="str">
        <f>UPPER("compra de filtros, correas, válvulas, juntas, bandas, entre otros, para ser usados en reparación de varios vehículos")</f>
        <v>COMPRA DE FILTROS, CORREAS, VÁLVULAS, JUNTAS, BANDAS, ENTRE OTROS, PARA SER USADOS EN REPARACIÓN DE VARIOS VEHÍCULOS</v>
      </c>
      <c r="D820" s="961"/>
      <c r="E820" s="717">
        <v>21407.75</v>
      </c>
      <c r="F820" s="1018">
        <f t="shared" si="17"/>
        <v>66613.629999999946</v>
      </c>
    </row>
    <row r="821" spans="1:60" ht="32.25" customHeight="1" x14ac:dyDescent="0.2">
      <c r="A821" s="965">
        <v>44546</v>
      </c>
      <c r="B821" s="154">
        <v>2573</v>
      </c>
      <c r="C821" s="927" t="str">
        <f>UPPER("pago viatico por viajar a sto. Dgo. El día 22/11/21 con el objetivo de participar en reunion sistema integrado de gestión financiera")</f>
        <v>PAGO VIATICO POR VIAJAR A STO. DGO. EL DÍA 22/11/21 CON EL OBJETIVO DE PARTICIPAR EN REUNION SISTEMA INTEGRADO DE GESTIÓN FINANCIERA</v>
      </c>
      <c r="D821" s="961"/>
      <c r="E821" s="717">
        <v>2450</v>
      </c>
      <c r="F821" s="1018">
        <f t="shared" si="17"/>
        <v>64163.629999999946</v>
      </c>
    </row>
    <row r="822" spans="1:60" ht="33" customHeight="1" x14ac:dyDescent="0.2">
      <c r="A822" s="965">
        <v>44546</v>
      </c>
      <c r="B822" s="154">
        <v>2574</v>
      </c>
      <c r="C822" s="927" t="str">
        <f>UPPER("pago viatico por viajar a sto. Dgo. El día 1/11/21 con el objetivo de participar en reunion con el Director Ejecutivo")</f>
        <v>PAGO VIATICO POR VIAJAR A STO. DGO. EL DÍA 1/11/21 CON EL OBJETIVO DE PARTICIPAR EN REUNION CON EL DIRECTOR EJECUTIVO</v>
      </c>
      <c r="D822" s="961"/>
      <c r="E822" s="717">
        <v>2200</v>
      </c>
      <c r="F822" s="1018">
        <f t="shared" si="17"/>
        <v>61963.629999999946</v>
      </c>
    </row>
    <row r="823" spans="1:60" ht="31.5" customHeight="1" x14ac:dyDescent="0.2">
      <c r="A823" s="965">
        <v>44546</v>
      </c>
      <c r="B823" s="154">
        <v>2575</v>
      </c>
      <c r="C823" s="927" t="str">
        <f>UPPER("pago viatico por viajar a sto. Dgo. Los días 01 y 25/11/21 con el objetivo de llevar al ing. Elson pena a participar en reunion ")</f>
        <v xml:space="preserve">PAGO VIATICO POR VIAJAR A STO. DGO. LOS DÍAS 01 Y 25/11/21 CON EL OBJETIVO DE LLEVAR AL ING. ELSON PENA A PARTICIPAR EN REUNION </v>
      </c>
      <c r="D823" s="961"/>
      <c r="E823" s="717">
        <v>4400</v>
      </c>
      <c r="F823" s="1018">
        <f t="shared" si="17"/>
        <v>57563.629999999946</v>
      </c>
    </row>
    <row r="824" spans="1:60" ht="30" customHeight="1" x14ac:dyDescent="0.2">
      <c r="A824" s="1017">
        <v>44547</v>
      </c>
      <c r="B824" s="154">
        <v>2576</v>
      </c>
      <c r="C824" s="927" t="str">
        <f>UPPER("compra de mangueras, tubos, teflón, reducción, llaves, entre otros, para ser usados en la planta de aguas residuales de Barahona")</f>
        <v>COMPRA DE MANGUERAS, TUBOS, TEFLÓN, REDUCCIÓN, LLAVES, ENTRE OTROS, PARA SER USADOS EN LA PLANTA DE AGUAS RESIDUALES DE BARAHONA</v>
      </c>
      <c r="D824" s="961"/>
      <c r="E824" s="717">
        <v>33869.01</v>
      </c>
      <c r="F824" s="1018">
        <f t="shared" si="17"/>
        <v>23694.619999999944</v>
      </c>
    </row>
    <row r="825" spans="1:60" ht="45" customHeight="1" x14ac:dyDescent="0.2">
      <c r="A825" s="1017"/>
      <c r="B825" s="154"/>
      <c r="C825" s="927"/>
      <c r="D825" s="961"/>
      <c r="E825" s="717"/>
      <c r="F825" s="494"/>
    </row>
    <row r="826" spans="1:60" ht="36" customHeight="1" x14ac:dyDescent="0.2">
      <c r="A826" s="1017"/>
      <c r="B826" s="154"/>
      <c r="C826" s="927"/>
      <c r="D826" s="961"/>
      <c r="E826" s="717"/>
      <c r="F826" s="494"/>
      <c r="I826" s="14" t="s">
        <v>37</v>
      </c>
    </row>
    <row r="827" spans="1:60" ht="35.25" customHeight="1" x14ac:dyDescent="0.2">
      <c r="A827" s="1017"/>
      <c r="B827" s="154"/>
      <c r="C827" s="927"/>
      <c r="D827" s="961"/>
      <c r="E827" s="717"/>
      <c r="F827" s="494"/>
    </row>
    <row r="828" spans="1:60" ht="35.25" customHeight="1" x14ac:dyDescent="0.2">
      <c r="A828" s="1017"/>
      <c r="B828" s="154"/>
      <c r="C828" s="927"/>
      <c r="D828" s="961"/>
      <c r="E828" s="717"/>
      <c r="F828" s="494"/>
    </row>
    <row r="829" spans="1:60" ht="33.75" customHeight="1" x14ac:dyDescent="0.2">
      <c r="A829" s="1017"/>
      <c r="B829" s="1037"/>
      <c r="C829" s="936"/>
      <c r="D829" s="961"/>
      <c r="E829" s="1038"/>
      <c r="F829" s="960"/>
    </row>
    <row r="830" spans="1:60" ht="42.75" customHeight="1" x14ac:dyDescent="0.2">
      <c r="A830" s="1017"/>
      <c r="B830" s="1037"/>
      <c r="C830" s="936"/>
      <c r="D830" s="961"/>
      <c r="E830" s="1038"/>
      <c r="F830" s="960"/>
    </row>
    <row r="831" spans="1:60" ht="45.75" customHeight="1" x14ac:dyDescent="0.2">
      <c r="A831" s="1017"/>
      <c r="B831" s="1037"/>
      <c r="C831" s="936"/>
      <c r="D831" s="961"/>
      <c r="E831" s="1038"/>
      <c r="F831" s="960"/>
    </row>
    <row r="832" spans="1:60" ht="29.25" customHeight="1" x14ac:dyDescent="0.2">
      <c r="A832" s="1017"/>
      <c r="B832" s="1037"/>
      <c r="C832" s="936"/>
      <c r="D832" s="961"/>
      <c r="E832" s="1038"/>
      <c r="F832" s="960"/>
    </row>
    <row r="833" spans="1:10" ht="29.25" customHeight="1" x14ac:dyDescent="0.2">
      <c r="A833" s="987"/>
      <c r="B833" s="1016"/>
      <c r="C833" s="934"/>
      <c r="D833" s="988"/>
      <c r="E833" s="1039"/>
      <c r="F833" s="989"/>
    </row>
    <row r="834" spans="1:10" ht="41.25" customHeight="1" x14ac:dyDescent="0.2">
      <c r="A834" s="987"/>
      <c r="B834" s="1016"/>
      <c r="C834" s="934"/>
      <c r="D834" s="988"/>
      <c r="E834" s="1039"/>
      <c r="F834" s="989"/>
    </row>
    <row r="835" spans="1:10" ht="33" customHeight="1" x14ac:dyDescent="0.2">
      <c r="A835" s="987"/>
      <c r="B835" s="1016"/>
      <c r="C835" s="934"/>
      <c r="D835" s="988"/>
      <c r="E835" s="1039"/>
      <c r="F835" s="989"/>
    </row>
    <row r="836" spans="1:10" ht="35.25" customHeight="1" x14ac:dyDescent="0.2">
      <c r="A836" s="987"/>
      <c r="B836" s="1016"/>
      <c r="C836" s="934"/>
      <c r="D836" s="988"/>
      <c r="E836" s="990"/>
      <c r="F836" s="989"/>
    </row>
    <row r="837" spans="1:10" ht="30.75" customHeight="1" x14ac:dyDescent="0.2">
      <c r="A837" s="932"/>
      <c r="B837" s="933"/>
      <c r="C837" s="934"/>
      <c r="D837" s="69"/>
      <c r="E837" s="772"/>
      <c r="F837" s="112"/>
    </row>
    <row r="838" spans="1:10" ht="30.75" customHeight="1" x14ac:dyDescent="0.2">
      <c r="A838" s="932"/>
      <c r="B838" s="933"/>
      <c r="C838" s="934"/>
      <c r="D838" s="69"/>
      <c r="E838" s="772"/>
      <c r="F838" s="112"/>
    </row>
    <row r="839" spans="1:10" ht="15" customHeight="1" x14ac:dyDescent="0.25">
      <c r="A839" s="1171" t="s">
        <v>0</v>
      </c>
      <c r="B839" s="1171"/>
      <c r="C839" s="1171"/>
      <c r="D839" s="1171"/>
      <c r="E839" s="1171"/>
      <c r="F839" s="1171"/>
    </row>
    <row r="840" spans="1:10" ht="15" customHeight="1" x14ac:dyDescent="0.25">
      <c r="A840" s="1171" t="s">
        <v>1</v>
      </c>
      <c r="B840" s="1171"/>
      <c r="C840" s="1171"/>
      <c r="D840" s="1171"/>
      <c r="E840" s="1171"/>
      <c r="F840" s="1171"/>
    </row>
    <row r="841" spans="1:10" ht="15" customHeight="1" x14ac:dyDescent="0.25">
      <c r="A841" s="1173" t="s">
        <v>11458</v>
      </c>
      <c r="B841" s="1173"/>
      <c r="C841" s="1173"/>
      <c r="D841" s="1173"/>
      <c r="E841" s="1173"/>
      <c r="F841" s="1173"/>
    </row>
    <row r="842" spans="1:10" ht="15" customHeight="1" x14ac:dyDescent="0.25">
      <c r="A842" s="1173" t="s">
        <v>2</v>
      </c>
      <c r="B842" s="1173"/>
      <c r="C842" s="1173"/>
      <c r="D842" s="1173"/>
      <c r="E842" s="1173"/>
      <c r="F842" s="1173"/>
    </row>
    <row r="843" spans="1:10" ht="15" customHeight="1" x14ac:dyDescent="0.25">
      <c r="A843" s="737"/>
      <c r="B843" s="750"/>
      <c r="C843" s="754"/>
      <c r="D843" s="755"/>
      <c r="E843" s="752"/>
      <c r="F843" s="753"/>
    </row>
    <row r="844" spans="1:10" ht="15" customHeight="1" x14ac:dyDescent="0.2">
      <c r="A844" s="1309" t="s">
        <v>29</v>
      </c>
      <c r="B844" s="1309"/>
      <c r="C844" s="1309"/>
      <c r="D844" s="1309"/>
      <c r="E844" s="1309"/>
      <c r="F844" s="1309"/>
    </row>
    <row r="845" spans="1:10" ht="15" customHeight="1" x14ac:dyDescent="0.2">
      <c r="A845" s="1309" t="s">
        <v>4</v>
      </c>
      <c r="B845" s="1309"/>
      <c r="C845" s="1309"/>
      <c r="D845" s="1309"/>
      <c r="E845" s="1309"/>
      <c r="F845" s="726">
        <v>103552.64</v>
      </c>
      <c r="G845" s="857" t="s">
        <v>12038</v>
      </c>
      <c r="H845" s="857"/>
      <c r="I845" s="857"/>
      <c r="J845" s="857"/>
    </row>
    <row r="846" spans="1:10" ht="15" customHeight="1" x14ac:dyDescent="0.2">
      <c r="A846" s="1043" t="s">
        <v>5</v>
      </c>
      <c r="B846" s="1043" t="s">
        <v>23</v>
      </c>
      <c r="C846" s="1043" t="s">
        <v>22</v>
      </c>
      <c r="D846" s="1043" t="s">
        <v>8</v>
      </c>
      <c r="E846" s="1043" t="s">
        <v>9</v>
      </c>
      <c r="F846" s="1043" t="s">
        <v>6181</v>
      </c>
      <c r="G846" s="857" t="s">
        <v>12039</v>
      </c>
      <c r="H846" s="857"/>
      <c r="I846" s="857"/>
      <c r="J846" s="857"/>
    </row>
    <row r="847" spans="1:10" ht="15" customHeight="1" x14ac:dyDescent="0.2">
      <c r="A847" s="61"/>
      <c r="B847" s="1"/>
      <c r="C847" s="2" t="s">
        <v>27</v>
      </c>
      <c r="D847" s="970">
        <v>4040815.81</v>
      </c>
      <c r="E847" s="40"/>
      <c r="F847" s="494">
        <f>F845+D847</f>
        <v>4144368.45</v>
      </c>
      <c r="G847" s="857" t="s">
        <v>12040</v>
      </c>
      <c r="H847" s="857"/>
      <c r="I847" s="857"/>
      <c r="J847" s="857"/>
    </row>
    <row r="848" spans="1:10" ht="15" customHeight="1" x14ac:dyDescent="0.2">
      <c r="A848" s="61"/>
      <c r="B848" s="1"/>
      <c r="C848" s="2" t="s">
        <v>10166</v>
      </c>
      <c r="D848" s="40"/>
      <c r="E848" s="40"/>
      <c r="F848" s="494">
        <f>F847+D848</f>
        <v>4144368.45</v>
      </c>
    </row>
    <row r="849" spans="1:61" ht="15" customHeight="1" x14ac:dyDescent="0.2">
      <c r="A849" s="61"/>
      <c r="B849" s="1"/>
      <c r="C849" s="2" t="s">
        <v>1084</v>
      </c>
      <c r="D849" s="62"/>
      <c r="E849" s="455"/>
      <c r="F849" s="494">
        <f>F848</f>
        <v>4144368.45</v>
      </c>
    </row>
    <row r="850" spans="1:61" ht="15" customHeight="1" x14ac:dyDescent="0.2">
      <c r="A850" s="61"/>
      <c r="B850" s="1"/>
      <c r="C850" s="530" t="s">
        <v>2479</v>
      </c>
      <c r="D850" s="62"/>
      <c r="E850" s="455">
        <v>5254.99</v>
      </c>
      <c r="F850" s="494">
        <f>F849-E850</f>
        <v>4139113.46</v>
      </c>
    </row>
    <row r="851" spans="1:61" ht="15" customHeight="1" x14ac:dyDescent="0.2">
      <c r="A851" s="61"/>
      <c r="B851" s="1"/>
      <c r="C851" s="530" t="s">
        <v>13338</v>
      </c>
      <c r="D851" s="40">
        <v>11210.24</v>
      </c>
      <c r="E851" s="455"/>
      <c r="F851" s="494">
        <f>F850+D851</f>
        <v>4150323.7</v>
      </c>
    </row>
    <row r="852" spans="1:61" ht="15" customHeight="1" x14ac:dyDescent="0.2">
      <c r="A852" s="61"/>
      <c r="B852" s="1"/>
      <c r="C852" s="2" t="s">
        <v>1083</v>
      </c>
      <c r="D852" s="62"/>
      <c r="E852" s="455">
        <v>500</v>
      </c>
      <c r="F852" s="494">
        <f>F851-E852</f>
        <v>4149823.7</v>
      </c>
    </row>
    <row r="853" spans="1:61" s="452" customFormat="1" ht="15" customHeight="1" x14ac:dyDescent="0.2">
      <c r="A853" s="87"/>
      <c r="B853" s="27"/>
      <c r="C853" s="2" t="s">
        <v>1358</v>
      </c>
      <c r="D853" s="62"/>
      <c r="E853" s="717"/>
      <c r="F853" s="494">
        <f t="shared" ref="F853" si="18">F852</f>
        <v>4149823.7</v>
      </c>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79"/>
      <c r="AE853" s="279"/>
      <c r="AF853" s="279"/>
      <c r="AG853" s="279"/>
      <c r="AH853" s="279"/>
      <c r="AI853" s="279"/>
      <c r="AJ853" s="279"/>
      <c r="AK853" s="279"/>
      <c r="AL853" s="279"/>
      <c r="AM853" s="279"/>
      <c r="AN853" s="279"/>
      <c r="AO853" s="279"/>
      <c r="AP853" s="279"/>
      <c r="AQ853" s="279"/>
      <c r="AR853" s="279"/>
      <c r="AS853" s="279"/>
      <c r="AT853" s="279"/>
      <c r="AU853" s="279"/>
      <c r="AV853" s="279"/>
      <c r="AW853" s="279"/>
      <c r="AX853" s="279"/>
      <c r="AY853" s="279"/>
      <c r="AZ853" s="279"/>
      <c r="BA853" s="279"/>
      <c r="BB853" s="279"/>
      <c r="BC853" s="279"/>
      <c r="BD853" s="279"/>
      <c r="BE853" s="279"/>
      <c r="BF853" s="279"/>
      <c r="BG853" s="279"/>
      <c r="BH853" s="279"/>
      <c r="BI853" s="902"/>
    </row>
    <row r="854" spans="1:61" s="433" customFormat="1" ht="44.25" customHeight="1" x14ac:dyDescent="0.2">
      <c r="A854" s="892">
        <v>44531</v>
      </c>
      <c r="B854" s="549">
        <v>4244</v>
      </c>
      <c r="C854" s="882" t="s">
        <v>11459</v>
      </c>
      <c r="D854" s="434"/>
      <c r="E854" s="836">
        <v>42480</v>
      </c>
      <c r="F854" s="494">
        <f>F853-E854</f>
        <v>4107343.7</v>
      </c>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625"/>
    </row>
    <row r="855" spans="1:61" ht="40.5" customHeight="1" x14ac:dyDescent="0.2">
      <c r="A855" s="892">
        <v>44536</v>
      </c>
      <c r="B855" s="1014" t="s">
        <v>11902</v>
      </c>
      <c r="C855" s="882" t="s">
        <v>11880</v>
      </c>
      <c r="D855" s="434"/>
      <c r="E855" s="836">
        <v>6994</v>
      </c>
      <c r="F855" s="494">
        <f t="shared" ref="F855:F916" si="19">F854-E855</f>
        <v>4100349.7</v>
      </c>
    </row>
    <row r="856" spans="1:61" ht="33.75" customHeight="1" x14ac:dyDescent="0.2">
      <c r="A856" s="892">
        <v>44536</v>
      </c>
      <c r="B856" s="1014" t="s">
        <v>11903</v>
      </c>
      <c r="C856" s="882" t="s">
        <v>11881</v>
      </c>
      <c r="D856" s="432"/>
      <c r="E856" s="836">
        <v>50622</v>
      </c>
      <c r="F856" s="494">
        <f t="shared" si="19"/>
        <v>4049727.7</v>
      </c>
    </row>
    <row r="857" spans="1:61" ht="34.5" customHeight="1" x14ac:dyDescent="0.2">
      <c r="A857" s="892">
        <v>44536</v>
      </c>
      <c r="B857" s="1014" t="s">
        <v>11904</v>
      </c>
      <c r="C857" s="882" t="s">
        <v>11882</v>
      </c>
      <c r="D857" s="969"/>
      <c r="E857" s="836">
        <v>13457</v>
      </c>
      <c r="F857" s="494">
        <f t="shared" si="19"/>
        <v>4036270.7</v>
      </c>
    </row>
    <row r="858" spans="1:61" ht="34.5" customHeight="1" x14ac:dyDescent="0.2">
      <c r="A858" s="892">
        <v>44536</v>
      </c>
      <c r="B858" s="1014" t="s">
        <v>11905</v>
      </c>
      <c r="C858" s="882" t="s">
        <v>11883</v>
      </c>
      <c r="D858" s="969"/>
      <c r="E858" s="836">
        <v>17409.66</v>
      </c>
      <c r="F858" s="494">
        <f t="shared" si="19"/>
        <v>4018861.04</v>
      </c>
    </row>
    <row r="859" spans="1:61" ht="27.75" customHeight="1" x14ac:dyDescent="0.2">
      <c r="A859" s="892">
        <v>44536</v>
      </c>
      <c r="B859" s="1014" t="s">
        <v>11906</v>
      </c>
      <c r="C859" s="882" t="s">
        <v>11884</v>
      </c>
      <c r="D859" s="969"/>
      <c r="E859" s="836">
        <v>17160.68</v>
      </c>
      <c r="F859" s="494">
        <f t="shared" si="19"/>
        <v>4001700.36</v>
      </c>
    </row>
    <row r="860" spans="1:61" ht="38.25" customHeight="1" x14ac:dyDescent="0.2">
      <c r="A860" s="892">
        <v>44536</v>
      </c>
      <c r="B860" s="1014" t="s">
        <v>11907</v>
      </c>
      <c r="C860" s="882" t="s">
        <v>11885</v>
      </c>
      <c r="D860" s="969"/>
      <c r="E860" s="836">
        <v>24153.75</v>
      </c>
      <c r="F860" s="494">
        <f t="shared" si="19"/>
        <v>3977546.61</v>
      </c>
    </row>
    <row r="861" spans="1:61" ht="42.75" customHeight="1" x14ac:dyDescent="0.2">
      <c r="A861" s="892">
        <v>44536</v>
      </c>
      <c r="B861" s="1014" t="s">
        <v>11908</v>
      </c>
      <c r="C861" s="882" t="s">
        <v>11886</v>
      </c>
      <c r="D861" s="969"/>
      <c r="E861" s="836">
        <v>71190</v>
      </c>
      <c r="F861" s="494">
        <f t="shared" si="19"/>
        <v>3906356.61</v>
      </c>
    </row>
    <row r="862" spans="1:61" ht="39.75" customHeight="1" x14ac:dyDescent="0.2">
      <c r="A862" s="892">
        <v>44536</v>
      </c>
      <c r="B862" s="1014" t="s">
        <v>11909</v>
      </c>
      <c r="C862" s="882" t="s">
        <v>11887</v>
      </c>
      <c r="D862" s="969"/>
      <c r="E862" s="836">
        <v>121452.5</v>
      </c>
      <c r="F862" s="494">
        <f t="shared" si="19"/>
        <v>3784904.11</v>
      </c>
    </row>
    <row r="863" spans="1:61" s="628" customFormat="1" ht="41.25" customHeight="1" x14ac:dyDescent="0.25">
      <c r="A863" s="892">
        <v>44536</v>
      </c>
      <c r="B863" s="1014" t="s">
        <v>11910</v>
      </c>
      <c r="C863" s="882" t="s">
        <v>11888</v>
      </c>
      <c r="D863" s="969"/>
      <c r="E863" s="836">
        <v>121178.4</v>
      </c>
      <c r="F863" s="494">
        <f t="shared" si="19"/>
        <v>3663725.71</v>
      </c>
      <c r="G863" s="743"/>
      <c r="H863" s="743"/>
      <c r="I863" s="743"/>
      <c r="J863" s="743"/>
      <c r="K863" s="743"/>
      <c r="L863" s="743"/>
      <c r="M863" s="743"/>
      <c r="N863" s="743"/>
      <c r="O863" s="743"/>
      <c r="P863" s="743"/>
      <c r="Q863" s="743"/>
      <c r="R863" s="743"/>
      <c r="S863" s="743"/>
      <c r="T863" s="743"/>
      <c r="U863" s="743"/>
      <c r="V863" s="743"/>
      <c r="W863" s="743"/>
      <c r="X863" s="743"/>
      <c r="Y863" s="743"/>
      <c r="Z863" s="743"/>
      <c r="AA863" s="743"/>
      <c r="AB863" s="743"/>
      <c r="AC863" s="743"/>
      <c r="AD863" s="743"/>
      <c r="AE863" s="743"/>
      <c r="AF863" s="743"/>
      <c r="AG863" s="743"/>
      <c r="AH863" s="743"/>
      <c r="AI863" s="743"/>
      <c r="AJ863" s="743"/>
      <c r="AK863" s="743"/>
      <c r="AL863" s="743"/>
      <c r="AM863" s="743"/>
      <c r="AN863" s="743"/>
      <c r="AO863" s="743"/>
      <c r="AP863" s="743"/>
      <c r="AQ863" s="743"/>
      <c r="AR863" s="743"/>
      <c r="AS863" s="743"/>
      <c r="AT863" s="743"/>
      <c r="AU863" s="743"/>
      <c r="AV863" s="743"/>
      <c r="AW863" s="743"/>
      <c r="AX863" s="743"/>
      <c r="AY863" s="743"/>
      <c r="AZ863" s="743"/>
      <c r="BA863" s="743"/>
      <c r="BB863" s="743"/>
      <c r="BC863" s="743"/>
      <c r="BD863" s="743"/>
      <c r="BE863" s="743"/>
      <c r="BF863" s="743"/>
      <c r="BG863" s="743"/>
      <c r="BH863" s="743"/>
    </row>
    <row r="864" spans="1:61" s="628" customFormat="1" ht="42" customHeight="1" x14ac:dyDescent="0.25">
      <c r="A864" s="892">
        <v>44536</v>
      </c>
      <c r="B864" s="1014" t="s">
        <v>11911</v>
      </c>
      <c r="C864" s="882" t="s">
        <v>11889</v>
      </c>
      <c r="D864" s="969"/>
      <c r="E864" s="836">
        <v>84600</v>
      </c>
      <c r="F864" s="494">
        <f t="shared" si="19"/>
        <v>3579125.71</v>
      </c>
      <c r="G864" s="743"/>
      <c r="H864" s="743"/>
      <c r="I864" s="743"/>
      <c r="J864" s="743"/>
      <c r="K864" s="743"/>
      <c r="L864" s="743"/>
      <c r="M864" s="743"/>
      <c r="N864" s="743"/>
      <c r="O864" s="743"/>
      <c r="P864" s="743"/>
      <c r="Q864" s="743"/>
      <c r="R864" s="743"/>
      <c r="S864" s="743"/>
      <c r="T864" s="743"/>
      <c r="U864" s="743"/>
      <c r="V864" s="743"/>
      <c r="W864" s="743"/>
      <c r="X864" s="743"/>
      <c r="Y864" s="743"/>
      <c r="Z864" s="743"/>
      <c r="AA864" s="743"/>
      <c r="AB864" s="743"/>
      <c r="AC864" s="743"/>
      <c r="AD864" s="743"/>
      <c r="AE864" s="743"/>
      <c r="AF864" s="743"/>
      <c r="AG864" s="743"/>
      <c r="AH864" s="743"/>
      <c r="AI864" s="743"/>
      <c r="AJ864" s="743"/>
      <c r="AK864" s="743"/>
      <c r="AL864" s="743"/>
      <c r="AM864" s="743"/>
      <c r="AN864" s="743"/>
      <c r="AO864" s="743"/>
      <c r="AP864" s="743"/>
      <c r="AQ864" s="743"/>
      <c r="AR864" s="743"/>
      <c r="AS864" s="743"/>
      <c r="AT864" s="743"/>
      <c r="AU864" s="743"/>
      <c r="AV864" s="743"/>
      <c r="AW864" s="743"/>
      <c r="AX864" s="743"/>
      <c r="AY864" s="743"/>
      <c r="AZ864" s="743"/>
      <c r="BA864" s="743"/>
      <c r="BB864" s="743"/>
      <c r="BC864" s="743"/>
      <c r="BD864" s="743"/>
      <c r="BE864" s="743"/>
      <c r="BF864" s="743"/>
      <c r="BG864" s="743"/>
      <c r="BH864" s="743"/>
    </row>
    <row r="865" spans="1:60" s="628" customFormat="1" ht="39.75" customHeight="1" x14ac:dyDescent="0.25">
      <c r="A865" s="892">
        <v>44536</v>
      </c>
      <c r="B865" s="1014" t="s">
        <v>11912</v>
      </c>
      <c r="C865" s="882" t="s">
        <v>11890</v>
      </c>
      <c r="D865" s="969"/>
      <c r="E865" s="836">
        <v>82800</v>
      </c>
      <c r="F865" s="494">
        <f t="shared" si="19"/>
        <v>3496325.71</v>
      </c>
      <c r="G865" s="743"/>
      <c r="H865" s="743"/>
      <c r="I865" s="743"/>
      <c r="J865" s="743"/>
      <c r="K865" s="743"/>
      <c r="L865" s="743"/>
      <c r="M865" s="743"/>
      <c r="N865" s="743"/>
      <c r="O865" s="743"/>
      <c r="P865" s="743"/>
      <c r="Q865" s="743"/>
      <c r="R865" s="743"/>
      <c r="S865" s="743"/>
      <c r="T865" s="743"/>
      <c r="U865" s="743"/>
      <c r="V865" s="743"/>
      <c r="W865" s="743"/>
      <c r="X865" s="743"/>
      <c r="Y865" s="743"/>
      <c r="Z865" s="743"/>
      <c r="AA865" s="743"/>
      <c r="AB865" s="743"/>
      <c r="AC865" s="743"/>
      <c r="AD865" s="743"/>
      <c r="AE865" s="743"/>
      <c r="AF865" s="743"/>
      <c r="AG865" s="743"/>
      <c r="AH865" s="743"/>
      <c r="AI865" s="743"/>
      <c r="AJ865" s="743"/>
      <c r="AK865" s="743"/>
      <c r="AL865" s="743"/>
      <c r="AM865" s="743"/>
      <c r="AN865" s="743"/>
      <c r="AO865" s="743"/>
      <c r="AP865" s="743"/>
      <c r="AQ865" s="743"/>
      <c r="AR865" s="743"/>
      <c r="AS865" s="743"/>
      <c r="AT865" s="743"/>
      <c r="AU865" s="743"/>
      <c r="AV865" s="743"/>
      <c r="AW865" s="743"/>
      <c r="AX865" s="743"/>
      <c r="AY865" s="743"/>
      <c r="AZ865" s="743"/>
      <c r="BA865" s="743"/>
      <c r="BB865" s="743"/>
      <c r="BC865" s="743"/>
      <c r="BD865" s="743"/>
      <c r="BE865" s="743"/>
      <c r="BF865" s="743"/>
      <c r="BG865" s="743"/>
      <c r="BH865" s="743"/>
    </row>
    <row r="866" spans="1:60" s="628" customFormat="1" ht="40.5" customHeight="1" x14ac:dyDescent="0.25">
      <c r="A866" s="892">
        <v>44536</v>
      </c>
      <c r="B866" s="1014" t="s">
        <v>11913</v>
      </c>
      <c r="C866" s="882" t="s">
        <v>11891</v>
      </c>
      <c r="D866" s="969"/>
      <c r="E866" s="836">
        <v>63000</v>
      </c>
      <c r="F866" s="494">
        <f t="shared" si="19"/>
        <v>3433325.71</v>
      </c>
      <c r="G866" s="743"/>
      <c r="H866" s="743"/>
      <c r="I866" s="743"/>
      <c r="J866" s="743"/>
      <c r="K866" s="743"/>
      <c r="L866" s="743"/>
      <c r="M866" s="743"/>
      <c r="N866" s="743"/>
      <c r="O866" s="743"/>
      <c r="P866" s="743"/>
      <c r="Q866" s="743"/>
      <c r="R866" s="743"/>
      <c r="S866" s="743"/>
      <c r="T866" s="743"/>
      <c r="U866" s="743"/>
      <c r="V866" s="743"/>
      <c r="W866" s="743"/>
      <c r="X866" s="743"/>
      <c r="Y866" s="743"/>
      <c r="Z866" s="743"/>
      <c r="AA866" s="743"/>
      <c r="AB866" s="743"/>
      <c r="AC866" s="743"/>
      <c r="AD866" s="743"/>
      <c r="AE866" s="743"/>
      <c r="AF866" s="743"/>
      <c r="AG866" s="743"/>
      <c r="AH866" s="743"/>
      <c r="AI866" s="743"/>
      <c r="AJ866" s="743"/>
      <c r="AK866" s="743"/>
      <c r="AL866" s="743"/>
      <c r="AM866" s="743"/>
      <c r="AN866" s="743"/>
      <c r="AO866" s="743"/>
      <c r="AP866" s="743"/>
      <c r="AQ866" s="743"/>
      <c r="AR866" s="743"/>
      <c r="AS866" s="743"/>
      <c r="AT866" s="743"/>
      <c r="AU866" s="743"/>
      <c r="AV866" s="743"/>
      <c r="AW866" s="743"/>
      <c r="AX866" s="743"/>
      <c r="AY866" s="743"/>
      <c r="AZ866" s="743"/>
      <c r="BA866" s="743"/>
      <c r="BB866" s="743"/>
      <c r="BC866" s="743"/>
      <c r="BD866" s="743"/>
      <c r="BE866" s="743"/>
      <c r="BF866" s="743"/>
      <c r="BG866" s="743"/>
      <c r="BH866" s="743"/>
    </row>
    <row r="867" spans="1:60" s="628" customFormat="1" ht="43.5" customHeight="1" x14ac:dyDescent="0.25">
      <c r="A867" s="892">
        <v>44536</v>
      </c>
      <c r="B867" s="1014" t="s">
        <v>11914</v>
      </c>
      <c r="C867" s="882" t="s">
        <v>11892</v>
      </c>
      <c r="D867" s="969"/>
      <c r="E867" s="836">
        <v>81000</v>
      </c>
      <c r="F867" s="494">
        <f t="shared" si="19"/>
        <v>3352325.71</v>
      </c>
      <c r="G867" s="743"/>
      <c r="H867" s="743"/>
      <c r="I867" s="743"/>
      <c r="J867" s="743"/>
      <c r="K867" s="743"/>
      <c r="L867" s="743"/>
      <c r="M867" s="743"/>
      <c r="N867" s="743"/>
      <c r="O867" s="743"/>
      <c r="P867" s="743"/>
      <c r="Q867" s="743"/>
      <c r="R867" s="743"/>
      <c r="S867" s="743"/>
      <c r="T867" s="743"/>
      <c r="U867" s="743"/>
      <c r="V867" s="743"/>
      <c r="W867" s="743"/>
      <c r="X867" s="743"/>
      <c r="Y867" s="743"/>
      <c r="Z867" s="743"/>
      <c r="AA867" s="743"/>
      <c r="AB867" s="743"/>
      <c r="AC867" s="743"/>
      <c r="AD867" s="743"/>
      <c r="AE867" s="743"/>
      <c r="AF867" s="743"/>
      <c r="AG867" s="743"/>
      <c r="AH867" s="743"/>
      <c r="AI867" s="743"/>
      <c r="AJ867" s="743"/>
      <c r="AK867" s="743"/>
      <c r="AL867" s="743"/>
      <c r="AM867" s="743"/>
      <c r="AN867" s="743"/>
      <c r="AO867" s="743"/>
      <c r="AP867" s="743"/>
      <c r="AQ867" s="743"/>
      <c r="AR867" s="743"/>
      <c r="AS867" s="743"/>
      <c r="AT867" s="743"/>
      <c r="AU867" s="743"/>
      <c r="AV867" s="743"/>
      <c r="AW867" s="743"/>
      <c r="AX867" s="743"/>
      <c r="AY867" s="743"/>
      <c r="AZ867" s="743"/>
      <c r="BA867" s="743"/>
      <c r="BB867" s="743"/>
      <c r="BC867" s="743"/>
      <c r="BD867" s="743"/>
      <c r="BE867" s="743"/>
      <c r="BF867" s="743"/>
      <c r="BG867" s="743"/>
      <c r="BH867" s="743"/>
    </row>
    <row r="868" spans="1:60" s="628" customFormat="1" ht="36.75" customHeight="1" x14ac:dyDescent="0.25">
      <c r="A868" s="892">
        <v>44538</v>
      </c>
      <c r="B868" s="1014" t="s">
        <v>11915</v>
      </c>
      <c r="C868" s="882" t="s">
        <v>11893</v>
      </c>
      <c r="D868" s="969"/>
      <c r="E868" s="836">
        <v>28267.200000000001</v>
      </c>
      <c r="F868" s="494">
        <f t="shared" si="19"/>
        <v>3324058.51</v>
      </c>
      <c r="G868" s="743"/>
      <c r="H868" s="743"/>
      <c r="I868" s="743"/>
      <c r="J868" s="743"/>
      <c r="K868" s="743"/>
      <c r="L868" s="743"/>
      <c r="M868" s="743"/>
      <c r="N868" s="743"/>
      <c r="O868" s="743"/>
      <c r="P868" s="743"/>
      <c r="Q868" s="743"/>
      <c r="R868" s="743"/>
      <c r="S868" s="743"/>
      <c r="T868" s="743"/>
      <c r="U868" s="743"/>
      <c r="V868" s="743"/>
      <c r="W868" s="743"/>
      <c r="X868" s="743"/>
      <c r="Y868" s="743"/>
      <c r="Z868" s="743"/>
      <c r="AA868" s="743"/>
      <c r="AB868" s="743"/>
      <c r="AC868" s="743"/>
      <c r="AD868" s="743"/>
      <c r="AE868" s="743"/>
      <c r="AF868" s="743"/>
      <c r="AG868" s="743"/>
      <c r="AH868" s="743"/>
      <c r="AI868" s="743"/>
      <c r="AJ868" s="743"/>
      <c r="AK868" s="743"/>
      <c r="AL868" s="743"/>
      <c r="AM868" s="743"/>
      <c r="AN868" s="743"/>
      <c r="AO868" s="743"/>
      <c r="AP868" s="743"/>
      <c r="AQ868" s="743"/>
      <c r="AR868" s="743"/>
      <c r="AS868" s="743"/>
      <c r="AT868" s="743"/>
      <c r="AU868" s="743"/>
      <c r="AV868" s="743"/>
      <c r="AW868" s="743"/>
      <c r="AX868" s="743"/>
      <c r="AY868" s="743"/>
      <c r="AZ868" s="743"/>
      <c r="BA868" s="743"/>
      <c r="BB868" s="743"/>
      <c r="BC868" s="743"/>
      <c r="BD868" s="743"/>
      <c r="BE868" s="743"/>
      <c r="BF868" s="743"/>
      <c r="BG868" s="743"/>
      <c r="BH868" s="743"/>
    </row>
    <row r="869" spans="1:60" s="628" customFormat="1" ht="29.25" customHeight="1" x14ac:dyDescent="0.25">
      <c r="A869" s="892">
        <v>44540</v>
      </c>
      <c r="B869" s="1014" t="s">
        <v>11916</v>
      </c>
      <c r="C869" s="882" t="s">
        <v>11894</v>
      </c>
      <c r="D869" s="969"/>
      <c r="E869" s="836">
        <v>314012.32</v>
      </c>
      <c r="F869" s="494">
        <f t="shared" si="19"/>
        <v>3010046.19</v>
      </c>
      <c r="G869" s="743"/>
      <c r="H869" s="743"/>
      <c r="I869" s="743"/>
      <c r="J869" s="743"/>
      <c r="K869" s="743"/>
      <c r="L869" s="743"/>
      <c r="M869" s="743"/>
      <c r="N869" s="743"/>
      <c r="O869" s="743"/>
      <c r="P869" s="743"/>
      <c r="Q869" s="743"/>
      <c r="R869" s="743"/>
      <c r="S869" s="743"/>
      <c r="T869" s="743"/>
      <c r="U869" s="743"/>
      <c r="V869" s="743"/>
      <c r="W869" s="743"/>
      <c r="X869" s="743"/>
      <c r="Y869" s="743"/>
      <c r="Z869" s="743"/>
      <c r="AA869" s="743"/>
      <c r="AB869" s="743"/>
      <c r="AC869" s="743"/>
      <c r="AD869" s="743"/>
      <c r="AE869" s="743"/>
      <c r="AF869" s="743"/>
      <c r="AG869" s="743"/>
      <c r="AH869" s="743"/>
      <c r="AI869" s="743"/>
      <c r="AJ869" s="743"/>
      <c r="AK869" s="743"/>
      <c r="AL869" s="743"/>
      <c r="AM869" s="743"/>
      <c r="AN869" s="743"/>
      <c r="AO869" s="743"/>
      <c r="AP869" s="743"/>
      <c r="AQ869" s="743"/>
      <c r="AR869" s="743"/>
      <c r="AS869" s="743"/>
      <c r="AT869" s="743"/>
      <c r="AU869" s="743"/>
      <c r="AV869" s="743"/>
      <c r="AW869" s="743"/>
      <c r="AX869" s="743"/>
      <c r="AY869" s="743"/>
      <c r="AZ869" s="743"/>
      <c r="BA869" s="743"/>
      <c r="BB869" s="743"/>
      <c r="BC869" s="743"/>
      <c r="BD869" s="743"/>
      <c r="BE869" s="743"/>
      <c r="BF869" s="743"/>
      <c r="BG869" s="743"/>
      <c r="BH869" s="743"/>
    </row>
    <row r="870" spans="1:60" s="628" customFormat="1" ht="33" customHeight="1" x14ac:dyDescent="0.25">
      <c r="A870" s="892">
        <v>44540</v>
      </c>
      <c r="B870" s="1014" t="s">
        <v>11917</v>
      </c>
      <c r="C870" s="882" t="s">
        <v>11895</v>
      </c>
      <c r="D870" s="969"/>
      <c r="E870" s="836">
        <v>45426</v>
      </c>
      <c r="F870" s="494">
        <f t="shared" si="19"/>
        <v>2964620.19</v>
      </c>
      <c r="G870" s="743"/>
      <c r="H870" s="743"/>
      <c r="I870" s="108"/>
      <c r="J870" s="743"/>
      <c r="K870" s="743"/>
      <c r="L870" s="743"/>
      <c r="M870" s="743"/>
      <c r="N870" s="743"/>
      <c r="O870" s="743"/>
      <c r="P870" s="743"/>
      <c r="Q870" s="743"/>
      <c r="R870" s="743"/>
      <c r="S870" s="743"/>
      <c r="T870" s="743"/>
      <c r="U870" s="743"/>
      <c r="V870" s="743"/>
      <c r="W870" s="743"/>
      <c r="X870" s="743"/>
      <c r="Y870" s="743"/>
      <c r="Z870" s="743"/>
      <c r="AA870" s="743"/>
      <c r="AB870" s="743"/>
      <c r="AC870" s="743"/>
      <c r="AD870" s="743"/>
      <c r="AE870" s="743"/>
      <c r="AF870" s="743"/>
      <c r="AG870" s="743"/>
      <c r="AH870" s="743"/>
      <c r="AI870" s="743"/>
      <c r="AJ870" s="743"/>
      <c r="AK870" s="743"/>
      <c r="AL870" s="743"/>
      <c r="AM870" s="743"/>
      <c r="AN870" s="743"/>
      <c r="AO870" s="743"/>
      <c r="AP870" s="743"/>
      <c r="AQ870" s="743"/>
      <c r="AR870" s="743"/>
      <c r="AS870" s="743"/>
      <c r="AT870" s="743"/>
      <c r="AU870" s="743"/>
      <c r="AV870" s="743"/>
      <c r="AW870" s="743"/>
      <c r="AX870" s="743"/>
      <c r="AY870" s="743"/>
      <c r="AZ870" s="743"/>
      <c r="BA870" s="743"/>
      <c r="BB870" s="743"/>
      <c r="BC870" s="743"/>
      <c r="BD870" s="743"/>
      <c r="BE870" s="743"/>
      <c r="BF870" s="743"/>
      <c r="BG870" s="743"/>
      <c r="BH870" s="743"/>
    </row>
    <row r="871" spans="1:60" s="628" customFormat="1" ht="35.25" customHeight="1" x14ac:dyDescent="0.25">
      <c r="A871" s="892">
        <v>44540</v>
      </c>
      <c r="B871" s="1014" t="s">
        <v>11918</v>
      </c>
      <c r="C871" s="882" t="s">
        <v>11896</v>
      </c>
      <c r="D871" s="969"/>
      <c r="E871" s="836">
        <v>63562.5</v>
      </c>
      <c r="F871" s="494">
        <f t="shared" si="19"/>
        <v>2901057.69</v>
      </c>
      <c r="G871" s="743"/>
      <c r="H871" s="743"/>
      <c r="I871" s="743"/>
      <c r="J871" s="743"/>
      <c r="K871" s="743"/>
      <c r="L871" s="743"/>
      <c r="M871" s="743"/>
      <c r="N871" s="743"/>
      <c r="O871" s="743"/>
      <c r="P871" s="743"/>
      <c r="Q871" s="743"/>
      <c r="R871" s="743"/>
      <c r="S871" s="743"/>
      <c r="T871" s="743"/>
      <c r="U871" s="743"/>
      <c r="V871" s="743"/>
      <c r="W871" s="743"/>
      <c r="X871" s="743"/>
      <c r="Y871" s="743"/>
      <c r="Z871" s="743"/>
      <c r="AA871" s="743"/>
      <c r="AB871" s="743"/>
      <c r="AC871" s="743"/>
      <c r="AD871" s="743"/>
      <c r="AE871" s="743"/>
      <c r="AF871" s="743"/>
      <c r="AG871" s="743"/>
      <c r="AH871" s="743"/>
      <c r="AI871" s="743"/>
      <c r="AJ871" s="743"/>
      <c r="AK871" s="743"/>
      <c r="AL871" s="743"/>
      <c r="AM871" s="743"/>
      <c r="AN871" s="743"/>
      <c r="AO871" s="743"/>
      <c r="AP871" s="743"/>
      <c r="AQ871" s="743"/>
      <c r="AR871" s="743"/>
      <c r="AS871" s="743"/>
      <c r="AT871" s="743"/>
      <c r="AU871" s="743"/>
      <c r="AV871" s="743"/>
      <c r="AW871" s="743"/>
      <c r="AX871" s="743"/>
      <c r="AY871" s="743"/>
      <c r="AZ871" s="743"/>
      <c r="BA871" s="743"/>
      <c r="BB871" s="743"/>
      <c r="BC871" s="743"/>
      <c r="BD871" s="743"/>
      <c r="BE871" s="743"/>
      <c r="BF871" s="743"/>
      <c r="BG871" s="743"/>
      <c r="BH871" s="743"/>
    </row>
    <row r="872" spans="1:60" s="628" customFormat="1" ht="25.5" customHeight="1" x14ac:dyDescent="0.25">
      <c r="A872" s="892">
        <v>44540</v>
      </c>
      <c r="B872" s="1014" t="s">
        <v>11919</v>
      </c>
      <c r="C872" s="882" t="s">
        <v>11897</v>
      </c>
      <c r="D872" s="969"/>
      <c r="E872" s="836">
        <v>62964</v>
      </c>
      <c r="F872" s="494">
        <f t="shared" si="19"/>
        <v>2838093.69</v>
      </c>
      <c r="G872" s="743"/>
      <c r="H872" s="743"/>
      <c r="I872" s="743"/>
      <c r="J872" s="743"/>
      <c r="K872" s="743"/>
      <c r="L872" s="743"/>
      <c r="M872" s="743"/>
      <c r="N872" s="743"/>
      <c r="O872" s="743"/>
      <c r="P872" s="743"/>
      <c r="Q872" s="743"/>
      <c r="R872" s="743"/>
      <c r="S872" s="743"/>
      <c r="T872" s="743"/>
      <c r="U872" s="743"/>
      <c r="V872" s="743"/>
      <c r="W872" s="743"/>
      <c r="X872" s="743"/>
      <c r="Y872" s="743"/>
      <c r="Z872" s="743"/>
      <c r="AA872" s="743"/>
      <c r="AB872" s="743"/>
      <c r="AC872" s="743"/>
      <c r="AD872" s="743"/>
      <c r="AE872" s="743"/>
      <c r="AF872" s="743"/>
      <c r="AG872" s="743"/>
      <c r="AH872" s="743"/>
      <c r="AI872" s="743"/>
      <c r="AJ872" s="743"/>
      <c r="AK872" s="743"/>
      <c r="AL872" s="743"/>
      <c r="AM872" s="743"/>
      <c r="AN872" s="743"/>
      <c r="AO872" s="743"/>
      <c r="AP872" s="743"/>
      <c r="AQ872" s="743"/>
      <c r="AR872" s="743"/>
      <c r="AS872" s="743"/>
      <c r="AT872" s="743"/>
      <c r="AU872" s="743"/>
      <c r="AV872" s="743"/>
      <c r="AW872" s="743"/>
      <c r="AX872" s="743"/>
      <c r="AY872" s="743"/>
      <c r="AZ872" s="743"/>
      <c r="BA872" s="743"/>
      <c r="BB872" s="743"/>
      <c r="BC872" s="743"/>
      <c r="BD872" s="743"/>
      <c r="BE872" s="743"/>
      <c r="BF872" s="743"/>
      <c r="BG872" s="743"/>
      <c r="BH872" s="743"/>
    </row>
    <row r="873" spans="1:60" s="628" customFormat="1" ht="39.75" customHeight="1" x14ac:dyDescent="0.25">
      <c r="A873" s="892">
        <v>44540</v>
      </c>
      <c r="B873" s="1014" t="s">
        <v>11920</v>
      </c>
      <c r="C873" s="882" t="s">
        <v>11898</v>
      </c>
      <c r="D873" s="969"/>
      <c r="E873" s="836">
        <v>56011.61</v>
      </c>
      <c r="F873" s="494">
        <f t="shared" si="19"/>
        <v>2782082.08</v>
      </c>
      <c r="G873" s="743"/>
      <c r="H873" s="743"/>
      <c r="I873" s="743"/>
      <c r="J873" s="743"/>
      <c r="K873" s="743"/>
      <c r="L873" s="743"/>
      <c r="M873" s="743"/>
      <c r="N873" s="743"/>
      <c r="O873" s="743"/>
      <c r="P873" s="743"/>
      <c r="Q873" s="743"/>
      <c r="R873" s="743"/>
      <c r="S873" s="743"/>
      <c r="T873" s="743"/>
      <c r="U873" s="743"/>
      <c r="V873" s="743"/>
      <c r="W873" s="743"/>
      <c r="X873" s="743"/>
      <c r="Y873" s="743"/>
      <c r="Z873" s="743"/>
      <c r="AA873" s="743"/>
      <c r="AB873" s="743"/>
      <c r="AC873" s="743"/>
      <c r="AD873" s="743"/>
      <c r="AE873" s="743"/>
      <c r="AF873" s="743"/>
      <c r="AG873" s="743"/>
      <c r="AH873" s="743"/>
      <c r="AI873" s="743"/>
      <c r="AJ873" s="743"/>
      <c r="AK873" s="743"/>
      <c r="AL873" s="743"/>
      <c r="AM873" s="743"/>
      <c r="AN873" s="743"/>
      <c r="AO873" s="743"/>
      <c r="AP873" s="743"/>
      <c r="AQ873" s="743"/>
      <c r="AR873" s="743"/>
      <c r="AS873" s="743"/>
      <c r="AT873" s="743"/>
      <c r="AU873" s="743"/>
      <c r="AV873" s="743"/>
      <c r="AW873" s="743"/>
      <c r="AX873" s="743"/>
      <c r="AY873" s="743"/>
      <c r="AZ873" s="743"/>
      <c r="BA873" s="743"/>
      <c r="BB873" s="743"/>
      <c r="BC873" s="743"/>
      <c r="BD873" s="743"/>
      <c r="BE873" s="743"/>
      <c r="BF873" s="743"/>
      <c r="BG873" s="743"/>
      <c r="BH873" s="743"/>
    </row>
    <row r="874" spans="1:60" s="628" customFormat="1" ht="32.25" customHeight="1" x14ac:dyDescent="0.25">
      <c r="A874" s="892">
        <v>44540</v>
      </c>
      <c r="B874" s="1014" t="s">
        <v>11921</v>
      </c>
      <c r="C874" s="882" t="s">
        <v>11899</v>
      </c>
      <c r="D874" s="969"/>
      <c r="E874" s="836">
        <v>28116.66</v>
      </c>
      <c r="F874" s="494">
        <f t="shared" si="19"/>
        <v>2753965.42</v>
      </c>
      <c r="G874" s="743"/>
      <c r="H874" s="743"/>
      <c r="I874" s="743"/>
      <c r="J874" s="743"/>
      <c r="K874" s="743"/>
      <c r="L874" s="743"/>
      <c r="M874" s="743"/>
      <c r="N874" s="743"/>
      <c r="O874" s="743"/>
      <c r="P874" s="743"/>
      <c r="Q874" s="743"/>
      <c r="R874" s="743"/>
      <c r="S874" s="743"/>
      <c r="T874" s="743"/>
      <c r="U874" s="743"/>
      <c r="V874" s="743"/>
      <c r="W874" s="743"/>
      <c r="X874" s="743"/>
      <c r="Y874" s="743"/>
      <c r="Z874" s="743"/>
      <c r="AA874" s="743"/>
      <c r="AB874" s="743"/>
      <c r="AC874" s="743"/>
      <c r="AD874" s="743"/>
      <c r="AE874" s="743"/>
      <c r="AF874" s="743"/>
      <c r="AG874" s="743"/>
      <c r="AH874" s="743"/>
      <c r="AI874" s="743"/>
      <c r="AJ874" s="743"/>
      <c r="AK874" s="743"/>
      <c r="AL874" s="743"/>
      <c r="AM874" s="743"/>
      <c r="AN874" s="743"/>
      <c r="AO874" s="743"/>
      <c r="AP874" s="743"/>
      <c r="AQ874" s="743"/>
      <c r="AR874" s="743"/>
      <c r="AS874" s="743"/>
      <c r="AT874" s="743"/>
      <c r="AU874" s="743"/>
      <c r="AV874" s="743"/>
      <c r="AW874" s="743"/>
      <c r="AX874" s="743"/>
      <c r="AY874" s="743"/>
      <c r="AZ874" s="743"/>
      <c r="BA874" s="743"/>
      <c r="BB874" s="743"/>
      <c r="BC874" s="743"/>
      <c r="BD874" s="743"/>
      <c r="BE874" s="743"/>
      <c r="BF874" s="743"/>
      <c r="BG874" s="743"/>
      <c r="BH874" s="743"/>
    </row>
    <row r="875" spans="1:60" s="628" customFormat="1" ht="30" customHeight="1" x14ac:dyDescent="0.25">
      <c r="A875" s="892">
        <v>44540</v>
      </c>
      <c r="B875" s="1014" t="s">
        <v>11922</v>
      </c>
      <c r="C875" s="882" t="s">
        <v>11900</v>
      </c>
      <c r="D875" s="969"/>
      <c r="E875" s="836">
        <v>16303.59</v>
      </c>
      <c r="F875" s="494">
        <f t="shared" si="19"/>
        <v>2737661.83</v>
      </c>
      <c r="G875" s="743"/>
      <c r="H875" s="743"/>
      <c r="I875" s="743"/>
      <c r="J875" s="743"/>
      <c r="K875" s="743"/>
      <c r="L875" s="743"/>
      <c r="M875" s="743"/>
      <c r="N875" s="743"/>
      <c r="O875" s="743"/>
      <c r="P875" s="743"/>
      <c r="Q875" s="743"/>
      <c r="R875" s="743"/>
      <c r="S875" s="743"/>
      <c r="T875" s="743"/>
      <c r="U875" s="743"/>
      <c r="V875" s="743"/>
      <c r="W875" s="743"/>
      <c r="X875" s="743"/>
      <c r="Y875" s="743"/>
      <c r="Z875" s="743"/>
      <c r="AA875" s="743"/>
      <c r="AB875" s="743"/>
      <c r="AC875" s="743"/>
      <c r="AD875" s="743"/>
      <c r="AE875" s="743"/>
      <c r="AF875" s="743"/>
      <c r="AG875" s="743"/>
      <c r="AH875" s="743"/>
      <c r="AI875" s="743"/>
      <c r="AJ875" s="743"/>
      <c r="AK875" s="743"/>
      <c r="AL875" s="743"/>
      <c r="AM875" s="743"/>
      <c r="AN875" s="743"/>
      <c r="AO875" s="743"/>
      <c r="AP875" s="743"/>
      <c r="AQ875" s="743"/>
      <c r="AR875" s="743"/>
      <c r="AS875" s="743"/>
      <c r="AT875" s="743"/>
      <c r="AU875" s="743"/>
      <c r="AV875" s="743"/>
      <c r="AW875" s="743"/>
      <c r="AX875" s="743"/>
      <c r="AY875" s="743"/>
      <c r="AZ875" s="743"/>
      <c r="BA875" s="743"/>
      <c r="BB875" s="743"/>
      <c r="BC875" s="743"/>
      <c r="BD875" s="743"/>
      <c r="BE875" s="743"/>
      <c r="BF875" s="743"/>
      <c r="BG875" s="743"/>
      <c r="BH875" s="743"/>
    </row>
    <row r="876" spans="1:60" s="628" customFormat="1" ht="39" customHeight="1" x14ac:dyDescent="0.25">
      <c r="A876" s="892">
        <v>44540</v>
      </c>
      <c r="B876" s="1014" t="s">
        <v>11923</v>
      </c>
      <c r="C876" s="882" t="s">
        <v>11901</v>
      </c>
      <c r="D876" s="969"/>
      <c r="E876" s="836">
        <v>13885.57</v>
      </c>
      <c r="F876" s="494">
        <f t="shared" si="19"/>
        <v>2723776.2600000002</v>
      </c>
      <c r="G876" s="743"/>
      <c r="H876" s="743"/>
      <c r="I876" s="743"/>
      <c r="J876" s="743"/>
      <c r="K876" s="743"/>
      <c r="L876" s="743"/>
      <c r="M876" s="743"/>
      <c r="N876" s="743"/>
      <c r="O876" s="743"/>
      <c r="P876" s="743"/>
      <c r="Q876" s="743"/>
      <c r="R876" s="743"/>
      <c r="S876" s="743"/>
      <c r="T876" s="743"/>
      <c r="U876" s="743"/>
      <c r="V876" s="743"/>
      <c r="W876" s="743"/>
      <c r="X876" s="743"/>
      <c r="Y876" s="743"/>
      <c r="Z876" s="743"/>
      <c r="AA876" s="743"/>
      <c r="AB876" s="743"/>
      <c r="AC876" s="743"/>
      <c r="AD876" s="743"/>
      <c r="AE876" s="743"/>
      <c r="AF876" s="743"/>
      <c r="AG876" s="743"/>
      <c r="AH876" s="743"/>
      <c r="AI876" s="743"/>
      <c r="AJ876" s="743"/>
      <c r="AK876" s="743"/>
      <c r="AL876" s="743"/>
      <c r="AM876" s="743"/>
      <c r="AN876" s="743"/>
      <c r="AO876" s="743"/>
      <c r="AP876" s="743"/>
      <c r="AQ876" s="743"/>
      <c r="AR876" s="743"/>
      <c r="AS876" s="743"/>
      <c r="AT876" s="743"/>
      <c r="AU876" s="743"/>
      <c r="AV876" s="743"/>
      <c r="AW876" s="743"/>
      <c r="AX876" s="743"/>
      <c r="AY876" s="743"/>
      <c r="AZ876" s="743"/>
      <c r="BA876" s="743"/>
      <c r="BB876" s="743"/>
      <c r="BC876" s="743"/>
      <c r="BD876" s="743"/>
      <c r="BE876" s="743"/>
      <c r="BF876" s="743"/>
      <c r="BG876" s="743"/>
      <c r="BH876" s="743"/>
    </row>
    <row r="877" spans="1:60" s="628" customFormat="1" ht="33" customHeight="1" x14ac:dyDescent="0.25">
      <c r="A877" s="892">
        <v>44543</v>
      </c>
      <c r="B877" s="971" t="s">
        <v>12027</v>
      </c>
      <c r="C877" s="882" t="s">
        <v>12016</v>
      </c>
      <c r="D877" s="969"/>
      <c r="E877" s="836">
        <v>34180.26</v>
      </c>
      <c r="F877" s="494">
        <f t="shared" si="19"/>
        <v>2689596.0000000005</v>
      </c>
      <c r="G877" s="743"/>
      <c r="H877" s="743"/>
      <c r="I877" s="743"/>
      <c r="J877" s="743"/>
      <c r="K877" s="743"/>
      <c r="L877" s="743"/>
      <c r="M877" s="743"/>
      <c r="N877" s="743"/>
      <c r="O877" s="743"/>
      <c r="P877" s="743"/>
      <c r="Q877" s="743"/>
      <c r="R877" s="743"/>
      <c r="S877" s="743"/>
      <c r="T877" s="743"/>
      <c r="U877" s="743"/>
      <c r="V877" s="743"/>
      <c r="W877" s="743"/>
      <c r="X877" s="743"/>
      <c r="Y877" s="743"/>
      <c r="Z877" s="743"/>
      <c r="AA877" s="743"/>
      <c r="AB877" s="743"/>
      <c r="AC877" s="743"/>
      <c r="AD877" s="743"/>
      <c r="AE877" s="743"/>
      <c r="AF877" s="743"/>
      <c r="AG877" s="743"/>
      <c r="AH877" s="743"/>
      <c r="AI877" s="743"/>
      <c r="AJ877" s="743"/>
      <c r="AK877" s="743"/>
      <c r="AL877" s="743"/>
      <c r="AM877" s="743"/>
      <c r="AN877" s="743"/>
      <c r="AO877" s="743"/>
      <c r="AP877" s="743"/>
      <c r="AQ877" s="743"/>
      <c r="AR877" s="743"/>
      <c r="AS877" s="743"/>
      <c r="AT877" s="743"/>
      <c r="AU877" s="743"/>
      <c r="AV877" s="743"/>
      <c r="AW877" s="743"/>
      <c r="AX877" s="743"/>
      <c r="AY877" s="743"/>
      <c r="AZ877" s="743"/>
      <c r="BA877" s="743"/>
      <c r="BB877" s="743"/>
      <c r="BC877" s="743"/>
      <c r="BD877" s="743"/>
      <c r="BE877" s="743"/>
      <c r="BF877" s="743"/>
      <c r="BG877" s="743"/>
      <c r="BH877" s="743"/>
    </row>
    <row r="878" spans="1:60" s="628" customFormat="1" ht="36" customHeight="1" x14ac:dyDescent="0.25">
      <c r="A878" s="892">
        <v>44543</v>
      </c>
      <c r="B878" s="971" t="s">
        <v>12028</v>
      </c>
      <c r="C878" s="882" t="s">
        <v>12017</v>
      </c>
      <c r="D878" s="969"/>
      <c r="E878" s="836">
        <v>103552.12</v>
      </c>
      <c r="F878" s="494">
        <f t="shared" si="19"/>
        <v>2586043.8800000004</v>
      </c>
      <c r="G878" s="743"/>
      <c r="H878" s="743"/>
      <c r="I878" s="743"/>
      <c r="J878" s="743"/>
      <c r="K878" s="743"/>
      <c r="L878" s="743"/>
      <c r="M878" s="743"/>
      <c r="N878" s="743"/>
      <c r="O878" s="743"/>
      <c r="P878" s="743"/>
      <c r="Q878" s="743"/>
      <c r="R878" s="743"/>
      <c r="S878" s="743"/>
      <c r="T878" s="743"/>
      <c r="U878" s="743"/>
      <c r="V878" s="743"/>
      <c r="W878" s="743"/>
      <c r="X878" s="743"/>
      <c r="Y878" s="743"/>
      <c r="Z878" s="743"/>
      <c r="AA878" s="743"/>
      <c r="AB878" s="743"/>
      <c r="AC878" s="743"/>
      <c r="AD878" s="743"/>
      <c r="AE878" s="743"/>
      <c r="AF878" s="743"/>
      <c r="AG878" s="743"/>
      <c r="AH878" s="743"/>
      <c r="AI878" s="743"/>
      <c r="AJ878" s="743"/>
      <c r="AK878" s="743"/>
      <c r="AL878" s="743"/>
      <c r="AM878" s="743"/>
      <c r="AN878" s="743"/>
      <c r="AO878" s="743"/>
      <c r="AP878" s="743"/>
      <c r="AQ878" s="743"/>
      <c r="AR878" s="743"/>
      <c r="AS878" s="743"/>
      <c r="AT878" s="743"/>
      <c r="AU878" s="743"/>
      <c r="AV878" s="743"/>
      <c r="AW878" s="743"/>
      <c r="AX878" s="743"/>
      <c r="AY878" s="743"/>
      <c r="AZ878" s="743"/>
      <c r="BA878" s="743"/>
      <c r="BB878" s="743"/>
      <c r="BC878" s="743"/>
      <c r="BD878" s="743"/>
      <c r="BE878" s="743"/>
      <c r="BF878" s="743"/>
      <c r="BG878" s="743"/>
      <c r="BH878" s="743"/>
    </row>
    <row r="879" spans="1:60" s="628" customFormat="1" ht="29.25" customHeight="1" x14ac:dyDescent="0.25">
      <c r="A879" s="892">
        <v>44543</v>
      </c>
      <c r="B879" s="971" t="s">
        <v>12029</v>
      </c>
      <c r="C879" s="882" t="s">
        <v>12018</v>
      </c>
      <c r="D879" s="969"/>
      <c r="E879" s="836">
        <v>11970.34</v>
      </c>
      <c r="F879" s="494">
        <f t="shared" si="19"/>
        <v>2574073.5400000005</v>
      </c>
      <c r="G879" s="743"/>
      <c r="H879" s="743"/>
      <c r="I879" s="743"/>
      <c r="J879" s="743"/>
      <c r="K879" s="743"/>
      <c r="L879" s="743"/>
      <c r="M879" s="743"/>
      <c r="N879" s="743"/>
      <c r="O879" s="743"/>
      <c r="P879" s="743"/>
      <c r="Q879" s="743"/>
      <c r="R879" s="743"/>
      <c r="S879" s="743"/>
      <c r="T879" s="743"/>
      <c r="U879" s="743"/>
      <c r="V879" s="743"/>
      <c r="W879" s="743"/>
      <c r="X879" s="743"/>
      <c r="Y879" s="743"/>
      <c r="Z879" s="743"/>
      <c r="AA879" s="743"/>
      <c r="AB879" s="743"/>
      <c r="AC879" s="743"/>
      <c r="AD879" s="743"/>
      <c r="AE879" s="743"/>
      <c r="AF879" s="743"/>
      <c r="AG879" s="743"/>
      <c r="AH879" s="743"/>
      <c r="AI879" s="743"/>
      <c r="AJ879" s="743"/>
      <c r="AK879" s="743"/>
      <c r="AL879" s="743"/>
      <c r="AM879" s="743"/>
      <c r="AN879" s="743"/>
      <c r="AO879" s="743"/>
      <c r="AP879" s="743"/>
      <c r="AQ879" s="743"/>
      <c r="AR879" s="743"/>
      <c r="AS879" s="743"/>
      <c r="AT879" s="743"/>
      <c r="AU879" s="743"/>
      <c r="AV879" s="743"/>
      <c r="AW879" s="743"/>
      <c r="AX879" s="743"/>
      <c r="AY879" s="743"/>
      <c r="AZ879" s="743"/>
      <c r="BA879" s="743"/>
      <c r="BB879" s="743"/>
      <c r="BC879" s="743"/>
      <c r="BD879" s="743"/>
      <c r="BE879" s="743"/>
      <c r="BF879" s="743"/>
      <c r="BG879" s="743"/>
      <c r="BH879" s="743"/>
    </row>
    <row r="880" spans="1:60" s="628" customFormat="1" ht="36" customHeight="1" x14ac:dyDescent="0.25">
      <c r="A880" s="892">
        <v>44543</v>
      </c>
      <c r="B880" s="971" t="s">
        <v>12030</v>
      </c>
      <c r="C880" s="882" t="s">
        <v>12019</v>
      </c>
      <c r="D880" s="969"/>
      <c r="E880" s="836">
        <v>21312.95</v>
      </c>
      <c r="F880" s="494">
        <f t="shared" si="19"/>
        <v>2552760.5900000003</v>
      </c>
      <c r="G880" s="743"/>
      <c r="H880" s="743"/>
      <c r="I880" s="743"/>
      <c r="J880" s="743"/>
      <c r="K880" s="743"/>
      <c r="L880" s="743"/>
      <c r="M880" s="743"/>
      <c r="N880" s="743"/>
      <c r="O880" s="743"/>
      <c r="P880" s="743"/>
      <c r="Q880" s="743"/>
      <c r="R880" s="743"/>
      <c r="S880" s="743"/>
      <c r="T880" s="743"/>
      <c r="U880" s="743"/>
      <c r="V880" s="743"/>
      <c r="W880" s="743"/>
      <c r="X880" s="743"/>
      <c r="Y880" s="743"/>
      <c r="Z880" s="743"/>
      <c r="AA880" s="743"/>
      <c r="AB880" s="743"/>
      <c r="AC880" s="743"/>
      <c r="AD880" s="743"/>
      <c r="AE880" s="743"/>
      <c r="AF880" s="743"/>
      <c r="AG880" s="743"/>
      <c r="AH880" s="743"/>
      <c r="AI880" s="743"/>
      <c r="AJ880" s="743"/>
      <c r="AK880" s="743"/>
      <c r="AL880" s="743"/>
      <c r="AM880" s="743"/>
      <c r="AN880" s="743"/>
      <c r="AO880" s="743"/>
      <c r="AP880" s="743"/>
      <c r="AQ880" s="743"/>
      <c r="AR880" s="743"/>
      <c r="AS880" s="743"/>
      <c r="AT880" s="743"/>
      <c r="AU880" s="743"/>
      <c r="AV880" s="743"/>
      <c r="AW880" s="743"/>
      <c r="AX880" s="743"/>
      <c r="AY880" s="743"/>
      <c r="AZ880" s="743"/>
      <c r="BA880" s="743"/>
      <c r="BB880" s="743"/>
      <c r="BC880" s="743"/>
      <c r="BD880" s="743"/>
      <c r="BE880" s="743"/>
      <c r="BF880" s="743"/>
      <c r="BG880" s="743"/>
      <c r="BH880" s="743"/>
    </row>
    <row r="881" spans="1:60" s="628" customFormat="1" ht="34.5" customHeight="1" x14ac:dyDescent="0.25">
      <c r="A881" s="892">
        <v>44543</v>
      </c>
      <c r="B881" s="971" t="s">
        <v>12031</v>
      </c>
      <c r="C881" s="882" t="s">
        <v>12020</v>
      </c>
      <c r="D881" s="969"/>
      <c r="E881" s="836">
        <v>680938</v>
      </c>
      <c r="F881" s="494">
        <f t="shared" si="19"/>
        <v>1871822.5900000003</v>
      </c>
      <c r="G881" s="743"/>
      <c r="H881" s="743"/>
      <c r="I881" s="743"/>
      <c r="J881" s="743"/>
      <c r="K881" s="743"/>
      <c r="L881" s="743"/>
      <c r="M881" s="743"/>
      <c r="N881" s="743"/>
      <c r="O881" s="743"/>
      <c r="P881" s="743"/>
      <c r="Q881" s="743"/>
      <c r="R881" s="743"/>
      <c r="S881" s="743"/>
      <c r="T881" s="743"/>
      <c r="U881" s="743"/>
      <c r="V881" s="743"/>
      <c r="W881" s="743"/>
      <c r="X881" s="743"/>
      <c r="Y881" s="743"/>
      <c r="Z881" s="743"/>
      <c r="AA881" s="743"/>
      <c r="AB881" s="743"/>
      <c r="AC881" s="743"/>
      <c r="AD881" s="743"/>
      <c r="AE881" s="743"/>
      <c r="AF881" s="743"/>
      <c r="AG881" s="743"/>
      <c r="AH881" s="743"/>
      <c r="AI881" s="743"/>
      <c r="AJ881" s="743"/>
      <c r="AK881" s="743"/>
      <c r="AL881" s="743"/>
      <c r="AM881" s="743"/>
      <c r="AN881" s="743"/>
      <c r="AO881" s="743"/>
      <c r="AP881" s="743"/>
      <c r="AQ881" s="743"/>
      <c r="AR881" s="743"/>
      <c r="AS881" s="743"/>
      <c r="AT881" s="743"/>
      <c r="AU881" s="743"/>
      <c r="AV881" s="743"/>
      <c r="AW881" s="743"/>
      <c r="AX881" s="743"/>
      <c r="AY881" s="743"/>
      <c r="AZ881" s="743"/>
      <c r="BA881" s="743"/>
      <c r="BB881" s="743"/>
      <c r="BC881" s="743"/>
      <c r="BD881" s="743"/>
      <c r="BE881" s="743"/>
      <c r="BF881" s="743"/>
      <c r="BG881" s="743"/>
      <c r="BH881" s="743"/>
    </row>
    <row r="882" spans="1:60" s="628" customFormat="1" ht="42.75" customHeight="1" x14ac:dyDescent="0.25">
      <c r="A882" s="892">
        <v>44543</v>
      </c>
      <c r="B882" s="971" t="s">
        <v>12032</v>
      </c>
      <c r="C882" s="882" t="s">
        <v>12021</v>
      </c>
      <c r="D882" s="969"/>
      <c r="E882" s="836">
        <v>75600</v>
      </c>
      <c r="F882" s="494">
        <f t="shared" si="19"/>
        <v>1796222.5900000003</v>
      </c>
      <c r="G882" s="743"/>
      <c r="H882" s="743"/>
      <c r="I882" s="743"/>
      <c r="J882" s="743"/>
      <c r="K882" s="743"/>
      <c r="L882" s="743"/>
      <c r="M882" s="743"/>
      <c r="N882" s="743"/>
      <c r="O882" s="743"/>
      <c r="P882" s="743"/>
      <c r="Q882" s="743"/>
      <c r="R882" s="743"/>
      <c r="S882" s="743"/>
      <c r="T882" s="743"/>
      <c r="U882" s="743"/>
      <c r="V882" s="743"/>
      <c r="W882" s="743"/>
      <c r="X882" s="743"/>
      <c r="Y882" s="743"/>
      <c r="Z882" s="743"/>
      <c r="AA882" s="743"/>
      <c r="AB882" s="743"/>
      <c r="AC882" s="743"/>
      <c r="AD882" s="743"/>
      <c r="AE882" s="743"/>
      <c r="AF882" s="743"/>
      <c r="AG882" s="743"/>
      <c r="AH882" s="743"/>
      <c r="AI882" s="743"/>
      <c r="AJ882" s="743"/>
      <c r="AK882" s="743"/>
      <c r="AL882" s="743"/>
      <c r="AM882" s="743"/>
      <c r="AN882" s="743"/>
      <c r="AO882" s="743"/>
      <c r="AP882" s="743"/>
      <c r="AQ882" s="743"/>
      <c r="AR882" s="743"/>
      <c r="AS882" s="743"/>
      <c r="AT882" s="743"/>
      <c r="AU882" s="743"/>
      <c r="AV882" s="743"/>
      <c r="AW882" s="743"/>
      <c r="AX882" s="743"/>
      <c r="AY882" s="743"/>
      <c r="AZ882" s="743"/>
      <c r="BA882" s="743"/>
      <c r="BB882" s="743"/>
      <c r="BC882" s="743"/>
      <c r="BD882" s="743"/>
      <c r="BE882" s="743"/>
      <c r="BF882" s="743"/>
      <c r="BG882" s="743"/>
      <c r="BH882" s="743"/>
    </row>
    <row r="883" spans="1:60" s="628" customFormat="1" ht="33" customHeight="1" x14ac:dyDescent="0.25">
      <c r="A883" s="892">
        <v>44543</v>
      </c>
      <c r="B883" s="971" t="s">
        <v>12033</v>
      </c>
      <c r="C883" s="882" t="s">
        <v>12022</v>
      </c>
      <c r="D883" s="969"/>
      <c r="E883" s="836">
        <v>23400</v>
      </c>
      <c r="F883" s="494">
        <f t="shared" si="19"/>
        <v>1772822.5900000003</v>
      </c>
      <c r="G883" s="743"/>
      <c r="H883" s="743"/>
      <c r="I883" s="743"/>
      <c r="J883" s="743"/>
      <c r="K883" s="743"/>
      <c r="L883" s="743"/>
      <c r="M883" s="743"/>
      <c r="N883" s="743"/>
      <c r="O883" s="743"/>
      <c r="P883" s="743"/>
      <c r="Q883" s="743"/>
      <c r="R883" s="743"/>
      <c r="S883" s="743"/>
      <c r="T883" s="743"/>
      <c r="U883" s="743"/>
      <c r="V883" s="743"/>
      <c r="W883" s="743"/>
      <c r="X883" s="743"/>
      <c r="Y883" s="743"/>
      <c r="Z883" s="743"/>
      <c r="AA883" s="743"/>
      <c r="AB883" s="743"/>
      <c r="AC883" s="743"/>
      <c r="AD883" s="743"/>
      <c r="AE883" s="743"/>
      <c r="AF883" s="743"/>
      <c r="AG883" s="743"/>
      <c r="AH883" s="743"/>
      <c r="AI883" s="743"/>
      <c r="AJ883" s="743"/>
      <c r="AK883" s="743"/>
      <c r="AL883" s="743"/>
      <c r="AM883" s="743"/>
      <c r="AN883" s="743"/>
      <c r="AO883" s="743"/>
      <c r="AP883" s="743"/>
      <c r="AQ883" s="743"/>
      <c r="AR883" s="743"/>
      <c r="AS883" s="743"/>
      <c r="AT883" s="743"/>
      <c r="AU883" s="743"/>
      <c r="AV883" s="743"/>
      <c r="AW883" s="743"/>
      <c r="AX883" s="743"/>
      <c r="AY883" s="743"/>
      <c r="AZ883" s="743"/>
      <c r="BA883" s="743"/>
      <c r="BB883" s="743"/>
      <c r="BC883" s="743"/>
      <c r="BD883" s="743"/>
      <c r="BE883" s="743"/>
      <c r="BF883" s="743"/>
      <c r="BG883" s="743"/>
      <c r="BH883" s="743"/>
    </row>
    <row r="884" spans="1:60" s="628" customFormat="1" ht="37.5" customHeight="1" x14ac:dyDescent="0.25">
      <c r="A884" s="892">
        <v>44543</v>
      </c>
      <c r="B884" s="971" t="s">
        <v>12034</v>
      </c>
      <c r="C884" s="882" t="s">
        <v>12023</v>
      </c>
      <c r="D884" s="969"/>
      <c r="E884" s="836">
        <v>75600</v>
      </c>
      <c r="F884" s="494">
        <f t="shared" si="19"/>
        <v>1697222.5900000003</v>
      </c>
      <c r="G884" s="743"/>
      <c r="H884" s="743"/>
      <c r="I884" s="743"/>
      <c r="J884" s="743"/>
      <c r="K884" s="743"/>
      <c r="L884" s="743"/>
      <c r="M884" s="743"/>
      <c r="N884" s="743"/>
      <c r="O884" s="743"/>
      <c r="P884" s="743"/>
      <c r="Q884" s="743"/>
      <c r="R884" s="743"/>
      <c r="S884" s="743"/>
      <c r="T884" s="743"/>
      <c r="U884" s="743"/>
      <c r="V884" s="743"/>
      <c r="W884" s="743"/>
      <c r="X884" s="743"/>
      <c r="Y884" s="743"/>
      <c r="Z884" s="743"/>
      <c r="AA884" s="743"/>
      <c r="AB884" s="743"/>
      <c r="AC884" s="743"/>
      <c r="AD884" s="743"/>
      <c r="AE884" s="743"/>
      <c r="AF884" s="743"/>
      <c r="AG884" s="743"/>
      <c r="AH884" s="743"/>
      <c r="AI884" s="743"/>
      <c r="AJ884" s="743"/>
      <c r="AK884" s="743"/>
      <c r="AL884" s="743"/>
      <c r="AM884" s="743"/>
      <c r="AN884" s="743"/>
      <c r="AO884" s="743"/>
      <c r="AP884" s="743"/>
      <c r="AQ884" s="743"/>
      <c r="AR884" s="743"/>
      <c r="AS884" s="743"/>
      <c r="AT884" s="743"/>
      <c r="AU884" s="743"/>
      <c r="AV884" s="743"/>
      <c r="AW884" s="743"/>
      <c r="AX884" s="743"/>
      <c r="AY884" s="743"/>
      <c r="AZ884" s="743"/>
      <c r="BA884" s="743"/>
      <c r="BB884" s="743"/>
      <c r="BC884" s="743"/>
      <c r="BD884" s="743"/>
      <c r="BE884" s="743"/>
      <c r="BF884" s="743"/>
      <c r="BG884" s="743"/>
      <c r="BH884" s="743"/>
    </row>
    <row r="885" spans="1:60" s="628" customFormat="1" ht="42.75" customHeight="1" x14ac:dyDescent="0.25">
      <c r="A885" s="892">
        <v>44543</v>
      </c>
      <c r="B885" s="971" t="s">
        <v>12035</v>
      </c>
      <c r="C885" s="882" t="s">
        <v>12024</v>
      </c>
      <c r="D885" s="969"/>
      <c r="E885" s="836">
        <v>81000</v>
      </c>
      <c r="F885" s="494">
        <f t="shared" si="19"/>
        <v>1616222.5900000003</v>
      </c>
      <c r="G885" s="743"/>
      <c r="H885" s="743"/>
      <c r="I885" s="743"/>
      <c r="J885" s="743"/>
      <c r="K885" s="743"/>
      <c r="L885" s="743"/>
      <c r="M885" s="743"/>
      <c r="N885" s="743"/>
      <c r="O885" s="743"/>
      <c r="P885" s="743"/>
      <c r="Q885" s="743"/>
      <c r="R885" s="743"/>
      <c r="S885" s="743"/>
      <c r="T885" s="743"/>
      <c r="U885" s="743"/>
      <c r="V885" s="743"/>
      <c r="W885" s="743"/>
      <c r="X885" s="743"/>
      <c r="Y885" s="743"/>
      <c r="Z885" s="743"/>
      <c r="AA885" s="743"/>
      <c r="AB885" s="743"/>
      <c r="AC885" s="743"/>
      <c r="AD885" s="743"/>
      <c r="AE885" s="743"/>
      <c r="AF885" s="743"/>
      <c r="AG885" s="743"/>
      <c r="AH885" s="743"/>
      <c r="AI885" s="743"/>
      <c r="AJ885" s="743"/>
      <c r="AK885" s="743"/>
      <c r="AL885" s="743"/>
      <c r="AM885" s="743"/>
      <c r="AN885" s="743"/>
      <c r="AO885" s="743"/>
      <c r="AP885" s="743"/>
      <c r="AQ885" s="743"/>
      <c r="AR885" s="743"/>
      <c r="AS885" s="743"/>
      <c r="AT885" s="743"/>
      <c r="AU885" s="743"/>
      <c r="AV885" s="743"/>
      <c r="AW885" s="743"/>
      <c r="AX885" s="743"/>
      <c r="AY885" s="743"/>
      <c r="AZ885" s="743"/>
      <c r="BA885" s="743"/>
      <c r="BB885" s="743"/>
      <c r="BC885" s="743"/>
      <c r="BD885" s="743"/>
      <c r="BE885" s="743"/>
      <c r="BF885" s="743"/>
      <c r="BG885" s="743"/>
      <c r="BH885" s="743"/>
    </row>
    <row r="886" spans="1:60" s="628" customFormat="1" ht="42.75" customHeight="1" x14ac:dyDescent="0.25">
      <c r="A886" s="892">
        <v>44543</v>
      </c>
      <c r="B886" s="971" t="s">
        <v>12036</v>
      </c>
      <c r="C886" s="882" t="s">
        <v>12025</v>
      </c>
      <c r="D886" s="969"/>
      <c r="E886" s="836">
        <v>82800</v>
      </c>
      <c r="F886" s="494">
        <f t="shared" si="19"/>
        <v>1533422.5900000003</v>
      </c>
      <c r="G886" s="743"/>
      <c r="H886" s="743"/>
      <c r="I886" s="743"/>
      <c r="J886" s="743"/>
      <c r="K886" s="743"/>
      <c r="L886" s="743"/>
      <c r="M886" s="743"/>
      <c r="N886" s="743"/>
      <c r="O886" s="743"/>
      <c r="P886" s="743"/>
      <c r="Q886" s="743"/>
      <c r="R886" s="743"/>
      <c r="S886" s="743"/>
      <c r="T886" s="743"/>
      <c r="U886" s="743"/>
      <c r="V886" s="743"/>
      <c r="W886" s="743"/>
      <c r="X886" s="743"/>
      <c r="Y886" s="743"/>
      <c r="Z886" s="743"/>
      <c r="AA886" s="743"/>
      <c r="AB886" s="743"/>
      <c r="AC886" s="743"/>
      <c r="AD886" s="743"/>
      <c r="AE886" s="743"/>
      <c r="AF886" s="743"/>
      <c r="AG886" s="743"/>
      <c r="AH886" s="743"/>
      <c r="AI886" s="743"/>
      <c r="AJ886" s="743"/>
      <c r="AK886" s="743"/>
      <c r="AL886" s="743"/>
      <c r="AM886" s="743"/>
      <c r="AN886" s="743"/>
      <c r="AO886" s="743"/>
      <c r="AP886" s="743"/>
      <c r="AQ886" s="743"/>
      <c r="AR886" s="743"/>
      <c r="AS886" s="743"/>
      <c r="AT886" s="743"/>
      <c r="AU886" s="743"/>
      <c r="AV886" s="743"/>
      <c r="AW886" s="743"/>
      <c r="AX886" s="743"/>
      <c r="AY886" s="743"/>
      <c r="AZ886" s="743"/>
      <c r="BA886" s="743"/>
      <c r="BB886" s="743"/>
      <c r="BC886" s="743"/>
      <c r="BD886" s="743"/>
      <c r="BE886" s="743"/>
      <c r="BF886" s="743"/>
      <c r="BG886" s="743"/>
      <c r="BH886" s="743"/>
    </row>
    <row r="887" spans="1:60" s="628" customFormat="1" ht="42.75" customHeight="1" x14ac:dyDescent="0.25">
      <c r="A887" s="892">
        <v>44543</v>
      </c>
      <c r="B887" s="971" t="s">
        <v>12037</v>
      </c>
      <c r="C887" s="882" t="s">
        <v>12026</v>
      </c>
      <c r="D887" s="969"/>
      <c r="E887" s="836">
        <v>25200</v>
      </c>
      <c r="F887" s="494">
        <f t="shared" si="19"/>
        <v>1508222.5900000003</v>
      </c>
      <c r="G887" s="743"/>
      <c r="H887" s="743"/>
      <c r="I887" s="743"/>
      <c r="J887" s="743"/>
      <c r="K887" s="743"/>
      <c r="L887" s="743"/>
      <c r="M887" s="743"/>
      <c r="N887" s="743"/>
      <c r="O887" s="743"/>
      <c r="P887" s="743"/>
      <c r="Q887" s="743"/>
      <c r="R887" s="743"/>
      <c r="S887" s="743"/>
      <c r="T887" s="743"/>
      <c r="U887" s="743"/>
      <c r="V887" s="743"/>
      <c r="W887" s="743"/>
      <c r="X887" s="743"/>
      <c r="Y887" s="743"/>
      <c r="Z887" s="743"/>
      <c r="AA887" s="743"/>
      <c r="AB887" s="743"/>
      <c r="AC887" s="743"/>
      <c r="AD887" s="743"/>
      <c r="AE887" s="743"/>
      <c r="AF887" s="743"/>
      <c r="AG887" s="743"/>
      <c r="AH887" s="743"/>
      <c r="AI887" s="743"/>
      <c r="AJ887" s="743"/>
      <c r="AK887" s="743"/>
      <c r="AL887" s="743"/>
      <c r="AM887" s="743"/>
      <c r="AN887" s="743"/>
      <c r="AO887" s="743"/>
      <c r="AP887" s="743"/>
      <c r="AQ887" s="743"/>
      <c r="AR887" s="743"/>
      <c r="AS887" s="743"/>
      <c r="AT887" s="743"/>
      <c r="AU887" s="743"/>
      <c r="AV887" s="743"/>
      <c r="AW887" s="743"/>
      <c r="AX887" s="743"/>
      <c r="AY887" s="743"/>
      <c r="AZ887" s="743"/>
      <c r="BA887" s="743"/>
      <c r="BB887" s="743"/>
      <c r="BC887" s="743"/>
      <c r="BD887" s="743"/>
      <c r="BE887" s="743"/>
      <c r="BF887" s="743"/>
      <c r="BG887" s="743"/>
      <c r="BH887" s="743"/>
    </row>
    <row r="888" spans="1:60" s="628" customFormat="1" ht="43.5" customHeight="1" x14ac:dyDescent="0.25">
      <c r="A888" s="892">
        <v>44545</v>
      </c>
      <c r="B888" s="1014" t="s">
        <v>12221</v>
      </c>
      <c r="C888" s="882" t="s">
        <v>12190</v>
      </c>
      <c r="D888" s="969"/>
      <c r="E888" s="836">
        <v>121452.5</v>
      </c>
      <c r="F888" s="494">
        <f t="shared" si="19"/>
        <v>1386770.0900000003</v>
      </c>
      <c r="G888" s="743"/>
      <c r="H888" s="743"/>
      <c r="I888" s="743"/>
      <c r="J888" s="743"/>
      <c r="K888" s="743"/>
      <c r="L888" s="743"/>
      <c r="M888" s="743"/>
      <c r="N888" s="743"/>
      <c r="O888" s="743"/>
      <c r="P888" s="743"/>
      <c r="Q888" s="743"/>
      <c r="R888" s="743"/>
      <c r="S888" s="743"/>
      <c r="T888" s="743"/>
      <c r="U888" s="743"/>
      <c r="V888" s="743"/>
      <c r="W888" s="743"/>
      <c r="X888" s="743"/>
      <c r="Y888" s="743"/>
      <c r="Z888" s="743"/>
      <c r="AA888" s="743"/>
      <c r="AB888" s="743"/>
      <c r="AC888" s="743"/>
      <c r="AD888" s="743"/>
      <c r="AE888" s="743"/>
      <c r="AF888" s="743"/>
      <c r="AG888" s="743"/>
      <c r="AH888" s="743"/>
      <c r="AI888" s="743"/>
      <c r="AJ888" s="743"/>
      <c r="AK888" s="743"/>
      <c r="AL888" s="743"/>
      <c r="AM888" s="743"/>
      <c r="AN888" s="743"/>
      <c r="AO888" s="743"/>
      <c r="AP888" s="743"/>
      <c r="AQ888" s="743"/>
      <c r="AR888" s="743"/>
      <c r="AS888" s="743"/>
      <c r="AT888" s="743"/>
      <c r="AU888" s="743"/>
      <c r="AV888" s="743"/>
      <c r="AW888" s="743"/>
      <c r="AX888" s="743"/>
      <c r="AY888" s="743"/>
      <c r="AZ888" s="743"/>
      <c r="BA888" s="743"/>
      <c r="BB888" s="743"/>
      <c r="BC888" s="743"/>
      <c r="BD888" s="743"/>
      <c r="BE888" s="743"/>
      <c r="BF888" s="743"/>
      <c r="BG888" s="743"/>
      <c r="BH888" s="743"/>
    </row>
    <row r="889" spans="1:60" s="628" customFormat="1" ht="39" customHeight="1" x14ac:dyDescent="0.25">
      <c r="A889" s="892">
        <v>44545</v>
      </c>
      <c r="B889" s="1014" t="s">
        <v>12222</v>
      </c>
      <c r="C889" s="882" t="s">
        <v>12191</v>
      </c>
      <c r="D889" s="969"/>
      <c r="E889" s="836">
        <v>17364.71</v>
      </c>
      <c r="F889" s="494">
        <f t="shared" si="19"/>
        <v>1369405.3800000004</v>
      </c>
      <c r="G889" s="743"/>
      <c r="H889" s="743"/>
      <c r="I889" s="743"/>
      <c r="J889" s="743"/>
      <c r="K889" s="743"/>
      <c r="L889" s="743"/>
      <c r="M889" s="743"/>
      <c r="N889" s="743"/>
      <c r="O889" s="743"/>
      <c r="P889" s="743"/>
      <c r="Q889" s="743"/>
      <c r="R889" s="743"/>
      <c r="S889" s="743"/>
      <c r="T889" s="743"/>
      <c r="U889" s="743"/>
      <c r="V889" s="743"/>
      <c r="W889" s="743"/>
      <c r="X889" s="743"/>
      <c r="Y889" s="743"/>
      <c r="Z889" s="743"/>
      <c r="AA889" s="743"/>
      <c r="AB889" s="743"/>
      <c r="AC889" s="743"/>
      <c r="AD889" s="743"/>
      <c r="AE889" s="743"/>
      <c r="AF889" s="743"/>
      <c r="AG889" s="743"/>
      <c r="AH889" s="743"/>
      <c r="AI889" s="743"/>
      <c r="AJ889" s="743"/>
      <c r="AK889" s="743"/>
      <c r="AL889" s="743"/>
      <c r="AM889" s="743"/>
      <c r="AN889" s="743"/>
      <c r="AO889" s="743"/>
      <c r="AP889" s="743"/>
      <c r="AQ889" s="743"/>
      <c r="AR889" s="743"/>
      <c r="AS889" s="743"/>
      <c r="AT889" s="743"/>
      <c r="AU889" s="743"/>
      <c r="AV889" s="743"/>
      <c r="AW889" s="743"/>
      <c r="AX889" s="743"/>
      <c r="AY889" s="743"/>
      <c r="AZ889" s="743"/>
      <c r="BA889" s="743"/>
      <c r="BB889" s="743"/>
      <c r="BC889" s="743"/>
      <c r="BD889" s="743"/>
      <c r="BE889" s="743"/>
      <c r="BF889" s="743"/>
      <c r="BG889" s="743"/>
      <c r="BH889" s="743"/>
    </row>
    <row r="890" spans="1:60" s="628" customFormat="1" ht="38.25" customHeight="1" x14ac:dyDescent="0.25">
      <c r="A890" s="892">
        <v>44545</v>
      </c>
      <c r="B890" s="1014" t="s">
        <v>12223</v>
      </c>
      <c r="C890" s="882" t="s">
        <v>12192</v>
      </c>
      <c r="D890" s="969"/>
      <c r="E890" s="836">
        <v>15494.4</v>
      </c>
      <c r="F890" s="494">
        <f t="shared" si="19"/>
        <v>1353910.9800000004</v>
      </c>
      <c r="G890" s="743"/>
      <c r="H890" s="743"/>
      <c r="I890" s="743"/>
      <c r="J890" s="743"/>
      <c r="K890" s="743"/>
      <c r="L890" s="743"/>
      <c r="M890" s="743"/>
      <c r="N890" s="743"/>
      <c r="O890" s="743"/>
      <c r="P890" s="743"/>
      <c r="Q890" s="743"/>
      <c r="R890" s="743"/>
      <c r="S890" s="743"/>
      <c r="T890" s="743"/>
      <c r="U890" s="743"/>
      <c r="V890" s="743"/>
      <c r="W890" s="743"/>
      <c r="X890" s="743"/>
      <c r="Y890" s="743"/>
      <c r="Z890" s="743"/>
      <c r="AA890" s="743"/>
      <c r="AB890" s="743"/>
      <c r="AC890" s="743"/>
      <c r="AD890" s="743"/>
      <c r="AE890" s="743"/>
      <c r="AF890" s="743"/>
      <c r="AG890" s="743"/>
      <c r="AH890" s="743"/>
      <c r="AI890" s="743"/>
      <c r="AJ890" s="743"/>
      <c r="AK890" s="743"/>
      <c r="AL890" s="743"/>
      <c r="AM890" s="743"/>
      <c r="AN890" s="743"/>
      <c r="AO890" s="743"/>
      <c r="AP890" s="743"/>
      <c r="AQ890" s="743"/>
      <c r="AR890" s="743"/>
      <c r="AS890" s="743"/>
      <c r="AT890" s="743"/>
      <c r="AU890" s="743"/>
      <c r="AV890" s="743"/>
      <c r="AW890" s="743"/>
      <c r="AX890" s="743"/>
      <c r="AY890" s="743"/>
      <c r="AZ890" s="743"/>
      <c r="BA890" s="743"/>
      <c r="BB890" s="743"/>
      <c r="BC890" s="743"/>
      <c r="BD890" s="743"/>
      <c r="BE890" s="743"/>
      <c r="BF890" s="743"/>
      <c r="BG890" s="743"/>
      <c r="BH890" s="743"/>
    </row>
    <row r="891" spans="1:60" s="628" customFormat="1" ht="33.75" customHeight="1" x14ac:dyDescent="0.25">
      <c r="A891" s="892">
        <v>44545</v>
      </c>
      <c r="B891" s="1014" t="s">
        <v>12224</v>
      </c>
      <c r="C891" s="882" t="s">
        <v>12193</v>
      </c>
      <c r="D891" s="432"/>
      <c r="E891" s="836">
        <v>44009.82</v>
      </c>
      <c r="F891" s="494">
        <f t="shared" si="19"/>
        <v>1309901.1600000004</v>
      </c>
      <c r="G891" s="743"/>
      <c r="H891" s="743"/>
      <c r="I891" s="743"/>
      <c r="J891" s="743"/>
      <c r="K891" s="743"/>
      <c r="L891" s="743"/>
      <c r="M891" s="743"/>
      <c r="N891" s="743"/>
      <c r="O891" s="743"/>
      <c r="P891" s="743"/>
      <c r="Q891" s="743"/>
      <c r="R891" s="743"/>
      <c r="S891" s="743"/>
      <c r="T891" s="743"/>
      <c r="U891" s="743"/>
      <c r="V891" s="743"/>
      <c r="W891" s="743"/>
      <c r="X891" s="743"/>
      <c r="Y891" s="743"/>
      <c r="Z891" s="743"/>
      <c r="AA891" s="743"/>
      <c r="AB891" s="743"/>
      <c r="AC891" s="743"/>
      <c r="AD891" s="743"/>
      <c r="AE891" s="743"/>
      <c r="AF891" s="743"/>
      <c r="AG891" s="743"/>
      <c r="AH891" s="743"/>
      <c r="AI891" s="743"/>
      <c r="AJ891" s="743"/>
      <c r="AK891" s="743"/>
      <c r="AL891" s="743"/>
      <c r="AM891" s="743"/>
      <c r="AN891" s="743"/>
      <c r="AO891" s="743"/>
      <c r="AP891" s="743"/>
      <c r="AQ891" s="743"/>
      <c r="AR891" s="743"/>
      <c r="AS891" s="743"/>
      <c r="AT891" s="743"/>
      <c r="AU891" s="743"/>
      <c r="AV891" s="743"/>
      <c r="AW891" s="743"/>
      <c r="AX891" s="743"/>
      <c r="AY891" s="743"/>
      <c r="AZ891" s="743"/>
      <c r="BA891" s="743"/>
      <c r="BB891" s="743"/>
      <c r="BC891" s="743"/>
      <c r="BD891" s="743"/>
      <c r="BE891" s="743"/>
      <c r="BF891" s="743"/>
      <c r="BG891" s="743"/>
      <c r="BH891" s="743"/>
    </row>
    <row r="892" spans="1:60" s="628" customFormat="1" ht="41.25" customHeight="1" x14ac:dyDescent="0.25">
      <c r="A892" s="892">
        <v>44545</v>
      </c>
      <c r="B892" s="1014" t="s">
        <v>12225</v>
      </c>
      <c r="C892" s="882" t="s">
        <v>12369</v>
      </c>
      <c r="D892" s="432"/>
      <c r="E892" s="836">
        <v>76288.399999999994</v>
      </c>
      <c r="F892" s="494">
        <f t="shared" si="19"/>
        <v>1233612.7600000005</v>
      </c>
      <c r="G892" s="743"/>
      <c r="H892" s="743"/>
      <c r="I892" s="743"/>
      <c r="J892" s="743"/>
      <c r="K892" s="743"/>
      <c r="L892" s="743"/>
      <c r="M892" s="743"/>
      <c r="N892" s="743"/>
      <c r="O892" s="743"/>
      <c r="P892" s="743"/>
      <c r="Q892" s="743"/>
      <c r="R892" s="743"/>
      <c r="S892" s="743"/>
      <c r="T892" s="743"/>
      <c r="U892" s="743"/>
      <c r="V892" s="743"/>
      <c r="W892" s="743"/>
      <c r="X892" s="743"/>
      <c r="Y892" s="743"/>
      <c r="Z892" s="743"/>
      <c r="AA892" s="743"/>
      <c r="AB892" s="743"/>
      <c r="AC892" s="743"/>
      <c r="AD892" s="743"/>
      <c r="AE892" s="743"/>
      <c r="AF892" s="743"/>
      <c r="AG892" s="743"/>
      <c r="AH892" s="743"/>
      <c r="AI892" s="743"/>
      <c r="AJ892" s="743"/>
      <c r="AK892" s="743"/>
      <c r="AL892" s="743"/>
      <c r="AM892" s="743"/>
      <c r="AN892" s="743"/>
      <c r="AO892" s="743"/>
      <c r="AP892" s="743"/>
      <c r="AQ892" s="743"/>
      <c r="AR892" s="743"/>
      <c r="AS892" s="743"/>
      <c r="AT892" s="743"/>
      <c r="AU892" s="743"/>
      <c r="AV892" s="743"/>
      <c r="AW892" s="743"/>
      <c r="AX892" s="743"/>
      <c r="AY892" s="743"/>
      <c r="AZ892" s="743"/>
      <c r="BA892" s="743"/>
      <c r="BB892" s="743"/>
      <c r="BC892" s="743"/>
      <c r="BD892" s="743"/>
      <c r="BE892" s="743"/>
      <c r="BF892" s="743"/>
      <c r="BG892" s="743"/>
      <c r="BH892" s="743"/>
    </row>
    <row r="893" spans="1:60" s="628" customFormat="1" ht="37.5" customHeight="1" x14ac:dyDescent="0.25">
      <c r="A893" s="892">
        <v>44545</v>
      </c>
      <c r="B893" s="1014" t="s">
        <v>12226</v>
      </c>
      <c r="C893" s="882" t="s">
        <v>12194</v>
      </c>
      <c r="D893" s="432"/>
      <c r="E893" s="836">
        <v>62580.160000000003</v>
      </c>
      <c r="F893" s="494">
        <f t="shared" si="19"/>
        <v>1171032.6000000006</v>
      </c>
      <c r="G893" s="743"/>
      <c r="H893" s="743"/>
      <c r="I893" s="743"/>
      <c r="J893" s="743"/>
      <c r="K893" s="743"/>
      <c r="L893" s="743"/>
      <c r="M893" s="743"/>
      <c r="N893" s="743"/>
      <c r="O893" s="743"/>
      <c r="P893" s="743"/>
      <c r="Q893" s="743"/>
      <c r="R893" s="743"/>
      <c r="S893" s="743"/>
      <c r="T893" s="743"/>
      <c r="U893" s="743"/>
      <c r="V893" s="743"/>
      <c r="W893" s="743"/>
      <c r="X893" s="743"/>
      <c r="Y893" s="743"/>
      <c r="Z893" s="743"/>
      <c r="AA893" s="743"/>
      <c r="AB893" s="743"/>
      <c r="AC893" s="743"/>
      <c r="AD893" s="743"/>
      <c r="AE893" s="743"/>
      <c r="AF893" s="743"/>
      <c r="AG893" s="743"/>
      <c r="AH893" s="743"/>
      <c r="AI893" s="743"/>
      <c r="AJ893" s="743"/>
      <c r="AK893" s="743"/>
      <c r="AL893" s="743"/>
      <c r="AM893" s="743"/>
      <c r="AN893" s="743"/>
      <c r="AO893" s="743"/>
      <c r="AP893" s="743"/>
      <c r="AQ893" s="743"/>
      <c r="AR893" s="743"/>
      <c r="AS893" s="743"/>
      <c r="AT893" s="743"/>
      <c r="AU893" s="743"/>
      <c r="AV893" s="743"/>
      <c r="AW893" s="743"/>
      <c r="AX893" s="743"/>
      <c r="AY893" s="743"/>
      <c r="AZ893" s="743"/>
      <c r="BA893" s="743"/>
      <c r="BB893" s="743"/>
      <c r="BC893" s="743"/>
      <c r="BD893" s="743"/>
      <c r="BE893" s="743"/>
      <c r="BF893" s="743"/>
      <c r="BG893" s="743"/>
      <c r="BH893" s="743"/>
    </row>
    <row r="894" spans="1:60" s="628" customFormat="1" ht="30" customHeight="1" x14ac:dyDescent="0.25">
      <c r="A894" s="892">
        <v>44545</v>
      </c>
      <c r="B894" s="1014" t="s">
        <v>12227</v>
      </c>
      <c r="C894" s="882" t="s">
        <v>12195</v>
      </c>
      <c r="D894" s="432"/>
      <c r="E894" s="836">
        <v>11298</v>
      </c>
      <c r="F894" s="494">
        <f t="shared" si="19"/>
        <v>1159734.6000000006</v>
      </c>
      <c r="G894" s="743"/>
      <c r="H894" s="743"/>
      <c r="I894" s="743"/>
      <c r="J894" s="743"/>
      <c r="K894" s="743"/>
      <c r="L894" s="743"/>
      <c r="M894" s="743"/>
      <c r="N894" s="743"/>
      <c r="O894" s="743"/>
      <c r="P894" s="743"/>
      <c r="Q894" s="743"/>
      <c r="R894" s="743"/>
      <c r="S894" s="743"/>
      <c r="T894" s="743"/>
      <c r="U894" s="743"/>
      <c r="V894" s="743"/>
      <c r="W894" s="743"/>
      <c r="X894" s="743"/>
      <c r="Y894" s="743"/>
      <c r="Z894" s="743"/>
      <c r="AA894" s="743"/>
      <c r="AB894" s="743"/>
      <c r="AC894" s="743"/>
      <c r="AD894" s="743"/>
      <c r="AE894" s="743"/>
      <c r="AF894" s="743"/>
      <c r="AG894" s="743"/>
      <c r="AH894" s="743"/>
      <c r="AI894" s="743"/>
      <c r="AJ894" s="743"/>
      <c r="AK894" s="743"/>
      <c r="AL894" s="743"/>
      <c r="AM894" s="743"/>
      <c r="AN894" s="743"/>
      <c r="AO894" s="743"/>
      <c r="AP894" s="743"/>
      <c r="AQ894" s="743"/>
      <c r="AR894" s="743"/>
      <c r="AS894" s="743"/>
      <c r="AT894" s="743"/>
      <c r="AU894" s="743"/>
      <c r="AV894" s="743"/>
      <c r="AW894" s="743"/>
      <c r="AX894" s="743"/>
      <c r="AY894" s="743"/>
      <c r="AZ894" s="743"/>
      <c r="BA894" s="743"/>
      <c r="BB894" s="743"/>
      <c r="BC894" s="743"/>
      <c r="BD894" s="743"/>
      <c r="BE894" s="743"/>
      <c r="BF894" s="743"/>
      <c r="BG894" s="743"/>
      <c r="BH894" s="743"/>
    </row>
    <row r="895" spans="1:60" s="628" customFormat="1" ht="27.75" customHeight="1" x14ac:dyDescent="0.25">
      <c r="A895" s="892">
        <v>44545</v>
      </c>
      <c r="B895" s="1014" t="s">
        <v>12228</v>
      </c>
      <c r="C895" s="882" t="s">
        <v>12196</v>
      </c>
      <c r="D895" s="900"/>
      <c r="E895" s="836">
        <v>18900</v>
      </c>
      <c r="F895" s="494">
        <f t="shared" si="19"/>
        <v>1140834.6000000006</v>
      </c>
      <c r="G895" s="743"/>
      <c r="H895" s="743"/>
      <c r="I895" s="743"/>
      <c r="J895" s="743"/>
      <c r="K895" s="743"/>
      <c r="L895" s="743"/>
      <c r="M895" s="743"/>
      <c r="N895" s="743"/>
      <c r="O895" s="743"/>
      <c r="P895" s="743"/>
      <c r="Q895" s="743"/>
      <c r="R895" s="743"/>
      <c r="S895" s="743"/>
      <c r="T895" s="743"/>
      <c r="U895" s="743"/>
      <c r="V895" s="743"/>
      <c r="W895" s="743"/>
      <c r="X895" s="743"/>
      <c r="Y895" s="743"/>
      <c r="Z895" s="743"/>
      <c r="AA895" s="743"/>
      <c r="AB895" s="743"/>
      <c r="AC895" s="743"/>
      <c r="AD895" s="743"/>
      <c r="AE895" s="743"/>
      <c r="AF895" s="743"/>
      <c r="AG895" s="743"/>
      <c r="AH895" s="743"/>
      <c r="AI895" s="743"/>
      <c r="AJ895" s="743"/>
      <c r="AK895" s="743"/>
      <c r="AL895" s="743"/>
      <c r="AM895" s="743"/>
      <c r="AN895" s="743"/>
      <c r="AO895" s="743"/>
      <c r="AP895" s="743"/>
      <c r="AQ895" s="743"/>
      <c r="AR895" s="743"/>
      <c r="AS895" s="743"/>
      <c r="AT895" s="743"/>
      <c r="AU895" s="743"/>
      <c r="AV895" s="743"/>
      <c r="AW895" s="743"/>
      <c r="AX895" s="743"/>
      <c r="AY895" s="743"/>
      <c r="AZ895" s="743"/>
      <c r="BA895" s="743"/>
      <c r="BB895" s="743"/>
      <c r="BC895" s="743"/>
      <c r="BD895" s="743"/>
      <c r="BE895" s="743"/>
      <c r="BF895" s="743"/>
      <c r="BG895" s="743"/>
      <c r="BH895" s="743"/>
    </row>
    <row r="896" spans="1:60" s="628" customFormat="1" ht="27.75" customHeight="1" x14ac:dyDescent="0.25">
      <c r="A896" s="892">
        <v>44545</v>
      </c>
      <c r="B896" s="1014" t="s">
        <v>12229</v>
      </c>
      <c r="C896" s="882" t="s">
        <v>12197</v>
      </c>
      <c r="D896" s="432"/>
      <c r="E896" s="836">
        <v>33660</v>
      </c>
      <c r="F896" s="494">
        <f t="shared" si="19"/>
        <v>1107174.6000000006</v>
      </c>
      <c r="G896" s="743"/>
      <c r="H896" s="743"/>
      <c r="I896" s="743"/>
      <c r="J896" s="743"/>
      <c r="K896" s="743"/>
      <c r="L896" s="743"/>
      <c r="M896" s="743"/>
      <c r="N896" s="743"/>
      <c r="O896" s="743"/>
      <c r="P896" s="743"/>
      <c r="Q896" s="743"/>
      <c r="R896" s="743"/>
      <c r="S896" s="743"/>
      <c r="T896" s="743"/>
      <c r="U896" s="743"/>
      <c r="V896" s="743"/>
      <c r="W896" s="743"/>
      <c r="X896" s="743"/>
      <c r="Y896" s="743"/>
      <c r="Z896" s="743"/>
      <c r="AA896" s="743"/>
      <c r="AB896" s="743"/>
      <c r="AC896" s="743"/>
      <c r="AD896" s="743"/>
      <c r="AE896" s="743"/>
      <c r="AF896" s="743"/>
      <c r="AG896" s="743"/>
      <c r="AH896" s="743"/>
      <c r="AI896" s="743"/>
      <c r="AJ896" s="743"/>
      <c r="AK896" s="743"/>
      <c r="AL896" s="743"/>
      <c r="AM896" s="743"/>
      <c r="AN896" s="743"/>
      <c r="AO896" s="743"/>
      <c r="AP896" s="743"/>
      <c r="AQ896" s="743"/>
      <c r="AR896" s="743"/>
      <c r="AS896" s="743"/>
      <c r="AT896" s="743"/>
      <c r="AU896" s="743"/>
      <c r="AV896" s="743"/>
      <c r="AW896" s="743"/>
      <c r="AX896" s="743"/>
      <c r="AY896" s="743"/>
      <c r="AZ896" s="743"/>
      <c r="BA896" s="743"/>
      <c r="BB896" s="743"/>
      <c r="BC896" s="743"/>
      <c r="BD896" s="743"/>
      <c r="BE896" s="743"/>
      <c r="BF896" s="743"/>
      <c r="BG896" s="743"/>
      <c r="BH896" s="743"/>
    </row>
    <row r="897" spans="1:60" s="628" customFormat="1" ht="27.75" customHeight="1" x14ac:dyDescent="0.25">
      <c r="A897" s="892">
        <v>44545</v>
      </c>
      <c r="B897" s="1014" t="s">
        <v>12230</v>
      </c>
      <c r="C897" s="882" t="s">
        <v>12198</v>
      </c>
      <c r="D897" s="432"/>
      <c r="E897" s="836">
        <v>17715.009999999998</v>
      </c>
      <c r="F897" s="494">
        <f t="shared" si="19"/>
        <v>1089459.5900000005</v>
      </c>
      <c r="G897" s="743"/>
      <c r="H897" s="743"/>
      <c r="I897" s="743"/>
      <c r="J897" s="743"/>
      <c r="K897" s="743"/>
      <c r="L897" s="743"/>
      <c r="M897" s="743"/>
      <c r="N897" s="743"/>
      <c r="O897" s="743"/>
      <c r="P897" s="743"/>
      <c r="Q897" s="743"/>
      <c r="R897" s="743"/>
      <c r="S897" s="743"/>
      <c r="T897" s="743"/>
      <c r="U897" s="743"/>
      <c r="V897" s="743"/>
      <c r="W897" s="743"/>
      <c r="X897" s="743"/>
      <c r="Y897" s="743"/>
      <c r="Z897" s="743"/>
      <c r="AA897" s="743"/>
      <c r="AB897" s="743"/>
      <c r="AC897" s="743"/>
      <c r="AD897" s="743"/>
      <c r="AE897" s="743"/>
      <c r="AF897" s="743"/>
      <c r="AG897" s="743"/>
      <c r="AH897" s="743"/>
      <c r="AI897" s="743"/>
      <c r="AJ897" s="743"/>
      <c r="AK897" s="743"/>
      <c r="AL897" s="743"/>
      <c r="AM897" s="743"/>
      <c r="AN897" s="743"/>
      <c r="AO897" s="743"/>
      <c r="AP897" s="743"/>
      <c r="AQ897" s="743"/>
      <c r="AR897" s="743"/>
      <c r="AS897" s="743"/>
      <c r="AT897" s="743"/>
      <c r="AU897" s="743"/>
      <c r="AV897" s="743"/>
      <c r="AW897" s="743"/>
      <c r="AX897" s="743"/>
      <c r="AY897" s="743"/>
      <c r="AZ897" s="743"/>
      <c r="BA897" s="743"/>
      <c r="BB897" s="743"/>
      <c r="BC897" s="743"/>
      <c r="BD897" s="743"/>
      <c r="BE897" s="743"/>
      <c r="BF897" s="743"/>
      <c r="BG897" s="743"/>
      <c r="BH897" s="743"/>
    </row>
    <row r="898" spans="1:60" s="628" customFormat="1" ht="33.75" customHeight="1" x14ac:dyDescent="0.25">
      <c r="A898" s="892">
        <v>44546</v>
      </c>
      <c r="B898" s="1014" t="s">
        <v>12231</v>
      </c>
      <c r="C898" s="882" t="s">
        <v>12199</v>
      </c>
      <c r="D898" s="432"/>
      <c r="E898" s="836">
        <v>25425</v>
      </c>
      <c r="F898" s="494">
        <f t="shared" si="19"/>
        <v>1064034.5900000005</v>
      </c>
      <c r="G898" s="743"/>
      <c r="H898" s="743"/>
      <c r="I898" s="743"/>
      <c r="J898" s="743"/>
      <c r="K898" s="743"/>
      <c r="L898" s="743"/>
      <c r="M898" s="743"/>
      <c r="N898" s="743"/>
      <c r="O898" s="743"/>
      <c r="P898" s="743"/>
      <c r="Q898" s="743"/>
      <c r="R898" s="743"/>
      <c r="S898" s="743"/>
      <c r="T898" s="743"/>
      <c r="U898" s="743"/>
      <c r="V898" s="743"/>
      <c r="W898" s="743"/>
      <c r="X898" s="743"/>
      <c r="Y898" s="743"/>
      <c r="Z898" s="743"/>
      <c r="AA898" s="743"/>
      <c r="AB898" s="743"/>
      <c r="AC898" s="743"/>
      <c r="AD898" s="743"/>
      <c r="AE898" s="743"/>
      <c r="AF898" s="743"/>
      <c r="AG898" s="743"/>
      <c r="AH898" s="743"/>
      <c r="AI898" s="743"/>
      <c r="AJ898" s="743"/>
      <c r="AK898" s="743"/>
      <c r="AL898" s="743"/>
      <c r="AM898" s="743"/>
      <c r="AN898" s="743"/>
      <c r="AO898" s="743"/>
      <c r="AP898" s="743"/>
      <c r="AQ898" s="743"/>
      <c r="AR898" s="743"/>
      <c r="AS898" s="743"/>
      <c r="AT898" s="743"/>
      <c r="AU898" s="743"/>
      <c r="AV898" s="743"/>
      <c r="AW898" s="743"/>
      <c r="AX898" s="743"/>
      <c r="AY898" s="743"/>
      <c r="AZ898" s="743"/>
      <c r="BA898" s="743"/>
      <c r="BB898" s="743"/>
      <c r="BC898" s="743"/>
      <c r="BD898" s="743"/>
      <c r="BE898" s="743"/>
      <c r="BF898" s="743"/>
      <c r="BG898" s="743"/>
      <c r="BH898" s="743"/>
    </row>
    <row r="899" spans="1:60" s="628" customFormat="1" ht="40.5" customHeight="1" x14ac:dyDescent="0.25">
      <c r="A899" s="892">
        <v>44546</v>
      </c>
      <c r="B899" s="1014" t="s">
        <v>12232</v>
      </c>
      <c r="C899" s="882" t="s">
        <v>12200</v>
      </c>
      <c r="D899" s="503"/>
      <c r="E899" s="836">
        <v>23730</v>
      </c>
      <c r="F899" s="494">
        <f t="shared" si="19"/>
        <v>1040304.5900000005</v>
      </c>
      <c r="G899" s="743"/>
      <c r="H899" s="743"/>
      <c r="I899" s="743"/>
      <c r="J899" s="743"/>
      <c r="K899" s="743"/>
      <c r="L899" s="743"/>
      <c r="M899" s="743"/>
      <c r="N899" s="743"/>
      <c r="O899" s="743"/>
      <c r="P899" s="743"/>
      <c r="Q899" s="743"/>
      <c r="R899" s="743"/>
      <c r="S899" s="743"/>
      <c r="T899" s="743"/>
      <c r="U899" s="743"/>
      <c r="V899" s="743"/>
      <c r="W899" s="743"/>
      <c r="X899" s="743"/>
      <c r="Y899" s="743"/>
      <c r="Z899" s="743"/>
      <c r="AA899" s="743"/>
      <c r="AB899" s="743"/>
      <c r="AC899" s="743"/>
      <c r="AD899" s="743"/>
      <c r="AE899" s="743"/>
      <c r="AF899" s="743"/>
      <c r="AG899" s="743"/>
      <c r="AH899" s="743"/>
      <c r="AI899" s="743"/>
      <c r="AJ899" s="743"/>
      <c r="AK899" s="743"/>
      <c r="AL899" s="743"/>
      <c r="AM899" s="743"/>
      <c r="AN899" s="743"/>
      <c r="AO899" s="743"/>
      <c r="AP899" s="743"/>
      <c r="AQ899" s="743"/>
      <c r="AR899" s="743"/>
      <c r="AS899" s="743"/>
      <c r="AT899" s="743"/>
      <c r="AU899" s="743"/>
      <c r="AV899" s="743"/>
      <c r="AW899" s="743"/>
      <c r="AX899" s="743"/>
      <c r="AY899" s="743"/>
      <c r="AZ899" s="743"/>
      <c r="BA899" s="743"/>
      <c r="BB899" s="743"/>
      <c r="BC899" s="743"/>
      <c r="BD899" s="743"/>
      <c r="BE899" s="743"/>
      <c r="BF899" s="743"/>
      <c r="BG899" s="743"/>
      <c r="BH899" s="743"/>
    </row>
    <row r="900" spans="1:60" s="628" customFormat="1" ht="39.75" customHeight="1" x14ac:dyDescent="0.25">
      <c r="A900" s="892">
        <v>44546</v>
      </c>
      <c r="B900" s="1014" t="s">
        <v>12233</v>
      </c>
      <c r="C900" s="882" t="s">
        <v>12201</v>
      </c>
      <c r="D900" s="432"/>
      <c r="E900" s="836">
        <v>19368</v>
      </c>
      <c r="F900" s="494">
        <f t="shared" si="19"/>
        <v>1020936.5900000005</v>
      </c>
      <c r="G900" s="743"/>
      <c r="H900" s="743"/>
      <c r="I900" s="743"/>
      <c r="J900" s="743"/>
      <c r="K900" s="743"/>
      <c r="L900" s="743"/>
      <c r="M900" s="743"/>
      <c r="N900" s="743"/>
      <c r="O900" s="743"/>
      <c r="P900" s="743"/>
      <c r="Q900" s="743"/>
      <c r="R900" s="743"/>
      <c r="S900" s="743"/>
      <c r="T900" s="743"/>
      <c r="U900" s="743"/>
      <c r="V900" s="743"/>
      <c r="W900" s="743"/>
      <c r="X900" s="743"/>
      <c r="Y900" s="743"/>
      <c r="Z900" s="743"/>
      <c r="AA900" s="743"/>
      <c r="AB900" s="743"/>
      <c r="AC900" s="743"/>
      <c r="AD900" s="743"/>
      <c r="AE900" s="743"/>
      <c r="AF900" s="743"/>
      <c r="AG900" s="743"/>
      <c r="AH900" s="743"/>
      <c r="AI900" s="743"/>
      <c r="AJ900" s="743"/>
      <c r="AK900" s="743"/>
      <c r="AL900" s="743"/>
      <c r="AM900" s="743"/>
      <c r="AN900" s="743"/>
      <c r="AO900" s="743"/>
      <c r="AP900" s="743"/>
      <c r="AQ900" s="743"/>
      <c r="AR900" s="743"/>
      <c r="AS900" s="743"/>
      <c r="AT900" s="743"/>
      <c r="AU900" s="743"/>
      <c r="AV900" s="743"/>
      <c r="AW900" s="743"/>
      <c r="AX900" s="743"/>
      <c r="AY900" s="743"/>
      <c r="AZ900" s="743"/>
      <c r="BA900" s="743"/>
      <c r="BB900" s="743"/>
      <c r="BC900" s="743"/>
      <c r="BD900" s="743"/>
      <c r="BE900" s="743"/>
      <c r="BF900" s="743"/>
      <c r="BG900" s="743"/>
      <c r="BH900" s="743"/>
    </row>
    <row r="901" spans="1:60" s="628" customFormat="1" ht="33" customHeight="1" x14ac:dyDescent="0.25">
      <c r="A901" s="892">
        <v>44546</v>
      </c>
      <c r="B901" s="1014" t="s">
        <v>12234</v>
      </c>
      <c r="C901" s="882" t="s">
        <v>12202</v>
      </c>
      <c r="D901" s="432"/>
      <c r="E901" s="836">
        <v>37968</v>
      </c>
      <c r="F901" s="494">
        <f t="shared" si="19"/>
        <v>982968.59000000055</v>
      </c>
      <c r="G901" s="743"/>
      <c r="H901" s="743"/>
      <c r="I901" s="743"/>
      <c r="J901" s="743"/>
      <c r="K901" s="743"/>
      <c r="L901" s="743"/>
      <c r="M901" s="743"/>
      <c r="N901" s="743"/>
      <c r="O901" s="743"/>
      <c r="P901" s="743"/>
      <c r="Q901" s="743"/>
      <c r="R901" s="743"/>
      <c r="S901" s="743"/>
      <c r="T901" s="743"/>
      <c r="U901" s="743"/>
      <c r="V901" s="743"/>
      <c r="W901" s="743"/>
      <c r="X901" s="743"/>
      <c r="Y901" s="743"/>
      <c r="Z901" s="743"/>
      <c r="AA901" s="743"/>
      <c r="AB901" s="743"/>
      <c r="AC901" s="743"/>
      <c r="AD901" s="743"/>
      <c r="AE901" s="743"/>
      <c r="AF901" s="743"/>
      <c r="AG901" s="743"/>
      <c r="AH901" s="743"/>
      <c r="AI901" s="743"/>
      <c r="AJ901" s="743"/>
      <c r="AK901" s="743"/>
      <c r="AL901" s="743"/>
      <c r="AM901" s="743"/>
      <c r="AN901" s="743"/>
      <c r="AO901" s="743"/>
      <c r="AP901" s="743"/>
      <c r="AQ901" s="743"/>
      <c r="AR901" s="743"/>
      <c r="AS901" s="743"/>
      <c r="AT901" s="743"/>
      <c r="AU901" s="743"/>
      <c r="AV901" s="743"/>
      <c r="AW901" s="743"/>
      <c r="AX901" s="743"/>
      <c r="AY901" s="743"/>
      <c r="AZ901" s="743"/>
      <c r="BA901" s="743"/>
      <c r="BB901" s="743"/>
      <c r="BC901" s="743"/>
      <c r="BD901" s="743"/>
      <c r="BE901" s="743"/>
      <c r="BF901" s="743"/>
      <c r="BG901" s="743"/>
      <c r="BH901" s="743"/>
    </row>
    <row r="902" spans="1:60" s="628" customFormat="1" ht="39.75" customHeight="1" x14ac:dyDescent="0.25">
      <c r="A902" s="892">
        <v>44546</v>
      </c>
      <c r="B902" s="1014" t="s">
        <v>12235</v>
      </c>
      <c r="C902" s="882" t="s">
        <v>12203</v>
      </c>
      <c r="D902" s="432"/>
      <c r="E902" s="836">
        <v>96840</v>
      </c>
      <c r="F902" s="494">
        <f t="shared" si="19"/>
        <v>886128.59000000055</v>
      </c>
      <c r="G902" s="743"/>
      <c r="H902" s="743"/>
      <c r="I902" s="743"/>
      <c r="J902" s="743"/>
      <c r="K902" s="743"/>
      <c r="L902" s="743"/>
      <c r="M902" s="743"/>
      <c r="N902" s="743"/>
      <c r="O902" s="743"/>
      <c r="P902" s="743"/>
      <c r="Q902" s="743"/>
      <c r="R902" s="743"/>
      <c r="S902" s="743"/>
      <c r="T902" s="743"/>
      <c r="U902" s="743"/>
      <c r="V902" s="743"/>
      <c r="W902" s="743"/>
      <c r="X902" s="743"/>
      <c r="Y902" s="743"/>
      <c r="Z902" s="743"/>
      <c r="AA902" s="743"/>
      <c r="AB902" s="743"/>
      <c r="AC902" s="743"/>
      <c r="AD902" s="743"/>
      <c r="AE902" s="743"/>
      <c r="AF902" s="743"/>
      <c r="AG902" s="743"/>
      <c r="AH902" s="743"/>
      <c r="AI902" s="743"/>
      <c r="AJ902" s="743"/>
      <c r="AK902" s="743"/>
      <c r="AL902" s="743"/>
      <c r="AM902" s="743"/>
      <c r="AN902" s="743"/>
      <c r="AO902" s="743"/>
      <c r="AP902" s="743"/>
      <c r="AQ902" s="743"/>
      <c r="AR902" s="743"/>
      <c r="AS902" s="743"/>
      <c r="AT902" s="743"/>
      <c r="AU902" s="743"/>
      <c r="AV902" s="743"/>
      <c r="AW902" s="743"/>
      <c r="AX902" s="743"/>
      <c r="AY902" s="743"/>
      <c r="AZ902" s="743"/>
      <c r="BA902" s="743"/>
      <c r="BB902" s="743"/>
      <c r="BC902" s="743"/>
      <c r="BD902" s="743"/>
      <c r="BE902" s="743"/>
      <c r="BF902" s="743"/>
      <c r="BG902" s="743"/>
      <c r="BH902" s="743"/>
    </row>
    <row r="903" spans="1:60" s="628" customFormat="1" ht="39" customHeight="1" x14ac:dyDescent="0.25">
      <c r="A903" s="892">
        <v>44546</v>
      </c>
      <c r="B903" s="1014" t="s">
        <v>12236</v>
      </c>
      <c r="C903" s="882" t="s">
        <v>12204</v>
      </c>
      <c r="D903" s="432"/>
      <c r="E903" s="836">
        <v>32280</v>
      </c>
      <c r="F903" s="494">
        <f t="shared" si="19"/>
        <v>853848.59000000055</v>
      </c>
      <c r="G903" s="743"/>
      <c r="H903" s="743"/>
      <c r="I903" s="743"/>
      <c r="J903" s="743"/>
      <c r="K903" s="743"/>
      <c r="L903" s="743"/>
      <c r="M903" s="743"/>
      <c r="N903" s="743"/>
      <c r="O903" s="743"/>
      <c r="P903" s="743"/>
      <c r="Q903" s="743"/>
      <c r="R903" s="743"/>
      <c r="S903" s="743"/>
      <c r="T903" s="743"/>
      <c r="U903" s="743"/>
      <c r="V903" s="743"/>
      <c r="W903" s="743"/>
      <c r="X903" s="743"/>
      <c r="Y903" s="743"/>
      <c r="Z903" s="743"/>
      <c r="AA903" s="743"/>
      <c r="AB903" s="743"/>
      <c r="AC903" s="743"/>
      <c r="AD903" s="743"/>
      <c r="AE903" s="743"/>
      <c r="AF903" s="743"/>
      <c r="AG903" s="743"/>
      <c r="AH903" s="743"/>
      <c r="AI903" s="743"/>
      <c r="AJ903" s="743"/>
      <c r="AK903" s="743"/>
      <c r="AL903" s="743"/>
      <c r="AM903" s="743"/>
      <c r="AN903" s="743"/>
      <c r="AO903" s="743"/>
      <c r="AP903" s="743"/>
      <c r="AQ903" s="743"/>
      <c r="AR903" s="743"/>
      <c r="AS903" s="743"/>
      <c r="AT903" s="743"/>
      <c r="AU903" s="743"/>
      <c r="AV903" s="743"/>
      <c r="AW903" s="743"/>
      <c r="AX903" s="743"/>
      <c r="AY903" s="743"/>
      <c r="AZ903" s="743"/>
      <c r="BA903" s="743"/>
      <c r="BB903" s="743"/>
      <c r="BC903" s="743"/>
      <c r="BD903" s="743"/>
      <c r="BE903" s="743"/>
      <c r="BF903" s="743"/>
      <c r="BG903" s="743"/>
      <c r="BH903" s="743"/>
    </row>
    <row r="904" spans="1:60" s="628" customFormat="1" ht="38.25" customHeight="1" x14ac:dyDescent="0.25">
      <c r="A904" s="892">
        <v>44546</v>
      </c>
      <c r="B904" s="1014" t="s">
        <v>12237</v>
      </c>
      <c r="C904" s="882" t="s">
        <v>12205</v>
      </c>
      <c r="D904" s="432"/>
      <c r="E904" s="836">
        <v>124234.89</v>
      </c>
      <c r="F904" s="494">
        <f t="shared" si="19"/>
        <v>729613.70000000054</v>
      </c>
      <c r="G904" s="743"/>
      <c r="H904" s="743"/>
      <c r="I904" s="743"/>
      <c r="J904" s="743"/>
      <c r="K904" s="743"/>
      <c r="L904" s="743"/>
      <c r="M904" s="743"/>
      <c r="N904" s="743"/>
      <c r="O904" s="743"/>
      <c r="P904" s="743"/>
      <c r="Q904" s="743"/>
      <c r="R904" s="743"/>
      <c r="S904" s="743"/>
      <c r="T904" s="743"/>
      <c r="U904" s="743"/>
      <c r="V904" s="743"/>
      <c r="W904" s="743"/>
      <c r="X904" s="743"/>
      <c r="Y904" s="743"/>
      <c r="Z904" s="743"/>
      <c r="AA904" s="743"/>
      <c r="AB904" s="743"/>
      <c r="AC904" s="743"/>
      <c r="AD904" s="743"/>
      <c r="AE904" s="743"/>
      <c r="AF904" s="743"/>
      <c r="AG904" s="743"/>
      <c r="AH904" s="743"/>
      <c r="AI904" s="743"/>
      <c r="AJ904" s="743"/>
      <c r="AK904" s="743"/>
      <c r="AL904" s="743"/>
      <c r="AM904" s="743"/>
      <c r="AN904" s="743"/>
      <c r="AO904" s="743"/>
      <c r="AP904" s="743"/>
      <c r="AQ904" s="743"/>
      <c r="AR904" s="743"/>
      <c r="AS904" s="743"/>
      <c r="AT904" s="743"/>
      <c r="AU904" s="743"/>
      <c r="AV904" s="743"/>
      <c r="AW904" s="743"/>
      <c r="AX904" s="743"/>
      <c r="AY904" s="743"/>
      <c r="AZ904" s="743"/>
      <c r="BA904" s="743"/>
      <c r="BB904" s="743"/>
      <c r="BC904" s="743"/>
      <c r="BD904" s="743"/>
      <c r="BE904" s="743"/>
      <c r="BF904" s="743"/>
      <c r="BG904" s="743"/>
      <c r="BH904" s="743"/>
    </row>
    <row r="905" spans="1:60" s="628" customFormat="1" ht="36" customHeight="1" x14ac:dyDescent="0.25">
      <c r="A905" s="892">
        <v>44546</v>
      </c>
      <c r="B905" s="1014" t="s">
        <v>12238</v>
      </c>
      <c r="C905" s="882" t="s">
        <v>12206</v>
      </c>
      <c r="D905" s="1022"/>
      <c r="E905" s="1027">
        <v>14850</v>
      </c>
      <c r="F905" s="494">
        <f t="shared" si="19"/>
        <v>714763.70000000054</v>
      </c>
      <c r="G905" s="743"/>
      <c r="H905" s="743"/>
      <c r="I905" s="743"/>
      <c r="J905" s="743"/>
      <c r="K905" s="743"/>
      <c r="L905" s="743"/>
      <c r="M905" s="743"/>
      <c r="N905" s="743"/>
      <c r="O905" s="743"/>
      <c r="P905" s="743"/>
      <c r="Q905" s="743"/>
      <c r="R905" s="743"/>
      <c r="S905" s="743"/>
      <c r="T905" s="743"/>
      <c r="U905" s="743"/>
      <c r="V905" s="743"/>
      <c r="W905" s="743"/>
      <c r="X905" s="743"/>
      <c r="Y905" s="743"/>
      <c r="Z905" s="743"/>
      <c r="AA905" s="743"/>
      <c r="AB905" s="743"/>
      <c r="AC905" s="743"/>
      <c r="AD905" s="743"/>
      <c r="AE905" s="743"/>
      <c r="AF905" s="743"/>
      <c r="AG905" s="743"/>
      <c r="AH905" s="743"/>
      <c r="AI905" s="743"/>
      <c r="AJ905" s="743"/>
      <c r="AK905" s="743"/>
      <c r="AL905" s="743"/>
      <c r="AM905" s="743"/>
      <c r="AN905" s="743"/>
      <c r="AO905" s="743"/>
      <c r="AP905" s="743"/>
      <c r="AQ905" s="743"/>
      <c r="AR905" s="743"/>
      <c r="AS905" s="743"/>
      <c r="AT905" s="743"/>
      <c r="AU905" s="743"/>
      <c r="AV905" s="743"/>
      <c r="AW905" s="743"/>
      <c r="AX905" s="743"/>
      <c r="AY905" s="743"/>
      <c r="AZ905" s="743"/>
      <c r="BA905" s="743"/>
      <c r="BB905" s="743"/>
      <c r="BC905" s="743"/>
      <c r="BD905" s="743"/>
      <c r="BE905" s="743"/>
      <c r="BF905" s="743"/>
      <c r="BG905" s="743"/>
      <c r="BH905" s="743"/>
    </row>
    <row r="906" spans="1:60" s="628" customFormat="1" ht="33" customHeight="1" x14ac:dyDescent="0.25">
      <c r="A906" s="943">
        <v>44546</v>
      </c>
      <c r="B906" s="1024" t="s">
        <v>12239</v>
      </c>
      <c r="C906" s="946" t="s">
        <v>12207</v>
      </c>
      <c r="D906" s="1023"/>
      <c r="E906" s="1028">
        <v>7236</v>
      </c>
      <c r="F906" s="494">
        <f t="shared" si="19"/>
        <v>707527.70000000054</v>
      </c>
      <c r="G906" s="743"/>
      <c r="H906" s="743"/>
      <c r="I906" s="743"/>
      <c r="J906" s="743"/>
      <c r="K906" s="743"/>
      <c r="L906" s="743"/>
      <c r="M906" s="743"/>
      <c r="N906" s="743"/>
      <c r="O906" s="743"/>
      <c r="P906" s="743"/>
      <c r="Q906" s="743"/>
      <c r="R906" s="743"/>
      <c r="S906" s="743"/>
      <c r="T906" s="743"/>
      <c r="U906" s="743"/>
      <c r="V906" s="743"/>
      <c r="W906" s="743"/>
      <c r="X906" s="743"/>
      <c r="Y906" s="743"/>
      <c r="Z906" s="743"/>
      <c r="AA906" s="743"/>
      <c r="AB906" s="743"/>
      <c r="AC906" s="743"/>
      <c r="AD906" s="743"/>
      <c r="AE906" s="743"/>
      <c r="AF906" s="743"/>
      <c r="AG906" s="743"/>
      <c r="AH906" s="743"/>
      <c r="AI906" s="743"/>
      <c r="AJ906" s="743"/>
      <c r="AK906" s="743"/>
      <c r="AL906" s="743"/>
      <c r="AM906" s="743"/>
      <c r="AN906" s="743"/>
      <c r="AO906" s="743"/>
      <c r="AP906" s="743"/>
      <c r="AQ906" s="743"/>
      <c r="AR906" s="743"/>
      <c r="AS906" s="743"/>
      <c r="AT906" s="743"/>
      <c r="AU906" s="743"/>
      <c r="AV906" s="743"/>
      <c r="AW906" s="743"/>
      <c r="AX906" s="743"/>
      <c r="AY906" s="743"/>
      <c r="AZ906" s="743"/>
      <c r="BA906" s="743"/>
      <c r="BB906" s="743"/>
      <c r="BC906" s="743"/>
      <c r="BD906" s="743"/>
      <c r="BE906" s="743"/>
      <c r="BF906" s="743"/>
      <c r="BG906" s="743"/>
      <c r="BH906" s="743"/>
    </row>
    <row r="907" spans="1:60" s="628" customFormat="1" ht="33" customHeight="1" x14ac:dyDescent="0.25">
      <c r="A907" s="1026">
        <v>44547</v>
      </c>
      <c r="B907" s="1025" t="s">
        <v>12240</v>
      </c>
      <c r="C907" s="882" t="s">
        <v>12208</v>
      </c>
      <c r="D907" s="1022"/>
      <c r="E907" s="974">
        <v>178983.67</v>
      </c>
      <c r="F907" s="494">
        <f t="shared" si="19"/>
        <v>528544.03000000049</v>
      </c>
      <c r="G907" s="743"/>
      <c r="H907" s="743"/>
      <c r="I907" s="743"/>
      <c r="J907" s="743"/>
      <c r="K907" s="743"/>
      <c r="L907" s="743"/>
      <c r="M907" s="743"/>
      <c r="N907" s="743"/>
      <c r="O907" s="743"/>
      <c r="P907" s="743"/>
      <c r="Q907" s="743"/>
      <c r="R907" s="743"/>
      <c r="S907" s="743"/>
      <c r="T907" s="743"/>
      <c r="U907" s="743"/>
      <c r="V907" s="743"/>
      <c r="W907" s="743"/>
      <c r="X907" s="743"/>
      <c r="Y907" s="743"/>
      <c r="Z907" s="743"/>
      <c r="AA907" s="743"/>
      <c r="AB907" s="743"/>
      <c r="AC907" s="743"/>
      <c r="AD907" s="743"/>
      <c r="AE907" s="743"/>
      <c r="AF907" s="743"/>
      <c r="AG907" s="743"/>
      <c r="AH907" s="743"/>
      <c r="AI907" s="743"/>
      <c r="AJ907" s="743"/>
      <c r="AK907" s="743"/>
      <c r="AL907" s="743"/>
      <c r="AM907" s="743"/>
      <c r="AN907" s="743"/>
      <c r="AO907" s="743"/>
      <c r="AP907" s="743"/>
      <c r="AQ907" s="743"/>
      <c r="AR907" s="743"/>
      <c r="AS907" s="743"/>
      <c r="AT907" s="743"/>
      <c r="AU907" s="743"/>
      <c r="AV907" s="743"/>
      <c r="AW907" s="743"/>
      <c r="AX907" s="743"/>
      <c r="AY907" s="743"/>
      <c r="AZ907" s="743"/>
      <c r="BA907" s="743"/>
      <c r="BB907" s="743"/>
      <c r="BC907" s="743"/>
      <c r="BD907" s="743"/>
      <c r="BE907" s="743"/>
      <c r="BF907" s="743"/>
      <c r="BG907" s="743"/>
      <c r="BH907" s="743"/>
    </row>
    <row r="908" spans="1:60" s="628" customFormat="1" ht="34.5" customHeight="1" x14ac:dyDescent="0.25">
      <c r="A908" s="1026">
        <v>44551</v>
      </c>
      <c r="B908" s="1025" t="s">
        <v>12209</v>
      </c>
      <c r="C908" s="882" t="s">
        <v>12215</v>
      </c>
      <c r="D908" s="1022"/>
      <c r="E908" s="836">
        <v>15840</v>
      </c>
      <c r="F908" s="494">
        <f t="shared" si="19"/>
        <v>512704.03000000049</v>
      </c>
      <c r="G908" s="743"/>
      <c r="H908" s="743"/>
      <c r="I908" s="743"/>
      <c r="J908" s="743"/>
      <c r="K908" s="743"/>
      <c r="L908" s="743"/>
      <c r="M908" s="743"/>
      <c r="N908" s="743"/>
      <c r="O908" s="743"/>
      <c r="P908" s="743"/>
      <c r="Q908" s="743"/>
      <c r="R908" s="743"/>
      <c r="S908" s="743"/>
      <c r="T908" s="743"/>
      <c r="U908" s="743"/>
      <c r="V908" s="743"/>
      <c r="W908" s="743"/>
      <c r="X908" s="743"/>
      <c r="Y908" s="743"/>
      <c r="Z908" s="743"/>
      <c r="AA908" s="743"/>
      <c r="AB908" s="743"/>
      <c r="AC908" s="743"/>
      <c r="AD908" s="743"/>
      <c r="AE908" s="743"/>
      <c r="AF908" s="743"/>
      <c r="AG908" s="743"/>
      <c r="AH908" s="743"/>
      <c r="AI908" s="743"/>
      <c r="AJ908" s="743"/>
      <c r="AK908" s="743"/>
      <c r="AL908" s="743"/>
      <c r="AM908" s="743"/>
      <c r="AN908" s="743"/>
      <c r="AO908" s="743"/>
      <c r="AP908" s="743"/>
      <c r="AQ908" s="743"/>
      <c r="AR908" s="743"/>
      <c r="AS908" s="743"/>
      <c r="AT908" s="743"/>
      <c r="AU908" s="743"/>
      <c r="AV908" s="743"/>
      <c r="AW908" s="743"/>
      <c r="AX908" s="743"/>
      <c r="AY908" s="743"/>
      <c r="AZ908" s="743"/>
      <c r="BA908" s="743"/>
      <c r="BB908" s="743"/>
      <c r="BC908" s="743"/>
      <c r="BD908" s="743"/>
      <c r="BE908" s="743"/>
      <c r="BF908" s="743"/>
      <c r="BG908" s="743"/>
      <c r="BH908" s="743"/>
    </row>
    <row r="909" spans="1:60" s="628" customFormat="1" ht="33.75" customHeight="1" x14ac:dyDescent="0.25">
      <c r="A909" s="1026">
        <v>44551</v>
      </c>
      <c r="B909" s="1025" t="s">
        <v>12210</v>
      </c>
      <c r="C909" s="882" t="s">
        <v>12216</v>
      </c>
      <c r="D909" s="1022"/>
      <c r="E909" s="836">
        <v>18000</v>
      </c>
      <c r="F909" s="494">
        <f t="shared" si="19"/>
        <v>494704.03000000049</v>
      </c>
      <c r="G909" s="743"/>
      <c r="H909" s="743"/>
      <c r="I909" s="743"/>
      <c r="J909" s="743"/>
      <c r="K909" s="743"/>
      <c r="L909" s="743"/>
      <c r="M909" s="743"/>
      <c r="N909" s="743"/>
      <c r="O909" s="743"/>
      <c r="P909" s="743"/>
      <c r="Q909" s="743"/>
      <c r="R909" s="743"/>
      <c r="S909" s="743"/>
      <c r="T909" s="743"/>
      <c r="U909" s="743"/>
      <c r="V909" s="743"/>
      <c r="W909" s="743"/>
      <c r="X909" s="743"/>
      <c r="Y909" s="743"/>
      <c r="Z909" s="743"/>
      <c r="AA909" s="743"/>
      <c r="AB909" s="743"/>
      <c r="AC909" s="743"/>
      <c r="AD909" s="743"/>
      <c r="AE909" s="743"/>
      <c r="AF909" s="743"/>
      <c r="AG909" s="743"/>
      <c r="AH909" s="743"/>
      <c r="AI909" s="743"/>
      <c r="AJ909" s="743"/>
      <c r="AK909" s="743"/>
      <c r="AL909" s="743"/>
      <c r="AM909" s="743"/>
      <c r="AN909" s="743"/>
      <c r="AO909" s="743"/>
      <c r="AP909" s="743"/>
      <c r="AQ909" s="743"/>
      <c r="AR909" s="743"/>
      <c r="AS909" s="743"/>
      <c r="AT909" s="743"/>
      <c r="AU909" s="743"/>
      <c r="AV909" s="743"/>
      <c r="AW909" s="743"/>
      <c r="AX909" s="743"/>
      <c r="AY909" s="743"/>
      <c r="AZ909" s="743"/>
      <c r="BA909" s="743"/>
      <c r="BB909" s="743"/>
      <c r="BC909" s="743"/>
      <c r="BD909" s="743"/>
      <c r="BE909" s="743"/>
      <c r="BF909" s="743"/>
      <c r="BG909" s="743"/>
      <c r="BH909" s="743"/>
    </row>
    <row r="910" spans="1:60" s="628" customFormat="1" ht="33" customHeight="1" x14ac:dyDescent="0.25">
      <c r="A910" s="1026">
        <v>44551</v>
      </c>
      <c r="B910" s="1025" t="s">
        <v>12211</v>
      </c>
      <c r="C910" s="882" t="s">
        <v>12217</v>
      </c>
      <c r="D910" s="1022"/>
      <c r="E910" s="836">
        <v>25200</v>
      </c>
      <c r="F910" s="494">
        <f t="shared" si="19"/>
        <v>469504.03000000049</v>
      </c>
      <c r="G910" s="743"/>
      <c r="H910" s="743"/>
      <c r="I910" s="743"/>
      <c r="J910" s="743"/>
      <c r="K910" s="743"/>
      <c r="L910" s="743"/>
      <c r="M910" s="743"/>
      <c r="N910" s="743"/>
      <c r="O910" s="743"/>
      <c r="P910" s="743"/>
      <c r="Q910" s="743"/>
      <c r="R910" s="743"/>
      <c r="S910" s="743"/>
      <c r="T910" s="743"/>
      <c r="U910" s="743"/>
      <c r="V910" s="743"/>
      <c r="W910" s="743"/>
      <c r="X910" s="743"/>
      <c r="Y910" s="743"/>
      <c r="Z910" s="743"/>
      <c r="AA910" s="743"/>
      <c r="AB910" s="743"/>
      <c r="AC910" s="743"/>
      <c r="AD910" s="743"/>
      <c r="AE910" s="743"/>
      <c r="AF910" s="743"/>
      <c r="AG910" s="743"/>
      <c r="AH910" s="743"/>
      <c r="AI910" s="743"/>
      <c r="AJ910" s="743"/>
      <c r="AK910" s="743"/>
      <c r="AL910" s="743"/>
      <c r="AM910" s="743"/>
      <c r="AN910" s="743"/>
      <c r="AO910" s="743"/>
      <c r="AP910" s="743"/>
      <c r="AQ910" s="743"/>
      <c r="AR910" s="743"/>
      <c r="AS910" s="743"/>
      <c r="AT910" s="743"/>
      <c r="AU910" s="743"/>
      <c r="AV910" s="743"/>
      <c r="AW910" s="743"/>
      <c r="AX910" s="743"/>
      <c r="AY910" s="743"/>
      <c r="AZ910" s="743"/>
      <c r="BA910" s="743"/>
      <c r="BB910" s="743"/>
      <c r="BC910" s="743"/>
      <c r="BD910" s="743"/>
      <c r="BE910" s="743"/>
      <c r="BF910" s="743"/>
      <c r="BG910" s="743"/>
      <c r="BH910" s="743"/>
    </row>
    <row r="911" spans="1:60" s="628" customFormat="1" ht="32.25" customHeight="1" x14ac:dyDescent="0.25">
      <c r="A911" s="1026">
        <v>44551</v>
      </c>
      <c r="B911" s="1025" t="s">
        <v>12212</v>
      </c>
      <c r="C911" s="882" t="s">
        <v>12218</v>
      </c>
      <c r="D911" s="1022"/>
      <c r="E911" s="836">
        <v>62071.44</v>
      </c>
      <c r="F911" s="494">
        <f t="shared" si="19"/>
        <v>407432.59000000049</v>
      </c>
      <c r="G911" s="743"/>
      <c r="H911" s="743"/>
      <c r="I911" s="743"/>
      <c r="J911" s="743"/>
      <c r="K911" s="743"/>
      <c r="L911" s="743"/>
      <c r="M911" s="743"/>
      <c r="N911" s="743"/>
      <c r="O911" s="743"/>
      <c r="P911" s="743"/>
      <c r="Q911" s="743"/>
      <c r="R911" s="743"/>
      <c r="S911" s="743"/>
      <c r="T911" s="743"/>
      <c r="U911" s="743"/>
      <c r="V911" s="743"/>
      <c r="W911" s="743"/>
      <c r="X911" s="743"/>
      <c r="Y911" s="743"/>
      <c r="Z911" s="743"/>
      <c r="AA911" s="743"/>
      <c r="AB911" s="743"/>
      <c r="AC911" s="743"/>
      <c r="AD911" s="743"/>
      <c r="AE911" s="743"/>
      <c r="AF911" s="743"/>
      <c r="AG911" s="743"/>
      <c r="AH911" s="743"/>
      <c r="AI911" s="743"/>
      <c r="AJ911" s="743"/>
      <c r="AK911" s="743"/>
      <c r="AL911" s="743"/>
      <c r="AM911" s="743"/>
      <c r="AN911" s="743"/>
      <c r="AO911" s="743"/>
      <c r="AP911" s="743"/>
      <c r="AQ911" s="743"/>
      <c r="AR911" s="743"/>
      <c r="AS911" s="743"/>
      <c r="AT911" s="743"/>
      <c r="AU911" s="743"/>
      <c r="AV911" s="743"/>
      <c r="AW911" s="743"/>
      <c r="AX911" s="743"/>
      <c r="AY911" s="743"/>
      <c r="AZ911" s="743"/>
      <c r="BA911" s="743"/>
      <c r="BB911" s="743"/>
      <c r="BC911" s="743"/>
      <c r="BD911" s="743"/>
      <c r="BE911" s="743"/>
      <c r="BF911" s="743"/>
      <c r="BG911" s="743"/>
      <c r="BH911" s="743"/>
    </row>
    <row r="912" spans="1:60" s="628" customFormat="1" ht="26.25" customHeight="1" x14ac:dyDescent="0.25">
      <c r="A912" s="1026">
        <v>44551</v>
      </c>
      <c r="B912" s="1025" t="s">
        <v>12213</v>
      </c>
      <c r="C912" s="882" t="s">
        <v>12219</v>
      </c>
      <c r="D912" s="1022"/>
      <c r="E912" s="836">
        <v>54150</v>
      </c>
      <c r="F912" s="494">
        <f t="shared" si="19"/>
        <v>353282.59000000049</v>
      </c>
      <c r="G912" s="743"/>
      <c r="H912" s="743"/>
      <c r="I912" s="743"/>
      <c r="J912" s="743"/>
      <c r="K912" s="743"/>
      <c r="L912" s="743"/>
      <c r="M912" s="743"/>
      <c r="N912" s="743"/>
      <c r="O912" s="743"/>
      <c r="P912" s="743"/>
      <c r="Q912" s="743"/>
      <c r="R912" s="743"/>
      <c r="S912" s="743"/>
      <c r="T912" s="743"/>
      <c r="U912" s="743"/>
      <c r="V912" s="743"/>
      <c r="W912" s="743"/>
      <c r="X912" s="743"/>
      <c r="Y912" s="743"/>
      <c r="Z912" s="743"/>
      <c r="AA912" s="743"/>
      <c r="AB912" s="743"/>
      <c r="AC912" s="743"/>
      <c r="AD912" s="743"/>
      <c r="AE912" s="743"/>
      <c r="AF912" s="743"/>
      <c r="AG912" s="743"/>
      <c r="AH912" s="743"/>
      <c r="AI912" s="743"/>
      <c r="AJ912" s="743"/>
      <c r="AK912" s="743"/>
      <c r="AL912" s="743"/>
      <c r="AM912" s="743"/>
      <c r="AN912" s="743"/>
      <c r="AO912" s="743"/>
      <c r="AP912" s="743"/>
      <c r="AQ912" s="743"/>
      <c r="AR912" s="743"/>
      <c r="AS912" s="743"/>
      <c r="AT912" s="743"/>
      <c r="AU912" s="743"/>
      <c r="AV912" s="743"/>
      <c r="AW912" s="743"/>
      <c r="AX912" s="743"/>
      <c r="AY912" s="743"/>
      <c r="AZ912" s="743"/>
      <c r="BA912" s="743"/>
      <c r="BB912" s="743"/>
      <c r="BC912" s="743"/>
      <c r="BD912" s="743"/>
      <c r="BE912" s="743"/>
      <c r="BF912" s="743"/>
      <c r="BG912" s="743"/>
      <c r="BH912" s="743"/>
    </row>
    <row r="913" spans="1:60" s="628" customFormat="1" ht="35.25" customHeight="1" x14ac:dyDescent="0.25">
      <c r="A913" s="1030">
        <v>44551</v>
      </c>
      <c r="B913" s="1031" t="s">
        <v>12214</v>
      </c>
      <c r="C913" s="946" t="s">
        <v>12220</v>
      </c>
      <c r="D913" s="1023"/>
      <c r="E913" s="1032">
        <v>69350</v>
      </c>
      <c r="F913" s="494">
        <f t="shared" si="19"/>
        <v>283932.59000000049</v>
      </c>
      <c r="G913" s="743"/>
      <c r="H913" s="743"/>
      <c r="I913" s="743"/>
      <c r="J913" s="743"/>
      <c r="K913" s="743"/>
      <c r="L913" s="743"/>
      <c r="M913" s="743"/>
      <c r="N913" s="743"/>
      <c r="O913" s="743"/>
      <c r="P913" s="743"/>
      <c r="Q913" s="743"/>
      <c r="R913" s="743"/>
      <c r="S913" s="743"/>
      <c r="T913" s="743"/>
      <c r="U913" s="743"/>
      <c r="V913" s="743"/>
      <c r="W913" s="743"/>
      <c r="X913" s="743"/>
      <c r="Y913" s="743"/>
      <c r="Z913" s="743"/>
      <c r="AA913" s="743"/>
      <c r="AB913" s="743"/>
      <c r="AC913" s="743"/>
      <c r="AD913" s="743"/>
      <c r="AE913" s="743"/>
      <c r="AF913" s="743"/>
      <c r="AG913" s="743"/>
      <c r="AH913" s="743"/>
      <c r="AI913" s="743"/>
      <c r="AJ913" s="743"/>
      <c r="AK913" s="743"/>
      <c r="AL913" s="743"/>
      <c r="AM913" s="743"/>
      <c r="AN913" s="743"/>
      <c r="AO913" s="743"/>
      <c r="AP913" s="743"/>
      <c r="AQ913" s="743"/>
      <c r="AR913" s="743"/>
      <c r="AS913" s="743"/>
      <c r="AT913" s="743"/>
      <c r="AU913" s="743"/>
      <c r="AV913" s="743"/>
      <c r="AW913" s="743"/>
      <c r="AX913" s="743"/>
      <c r="AY913" s="743"/>
      <c r="AZ913" s="743"/>
      <c r="BA913" s="743"/>
      <c r="BB913" s="743"/>
      <c r="BC913" s="743"/>
      <c r="BD913" s="743"/>
      <c r="BE913" s="743"/>
      <c r="BF913" s="743"/>
      <c r="BG913" s="743"/>
      <c r="BH913" s="743"/>
    </row>
    <row r="914" spans="1:60" s="628" customFormat="1" ht="36" customHeight="1" x14ac:dyDescent="0.25">
      <c r="A914" s="1030">
        <v>44552</v>
      </c>
      <c r="B914" s="1014" t="s">
        <v>12370</v>
      </c>
      <c r="C914" s="882" t="s">
        <v>12285</v>
      </c>
      <c r="D914" s="1022"/>
      <c r="E914" s="836">
        <v>18000</v>
      </c>
      <c r="F914" s="494">
        <f t="shared" si="19"/>
        <v>265932.59000000049</v>
      </c>
      <c r="G914" s="743"/>
      <c r="H914" s="743"/>
      <c r="I914" s="743"/>
      <c r="J914" s="743"/>
      <c r="K914" s="743"/>
      <c r="L914" s="743"/>
      <c r="M914" s="743"/>
      <c r="N914" s="743"/>
      <c r="O914" s="743"/>
      <c r="P914" s="743"/>
      <c r="Q914" s="743"/>
      <c r="R914" s="743"/>
      <c r="S914" s="743"/>
      <c r="T914" s="743"/>
      <c r="U914" s="743"/>
      <c r="V914" s="743"/>
      <c r="W914" s="743"/>
      <c r="X914" s="743"/>
      <c r="Y914" s="743"/>
      <c r="Z914" s="743"/>
      <c r="AA914" s="743"/>
      <c r="AB914" s="743"/>
      <c r="AC914" s="743"/>
      <c r="AD914" s="743"/>
      <c r="AE914" s="743"/>
      <c r="AF914" s="743"/>
      <c r="AG914" s="743"/>
      <c r="AH914" s="743"/>
      <c r="AI914" s="743"/>
      <c r="AJ914" s="743"/>
      <c r="AK914" s="743"/>
      <c r="AL914" s="743"/>
      <c r="AM914" s="743"/>
      <c r="AN914" s="743"/>
      <c r="AO914" s="743"/>
      <c r="AP914" s="743"/>
      <c r="AQ914" s="743"/>
      <c r="AR914" s="743"/>
      <c r="AS914" s="743"/>
      <c r="AT914" s="743"/>
      <c r="AU914" s="743"/>
      <c r="AV914" s="743"/>
      <c r="AW914" s="743"/>
      <c r="AX914" s="743"/>
      <c r="AY914" s="743"/>
      <c r="AZ914" s="743"/>
      <c r="BA914" s="743"/>
      <c r="BB914" s="743"/>
      <c r="BC914" s="743"/>
      <c r="BD914" s="743"/>
      <c r="BE914" s="743"/>
      <c r="BF914" s="743"/>
      <c r="BG914" s="743"/>
      <c r="BH914" s="743"/>
    </row>
    <row r="915" spans="1:60" s="628" customFormat="1" ht="35.25" customHeight="1" x14ac:dyDescent="0.25">
      <c r="A915" s="1030">
        <v>44558</v>
      </c>
      <c r="B915" s="1014" t="s">
        <v>12371</v>
      </c>
      <c r="C915" s="882" t="s">
        <v>12373</v>
      </c>
      <c r="D915" s="1022"/>
      <c r="E915" s="836">
        <v>178789.32</v>
      </c>
      <c r="F915" s="494">
        <f t="shared" si="19"/>
        <v>87143.270000000484</v>
      </c>
      <c r="G915" s="743"/>
      <c r="H915" s="743"/>
      <c r="I915" s="743"/>
      <c r="J915" s="743"/>
      <c r="K915" s="743"/>
      <c r="L915" s="743"/>
      <c r="M915" s="743"/>
      <c r="N915" s="743"/>
      <c r="O915" s="743"/>
      <c r="P915" s="743"/>
      <c r="Q915" s="743"/>
      <c r="R915" s="743"/>
      <c r="S915" s="743"/>
      <c r="T915" s="743"/>
      <c r="U915" s="743"/>
      <c r="V915" s="743"/>
      <c r="W915" s="743"/>
      <c r="X915" s="743"/>
      <c r="Y915" s="743"/>
      <c r="Z915" s="743"/>
      <c r="AA915" s="743"/>
      <c r="AB915" s="743"/>
      <c r="AC915" s="743"/>
      <c r="AD915" s="743"/>
      <c r="AE915" s="743"/>
      <c r="AF915" s="743"/>
      <c r="AG915" s="743"/>
      <c r="AH915" s="743"/>
      <c r="AI915" s="743"/>
      <c r="AJ915" s="743"/>
      <c r="AK915" s="743"/>
      <c r="AL915" s="743"/>
      <c r="AM915" s="743"/>
      <c r="AN915" s="743"/>
      <c r="AO915" s="743"/>
      <c r="AP915" s="743"/>
      <c r="AQ915" s="743"/>
      <c r="AR915" s="743"/>
      <c r="AS915" s="743"/>
      <c r="AT915" s="743"/>
      <c r="AU915" s="743"/>
      <c r="AV915" s="743"/>
      <c r="AW915" s="743"/>
      <c r="AX915" s="743"/>
      <c r="AY915" s="743"/>
      <c r="AZ915" s="743"/>
      <c r="BA915" s="743"/>
      <c r="BB915" s="743"/>
      <c r="BC915" s="743"/>
      <c r="BD915" s="743"/>
      <c r="BE915" s="743"/>
      <c r="BF915" s="743"/>
      <c r="BG915" s="743"/>
      <c r="BH915" s="743"/>
    </row>
    <row r="916" spans="1:60" ht="40.5" customHeight="1" x14ac:dyDescent="0.25">
      <c r="A916" s="1030">
        <v>44558</v>
      </c>
      <c r="B916" s="1014" t="s">
        <v>12372</v>
      </c>
      <c r="C916" s="882" t="s">
        <v>12374</v>
      </c>
      <c r="D916" s="1022"/>
      <c r="E916" s="836">
        <v>83349.990000000005</v>
      </c>
      <c r="F916" s="494">
        <f t="shared" si="19"/>
        <v>3793.280000000479</v>
      </c>
    </row>
    <row r="917" spans="1:60" ht="15" x14ac:dyDescent="0.25">
      <c r="A917" s="1033"/>
      <c r="B917" s="1034"/>
      <c r="C917" s="1034"/>
      <c r="D917" s="1022"/>
      <c r="E917" s="1035"/>
      <c r="F917" s="1036"/>
    </row>
    <row r="918" spans="1:60" ht="33" customHeight="1" x14ac:dyDescent="0.25">
      <c r="A918" s="1033"/>
      <c r="B918" s="1034"/>
      <c r="C918" s="1034"/>
      <c r="D918" s="1022"/>
      <c r="E918" s="1035"/>
      <c r="F918" s="1036"/>
    </row>
    <row r="919" spans="1:60" ht="30" customHeight="1" x14ac:dyDescent="0.25">
      <c r="A919" s="1033"/>
      <c r="B919" s="1034"/>
      <c r="C919" s="1034"/>
      <c r="D919" s="1022"/>
      <c r="E919" s="1035"/>
      <c r="F919" s="1036"/>
      <c r="G919" s="623"/>
    </row>
    <row r="920" spans="1:60" ht="12" customHeight="1" x14ac:dyDescent="0.25">
      <c r="A920" s="1033"/>
      <c r="B920" s="1034"/>
      <c r="C920" s="1034"/>
      <c r="D920" s="1022"/>
      <c r="E920" s="1035"/>
      <c r="F920" s="1036"/>
      <c r="G920" s="623"/>
    </row>
    <row r="921" spans="1:60" ht="15" customHeight="1" x14ac:dyDescent="0.25">
      <c r="A921" s="1033"/>
      <c r="B921" s="1034"/>
      <c r="C921" s="1034"/>
      <c r="D921" s="1022"/>
      <c r="E921" s="1035"/>
      <c r="F921" s="1036"/>
      <c r="G921" s="623"/>
    </row>
    <row r="922" spans="1:60" ht="15" customHeight="1" x14ac:dyDescent="0.25">
      <c r="A922" s="1033"/>
      <c r="B922" s="1034"/>
      <c r="C922" s="1034"/>
      <c r="D922" s="1022"/>
      <c r="E922" s="1035"/>
      <c r="F922" s="1036"/>
      <c r="G922" s="623"/>
    </row>
    <row r="923" spans="1:60" ht="15" customHeight="1" x14ac:dyDescent="0.25">
      <c r="A923" s="1033"/>
      <c r="B923" s="1034"/>
      <c r="C923" s="1034"/>
      <c r="D923" s="1022"/>
      <c r="E923" s="1035"/>
      <c r="F923" s="1036"/>
      <c r="G923" s="623"/>
    </row>
    <row r="924" spans="1:60" ht="15" x14ac:dyDescent="0.25">
      <c r="A924" s="1033"/>
      <c r="B924" s="1034"/>
      <c r="C924" s="1034"/>
      <c r="D924" s="1022"/>
      <c r="E924" s="1035"/>
      <c r="F924" s="1036"/>
      <c r="G924" s="623"/>
    </row>
    <row r="925" spans="1:60" ht="15" x14ac:dyDescent="0.25">
      <c r="A925" s="1033"/>
      <c r="B925" s="1034"/>
      <c r="C925" s="1034"/>
      <c r="D925" s="1022"/>
      <c r="E925" s="1035"/>
      <c r="F925" s="1036"/>
      <c r="G925" s="623"/>
    </row>
    <row r="926" spans="1:60" ht="15" x14ac:dyDescent="0.25">
      <c r="A926" s="1033"/>
      <c r="B926" s="1034"/>
      <c r="C926" s="1034"/>
      <c r="D926" s="1022"/>
      <c r="E926" s="1035"/>
      <c r="F926" s="1036"/>
      <c r="G926" s="623"/>
    </row>
    <row r="927" spans="1:60" ht="15" x14ac:dyDescent="0.25">
      <c r="A927" s="1033"/>
      <c r="B927" s="1034"/>
      <c r="C927" s="1034"/>
      <c r="D927" s="1022"/>
      <c r="E927" s="1035"/>
      <c r="F927" s="1036"/>
      <c r="G927" s="623"/>
    </row>
    <row r="928" spans="1:60" ht="15" x14ac:dyDescent="0.25">
      <c r="A928" s="1033"/>
      <c r="B928" s="1034"/>
      <c r="C928" s="1034"/>
      <c r="D928" s="1022"/>
      <c r="E928" s="1035"/>
      <c r="F928" s="1036"/>
      <c r="G928" s="623"/>
    </row>
    <row r="929" spans="1:7" ht="15" x14ac:dyDescent="0.25">
      <c r="A929" s="1033"/>
      <c r="B929" s="1034"/>
      <c r="C929" s="1034"/>
      <c r="D929" s="1022"/>
      <c r="E929" s="1035"/>
      <c r="F929" s="1036"/>
      <c r="G929" s="623"/>
    </row>
    <row r="930" spans="1:7" ht="15" x14ac:dyDescent="0.25">
      <c r="A930" s="1033"/>
      <c r="B930" s="1034"/>
      <c r="C930" s="1034"/>
      <c r="D930" s="1022"/>
      <c r="E930" s="1035"/>
      <c r="F930" s="1036"/>
      <c r="G930" s="623"/>
    </row>
    <row r="931" spans="1:7" ht="15" x14ac:dyDescent="0.25">
      <c r="A931" s="1033"/>
      <c r="B931" s="1034"/>
      <c r="C931" s="1034"/>
      <c r="D931" s="1022"/>
      <c r="E931" s="1035"/>
      <c r="F931" s="1036"/>
      <c r="G931" s="623"/>
    </row>
    <row r="932" spans="1:7" ht="15" x14ac:dyDescent="0.25">
      <c r="A932" s="1033"/>
      <c r="B932" s="1034"/>
      <c r="C932" s="1034"/>
      <c r="D932" s="1022"/>
      <c r="E932" s="1035"/>
      <c r="F932" s="1036"/>
      <c r="G932" s="623"/>
    </row>
    <row r="933" spans="1:7" ht="15" x14ac:dyDescent="0.25">
      <c r="A933" s="1033"/>
      <c r="B933" s="1034"/>
      <c r="C933" s="1034"/>
      <c r="D933" s="1022"/>
      <c r="E933" s="1035"/>
      <c r="F933" s="1036"/>
      <c r="G933" s="623"/>
    </row>
    <row r="934" spans="1:7" ht="15" x14ac:dyDescent="0.25">
      <c r="A934" s="747"/>
      <c r="B934" s="750"/>
      <c r="C934" s="750"/>
      <c r="D934" s="751"/>
      <c r="E934" s="752"/>
      <c r="F934" s="753"/>
      <c r="G934" s="623"/>
    </row>
    <row r="935" spans="1:7" ht="15" x14ac:dyDescent="0.25">
      <c r="A935" s="747"/>
      <c r="B935" s="750"/>
      <c r="C935" s="750"/>
      <c r="D935" s="751"/>
      <c r="E935" s="752"/>
      <c r="F935" s="753"/>
      <c r="G935" s="623"/>
    </row>
    <row r="936" spans="1:7" ht="15" x14ac:dyDescent="0.25">
      <c r="A936" s="747"/>
      <c r="B936" s="750"/>
      <c r="C936" s="750"/>
      <c r="D936" s="751"/>
      <c r="E936" s="752"/>
      <c r="F936" s="753"/>
      <c r="G936" s="623"/>
    </row>
    <row r="937" spans="1:7" ht="15" x14ac:dyDescent="0.25">
      <c r="A937" s="747"/>
      <c r="B937" s="750"/>
      <c r="C937" s="750"/>
      <c r="D937" s="751"/>
      <c r="E937" s="752"/>
      <c r="F937" s="753"/>
      <c r="G937" s="623"/>
    </row>
    <row r="938" spans="1:7" ht="15" x14ac:dyDescent="0.25">
      <c r="A938" s="747"/>
      <c r="B938" s="750"/>
      <c r="C938" s="750"/>
      <c r="D938" s="751"/>
      <c r="E938" s="752"/>
      <c r="F938" s="753"/>
      <c r="G938" s="623"/>
    </row>
    <row r="939" spans="1:7" ht="15" x14ac:dyDescent="0.25">
      <c r="A939" s="747"/>
      <c r="B939" s="750"/>
      <c r="C939" s="750"/>
      <c r="D939" s="751"/>
      <c r="E939" s="752"/>
      <c r="F939" s="753"/>
      <c r="G939" s="623"/>
    </row>
    <row r="940" spans="1:7" ht="15" x14ac:dyDescent="0.25">
      <c r="A940" s="747"/>
      <c r="B940" s="750"/>
      <c r="C940" s="750"/>
      <c r="D940" s="751"/>
      <c r="E940" s="752"/>
      <c r="F940" s="753"/>
      <c r="G940" s="623"/>
    </row>
    <row r="941" spans="1:7" ht="15" x14ac:dyDescent="0.25">
      <c r="A941" s="747"/>
      <c r="B941" s="750"/>
      <c r="C941" s="750"/>
      <c r="D941" s="751"/>
      <c r="E941" s="752"/>
      <c r="F941" s="753"/>
      <c r="G941" s="623"/>
    </row>
    <row r="942" spans="1:7" ht="15" x14ac:dyDescent="0.25">
      <c r="A942" s="747"/>
      <c r="B942" s="750"/>
      <c r="C942" s="750"/>
      <c r="D942" s="751"/>
      <c r="E942" s="752"/>
      <c r="F942" s="753"/>
      <c r="G942" s="623"/>
    </row>
    <row r="943" spans="1:7" ht="15" x14ac:dyDescent="0.25">
      <c r="A943" s="747"/>
      <c r="B943" s="750"/>
      <c r="C943" s="750"/>
      <c r="D943" s="751"/>
      <c r="E943" s="752"/>
      <c r="F943" s="753"/>
      <c r="G943" s="623"/>
    </row>
    <row r="944" spans="1:7" ht="15" x14ac:dyDescent="0.25">
      <c r="A944" s="747"/>
      <c r="B944" s="750"/>
      <c r="C944" s="750"/>
      <c r="D944" s="751"/>
      <c r="E944" s="752"/>
      <c r="F944" s="753"/>
      <c r="G944" s="623"/>
    </row>
    <row r="945" spans="1:6" ht="30" customHeight="1" x14ac:dyDescent="0.25">
      <c r="A945" s="747"/>
      <c r="B945" s="750"/>
      <c r="C945" s="750"/>
      <c r="D945" s="751"/>
      <c r="E945" s="752"/>
      <c r="F945" s="753"/>
    </row>
    <row r="946" spans="1:6" ht="15" x14ac:dyDescent="0.25">
      <c r="A946" s="747"/>
      <c r="B946" s="750"/>
      <c r="C946" s="750"/>
      <c r="D946" s="751"/>
      <c r="E946" s="752"/>
      <c r="F946" s="753"/>
    </row>
    <row r="947" spans="1:6" ht="15" x14ac:dyDescent="0.25">
      <c r="A947" s="747"/>
      <c r="B947" s="750"/>
      <c r="C947" s="750"/>
      <c r="D947" s="751"/>
      <c r="E947" s="752"/>
      <c r="F947" s="753"/>
    </row>
    <row r="948" spans="1:6" ht="15" x14ac:dyDescent="0.25">
      <c r="A948" s="747"/>
      <c r="B948" s="750"/>
      <c r="C948" s="750"/>
      <c r="D948" s="751"/>
      <c r="E948" s="752"/>
      <c r="F948" s="753"/>
    </row>
    <row r="949" spans="1:6" ht="15" x14ac:dyDescent="0.25">
      <c r="A949" s="747"/>
      <c r="B949" s="750"/>
      <c r="C949" s="750"/>
      <c r="D949" s="751"/>
      <c r="E949" s="752"/>
      <c r="F949" s="753"/>
    </row>
    <row r="950" spans="1:6" ht="15" x14ac:dyDescent="0.25">
      <c r="A950" s="747"/>
      <c r="B950" s="750"/>
      <c r="C950" s="750"/>
      <c r="D950" s="751"/>
      <c r="E950" s="752"/>
      <c r="F950" s="753"/>
    </row>
    <row r="951" spans="1:6" ht="15" x14ac:dyDescent="0.25">
      <c r="A951" s="747"/>
      <c r="B951" s="750"/>
      <c r="C951" s="750"/>
      <c r="D951" s="751"/>
      <c r="E951" s="752"/>
      <c r="F951" s="753"/>
    </row>
    <row r="952" spans="1:6" ht="15" x14ac:dyDescent="0.25">
      <c r="A952" s="747"/>
      <c r="B952" s="750"/>
      <c r="C952" s="750"/>
      <c r="D952" s="751"/>
      <c r="E952" s="752"/>
      <c r="F952" s="753"/>
    </row>
    <row r="953" spans="1:6" ht="15" x14ac:dyDescent="0.25">
      <c r="A953" s="747"/>
      <c r="B953" s="750"/>
      <c r="C953" s="750"/>
      <c r="D953" s="751"/>
      <c r="E953" s="752"/>
      <c r="F953" s="753"/>
    </row>
    <row r="954" spans="1:6" ht="15" x14ac:dyDescent="0.25">
      <c r="A954" s="1171" t="s">
        <v>0</v>
      </c>
      <c r="B954" s="1171"/>
      <c r="C954" s="1171"/>
      <c r="D954" s="1171"/>
      <c r="E954" s="1171"/>
      <c r="F954" s="1171"/>
    </row>
    <row r="955" spans="1:6" ht="15" x14ac:dyDescent="0.25">
      <c r="A955" s="1171" t="s">
        <v>1</v>
      </c>
      <c r="B955" s="1171"/>
      <c r="C955" s="1171"/>
      <c r="D955" s="1171"/>
      <c r="E955" s="1171"/>
      <c r="F955" s="1171"/>
    </row>
    <row r="956" spans="1:6" ht="15" x14ac:dyDescent="0.25">
      <c r="A956" s="1173" t="s">
        <v>11458</v>
      </c>
      <c r="B956" s="1173"/>
      <c r="C956" s="1173"/>
      <c r="D956" s="1173"/>
      <c r="E956" s="1173"/>
      <c r="F956" s="1173"/>
    </row>
    <row r="957" spans="1:6" ht="15" x14ac:dyDescent="0.25">
      <c r="A957" s="1173" t="s">
        <v>2</v>
      </c>
      <c r="B957" s="1173"/>
      <c r="C957" s="1173"/>
      <c r="D957" s="1173"/>
      <c r="E957" s="1173"/>
      <c r="F957" s="1173"/>
    </row>
    <row r="958" spans="1:6" x14ac:dyDescent="0.2">
      <c r="A958" s="17"/>
      <c r="B958" s="7"/>
      <c r="C958" s="14"/>
      <c r="D958" s="69"/>
      <c r="E958" s="108"/>
      <c r="F958" s="103"/>
    </row>
    <row r="959" spans="1:6" x14ac:dyDescent="0.2">
      <c r="A959" s="17"/>
      <c r="B959" s="7"/>
      <c r="C959" s="14"/>
      <c r="D959" s="69"/>
      <c r="E959" s="108"/>
      <c r="F959" s="103"/>
    </row>
    <row r="960" spans="1:6" ht="12" x14ac:dyDescent="0.2">
      <c r="A960" s="1311" t="s">
        <v>8200</v>
      </c>
      <c r="B960" s="1312"/>
      <c r="C960" s="1312"/>
      <c r="D960" s="1312"/>
      <c r="E960" s="1312"/>
      <c r="F960" s="1313"/>
    </row>
    <row r="961" spans="1:6" ht="12" x14ac:dyDescent="0.2">
      <c r="A961" s="1311" t="s">
        <v>4</v>
      </c>
      <c r="B961" s="1312"/>
      <c r="C961" s="1312"/>
      <c r="D961" s="1312"/>
      <c r="E961" s="1313"/>
      <c r="F961" s="830">
        <v>1999300</v>
      </c>
    </row>
    <row r="962" spans="1:6" ht="12" x14ac:dyDescent="0.2">
      <c r="A962" s="1043" t="s">
        <v>5</v>
      </c>
      <c r="B962" s="1043" t="s">
        <v>23</v>
      </c>
      <c r="C962" s="1043" t="s">
        <v>22</v>
      </c>
      <c r="D962" s="1043" t="s">
        <v>8</v>
      </c>
      <c r="E962" s="1043" t="s">
        <v>9</v>
      </c>
      <c r="F962" s="1043"/>
    </row>
    <row r="963" spans="1:6" x14ac:dyDescent="0.2">
      <c r="A963" s="87"/>
      <c r="B963" s="1"/>
      <c r="C963" s="2" t="s">
        <v>27</v>
      </c>
      <c r="D963" s="62"/>
      <c r="E963" s="455"/>
      <c r="F963" s="494">
        <f>F961</f>
        <v>1999300</v>
      </c>
    </row>
    <row r="964" spans="1:6" x14ac:dyDescent="0.2">
      <c r="A964" s="559"/>
      <c r="B964" s="27"/>
      <c r="C964" s="2" t="s">
        <v>751</v>
      </c>
      <c r="D964" s="63"/>
      <c r="E964" s="455"/>
      <c r="F964" s="494">
        <f>F963</f>
        <v>1999300</v>
      </c>
    </row>
    <row r="965" spans="1:6" x14ac:dyDescent="0.2">
      <c r="A965" s="87"/>
      <c r="B965" s="27"/>
      <c r="C965" s="2" t="s">
        <v>1358</v>
      </c>
      <c r="D965" s="40"/>
      <c r="E965" s="717"/>
      <c r="F965" s="494">
        <f>F964-E965</f>
        <v>1999300</v>
      </c>
    </row>
    <row r="966" spans="1:6" x14ac:dyDescent="0.2">
      <c r="A966" s="59"/>
      <c r="B966" s="7"/>
      <c r="C966" s="31"/>
      <c r="D966" s="74"/>
      <c r="E966" s="283"/>
      <c r="F966" s="112"/>
    </row>
    <row r="967" spans="1:6" x14ac:dyDescent="0.2">
      <c r="A967" s="59"/>
      <c r="B967" s="7"/>
      <c r="C967" s="31"/>
      <c r="D967" s="74"/>
      <c r="E967" s="283"/>
      <c r="F967" s="116"/>
    </row>
    <row r="968" spans="1:6" x14ac:dyDescent="0.2">
      <c r="A968" s="59"/>
      <c r="B968" s="7"/>
      <c r="C968" s="31"/>
      <c r="D968" s="74"/>
      <c r="E968" s="283"/>
      <c r="F968" s="116"/>
    </row>
    <row r="969" spans="1:6" x14ac:dyDescent="0.2">
      <c r="A969" s="59"/>
      <c r="B969" s="7"/>
      <c r="C969" s="31"/>
      <c r="D969" s="74"/>
      <c r="E969" s="283"/>
      <c r="F969" s="116"/>
    </row>
    <row r="970" spans="1:6" x14ac:dyDescent="0.2">
      <c r="A970" s="59"/>
      <c r="B970" s="7"/>
      <c r="C970" s="31"/>
      <c r="D970" s="74"/>
      <c r="E970" s="283"/>
      <c r="F970" s="116"/>
    </row>
    <row r="971" spans="1:6" x14ac:dyDescent="0.2">
      <c r="A971" s="59"/>
      <c r="B971" s="7"/>
      <c r="C971" s="31"/>
      <c r="D971" s="74"/>
      <c r="E971" s="283"/>
      <c r="F971" s="116"/>
    </row>
    <row r="972" spans="1:6" x14ac:dyDescent="0.2">
      <c r="A972" s="59"/>
      <c r="B972" s="7"/>
      <c r="C972" s="31"/>
      <c r="D972" s="74"/>
      <c r="E972" s="283"/>
      <c r="F972" s="116"/>
    </row>
    <row r="973" spans="1:6" x14ac:dyDescent="0.2">
      <c r="A973" s="59"/>
      <c r="B973" s="7"/>
      <c r="C973" s="31"/>
      <c r="D973" s="74"/>
      <c r="E973" s="283"/>
      <c r="F973" s="116"/>
    </row>
    <row r="974" spans="1:6" x14ac:dyDescent="0.2">
      <c r="A974" s="59"/>
      <c r="B974" s="7"/>
      <c r="C974" s="31"/>
      <c r="D974" s="74"/>
      <c r="E974" s="283"/>
      <c r="F974" s="116"/>
    </row>
    <row r="975" spans="1:6" x14ac:dyDescent="0.2">
      <c r="A975" s="59"/>
      <c r="B975" s="7"/>
      <c r="C975" s="31"/>
      <c r="D975" s="74"/>
      <c r="E975" s="283"/>
      <c r="F975" s="116"/>
    </row>
    <row r="976" spans="1:6" x14ac:dyDescent="0.2">
      <c r="A976" s="59"/>
      <c r="B976" s="7"/>
      <c r="C976" s="31"/>
      <c r="D976" s="74"/>
      <c r="E976" s="283"/>
      <c r="F976" s="116"/>
    </row>
    <row r="977" spans="1:6" x14ac:dyDescent="0.2">
      <c r="A977" s="59"/>
      <c r="B977" s="7"/>
      <c r="C977" s="31"/>
      <c r="D977" s="74"/>
      <c r="E977" s="283"/>
      <c r="F977" s="116"/>
    </row>
    <row r="978" spans="1:6" x14ac:dyDescent="0.2">
      <c r="A978" s="59"/>
      <c r="B978" s="7"/>
      <c r="C978" s="31"/>
      <c r="D978" s="74"/>
      <c r="E978" s="283"/>
      <c r="F978" s="116"/>
    </row>
    <row r="979" spans="1:6" x14ac:dyDescent="0.2">
      <c r="A979" s="59"/>
      <c r="B979" s="7"/>
      <c r="C979" s="31"/>
      <c r="D979" s="74"/>
      <c r="E979" s="283"/>
      <c r="F979" s="116"/>
    </row>
    <row r="980" spans="1:6" x14ac:dyDescent="0.2">
      <c r="A980" s="59"/>
      <c r="B980" s="7"/>
      <c r="C980" s="31"/>
      <c r="D980" s="74"/>
      <c r="E980" s="283"/>
      <c r="F980" s="116"/>
    </row>
    <row r="981" spans="1:6" x14ac:dyDescent="0.2">
      <c r="A981" s="59"/>
      <c r="B981" s="7"/>
      <c r="C981" s="31"/>
      <c r="D981" s="74"/>
      <c r="E981" s="283"/>
      <c r="F981" s="116"/>
    </row>
    <row r="982" spans="1:6" x14ac:dyDescent="0.2">
      <c r="A982" s="59"/>
      <c r="B982" s="7"/>
      <c r="C982" s="31"/>
      <c r="D982" s="74"/>
      <c r="E982" s="283"/>
      <c r="F982" s="116"/>
    </row>
    <row r="983" spans="1:6" x14ac:dyDescent="0.2">
      <c r="A983" s="59"/>
      <c r="B983" s="7"/>
      <c r="C983" s="31"/>
      <c r="D983" s="74"/>
      <c r="E983" s="283"/>
      <c r="F983" s="116"/>
    </row>
    <row r="984" spans="1:6" x14ac:dyDescent="0.2">
      <c r="A984" s="59"/>
      <c r="B984" s="7"/>
      <c r="C984" s="31"/>
      <c r="D984" s="74"/>
      <c r="E984" s="283"/>
      <c r="F984" s="116"/>
    </row>
    <row r="985" spans="1:6" x14ac:dyDescent="0.2">
      <c r="A985" s="59"/>
      <c r="B985" s="7"/>
      <c r="C985" s="31"/>
      <c r="D985" s="74"/>
      <c r="E985" s="283"/>
      <c r="F985" s="116"/>
    </row>
    <row r="986" spans="1:6" x14ac:dyDescent="0.2">
      <c r="A986" s="59"/>
      <c r="B986" s="7"/>
      <c r="C986" s="31"/>
      <c r="D986" s="74"/>
      <c r="E986" s="283"/>
      <c r="F986" s="116"/>
    </row>
    <row r="987" spans="1:6" x14ac:dyDescent="0.2">
      <c r="A987" s="832"/>
      <c r="B987" s="19"/>
      <c r="C987" s="833"/>
      <c r="D987" s="69"/>
      <c r="E987" s="834"/>
      <c r="F987" s="112"/>
    </row>
  </sheetData>
  <mergeCells count="60">
    <mergeCell ref="A961:E961"/>
    <mergeCell ref="A839:F839"/>
    <mergeCell ref="A840:F840"/>
    <mergeCell ref="A841:F841"/>
    <mergeCell ref="A842:F842"/>
    <mergeCell ref="A844:F844"/>
    <mergeCell ref="A845:E845"/>
    <mergeCell ref="A954:F954"/>
    <mergeCell ref="A955:F955"/>
    <mergeCell ref="A956:F956"/>
    <mergeCell ref="A957:F957"/>
    <mergeCell ref="A960:F960"/>
    <mergeCell ref="A775:E775"/>
    <mergeCell ref="A752:F752"/>
    <mergeCell ref="A753:F753"/>
    <mergeCell ref="A754:F754"/>
    <mergeCell ref="A755:F755"/>
    <mergeCell ref="A757:F757"/>
    <mergeCell ref="A758:E758"/>
    <mergeCell ref="A769:F769"/>
    <mergeCell ref="A770:F770"/>
    <mergeCell ref="A771:F771"/>
    <mergeCell ref="A772:F772"/>
    <mergeCell ref="A774:F774"/>
    <mergeCell ref="A701:E701"/>
    <mergeCell ref="A671:F671"/>
    <mergeCell ref="A672:F672"/>
    <mergeCell ref="A673:F673"/>
    <mergeCell ref="A674:F674"/>
    <mergeCell ref="A676:F676"/>
    <mergeCell ref="A677:E677"/>
    <mergeCell ref="A695:F695"/>
    <mergeCell ref="A696:F696"/>
    <mergeCell ref="A697:F697"/>
    <mergeCell ref="A698:F698"/>
    <mergeCell ref="A700:F700"/>
    <mergeCell ref="A664:E664"/>
    <mergeCell ref="A553:F553"/>
    <mergeCell ref="A554:F554"/>
    <mergeCell ref="A555:F555"/>
    <mergeCell ref="A556:F556"/>
    <mergeCell ref="A558:F558"/>
    <mergeCell ref="A559:E559"/>
    <mergeCell ref="A658:F658"/>
    <mergeCell ref="A659:F659"/>
    <mergeCell ref="A660:F660"/>
    <mergeCell ref="A661:F661"/>
    <mergeCell ref="A663:F663"/>
    <mergeCell ref="A452:E452"/>
    <mergeCell ref="A1:F1"/>
    <mergeCell ref="A2:F2"/>
    <mergeCell ref="A3:F3"/>
    <mergeCell ref="A4:F4"/>
    <mergeCell ref="A6:F6"/>
    <mergeCell ref="A7:E7"/>
    <mergeCell ref="A445:F445"/>
    <mergeCell ref="A446:F446"/>
    <mergeCell ref="A447:F447"/>
    <mergeCell ref="A448:F448"/>
    <mergeCell ref="A450:F451"/>
  </mergeCells>
  <pageMargins left="0.70866141732283472" right="0.70866141732283472" top="0.74803149606299213" bottom="0.74803149606299213" header="0.31496062992125984" footer="0.31496062992125984"/>
  <pageSetup paperSize="9" scale="11" fitToHeight="40" orientation="portrait" r:id="rId1"/>
  <headerFooter>
    <oddFooter>&amp;RPagina &amp;P de 25</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832"/>
  <sheetViews>
    <sheetView topLeftCell="A655" zoomScaleNormal="100" zoomScaleSheetLayoutView="130" workbookViewId="0">
      <selection activeCell="I661" sqref="I661"/>
    </sheetView>
  </sheetViews>
  <sheetFormatPr baseColWidth="10" defaultRowHeight="11.25" x14ac:dyDescent="0.2"/>
  <cols>
    <col min="1" max="1" width="11.7109375" style="25" customWidth="1"/>
    <col min="2" max="2" width="16.28515625" style="131" customWidth="1"/>
    <col min="3" max="3" width="51.140625" style="25" customWidth="1"/>
    <col min="4" max="4" width="14.7109375" style="68" customWidth="1"/>
    <col min="5" max="5" width="16.85546875" style="106" customWidth="1"/>
    <col min="6" max="6" width="16" style="101" customWidth="1"/>
    <col min="7" max="7" width="11.42578125" style="14"/>
    <col min="8" max="8" width="13" style="14" bestFit="1" customWidth="1"/>
    <col min="9" max="60" width="11.42578125" style="14"/>
    <col min="61" max="16384" width="11.42578125" style="25"/>
  </cols>
  <sheetData>
    <row r="1" spans="1:7" ht="15" x14ac:dyDescent="0.25">
      <c r="A1" s="1171" t="s">
        <v>0</v>
      </c>
      <c r="B1" s="1171"/>
      <c r="C1" s="1171"/>
      <c r="D1" s="1171"/>
      <c r="E1" s="1171"/>
      <c r="F1" s="1171"/>
    </row>
    <row r="2" spans="1:7" ht="15" x14ac:dyDescent="0.25">
      <c r="A2" s="1171" t="s">
        <v>1</v>
      </c>
      <c r="B2" s="1171"/>
      <c r="C2" s="1171"/>
      <c r="D2" s="1171"/>
      <c r="E2" s="1171"/>
      <c r="F2" s="1171"/>
    </row>
    <row r="3" spans="1:7" ht="15" customHeight="1" x14ac:dyDescent="0.25">
      <c r="A3" s="1173" t="s">
        <v>12736</v>
      </c>
      <c r="B3" s="1173"/>
      <c r="C3" s="1173"/>
      <c r="D3" s="1173"/>
      <c r="E3" s="1173"/>
      <c r="F3" s="1173"/>
    </row>
    <row r="4" spans="1:7" ht="15" customHeight="1" x14ac:dyDescent="0.25">
      <c r="A4" s="1173" t="s">
        <v>2</v>
      </c>
      <c r="B4" s="1173"/>
      <c r="C4" s="1173"/>
      <c r="D4" s="1173"/>
      <c r="E4" s="1173"/>
      <c r="F4" s="1173"/>
    </row>
    <row r="5" spans="1:7" ht="15" x14ac:dyDescent="0.25">
      <c r="A5" s="626"/>
      <c r="B5" s="627"/>
      <c r="C5" s="628"/>
      <c r="D5" s="629"/>
      <c r="E5" s="630"/>
      <c r="F5" s="631"/>
      <c r="G5" s="966"/>
    </row>
    <row r="6" spans="1:7" ht="33" customHeight="1" x14ac:dyDescent="0.2">
      <c r="A6" s="1306" t="s">
        <v>3</v>
      </c>
      <c r="B6" s="1307"/>
      <c r="C6" s="1307"/>
      <c r="D6" s="1307"/>
      <c r="E6" s="1307"/>
      <c r="F6" s="1308"/>
      <c r="G6" s="966"/>
    </row>
    <row r="7" spans="1:7" ht="30" customHeight="1" x14ac:dyDescent="0.2">
      <c r="A7" s="1306" t="s">
        <v>4</v>
      </c>
      <c r="B7" s="1307"/>
      <c r="C7" s="1307"/>
      <c r="D7" s="1307"/>
      <c r="E7" s="1308"/>
      <c r="F7" s="718">
        <v>550576752.39999998</v>
      </c>
    </row>
    <row r="8" spans="1:7" ht="12" x14ac:dyDescent="0.2">
      <c r="A8" s="1065" t="s">
        <v>5</v>
      </c>
      <c r="B8" s="1065" t="s">
        <v>6</v>
      </c>
      <c r="C8" s="1065" t="s">
        <v>7</v>
      </c>
      <c r="D8" s="1065" t="s">
        <v>8</v>
      </c>
      <c r="E8" s="1065" t="s">
        <v>9</v>
      </c>
      <c r="F8" s="1065" t="s">
        <v>6180</v>
      </c>
    </row>
    <row r="9" spans="1:7" ht="15" customHeight="1" x14ac:dyDescent="0.2">
      <c r="A9" s="87"/>
      <c r="B9" s="1"/>
      <c r="C9" s="2" t="s">
        <v>11</v>
      </c>
      <c r="D9" s="40">
        <v>59973623.600000001</v>
      </c>
      <c r="E9" s="40"/>
      <c r="F9" s="494">
        <f>F7+D9</f>
        <v>610550376</v>
      </c>
    </row>
    <row r="10" spans="1:7" ht="15" customHeight="1" x14ac:dyDescent="0.2">
      <c r="A10" s="87"/>
      <c r="B10" s="1"/>
      <c r="C10" s="3" t="s">
        <v>12</v>
      </c>
      <c r="D10" s="40">
        <v>17899186.469999999</v>
      </c>
      <c r="E10" s="40"/>
      <c r="F10" s="494">
        <f>F9+D10</f>
        <v>628449562.47000003</v>
      </c>
    </row>
    <row r="11" spans="1:7" ht="15" customHeight="1" x14ac:dyDescent="0.2">
      <c r="A11" s="87"/>
      <c r="B11" s="1"/>
      <c r="C11" s="2" t="s">
        <v>13</v>
      </c>
      <c r="D11" s="1003">
        <v>7668239.8399999999</v>
      </c>
      <c r="E11" s="40"/>
      <c r="F11" s="494">
        <f>F10+D11</f>
        <v>636117802.31000006</v>
      </c>
    </row>
    <row r="12" spans="1:7" ht="15" customHeight="1" x14ac:dyDescent="0.2">
      <c r="A12" s="87"/>
      <c r="B12" s="1"/>
      <c r="C12" s="4" t="s">
        <v>31</v>
      </c>
      <c r="D12" s="41">
        <v>536213.91</v>
      </c>
      <c r="E12" s="41"/>
      <c r="F12" s="494">
        <f>F11+D12</f>
        <v>636654016.22000003</v>
      </c>
    </row>
    <row r="13" spans="1:7" ht="15" customHeight="1" x14ac:dyDescent="0.2">
      <c r="A13" s="87"/>
      <c r="B13" s="1"/>
      <c r="C13" s="3" t="s">
        <v>12</v>
      </c>
      <c r="D13" s="62"/>
      <c r="E13" s="40">
        <v>18221956.57</v>
      </c>
      <c r="F13" s="494">
        <f>F12-E13</f>
        <v>618432059.64999998</v>
      </c>
    </row>
    <row r="14" spans="1:7" ht="15" customHeight="1" x14ac:dyDescent="0.2">
      <c r="A14" s="87"/>
      <c r="B14" s="1"/>
      <c r="C14" s="3" t="s">
        <v>6871</v>
      </c>
      <c r="D14" s="62"/>
      <c r="E14" s="40">
        <v>18800</v>
      </c>
      <c r="F14" s="494">
        <f t="shared" ref="F14:F77" si="0">F13-E14</f>
        <v>618413259.64999998</v>
      </c>
    </row>
    <row r="15" spans="1:7" ht="15" customHeight="1" x14ac:dyDescent="0.2">
      <c r="A15" s="87"/>
      <c r="B15" s="1"/>
      <c r="C15" s="2" t="s">
        <v>1090</v>
      </c>
      <c r="D15" s="62"/>
      <c r="E15" s="711">
        <v>221992.13</v>
      </c>
      <c r="F15" s="494">
        <f t="shared" si="0"/>
        <v>618191267.51999998</v>
      </c>
    </row>
    <row r="16" spans="1:7" ht="15" customHeight="1" x14ac:dyDescent="0.2">
      <c r="A16" s="87"/>
      <c r="B16" s="1"/>
      <c r="C16" s="530" t="s">
        <v>2479</v>
      </c>
      <c r="D16" s="62"/>
      <c r="E16" s="711">
        <v>38372.99</v>
      </c>
      <c r="F16" s="494">
        <f t="shared" si="0"/>
        <v>618152894.52999997</v>
      </c>
    </row>
    <row r="17" spans="1:61" ht="15" customHeight="1" x14ac:dyDescent="0.2">
      <c r="A17" s="87"/>
      <c r="B17" s="1"/>
      <c r="C17" s="530" t="s">
        <v>6870</v>
      </c>
      <c r="D17" s="62"/>
      <c r="E17" s="711">
        <v>240</v>
      </c>
      <c r="F17" s="494">
        <f t="shared" si="0"/>
        <v>618152654.52999997</v>
      </c>
    </row>
    <row r="18" spans="1:61" ht="15" customHeight="1" x14ac:dyDescent="0.2">
      <c r="A18" s="87"/>
      <c r="B18" s="1"/>
      <c r="C18" s="2" t="s">
        <v>1083</v>
      </c>
      <c r="D18" s="62"/>
      <c r="E18" s="711">
        <v>3000</v>
      </c>
      <c r="F18" s="494">
        <f t="shared" si="0"/>
        <v>618149654.52999997</v>
      </c>
    </row>
    <row r="19" spans="1:61" ht="15" customHeight="1" x14ac:dyDescent="0.2">
      <c r="A19" s="87"/>
      <c r="B19" s="1"/>
      <c r="C19" s="2" t="s">
        <v>9627</v>
      </c>
      <c r="D19" s="62"/>
      <c r="E19" s="711">
        <v>1400</v>
      </c>
      <c r="F19" s="494">
        <f t="shared" si="0"/>
        <v>618148254.52999997</v>
      </c>
    </row>
    <row r="20" spans="1:61" ht="15" customHeight="1" x14ac:dyDescent="0.2">
      <c r="A20" s="87"/>
      <c r="B20" s="1"/>
      <c r="C20" s="2" t="s">
        <v>1358</v>
      </c>
      <c r="D20" s="62"/>
      <c r="E20" s="711">
        <v>175</v>
      </c>
      <c r="F20" s="494">
        <f t="shared" si="0"/>
        <v>618148079.52999997</v>
      </c>
    </row>
    <row r="21" spans="1:61" ht="15" customHeight="1" x14ac:dyDescent="0.2">
      <c r="A21" s="87"/>
      <c r="B21" s="1"/>
      <c r="C21" s="530" t="s">
        <v>11719</v>
      </c>
      <c r="D21" s="62"/>
      <c r="E21" s="711">
        <v>100</v>
      </c>
      <c r="F21" s="494">
        <f t="shared" si="0"/>
        <v>618147979.52999997</v>
      </c>
    </row>
    <row r="22" spans="1:61" ht="15" customHeight="1" x14ac:dyDescent="0.2">
      <c r="A22" s="87"/>
      <c r="B22" s="1"/>
      <c r="C22" s="530" t="s">
        <v>2420</v>
      </c>
      <c r="D22" s="62"/>
      <c r="E22" s="711">
        <v>1000</v>
      </c>
      <c r="F22" s="494">
        <f t="shared" si="0"/>
        <v>618146979.52999997</v>
      </c>
    </row>
    <row r="23" spans="1:61" ht="15" customHeight="1" x14ac:dyDescent="0.2">
      <c r="A23" s="87"/>
      <c r="B23" s="1"/>
      <c r="C23" s="530" t="s">
        <v>13234</v>
      </c>
      <c r="D23" s="62"/>
      <c r="E23" s="711">
        <v>800</v>
      </c>
      <c r="F23" s="494">
        <f t="shared" si="0"/>
        <v>618146179.52999997</v>
      </c>
    </row>
    <row r="24" spans="1:61" ht="15" customHeight="1" x14ac:dyDescent="0.2">
      <c r="A24" s="87"/>
      <c r="B24" s="1"/>
      <c r="C24" s="530" t="s">
        <v>13235</v>
      </c>
      <c r="D24" s="62"/>
      <c r="E24" s="711">
        <v>392</v>
      </c>
      <c r="F24" s="494">
        <f t="shared" si="0"/>
        <v>618145787.52999997</v>
      </c>
    </row>
    <row r="25" spans="1:61" ht="15" customHeight="1" x14ac:dyDescent="0.2">
      <c r="A25" s="87"/>
      <c r="B25" s="1"/>
      <c r="C25" s="530" t="s">
        <v>13486</v>
      </c>
      <c r="D25" s="62"/>
      <c r="E25" s="711">
        <v>125</v>
      </c>
      <c r="F25" s="494">
        <f t="shared" si="0"/>
        <v>618145662.52999997</v>
      </c>
    </row>
    <row r="26" spans="1:61" ht="15" customHeight="1" x14ac:dyDescent="0.2">
      <c r="A26" s="87"/>
      <c r="B26" s="1"/>
      <c r="C26" s="530" t="s">
        <v>13518</v>
      </c>
      <c r="D26" s="62"/>
      <c r="E26" s="711">
        <v>108064.83</v>
      </c>
      <c r="F26" s="494">
        <f t="shared" si="0"/>
        <v>618037597.69999993</v>
      </c>
    </row>
    <row r="27" spans="1:61" ht="15" customHeight="1" x14ac:dyDescent="0.2">
      <c r="A27" s="87"/>
      <c r="B27" s="1"/>
      <c r="C27" s="530" t="s">
        <v>13512</v>
      </c>
      <c r="D27" s="62"/>
      <c r="E27" s="711">
        <v>315538.49</v>
      </c>
      <c r="F27" s="494">
        <f t="shared" si="0"/>
        <v>617722059.20999992</v>
      </c>
    </row>
    <row r="28" spans="1:61" ht="15" customHeight="1" x14ac:dyDescent="0.2">
      <c r="A28" s="87"/>
      <c r="B28" s="1"/>
      <c r="C28" s="530" t="s">
        <v>13512</v>
      </c>
      <c r="D28" s="62"/>
      <c r="E28" s="711">
        <v>165099.23000000001</v>
      </c>
      <c r="F28" s="494">
        <f t="shared" si="0"/>
        <v>617556959.9799999</v>
      </c>
    </row>
    <row r="29" spans="1:61" ht="15" customHeight="1" x14ac:dyDescent="0.2">
      <c r="A29" s="87"/>
      <c r="B29" s="1"/>
      <c r="C29" s="530" t="s">
        <v>13512</v>
      </c>
      <c r="D29" s="62"/>
      <c r="E29" s="711">
        <v>204838.79</v>
      </c>
      <c r="F29" s="494">
        <f t="shared" si="0"/>
        <v>617352121.18999994</v>
      </c>
    </row>
    <row r="30" spans="1:61" s="414" customFormat="1" ht="96.75" customHeight="1" x14ac:dyDescent="0.2">
      <c r="A30" s="847">
        <v>44565</v>
      </c>
      <c r="B30" s="92" t="s">
        <v>12761</v>
      </c>
      <c r="C30" s="532" t="s">
        <v>12763</v>
      </c>
      <c r="D30" s="416"/>
      <c r="E30" s="535">
        <v>8859380.8800000008</v>
      </c>
      <c r="F30" s="494">
        <f t="shared" si="0"/>
        <v>608492740.30999994</v>
      </c>
      <c r="G30" s="412"/>
      <c r="H30" s="412"/>
      <c r="I30" s="412" t="s">
        <v>37</v>
      </c>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c r="AT30" s="412"/>
      <c r="AU30" s="412"/>
      <c r="AV30" s="412"/>
      <c r="AW30" s="412"/>
      <c r="AX30" s="412"/>
      <c r="AY30" s="412"/>
      <c r="AZ30" s="412"/>
      <c r="BA30" s="412"/>
      <c r="BB30" s="412"/>
      <c r="BC30" s="412"/>
      <c r="BD30" s="412"/>
      <c r="BE30" s="412"/>
      <c r="BF30" s="412"/>
      <c r="BG30" s="412"/>
      <c r="BH30" s="412"/>
      <c r="BI30" s="545"/>
    </row>
    <row r="31" spans="1:61" s="412" customFormat="1" ht="64.5" customHeight="1" x14ac:dyDescent="0.2">
      <c r="A31" s="464">
        <v>44565</v>
      </c>
      <c r="B31" s="5" t="s">
        <v>12762</v>
      </c>
      <c r="C31" s="193" t="s">
        <v>12764</v>
      </c>
      <c r="D31" s="394"/>
      <c r="E31" s="42">
        <v>21750978</v>
      </c>
      <c r="F31" s="494">
        <f t="shared" si="0"/>
        <v>586741762.30999994</v>
      </c>
    </row>
    <row r="32" spans="1:61" s="412" customFormat="1" ht="39.75" customHeight="1" x14ac:dyDescent="0.2">
      <c r="A32" s="464">
        <v>44566</v>
      </c>
      <c r="B32" s="5" t="s">
        <v>12777</v>
      </c>
      <c r="C32" s="193" t="s">
        <v>12798</v>
      </c>
      <c r="D32" s="402"/>
      <c r="E32" s="42">
        <v>23400</v>
      </c>
      <c r="F32" s="494">
        <f t="shared" si="0"/>
        <v>586718362.30999994</v>
      </c>
    </row>
    <row r="33" spans="1:6" s="412" customFormat="1" ht="55.5" customHeight="1" x14ac:dyDescent="0.2">
      <c r="A33" s="464">
        <v>44566</v>
      </c>
      <c r="B33" s="5" t="s">
        <v>12778</v>
      </c>
      <c r="C33" s="193" t="s">
        <v>12799</v>
      </c>
      <c r="D33" s="402"/>
      <c r="E33" s="42">
        <v>16200</v>
      </c>
      <c r="F33" s="494">
        <f t="shared" si="0"/>
        <v>586702162.30999994</v>
      </c>
    </row>
    <row r="34" spans="1:6" s="412" customFormat="1" ht="45" customHeight="1" x14ac:dyDescent="0.2">
      <c r="A34" s="464">
        <v>44566</v>
      </c>
      <c r="B34" s="5" t="s">
        <v>12779</v>
      </c>
      <c r="C34" s="193" t="s">
        <v>12800</v>
      </c>
      <c r="D34" s="402"/>
      <c r="E34" s="42">
        <v>15930</v>
      </c>
      <c r="F34" s="494">
        <f t="shared" si="0"/>
        <v>586686232.30999994</v>
      </c>
    </row>
    <row r="35" spans="1:6" s="412" customFormat="1" ht="41.25" customHeight="1" x14ac:dyDescent="0.2">
      <c r="A35" s="464">
        <v>44566</v>
      </c>
      <c r="B35" s="5" t="s">
        <v>12780</v>
      </c>
      <c r="C35" s="193" t="s">
        <v>12801</v>
      </c>
      <c r="D35" s="402"/>
      <c r="E35" s="42">
        <v>3150</v>
      </c>
      <c r="F35" s="494">
        <f t="shared" si="0"/>
        <v>586683082.30999994</v>
      </c>
    </row>
    <row r="36" spans="1:6" s="412" customFormat="1" ht="39.75" customHeight="1" x14ac:dyDescent="0.2">
      <c r="A36" s="464">
        <v>44566</v>
      </c>
      <c r="B36" s="5" t="s">
        <v>12781</v>
      </c>
      <c r="C36" s="193" t="s">
        <v>12802</v>
      </c>
      <c r="D36" s="402"/>
      <c r="E36" s="42">
        <v>15930</v>
      </c>
      <c r="F36" s="494">
        <f t="shared" si="0"/>
        <v>586667152.30999994</v>
      </c>
    </row>
    <row r="37" spans="1:6" s="412" customFormat="1" ht="60" customHeight="1" x14ac:dyDescent="0.2">
      <c r="A37" s="464">
        <v>44566</v>
      </c>
      <c r="B37" s="5" t="s">
        <v>12782</v>
      </c>
      <c r="C37" s="193" t="s">
        <v>12803</v>
      </c>
      <c r="D37" s="402"/>
      <c r="E37" s="42">
        <v>9000</v>
      </c>
      <c r="F37" s="494">
        <f t="shared" si="0"/>
        <v>586658152.30999994</v>
      </c>
    </row>
    <row r="38" spans="1:6" s="412" customFormat="1" ht="46.5" customHeight="1" x14ac:dyDescent="0.2">
      <c r="A38" s="464">
        <v>44566</v>
      </c>
      <c r="B38" s="5" t="s">
        <v>12783</v>
      </c>
      <c r="C38" s="193" t="s">
        <v>12804</v>
      </c>
      <c r="D38" s="402"/>
      <c r="E38" s="42">
        <v>18000</v>
      </c>
      <c r="F38" s="494">
        <f t="shared" si="0"/>
        <v>586640152.30999994</v>
      </c>
    </row>
    <row r="39" spans="1:6" s="412" customFormat="1" ht="43.5" customHeight="1" x14ac:dyDescent="0.2">
      <c r="A39" s="464">
        <v>44566</v>
      </c>
      <c r="B39" s="5" t="s">
        <v>12784</v>
      </c>
      <c r="C39" s="193" t="s">
        <v>12805</v>
      </c>
      <c r="D39" s="402"/>
      <c r="E39" s="42">
        <v>124173</v>
      </c>
      <c r="F39" s="494">
        <f t="shared" si="0"/>
        <v>586515979.30999994</v>
      </c>
    </row>
    <row r="40" spans="1:6" s="412" customFormat="1" ht="39.75" customHeight="1" x14ac:dyDescent="0.2">
      <c r="A40" s="464">
        <v>44566</v>
      </c>
      <c r="B40" s="5" t="s">
        <v>12785</v>
      </c>
      <c r="C40" s="193" t="s">
        <v>12806</v>
      </c>
      <c r="D40" s="402"/>
      <c r="E40" s="42">
        <v>444798.11</v>
      </c>
      <c r="F40" s="494">
        <f t="shared" si="0"/>
        <v>586071181.19999993</v>
      </c>
    </row>
    <row r="41" spans="1:6" s="412" customFormat="1" ht="60.75" customHeight="1" x14ac:dyDescent="0.2">
      <c r="A41" s="464">
        <v>44566</v>
      </c>
      <c r="B41" s="5" t="s">
        <v>12786</v>
      </c>
      <c r="C41" s="193" t="s">
        <v>12807</v>
      </c>
      <c r="D41" s="402"/>
      <c r="E41" s="42">
        <v>27688.05</v>
      </c>
      <c r="F41" s="494">
        <f t="shared" si="0"/>
        <v>586043493.14999998</v>
      </c>
    </row>
    <row r="42" spans="1:6" s="412" customFormat="1" ht="37.5" customHeight="1" x14ac:dyDescent="0.2">
      <c r="A42" s="464">
        <v>44566</v>
      </c>
      <c r="B42" s="5" t="s">
        <v>12787</v>
      </c>
      <c r="C42" s="193" t="s">
        <v>12808</v>
      </c>
      <c r="D42" s="402"/>
      <c r="E42" s="42">
        <v>605756.84</v>
      </c>
      <c r="F42" s="494">
        <f t="shared" si="0"/>
        <v>585437736.30999994</v>
      </c>
    </row>
    <row r="43" spans="1:6" s="412" customFormat="1" ht="76.5" customHeight="1" x14ac:dyDescent="0.2">
      <c r="A43" s="464">
        <v>44566</v>
      </c>
      <c r="B43" s="5" t="s">
        <v>12788</v>
      </c>
      <c r="C43" s="193" t="s">
        <v>12809</v>
      </c>
      <c r="D43" s="402"/>
      <c r="E43" s="42">
        <v>604532.5</v>
      </c>
      <c r="F43" s="494">
        <f t="shared" si="0"/>
        <v>584833203.80999994</v>
      </c>
    </row>
    <row r="44" spans="1:6" s="412" customFormat="1" ht="42" customHeight="1" x14ac:dyDescent="0.2">
      <c r="A44" s="464">
        <v>44566</v>
      </c>
      <c r="B44" s="5" t="s">
        <v>12789</v>
      </c>
      <c r="C44" s="193" t="s">
        <v>12810</v>
      </c>
      <c r="D44" s="402"/>
      <c r="E44" s="42">
        <v>1200.02</v>
      </c>
      <c r="F44" s="494">
        <f t="shared" si="0"/>
        <v>584832003.78999996</v>
      </c>
    </row>
    <row r="45" spans="1:6" s="412" customFormat="1" ht="33.75" customHeight="1" x14ac:dyDescent="0.2">
      <c r="A45" s="464">
        <v>44566</v>
      </c>
      <c r="B45" s="5" t="s">
        <v>12790</v>
      </c>
      <c r="C45" s="193" t="s">
        <v>12811</v>
      </c>
      <c r="D45" s="402"/>
      <c r="E45" s="42">
        <v>5400</v>
      </c>
      <c r="F45" s="494">
        <f t="shared" si="0"/>
        <v>584826603.78999996</v>
      </c>
    </row>
    <row r="46" spans="1:6" s="412" customFormat="1" ht="41.25" customHeight="1" x14ac:dyDescent="0.2">
      <c r="A46" s="464">
        <v>44566</v>
      </c>
      <c r="B46" s="5" t="s">
        <v>12791</v>
      </c>
      <c r="C46" s="193" t="s">
        <v>12812</v>
      </c>
      <c r="D46" s="402"/>
      <c r="E46" s="42">
        <v>467298.1</v>
      </c>
      <c r="F46" s="494">
        <f t="shared" si="0"/>
        <v>584359305.68999994</v>
      </c>
    </row>
    <row r="47" spans="1:6" s="412" customFormat="1" ht="42.75" customHeight="1" x14ac:dyDescent="0.2">
      <c r="A47" s="464">
        <v>44566</v>
      </c>
      <c r="B47" s="5" t="s">
        <v>12792</v>
      </c>
      <c r="C47" s="193" t="s">
        <v>12813</v>
      </c>
      <c r="D47" s="402"/>
      <c r="E47" s="42">
        <v>9000</v>
      </c>
      <c r="F47" s="494">
        <f t="shared" si="0"/>
        <v>584350305.68999994</v>
      </c>
    </row>
    <row r="48" spans="1:6" s="412" customFormat="1" ht="35.25" customHeight="1" x14ac:dyDescent="0.2">
      <c r="A48" s="464">
        <v>44566</v>
      </c>
      <c r="B48" s="5" t="s">
        <v>12793</v>
      </c>
      <c r="C48" s="193" t="s">
        <v>12814</v>
      </c>
      <c r="D48" s="402"/>
      <c r="E48" s="42">
        <v>5400</v>
      </c>
      <c r="F48" s="494">
        <f t="shared" si="0"/>
        <v>584344905.68999994</v>
      </c>
    </row>
    <row r="49" spans="1:6" s="412" customFormat="1" ht="46.5" customHeight="1" x14ac:dyDescent="0.2">
      <c r="A49" s="464">
        <v>44566</v>
      </c>
      <c r="B49" s="5" t="s">
        <v>12794</v>
      </c>
      <c r="C49" s="193" t="s">
        <v>12816</v>
      </c>
      <c r="D49" s="402"/>
      <c r="E49" s="42">
        <v>2700</v>
      </c>
      <c r="F49" s="494">
        <f t="shared" si="0"/>
        <v>584342205.68999994</v>
      </c>
    </row>
    <row r="50" spans="1:6" s="412" customFormat="1" ht="43.5" customHeight="1" x14ac:dyDescent="0.2">
      <c r="A50" s="464">
        <v>44566</v>
      </c>
      <c r="B50" s="5" t="s">
        <v>12795</v>
      </c>
      <c r="C50" s="193" t="s">
        <v>12815</v>
      </c>
      <c r="D50" s="402"/>
      <c r="E50" s="42">
        <v>24750</v>
      </c>
      <c r="F50" s="494">
        <f t="shared" si="0"/>
        <v>584317455.68999994</v>
      </c>
    </row>
    <row r="51" spans="1:6" s="412" customFormat="1" ht="54" customHeight="1" x14ac:dyDescent="0.2">
      <c r="A51" s="464">
        <v>44566</v>
      </c>
      <c r="B51" s="5" t="s">
        <v>12796</v>
      </c>
      <c r="C51" s="193" t="s">
        <v>12817</v>
      </c>
      <c r="D51" s="402"/>
      <c r="E51" s="42">
        <v>411058.9</v>
      </c>
      <c r="F51" s="494">
        <f t="shared" si="0"/>
        <v>583906396.78999996</v>
      </c>
    </row>
    <row r="52" spans="1:6" s="412" customFormat="1" ht="43.5" customHeight="1" x14ac:dyDescent="0.2">
      <c r="A52" s="464">
        <v>44566</v>
      </c>
      <c r="B52" s="5" t="s">
        <v>12797</v>
      </c>
      <c r="C52" s="193" t="s">
        <v>12818</v>
      </c>
      <c r="D52" s="402"/>
      <c r="E52" s="42">
        <v>363454.08</v>
      </c>
      <c r="F52" s="494">
        <f t="shared" si="0"/>
        <v>583542942.70999992</v>
      </c>
    </row>
    <row r="53" spans="1:6" s="412" customFormat="1" ht="49.5" customHeight="1" x14ac:dyDescent="0.2">
      <c r="A53" s="464">
        <v>44566</v>
      </c>
      <c r="B53" s="5" t="s">
        <v>12765</v>
      </c>
      <c r="C53" s="457" t="s">
        <v>12819</v>
      </c>
      <c r="D53" s="408"/>
      <c r="E53" s="213">
        <v>13500</v>
      </c>
      <c r="F53" s="494">
        <f t="shared" si="0"/>
        <v>583529442.70999992</v>
      </c>
    </row>
    <row r="54" spans="1:6" s="412" customFormat="1" ht="42.75" customHeight="1" x14ac:dyDescent="0.2">
      <c r="A54" s="464">
        <v>44566</v>
      </c>
      <c r="B54" s="553" t="s">
        <v>12766</v>
      </c>
      <c r="C54" s="214" t="s">
        <v>12820</v>
      </c>
      <c r="D54" s="402"/>
      <c r="E54" s="472">
        <v>18450</v>
      </c>
      <c r="F54" s="494">
        <f t="shared" si="0"/>
        <v>583510992.70999992</v>
      </c>
    </row>
    <row r="55" spans="1:6" s="412" customFormat="1" ht="38.25" customHeight="1" x14ac:dyDescent="0.2">
      <c r="A55" s="464">
        <v>44566</v>
      </c>
      <c r="B55" s="553" t="s">
        <v>12767</v>
      </c>
      <c r="C55" s="214" t="s">
        <v>12821</v>
      </c>
      <c r="D55" s="402"/>
      <c r="E55" s="472">
        <v>6300</v>
      </c>
      <c r="F55" s="494">
        <f t="shared" si="0"/>
        <v>583504692.70999992</v>
      </c>
    </row>
    <row r="56" spans="1:6" s="412" customFormat="1" ht="39" customHeight="1" x14ac:dyDescent="0.2">
      <c r="A56" s="464">
        <v>44566</v>
      </c>
      <c r="B56" s="553" t="s">
        <v>12768</v>
      </c>
      <c r="C56" s="214" t="s">
        <v>12822</v>
      </c>
      <c r="D56" s="402"/>
      <c r="E56" s="472">
        <v>11700</v>
      </c>
      <c r="F56" s="494">
        <f t="shared" si="0"/>
        <v>583492992.70999992</v>
      </c>
    </row>
    <row r="57" spans="1:6" s="412" customFormat="1" ht="19.5" customHeight="1" x14ac:dyDescent="0.2">
      <c r="A57" s="464">
        <v>44566</v>
      </c>
      <c r="B57" s="553" t="s">
        <v>12769</v>
      </c>
      <c r="C57" s="214" t="s">
        <v>41</v>
      </c>
      <c r="D57" s="402"/>
      <c r="E57" s="472">
        <v>0</v>
      </c>
      <c r="F57" s="494">
        <f t="shared" si="0"/>
        <v>583492992.70999992</v>
      </c>
    </row>
    <row r="58" spans="1:6" s="412" customFormat="1" ht="55.5" customHeight="1" x14ac:dyDescent="0.2">
      <c r="A58" s="464">
        <v>44566</v>
      </c>
      <c r="B58" s="553" t="s">
        <v>12770</v>
      </c>
      <c r="C58" s="897" t="s">
        <v>13149</v>
      </c>
      <c r="D58" s="402"/>
      <c r="E58" s="153">
        <v>34380.93</v>
      </c>
      <c r="F58" s="494">
        <f t="shared" si="0"/>
        <v>583458611.77999997</v>
      </c>
    </row>
    <row r="59" spans="1:6" s="412" customFormat="1" ht="55.5" customHeight="1" x14ac:dyDescent="0.2">
      <c r="A59" s="464">
        <v>44566</v>
      </c>
      <c r="B59" s="553" t="s">
        <v>12771</v>
      </c>
      <c r="C59" s="897" t="s">
        <v>13150</v>
      </c>
      <c r="D59" s="402"/>
      <c r="E59" s="153">
        <v>126825</v>
      </c>
      <c r="F59" s="494">
        <f t="shared" si="0"/>
        <v>583331786.77999997</v>
      </c>
    </row>
    <row r="60" spans="1:6" s="412" customFormat="1" ht="72" customHeight="1" x14ac:dyDescent="0.2">
      <c r="A60" s="464">
        <v>44566</v>
      </c>
      <c r="B60" s="553" t="s">
        <v>12772</v>
      </c>
      <c r="C60" s="897" t="s">
        <v>13151</v>
      </c>
      <c r="D60" s="402"/>
      <c r="E60" s="153">
        <v>30899.7</v>
      </c>
      <c r="F60" s="494">
        <f t="shared" si="0"/>
        <v>583300887.07999992</v>
      </c>
    </row>
    <row r="61" spans="1:6" s="412" customFormat="1" ht="51" customHeight="1" x14ac:dyDescent="0.2">
      <c r="A61" s="464">
        <v>44566</v>
      </c>
      <c r="B61" s="553" t="s">
        <v>12773</v>
      </c>
      <c r="C61" s="897" t="s">
        <v>13152</v>
      </c>
      <c r="D61" s="402"/>
      <c r="E61" s="153">
        <v>126825</v>
      </c>
      <c r="F61" s="494">
        <f t="shared" si="0"/>
        <v>583174062.07999992</v>
      </c>
    </row>
    <row r="62" spans="1:6" s="412" customFormat="1" ht="46.5" customHeight="1" x14ac:dyDescent="0.2">
      <c r="A62" s="464">
        <v>44566</v>
      </c>
      <c r="B62" s="553" t="s">
        <v>12774</v>
      </c>
      <c r="C62" s="897" t="s">
        <v>12823</v>
      </c>
      <c r="D62" s="402"/>
      <c r="E62" s="153">
        <v>5940</v>
      </c>
      <c r="F62" s="494">
        <f t="shared" si="0"/>
        <v>583168122.07999992</v>
      </c>
    </row>
    <row r="63" spans="1:6" s="412" customFormat="1" ht="40.5" customHeight="1" x14ac:dyDescent="0.2">
      <c r="A63" s="464">
        <v>44566</v>
      </c>
      <c r="B63" s="553" t="s">
        <v>12775</v>
      </c>
      <c r="C63" s="897" t="s">
        <v>13153</v>
      </c>
      <c r="D63" s="402"/>
      <c r="E63" s="153">
        <v>5850</v>
      </c>
      <c r="F63" s="494">
        <f t="shared" si="0"/>
        <v>583162272.07999992</v>
      </c>
    </row>
    <row r="64" spans="1:6" s="412" customFormat="1" ht="51.75" customHeight="1" x14ac:dyDescent="0.2">
      <c r="A64" s="464">
        <v>44566</v>
      </c>
      <c r="B64" s="553" t="s">
        <v>12776</v>
      </c>
      <c r="C64" s="897" t="s">
        <v>13154</v>
      </c>
      <c r="D64" s="402"/>
      <c r="E64" s="153">
        <v>122597.5</v>
      </c>
      <c r="F64" s="494">
        <f t="shared" si="0"/>
        <v>583039674.57999992</v>
      </c>
    </row>
    <row r="65" spans="1:6" s="412" customFormat="1" ht="42" customHeight="1" x14ac:dyDescent="0.2">
      <c r="A65" s="464">
        <v>44566</v>
      </c>
      <c r="B65" s="553" t="s">
        <v>13148</v>
      </c>
      <c r="C65" s="897" t="s">
        <v>13155</v>
      </c>
      <c r="D65" s="402"/>
      <c r="E65" s="153">
        <v>14400</v>
      </c>
      <c r="F65" s="494">
        <f t="shared" si="0"/>
        <v>583025274.57999992</v>
      </c>
    </row>
    <row r="66" spans="1:6" s="412" customFormat="1" ht="52.5" customHeight="1" x14ac:dyDescent="0.2">
      <c r="A66" s="464">
        <v>44567</v>
      </c>
      <c r="B66" s="553" t="s">
        <v>12835</v>
      </c>
      <c r="C66" s="214" t="s">
        <v>12854</v>
      </c>
      <c r="D66" s="402"/>
      <c r="E66" s="472">
        <v>5918</v>
      </c>
      <c r="F66" s="494">
        <f t="shared" si="0"/>
        <v>583019356.57999992</v>
      </c>
    </row>
    <row r="67" spans="1:6" s="412" customFormat="1" ht="42" customHeight="1" x14ac:dyDescent="0.2">
      <c r="A67" s="464">
        <v>44567</v>
      </c>
      <c r="B67" s="553" t="s">
        <v>12836</v>
      </c>
      <c r="C67" s="214" t="s">
        <v>12855</v>
      </c>
      <c r="D67" s="402"/>
      <c r="E67" s="472">
        <v>13500</v>
      </c>
      <c r="F67" s="494">
        <f t="shared" si="0"/>
        <v>583005856.57999992</v>
      </c>
    </row>
    <row r="68" spans="1:6" s="412" customFormat="1" ht="39" customHeight="1" x14ac:dyDescent="0.2">
      <c r="A68" s="464">
        <v>44567</v>
      </c>
      <c r="B68" s="5" t="s">
        <v>12837</v>
      </c>
      <c r="C68" s="532" t="s">
        <v>12856</v>
      </c>
      <c r="D68" s="416"/>
      <c r="E68" s="535">
        <v>223132.36</v>
      </c>
      <c r="F68" s="494">
        <f t="shared" si="0"/>
        <v>582782724.21999991</v>
      </c>
    </row>
    <row r="69" spans="1:6" s="412" customFormat="1" ht="42.75" customHeight="1" x14ac:dyDescent="0.2">
      <c r="A69" s="464">
        <v>44567</v>
      </c>
      <c r="B69" s="5" t="s">
        <v>12838</v>
      </c>
      <c r="C69" s="193" t="s">
        <v>12857</v>
      </c>
      <c r="D69" s="402"/>
      <c r="E69" s="42">
        <v>299674.33</v>
      </c>
      <c r="F69" s="494">
        <f t="shared" si="0"/>
        <v>582483049.88999987</v>
      </c>
    </row>
    <row r="70" spans="1:6" s="412" customFormat="1" ht="42" customHeight="1" x14ac:dyDescent="0.2">
      <c r="A70" s="464">
        <v>44567</v>
      </c>
      <c r="B70" s="5" t="s">
        <v>12839</v>
      </c>
      <c r="C70" s="193" t="s">
        <v>12858</v>
      </c>
      <c r="D70" s="402"/>
      <c r="E70" s="42">
        <v>179786.08</v>
      </c>
      <c r="F70" s="494">
        <f t="shared" si="0"/>
        <v>582303263.80999982</v>
      </c>
    </row>
    <row r="71" spans="1:6" s="412" customFormat="1" ht="44.25" customHeight="1" x14ac:dyDescent="0.2">
      <c r="A71" s="464">
        <v>44567</v>
      </c>
      <c r="B71" s="5" t="s">
        <v>12840</v>
      </c>
      <c r="C71" s="193" t="s">
        <v>12859</v>
      </c>
      <c r="D71" s="402"/>
      <c r="E71" s="42">
        <v>34995</v>
      </c>
      <c r="F71" s="494">
        <f t="shared" si="0"/>
        <v>582268268.80999982</v>
      </c>
    </row>
    <row r="72" spans="1:6" s="412" customFormat="1" ht="64.5" customHeight="1" x14ac:dyDescent="0.2">
      <c r="A72" s="464">
        <v>44567</v>
      </c>
      <c r="B72" s="5" t="s">
        <v>12841</v>
      </c>
      <c r="C72" s="193" t="s">
        <v>12860</v>
      </c>
      <c r="D72" s="402"/>
      <c r="E72" s="42">
        <v>38081.360000000001</v>
      </c>
      <c r="F72" s="494">
        <f t="shared" si="0"/>
        <v>582230187.44999981</v>
      </c>
    </row>
    <row r="73" spans="1:6" s="412" customFormat="1" ht="56.25" customHeight="1" x14ac:dyDescent="0.2">
      <c r="A73" s="464">
        <v>44567</v>
      </c>
      <c r="B73" s="5" t="s">
        <v>12842</v>
      </c>
      <c r="C73" s="193" t="s">
        <v>12861</v>
      </c>
      <c r="D73" s="402"/>
      <c r="E73" s="42">
        <v>474066.63</v>
      </c>
      <c r="F73" s="494">
        <f t="shared" si="0"/>
        <v>581756120.81999981</v>
      </c>
    </row>
    <row r="74" spans="1:6" s="412" customFormat="1" ht="21.75" customHeight="1" x14ac:dyDescent="0.2">
      <c r="A74" s="464">
        <v>44567</v>
      </c>
      <c r="B74" s="5" t="s">
        <v>12960</v>
      </c>
      <c r="C74" s="193" t="s">
        <v>41</v>
      </c>
      <c r="D74" s="402"/>
      <c r="E74" s="42">
        <v>0</v>
      </c>
      <c r="F74" s="494">
        <f t="shared" si="0"/>
        <v>581756120.81999981</v>
      </c>
    </row>
    <row r="75" spans="1:6" s="412" customFormat="1" ht="80.25" customHeight="1" x14ac:dyDescent="0.2">
      <c r="A75" s="464">
        <v>44567</v>
      </c>
      <c r="B75" s="5" t="s">
        <v>12843</v>
      </c>
      <c r="C75" s="193" t="s">
        <v>12862</v>
      </c>
      <c r="D75" s="402"/>
      <c r="E75" s="42">
        <v>1099360</v>
      </c>
      <c r="F75" s="494">
        <f t="shared" si="0"/>
        <v>580656760.81999981</v>
      </c>
    </row>
    <row r="76" spans="1:6" s="412" customFormat="1" ht="48" customHeight="1" x14ac:dyDescent="0.2">
      <c r="A76" s="464">
        <v>44567</v>
      </c>
      <c r="B76" s="5" t="s">
        <v>12844</v>
      </c>
      <c r="C76" s="193" t="s">
        <v>12863</v>
      </c>
      <c r="D76" s="402"/>
      <c r="E76" s="42">
        <v>134627.57999999999</v>
      </c>
      <c r="F76" s="494">
        <f t="shared" si="0"/>
        <v>580522133.23999977</v>
      </c>
    </row>
    <row r="77" spans="1:6" s="412" customFormat="1" ht="45" customHeight="1" x14ac:dyDescent="0.2">
      <c r="A77" s="464">
        <v>44567</v>
      </c>
      <c r="B77" s="5" t="s">
        <v>12845</v>
      </c>
      <c r="C77" s="193" t="s">
        <v>12864</v>
      </c>
      <c r="D77" s="402"/>
      <c r="E77" s="42">
        <v>4760.6000000000004</v>
      </c>
      <c r="F77" s="494">
        <f t="shared" si="0"/>
        <v>580517372.63999975</v>
      </c>
    </row>
    <row r="78" spans="1:6" s="412" customFormat="1" ht="45" customHeight="1" x14ac:dyDescent="0.2">
      <c r="A78" s="464">
        <v>44567</v>
      </c>
      <c r="B78" s="5" t="s">
        <v>12846</v>
      </c>
      <c r="C78" s="193" t="s">
        <v>12865</v>
      </c>
      <c r="D78" s="402"/>
      <c r="E78" s="42">
        <v>199607.35</v>
      </c>
      <c r="F78" s="494">
        <f t="shared" ref="F78:F141" si="1">F77-E78</f>
        <v>580317765.28999972</v>
      </c>
    </row>
    <row r="79" spans="1:6" s="412" customFormat="1" ht="37.5" customHeight="1" x14ac:dyDescent="0.2">
      <c r="A79" s="464">
        <v>44567</v>
      </c>
      <c r="B79" s="5" t="s">
        <v>12847</v>
      </c>
      <c r="C79" s="193" t="s">
        <v>12866</v>
      </c>
      <c r="D79" s="402"/>
      <c r="E79" s="42">
        <v>208875.41</v>
      </c>
      <c r="F79" s="494">
        <f t="shared" si="1"/>
        <v>580108889.87999976</v>
      </c>
    </row>
    <row r="80" spans="1:6" s="412" customFormat="1" ht="45.75" customHeight="1" x14ac:dyDescent="0.2">
      <c r="A80" s="464">
        <v>44567</v>
      </c>
      <c r="B80" s="5" t="s">
        <v>12848</v>
      </c>
      <c r="C80" s="193" t="s">
        <v>12867</v>
      </c>
      <c r="D80" s="402"/>
      <c r="E80" s="42">
        <v>152106.39000000001</v>
      </c>
      <c r="F80" s="494">
        <f t="shared" si="1"/>
        <v>579956783.48999977</v>
      </c>
    </row>
    <row r="81" spans="1:6" s="412" customFormat="1" ht="45" customHeight="1" x14ac:dyDescent="0.2">
      <c r="A81" s="464">
        <v>44567</v>
      </c>
      <c r="B81" s="5" t="s">
        <v>12849</v>
      </c>
      <c r="C81" s="193" t="s">
        <v>12868</v>
      </c>
      <c r="D81" s="402"/>
      <c r="E81" s="42">
        <v>11980.2</v>
      </c>
      <c r="F81" s="494">
        <f t="shared" si="1"/>
        <v>579944803.28999972</v>
      </c>
    </row>
    <row r="82" spans="1:6" s="412" customFormat="1" ht="48.75" customHeight="1" x14ac:dyDescent="0.2">
      <c r="A82" s="464">
        <v>44567</v>
      </c>
      <c r="B82" s="5" t="s">
        <v>12850</v>
      </c>
      <c r="C82" s="193" t="s">
        <v>12869</v>
      </c>
      <c r="D82" s="402"/>
      <c r="E82" s="42">
        <v>155626.28</v>
      </c>
      <c r="F82" s="494">
        <f t="shared" si="1"/>
        <v>579789177.00999975</v>
      </c>
    </row>
    <row r="83" spans="1:6" s="412" customFormat="1" ht="57" customHeight="1" x14ac:dyDescent="0.2">
      <c r="A83" s="464">
        <v>44567</v>
      </c>
      <c r="B83" s="5" t="s">
        <v>12851</v>
      </c>
      <c r="C83" s="193" t="s">
        <v>12870</v>
      </c>
      <c r="D83" s="402"/>
      <c r="E83" s="42">
        <v>12001</v>
      </c>
      <c r="F83" s="494">
        <f t="shared" si="1"/>
        <v>579777176.00999975</v>
      </c>
    </row>
    <row r="84" spans="1:6" s="412" customFormat="1" ht="36" customHeight="1" x14ac:dyDescent="0.2">
      <c r="A84" s="464">
        <v>44567</v>
      </c>
      <c r="B84" s="5" t="s">
        <v>12852</v>
      </c>
      <c r="C84" s="193" t="s">
        <v>12871</v>
      </c>
      <c r="D84" s="402"/>
      <c r="E84" s="42">
        <v>89882.79</v>
      </c>
      <c r="F84" s="494">
        <f t="shared" si="1"/>
        <v>579687293.21999979</v>
      </c>
    </row>
    <row r="85" spans="1:6" s="412" customFormat="1" ht="54" customHeight="1" x14ac:dyDescent="0.2">
      <c r="A85" s="464">
        <v>44567</v>
      </c>
      <c r="B85" s="5" t="s">
        <v>12853</v>
      </c>
      <c r="C85" s="193" t="s">
        <v>12872</v>
      </c>
      <c r="D85" s="402"/>
      <c r="E85" s="42">
        <v>17769.04</v>
      </c>
      <c r="F85" s="494">
        <f t="shared" si="1"/>
        <v>579669524.17999983</v>
      </c>
    </row>
    <row r="86" spans="1:6" s="412" customFormat="1" ht="42.75" customHeight="1" x14ac:dyDescent="0.2">
      <c r="A86" s="464">
        <v>44567</v>
      </c>
      <c r="B86" s="5" t="s">
        <v>12824</v>
      </c>
      <c r="C86" s="193" t="s">
        <v>12873</v>
      </c>
      <c r="D86" s="402"/>
      <c r="E86" s="42">
        <v>84550</v>
      </c>
      <c r="F86" s="494">
        <f t="shared" si="1"/>
        <v>579584974.17999983</v>
      </c>
    </row>
    <row r="87" spans="1:6" s="412" customFormat="1" ht="21.75" customHeight="1" x14ac:dyDescent="0.2">
      <c r="A87" s="464">
        <v>44567</v>
      </c>
      <c r="B87" s="5" t="s">
        <v>12825</v>
      </c>
      <c r="C87" s="193" t="s">
        <v>41</v>
      </c>
      <c r="D87" s="402"/>
      <c r="E87" s="42">
        <v>0</v>
      </c>
      <c r="F87" s="494">
        <f t="shared" si="1"/>
        <v>579584974.17999983</v>
      </c>
    </row>
    <row r="88" spans="1:6" s="412" customFormat="1" ht="43.5" customHeight="1" x14ac:dyDescent="0.2">
      <c r="A88" s="464">
        <v>44567</v>
      </c>
      <c r="B88" s="5" t="s">
        <v>12826</v>
      </c>
      <c r="C88" s="193" t="s">
        <v>12874</v>
      </c>
      <c r="D88" s="402"/>
      <c r="E88" s="42">
        <v>6750</v>
      </c>
      <c r="F88" s="494">
        <f t="shared" si="1"/>
        <v>579578224.17999983</v>
      </c>
    </row>
    <row r="89" spans="1:6" s="412" customFormat="1" ht="43.5" customHeight="1" x14ac:dyDescent="0.2">
      <c r="A89" s="464">
        <v>44567</v>
      </c>
      <c r="B89" s="5" t="s">
        <v>12827</v>
      </c>
      <c r="C89" s="193" t="s">
        <v>12875</v>
      </c>
      <c r="D89" s="402"/>
      <c r="E89" s="42">
        <v>13500</v>
      </c>
      <c r="F89" s="494">
        <f t="shared" si="1"/>
        <v>579564724.17999983</v>
      </c>
    </row>
    <row r="90" spans="1:6" s="412" customFormat="1" ht="39" customHeight="1" x14ac:dyDescent="0.2">
      <c r="A90" s="464">
        <v>44567</v>
      </c>
      <c r="B90" s="5" t="s">
        <v>12828</v>
      </c>
      <c r="C90" s="193" t="s">
        <v>12876</v>
      </c>
      <c r="D90" s="402"/>
      <c r="E90" s="42">
        <v>109915</v>
      </c>
      <c r="F90" s="494">
        <f t="shared" si="1"/>
        <v>579454809.17999983</v>
      </c>
    </row>
    <row r="91" spans="1:6" s="412" customFormat="1" ht="49.5" customHeight="1" x14ac:dyDescent="0.2">
      <c r="A91" s="464">
        <v>44567</v>
      </c>
      <c r="B91" s="5" t="s">
        <v>12829</v>
      </c>
      <c r="C91" s="193" t="s">
        <v>12877</v>
      </c>
      <c r="D91" s="402"/>
      <c r="E91" s="42">
        <v>126825</v>
      </c>
      <c r="F91" s="494">
        <f t="shared" si="1"/>
        <v>579327984.17999983</v>
      </c>
    </row>
    <row r="92" spans="1:6" s="412" customFormat="1" ht="93" customHeight="1" x14ac:dyDescent="0.2">
      <c r="A92" s="464">
        <v>44567</v>
      </c>
      <c r="B92" s="5" t="s">
        <v>12830</v>
      </c>
      <c r="C92" s="193" t="s">
        <v>13513</v>
      </c>
      <c r="D92" s="402"/>
      <c r="E92" s="42">
        <v>68761.86</v>
      </c>
      <c r="F92" s="494">
        <f t="shared" si="1"/>
        <v>579259222.31999981</v>
      </c>
    </row>
    <row r="93" spans="1:6" s="412" customFormat="1" ht="55.5" customHeight="1" x14ac:dyDescent="0.2">
      <c r="A93" s="464">
        <v>44567</v>
      </c>
      <c r="B93" s="5" t="s">
        <v>12831</v>
      </c>
      <c r="C93" s="193" t="s">
        <v>12878</v>
      </c>
      <c r="D93" s="402"/>
      <c r="E93" s="42">
        <v>181782.5</v>
      </c>
      <c r="F93" s="494">
        <f t="shared" si="1"/>
        <v>579077439.81999981</v>
      </c>
    </row>
    <row r="94" spans="1:6" s="412" customFormat="1" ht="53.25" customHeight="1" x14ac:dyDescent="0.2">
      <c r="A94" s="464">
        <v>44567</v>
      </c>
      <c r="B94" s="5" t="s">
        <v>12832</v>
      </c>
      <c r="C94" s="193" t="s">
        <v>12879</v>
      </c>
      <c r="D94" s="402"/>
      <c r="E94" s="42">
        <v>126825</v>
      </c>
      <c r="F94" s="494">
        <f t="shared" si="1"/>
        <v>578950614.81999981</v>
      </c>
    </row>
    <row r="95" spans="1:6" s="412" customFormat="1" ht="48" customHeight="1" x14ac:dyDescent="0.2">
      <c r="A95" s="464">
        <v>44567</v>
      </c>
      <c r="B95" s="5" t="s">
        <v>12833</v>
      </c>
      <c r="C95" s="193" t="s">
        <v>12880</v>
      </c>
      <c r="D95" s="402"/>
      <c r="E95" s="42">
        <v>109915</v>
      </c>
      <c r="F95" s="494">
        <f t="shared" si="1"/>
        <v>578840699.81999981</v>
      </c>
    </row>
    <row r="96" spans="1:6" s="412" customFormat="1" ht="103.5" customHeight="1" x14ac:dyDescent="0.2">
      <c r="A96" s="464">
        <v>44567</v>
      </c>
      <c r="B96" s="5" t="s">
        <v>12834</v>
      </c>
      <c r="C96" s="193" t="s">
        <v>12881</v>
      </c>
      <c r="D96" s="402"/>
      <c r="E96" s="42">
        <v>77744</v>
      </c>
      <c r="F96" s="494">
        <f t="shared" si="1"/>
        <v>578762955.81999981</v>
      </c>
    </row>
    <row r="97" spans="1:6" s="412" customFormat="1" ht="43.5" customHeight="1" x14ac:dyDescent="0.2">
      <c r="A97" s="464">
        <v>44568</v>
      </c>
      <c r="B97" s="5" t="s">
        <v>12889</v>
      </c>
      <c r="C97" s="193" t="s">
        <v>12898</v>
      </c>
      <c r="D97" s="402"/>
      <c r="E97" s="42">
        <v>5299.83</v>
      </c>
      <c r="F97" s="494">
        <f t="shared" si="1"/>
        <v>578757655.98999977</v>
      </c>
    </row>
    <row r="98" spans="1:6" s="412" customFormat="1" ht="47.25" customHeight="1" x14ac:dyDescent="0.2">
      <c r="A98" s="464">
        <v>44568</v>
      </c>
      <c r="B98" s="5" t="s">
        <v>12890</v>
      </c>
      <c r="C98" s="193" t="s">
        <v>12899</v>
      </c>
      <c r="D98" s="402"/>
      <c r="E98" s="42">
        <v>126825</v>
      </c>
      <c r="F98" s="494">
        <f t="shared" si="1"/>
        <v>578630830.98999977</v>
      </c>
    </row>
    <row r="99" spans="1:6" s="412" customFormat="1" ht="43.5" customHeight="1" x14ac:dyDescent="0.2">
      <c r="A99" s="464">
        <v>44568</v>
      </c>
      <c r="B99" s="5" t="s">
        <v>12891</v>
      </c>
      <c r="C99" s="193" t="s">
        <v>12900</v>
      </c>
      <c r="D99" s="472"/>
      <c r="E99" s="42">
        <v>114142.5</v>
      </c>
      <c r="F99" s="494">
        <f t="shared" si="1"/>
        <v>578516688.48999977</v>
      </c>
    </row>
    <row r="100" spans="1:6" s="412" customFormat="1" ht="41.25" customHeight="1" x14ac:dyDescent="0.2">
      <c r="A100" s="464">
        <v>44568</v>
      </c>
      <c r="B100" s="5" t="s">
        <v>12892</v>
      </c>
      <c r="C100" s="193" t="s">
        <v>12901</v>
      </c>
      <c r="D100" s="402"/>
      <c r="E100" s="42">
        <v>106301.72</v>
      </c>
      <c r="F100" s="494">
        <f t="shared" si="1"/>
        <v>578410386.76999974</v>
      </c>
    </row>
    <row r="101" spans="1:6" s="412" customFormat="1" ht="48.75" customHeight="1" x14ac:dyDescent="0.2">
      <c r="A101" s="464">
        <v>44568</v>
      </c>
      <c r="B101" s="5" t="s">
        <v>12893</v>
      </c>
      <c r="C101" s="193" t="s">
        <v>12902</v>
      </c>
      <c r="D101" s="402"/>
      <c r="E101" s="42">
        <v>146201.12</v>
      </c>
      <c r="F101" s="494">
        <f t="shared" si="1"/>
        <v>578264185.64999974</v>
      </c>
    </row>
    <row r="102" spans="1:6" s="412" customFormat="1" ht="43.5" customHeight="1" x14ac:dyDescent="0.2">
      <c r="A102" s="464">
        <v>44568</v>
      </c>
      <c r="B102" s="5" t="s">
        <v>12894</v>
      </c>
      <c r="C102" s="193" t="s">
        <v>12903</v>
      </c>
      <c r="D102" s="402"/>
      <c r="E102" s="42">
        <v>239798.35</v>
      </c>
      <c r="F102" s="494">
        <f t="shared" si="1"/>
        <v>578024387.29999971</v>
      </c>
    </row>
    <row r="103" spans="1:6" s="412" customFormat="1" ht="34.5" customHeight="1" x14ac:dyDescent="0.2">
      <c r="A103" s="464">
        <v>44568</v>
      </c>
      <c r="B103" s="5" t="s">
        <v>12895</v>
      </c>
      <c r="C103" s="193" t="s">
        <v>12904</v>
      </c>
      <c r="D103" s="402"/>
      <c r="E103" s="42">
        <v>57002.99</v>
      </c>
      <c r="F103" s="494">
        <f t="shared" si="1"/>
        <v>577967384.3099997</v>
      </c>
    </row>
    <row r="104" spans="1:6" s="412" customFormat="1" ht="45.75" customHeight="1" x14ac:dyDescent="0.2">
      <c r="A104" s="464">
        <v>44568</v>
      </c>
      <c r="B104" s="5" t="s">
        <v>12896</v>
      </c>
      <c r="C104" s="193" t="s">
        <v>12905</v>
      </c>
      <c r="D104" s="402"/>
      <c r="E104" s="42">
        <v>207798.79</v>
      </c>
      <c r="F104" s="494">
        <f t="shared" si="1"/>
        <v>577759585.51999974</v>
      </c>
    </row>
    <row r="105" spans="1:6" s="412" customFormat="1" ht="43.5" customHeight="1" x14ac:dyDescent="0.2">
      <c r="A105" s="464">
        <v>44568</v>
      </c>
      <c r="B105" s="5" t="s">
        <v>12897</v>
      </c>
      <c r="C105" s="193" t="s">
        <v>12906</v>
      </c>
      <c r="D105" s="402"/>
      <c r="E105" s="42">
        <v>28656.11</v>
      </c>
      <c r="F105" s="494">
        <f t="shared" si="1"/>
        <v>577730929.40999973</v>
      </c>
    </row>
    <row r="106" spans="1:6" s="412" customFormat="1" ht="75.75" customHeight="1" x14ac:dyDescent="0.2">
      <c r="A106" s="464">
        <v>44568</v>
      </c>
      <c r="B106" s="5" t="s">
        <v>12882</v>
      </c>
      <c r="C106" s="193" t="s">
        <v>12907</v>
      </c>
      <c r="D106" s="402"/>
      <c r="E106" s="42">
        <v>80852.960000000006</v>
      </c>
      <c r="F106" s="494">
        <f t="shared" si="1"/>
        <v>577650076.44999969</v>
      </c>
    </row>
    <row r="107" spans="1:6" s="412" customFormat="1" ht="35.25" customHeight="1" x14ac:dyDescent="0.2">
      <c r="A107" s="464">
        <v>44568</v>
      </c>
      <c r="B107" s="5" t="s">
        <v>12883</v>
      </c>
      <c r="C107" s="193" t="s">
        <v>12908</v>
      </c>
      <c r="D107" s="402"/>
      <c r="E107" s="42">
        <v>169019.38</v>
      </c>
      <c r="F107" s="494">
        <f t="shared" si="1"/>
        <v>577481057.06999969</v>
      </c>
    </row>
    <row r="108" spans="1:6" s="412" customFormat="1" ht="84.75" customHeight="1" x14ac:dyDescent="0.2">
      <c r="A108" s="464">
        <v>44568</v>
      </c>
      <c r="B108" s="5" t="s">
        <v>12884</v>
      </c>
      <c r="C108" s="193" t="s">
        <v>12909</v>
      </c>
      <c r="D108" s="402"/>
      <c r="E108" s="42">
        <v>38872</v>
      </c>
      <c r="F108" s="494">
        <f t="shared" si="1"/>
        <v>577442185.06999969</v>
      </c>
    </row>
    <row r="109" spans="1:6" s="412" customFormat="1" ht="51" customHeight="1" x14ac:dyDescent="0.2">
      <c r="A109" s="464">
        <v>44568</v>
      </c>
      <c r="B109" s="5" t="s">
        <v>12885</v>
      </c>
      <c r="C109" s="193" t="s">
        <v>12910</v>
      </c>
      <c r="D109" s="402"/>
      <c r="E109" s="42">
        <v>4868787.37</v>
      </c>
      <c r="F109" s="494">
        <f t="shared" si="1"/>
        <v>572573397.69999969</v>
      </c>
    </row>
    <row r="110" spans="1:6" s="412" customFormat="1" ht="52.5" customHeight="1" x14ac:dyDescent="0.2">
      <c r="A110" s="464">
        <v>44568</v>
      </c>
      <c r="B110" s="5" t="s">
        <v>12886</v>
      </c>
      <c r="C110" s="193" t="s">
        <v>12911</v>
      </c>
      <c r="D110" s="402"/>
      <c r="E110" s="42">
        <v>50560.61</v>
      </c>
      <c r="F110" s="494">
        <f t="shared" si="1"/>
        <v>572522837.08999968</v>
      </c>
    </row>
    <row r="111" spans="1:6" s="412" customFormat="1" ht="98.25" customHeight="1" x14ac:dyDescent="0.2">
      <c r="A111" s="464">
        <v>44568</v>
      </c>
      <c r="B111" s="5" t="s">
        <v>12887</v>
      </c>
      <c r="C111" s="193" t="s">
        <v>12912</v>
      </c>
      <c r="D111" s="402"/>
      <c r="E111" s="42">
        <v>77744</v>
      </c>
      <c r="F111" s="494">
        <f t="shared" si="1"/>
        <v>572445093.08999968</v>
      </c>
    </row>
    <row r="112" spans="1:6" s="412" customFormat="1" ht="77.25" customHeight="1" x14ac:dyDescent="0.2">
      <c r="A112" s="464">
        <v>44568</v>
      </c>
      <c r="B112" s="5" t="s">
        <v>12888</v>
      </c>
      <c r="C112" s="193" t="s">
        <v>12913</v>
      </c>
      <c r="D112" s="402"/>
      <c r="E112" s="42">
        <v>38872</v>
      </c>
      <c r="F112" s="494">
        <f t="shared" si="1"/>
        <v>572406221.08999968</v>
      </c>
    </row>
    <row r="113" spans="1:6" s="412" customFormat="1" ht="42" customHeight="1" x14ac:dyDescent="0.2">
      <c r="A113" s="464">
        <v>44572</v>
      </c>
      <c r="B113" s="5" t="s">
        <v>12916</v>
      </c>
      <c r="C113" s="193" t="s">
        <v>12929</v>
      </c>
      <c r="D113" s="402"/>
      <c r="E113" s="42">
        <v>1086</v>
      </c>
      <c r="F113" s="494">
        <f t="shared" si="1"/>
        <v>572405135.08999968</v>
      </c>
    </row>
    <row r="114" spans="1:6" s="412" customFormat="1" ht="46.5" customHeight="1" x14ac:dyDescent="0.2">
      <c r="A114" s="464">
        <v>44572</v>
      </c>
      <c r="B114" s="5" t="s">
        <v>12917</v>
      </c>
      <c r="C114" s="193" t="s">
        <v>12930</v>
      </c>
      <c r="D114" s="402"/>
      <c r="E114" s="42">
        <v>1461.09</v>
      </c>
      <c r="F114" s="494">
        <f t="shared" si="1"/>
        <v>572403673.99999964</v>
      </c>
    </row>
    <row r="115" spans="1:6" s="412" customFormat="1" ht="25.5" customHeight="1" x14ac:dyDescent="0.2">
      <c r="A115" s="464">
        <v>44572</v>
      </c>
      <c r="B115" s="5" t="s">
        <v>12914</v>
      </c>
      <c r="C115" s="193" t="s">
        <v>41</v>
      </c>
      <c r="D115" s="402"/>
      <c r="E115" s="42">
        <v>0</v>
      </c>
      <c r="F115" s="494">
        <f t="shared" si="1"/>
        <v>572403673.99999964</v>
      </c>
    </row>
    <row r="116" spans="1:6" s="412" customFormat="1" ht="54.75" customHeight="1" x14ac:dyDescent="0.2">
      <c r="A116" s="464">
        <v>44572</v>
      </c>
      <c r="B116" s="5" t="s">
        <v>12918</v>
      </c>
      <c r="C116" s="193" t="s">
        <v>12931</v>
      </c>
      <c r="D116" s="402"/>
      <c r="E116" s="42">
        <v>113000</v>
      </c>
      <c r="F116" s="494">
        <f t="shared" si="1"/>
        <v>572290673.99999964</v>
      </c>
    </row>
    <row r="117" spans="1:6" s="412" customFormat="1" ht="45" customHeight="1" x14ac:dyDescent="0.2">
      <c r="A117" s="464">
        <v>44572</v>
      </c>
      <c r="B117" s="5" t="s">
        <v>12919</v>
      </c>
      <c r="C117" s="193" t="s">
        <v>12932</v>
      </c>
      <c r="D117" s="402"/>
      <c r="E117" s="42">
        <v>58290.43</v>
      </c>
      <c r="F117" s="494">
        <f t="shared" si="1"/>
        <v>572232383.56999969</v>
      </c>
    </row>
    <row r="118" spans="1:6" s="412" customFormat="1" ht="51" customHeight="1" x14ac:dyDescent="0.2">
      <c r="A118" s="464">
        <v>44572</v>
      </c>
      <c r="B118" s="5" t="s">
        <v>12920</v>
      </c>
      <c r="C118" s="193" t="s">
        <v>12933</v>
      </c>
      <c r="D118" s="402"/>
      <c r="E118" s="42">
        <v>3096</v>
      </c>
      <c r="F118" s="494">
        <f t="shared" si="1"/>
        <v>572229287.56999969</v>
      </c>
    </row>
    <row r="119" spans="1:6" s="706" customFormat="1" ht="48" customHeight="1" x14ac:dyDescent="0.2">
      <c r="A119" s="464">
        <v>44572</v>
      </c>
      <c r="B119" s="5" t="s">
        <v>12921</v>
      </c>
      <c r="C119" s="193" t="s">
        <v>12934</v>
      </c>
      <c r="D119" s="705"/>
      <c r="E119" s="42">
        <v>1711</v>
      </c>
      <c r="F119" s="494">
        <f t="shared" si="1"/>
        <v>572227576.56999969</v>
      </c>
    </row>
    <row r="120" spans="1:6" s="412" customFormat="1" ht="48.75" customHeight="1" x14ac:dyDescent="0.2">
      <c r="A120" s="464">
        <v>44572</v>
      </c>
      <c r="B120" s="5" t="s">
        <v>12922</v>
      </c>
      <c r="C120" s="193" t="s">
        <v>12935</v>
      </c>
      <c r="D120" s="402"/>
      <c r="E120" s="42">
        <v>27700</v>
      </c>
      <c r="F120" s="494">
        <f t="shared" si="1"/>
        <v>572199876.56999969</v>
      </c>
    </row>
    <row r="121" spans="1:6" s="412" customFormat="1" ht="49.5" customHeight="1" x14ac:dyDescent="0.2">
      <c r="A121" s="464">
        <v>44572</v>
      </c>
      <c r="B121" s="5" t="s">
        <v>12923</v>
      </c>
      <c r="C121" s="193" t="s">
        <v>12936</v>
      </c>
      <c r="D121" s="402"/>
      <c r="E121" s="42">
        <v>8573.7999999999993</v>
      </c>
      <c r="F121" s="494">
        <f t="shared" si="1"/>
        <v>572191302.76999974</v>
      </c>
    </row>
    <row r="122" spans="1:6" s="412" customFormat="1" ht="44.25" customHeight="1" x14ac:dyDescent="0.2">
      <c r="A122" s="464">
        <v>44572</v>
      </c>
      <c r="B122" s="5" t="s">
        <v>12924</v>
      </c>
      <c r="C122" s="193" t="s">
        <v>12937</v>
      </c>
      <c r="D122" s="402"/>
      <c r="E122" s="42">
        <v>1364854.89</v>
      </c>
      <c r="F122" s="494">
        <f t="shared" si="1"/>
        <v>570826447.87999976</v>
      </c>
    </row>
    <row r="123" spans="1:6" s="412" customFormat="1" ht="55.5" customHeight="1" x14ac:dyDescent="0.2">
      <c r="A123" s="464">
        <v>44572</v>
      </c>
      <c r="B123" s="5" t="s">
        <v>12925</v>
      </c>
      <c r="C123" s="193" t="s">
        <v>12938</v>
      </c>
      <c r="D123" s="402"/>
      <c r="E123" s="42">
        <v>857093.67</v>
      </c>
      <c r="F123" s="494">
        <f t="shared" si="1"/>
        <v>569969354.2099998</v>
      </c>
    </row>
    <row r="124" spans="1:6" s="412" customFormat="1" ht="24" customHeight="1" x14ac:dyDescent="0.2">
      <c r="A124" s="464">
        <v>44572</v>
      </c>
      <c r="B124" s="5" t="s">
        <v>12926</v>
      </c>
      <c r="C124" s="193" t="s">
        <v>12939</v>
      </c>
      <c r="D124" s="402"/>
      <c r="E124" s="42">
        <v>138440.24</v>
      </c>
      <c r="F124" s="494">
        <f t="shared" si="1"/>
        <v>569830913.96999979</v>
      </c>
    </row>
    <row r="125" spans="1:6" s="412" customFormat="1" ht="31.5" customHeight="1" x14ac:dyDescent="0.2">
      <c r="A125" s="464">
        <v>44572</v>
      </c>
      <c r="B125" s="5" t="s">
        <v>12927</v>
      </c>
      <c r="C125" s="193" t="s">
        <v>12940</v>
      </c>
      <c r="D125" s="402"/>
      <c r="E125" s="42">
        <v>153073.37</v>
      </c>
      <c r="F125" s="494">
        <f t="shared" si="1"/>
        <v>569677840.59999979</v>
      </c>
    </row>
    <row r="126" spans="1:6" s="412" customFormat="1" ht="21.75" customHeight="1" x14ac:dyDescent="0.2">
      <c r="A126" s="464">
        <v>44572</v>
      </c>
      <c r="B126" s="5" t="s">
        <v>12928</v>
      </c>
      <c r="C126" s="193" t="s">
        <v>41</v>
      </c>
      <c r="D126" s="402"/>
      <c r="E126" s="42">
        <v>0</v>
      </c>
      <c r="F126" s="494">
        <f t="shared" si="1"/>
        <v>569677840.59999979</v>
      </c>
    </row>
    <row r="127" spans="1:6" s="412" customFormat="1" ht="20.25" customHeight="1" x14ac:dyDescent="0.2">
      <c r="A127" s="464">
        <v>44572</v>
      </c>
      <c r="B127" s="5" t="s">
        <v>12915</v>
      </c>
      <c r="C127" s="193" t="s">
        <v>41</v>
      </c>
      <c r="D127" s="402"/>
      <c r="E127" s="42">
        <v>0</v>
      </c>
      <c r="F127" s="494">
        <f t="shared" si="1"/>
        <v>569677840.59999979</v>
      </c>
    </row>
    <row r="128" spans="1:6" s="412" customFormat="1" ht="47.25" customHeight="1" x14ac:dyDescent="0.2">
      <c r="A128" s="464">
        <v>44572</v>
      </c>
      <c r="B128" s="5" t="s">
        <v>12941</v>
      </c>
      <c r="C128" s="193" t="s">
        <v>12951</v>
      </c>
      <c r="D128" s="402"/>
      <c r="E128" s="42">
        <v>126825</v>
      </c>
      <c r="F128" s="494">
        <f t="shared" si="1"/>
        <v>569551015.59999979</v>
      </c>
    </row>
    <row r="129" spans="1:6" s="412" customFormat="1" ht="30" customHeight="1" x14ac:dyDescent="0.2">
      <c r="A129" s="464">
        <v>44572</v>
      </c>
      <c r="B129" s="5" t="s">
        <v>12942</v>
      </c>
      <c r="C129" s="193" t="s">
        <v>12952</v>
      </c>
      <c r="D129" s="402"/>
      <c r="E129" s="42">
        <v>7839349.4699999997</v>
      </c>
      <c r="F129" s="494">
        <f t="shared" si="1"/>
        <v>561711666.12999976</v>
      </c>
    </row>
    <row r="130" spans="1:6" s="412" customFormat="1" ht="41.25" customHeight="1" x14ac:dyDescent="0.2">
      <c r="A130" s="464">
        <v>44572</v>
      </c>
      <c r="B130" s="5" t="s">
        <v>12943</v>
      </c>
      <c r="C130" s="193" t="s">
        <v>12953</v>
      </c>
      <c r="D130" s="402"/>
      <c r="E130" s="42">
        <v>131052.5</v>
      </c>
      <c r="F130" s="494">
        <f t="shared" si="1"/>
        <v>561580613.62999976</v>
      </c>
    </row>
    <row r="131" spans="1:6" s="412" customFormat="1" ht="43.5" customHeight="1" x14ac:dyDescent="0.2">
      <c r="A131" s="464">
        <v>44572</v>
      </c>
      <c r="B131" s="5" t="s">
        <v>12944</v>
      </c>
      <c r="C131" s="193" t="s">
        <v>12954</v>
      </c>
      <c r="D131" s="402"/>
      <c r="E131" s="42">
        <v>625</v>
      </c>
      <c r="F131" s="494">
        <f t="shared" si="1"/>
        <v>561579988.62999976</v>
      </c>
    </row>
    <row r="132" spans="1:6" s="412" customFormat="1" ht="33" customHeight="1" x14ac:dyDescent="0.2">
      <c r="A132" s="464">
        <v>44572</v>
      </c>
      <c r="B132" s="5" t="s">
        <v>12945</v>
      </c>
      <c r="C132" s="193" t="s">
        <v>12955</v>
      </c>
      <c r="D132" s="402"/>
      <c r="E132" s="42">
        <v>1643204</v>
      </c>
      <c r="F132" s="494">
        <f t="shared" si="1"/>
        <v>559936784.62999976</v>
      </c>
    </row>
    <row r="133" spans="1:6" s="412" customFormat="1" ht="30" customHeight="1" x14ac:dyDescent="0.2">
      <c r="A133" s="464">
        <v>44572</v>
      </c>
      <c r="B133" s="5" t="s">
        <v>12946</v>
      </c>
      <c r="C133" s="193" t="s">
        <v>12956</v>
      </c>
      <c r="D133" s="402"/>
      <c r="E133" s="42">
        <v>608514.63</v>
      </c>
      <c r="F133" s="494">
        <f t="shared" si="1"/>
        <v>559328269.99999976</v>
      </c>
    </row>
    <row r="134" spans="1:6" s="412" customFormat="1" ht="57" customHeight="1" x14ac:dyDescent="0.2">
      <c r="A134" s="464">
        <v>44572</v>
      </c>
      <c r="B134" s="5" t="s">
        <v>12947</v>
      </c>
      <c r="C134" s="193" t="s">
        <v>12957</v>
      </c>
      <c r="D134" s="402"/>
      <c r="E134" s="42">
        <v>84550</v>
      </c>
      <c r="F134" s="494">
        <f t="shared" si="1"/>
        <v>559243719.99999976</v>
      </c>
    </row>
    <row r="135" spans="1:6" s="412" customFormat="1" ht="41.25" customHeight="1" x14ac:dyDescent="0.2">
      <c r="A135" s="464">
        <v>44572</v>
      </c>
      <c r="B135" s="5" t="s">
        <v>12948</v>
      </c>
      <c r="C135" s="193" t="s">
        <v>12958</v>
      </c>
      <c r="D135" s="402"/>
      <c r="E135" s="42">
        <v>109915</v>
      </c>
      <c r="F135" s="494">
        <f t="shared" si="1"/>
        <v>559133804.99999976</v>
      </c>
    </row>
    <row r="136" spans="1:6" s="412" customFormat="1" ht="111.75" customHeight="1" x14ac:dyDescent="0.2">
      <c r="A136" s="464">
        <v>44572</v>
      </c>
      <c r="B136" s="5" t="s">
        <v>12949</v>
      </c>
      <c r="C136" s="193" t="s">
        <v>13514</v>
      </c>
      <c r="D136" s="402"/>
      <c r="E136" s="42">
        <v>103142.79</v>
      </c>
      <c r="F136" s="494">
        <f t="shared" si="1"/>
        <v>559030662.2099998</v>
      </c>
    </row>
    <row r="137" spans="1:6" s="412" customFormat="1" ht="43.5" customHeight="1" x14ac:dyDescent="0.2">
      <c r="A137" s="464">
        <v>44572</v>
      </c>
      <c r="B137" s="5" t="s">
        <v>12950</v>
      </c>
      <c r="C137" s="193" t="s">
        <v>12959</v>
      </c>
      <c r="D137" s="402"/>
      <c r="E137" s="42">
        <v>12960</v>
      </c>
      <c r="F137" s="494">
        <f t="shared" si="1"/>
        <v>559017702.2099998</v>
      </c>
    </row>
    <row r="138" spans="1:6" s="412" customFormat="1" ht="21.75" customHeight="1" x14ac:dyDescent="0.2">
      <c r="A138" s="464">
        <v>44572</v>
      </c>
      <c r="B138" s="5">
        <v>62157</v>
      </c>
      <c r="C138" s="193" t="s">
        <v>41</v>
      </c>
      <c r="D138" s="402"/>
      <c r="E138" s="42">
        <v>0</v>
      </c>
      <c r="F138" s="494">
        <f t="shared" si="1"/>
        <v>559017702.2099998</v>
      </c>
    </row>
    <row r="139" spans="1:6" s="412" customFormat="1" ht="19.5" customHeight="1" x14ac:dyDescent="0.2">
      <c r="A139" s="464">
        <v>44572</v>
      </c>
      <c r="B139" s="5">
        <v>62158</v>
      </c>
      <c r="C139" s="193" t="s">
        <v>41</v>
      </c>
      <c r="D139" s="402"/>
      <c r="E139" s="42">
        <v>0</v>
      </c>
      <c r="F139" s="494">
        <f t="shared" si="1"/>
        <v>559017702.2099998</v>
      </c>
    </row>
    <row r="140" spans="1:6" s="412" customFormat="1" ht="23.25" customHeight="1" x14ac:dyDescent="0.2">
      <c r="A140" s="464">
        <v>44573</v>
      </c>
      <c r="B140" s="5">
        <v>62159</v>
      </c>
      <c r="C140" s="193" t="s">
        <v>41</v>
      </c>
      <c r="D140" s="402"/>
      <c r="E140" s="42">
        <v>0</v>
      </c>
      <c r="F140" s="494">
        <f t="shared" si="1"/>
        <v>559017702.2099998</v>
      </c>
    </row>
    <row r="141" spans="1:6" s="412" customFormat="1" ht="21" customHeight="1" x14ac:dyDescent="0.2">
      <c r="A141" s="464">
        <v>44573</v>
      </c>
      <c r="B141" s="5">
        <v>62160</v>
      </c>
      <c r="C141" s="193" t="s">
        <v>41</v>
      </c>
      <c r="D141" s="402"/>
      <c r="E141" s="42">
        <v>0</v>
      </c>
      <c r="F141" s="494">
        <f t="shared" si="1"/>
        <v>559017702.2099998</v>
      </c>
    </row>
    <row r="142" spans="1:6" s="412" customFormat="1" ht="39.75" customHeight="1" x14ac:dyDescent="0.2">
      <c r="A142" s="464">
        <v>44573</v>
      </c>
      <c r="B142" s="5" t="s">
        <v>12989</v>
      </c>
      <c r="C142" s="193" t="s">
        <v>12999</v>
      </c>
      <c r="D142" s="402"/>
      <c r="E142" s="42">
        <v>8001</v>
      </c>
      <c r="F142" s="494">
        <f t="shared" ref="F142:F205" si="2">F141-E142</f>
        <v>559009701.2099998</v>
      </c>
    </row>
    <row r="143" spans="1:6" s="412" customFormat="1" ht="48.75" customHeight="1" x14ac:dyDescent="0.2">
      <c r="A143" s="464">
        <v>44573</v>
      </c>
      <c r="B143" s="5" t="s">
        <v>12990</v>
      </c>
      <c r="C143" s="193" t="s">
        <v>13000</v>
      </c>
      <c r="D143" s="402"/>
      <c r="E143" s="42">
        <v>910655.06</v>
      </c>
      <c r="F143" s="494">
        <f t="shared" si="2"/>
        <v>558099046.14999986</v>
      </c>
    </row>
    <row r="144" spans="1:6" s="412" customFormat="1" ht="41.25" customHeight="1" x14ac:dyDescent="0.2">
      <c r="A144" s="464">
        <v>44573</v>
      </c>
      <c r="B144" s="5" t="s">
        <v>12991</v>
      </c>
      <c r="C144" s="193" t="s">
        <v>13001</v>
      </c>
      <c r="D144" s="402"/>
      <c r="E144" s="42">
        <v>3983</v>
      </c>
      <c r="F144" s="494">
        <f t="shared" si="2"/>
        <v>558095063.14999986</v>
      </c>
    </row>
    <row r="145" spans="1:6" s="412" customFormat="1" ht="46.5" customHeight="1" x14ac:dyDescent="0.2">
      <c r="A145" s="464">
        <v>44573</v>
      </c>
      <c r="B145" s="5" t="s">
        <v>12992</v>
      </c>
      <c r="C145" s="193" t="s">
        <v>13002</v>
      </c>
      <c r="D145" s="402"/>
      <c r="E145" s="42">
        <v>81450</v>
      </c>
      <c r="F145" s="494">
        <f t="shared" si="2"/>
        <v>558013613.14999986</v>
      </c>
    </row>
    <row r="146" spans="1:6" s="412" customFormat="1" ht="43.5" customHeight="1" x14ac:dyDescent="0.2">
      <c r="A146" s="464">
        <v>44573</v>
      </c>
      <c r="B146" s="5" t="s">
        <v>12993</v>
      </c>
      <c r="C146" s="193" t="s">
        <v>13003</v>
      </c>
      <c r="D146" s="402"/>
      <c r="E146" s="42">
        <v>120180.8</v>
      </c>
      <c r="F146" s="494">
        <f t="shared" si="2"/>
        <v>557893432.3499999</v>
      </c>
    </row>
    <row r="147" spans="1:6" s="412" customFormat="1" ht="40.5" customHeight="1" x14ac:dyDescent="0.2">
      <c r="A147" s="464">
        <v>44573</v>
      </c>
      <c r="B147" s="5" t="s">
        <v>12994</v>
      </c>
      <c r="C147" s="193" t="s">
        <v>13004</v>
      </c>
      <c r="D147" s="402"/>
      <c r="E147" s="42">
        <v>2866</v>
      </c>
      <c r="F147" s="494">
        <f t="shared" si="2"/>
        <v>557890566.3499999</v>
      </c>
    </row>
    <row r="148" spans="1:6" s="412" customFormat="1" ht="44.25" customHeight="1" x14ac:dyDescent="0.2">
      <c r="A148" s="464">
        <v>44573</v>
      </c>
      <c r="B148" s="5" t="s">
        <v>12995</v>
      </c>
      <c r="C148" s="193" t="s">
        <v>13005</v>
      </c>
      <c r="D148" s="402"/>
      <c r="E148" s="42">
        <v>27422.5</v>
      </c>
      <c r="F148" s="494">
        <f t="shared" si="2"/>
        <v>557863143.8499999</v>
      </c>
    </row>
    <row r="149" spans="1:6" s="412" customFormat="1" ht="39.75" customHeight="1" x14ac:dyDescent="0.2">
      <c r="A149" s="464">
        <v>44573</v>
      </c>
      <c r="B149" s="5" t="s">
        <v>12996</v>
      </c>
      <c r="C149" s="193" t="s">
        <v>13006</v>
      </c>
      <c r="D149" s="402"/>
      <c r="E149" s="42">
        <v>2233.38</v>
      </c>
      <c r="F149" s="494">
        <f t="shared" si="2"/>
        <v>557860910.46999991</v>
      </c>
    </row>
    <row r="150" spans="1:6" s="412" customFormat="1" ht="43.5" customHeight="1" x14ac:dyDescent="0.2">
      <c r="A150" s="464">
        <v>44573</v>
      </c>
      <c r="B150" s="5" t="s">
        <v>12997</v>
      </c>
      <c r="C150" s="193" t="s">
        <v>13007</v>
      </c>
      <c r="D150" s="402"/>
      <c r="E150" s="42">
        <v>77163.58</v>
      </c>
      <c r="F150" s="494">
        <f t="shared" si="2"/>
        <v>557783746.88999987</v>
      </c>
    </row>
    <row r="151" spans="1:6" s="412" customFormat="1" ht="19.5" customHeight="1" x14ac:dyDescent="0.2">
      <c r="A151" s="464">
        <v>44573</v>
      </c>
      <c r="B151" s="5" t="s">
        <v>13520</v>
      </c>
      <c r="C151" s="193" t="s">
        <v>41</v>
      </c>
      <c r="D151" s="402"/>
      <c r="E151" s="42">
        <v>0</v>
      </c>
      <c r="F151" s="494">
        <f t="shared" si="2"/>
        <v>557783746.88999987</v>
      </c>
    </row>
    <row r="152" spans="1:6" s="412" customFormat="1" ht="47.25" customHeight="1" x14ac:dyDescent="0.2">
      <c r="A152" s="464">
        <v>44573</v>
      </c>
      <c r="B152" s="5" t="s">
        <v>12998</v>
      </c>
      <c r="C152" s="193" t="s">
        <v>13008</v>
      </c>
      <c r="D152" s="402"/>
      <c r="E152" s="42">
        <v>18000</v>
      </c>
      <c r="F152" s="494">
        <f t="shared" si="2"/>
        <v>557765746.88999987</v>
      </c>
    </row>
    <row r="153" spans="1:6" s="412" customFormat="1" ht="57.75" customHeight="1" x14ac:dyDescent="0.2">
      <c r="A153" s="464">
        <v>44573</v>
      </c>
      <c r="B153" s="5" t="s">
        <v>12981</v>
      </c>
      <c r="C153" s="193" t="s">
        <v>13009</v>
      </c>
      <c r="D153" s="402"/>
      <c r="E153" s="42">
        <v>105687.5</v>
      </c>
      <c r="F153" s="494">
        <f t="shared" si="2"/>
        <v>557660059.38999987</v>
      </c>
    </row>
    <row r="154" spans="1:6" s="412" customFormat="1" ht="39" customHeight="1" x14ac:dyDescent="0.2">
      <c r="A154" s="464">
        <v>44573</v>
      </c>
      <c r="B154" s="5" t="s">
        <v>12982</v>
      </c>
      <c r="C154" s="193" t="s">
        <v>13010</v>
      </c>
      <c r="D154" s="402"/>
      <c r="E154" s="42">
        <v>730135.59</v>
      </c>
      <c r="F154" s="494">
        <f t="shared" si="2"/>
        <v>556929923.79999983</v>
      </c>
    </row>
    <row r="155" spans="1:6" s="412" customFormat="1" ht="41.25" customHeight="1" x14ac:dyDescent="0.2">
      <c r="A155" s="464">
        <v>44573</v>
      </c>
      <c r="B155" s="5" t="s">
        <v>12983</v>
      </c>
      <c r="C155" s="193" t="s">
        <v>13011</v>
      </c>
      <c r="D155" s="402"/>
      <c r="E155" s="42">
        <v>7217.65</v>
      </c>
      <c r="F155" s="494">
        <f t="shared" si="2"/>
        <v>556922706.14999986</v>
      </c>
    </row>
    <row r="156" spans="1:6" s="412" customFormat="1" ht="38.25" customHeight="1" x14ac:dyDescent="0.2">
      <c r="A156" s="464">
        <v>44573</v>
      </c>
      <c r="B156" s="5" t="s">
        <v>12984</v>
      </c>
      <c r="C156" s="193" t="s">
        <v>13012</v>
      </c>
      <c r="D156" s="402"/>
      <c r="E156" s="42">
        <v>24976.31</v>
      </c>
      <c r="F156" s="494">
        <f t="shared" si="2"/>
        <v>556897729.83999991</v>
      </c>
    </row>
    <row r="157" spans="1:6" s="275" customFormat="1" ht="52.5" customHeight="1" x14ac:dyDescent="0.2">
      <c r="A157" s="464">
        <v>44573</v>
      </c>
      <c r="B157" s="5" t="s">
        <v>12985</v>
      </c>
      <c r="C157" s="193" t="s">
        <v>13013</v>
      </c>
      <c r="D157" s="266"/>
      <c r="E157" s="42">
        <v>76222.210000000006</v>
      </c>
      <c r="F157" s="494">
        <f t="shared" si="2"/>
        <v>556821507.62999988</v>
      </c>
    </row>
    <row r="158" spans="1:6" s="275" customFormat="1" ht="52.5" customHeight="1" x14ac:dyDescent="0.2">
      <c r="A158" s="464">
        <v>44573</v>
      </c>
      <c r="B158" s="5" t="s">
        <v>12986</v>
      </c>
      <c r="C158" s="193" t="s">
        <v>13014</v>
      </c>
      <c r="D158" s="266"/>
      <c r="E158" s="42">
        <v>126825</v>
      </c>
      <c r="F158" s="494">
        <f t="shared" si="2"/>
        <v>556694682.62999988</v>
      </c>
    </row>
    <row r="159" spans="1:6" s="275" customFormat="1" ht="108" customHeight="1" x14ac:dyDescent="0.2">
      <c r="A159" s="464">
        <v>44573</v>
      </c>
      <c r="B159" s="5" t="s">
        <v>12987</v>
      </c>
      <c r="C159" s="193" t="s">
        <v>13015</v>
      </c>
      <c r="D159" s="266"/>
      <c r="E159" s="42">
        <v>18000</v>
      </c>
      <c r="F159" s="494">
        <f t="shared" si="2"/>
        <v>556676682.62999988</v>
      </c>
    </row>
    <row r="160" spans="1:6" s="275" customFormat="1" ht="45" customHeight="1" x14ac:dyDescent="0.2">
      <c r="A160" s="464">
        <v>44573</v>
      </c>
      <c r="B160" s="5" t="s">
        <v>12988</v>
      </c>
      <c r="C160" s="193" t="s">
        <v>13016</v>
      </c>
      <c r="D160" s="266"/>
      <c r="E160" s="42">
        <v>126825</v>
      </c>
      <c r="F160" s="494">
        <f t="shared" si="2"/>
        <v>556549857.62999988</v>
      </c>
    </row>
    <row r="161" spans="1:6" s="275" customFormat="1" ht="47.25" customHeight="1" x14ac:dyDescent="0.2">
      <c r="A161" s="464">
        <v>44574</v>
      </c>
      <c r="B161" s="5" t="s">
        <v>13021</v>
      </c>
      <c r="C161" s="193" t="s">
        <v>13028</v>
      </c>
      <c r="D161" s="266"/>
      <c r="E161" s="42">
        <v>22400</v>
      </c>
      <c r="F161" s="494">
        <f t="shared" si="2"/>
        <v>556527457.62999988</v>
      </c>
    </row>
    <row r="162" spans="1:6" s="275" customFormat="1" ht="47.25" customHeight="1" x14ac:dyDescent="0.2">
      <c r="A162" s="464">
        <v>44574</v>
      </c>
      <c r="B162" s="5" t="s">
        <v>13022</v>
      </c>
      <c r="C162" s="193" t="s">
        <v>13029</v>
      </c>
      <c r="D162" s="266"/>
      <c r="E162" s="42">
        <v>97066.54</v>
      </c>
      <c r="F162" s="494">
        <f t="shared" si="2"/>
        <v>556430391.08999991</v>
      </c>
    </row>
    <row r="163" spans="1:6" s="275" customFormat="1" ht="41.25" customHeight="1" x14ac:dyDescent="0.2">
      <c r="A163" s="464">
        <v>44574</v>
      </c>
      <c r="B163" s="5" t="s">
        <v>13023</v>
      </c>
      <c r="C163" s="193" t="s">
        <v>13030</v>
      </c>
      <c r="D163" s="266"/>
      <c r="E163" s="42">
        <v>5693.6</v>
      </c>
      <c r="F163" s="494">
        <f t="shared" si="2"/>
        <v>556424697.48999989</v>
      </c>
    </row>
    <row r="164" spans="1:6" s="275" customFormat="1" ht="52.5" customHeight="1" x14ac:dyDescent="0.2">
      <c r="A164" s="464">
        <v>44574</v>
      </c>
      <c r="B164" s="5" t="s">
        <v>13024</v>
      </c>
      <c r="C164" s="193" t="s">
        <v>13031</v>
      </c>
      <c r="D164" s="266"/>
      <c r="E164" s="42">
        <v>135902.94</v>
      </c>
      <c r="F164" s="494">
        <f t="shared" si="2"/>
        <v>556288794.54999983</v>
      </c>
    </row>
    <row r="165" spans="1:6" s="275" customFormat="1" ht="48.75" customHeight="1" x14ac:dyDescent="0.2">
      <c r="A165" s="464">
        <v>44574</v>
      </c>
      <c r="B165" s="5" t="s">
        <v>13025</v>
      </c>
      <c r="C165" s="193" t="s">
        <v>13032</v>
      </c>
      <c r="D165" s="266"/>
      <c r="E165" s="42">
        <v>2389.84</v>
      </c>
      <c r="F165" s="494">
        <f t="shared" si="2"/>
        <v>556286404.7099998</v>
      </c>
    </row>
    <row r="166" spans="1:6" s="275" customFormat="1" ht="61.5" customHeight="1" x14ac:dyDescent="0.2">
      <c r="A166" s="464">
        <v>44574</v>
      </c>
      <c r="B166" s="5" t="s">
        <v>13026</v>
      </c>
      <c r="C166" s="193" t="s">
        <v>13033</v>
      </c>
      <c r="D166" s="266"/>
      <c r="E166" s="42">
        <v>98389.83</v>
      </c>
      <c r="F166" s="494">
        <f t="shared" si="2"/>
        <v>556188014.87999976</v>
      </c>
    </row>
    <row r="167" spans="1:6" s="275" customFormat="1" ht="21" customHeight="1" x14ac:dyDescent="0.2">
      <c r="A167" s="464">
        <v>44574</v>
      </c>
      <c r="B167" s="5" t="s">
        <v>13017</v>
      </c>
      <c r="C167" s="193" t="s">
        <v>41</v>
      </c>
      <c r="D167" s="266"/>
      <c r="E167" s="42">
        <v>0</v>
      </c>
      <c r="F167" s="494">
        <f t="shared" si="2"/>
        <v>556188014.87999976</v>
      </c>
    </row>
    <row r="168" spans="1:6" s="275" customFormat="1" ht="41.25" customHeight="1" x14ac:dyDescent="0.2">
      <c r="A168" s="464">
        <v>44574</v>
      </c>
      <c r="B168" s="5" t="s">
        <v>13027</v>
      </c>
      <c r="C168" s="193" t="s">
        <v>13034</v>
      </c>
      <c r="D168" s="266"/>
      <c r="E168" s="42">
        <v>616000</v>
      </c>
      <c r="F168" s="494">
        <f t="shared" si="2"/>
        <v>555572014.87999976</v>
      </c>
    </row>
    <row r="169" spans="1:6" s="275" customFormat="1" ht="80.25" customHeight="1" x14ac:dyDescent="0.2">
      <c r="A169" s="464">
        <v>44574</v>
      </c>
      <c r="B169" s="5" t="s">
        <v>13018</v>
      </c>
      <c r="C169" s="193" t="s">
        <v>13035</v>
      </c>
      <c r="D169" s="266"/>
      <c r="E169" s="42">
        <v>9000</v>
      </c>
      <c r="F169" s="494">
        <f t="shared" si="2"/>
        <v>555563014.87999976</v>
      </c>
    </row>
    <row r="170" spans="1:6" s="275" customFormat="1" ht="87" customHeight="1" x14ac:dyDescent="0.2">
      <c r="A170" s="464">
        <v>44574</v>
      </c>
      <c r="B170" s="5" t="s">
        <v>13019</v>
      </c>
      <c r="C170" s="193" t="s">
        <v>13036</v>
      </c>
      <c r="D170" s="266"/>
      <c r="E170" s="42">
        <v>18000</v>
      </c>
      <c r="F170" s="494">
        <f t="shared" si="2"/>
        <v>555545014.87999976</v>
      </c>
    </row>
    <row r="171" spans="1:6" s="275" customFormat="1" ht="87" customHeight="1" x14ac:dyDescent="0.2">
      <c r="A171" s="464">
        <v>44574</v>
      </c>
      <c r="B171" s="5" t="s">
        <v>13020</v>
      </c>
      <c r="C171" s="193" t="s">
        <v>13037</v>
      </c>
      <c r="D171" s="266"/>
      <c r="E171" s="42">
        <v>18000</v>
      </c>
      <c r="F171" s="494">
        <f t="shared" si="2"/>
        <v>555527014.87999976</v>
      </c>
    </row>
    <row r="172" spans="1:6" s="275" customFormat="1" ht="42.75" customHeight="1" x14ac:dyDescent="0.2">
      <c r="A172" s="464">
        <v>44575</v>
      </c>
      <c r="B172" s="5" t="s">
        <v>13044</v>
      </c>
      <c r="C172" s="193" t="s">
        <v>13055</v>
      </c>
      <c r="D172" s="266"/>
      <c r="E172" s="42">
        <v>6301.2</v>
      </c>
      <c r="F172" s="494">
        <f t="shared" si="2"/>
        <v>555520713.67999971</v>
      </c>
    </row>
    <row r="173" spans="1:6" s="275" customFormat="1" ht="27.75" customHeight="1" x14ac:dyDescent="0.2">
      <c r="A173" s="464">
        <v>44575</v>
      </c>
      <c r="B173" s="5" t="s">
        <v>13045</v>
      </c>
      <c r="C173" s="193" t="s">
        <v>41</v>
      </c>
      <c r="D173" s="266"/>
      <c r="E173" s="42">
        <v>0</v>
      </c>
      <c r="F173" s="494">
        <f t="shared" si="2"/>
        <v>555520713.67999971</v>
      </c>
    </row>
    <row r="174" spans="1:6" s="275" customFormat="1" ht="42" customHeight="1" x14ac:dyDescent="0.2">
      <c r="A174" s="464">
        <v>44575</v>
      </c>
      <c r="B174" s="5" t="s">
        <v>13046</v>
      </c>
      <c r="C174" s="193" t="s">
        <v>13056</v>
      </c>
      <c r="D174" s="266"/>
      <c r="E174" s="42">
        <v>116188.86</v>
      </c>
      <c r="F174" s="494">
        <f t="shared" si="2"/>
        <v>555404524.81999969</v>
      </c>
    </row>
    <row r="175" spans="1:6" s="275" customFormat="1" ht="48" customHeight="1" x14ac:dyDescent="0.2">
      <c r="A175" s="464">
        <v>44575</v>
      </c>
      <c r="B175" s="5" t="s">
        <v>13047</v>
      </c>
      <c r="C175" s="193" t="s">
        <v>13057</v>
      </c>
      <c r="D175" s="266"/>
      <c r="E175" s="42">
        <v>117213.56</v>
      </c>
      <c r="F175" s="494">
        <f t="shared" si="2"/>
        <v>555287311.25999975</v>
      </c>
    </row>
    <row r="176" spans="1:6" s="275" customFormat="1" ht="60.75" customHeight="1" x14ac:dyDescent="0.2">
      <c r="A176" s="464">
        <v>44575</v>
      </c>
      <c r="B176" s="5" t="s">
        <v>13048</v>
      </c>
      <c r="C176" s="193" t="s">
        <v>13058</v>
      </c>
      <c r="D176" s="266"/>
      <c r="E176" s="42">
        <v>312955.25</v>
      </c>
      <c r="F176" s="494">
        <f t="shared" si="2"/>
        <v>554974356.00999975</v>
      </c>
    </row>
    <row r="177" spans="1:6" s="275" customFormat="1" ht="39.75" customHeight="1" x14ac:dyDescent="0.2">
      <c r="A177" s="464">
        <v>44575</v>
      </c>
      <c r="B177" s="5" t="s">
        <v>13049</v>
      </c>
      <c r="C177" s="193" t="s">
        <v>13059</v>
      </c>
      <c r="D177" s="266"/>
      <c r="E177" s="42">
        <v>83820</v>
      </c>
      <c r="F177" s="494">
        <f t="shared" si="2"/>
        <v>554890536.00999975</v>
      </c>
    </row>
    <row r="178" spans="1:6" s="275" customFormat="1" ht="42" customHeight="1" x14ac:dyDescent="0.2">
      <c r="A178" s="464">
        <v>44575</v>
      </c>
      <c r="B178" s="5" t="s">
        <v>13050</v>
      </c>
      <c r="C178" s="193" t="s">
        <v>13060</v>
      </c>
      <c r="D178" s="266"/>
      <c r="E178" s="42">
        <v>149900.64000000001</v>
      </c>
      <c r="F178" s="494">
        <f t="shared" si="2"/>
        <v>554740635.36999977</v>
      </c>
    </row>
    <row r="179" spans="1:6" s="275" customFormat="1" ht="48" customHeight="1" x14ac:dyDescent="0.2">
      <c r="A179" s="464">
        <v>44575</v>
      </c>
      <c r="B179" s="5" t="s">
        <v>13051</v>
      </c>
      <c r="C179" s="193" t="s">
        <v>13061</v>
      </c>
      <c r="D179" s="266"/>
      <c r="E179" s="42">
        <v>1449.6</v>
      </c>
      <c r="F179" s="494">
        <f t="shared" si="2"/>
        <v>554739185.76999974</v>
      </c>
    </row>
    <row r="180" spans="1:6" s="275" customFormat="1" ht="46.5" customHeight="1" x14ac:dyDescent="0.2">
      <c r="A180" s="464">
        <v>44575</v>
      </c>
      <c r="B180" s="5" t="s">
        <v>13052</v>
      </c>
      <c r="C180" s="193" t="s">
        <v>13062</v>
      </c>
      <c r="D180" s="266"/>
      <c r="E180" s="42">
        <v>82833</v>
      </c>
      <c r="F180" s="494">
        <f t="shared" si="2"/>
        <v>554656352.76999974</v>
      </c>
    </row>
    <row r="181" spans="1:6" s="275" customFormat="1" ht="42" customHeight="1" x14ac:dyDescent="0.2">
      <c r="A181" s="464">
        <v>44575</v>
      </c>
      <c r="B181" s="5" t="s">
        <v>13053</v>
      </c>
      <c r="C181" s="193" t="s">
        <v>13063</v>
      </c>
      <c r="D181" s="266"/>
      <c r="E181" s="42">
        <v>37751.32</v>
      </c>
      <c r="F181" s="494">
        <f t="shared" si="2"/>
        <v>554618601.44999969</v>
      </c>
    </row>
    <row r="182" spans="1:6" s="275" customFormat="1" ht="20.25" customHeight="1" x14ac:dyDescent="0.2">
      <c r="A182" s="464">
        <v>44575</v>
      </c>
      <c r="B182" s="5" t="s">
        <v>13038</v>
      </c>
      <c r="C182" s="193" t="s">
        <v>41</v>
      </c>
      <c r="D182" s="266"/>
      <c r="E182" s="42">
        <v>0</v>
      </c>
      <c r="F182" s="494">
        <f t="shared" si="2"/>
        <v>554618601.44999969</v>
      </c>
    </row>
    <row r="183" spans="1:6" s="275" customFormat="1" ht="42" customHeight="1" x14ac:dyDescent="0.2">
      <c r="A183" s="464">
        <v>44575</v>
      </c>
      <c r="B183" s="5" t="s">
        <v>13054</v>
      </c>
      <c r="C183" s="193" t="s">
        <v>13064</v>
      </c>
      <c r="D183" s="266"/>
      <c r="E183" s="42">
        <v>140170.03</v>
      </c>
      <c r="F183" s="494">
        <f t="shared" si="2"/>
        <v>554478431.41999972</v>
      </c>
    </row>
    <row r="184" spans="1:6" s="275" customFormat="1" ht="75" customHeight="1" x14ac:dyDescent="0.2">
      <c r="A184" s="464">
        <v>44575</v>
      </c>
      <c r="B184" s="5" t="s">
        <v>13039</v>
      </c>
      <c r="C184" s="193" t="s">
        <v>13065</v>
      </c>
      <c r="D184" s="266"/>
      <c r="E184" s="42">
        <v>18000</v>
      </c>
      <c r="F184" s="494">
        <f t="shared" si="2"/>
        <v>554460431.41999972</v>
      </c>
    </row>
    <row r="185" spans="1:6" s="275" customFormat="1" ht="63" customHeight="1" x14ac:dyDescent="0.2">
      <c r="A185" s="464">
        <v>44575</v>
      </c>
      <c r="B185" s="5" t="s">
        <v>13040</v>
      </c>
      <c r="C185" s="193" t="s">
        <v>13066</v>
      </c>
      <c r="D185" s="266"/>
      <c r="E185" s="42">
        <v>9000</v>
      </c>
      <c r="F185" s="494">
        <f t="shared" si="2"/>
        <v>554451431.41999972</v>
      </c>
    </row>
    <row r="186" spans="1:6" s="275" customFormat="1" ht="92.25" customHeight="1" x14ac:dyDescent="0.2">
      <c r="A186" s="464">
        <v>44575</v>
      </c>
      <c r="B186" s="5" t="s">
        <v>13041</v>
      </c>
      <c r="C186" s="193" t="s">
        <v>13067</v>
      </c>
      <c r="D186" s="266"/>
      <c r="E186" s="42">
        <v>18000</v>
      </c>
      <c r="F186" s="494">
        <f t="shared" si="2"/>
        <v>554433431.41999972</v>
      </c>
    </row>
    <row r="187" spans="1:6" s="275" customFormat="1" ht="57.75" customHeight="1" x14ac:dyDescent="0.2">
      <c r="A187" s="464">
        <v>44575</v>
      </c>
      <c r="B187" s="5" t="s">
        <v>13042</v>
      </c>
      <c r="C187" s="193" t="s">
        <v>13068</v>
      </c>
      <c r="D187" s="266"/>
      <c r="E187" s="42">
        <v>20471</v>
      </c>
      <c r="F187" s="494">
        <f t="shared" si="2"/>
        <v>554412960.41999972</v>
      </c>
    </row>
    <row r="188" spans="1:6" s="275" customFormat="1" ht="118.5" customHeight="1" x14ac:dyDescent="0.2">
      <c r="A188" s="464">
        <v>44575</v>
      </c>
      <c r="B188" s="5" t="s">
        <v>13043</v>
      </c>
      <c r="C188" s="193" t="s">
        <v>13069</v>
      </c>
      <c r="D188" s="266"/>
      <c r="E188" s="42">
        <v>18000</v>
      </c>
      <c r="F188" s="494">
        <f t="shared" si="2"/>
        <v>554394960.41999972</v>
      </c>
    </row>
    <row r="189" spans="1:6" s="275" customFormat="1" ht="44.25" customHeight="1" x14ac:dyDescent="0.2">
      <c r="A189" s="464">
        <v>44578</v>
      </c>
      <c r="B189" s="5" t="s">
        <v>13077</v>
      </c>
      <c r="C189" s="193" t="s">
        <v>13081</v>
      </c>
      <c r="D189" s="266"/>
      <c r="E189" s="42">
        <v>33624.050000000003</v>
      </c>
      <c r="F189" s="494">
        <f t="shared" si="2"/>
        <v>554361336.36999977</v>
      </c>
    </row>
    <row r="190" spans="1:6" s="275" customFormat="1" ht="45" customHeight="1" x14ac:dyDescent="0.2">
      <c r="A190" s="464">
        <v>44578</v>
      </c>
      <c r="B190" s="5" t="s">
        <v>13078</v>
      </c>
      <c r="C190" s="193" t="s">
        <v>13082</v>
      </c>
      <c r="D190" s="266"/>
      <c r="E190" s="42">
        <v>95307.43</v>
      </c>
      <c r="F190" s="494">
        <f t="shared" si="2"/>
        <v>554266028.93999982</v>
      </c>
    </row>
    <row r="191" spans="1:6" s="275" customFormat="1" ht="65.25" customHeight="1" x14ac:dyDescent="0.2">
      <c r="A191" s="464">
        <v>44578</v>
      </c>
      <c r="B191" s="5" t="s">
        <v>13079</v>
      </c>
      <c r="C191" s="193" t="s">
        <v>13083</v>
      </c>
      <c r="D191" s="266"/>
      <c r="E191" s="42">
        <v>56500</v>
      </c>
      <c r="F191" s="494">
        <f t="shared" si="2"/>
        <v>554209528.93999982</v>
      </c>
    </row>
    <row r="192" spans="1:6" s="275" customFormat="1" ht="32.25" customHeight="1" x14ac:dyDescent="0.2">
      <c r="A192" s="464">
        <v>44578</v>
      </c>
      <c r="B192" s="5" t="s">
        <v>13080</v>
      </c>
      <c r="C192" s="193" t="s">
        <v>13084</v>
      </c>
      <c r="D192" s="266"/>
      <c r="E192" s="42">
        <v>69000</v>
      </c>
      <c r="F192" s="494">
        <f t="shared" si="2"/>
        <v>554140528.93999982</v>
      </c>
    </row>
    <row r="193" spans="1:6" s="275" customFormat="1" ht="120" customHeight="1" x14ac:dyDescent="0.2">
      <c r="A193" s="464">
        <v>44578</v>
      </c>
      <c r="B193" s="5" t="s">
        <v>13070</v>
      </c>
      <c r="C193" s="193" t="s">
        <v>13085</v>
      </c>
      <c r="D193" s="266"/>
      <c r="E193" s="42">
        <v>27000</v>
      </c>
      <c r="F193" s="494">
        <f t="shared" si="2"/>
        <v>554113528.93999982</v>
      </c>
    </row>
    <row r="194" spans="1:6" s="275" customFormat="1" ht="51.75" customHeight="1" x14ac:dyDescent="0.2">
      <c r="A194" s="464">
        <v>44578</v>
      </c>
      <c r="B194" s="5" t="s">
        <v>13071</v>
      </c>
      <c r="C194" s="193" t="s">
        <v>13086</v>
      </c>
      <c r="D194" s="266"/>
      <c r="E194" s="42">
        <v>725182.5</v>
      </c>
      <c r="F194" s="494">
        <f t="shared" si="2"/>
        <v>553388346.43999982</v>
      </c>
    </row>
    <row r="195" spans="1:6" s="275" customFormat="1" ht="114" customHeight="1" x14ac:dyDescent="0.2">
      <c r="A195" s="464">
        <v>44578</v>
      </c>
      <c r="B195" s="5" t="s">
        <v>13072</v>
      </c>
      <c r="C195" s="193" t="s">
        <v>13087</v>
      </c>
      <c r="D195" s="266"/>
      <c r="E195" s="42">
        <v>68761.86</v>
      </c>
      <c r="F195" s="494">
        <f t="shared" si="2"/>
        <v>553319584.5799998</v>
      </c>
    </row>
    <row r="196" spans="1:6" s="275" customFormat="1" ht="102" customHeight="1" x14ac:dyDescent="0.2">
      <c r="A196" s="464">
        <v>44578</v>
      </c>
      <c r="B196" s="5" t="s">
        <v>13073</v>
      </c>
      <c r="C196" s="193" t="s">
        <v>13088</v>
      </c>
      <c r="D196" s="266"/>
      <c r="E196" s="42">
        <v>18000</v>
      </c>
      <c r="F196" s="494">
        <f t="shared" si="2"/>
        <v>553301584.5799998</v>
      </c>
    </row>
    <row r="197" spans="1:6" s="275" customFormat="1" ht="111.75" customHeight="1" x14ac:dyDescent="0.2">
      <c r="A197" s="464">
        <v>44578</v>
      </c>
      <c r="B197" s="5" t="s">
        <v>13074</v>
      </c>
      <c r="C197" s="193" t="s">
        <v>13089</v>
      </c>
      <c r="D197" s="266"/>
      <c r="E197" s="42">
        <v>77744</v>
      </c>
      <c r="F197" s="494">
        <f t="shared" si="2"/>
        <v>553223840.5799998</v>
      </c>
    </row>
    <row r="198" spans="1:6" s="275" customFormat="1" ht="74.25" customHeight="1" x14ac:dyDescent="0.2">
      <c r="A198" s="464">
        <v>44578</v>
      </c>
      <c r="B198" s="5" t="s">
        <v>13075</v>
      </c>
      <c r="C198" s="193" t="s">
        <v>13090</v>
      </c>
      <c r="D198" s="266"/>
      <c r="E198" s="42">
        <v>9000</v>
      </c>
      <c r="F198" s="494">
        <f t="shared" si="2"/>
        <v>553214840.5799998</v>
      </c>
    </row>
    <row r="199" spans="1:6" s="275" customFormat="1" ht="69" customHeight="1" x14ac:dyDescent="0.2">
      <c r="A199" s="464">
        <v>44578</v>
      </c>
      <c r="B199" s="5" t="s">
        <v>13076</v>
      </c>
      <c r="C199" s="193" t="s">
        <v>13091</v>
      </c>
      <c r="D199" s="266"/>
      <c r="E199" s="42">
        <v>4649548.3499999996</v>
      </c>
      <c r="F199" s="494">
        <f t="shared" si="2"/>
        <v>548565292.22999978</v>
      </c>
    </row>
    <row r="200" spans="1:6" s="275" customFormat="1" ht="43.5" customHeight="1" x14ac:dyDescent="0.2">
      <c r="A200" s="464">
        <v>44579</v>
      </c>
      <c r="B200" s="5" t="s">
        <v>13177</v>
      </c>
      <c r="C200" s="193" t="s">
        <v>13182</v>
      </c>
      <c r="D200" s="266"/>
      <c r="E200" s="42">
        <v>42525</v>
      </c>
      <c r="F200" s="494">
        <f t="shared" si="2"/>
        <v>548522767.22999978</v>
      </c>
    </row>
    <row r="201" spans="1:6" s="275" customFormat="1" ht="55.5" customHeight="1" x14ac:dyDescent="0.2">
      <c r="A201" s="464">
        <v>44579</v>
      </c>
      <c r="B201" s="5" t="s">
        <v>13178</v>
      </c>
      <c r="C201" s="193" t="s">
        <v>13183</v>
      </c>
      <c r="D201" s="266"/>
      <c r="E201" s="42">
        <v>45200</v>
      </c>
      <c r="F201" s="494">
        <f t="shared" si="2"/>
        <v>548477567.22999978</v>
      </c>
    </row>
    <row r="202" spans="1:6" s="275" customFormat="1" ht="41.25" customHeight="1" x14ac:dyDescent="0.2">
      <c r="A202" s="464">
        <v>44579</v>
      </c>
      <c r="B202" s="5" t="s">
        <v>13179</v>
      </c>
      <c r="C202" s="193" t="s">
        <v>13184</v>
      </c>
      <c r="D202" s="266"/>
      <c r="E202" s="42">
        <v>1610.16</v>
      </c>
      <c r="F202" s="494">
        <f t="shared" si="2"/>
        <v>548475957.06999981</v>
      </c>
    </row>
    <row r="203" spans="1:6" s="275" customFormat="1" ht="52.5" customHeight="1" x14ac:dyDescent="0.2">
      <c r="A203" s="464">
        <v>44579</v>
      </c>
      <c r="B203" s="5" t="s">
        <v>13180</v>
      </c>
      <c r="C203" s="193" t="s">
        <v>13185</v>
      </c>
      <c r="D203" s="266"/>
      <c r="E203" s="42">
        <v>143281.59</v>
      </c>
      <c r="F203" s="494">
        <f t="shared" si="2"/>
        <v>548332675.47999978</v>
      </c>
    </row>
    <row r="204" spans="1:6" s="275" customFormat="1" ht="42" customHeight="1" x14ac:dyDescent="0.2">
      <c r="A204" s="464">
        <v>44579</v>
      </c>
      <c r="B204" s="5" t="s">
        <v>13181</v>
      </c>
      <c r="C204" s="193" t="s">
        <v>13186</v>
      </c>
      <c r="D204" s="266"/>
      <c r="E204" s="42">
        <v>12197498.939999999</v>
      </c>
      <c r="F204" s="494">
        <f t="shared" si="2"/>
        <v>536135176.53999978</v>
      </c>
    </row>
    <row r="205" spans="1:6" s="275" customFormat="1" ht="41.25" customHeight="1" x14ac:dyDescent="0.2">
      <c r="A205" s="464">
        <v>44579</v>
      </c>
      <c r="B205" s="5" t="s">
        <v>13167</v>
      </c>
      <c r="C205" s="193" t="s">
        <v>13187</v>
      </c>
      <c r="D205" s="266"/>
      <c r="E205" s="42">
        <v>126825</v>
      </c>
      <c r="F205" s="494">
        <f t="shared" si="2"/>
        <v>536008351.53999978</v>
      </c>
    </row>
    <row r="206" spans="1:6" s="275" customFormat="1" ht="48.75" customHeight="1" x14ac:dyDescent="0.2">
      <c r="A206" s="464">
        <v>44579</v>
      </c>
      <c r="B206" s="5" t="s">
        <v>13168</v>
      </c>
      <c r="C206" s="193" t="s">
        <v>13188</v>
      </c>
      <c r="D206" s="266"/>
      <c r="E206" s="42">
        <v>114142.5</v>
      </c>
      <c r="F206" s="494">
        <f t="shared" ref="F206:F269" si="3">F205-E206</f>
        <v>535894209.03999978</v>
      </c>
    </row>
    <row r="207" spans="1:6" s="275" customFormat="1" ht="51.75" customHeight="1" x14ac:dyDescent="0.2">
      <c r="A207" s="464">
        <v>44579</v>
      </c>
      <c r="B207" s="5" t="s">
        <v>13169</v>
      </c>
      <c r="C207" s="193" t="s">
        <v>13189</v>
      </c>
      <c r="D207" s="266"/>
      <c r="E207" s="42">
        <v>257877.5</v>
      </c>
      <c r="F207" s="494">
        <f t="shared" si="3"/>
        <v>535636331.53999978</v>
      </c>
    </row>
    <row r="208" spans="1:6" s="275" customFormat="1" ht="32.25" customHeight="1" x14ac:dyDescent="0.2">
      <c r="A208" s="464">
        <v>44579</v>
      </c>
      <c r="B208" s="5" t="s">
        <v>13170</v>
      </c>
      <c r="C208" s="193" t="s">
        <v>13190</v>
      </c>
      <c r="D208" s="266"/>
      <c r="E208" s="42">
        <v>1693620.51</v>
      </c>
      <c r="F208" s="494">
        <f t="shared" si="3"/>
        <v>533942711.02999979</v>
      </c>
    </row>
    <row r="209" spans="1:6" s="275" customFormat="1" ht="34.5" customHeight="1" x14ac:dyDescent="0.2">
      <c r="A209" s="464">
        <v>44579</v>
      </c>
      <c r="B209" s="5" t="s">
        <v>13171</v>
      </c>
      <c r="C209" s="193" t="s">
        <v>13191</v>
      </c>
      <c r="D209" s="266"/>
      <c r="E209" s="42">
        <v>2450</v>
      </c>
      <c r="F209" s="494">
        <f t="shared" si="3"/>
        <v>533940261.02999979</v>
      </c>
    </row>
    <row r="210" spans="1:6" s="275" customFormat="1" ht="31.5" customHeight="1" x14ac:dyDescent="0.2">
      <c r="A210" s="464">
        <v>44579</v>
      </c>
      <c r="B210" s="5" t="s">
        <v>13172</v>
      </c>
      <c r="C210" s="193" t="s">
        <v>13192</v>
      </c>
      <c r="D210" s="266"/>
      <c r="E210" s="42">
        <v>39150</v>
      </c>
      <c r="F210" s="494">
        <f t="shared" si="3"/>
        <v>533901111.02999979</v>
      </c>
    </row>
    <row r="211" spans="1:6" s="275" customFormat="1" ht="30.75" customHeight="1" x14ac:dyDescent="0.2">
      <c r="A211" s="464">
        <v>44579</v>
      </c>
      <c r="B211" s="5" t="s">
        <v>13173</v>
      </c>
      <c r="C211" s="193" t="s">
        <v>13193</v>
      </c>
      <c r="D211" s="266"/>
      <c r="E211" s="42">
        <v>126284.23</v>
      </c>
      <c r="F211" s="494">
        <f t="shared" si="3"/>
        <v>533774826.79999977</v>
      </c>
    </row>
    <row r="212" spans="1:6" s="275" customFormat="1" ht="30.75" customHeight="1" x14ac:dyDescent="0.2">
      <c r="A212" s="464">
        <v>44579</v>
      </c>
      <c r="B212" s="5" t="s">
        <v>13174</v>
      </c>
      <c r="C212" s="193" t="s">
        <v>13194</v>
      </c>
      <c r="D212" s="266"/>
      <c r="E212" s="42">
        <v>124185</v>
      </c>
      <c r="F212" s="494">
        <f t="shared" si="3"/>
        <v>533650641.79999977</v>
      </c>
    </row>
    <row r="213" spans="1:6" s="275" customFormat="1" ht="35.25" customHeight="1" x14ac:dyDescent="0.2">
      <c r="A213" s="464">
        <v>44579</v>
      </c>
      <c r="B213" s="5" t="s">
        <v>13175</v>
      </c>
      <c r="C213" s="193" t="s">
        <v>13195</v>
      </c>
      <c r="D213" s="266"/>
      <c r="E213" s="42">
        <v>977408.57</v>
      </c>
      <c r="F213" s="494">
        <f t="shared" si="3"/>
        <v>532673233.22999978</v>
      </c>
    </row>
    <row r="214" spans="1:6" s="275" customFormat="1" ht="36.75" customHeight="1" x14ac:dyDescent="0.2">
      <c r="A214" s="464">
        <v>44579</v>
      </c>
      <c r="B214" s="5" t="s">
        <v>13176</v>
      </c>
      <c r="C214" s="193" t="s">
        <v>13196</v>
      </c>
      <c r="D214" s="266"/>
      <c r="E214" s="42">
        <v>520864.1</v>
      </c>
      <c r="F214" s="494">
        <f t="shared" si="3"/>
        <v>532152369.12999976</v>
      </c>
    </row>
    <row r="215" spans="1:6" s="275" customFormat="1" ht="104.25" customHeight="1" x14ac:dyDescent="0.2">
      <c r="A215" s="464">
        <v>44580</v>
      </c>
      <c r="B215" s="5" t="s">
        <v>13203</v>
      </c>
      <c r="C215" s="193" t="s">
        <v>13216</v>
      </c>
      <c r="D215" s="266"/>
      <c r="E215" s="42">
        <v>113000</v>
      </c>
      <c r="F215" s="494">
        <f t="shared" si="3"/>
        <v>532039369.12999976</v>
      </c>
    </row>
    <row r="216" spans="1:6" s="275" customFormat="1" ht="46.5" customHeight="1" x14ac:dyDescent="0.2">
      <c r="A216" s="464">
        <v>44580</v>
      </c>
      <c r="B216" s="5" t="s">
        <v>13204</v>
      </c>
      <c r="C216" s="193" t="s">
        <v>13217</v>
      </c>
      <c r="D216" s="266"/>
      <c r="E216" s="42">
        <v>185385.15</v>
      </c>
      <c r="F216" s="494">
        <f t="shared" si="3"/>
        <v>531853983.97999978</v>
      </c>
    </row>
    <row r="217" spans="1:6" s="275" customFormat="1" ht="41.25" customHeight="1" x14ac:dyDescent="0.2">
      <c r="A217" s="464">
        <v>44580</v>
      </c>
      <c r="B217" s="5" t="s">
        <v>13205</v>
      </c>
      <c r="C217" s="193" t="s">
        <v>13218</v>
      </c>
      <c r="D217" s="266"/>
      <c r="E217" s="42">
        <v>5663.41</v>
      </c>
      <c r="F217" s="494">
        <f t="shared" si="3"/>
        <v>531848320.56999975</v>
      </c>
    </row>
    <row r="218" spans="1:6" s="275" customFormat="1" ht="78" customHeight="1" x14ac:dyDescent="0.2">
      <c r="A218" s="464">
        <v>44580</v>
      </c>
      <c r="B218" s="5" t="s">
        <v>13206</v>
      </c>
      <c r="C218" s="193" t="s">
        <v>13219</v>
      </c>
      <c r="D218" s="266"/>
      <c r="E218" s="42">
        <v>113000</v>
      </c>
      <c r="F218" s="494">
        <f t="shared" si="3"/>
        <v>531735320.56999975</v>
      </c>
    </row>
    <row r="219" spans="1:6" s="275" customFormat="1" ht="56.25" customHeight="1" x14ac:dyDescent="0.2">
      <c r="A219" s="464">
        <v>44580</v>
      </c>
      <c r="B219" s="5" t="s">
        <v>13207</v>
      </c>
      <c r="C219" s="193" t="s">
        <v>13220</v>
      </c>
      <c r="D219" s="266"/>
      <c r="E219" s="42">
        <v>49500</v>
      </c>
      <c r="F219" s="494">
        <f t="shared" si="3"/>
        <v>531685820.56999975</v>
      </c>
    </row>
    <row r="220" spans="1:6" s="275" customFormat="1" ht="30" customHeight="1" x14ac:dyDescent="0.2">
      <c r="A220" s="464">
        <v>44580</v>
      </c>
      <c r="B220" s="5" t="s">
        <v>13208</v>
      </c>
      <c r="C220" s="193" t="s">
        <v>13221</v>
      </c>
      <c r="D220" s="266"/>
      <c r="E220" s="42">
        <v>10890</v>
      </c>
      <c r="F220" s="494">
        <f t="shared" si="3"/>
        <v>531674930.56999975</v>
      </c>
    </row>
    <row r="221" spans="1:6" s="275" customFormat="1" ht="36" customHeight="1" x14ac:dyDescent="0.2">
      <c r="A221" s="464">
        <v>44580</v>
      </c>
      <c r="B221" s="5" t="s">
        <v>13209</v>
      </c>
      <c r="C221" s="193" t="s">
        <v>13222</v>
      </c>
      <c r="D221" s="266"/>
      <c r="E221" s="42">
        <v>360836.74</v>
      </c>
      <c r="F221" s="494">
        <f t="shared" si="3"/>
        <v>531314093.82999974</v>
      </c>
    </row>
    <row r="222" spans="1:6" s="275" customFormat="1" ht="30.75" customHeight="1" x14ac:dyDescent="0.2">
      <c r="A222" s="464">
        <v>44580</v>
      </c>
      <c r="B222" s="5" t="s">
        <v>13210</v>
      </c>
      <c r="C222" s="193" t="s">
        <v>13223</v>
      </c>
      <c r="D222" s="266"/>
      <c r="E222" s="42">
        <v>424773.27</v>
      </c>
      <c r="F222" s="494">
        <f t="shared" si="3"/>
        <v>530889320.55999976</v>
      </c>
    </row>
    <row r="223" spans="1:6" s="275" customFormat="1" ht="24.75" customHeight="1" x14ac:dyDescent="0.2">
      <c r="A223" s="464">
        <v>44580</v>
      </c>
      <c r="B223" s="5" t="s">
        <v>13211</v>
      </c>
      <c r="C223" s="193" t="s">
        <v>41</v>
      </c>
      <c r="D223" s="266"/>
      <c r="E223" s="42">
        <v>0</v>
      </c>
      <c r="F223" s="494">
        <f t="shared" si="3"/>
        <v>530889320.55999976</v>
      </c>
    </row>
    <row r="224" spans="1:6" s="275" customFormat="1" ht="59.25" customHeight="1" x14ac:dyDescent="0.2">
      <c r="A224" s="464">
        <v>44580</v>
      </c>
      <c r="B224" s="5" t="s">
        <v>13212</v>
      </c>
      <c r="C224" s="193" t="s">
        <v>13224</v>
      </c>
      <c r="D224" s="266"/>
      <c r="E224" s="42">
        <v>109915</v>
      </c>
      <c r="F224" s="494">
        <f t="shared" si="3"/>
        <v>530779405.55999976</v>
      </c>
    </row>
    <row r="225" spans="1:6" s="275" customFormat="1" ht="52.5" customHeight="1" x14ac:dyDescent="0.2">
      <c r="A225" s="464">
        <v>44580</v>
      </c>
      <c r="B225" s="5" t="s">
        <v>13213</v>
      </c>
      <c r="C225" s="193" t="s">
        <v>13225</v>
      </c>
      <c r="D225" s="266"/>
      <c r="E225" s="42">
        <v>421457.9</v>
      </c>
      <c r="F225" s="494">
        <f t="shared" si="3"/>
        <v>530357947.65999979</v>
      </c>
    </row>
    <row r="226" spans="1:6" s="275" customFormat="1" ht="44.25" customHeight="1" x14ac:dyDescent="0.2">
      <c r="A226" s="464">
        <v>44580</v>
      </c>
      <c r="B226" s="5" t="s">
        <v>13214</v>
      </c>
      <c r="C226" s="193" t="s">
        <v>13226</v>
      </c>
      <c r="D226" s="266"/>
      <c r="E226" s="42">
        <v>13500</v>
      </c>
      <c r="F226" s="494">
        <f t="shared" si="3"/>
        <v>530344447.65999979</v>
      </c>
    </row>
    <row r="227" spans="1:6" s="275" customFormat="1" ht="43.5" customHeight="1" x14ac:dyDescent="0.2">
      <c r="A227" s="464">
        <v>44580</v>
      </c>
      <c r="B227" s="5" t="s">
        <v>13215</v>
      </c>
      <c r="C227" s="193" t="s">
        <v>13227</v>
      </c>
      <c r="D227" s="266"/>
      <c r="E227" s="42">
        <v>126825</v>
      </c>
      <c r="F227" s="494">
        <f t="shared" si="3"/>
        <v>530217622.65999979</v>
      </c>
    </row>
    <row r="228" spans="1:6" s="275" customFormat="1" ht="45" customHeight="1" x14ac:dyDescent="0.2">
      <c r="A228" s="464">
        <v>44580</v>
      </c>
      <c r="B228" s="5" t="s">
        <v>13197</v>
      </c>
      <c r="C228" s="193" t="s">
        <v>13228</v>
      </c>
      <c r="D228" s="266"/>
      <c r="E228" s="42">
        <v>118370</v>
      </c>
      <c r="F228" s="494">
        <f t="shared" si="3"/>
        <v>530099252.65999979</v>
      </c>
    </row>
    <row r="229" spans="1:6" s="275" customFormat="1" ht="51.75" customHeight="1" x14ac:dyDescent="0.2">
      <c r="A229" s="464">
        <v>44580</v>
      </c>
      <c r="B229" s="5" t="s">
        <v>13198</v>
      </c>
      <c r="C229" s="193" t="s">
        <v>13229</v>
      </c>
      <c r="D229" s="266"/>
      <c r="E229" s="42">
        <v>126825</v>
      </c>
      <c r="F229" s="494">
        <f t="shared" si="3"/>
        <v>529972427.65999979</v>
      </c>
    </row>
    <row r="230" spans="1:6" s="275" customFormat="1" ht="65.25" customHeight="1" x14ac:dyDescent="0.2">
      <c r="A230" s="464">
        <v>44580</v>
      </c>
      <c r="B230" s="5" t="s">
        <v>13199</v>
      </c>
      <c r="C230" s="193" t="s">
        <v>13230</v>
      </c>
      <c r="D230" s="266"/>
      <c r="E230" s="42">
        <v>3485974.8</v>
      </c>
      <c r="F230" s="494">
        <f t="shared" si="3"/>
        <v>526486452.85999978</v>
      </c>
    </row>
    <row r="231" spans="1:6" s="275" customFormat="1" ht="52.5" customHeight="1" x14ac:dyDescent="0.2">
      <c r="A231" s="464">
        <v>44580</v>
      </c>
      <c r="B231" s="5" t="s">
        <v>13200</v>
      </c>
      <c r="C231" s="193" t="s">
        <v>13231</v>
      </c>
      <c r="D231" s="266"/>
      <c r="E231" s="42">
        <v>232512.5</v>
      </c>
      <c r="F231" s="494">
        <f t="shared" si="3"/>
        <v>526253940.35999978</v>
      </c>
    </row>
    <row r="232" spans="1:6" s="275" customFormat="1" ht="42.75" customHeight="1" x14ac:dyDescent="0.2">
      <c r="A232" s="464">
        <v>44580</v>
      </c>
      <c r="B232" s="5" t="s">
        <v>13201</v>
      </c>
      <c r="C232" s="193" t="s">
        <v>13232</v>
      </c>
      <c r="D232" s="266"/>
      <c r="E232" s="42">
        <v>131052.5</v>
      </c>
      <c r="F232" s="494">
        <f t="shared" si="3"/>
        <v>526122887.85999978</v>
      </c>
    </row>
    <row r="233" spans="1:6" s="275" customFormat="1" ht="54" customHeight="1" x14ac:dyDescent="0.2">
      <c r="A233" s="464">
        <v>44580</v>
      </c>
      <c r="B233" s="5" t="s">
        <v>13202</v>
      </c>
      <c r="C233" s="193" t="s">
        <v>13233</v>
      </c>
      <c r="D233" s="266"/>
      <c r="E233" s="42">
        <v>126825</v>
      </c>
      <c r="F233" s="494">
        <f t="shared" si="3"/>
        <v>525996062.85999978</v>
      </c>
    </row>
    <row r="234" spans="1:6" s="275" customFormat="1" ht="119.25" customHeight="1" x14ac:dyDescent="0.2">
      <c r="A234" s="464">
        <v>44581</v>
      </c>
      <c r="B234" s="5" t="s">
        <v>13272</v>
      </c>
      <c r="C234" s="193" t="s">
        <v>13273</v>
      </c>
      <c r="D234" s="266"/>
      <c r="E234" s="42">
        <v>174428.79999999999</v>
      </c>
      <c r="F234" s="494">
        <f t="shared" si="3"/>
        <v>525821634.05999976</v>
      </c>
    </row>
    <row r="235" spans="1:6" s="275" customFormat="1" ht="44.25" customHeight="1" x14ac:dyDescent="0.2">
      <c r="A235" s="464">
        <v>44581</v>
      </c>
      <c r="B235" s="5" t="s">
        <v>13258</v>
      </c>
      <c r="C235" s="193" t="s">
        <v>13274</v>
      </c>
      <c r="D235" s="266"/>
      <c r="E235" s="42">
        <v>126825</v>
      </c>
      <c r="F235" s="494">
        <f t="shared" si="3"/>
        <v>525694809.05999976</v>
      </c>
    </row>
    <row r="236" spans="1:6" s="275" customFormat="1" ht="45.75" customHeight="1" x14ac:dyDescent="0.2">
      <c r="A236" s="464">
        <v>44581</v>
      </c>
      <c r="B236" s="5" t="s">
        <v>13259</v>
      </c>
      <c r="C236" s="193" t="s">
        <v>13275</v>
      </c>
      <c r="D236" s="266"/>
      <c r="E236" s="42">
        <v>122597.5</v>
      </c>
      <c r="F236" s="494">
        <f t="shared" si="3"/>
        <v>525572211.55999976</v>
      </c>
    </row>
    <row r="237" spans="1:6" s="275" customFormat="1" ht="99" customHeight="1" x14ac:dyDescent="0.2">
      <c r="A237" s="464">
        <v>44581</v>
      </c>
      <c r="B237" s="5" t="s">
        <v>13260</v>
      </c>
      <c r="C237" s="193" t="s">
        <v>13276</v>
      </c>
      <c r="D237" s="266"/>
      <c r="E237" s="42">
        <v>18000</v>
      </c>
      <c r="F237" s="494">
        <f t="shared" si="3"/>
        <v>525554211.55999976</v>
      </c>
    </row>
    <row r="238" spans="1:6" s="275" customFormat="1" ht="49.5" customHeight="1" x14ac:dyDescent="0.2">
      <c r="A238" s="464">
        <v>44581</v>
      </c>
      <c r="B238" s="5" t="s">
        <v>13261</v>
      </c>
      <c r="C238" s="193" t="s">
        <v>13277</v>
      </c>
      <c r="D238" s="266"/>
      <c r="E238" s="42">
        <v>49500</v>
      </c>
      <c r="F238" s="494">
        <f t="shared" si="3"/>
        <v>525504711.55999976</v>
      </c>
    </row>
    <row r="239" spans="1:6" s="275" customFormat="1" ht="54.75" customHeight="1" x14ac:dyDescent="0.2">
      <c r="A239" s="464">
        <v>44581</v>
      </c>
      <c r="B239" s="5" t="s">
        <v>13262</v>
      </c>
      <c r="C239" s="193" t="s">
        <v>13278</v>
      </c>
      <c r="D239" s="266"/>
      <c r="E239" s="42">
        <v>568195.18999999994</v>
      </c>
      <c r="F239" s="494">
        <f t="shared" si="3"/>
        <v>524936516.36999977</v>
      </c>
    </row>
    <row r="240" spans="1:6" s="275" customFormat="1" ht="53.25" customHeight="1" x14ac:dyDescent="0.2">
      <c r="A240" s="464">
        <v>44581</v>
      </c>
      <c r="B240" s="5" t="s">
        <v>13263</v>
      </c>
      <c r="C240" s="193" t="s">
        <v>13279</v>
      </c>
      <c r="D240" s="266"/>
      <c r="E240" s="42">
        <v>126825</v>
      </c>
      <c r="F240" s="494">
        <f t="shared" si="3"/>
        <v>524809691.36999977</v>
      </c>
    </row>
    <row r="241" spans="1:6" s="275" customFormat="1" ht="43.5" customHeight="1" x14ac:dyDescent="0.2">
      <c r="A241" s="464">
        <v>44581</v>
      </c>
      <c r="B241" s="5" t="s">
        <v>13264</v>
      </c>
      <c r="C241" s="193" t="s">
        <v>13280</v>
      </c>
      <c r="D241" s="266"/>
      <c r="E241" s="42">
        <v>114142.5</v>
      </c>
      <c r="F241" s="494">
        <f t="shared" si="3"/>
        <v>524695548.86999977</v>
      </c>
    </row>
    <row r="242" spans="1:6" s="275" customFormat="1" ht="31.5" customHeight="1" x14ac:dyDescent="0.2">
      <c r="A242" s="464">
        <v>44581</v>
      </c>
      <c r="B242" s="5" t="s">
        <v>13265</v>
      </c>
      <c r="C242" s="193" t="s">
        <v>13281</v>
      </c>
      <c r="D242" s="266"/>
      <c r="E242" s="42">
        <v>40888616.600000001</v>
      </c>
      <c r="F242" s="494">
        <f t="shared" si="3"/>
        <v>483806932.26999974</v>
      </c>
    </row>
    <row r="243" spans="1:6" s="275" customFormat="1" ht="58.5" customHeight="1" x14ac:dyDescent="0.2">
      <c r="A243" s="464">
        <v>44581</v>
      </c>
      <c r="B243" s="5" t="s">
        <v>13266</v>
      </c>
      <c r="C243" s="193" t="s">
        <v>13282</v>
      </c>
      <c r="D243" s="266"/>
      <c r="E243" s="42">
        <v>131052.5</v>
      </c>
      <c r="F243" s="494">
        <f t="shared" si="3"/>
        <v>483675879.76999974</v>
      </c>
    </row>
    <row r="244" spans="1:6" s="275" customFormat="1" ht="68.25" customHeight="1" x14ac:dyDescent="0.2">
      <c r="A244" s="464">
        <v>44581</v>
      </c>
      <c r="B244" s="5" t="s">
        <v>13267</v>
      </c>
      <c r="C244" s="193" t="s">
        <v>13283</v>
      </c>
      <c r="D244" s="266"/>
      <c r="E244" s="42">
        <v>22500</v>
      </c>
      <c r="F244" s="494">
        <f t="shared" si="3"/>
        <v>483653379.76999974</v>
      </c>
    </row>
    <row r="245" spans="1:6" s="275" customFormat="1" ht="54" customHeight="1" x14ac:dyDescent="0.2">
      <c r="A245" s="464">
        <v>44581</v>
      </c>
      <c r="B245" s="5" t="s">
        <v>13268</v>
      </c>
      <c r="C245" s="193" t="s">
        <v>13284</v>
      </c>
      <c r="D245" s="266"/>
      <c r="E245" s="42">
        <v>122597.5</v>
      </c>
      <c r="F245" s="494">
        <f t="shared" si="3"/>
        <v>483530782.26999974</v>
      </c>
    </row>
    <row r="246" spans="1:6" s="275" customFormat="1" ht="33" customHeight="1" x14ac:dyDescent="0.2">
      <c r="A246" s="464">
        <v>44581</v>
      </c>
      <c r="B246" s="5" t="s">
        <v>13269</v>
      </c>
      <c r="C246" s="193" t="s">
        <v>13285</v>
      </c>
      <c r="D246" s="266"/>
      <c r="E246" s="42">
        <v>1470165</v>
      </c>
      <c r="F246" s="494">
        <f t="shared" si="3"/>
        <v>482060617.26999974</v>
      </c>
    </row>
    <row r="247" spans="1:6" s="275" customFormat="1" ht="30.75" customHeight="1" x14ac:dyDescent="0.2">
      <c r="A247" s="464">
        <v>44581</v>
      </c>
      <c r="B247" s="5" t="s">
        <v>13270</v>
      </c>
      <c r="C247" s="193" t="s">
        <v>13286</v>
      </c>
      <c r="D247" s="266"/>
      <c r="E247" s="42">
        <v>573666.92000000004</v>
      </c>
      <c r="F247" s="494">
        <f t="shared" si="3"/>
        <v>481486950.34999973</v>
      </c>
    </row>
    <row r="248" spans="1:6" s="275" customFormat="1" ht="33.75" customHeight="1" x14ac:dyDescent="0.2">
      <c r="A248" s="464">
        <v>44581</v>
      </c>
      <c r="B248" s="5" t="s">
        <v>13271</v>
      </c>
      <c r="C248" s="193" t="s">
        <v>13287</v>
      </c>
      <c r="D248" s="266"/>
      <c r="E248" s="42">
        <v>219534.06</v>
      </c>
      <c r="F248" s="494">
        <f t="shared" si="3"/>
        <v>481267416.28999972</v>
      </c>
    </row>
    <row r="249" spans="1:6" s="275" customFormat="1" ht="52.5" customHeight="1" x14ac:dyDescent="0.2">
      <c r="A249" s="464">
        <v>44586</v>
      </c>
      <c r="B249" s="5" t="s">
        <v>13328</v>
      </c>
      <c r="C249" s="193" t="s">
        <v>13330</v>
      </c>
      <c r="D249" s="266"/>
      <c r="E249" s="42">
        <v>279015</v>
      </c>
      <c r="F249" s="494">
        <f t="shared" si="3"/>
        <v>480988401.28999972</v>
      </c>
    </row>
    <row r="250" spans="1:6" s="275" customFormat="1" ht="96.75" customHeight="1" x14ac:dyDescent="0.2">
      <c r="A250" s="464">
        <v>44586</v>
      </c>
      <c r="B250" s="5" t="s">
        <v>13329</v>
      </c>
      <c r="C250" s="193" t="s">
        <v>13331</v>
      </c>
      <c r="D250" s="266"/>
      <c r="E250" s="42">
        <v>50000</v>
      </c>
      <c r="F250" s="494">
        <f t="shared" si="3"/>
        <v>480938401.28999972</v>
      </c>
    </row>
    <row r="251" spans="1:6" s="275" customFormat="1" ht="31.5" customHeight="1" x14ac:dyDescent="0.2">
      <c r="A251" s="464">
        <v>44586</v>
      </c>
      <c r="B251" s="5" t="s">
        <v>13325</v>
      </c>
      <c r="C251" s="193" t="s">
        <v>13332</v>
      </c>
      <c r="D251" s="266"/>
      <c r="E251" s="42">
        <v>70000</v>
      </c>
      <c r="F251" s="494">
        <f t="shared" si="3"/>
        <v>480868401.28999972</v>
      </c>
    </row>
    <row r="252" spans="1:6" s="275" customFormat="1" ht="84.75" customHeight="1" x14ac:dyDescent="0.2">
      <c r="A252" s="464">
        <v>44586</v>
      </c>
      <c r="B252" s="5" t="s">
        <v>13326</v>
      </c>
      <c r="C252" s="193" t="s">
        <v>13333</v>
      </c>
      <c r="D252" s="266"/>
      <c r="E252" s="42">
        <v>18000</v>
      </c>
      <c r="F252" s="494">
        <f t="shared" si="3"/>
        <v>480850401.28999972</v>
      </c>
    </row>
    <row r="253" spans="1:6" s="275" customFormat="1" ht="39" customHeight="1" x14ac:dyDescent="0.2">
      <c r="A253" s="464">
        <v>44586</v>
      </c>
      <c r="B253" s="5" t="s">
        <v>13327</v>
      </c>
      <c r="C253" s="193" t="s">
        <v>13334</v>
      </c>
      <c r="D253" s="266"/>
      <c r="E253" s="42">
        <v>126825</v>
      </c>
      <c r="F253" s="494">
        <f t="shared" si="3"/>
        <v>480723576.28999972</v>
      </c>
    </row>
    <row r="254" spans="1:6" s="275" customFormat="1" ht="42" customHeight="1" x14ac:dyDescent="0.2">
      <c r="A254" s="464">
        <v>44587</v>
      </c>
      <c r="B254" s="5" t="s">
        <v>13464</v>
      </c>
      <c r="C254" s="193" t="s">
        <v>13383</v>
      </c>
      <c r="D254" s="266"/>
      <c r="E254" s="42">
        <v>131052.5</v>
      </c>
      <c r="F254" s="494">
        <f t="shared" si="3"/>
        <v>480592523.78999972</v>
      </c>
    </row>
    <row r="255" spans="1:6" s="275" customFormat="1" ht="57" customHeight="1" x14ac:dyDescent="0.2">
      <c r="A255" s="464">
        <v>44587</v>
      </c>
      <c r="B255" s="5" t="s">
        <v>13465</v>
      </c>
      <c r="C255" s="193" t="s">
        <v>13384</v>
      </c>
      <c r="D255" s="266"/>
      <c r="E255" s="42">
        <v>131052.5</v>
      </c>
      <c r="F255" s="494">
        <f t="shared" si="3"/>
        <v>480461471.28999972</v>
      </c>
    </row>
    <row r="256" spans="1:6" s="275" customFormat="1" ht="52.5" customHeight="1" x14ac:dyDescent="0.2">
      <c r="A256" s="464">
        <v>44587</v>
      </c>
      <c r="B256" s="5" t="s">
        <v>13466</v>
      </c>
      <c r="C256" s="193" t="s">
        <v>13385</v>
      </c>
      <c r="D256" s="266"/>
      <c r="E256" s="42">
        <v>131052.5</v>
      </c>
      <c r="F256" s="494">
        <f t="shared" si="3"/>
        <v>480330418.78999972</v>
      </c>
    </row>
    <row r="257" spans="1:6" s="275" customFormat="1" ht="49.5" customHeight="1" x14ac:dyDescent="0.2">
      <c r="A257" s="464">
        <v>44587</v>
      </c>
      <c r="B257" s="5" t="s">
        <v>13467</v>
      </c>
      <c r="C257" s="193" t="s">
        <v>13386</v>
      </c>
      <c r="D257" s="266"/>
      <c r="E257" s="42">
        <v>131052.5</v>
      </c>
      <c r="F257" s="494">
        <f t="shared" si="3"/>
        <v>480199366.28999972</v>
      </c>
    </row>
    <row r="258" spans="1:6" s="275" customFormat="1" ht="56.25" customHeight="1" x14ac:dyDescent="0.2">
      <c r="A258" s="464">
        <v>44587</v>
      </c>
      <c r="B258" s="5" t="s">
        <v>13468</v>
      </c>
      <c r="C258" s="193" t="s">
        <v>13387</v>
      </c>
      <c r="D258" s="266"/>
      <c r="E258" s="42">
        <v>131052.5</v>
      </c>
      <c r="F258" s="494">
        <f t="shared" si="3"/>
        <v>480068313.78999972</v>
      </c>
    </row>
    <row r="259" spans="1:6" s="275" customFormat="1" ht="49.5" customHeight="1" x14ac:dyDescent="0.2">
      <c r="A259" s="464">
        <v>44587</v>
      </c>
      <c r="B259" s="5" t="s">
        <v>13469</v>
      </c>
      <c r="C259" s="193" t="s">
        <v>13517</v>
      </c>
      <c r="D259" s="266"/>
      <c r="E259" s="42">
        <v>444798.11</v>
      </c>
      <c r="F259" s="494">
        <f t="shared" si="3"/>
        <v>479623515.67999971</v>
      </c>
    </row>
    <row r="260" spans="1:6" s="275" customFormat="1" ht="46.5" customHeight="1" x14ac:dyDescent="0.2">
      <c r="A260" s="464">
        <v>44587</v>
      </c>
      <c r="B260" s="5" t="s">
        <v>13470</v>
      </c>
      <c r="C260" s="193" t="s">
        <v>13388</v>
      </c>
      <c r="D260" s="266"/>
      <c r="E260" s="42">
        <v>289421.08</v>
      </c>
      <c r="F260" s="494">
        <f t="shared" si="3"/>
        <v>479334094.59999973</v>
      </c>
    </row>
    <row r="261" spans="1:6" s="275" customFormat="1" ht="48" customHeight="1" x14ac:dyDescent="0.2">
      <c r="A261" s="464">
        <v>44587</v>
      </c>
      <c r="B261" s="5" t="s">
        <v>13444</v>
      </c>
      <c r="C261" s="193" t="s">
        <v>13389</v>
      </c>
      <c r="D261" s="266"/>
      <c r="E261" s="42">
        <v>131052.5</v>
      </c>
      <c r="F261" s="494">
        <f t="shared" si="3"/>
        <v>479203042.09999973</v>
      </c>
    </row>
    <row r="262" spans="1:6" s="275" customFormat="1" ht="51" customHeight="1" x14ac:dyDescent="0.2">
      <c r="A262" s="464">
        <v>44587</v>
      </c>
      <c r="B262" s="5" t="s">
        <v>13445</v>
      </c>
      <c r="C262" s="193" t="s">
        <v>13390</v>
      </c>
      <c r="D262" s="266"/>
      <c r="E262" s="42">
        <v>131052.5</v>
      </c>
      <c r="F262" s="494">
        <f t="shared" si="3"/>
        <v>479071989.59999973</v>
      </c>
    </row>
    <row r="263" spans="1:6" s="275" customFormat="1" ht="63.75" customHeight="1" x14ac:dyDescent="0.2">
      <c r="A263" s="464">
        <v>44587</v>
      </c>
      <c r="B263" s="5" t="s">
        <v>13446</v>
      </c>
      <c r="C263" s="193" t="s">
        <v>13436</v>
      </c>
      <c r="D263" s="266"/>
      <c r="E263" s="42">
        <v>240967.5</v>
      </c>
      <c r="F263" s="494">
        <f t="shared" si="3"/>
        <v>478831022.09999973</v>
      </c>
    </row>
    <row r="264" spans="1:6" s="275" customFormat="1" ht="60.75" customHeight="1" x14ac:dyDescent="0.2">
      <c r="A264" s="464">
        <v>44587</v>
      </c>
      <c r="B264" s="5" t="s">
        <v>13447</v>
      </c>
      <c r="C264" s="193" t="s">
        <v>13435</v>
      </c>
      <c r="D264" s="266"/>
      <c r="E264" s="42">
        <v>22500</v>
      </c>
      <c r="F264" s="494">
        <f t="shared" si="3"/>
        <v>478808522.09999973</v>
      </c>
    </row>
    <row r="265" spans="1:6" s="275" customFormat="1" ht="87" customHeight="1" x14ac:dyDescent="0.2">
      <c r="A265" s="464">
        <v>44587</v>
      </c>
      <c r="B265" s="5" t="s">
        <v>13448</v>
      </c>
      <c r="C265" s="193" t="s">
        <v>13434</v>
      </c>
      <c r="D265" s="266"/>
      <c r="E265" s="42">
        <v>18000</v>
      </c>
      <c r="F265" s="494">
        <f t="shared" si="3"/>
        <v>478790522.09999973</v>
      </c>
    </row>
    <row r="266" spans="1:6" s="275" customFormat="1" ht="50.25" customHeight="1" x14ac:dyDescent="0.2">
      <c r="A266" s="464">
        <v>44587</v>
      </c>
      <c r="B266" s="5" t="s">
        <v>13449</v>
      </c>
      <c r="C266" s="193" t="s">
        <v>13433</v>
      </c>
      <c r="D266" s="266"/>
      <c r="E266" s="42">
        <v>578258.52</v>
      </c>
      <c r="F266" s="494">
        <f t="shared" si="3"/>
        <v>478212263.57999974</v>
      </c>
    </row>
    <row r="267" spans="1:6" s="275" customFormat="1" ht="52.5" customHeight="1" x14ac:dyDescent="0.2">
      <c r="A267" s="464">
        <v>44587</v>
      </c>
      <c r="B267" s="5" t="s">
        <v>13437</v>
      </c>
      <c r="C267" s="193" t="s">
        <v>13432</v>
      </c>
      <c r="D267" s="266"/>
      <c r="E267" s="42">
        <v>257877.5</v>
      </c>
      <c r="F267" s="494">
        <f t="shared" si="3"/>
        <v>477954386.07999974</v>
      </c>
    </row>
    <row r="268" spans="1:6" s="275" customFormat="1" ht="63.75" customHeight="1" x14ac:dyDescent="0.2">
      <c r="A268" s="464">
        <v>44587</v>
      </c>
      <c r="B268" s="5" t="s">
        <v>13438</v>
      </c>
      <c r="C268" s="193" t="s">
        <v>13431</v>
      </c>
      <c r="D268" s="266"/>
      <c r="E268" s="42">
        <v>9000</v>
      </c>
      <c r="F268" s="494">
        <f t="shared" si="3"/>
        <v>477945386.07999974</v>
      </c>
    </row>
    <row r="269" spans="1:6" s="275" customFormat="1" ht="58.5" customHeight="1" x14ac:dyDescent="0.2">
      <c r="A269" s="464">
        <v>44587</v>
      </c>
      <c r="B269" s="5" t="s">
        <v>13439</v>
      </c>
      <c r="C269" s="193" t="s">
        <v>13430</v>
      </c>
      <c r="D269" s="266"/>
      <c r="E269" s="42">
        <v>126825</v>
      </c>
      <c r="F269" s="494">
        <f t="shared" si="3"/>
        <v>477818561.07999974</v>
      </c>
    </row>
    <row r="270" spans="1:6" s="275" customFormat="1" ht="48.75" customHeight="1" x14ac:dyDescent="0.2">
      <c r="A270" s="464">
        <v>44587</v>
      </c>
      <c r="B270" s="5" t="s">
        <v>13440</v>
      </c>
      <c r="C270" s="193" t="s">
        <v>13429</v>
      </c>
      <c r="D270" s="266"/>
      <c r="E270" s="42">
        <v>101460</v>
      </c>
      <c r="F270" s="494">
        <f t="shared" ref="F270:F311" si="4">F269-E270</f>
        <v>477717101.07999974</v>
      </c>
    </row>
    <row r="271" spans="1:6" s="275" customFormat="1" ht="55.5" customHeight="1" x14ac:dyDescent="0.2">
      <c r="A271" s="464">
        <v>44587</v>
      </c>
      <c r="B271" s="5" t="s">
        <v>13441</v>
      </c>
      <c r="C271" s="193" t="s">
        <v>13428</v>
      </c>
      <c r="D271" s="266"/>
      <c r="E271" s="42">
        <v>207147.5</v>
      </c>
      <c r="F271" s="494">
        <f t="shared" si="4"/>
        <v>477509953.57999974</v>
      </c>
    </row>
    <row r="272" spans="1:6" s="275" customFormat="1" ht="77.25" customHeight="1" x14ac:dyDescent="0.2">
      <c r="A272" s="464">
        <v>44587</v>
      </c>
      <c r="B272" s="5" t="s">
        <v>13442</v>
      </c>
      <c r="C272" s="193" t="s">
        <v>13427</v>
      </c>
      <c r="D272" s="266"/>
      <c r="E272" s="42">
        <v>608760</v>
      </c>
      <c r="F272" s="494">
        <f t="shared" si="4"/>
        <v>476901193.57999974</v>
      </c>
    </row>
    <row r="273" spans="1:6" s="275" customFormat="1" ht="75" customHeight="1" x14ac:dyDescent="0.2">
      <c r="A273" s="464">
        <v>44587</v>
      </c>
      <c r="B273" s="5" t="s">
        <v>13443</v>
      </c>
      <c r="C273" s="193" t="s">
        <v>13426</v>
      </c>
      <c r="D273" s="266"/>
      <c r="E273" s="42">
        <v>9000</v>
      </c>
      <c r="F273" s="494">
        <f t="shared" si="4"/>
        <v>476892193.57999974</v>
      </c>
    </row>
    <row r="274" spans="1:6" s="275" customFormat="1" ht="42.75" customHeight="1" x14ac:dyDescent="0.2">
      <c r="A274" s="464">
        <v>44587</v>
      </c>
      <c r="B274" s="5" t="s">
        <v>13515</v>
      </c>
      <c r="C274" s="193" t="s">
        <v>13425</v>
      </c>
      <c r="D274" s="266"/>
      <c r="E274" s="42">
        <v>558605.36</v>
      </c>
      <c r="F274" s="494">
        <f t="shared" si="4"/>
        <v>476333588.21999973</v>
      </c>
    </row>
    <row r="275" spans="1:6" s="275" customFormat="1" ht="43.5" customHeight="1" x14ac:dyDescent="0.2">
      <c r="A275" s="464">
        <v>44587</v>
      </c>
      <c r="B275" s="5" t="s">
        <v>13516</v>
      </c>
      <c r="C275" s="193" t="s">
        <v>13424</v>
      </c>
      <c r="D275" s="266"/>
      <c r="E275" s="42">
        <v>4813527.1100000003</v>
      </c>
      <c r="F275" s="494">
        <f t="shared" si="4"/>
        <v>471520061.10999972</v>
      </c>
    </row>
    <row r="276" spans="1:6" s="275" customFormat="1" ht="42" customHeight="1" x14ac:dyDescent="0.2">
      <c r="A276" s="464">
        <v>44588</v>
      </c>
      <c r="B276" s="5" t="s">
        <v>13471</v>
      </c>
      <c r="C276" s="193" t="s">
        <v>13423</v>
      </c>
      <c r="D276" s="266"/>
      <c r="E276" s="42">
        <v>23510</v>
      </c>
      <c r="F276" s="494">
        <f t="shared" si="4"/>
        <v>471496551.10999972</v>
      </c>
    </row>
    <row r="277" spans="1:6" s="275" customFormat="1" ht="41.25" customHeight="1" x14ac:dyDescent="0.2">
      <c r="A277" s="464">
        <v>44588</v>
      </c>
      <c r="B277" s="5" t="s">
        <v>13472</v>
      </c>
      <c r="C277" s="193" t="s">
        <v>13422</v>
      </c>
      <c r="D277" s="266"/>
      <c r="E277" s="42">
        <v>5918</v>
      </c>
      <c r="F277" s="494">
        <f t="shared" si="4"/>
        <v>471490633.10999972</v>
      </c>
    </row>
    <row r="278" spans="1:6" s="275" customFormat="1" ht="51" customHeight="1" x14ac:dyDescent="0.2">
      <c r="A278" s="464">
        <v>44588</v>
      </c>
      <c r="B278" s="5" t="s">
        <v>13473</v>
      </c>
      <c r="C278" s="193" t="s">
        <v>13421</v>
      </c>
      <c r="D278" s="266"/>
      <c r="E278" s="42">
        <v>366929.98</v>
      </c>
      <c r="F278" s="494">
        <f t="shared" si="4"/>
        <v>471123703.1299997</v>
      </c>
    </row>
    <row r="279" spans="1:6" s="275" customFormat="1" ht="18.75" customHeight="1" x14ac:dyDescent="0.2">
      <c r="A279" s="464">
        <v>44588</v>
      </c>
      <c r="B279" s="5">
        <v>62227</v>
      </c>
      <c r="C279" s="193" t="s">
        <v>41</v>
      </c>
      <c r="D279" s="266"/>
      <c r="E279" s="42">
        <v>0</v>
      </c>
      <c r="F279" s="494">
        <f t="shared" si="4"/>
        <v>471123703.1299997</v>
      </c>
    </row>
    <row r="280" spans="1:6" s="275" customFormat="1" ht="51" customHeight="1" x14ac:dyDescent="0.2">
      <c r="A280" s="464">
        <v>44588</v>
      </c>
      <c r="B280" s="5" t="s">
        <v>13474</v>
      </c>
      <c r="C280" s="193" t="s">
        <v>13420</v>
      </c>
      <c r="D280" s="266"/>
      <c r="E280" s="42">
        <v>71162.320000000007</v>
      </c>
      <c r="F280" s="494">
        <f t="shared" si="4"/>
        <v>471052540.8099997</v>
      </c>
    </row>
    <row r="281" spans="1:6" s="275" customFormat="1" ht="75" customHeight="1" x14ac:dyDescent="0.2">
      <c r="A281" s="464">
        <v>44588</v>
      </c>
      <c r="B281" s="5" t="s">
        <v>13450</v>
      </c>
      <c r="C281" s="193" t="s">
        <v>13419</v>
      </c>
      <c r="D281" s="266"/>
      <c r="E281" s="42">
        <v>9000</v>
      </c>
      <c r="F281" s="494">
        <f t="shared" si="4"/>
        <v>471043540.8099997</v>
      </c>
    </row>
    <row r="282" spans="1:6" s="275" customFormat="1" ht="40.5" customHeight="1" x14ac:dyDescent="0.2">
      <c r="A282" s="464">
        <v>44588</v>
      </c>
      <c r="B282" s="5" t="s">
        <v>13451</v>
      </c>
      <c r="C282" s="193" t="s">
        <v>13418</v>
      </c>
      <c r="D282" s="266"/>
      <c r="E282" s="42">
        <v>126825</v>
      </c>
      <c r="F282" s="494">
        <f t="shared" si="4"/>
        <v>470916715.8099997</v>
      </c>
    </row>
    <row r="283" spans="1:6" s="275" customFormat="1" ht="42" customHeight="1" x14ac:dyDescent="0.2">
      <c r="A283" s="464">
        <v>44588</v>
      </c>
      <c r="B283" s="5" t="s">
        <v>13452</v>
      </c>
      <c r="C283" s="193" t="s">
        <v>13417</v>
      </c>
      <c r="D283" s="266"/>
      <c r="E283" s="42">
        <v>426744.5</v>
      </c>
      <c r="F283" s="494">
        <f t="shared" si="4"/>
        <v>470489971.3099997</v>
      </c>
    </row>
    <row r="284" spans="1:6" s="275" customFormat="1" ht="45.75" customHeight="1" x14ac:dyDescent="0.2">
      <c r="A284" s="464">
        <v>44588</v>
      </c>
      <c r="B284" s="5" t="s">
        <v>13453</v>
      </c>
      <c r="C284" s="193" t="s">
        <v>13416</v>
      </c>
      <c r="D284" s="266"/>
      <c r="E284" s="42">
        <v>154472.13</v>
      </c>
      <c r="F284" s="494">
        <f t="shared" si="4"/>
        <v>470335499.17999971</v>
      </c>
    </row>
    <row r="285" spans="1:6" s="275" customFormat="1" ht="52.5" customHeight="1" x14ac:dyDescent="0.2">
      <c r="A285" s="464">
        <v>44588</v>
      </c>
      <c r="B285" s="5" t="s">
        <v>13454</v>
      </c>
      <c r="C285" s="193" t="s">
        <v>13415</v>
      </c>
      <c r="D285" s="266"/>
      <c r="E285" s="42">
        <v>126825</v>
      </c>
      <c r="F285" s="494">
        <f t="shared" si="4"/>
        <v>470208674.17999971</v>
      </c>
    </row>
    <row r="286" spans="1:6" s="275" customFormat="1" ht="56.25" customHeight="1" x14ac:dyDescent="0.2">
      <c r="A286" s="464">
        <v>44588</v>
      </c>
      <c r="B286" s="5" t="s">
        <v>13455</v>
      </c>
      <c r="C286" s="193" t="s">
        <v>13414</v>
      </c>
      <c r="D286" s="266"/>
      <c r="E286" s="42">
        <v>122597.5</v>
      </c>
      <c r="F286" s="494">
        <f t="shared" si="4"/>
        <v>470086076.67999971</v>
      </c>
    </row>
    <row r="287" spans="1:6" s="275" customFormat="1" ht="20.25" customHeight="1" x14ac:dyDescent="0.2">
      <c r="A287" s="464">
        <v>44588</v>
      </c>
      <c r="B287" s="5" t="s">
        <v>13511</v>
      </c>
      <c r="C287" s="193" t="s">
        <v>41</v>
      </c>
      <c r="D287" s="266"/>
      <c r="E287" s="42">
        <v>0</v>
      </c>
      <c r="F287" s="494">
        <f t="shared" si="4"/>
        <v>470086076.67999971</v>
      </c>
    </row>
    <row r="288" spans="1:6" s="275" customFormat="1" ht="34.5" customHeight="1" x14ac:dyDescent="0.2">
      <c r="A288" s="464">
        <v>44589</v>
      </c>
      <c r="B288" s="5" t="s">
        <v>13475</v>
      </c>
      <c r="C288" s="193" t="s">
        <v>13413</v>
      </c>
      <c r="D288" s="266"/>
      <c r="E288" s="42">
        <v>54416.91</v>
      </c>
      <c r="F288" s="494">
        <f t="shared" si="4"/>
        <v>470031659.76999968</v>
      </c>
    </row>
    <row r="289" spans="1:6" s="275" customFormat="1" ht="52.5" customHeight="1" x14ac:dyDescent="0.2">
      <c r="A289" s="464">
        <v>44589</v>
      </c>
      <c r="B289" s="5" t="s">
        <v>13476</v>
      </c>
      <c r="C289" s="193" t="s">
        <v>13412</v>
      </c>
      <c r="D289" s="266"/>
      <c r="E289" s="42">
        <v>316200</v>
      </c>
      <c r="F289" s="494">
        <f t="shared" si="4"/>
        <v>469715459.76999968</v>
      </c>
    </row>
    <row r="290" spans="1:6" s="275" customFormat="1" ht="41.25" customHeight="1" x14ac:dyDescent="0.2">
      <c r="A290" s="464">
        <v>44589</v>
      </c>
      <c r="B290" s="5" t="s">
        <v>13477</v>
      </c>
      <c r="C290" s="193" t="s">
        <v>13392</v>
      </c>
      <c r="D290" s="266"/>
      <c r="E290" s="42">
        <v>364325</v>
      </c>
      <c r="F290" s="494">
        <f t="shared" si="4"/>
        <v>469351134.76999968</v>
      </c>
    </row>
    <row r="291" spans="1:6" s="275" customFormat="1" ht="45" customHeight="1" x14ac:dyDescent="0.2">
      <c r="A291" s="464">
        <v>44589</v>
      </c>
      <c r="B291" s="5" t="s">
        <v>13478</v>
      </c>
      <c r="C291" s="193" t="s">
        <v>13391</v>
      </c>
      <c r="D291" s="266"/>
      <c r="E291" s="42">
        <v>103244.1</v>
      </c>
      <c r="F291" s="494">
        <f t="shared" si="4"/>
        <v>469247890.66999966</v>
      </c>
    </row>
    <row r="292" spans="1:6" s="275" customFormat="1" ht="58.5" customHeight="1" x14ac:dyDescent="0.2">
      <c r="A292" s="464">
        <v>44589</v>
      </c>
      <c r="B292" s="5" t="s">
        <v>13479</v>
      </c>
      <c r="C292" s="193" t="s">
        <v>13393</v>
      </c>
      <c r="D292" s="266"/>
      <c r="E292" s="42">
        <v>226000</v>
      </c>
      <c r="F292" s="494">
        <f t="shared" si="4"/>
        <v>469021890.66999966</v>
      </c>
    </row>
    <row r="293" spans="1:6" s="275" customFormat="1" ht="27.75" customHeight="1" x14ac:dyDescent="0.2">
      <c r="A293" s="464">
        <v>44589</v>
      </c>
      <c r="B293" s="5" t="s">
        <v>13480</v>
      </c>
      <c r="C293" s="193" t="s">
        <v>13394</v>
      </c>
      <c r="D293" s="266"/>
      <c r="E293" s="42">
        <v>294876.53000000003</v>
      </c>
      <c r="F293" s="494">
        <f t="shared" si="4"/>
        <v>468727014.13999969</v>
      </c>
    </row>
    <row r="294" spans="1:6" s="275" customFormat="1" ht="38.25" customHeight="1" x14ac:dyDescent="0.2">
      <c r="A294" s="464">
        <v>44589</v>
      </c>
      <c r="B294" s="5" t="s">
        <v>13481</v>
      </c>
      <c r="C294" s="193" t="s">
        <v>13395</v>
      </c>
      <c r="D294" s="266"/>
      <c r="E294" s="42">
        <v>684893</v>
      </c>
      <c r="F294" s="494">
        <f t="shared" si="4"/>
        <v>468042121.13999969</v>
      </c>
    </row>
    <row r="295" spans="1:6" s="275" customFormat="1" ht="45" customHeight="1" x14ac:dyDescent="0.2">
      <c r="A295" s="464">
        <v>44589</v>
      </c>
      <c r="B295" s="5" t="s">
        <v>13482</v>
      </c>
      <c r="C295" s="193" t="s">
        <v>13396</v>
      </c>
      <c r="D295" s="266"/>
      <c r="E295" s="42">
        <v>681690.97</v>
      </c>
      <c r="F295" s="494">
        <f t="shared" si="4"/>
        <v>467360430.16999966</v>
      </c>
    </row>
    <row r="296" spans="1:6" s="275" customFormat="1" ht="52.5" customHeight="1" x14ac:dyDescent="0.2">
      <c r="A296" s="464">
        <v>44589</v>
      </c>
      <c r="B296" s="5" t="s">
        <v>13483</v>
      </c>
      <c r="C296" s="193" t="s">
        <v>13397</v>
      </c>
      <c r="D296" s="266"/>
      <c r="E296" s="42">
        <v>25020.59</v>
      </c>
      <c r="F296" s="494">
        <f t="shared" si="4"/>
        <v>467335409.57999969</v>
      </c>
    </row>
    <row r="297" spans="1:6" s="275" customFormat="1" ht="66" customHeight="1" x14ac:dyDescent="0.2">
      <c r="A297" s="464">
        <v>44589</v>
      </c>
      <c r="B297" s="5" t="s">
        <v>13484</v>
      </c>
      <c r="C297" s="193" t="s">
        <v>13398</v>
      </c>
      <c r="D297" s="266"/>
      <c r="E297" s="42">
        <v>108548.6</v>
      </c>
      <c r="F297" s="494">
        <f t="shared" si="4"/>
        <v>467226860.97999966</v>
      </c>
    </row>
    <row r="298" spans="1:6" s="275" customFormat="1" ht="18.75" customHeight="1" x14ac:dyDescent="0.2">
      <c r="A298" s="464">
        <v>44589</v>
      </c>
      <c r="B298" s="5">
        <v>62239</v>
      </c>
      <c r="C298" s="193" t="s">
        <v>41</v>
      </c>
      <c r="D298" s="266"/>
      <c r="E298" s="42">
        <v>0</v>
      </c>
      <c r="F298" s="494">
        <f t="shared" si="4"/>
        <v>467226860.97999966</v>
      </c>
    </row>
    <row r="299" spans="1:6" s="275" customFormat="1" ht="19.5" customHeight="1" x14ac:dyDescent="0.2">
      <c r="A299" s="464">
        <v>44589</v>
      </c>
      <c r="B299" s="5">
        <v>62240</v>
      </c>
      <c r="C299" s="193" t="s">
        <v>41</v>
      </c>
      <c r="D299" s="266"/>
      <c r="E299" s="42">
        <v>0</v>
      </c>
      <c r="F299" s="494">
        <f t="shared" si="4"/>
        <v>467226860.97999966</v>
      </c>
    </row>
    <row r="300" spans="1:6" s="275" customFormat="1" ht="46.5" customHeight="1" x14ac:dyDescent="0.2">
      <c r="A300" s="464">
        <v>44589</v>
      </c>
      <c r="B300" s="5" t="s">
        <v>13485</v>
      </c>
      <c r="C300" s="193" t="s">
        <v>13411</v>
      </c>
      <c r="D300" s="266"/>
      <c r="E300" s="42">
        <v>101520.59</v>
      </c>
      <c r="F300" s="494">
        <f t="shared" si="4"/>
        <v>467125340.38999969</v>
      </c>
    </row>
    <row r="301" spans="1:6" s="275" customFormat="1" ht="54" customHeight="1" x14ac:dyDescent="0.2">
      <c r="A301" s="464">
        <v>44589</v>
      </c>
      <c r="B301" s="5" t="s">
        <v>13456</v>
      </c>
      <c r="C301" s="193" t="s">
        <v>13410</v>
      </c>
      <c r="D301" s="266"/>
      <c r="E301" s="42">
        <v>546947.30000000005</v>
      </c>
      <c r="F301" s="494">
        <f t="shared" si="4"/>
        <v>466578393.08999968</v>
      </c>
    </row>
    <row r="302" spans="1:6" s="275" customFormat="1" ht="55.5" customHeight="1" x14ac:dyDescent="0.2">
      <c r="A302" s="464">
        <v>44589</v>
      </c>
      <c r="B302" s="5" t="s">
        <v>13457</v>
      </c>
      <c r="C302" s="193" t="s">
        <v>13409</v>
      </c>
      <c r="D302" s="266"/>
      <c r="E302" s="42">
        <v>126825</v>
      </c>
      <c r="F302" s="494">
        <f t="shared" si="4"/>
        <v>466451568.08999968</v>
      </c>
    </row>
    <row r="303" spans="1:6" s="275" customFormat="1" ht="59.25" customHeight="1" x14ac:dyDescent="0.2">
      <c r="A303" s="464">
        <v>44589</v>
      </c>
      <c r="B303" s="5" t="s">
        <v>13458</v>
      </c>
      <c r="C303" s="193" t="s">
        <v>13408</v>
      </c>
      <c r="D303" s="266"/>
      <c r="E303" s="42">
        <v>109915</v>
      </c>
      <c r="F303" s="494">
        <f t="shared" si="4"/>
        <v>466341653.08999968</v>
      </c>
    </row>
    <row r="304" spans="1:6" s="275" customFormat="1" ht="100.5" customHeight="1" x14ac:dyDescent="0.2">
      <c r="A304" s="464">
        <v>44589</v>
      </c>
      <c r="B304" s="5" t="s">
        <v>13459</v>
      </c>
      <c r="C304" s="193" t="s">
        <v>13407</v>
      </c>
      <c r="D304" s="266"/>
      <c r="E304" s="42">
        <v>9039805.5899999999</v>
      </c>
      <c r="F304" s="494">
        <f t="shared" si="4"/>
        <v>457301847.4999997</v>
      </c>
    </row>
    <row r="305" spans="1:6" s="275" customFormat="1" ht="78" customHeight="1" x14ac:dyDescent="0.2">
      <c r="A305" s="464">
        <v>44589</v>
      </c>
      <c r="B305" s="5" t="s">
        <v>13460</v>
      </c>
      <c r="C305" s="193" t="s">
        <v>13406</v>
      </c>
      <c r="D305" s="266"/>
      <c r="E305" s="42">
        <v>22241700.829999998</v>
      </c>
      <c r="F305" s="494">
        <f t="shared" si="4"/>
        <v>435060146.66999972</v>
      </c>
    </row>
    <row r="306" spans="1:6" s="275" customFormat="1" ht="48" customHeight="1" x14ac:dyDescent="0.2">
      <c r="A306" s="464">
        <v>44589</v>
      </c>
      <c r="B306" s="5" t="s">
        <v>13461</v>
      </c>
      <c r="C306" s="193" t="s">
        <v>13405</v>
      </c>
      <c r="D306" s="266"/>
      <c r="E306" s="42">
        <v>2448239.4</v>
      </c>
      <c r="F306" s="494">
        <f t="shared" si="4"/>
        <v>432611907.26999974</v>
      </c>
    </row>
    <row r="307" spans="1:6" s="275" customFormat="1" ht="57" customHeight="1" x14ac:dyDescent="0.2">
      <c r="A307" s="464">
        <v>44589</v>
      </c>
      <c r="B307" s="5" t="s">
        <v>13462</v>
      </c>
      <c r="C307" s="193" t="s">
        <v>13404</v>
      </c>
      <c r="D307" s="266"/>
      <c r="E307" s="42">
        <v>738356.58</v>
      </c>
      <c r="F307" s="494">
        <f t="shared" si="4"/>
        <v>431873550.68999976</v>
      </c>
    </row>
    <row r="308" spans="1:6" s="275" customFormat="1" ht="41.25" customHeight="1" x14ac:dyDescent="0.2">
      <c r="A308" s="464">
        <v>44589</v>
      </c>
      <c r="B308" s="5" t="s">
        <v>13487</v>
      </c>
      <c r="C308" s="193" t="s">
        <v>13403</v>
      </c>
      <c r="D308" s="266"/>
      <c r="E308" s="42">
        <v>17679982.25</v>
      </c>
      <c r="F308" s="494">
        <f t="shared" si="4"/>
        <v>414193568.43999976</v>
      </c>
    </row>
    <row r="309" spans="1:6" s="275" customFormat="1" ht="63" customHeight="1" x14ac:dyDescent="0.2">
      <c r="A309" s="464">
        <v>44589</v>
      </c>
      <c r="B309" s="5" t="s">
        <v>13488</v>
      </c>
      <c r="C309" s="193" t="s">
        <v>13402</v>
      </c>
      <c r="D309" s="266"/>
      <c r="E309" s="42">
        <v>3048810</v>
      </c>
      <c r="F309" s="494">
        <f t="shared" si="4"/>
        <v>411144758.43999976</v>
      </c>
    </row>
    <row r="310" spans="1:6" s="275" customFormat="1" ht="36" customHeight="1" x14ac:dyDescent="0.2">
      <c r="A310" s="464">
        <v>44592</v>
      </c>
      <c r="B310" s="5" t="s">
        <v>13463</v>
      </c>
      <c r="C310" s="193" t="s">
        <v>13401</v>
      </c>
      <c r="D310" s="266"/>
      <c r="E310" s="42">
        <v>42944162.079999998</v>
      </c>
      <c r="F310" s="494">
        <f t="shared" si="4"/>
        <v>368200596.35999978</v>
      </c>
    </row>
    <row r="311" spans="1:6" s="275" customFormat="1" ht="39.75" customHeight="1" x14ac:dyDescent="0.2">
      <c r="A311" s="464">
        <v>44592</v>
      </c>
      <c r="B311" s="5" t="s">
        <v>13399</v>
      </c>
      <c r="C311" s="193" t="s">
        <v>13400</v>
      </c>
      <c r="D311" s="266"/>
      <c r="E311" s="42">
        <v>86214.32</v>
      </c>
      <c r="F311" s="494">
        <f t="shared" si="4"/>
        <v>368114382.03999978</v>
      </c>
    </row>
    <row r="312" spans="1:6" s="275" customFormat="1" ht="15" customHeight="1" x14ac:dyDescent="0.2">
      <c r="A312" s="871"/>
      <c r="B312" s="1057"/>
      <c r="C312" s="698"/>
      <c r="D312" s="284"/>
      <c r="E312" s="32"/>
      <c r="F312" s="112"/>
    </row>
    <row r="313" spans="1:6" s="275" customFormat="1" ht="15" customHeight="1" x14ac:dyDescent="0.2">
      <c r="A313" s="871"/>
      <c r="B313" s="1057"/>
      <c r="C313" s="698"/>
      <c r="D313" s="284"/>
      <c r="E313" s="32"/>
      <c r="F313" s="112"/>
    </row>
    <row r="314" spans="1:6" s="275" customFormat="1" ht="15" customHeight="1" x14ac:dyDescent="0.2">
      <c r="A314" s="871"/>
      <c r="B314" s="1057"/>
      <c r="C314" s="698"/>
      <c r="D314" s="284"/>
      <c r="E314" s="32"/>
      <c r="F314" s="112"/>
    </row>
    <row r="315" spans="1:6" s="275" customFormat="1" ht="15" customHeight="1" x14ac:dyDescent="0.2">
      <c r="A315" s="871"/>
      <c r="B315" s="1057"/>
      <c r="C315" s="698"/>
      <c r="D315" s="284"/>
      <c r="E315" s="32"/>
      <c r="F315" s="112"/>
    </row>
    <row r="316" spans="1:6" s="275" customFormat="1" ht="15" customHeight="1" x14ac:dyDescent="0.2">
      <c r="A316" s="871"/>
      <c r="B316" s="1057"/>
      <c r="C316" s="698"/>
      <c r="D316" s="284"/>
      <c r="E316" s="32"/>
      <c r="F316" s="112"/>
    </row>
    <row r="317" spans="1:6" s="275" customFormat="1" ht="15" customHeight="1" x14ac:dyDescent="0.2">
      <c r="A317" s="871"/>
      <c r="B317" s="1057"/>
      <c r="C317" s="698"/>
      <c r="D317" s="284"/>
      <c r="E317" s="32"/>
      <c r="F317" s="112"/>
    </row>
    <row r="318" spans="1:6" s="275" customFormat="1" ht="15" customHeight="1" x14ac:dyDescent="0.2">
      <c r="A318" s="871"/>
      <c r="B318" s="1057"/>
      <c r="C318" s="698"/>
      <c r="D318" s="284"/>
      <c r="E318" s="32"/>
      <c r="F318" s="112"/>
    </row>
    <row r="319" spans="1:6" s="275" customFormat="1" ht="15" customHeight="1" x14ac:dyDescent="0.2">
      <c r="A319" s="871"/>
      <c r="B319" s="1057"/>
      <c r="C319" s="698"/>
      <c r="D319" s="284"/>
      <c r="E319" s="32"/>
      <c r="F319" s="112"/>
    </row>
    <row r="320" spans="1:6" s="275" customFormat="1" ht="15" customHeight="1" x14ac:dyDescent="0.2">
      <c r="A320" s="871"/>
      <c r="B320" s="1057"/>
      <c r="C320" s="698"/>
      <c r="D320" s="284"/>
      <c r="E320" s="32"/>
      <c r="F320" s="112"/>
    </row>
    <row r="321" spans="1:6" s="275" customFormat="1" ht="15" customHeight="1" x14ac:dyDescent="0.2">
      <c r="A321" s="871"/>
      <c r="B321" s="1057"/>
      <c r="C321" s="698"/>
      <c r="D321" s="284"/>
      <c r="E321" s="32"/>
      <c r="F321" s="112"/>
    </row>
    <row r="322" spans="1:6" s="275" customFormat="1" ht="15" customHeight="1" x14ac:dyDescent="0.2">
      <c r="A322" s="871"/>
      <c r="B322" s="1057"/>
      <c r="C322" s="698"/>
      <c r="D322" s="284"/>
      <c r="E322" s="32"/>
      <c r="F322" s="112"/>
    </row>
    <row r="323" spans="1:6" s="275" customFormat="1" ht="15" customHeight="1" x14ac:dyDescent="0.2">
      <c r="A323" s="871"/>
      <c r="B323" s="1057"/>
      <c r="C323" s="698"/>
      <c r="D323" s="284"/>
      <c r="E323" s="32"/>
      <c r="F323" s="112"/>
    </row>
    <row r="324" spans="1:6" s="275" customFormat="1" ht="15" customHeight="1" x14ac:dyDescent="0.2">
      <c r="A324" s="871"/>
      <c r="B324" s="1057"/>
      <c r="C324" s="698"/>
      <c r="D324" s="284"/>
      <c r="E324" s="32"/>
      <c r="F324" s="112"/>
    </row>
    <row r="325" spans="1:6" s="275" customFormat="1" ht="15" customHeight="1" x14ac:dyDescent="0.2">
      <c r="A325" s="871"/>
      <c r="B325" s="1057"/>
      <c r="C325" s="698"/>
      <c r="D325" s="284"/>
      <c r="E325" s="32"/>
      <c r="F325" s="112"/>
    </row>
    <row r="326" spans="1:6" s="275" customFormat="1" ht="15" customHeight="1" x14ac:dyDescent="0.2">
      <c r="A326" s="871"/>
      <c r="B326" s="1057"/>
      <c r="C326" s="698"/>
      <c r="D326" s="284"/>
      <c r="E326" s="32"/>
      <c r="F326" s="112"/>
    </row>
    <row r="327" spans="1:6" s="275" customFormat="1" ht="15" customHeight="1" x14ac:dyDescent="0.2">
      <c r="A327" s="871"/>
      <c r="B327" s="1057"/>
      <c r="C327" s="698"/>
      <c r="D327" s="284"/>
      <c r="E327" s="32"/>
      <c r="F327" s="112"/>
    </row>
    <row r="328" spans="1:6" s="275" customFormat="1" ht="15" customHeight="1" x14ac:dyDescent="0.2">
      <c r="A328" s="871"/>
      <c r="B328" s="1057"/>
      <c r="C328" s="698"/>
      <c r="D328" s="284"/>
      <c r="E328" s="32"/>
      <c r="F328" s="112"/>
    </row>
    <row r="329" spans="1:6" s="275" customFormat="1" ht="15" customHeight="1" x14ac:dyDescent="0.2">
      <c r="A329" s="871"/>
      <c r="B329" s="1057"/>
      <c r="C329" s="698"/>
      <c r="D329" s="284"/>
      <c r="E329" s="32"/>
      <c r="F329" s="112"/>
    </row>
    <row r="330" spans="1:6" s="275" customFormat="1" ht="15" customHeight="1" x14ac:dyDescent="0.2">
      <c r="A330" s="871"/>
      <c r="B330" s="1057"/>
      <c r="C330" s="698"/>
      <c r="D330" s="284"/>
      <c r="E330" s="32"/>
      <c r="F330" s="112"/>
    </row>
    <row r="331" spans="1:6" s="275" customFormat="1" ht="15" customHeight="1" x14ac:dyDescent="0.2">
      <c r="A331" s="871"/>
      <c r="B331" s="1057"/>
      <c r="C331" s="698"/>
      <c r="D331" s="284"/>
      <c r="E331" s="32"/>
      <c r="F331" s="112"/>
    </row>
    <row r="332" spans="1:6" s="275" customFormat="1" ht="15" customHeight="1" x14ac:dyDescent="0.2">
      <c r="A332" s="871"/>
      <c r="B332" s="1057"/>
      <c r="C332" s="698"/>
      <c r="D332" s="284"/>
      <c r="E332" s="32"/>
      <c r="F332" s="112"/>
    </row>
    <row r="333" spans="1:6" s="275" customFormat="1" ht="15" customHeight="1" x14ac:dyDescent="0.2">
      <c r="A333" s="871"/>
      <c r="B333" s="1057"/>
      <c r="C333" s="698"/>
      <c r="D333" s="284"/>
      <c r="E333" s="32"/>
      <c r="F333" s="112"/>
    </row>
    <row r="334" spans="1:6" s="275" customFormat="1" ht="15" customHeight="1" x14ac:dyDescent="0.2">
      <c r="A334" s="871"/>
      <c r="B334" s="1057"/>
      <c r="C334" s="698"/>
      <c r="D334" s="284"/>
      <c r="E334" s="32"/>
      <c r="F334" s="112"/>
    </row>
    <row r="335" spans="1:6" s="275" customFormat="1" ht="15" customHeight="1" x14ac:dyDescent="0.2">
      <c r="A335" s="871"/>
      <c r="B335" s="1057"/>
      <c r="C335" s="698"/>
      <c r="D335" s="284"/>
      <c r="E335" s="32"/>
      <c r="F335" s="112"/>
    </row>
    <row r="336" spans="1:6" s="275" customFormat="1" ht="15" customHeight="1" x14ac:dyDescent="0.2">
      <c r="A336" s="871"/>
      <c r="B336" s="1057"/>
      <c r="C336" s="698"/>
      <c r="D336" s="284"/>
      <c r="E336" s="32"/>
      <c r="F336" s="112"/>
    </row>
    <row r="337" spans="1:6" s="275" customFormat="1" ht="15" customHeight="1" x14ac:dyDescent="0.2">
      <c r="A337" s="871"/>
      <c r="B337" s="1057"/>
      <c r="C337" s="698"/>
      <c r="D337" s="284"/>
      <c r="E337" s="32"/>
      <c r="F337" s="112"/>
    </row>
    <row r="338" spans="1:6" s="275" customFormat="1" ht="15" customHeight="1" x14ac:dyDescent="0.2">
      <c r="A338" s="871"/>
      <c r="B338" s="1057"/>
      <c r="C338" s="698"/>
      <c r="D338" s="284"/>
      <c r="E338" s="32"/>
      <c r="F338" s="112"/>
    </row>
    <row r="339" spans="1:6" s="275" customFormat="1" ht="15" customHeight="1" x14ac:dyDescent="0.2">
      <c r="A339" s="871"/>
      <c r="B339" s="1057"/>
      <c r="C339" s="698"/>
      <c r="D339" s="284"/>
      <c r="E339" s="32"/>
      <c r="F339" s="112"/>
    </row>
    <row r="340" spans="1:6" s="275" customFormat="1" ht="15" customHeight="1" x14ac:dyDescent="0.2">
      <c r="A340" s="871"/>
      <c r="B340" s="1057"/>
      <c r="C340" s="698"/>
      <c r="D340" s="284"/>
      <c r="E340" s="32"/>
      <c r="F340" s="112"/>
    </row>
    <row r="341" spans="1:6" s="275" customFormat="1" ht="15" customHeight="1" x14ac:dyDescent="0.2">
      <c r="A341" s="871"/>
      <c r="B341" s="1057"/>
      <c r="C341" s="698"/>
      <c r="D341" s="284"/>
      <c r="E341" s="32"/>
      <c r="F341" s="112"/>
    </row>
    <row r="342" spans="1:6" s="275" customFormat="1" ht="15" customHeight="1" x14ac:dyDescent="0.2">
      <c r="A342" s="871"/>
      <c r="B342" s="1057"/>
      <c r="C342" s="698"/>
      <c r="D342" s="284"/>
      <c r="E342" s="32"/>
      <c r="F342" s="112"/>
    </row>
    <row r="343" spans="1:6" s="275" customFormat="1" ht="15" customHeight="1" x14ac:dyDescent="0.2">
      <c r="A343" s="871"/>
      <c r="B343" s="1057"/>
      <c r="C343" s="698"/>
      <c r="D343" s="284"/>
      <c r="E343" s="32"/>
      <c r="F343" s="112"/>
    </row>
    <row r="344" spans="1:6" s="275" customFormat="1" ht="15" customHeight="1" x14ac:dyDescent="0.2">
      <c r="A344" s="871"/>
      <c r="B344" s="1057"/>
      <c r="C344" s="698"/>
      <c r="D344" s="284"/>
      <c r="E344" s="32"/>
      <c r="F344" s="112"/>
    </row>
    <row r="345" spans="1:6" s="275" customFormat="1" ht="15" customHeight="1" x14ac:dyDescent="0.2">
      <c r="A345" s="871"/>
      <c r="B345" s="1057"/>
      <c r="C345" s="698"/>
      <c r="D345" s="284"/>
      <c r="E345" s="32"/>
      <c r="F345" s="112"/>
    </row>
    <row r="346" spans="1:6" s="275" customFormat="1" ht="15" customHeight="1" x14ac:dyDescent="0.2">
      <c r="A346" s="871"/>
      <c r="B346" s="1057"/>
      <c r="C346" s="698"/>
      <c r="D346" s="284"/>
      <c r="E346" s="32"/>
      <c r="F346" s="112"/>
    </row>
    <row r="347" spans="1:6" s="275" customFormat="1" ht="15" customHeight="1" x14ac:dyDescent="0.2">
      <c r="A347" s="871"/>
      <c r="B347" s="1057"/>
      <c r="C347" s="698"/>
      <c r="D347" s="284"/>
      <c r="E347" s="32"/>
      <c r="F347" s="112"/>
    </row>
    <row r="348" spans="1:6" s="275" customFormat="1" ht="15" customHeight="1" x14ac:dyDescent="0.2">
      <c r="A348" s="871"/>
      <c r="B348" s="1057"/>
      <c r="C348" s="698"/>
      <c r="D348" s="284"/>
      <c r="E348" s="32"/>
      <c r="F348" s="112"/>
    </row>
    <row r="349" spans="1:6" s="275" customFormat="1" ht="15" customHeight="1" x14ac:dyDescent="0.2">
      <c r="A349" s="871"/>
      <c r="B349" s="1057"/>
      <c r="C349" s="698"/>
      <c r="D349" s="284"/>
      <c r="E349" s="32"/>
      <c r="F349" s="112"/>
    </row>
    <row r="350" spans="1:6" s="275" customFormat="1" ht="15" customHeight="1" x14ac:dyDescent="0.2">
      <c r="A350" s="871"/>
      <c r="B350" s="1057"/>
      <c r="C350" s="698"/>
      <c r="D350" s="284"/>
      <c r="E350" s="32"/>
      <c r="F350" s="112"/>
    </row>
    <row r="351" spans="1:6" s="275" customFormat="1" ht="15" customHeight="1" x14ac:dyDescent="0.2">
      <c r="A351" s="871"/>
      <c r="B351" s="1057"/>
      <c r="C351" s="698"/>
      <c r="D351" s="284"/>
      <c r="E351" s="32"/>
      <c r="F351" s="112"/>
    </row>
    <row r="352" spans="1:6" s="275" customFormat="1" ht="15" customHeight="1" x14ac:dyDescent="0.2">
      <c r="A352" s="871"/>
      <c r="B352" s="1057"/>
      <c r="C352" s="698"/>
      <c r="D352" s="284"/>
      <c r="E352" s="32"/>
      <c r="F352" s="112"/>
    </row>
    <row r="353" spans="1:60" s="275" customFormat="1" ht="15" customHeight="1" x14ac:dyDescent="0.2">
      <c r="A353" s="871"/>
      <c r="B353" s="1057"/>
      <c r="C353" s="698"/>
      <c r="D353" s="284"/>
      <c r="E353" s="32"/>
      <c r="F353" s="112"/>
    </row>
    <row r="354" spans="1:60" s="275" customFormat="1" ht="15" customHeight="1" x14ac:dyDescent="0.2">
      <c r="A354" s="871"/>
      <c r="B354" s="1057"/>
      <c r="C354" s="698"/>
      <c r="D354" s="284"/>
      <c r="E354" s="32"/>
      <c r="F354" s="112"/>
    </row>
    <row r="355" spans="1:60" s="275" customFormat="1" ht="15" customHeight="1" x14ac:dyDescent="0.2">
      <c r="A355" s="871"/>
      <c r="B355" s="1057"/>
      <c r="C355" s="698"/>
      <c r="D355" s="284"/>
      <c r="E355" s="32"/>
      <c r="F355" s="112"/>
    </row>
    <row r="356" spans="1:60" s="275" customFormat="1" ht="15" customHeight="1" x14ac:dyDescent="0.2">
      <c r="A356" s="871"/>
      <c r="B356" s="1057"/>
      <c r="C356" s="698"/>
      <c r="D356" s="284"/>
      <c r="E356" s="32"/>
      <c r="F356" s="112"/>
    </row>
    <row r="357" spans="1:60" s="275" customFormat="1" ht="15" customHeight="1" x14ac:dyDescent="0.2">
      <c r="A357" s="871"/>
      <c r="B357" s="1057"/>
      <c r="C357" s="698"/>
      <c r="D357" s="284"/>
      <c r="E357" s="32"/>
      <c r="F357" s="112"/>
    </row>
    <row r="358" spans="1:60" s="275" customFormat="1" ht="15" customHeight="1" x14ac:dyDescent="0.2">
      <c r="A358" s="871"/>
      <c r="B358" s="1057"/>
      <c r="C358" s="698"/>
      <c r="D358" s="284"/>
      <c r="E358" s="32"/>
      <c r="F358" s="112"/>
    </row>
    <row r="359" spans="1:60" s="275" customFormat="1" ht="15" customHeight="1" x14ac:dyDescent="0.2">
      <c r="A359" s="871"/>
      <c r="B359" s="1057"/>
      <c r="C359" s="698"/>
      <c r="D359" s="284"/>
      <c r="E359" s="32"/>
      <c r="F359" s="112"/>
    </row>
    <row r="360" spans="1:60" s="275" customFormat="1" ht="15" customHeight="1" x14ac:dyDescent="0.2">
      <c r="A360" s="871"/>
      <c r="B360" s="1057"/>
      <c r="C360" s="698"/>
      <c r="D360" s="284"/>
      <c r="E360" s="32"/>
      <c r="F360" s="112"/>
    </row>
    <row r="361" spans="1:60" s="275" customFormat="1" ht="15" customHeight="1" x14ac:dyDescent="0.2">
      <c r="A361" s="871"/>
      <c r="B361" s="1057"/>
      <c r="C361" s="698"/>
      <c r="D361" s="284"/>
      <c r="E361" s="32"/>
      <c r="F361" s="112"/>
    </row>
    <row r="362" spans="1:60" s="275" customFormat="1" ht="15" customHeight="1" x14ac:dyDescent="0.2">
      <c r="A362" s="871"/>
      <c r="B362" s="1057"/>
      <c r="C362" s="698"/>
      <c r="D362" s="284"/>
      <c r="E362" s="32"/>
      <c r="F362" s="112"/>
    </row>
    <row r="363" spans="1:60" s="275" customFormat="1" ht="15" customHeight="1" x14ac:dyDescent="0.2">
      <c r="A363" s="871"/>
      <c r="B363" s="1057"/>
      <c r="C363" s="698"/>
      <c r="D363" s="284"/>
      <c r="E363" s="32"/>
      <c r="F363" s="112"/>
    </row>
    <row r="364" spans="1:60" s="275" customFormat="1" ht="15" customHeight="1" x14ac:dyDescent="0.2">
      <c r="A364" s="871"/>
      <c r="B364" s="1057"/>
      <c r="C364" s="698"/>
      <c r="D364" s="284"/>
      <c r="E364" s="32"/>
      <c r="F364" s="112"/>
    </row>
    <row r="365" spans="1:60" s="275" customFormat="1" ht="15" customHeight="1" x14ac:dyDescent="0.2">
      <c r="A365" s="871"/>
      <c r="B365" s="1057"/>
      <c r="C365" s="698"/>
      <c r="D365" s="284"/>
      <c r="E365" s="32"/>
      <c r="F365" s="112"/>
    </row>
    <row r="366" spans="1:60" s="141" customFormat="1" ht="15" customHeight="1" x14ac:dyDescent="0.25">
      <c r="A366" s="1171" t="s">
        <v>0</v>
      </c>
      <c r="B366" s="1171"/>
      <c r="C366" s="1171"/>
      <c r="D366" s="1171"/>
      <c r="E366" s="1171"/>
      <c r="F366" s="1171"/>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76"/>
      <c r="AE366" s="276"/>
      <c r="AF366" s="276"/>
      <c r="AG366" s="276"/>
      <c r="AH366" s="276"/>
      <c r="AI366" s="276"/>
      <c r="AJ366" s="276"/>
      <c r="AK366" s="276"/>
      <c r="AL366" s="276"/>
      <c r="AM366" s="276"/>
      <c r="AN366" s="276"/>
      <c r="AO366" s="276"/>
      <c r="AP366" s="276"/>
      <c r="AQ366" s="276"/>
      <c r="AR366" s="276"/>
      <c r="AS366" s="276"/>
      <c r="AT366" s="276"/>
      <c r="AU366" s="276"/>
      <c r="AV366" s="276"/>
      <c r="AW366" s="276"/>
      <c r="AX366" s="276"/>
      <c r="AY366" s="276"/>
      <c r="AZ366" s="276"/>
      <c r="BA366" s="276"/>
      <c r="BB366" s="276"/>
      <c r="BC366" s="276"/>
      <c r="BD366" s="276"/>
      <c r="BE366" s="276"/>
      <c r="BF366" s="276"/>
      <c r="BG366" s="276"/>
      <c r="BH366" s="276"/>
    </row>
    <row r="367" spans="1:60" s="141" customFormat="1" ht="15" customHeight="1" x14ac:dyDescent="0.25">
      <c r="A367" s="1171" t="s">
        <v>1</v>
      </c>
      <c r="B367" s="1171"/>
      <c r="C367" s="1171"/>
      <c r="D367" s="1171"/>
      <c r="E367" s="1171"/>
      <c r="F367" s="1171"/>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276"/>
      <c r="AF367" s="276"/>
      <c r="AG367" s="276"/>
      <c r="AH367" s="276"/>
      <c r="AI367" s="276"/>
      <c r="AJ367" s="276"/>
      <c r="AK367" s="276"/>
      <c r="AL367" s="276"/>
      <c r="AM367" s="276"/>
      <c r="AN367" s="276"/>
      <c r="AO367" s="276"/>
      <c r="AP367" s="276"/>
      <c r="AQ367" s="276"/>
      <c r="AR367" s="276"/>
      <c r="AS367" s="276"/>
      <c r="AT367" s="276"/>
      <c r="AU367" s="276"/>
      <c r="AV367" s="276"/>
      <c r="AW367" s="276"/>
      <c r="AX367" s="276"/>
      <c r="AY367" s="276"/>
      <c r="AZ367" s="276"/>
      <c r="BA367" s="276"/>
      <c r="BB367" s="276"/>
      <c r="BC367" s="276"/>
      <c r="BD367" s="276"/>
      <c r="BE367" s="276"/>
      <c r="BF367" s="276"/>
      <c r="BG367" s="276"/>
      <c r="BH367" s="276"/>
    </row>
    <row r="368" spans="1:60" s="141" customFormat="1" ht="15" customHeight="1" x14ac:dyDescent="0.25">
      <c r="A368" s="1173" t="s">
        <v>12736</v>
      </c>
      <c r="B368" s="1173"/>
      <c r="C368" s="1173"/>
      <c r="D368" s="1173"/>
      <c r="E368" s="1173"/>
      <c r="F368" s="1173"/>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76"/>
      <c r="AE368" s="276"/>
      <c r="AF368" s="276"/>
      <c r="AG368" s="276"/>
      <c r="AH368" s="276"/>
      <c r="AI368" s="276"/>
      <c r="AJ368" s="276"/>
      <c r="AK368" s="276"/>
      <c r="AL368" s="276"/>
      <c r="AM368" s="276"/>
      <c r="AN368" s="276"/>
      <c r="AO368" s="276"/>
      <c r="AP368" s="276"/>
      <c r="AQ368" s="276"/>
      <c r="AR368" s="276"/>
      <c r="AS368" s="276"/>
      <c r="AT368" s="276"/>
      <c r="AU368" s="276"/>
      <c r="AV368" s="276"/>
      <c r="AW368" s="276"/>
      <c r="AX368" s="276"/>
      <c r="AY368" s="276"/>
      <c r="AZ368" s="276"/>
      <c r="BA368" s="276"/>
      <c r="BB368" s="276"/>
      <c r="BC368" s="276"/>
      <c r="BD368" s="276"/>
      <c r="BE368" s="276"/>
      <c r="BF368" s="276"/>
      <c r="BG368" s="276"/>
      <c r="BH368" s="276"/>
    </row>
    <row r="369" spans="1:60" s="141" customFormat="1" ht="15" customHeight="1" x14ac:dyDescent="0.25">
      <c r="A369" s="1173" t="s">
        <v>2</v>
      </c>
      <c r="B369" s="1173"/>
      <c r="C369" s="1173"/>
      <c r="D369" s="1173"/>
      <c r="E369" s="1173"/>
      <c r="F369" s="1173"/>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76"/>
      <c r="AE369" s="276"/>
      <c r="AF369" s="276"/>
      <c r="AG369" s="276"/>
      <c r="AH369" s="276"/>
      <c r="AI369" s="276"/>
      <c r="AJ369" s="276"/>
      <c r="AK369" s="276"/>
      <c r="AL369" s="276"/>
      <c r="AM369" s="276"/>
      <c r="AN369" s="276"/>
      <c r="AO369" s="276"/>
      <c r="AP369" s="276"/>
      <c r="AQ369" s="276"/>
      <c r="AR369" s="276"/>
      <c r="AS369" s="276"/>
      <c r="AT369" s="276"/>
      <c r="AU369" s="276"/>
      <c r="AV369" s="276"/>
      <c r="AW369" s="276"/>
      <c r="AX369" s="276"/>
      <c r="AY369" s="276"/>
      <c r="AZ369" s="276"/>
      <c r="BA369" s="276"/>
      <c r="BB369" s="276"/>
      <c r="BC369" s="276"/>
      <c r="BD369" s="276"/>
      <c r="BE369" s="276"/>
      <c r="BF369" s="276"/>
      <c r="BG369" s="276"/>
      <c r="BH369" s="276"/>
    </row>
    <row r="370" spans="1:60" s="141" customFormat="1" ht="15" customHeight="1" x14ac:dyDescent="0.25">
      <c r="A370" s="626"/>
      <c r="B370" s="627"/>
      <c r="C370" s="628"/>
      <c r="D370" s="629"/>
      <c r="E370" s="630"/>
      <c r="F370" s="631"/>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76"/>
      <c r="AE370" s="276"/>
      <c r="AF370" s="276"/>
      <c r="AG370" s="276"/>
      <c r="AH370" s="276"/>
      <c r="AI370" s="276"/>
      <c r="AJ370" s="276"/>
      <c r="AK370" s="276"/>
      <c r="AL370" s="276"/>
      <c r="AM370" s="276"/>
      <c r="AN370" s="276"/>
      <c r="AO370" s="276"/>
      <c r="AP370" s="276"/>
      <c r="AQ370" s="276"/>
      <c r="AR370" s="276"/>
      <c r="AS370" s="276"/>
      <c r="AT370" s="276"/>
      <c r="AU370" s="276"/>
      <c r="AV370" s="276"/>
      <c r="AW370" s="276"/>
      <c r="AX370" s="276"/>
      <c r="AY370" s="276"/>
      <c r="AZ370" s="276"/>
      <c r="BA370" s="276"/>
      <c r="BB370" s="276"/>
      <c r="BC370" s="276"/>
      <c r="BD370" s="276"/>
      <c r="BE370" s="276"/>
      <c r="BF370" s="276"/>
      <c r="BG370" s="276"/>
      <c r="BH370" s="276"/>
    </row>
    <row r="371" spans="1:60" s="141" customFormat="1" ht="15" customHeight="1" x14ac:dyDescent="0.2">
      <c r="A371" s="1315" t="s">
        <v>15</v>
      </c>
      <c r="B371" s="1316"/>
      <c r="C371" s="1316"/>
      <c r="D371" s="1316"/>
      <c r="E371" s="1316"/>
      <c r="F371" s="1317"/>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76"/>
      <c r="AE371" s="276"/>
      <c r="AF371" s="276"/>
      <c r="AG371" s="276"/>
      <c r="AH371" s="276"/>
      <c r="AI371" s="276"/>
      <c r="AJ371" s="276"/>
      <c r="AK371" s="276"/>
      <c r="AL371" s="276"/>
      <c r="AM371" s="276"/>
      <c r="AN371" s="276"/>
      <c r="AO371" s="276"/>
      <c r="AP371" s="276"/>
      <c r="AQ371" s="276"/>
      <c r="AR371" s="276"/>
      <c r="AS371" s="276"/>
      <c r="AT371" s="276"/>
      <c r="AU371" s="276"/>
      <c r="AV371" s="276"/>
      <c r="AW371" s="276"/>
      <c r="AX371" s="276"/>
      <c r="AY371" s="276"/>
      <c r="AZ371" s="276"/>
      <c r="BA371" s="276"/>
      <c r="BB371" s="276"/>
      <c r="BC371" s="276"/>
      <c r="BD371" s="276"/>
      <c r="BE371" s="276"/>
      <c r="BF371" s="276"/>
      <c r="BG371" s="276"/>
      <c r="BH371" s="276"/>
    </row>
    <row r="372" spans="1:60" s="141" customFormat="1" ht="15" customHeight="1" x14ac:dyDescent="0.2">
      <c r="A372" s="1318"/>
      <c r="B372" s="1319"/>
      <c r="C372" s="1319"/>
      <c r="D372" s="1319"/>
      <c r="E372" s="1319"/>
      <c r="F372" s="1320"/>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76"/>
      <c r="AE372" s="276"/>
      <c r="AF372" s="276"/>
      <c r="AG372" s="276"/>
      <c r="AH372" s="276"/>
      <c r="AI372" s="276"/>
      <c r="AJ372" s="276"/>
      <c r="AK372" s="276"/>
      <c r="AL372" s="276"/>
      <c r="AM372" s="276"/>
      <c r="AN372" s="276"/>
      <c r="AO372" s="276"/>
      <c r="AP372" s="276"/>
      <c r="AQ372" s="276"/>
      <c r="AR372" s="276"/>
      <c r="AS372" s="276"/>
      <c r="AT372" s="276"/>
      <c r="AU372" s="276"/>
      <c r="AV372" s="276"/>
      <c r="AW372" s="276"/>
      <c r="AX372" s="276"/>
      <c r="AY372" s="276"/>
      <c r="AZ372" s="276"/>
      <c r="BA372" s="276"/>
      <c r="BB372" s="276"/>
      <c r="BC372" s="276"/>
      <c r="BD372" s="276"/>
      <c r="BE372" s="276"/>
      <c r="BF372" s="276"/>
      <c r="BG372" s="276"/>
      <c r="BH372" s="276"/>
    </row>
    <row r="373" spans="1:60" s="141" customFormat="1" ht="15" customHeight="1" x14ac:dyDescent="0.2">
      <c r="A373" s="1314" t="s">
        <v>4</v>
      </c>
      <c r="B373" s="1314"/>
      <c r="C373" s="1314"/>
      <c r="D373" s="1314"/>
      <c r="E373" s="1314"/>
      <c r="F373" s="1041">
        <v>3282212616.4299998</v>
      </c>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c r="AK373" s="276"/>
      <c r="AL373" s="276"/>
      <c r="AM373" s="276"/>
      <c r="AN373" s="276"/>
      <c r="AO373" s="276"/>
      <c r="AP373" s="276"/>
      <c r="AQ373" s="276"/>
      <c r="AR373" s="276"/>
      <c r="AS373" s="276"/>
      <c r="AT373" s="276"/>
      <c r="AU373" s="276"/>
      <c r="AV373" s="276"/>
      <c r="AW373" s="276"/>
      <c r="AX373" s="276"/>
      <c r="AY373" s="276"/>
      <c r="AZ373" s="276"/>
      <c r="BA373" s="276"/>
      <c r="BB373" s="276"/>
      <c r="BC373" s="276"/>
      <c r="BD373" s="276"/>
      <c r="BE373" s="276"/>
      <c r="BF373" s="276"/>
      <c r="BG373" s="276"/>
      <c r="BH373" s="276"/>
    </row>
    <row r="374" spans="1:60" s="141" customFormat="1" ht="15" customHeight="1" x14ac:dyDescent="0.2">
      <c r="A374" s="719"/>
      <c r="B374" s="714"/>
      <c r="C374" s="719"/>
      <c r="D374" s="719"/>
      <c r="E374" s="719"/>
      <c r="F374" s="720"/>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276"/>
      <c r="AF374" s="276"/>
      <c r="AG374" s="276"/>
      <c r="AH374" s="276"/>
      <c r="AI374" s="276"/>
      <c r="AJ374" s="276"/>
      <c r="AK374" s="276"/>
      <c r="AL374" s="276"/>
      <c r="AM374" s="276"/>
      <c r="AN374" s="276"/>
      <c r="AO374" s="276"/>
      <c r="AP374" s="276"/>
      <c r="AQ374" s="276"/>
      <c r="AR374" s="276"/>
      <c r="AS374" s="276"/>
      <c r="AT374" s="276"/>
      <c r="AU374" s="276"/>
      <c r="AV374" s="276"/>
      <c r="AW374" s="276"/>
      <c r="AX374" s="276"/>
      <c r="AY374" s="276"/>
      <c r="AZ374" s="276"/>
      <c r="BA374" s="276"/>
      <c r="BB374" s="276"/>
      <c r="BC374" s="276"/>
      <c r="BD374" s="276"/>
      <c r="BE374" s="276"/>
      <c r="BF374" s="276"/>
      <c r="BG374" s="276"/>
      <c r="BH374" s="276"/>
    </row>
    <row r="375" spans="1:60" s="141" customFormat="1" ht="15" customHeight="1" x14ac:dyDescent="0.2">
      <c r="A375" s="1066" t="s">
        <v>5</v>
      </c>
      <c r="B375" s="1066" t="s">
        <v>6</v>
      </c>
      <c r="C375" s="1066" t="s">
        <v>22</v>
      </c>
      <c r="D375" s="1066" t="s">
        <v>8</v>
      </c>
      <c r="E375" s="1066" t="s">
        <v>9</v>
      </c>
      <c r="F375" s="1066" t="s">
        <v>6181</v>
      </c>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76"/>
      <c r="AE375" s="276"/>
      <c r="AF375" s="276"/>
      <c r="AG375" s="276"/>
      <c r="AH375" s="276"/>
      <c r="AI375" s="276"/>
      <c r="AJ375" s="276"/>
      <c r="AK375" s="276"/>
      <c r="AL375" s="276"/>
      <c r="AM375" s="276"/>
      <c r="AN375" s="276"/>
      <c r="AO375" s="276"/>
      <c r="AP375" s="276"/>
      <c r="AQ375" s="276"/>
      <c r="AR375" s="276"/>
      <c r="AS375" s="276"/>
      <c r="AT375" s="276"/>
      <c r="AU375" s="276"/>
      <c r="AV375" s="276"/>
      <c r="AW375" s="276"/>
      <c r="AX375" s="276"/>
      <c r="AY375" s="276"/>
      <c r="AZ375" s="276"/>
      <c r="BA375" s="276"/>
      <c r="BB375" s="276"/>
      <c r="BC375" s="276"/>
      <c r="BD375" s="276"/>
      <c r="BE375" s="276"/>
      <c r="BF375" s="276"/>
      <c r="BG375" s="276"/>
      <c r="BH375" s="276"/>
    </row>
    <row r="376" spans="1:60" s="141" customFormat="1" ht="15" customHeight="1" x14ac:dyDescent="0.2">
      <c r="A376" s="640"/>
      <c r="B376" s="4"/>
      <c r="C376" s="641" t="s">
        <v>16</v>
      </c>
      <c r="D376" s="723">
        <v>7668239.8399999999</v>
      </c>
      <c r="E376" s="153"/>
      <c r="F376" s="724">
        <f>F373+D376</f>
        <v>3289880856.27</v>
      </c>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276"/>
      <c r="AF376" s="276"/>
      <c r="AG376" s="276"/>
      <c r="AH376" s="276"/>
      <c r="AI376" s="276"/>
      <c r="AJ376" s="276"/>
      <c r="AK376" s="276"/>
      <c r="AL376" s="276"/>
      <c r="AM376" s="276"/>
      <c r="AN376" s="276"/>
      <c r="AO376" s="276"/>
      <c r="AP376" s="276"/>
      <c r="AQ376" s="276"/>
      <c r="AR376" s="276"/>
      <c r="AS376" s="276"/>
      <c r="AT376" s="276"/>
      <c r="AU376" s="276"/>
      <c r="AV376" s="276"/>
      <c r="AW376" s="276"/>
      <c r="AX376" s="276"/>
      <c r="AY376" s="276"/>
      <c r="AZ376" s="276"/>
      <c r="BA376" s="276"/>
      <c r="BB376" s="276"/>
      <c r="BC376" s="276"/>
      <c r="BD376" s="276"/>
      <c r="BE376" s="276"/>
      <c r="BF376" s="276"/>
      <c r="BG376" s="276"/>
      <c r="BH376" s="276"/>
    </row>
    <row r="377" spans="1:60" s="141" customFormat="1" ht="15" customHeight="1" x14ac:dyDescent="0.2">
      <c r="A377" s="640"/>
      <c r="B377" s="4"/>
      <c r="C377" s="641" t="s">
        <v>387</v>
      </c>
      <c r="D377" s="723"/>
      <c r="E377" s="153"/>
      <c r="F377" s="724">
        <f>F376+D377</f>
        <v>3289880856.27</v>
      </c>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276"/>
      <c r="AF377" s="276"/>
      <c r="AG377" s="276"/>
      <c r="AH377" s="276"/>
      <c r="AI377" s="276"/>
      <c r="AJ377" s="276"/>
      <c r="AK377" s="276"/>
      <c r="AL377" s="276"/>
      <c r="AM377" s="276"/>
      <c r="AN377" s="276"/>
      <c r="AO377" s="276"/>
      <c r="AP377" s="276"/>
      <c r="AQ377" s="276"/>
      <c r="AR377" s="276"/>
      <c r="AS377" s="276"/>
      <c r="AT377" s="276"/>
      <c r="AU377" s="276"/>
      <c r="AV377" s="276"/>
      <c r="AW377" s="276"/>
      <c r="AX377" s="276"/>
      <c r="AY377" s="276"/>
      <c r="AZ377" s="276"/>
      <c r="BA377" s="276"/>
      <c r="BB377" s="276"/>
      <c r="BC377" s="276"/>
      <c r="BD377" s="276"/>
      <c r="BE377" s="276"/>
      <c r="BF377" s="276"/>
      <c r="BG377" s="276"/>
      <c r="BH377" s="276"/>
    </row>
    <row r="378" spans="1:60" s="141" customFormat="1" ht="15" customHeight="1" x14ac:dyDescent="0.2">
      <c r="A378" s="640"/>
      <c r="B378" s="4"/>
      <c r="C378" s="641" t="s">
        <v>1759</v>
      </c>
      <c r="D378" s="723"/>
      <c r="E378" s="153"/>
      <c r="F378" s="724">
        <f>F377</f>
        <v>3289880856.27</v>
      </c>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76"/>
      <c r="AE378" s="276"/>
      <c r="AF378" s="276"/>
      <c r="AG378" s="276"/>
      <c r="AH378" s="276"/>
      <c r="AI378" s="276"/>
      <c r="AJ378" s="276"/>
      <c r="AK378" s="276"/>
      <c r="AL378" s="276"/>
      <c r="AM378" s="276"/>
      <c r="AN378" s="276"/>
      <c r="AO378" s="276"/>
      <c r="AP378" s="276"/>
      <c r="AQ378" s="276"/>
      <c r="AR378" s="276"/>
      <c r="AS378" s="276"/>
      <c r="AT378" s="276"/>
      <c r="AU378" s="276"/>
      <c r="AV378" s="276"/>
      <c r="AW378" s="276"/>
      <c r="AX378" s="276"/>
      <c r="AY378" s="276"/>
      <c r="AZ378" s="276"/>
      <c r="BA378" s="276"/>
      <c r="BB378" s="276"/>
      <c r="BC378" s="276"/>
      <c r="BD378" s="276"/>
      <c r="BE378" s="276"/>
      <c r="BF378" s="276"/>
      <c r="BG378" s="276"/>
      <c r="BH378" s="276"/>
    </row>
    <row r="379" spans="1:60" s="141" customFormat="1" ht="15" customHeight="1" x14ac:dyDescent="0.2">
      <c r="A379" s="644"/>
      <c r="B379" s="708"/>
      <c r="C379" s="641" t="s">
        <v>34</v>
      </c>
      <c r="D379" s="723"/>
      <c r="E379" s="723"/>
      <c r="F379" s="724">
        <f t="shared" ref="F379" si="5">F378</f>
        <v>3289880856.27</v>
      </c>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276"/>
      <c r="AF379" s="276"/>
      <c r="AG379" s="276"/>
      <c r="AH379" s="276"/>
      <c r="AI379" s="276"/>
      <c r="AJ379" s="276"/>
      <c r="AK379" s="276"/>
      <c r="AL379" s="276"/>
      <c r="AM379" s="276"/>
      <c r="AN379" s="276"/>
      <c r="AO379" s="276"/>
      <c r="AP379" s="276"/>
      <c r="AQ379" s="276"/>
      <c r="AR379" s="276"/>
      <c r="AS379" s="276"/>
      <c r="AT379" s="276"/>
      <c r="AU379" s="276"/>
      <c r="AV379" s="276"/>
      <c r="AW379" s="276"/>
      <c r="AX379" s="276"/>
      <c r="AY379" s="276"/>
      <c r="AZ379" s="276"/>
      <c r="BA379" s="276"/>
      <c r="BB379" s="276"/>
      <c r="BC379" s="276"/>
      <c r="BD379" s="276"/>
      <c r="BE379" s="276"/>
      <c r="BF379" s="276"/>
      <c r="BG379" s="276"/>
      <c r="BH379" s="276"/>
    </row>
    <row r="380" spans="1:60" s="141" customFormat="1" ht="15" customHeight="1" x14ac:dyDescent="0.2">
      <c r="A380" s="644"/>
      <c r="B380" s="708"/>
      <c r="C380" s="641" t="s">
        <v>16</v>
      </c>
      <c r="D380" s="645"/>
      <c r="E380" s="789">
        <v>151000000</v>
      </c>
      <c r="F380" s="724">
        <f>F379-E380</f>
        <v>3138880856.27</v>
      </c>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76"/>
      <c r="AE380" s="276"/>
      <c r="AF380" s="276"/>
      <c r="AG380" s="276"/>
      <c r="AH380" s="276"/>
      <c r="AI380" s="276"/>
      <c r="AJ380" s="276"/>
      <c r="AK380" s="276"/>
      <c r="AL380" s="276"/>
      <c r="AM380" s="276"/>
      <c r="AN380" s="276"/>
      <c r="AO380" s="276"/>
      <c r="AP380" s="276"/>
      <c r="AQ380" s="276"/>
      <c r="AR380" s="276"/>
      <c r="AS380" s="276"/>
      <c r="AT380" s="276"/>
      <c r="AU380" s="276"/>
      <c r="AV380" s="276"/>
      <c r="AW380" s="276"/>
      <c r="AX380" s="276"/>
      <c r="AY380" s="276"/>
      <c r="AZ380" s="276"/>
      <c r="BA380" s="276"/>
      <c r="BB380" s="276"/>
      <c r="BC380" s="276"/>
      <c r="BD380" s="276"/>
      <c r="BE380" s="276"/>
      <c r="BF380" s="276"/>
      <c r="BG380" s="276"/>
      <c r="BH380" s="276"/>
    </row>
    <row r="381" spans="1:60" s="141" customFormat="1" ht="15" customHeight="1" x14ac:dyDescent="0.2">
      <c r="A381" s="654"/>
      <c r="B381" s="708"/>
      <c r="C381" s="657" t="s">
        <v>1090</v>
      </c>
      <c r="D381" s="128"/>
      <c r="E381" s="153">
        <v>275379.92</v>
      </c>
      <c r="F381" s="724">
        <f t="shared" ref="F381:F433" si="6">F380-E381</f>
        <v>3138605476.3499999</v>
      </c>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76"/>
      <c r="AE381" s="276"/>
      <c r="AF381" s="276"/>
      <c r="AG381" s="276"/>
      <c r="AH381" s="276"/>
      <c r="AI381" s="276"/>
      <c r="AJ381" s="276"/>
      <c r="AK381" s="276"/>
      <c r="AL381" s="276"/>
      <c r="AM381" s="276"/>
      <c r="AN381" s="276"/>
      <c r="AO381" s="276"/>
      <c r="AP381" s="276"/>
      <c r="AQ381" s="276"/>
      <c r="AR381" s="276"/>
      <c r="AS381" s="276"/>
      <c r="AT381" s="276"/>
      <c r="AU381" s="276"/>
      <c r="AV381" s="276"/>
      <c r="AW381" s="276"/>
      <c r="AX381" s="276"/>
      <c r="AY381" s="276"/>
      <c r="AZ381" s="276"/>
      <c r="BA381" s="276"/>
      <c r="BB381" s="276"/>
      <c r="BC381" s="276"/>
      <c r="BD381" s="276"/>
      <c r="BE381" s="276"/>
      <c r="BF381" s="276"/>
      <c r="BG381" s="276"/>
      <c r="BH381" s="276"/>
    </row>
    <row r="382" spans="1:60" s="141" customFormat="1" ht="15" customHeight="1" x14ac:dyDescent="0.2">
      <c r="A382" s="654"/>
      <c r="B382" s="708"/>
      <c r="C382" s="656" t="s">
        <v>2479</v>
      </c>
      <c r="D382" s="128"/>
      <c r="E382" s="790">
        <v>140530.99</v>
      </c>
      <c r="F382" s="724">
        <f t="shared" si="6"/>
        <v>3138464945.3600001</v>
      </c>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276"/>
      <c r="AF382" s="276"/>
      <c r="AG382" s="276"/>
      <c r="AH382" s="276"/>
      <c r="AI382" s="276"/>
      <c r="AJ382" s="276"/>
      <c r="AK382" s="276"/>
      <c r="AL382" s="276"/>
      <c r="AM382" s="276"/>
      <c r="AN382" s="276"/>
      <c r="AO382" s="276"/>
      <c r="AP382" s="276"/>
      <c r="AQ382" s="276"/>
      <c r="AR382" s="276"/>
      <c r="AS382" s="276"/>
      <c r="AT382" s="276"/>
      <c r="AU382" s="276"/>
      <c r="AV382" s="276"/>
      <c r="AW382" s="276"/>
      <c r="AX382" s="276"/>
      <c r="AY382" s="276"/>
      <c r="AZ382" s="276"/>
      <c r="BA382" s="276"/>
      <c r="BB382" s="276"/>
      <c r="BC382" s="276"/>
      <c r="BD382" s="276"/>
      <c r="BE382" s="276"/>
      <c r="BF382" s="276"/>
      <c r="BG382" s="276"/>
      <c r="BH382" s="276"/>
    </row>
    <row r="383" spans="1:60" s="141" customFormat="1" ht="15" customHeight="1" x14ac:dyDescent="0.2">
      <c r="A383" s="654"/>
      <c r="B383" s="708"/>
      <c r="C383" s="657" t="s">
        <v>1083</v>
      </c>
      <c r="D383" s="128"/>
      <c r="E383" s="790">
        <v>2000</v>
      </c>
      <c r="F383" s="724">
        <f t="shared" si="6"/>
        <v>3138462945.3600001</v>
      </c>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276"/>
      <c r="AF383" s="276"/>
      <c r="AG383" s="276"/>
      <c r="AH383" s="276"/>
      <c r="AI383" s="276"/>
      <c r="AJ383" s="276"/>
      <c r="AK383" s="276"/>
      <c r="AL383" s="276"/>
      <c r="AM383" s="276"/>
      <c r="AN383" s="276"/>
      <c r="AO383" s="276"/>
      <c r="AP383" s="276"/>
      <c r="AQ383" s="276"/>
      <c r="AR383" s="276"/>
      <c r="AS383" s="276"/>
      <c r="AT383" s="276"/>
      <c r="AU383" s="276"/>
      <c r="AV383" s="276"/>
      <c r="AW383" s="276"/>
      <c r="AX383" s="276"/>
      <c r="AY383" s="276"/>
      <c r="AZ383" s="276"/>
      <c r="BA383" s="276"/>
      <c r="BB383" s="276"/>
      <c r="BC383" s="276"/>
      <c r="BD383" s="276"/>
      <c r="BE383" s="276"/>
      <c r="BF383" s="276"/>
      <c r="BG383" s="276"/>
      <c r="BH383" s="276"/>
    </row>
    <row r="384" spans="1:60" s="141" customFormat="1" ht="15" customHeight="1" x14ac:dyDescent="0.2">
      <c r="A384" s="654"/>
      <c r="B384" s="708"/>
      <c r="C384" s="657" t="s">
        <v>1358</v>
      </c>
      <c r="D384" s="128"/>
      <c r="E384" s="790">
        <v>175</v>
      </c>
      <c r="F384" s="724">
        <f t="shared" si="6"/>
        <v>3138462770.3600001</v>
      </c>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76"/>
      <c r="AE384" s="276"/>
      <c r="AF384" s="276"/>
      <c r="AG384" s="276"/>
      <c r="AH384" s="276"/>
      <c r="AI384" s="276"/>
      <c r="AJ384" s="276"/>
      <c r="AK384" s="276"/>
      <c r="AL384" s="276"/>
      <c r="AM384" s="276"/>
      <c r="AN384" s="276"/>
      <c r="AO384" s="276"/>
      <c r="AP384" s="276"/>
      <c r="AQ384" s="276"/>
      <c r="AR384" s="276"/>
      <c r="AS384" s="276"/>
      <c r="AT384" s="276"/>
      <c r="AU384" s="276"/>
      <c r="AV384" s="276"/>
      <c r="AW384" s="276"/>
      <c r="AX384" s="276"/>
      <c r="AY384" s="276"/>
      <c r="AZ384" s="276"/>
      <c r="BA384" s="276"/>
      <c r="BB384" s="276"/>
      <c r="BC384" s="276"/>
      <c r="BD384" s="276"/>
      <c r="BE384" s="276"/>
      <c r="BF384" s="276"/>
      <c r="BG384" s="276"/>
      <c r="BH384" s="276"/>
    </row>
    <row r="385" spans="1:60" s="141" customFormat="1" ht="60" customHeight="1" x14ac:dyDescent="0.2">
      <c r="A385" s="464">
        <v>44566</v>
      </c>
      <c r="B385" s="5">
        <v>34069</v>
      </c>
      <c r="C385" s="193" t="s">
        <v>12747</v>
      </c>
      <c r="D385" s="198"/>
      <c r="E385" s="42">
        <v>12662503.99</v>
      </c>
      <c r="F385" s="724">
        <f t="shared" si="6"/>
        <v>3125800266.3700004</v>
      </c>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276"/>
      <c r="AF385" s="276"/>
      <c r="AG385" s="276"/>
      <c r="AH385" s="276"/>
      <c r="AI385" s="276"/>
      <c r="AJ385" s="276"/>
      <c r="AK385" s="276"/>
      <c r="AL385" s="276"/>
      <c r="AM385" s="276"/>
      <c r="AN385" s="276"/>
      <c r="AO385" s="276"/>
      <c r="AP385" s="276"/>
      <c r="AQ385" s="276"/>
      <c r="AR385" s="276"/>
      <c r="AS385" s="276"/>
      <c r="AT385" s="276"/>
      <c r="AU385" s="276"/>
      <c r="AV385" s="276"/>
      <c r="AW385" s="276"/>
      <c r="AX385" s="276"/>
      <c r="AY385" s="276"/>
      <c r="AZ385" s="276"/>
      <c r="BA385" s="276"/>
      <c r="BB385" s="276"/>
      <c r="BC385" s="276"/>
      <c r="BD385" s="276"/>
      <c r="BE385" s="276"/>
      <c r="BF385" s="276"/>
      <c r="BG385" s="276"/>
      <c r="BH385" s="276"/>
    </row>
    <row r="386" spans="1:60" s="141" customFormat="1" ht="30.75" customHeight="1" x14ac:dyDescent="0.2">
      <c r="A386" s="464">
        <v>44566</v>
      </c>
      <c r="B386" s="5" t="s">
        <v>12742</v>
      </c>
      <c r="C386" s="193" t="s">
        <v>12748</v>
      </c>
      <c r="D386" s="198"/>
      <c r="E386" s="42">
        <v>4428412.71</v>
      </c>
      <c r="F386" s="724">
        <f t="shared" si="6"/>
        <v>3121371853.6600003</v>
      </c>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276"/>
      <c r="AF386" s="276"/>
      <c r="AG386" s="276"/>
      <c r="AH386" s="276"/>
      <c r="AI386" s="276"/>
      <c r="AJ386" s="276"/>
      <c r="AK386" s="276"/>
      <c r="AL386" s="276"/>
      <c r="AM386" s="276"/>
      <c r="AN386" s="276"/>
      <c r="AO386" s="276"/>
      <c r="AP386" s="276"/>
      <c r="AQ386" s="276"/>
      <c r="AR386" s="276"/>
      <c r="AS386" s="276"/>
      <c r="AT386" s="276"/>
      <c r="AU386" s="276"/>
      <c r="AV386" s="276"/>
      <c r="AW386" s="276"/>
      <c r="AX386" s="276"/>
      <c r="AY386" s="276"/>
      <c r="AZ386" s="276"/>
      <c r="BA386" s="276"/>
      <c r="BB386" s="276"/>
      <c r="BC386" s="276"/>
      <c r="BD386" s="276"/>
      <c r="BE386" s="276"/>
      <c r="BF386" s="276"/>
      <c r="BG386" s="276"/>
      <c r="BH386" s="276"/>
    </row>
    <row r="387" spans="1:60" s="141" customFormat="1" ht="44.25" customHeight="1" x14ac:dyDescent="0.2">
      <c r="A387" s="464">
        <v>44566</v>
      </c>
      <c r="B387" s="5" t="s">
        <v>12743</v>
      </c>
      <c r="C387" s="193" t="s">
        <v>12749</v>
      </c>
      <c r="D387" s="198"/>
      <c r="E387" s="42">
        <v>5818493.1100000003</v>
      </c>
      <c r="F387" s="724">
        <f t="shared" si="6"/>
        <v>3115553360.5500002</v>
      </c>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76"/>
      <c r="AE387" s="276"/>
      <c r="AF387" s="276"/>
      <c r="AG387" s="276"/>
      <c r="AH387" s="276"/>
      <c r="AI387" s="276"/>
      <c r="AJ387" s="276"/>
      <c r="AK387" s="276"/>
      <c r="AL387" s="276"/>
      <c r="AM387" s="276"/>
      <c r="AN387" s="276"/>
      <c r="AO387" s="276"/>
      <c r="AP387" s="276"/>
      <c r="AQ387" s="276"/>
      <c r="AR387" s="276"/>
      <c r="AS387" s="276"/>
      <c r="AT387" s="276"/>
      <c r="AU387" s="276"/>
      <c r="AV387" s="276"/>
      <c r="AW387" s="276"/>
      <c r="AX387" s="276"/>
      <c r="AY387" s="276"/>
      <c r="AZ387" s="276"/>
      <c r="BA387" s="276"/>
      <c r="BB387" s="276"/>
      <c r="BC387" s="276"/>
      <c r="BD387" s="276"/>
      <c r="BE387" s="276"/>
      <c r="BF387" s="276"/>
      <c r="BG387" s="276"/>
      <c r="BH387" s="276"/>
    </row>
    <row r="388" spans="1:60" s="141" customFormat="1" ht="42.75" customHeight="1" x14ac:dyDescent="0.2">
      <c r="A388" s="464">
        <v>44566</v>
      </c>
      <c r="B388" s="5" t="s">
        <v>12744</v>
      </c>
      <c r="C388" s="193" t="s">
        <v>12750</v>
      </c>
      <c r="D388" s="198"/>
      <c r="E388" s="42">
        <v>3302009.66</v>
      </c>
      <c r="F388" s="724">
        <f t="shared" si="6"/>
        <v>3112251350.8900003</v>
      </c>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276"/>
      <c r="AF388" s="276"/>
      <c r="AG388" s="276"/>
      <c r="AH388" s="276"/>
      <c r="AI388" s="276"/>
      <c r="AJ388" s="276"/>
      <c r="AK388" s="276"/>
      <c r="AL388" s="276"/>
      <c r="AM388" s="276"/>
      <c r="AN388" s="276"/>
      <c r="AO388" s="276"/>
      <c r="AP388" s="276"/>
      <c r="AQ388" s="276"/>
      <c r="AR388" s="276"/>
      <c r="AS388" s="276"/>
      <c r="AT388" s="276"/>
      <c r="AU388" s="276"/>
      <c r="AV388" s="276"/>
      <c r="AW388" s="276"/>
      <c r="AX388" s="276"/>
      <c r="AY388" s="276"/>
      <c r="AZ388" s="276"/>
      <c r="BA388" s="276"/>
      <c r="BB388" s="276"/>
      <c r="BC388" s="276"/>
      <c r="BD388" s="276"/>
      <c r="BE388" s="276"/>
      <c r="BF388" s="276"/>
      <c r="BG388" s="276"/>
      <c r="BH388" s="276"/>
    </row>
    <row r="389" spans="1:60" s="141" customFormat="1" ht="32.25" customHeight="1" x14ac:dyDescent="0.2">
      <c r="A389" s="464">
        <v>44566</v>
      </c>
      <c r="B389" s="5" t="s">
        <v>12745</v>
      </c>
      <c r="C389" s="193" t="s">
        <v>12751</v>
      </c>
      <c r="D389" s="198"/>
      <c r="E389" s="42">
        <v>3985224.88</v>
      </c>
      <c r="F389" s="724">
        <f t="shared" si="6"/>
        <v>3108266126.0100002</v>
      </c>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276"/>
      <c r="AE389" s="276"/>
      <c r="AF389" s="276"/>
      <c r="AG389" s="276"/>
      <c r="AH389" s="276"/>
      <c r="AI389" s="276"/>
      <c r="AJ389" s="276"/>
      <c r="AK389" s="276"/>
      <c r="AL389" s="276"/>
      <c r="AM389" s="276"/>
      <c r="AN389" s="276"/>
      <c r="AO389" s="276"/>
      <c r="AP389" s="276"/>
      <c r="AQ389" s="276"/>
      <c r="AR389" s="276"/>
      <c r="AS389" s="276"/>
      <c r="AT389" s="276"/>
      <c r="AU389" s="276"/>
      <c r="AV389" s="276"/>
      <c r="AW389" s="276"/>
      <c r="AX389" s="276"/>
      <c r="AY389" s="276"/>
      <c r="AZ389" s="276"/>
      <c r="BA389" s="276"/>
      <c r="BB389" s="276"/>
      <c r="BC389" s="276"/>
      <c r="BD389" s="276"/>
      <c r="BE389" s="276"/>
      <c r="BF389" s="276"/>
      <c r="BG389" s="276"/>
      <c r="BH389" s="276"/>
    </row>
    <row r="390" spans="1:60" s="141" customFormat="1" ht="27" customHeight="1" x14ac:dyDescent="0.2">
      <c r="A390" s="464">
        <v>44566</v>
      </c>
      <c r="B390" s="5" t="s">
        <v>12746</v>
      </c>
      <c r="C390" s="193" t="s">
        <v>12752</v>
      </c>
      <c r="D390" s="198"/>
      <c r="E390" s="42">
        <v>2344863.16</v>
      </c>
      <c r="F390" s="724">
        <f t="shared" si="6"/>
        <v>3105921262.8500004</v>
      </c>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6"/>
      <c r="AD390" s="276"/>
      <c r="AE390" s="276"/>
      <c r="AF390" s="276"/>
      <c r="AG390" s="276"/>
      <c r="AH390" s="276"/>
      <c r="AI390" s="276"/>
      <c r="AJ390" s="276"/>
      <c r="AK390" s="276"/>
      <c r="AL390" s="276"/>
      <c r="AM390" s="276"/>
      <c r="AN390" s="276"/>
      <c r="AO390" s="276"/>
      <c r="AP390" s="276"/>
      <c r="AQ390" s="276"/>
      <c r="AR390" s="276"/>
      <c r="AS390" s="276"/>
      <c r="AT390" s="276"/>
      <c r="AU390" s="276"/>
      <c r="AV390" s="276"/>
      <c r="AW390" s="276"/>
      <c r="AX390" s="276"/>
      <c r="AY390" s="276"/>
      <c r="AZ390" s="276"/>
      <c r="BA390" s="276"/>
      <c r="BB390" s="276"/>
      <c r="BC390" s="276"/>
      <c r="BD390" s="276"/>
      <c r="BE390" s="276"/>
      <c r="BF390" s="276"/>
      <c r="BG390" s="276"/>
      <c r="BH390" s="276"/>
    </row>
    <row r="391" spans="1:60" s="141" customFormat="1" ht="39.75" customHeight="1" x14ac:dyDescent="0.2">
      <c r="A391" s="464">
        <v>44567</v>
      </c>
      <c r="B391" s="5">
        <v>34070</v>
      </c>
      <c r="C391" s="193" t="s">
        <v>12753</v>
      </c>
      <c r="D391" s="198"/>
      <c r="E391" s="42">
        <v>1298683.71</v>
      </c>
      <c r="F391" s="724">
        <f t="shared" si="6"/>
        <v>3104622579.1400003</v>
      </c>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6"/>
      <c r="AD391" s="276"/>
      <c r="AE391" s="276"/>
      <c r="AF391" s="276"/>
      <c r="AG391" s="276"/>
      <c r="AH391" s="276"/>
      <c r="AI391" s="276"/>
      <c r="AJ391" s="276"/>
      <c r="AK391" s="276"/>
      <c r="AL391" s="276"/>
      <c r="AM391" s="276"/>
      <c r="AN391" s="276"/>
      <c r="AO391" s="276"/>
      <c r="AP391" s="276"/>
      <c r="AQ391" s="276"/>
      <c r="AR391" s="276"/>
      <c r="AS391" s="276"/>
      <c r="AT391" s="276"/>
      <c r="AU391" s="276"/>
      <c r="AV391" s="276"/>
      <c r="AW391" s="276"/>
      <c r="AX391" s="276"/>
      <c r="AY391" s="276"/>
      <c r="AZ391" s="276"/>
      <c r="BA391" s="276"/>
      <c r="BB391" s="276"/>
      <c r="BC391" s="276"/>
      <c r="BD391" s="276"/>
      <c r="BE391" s="276"/>
      <c r="BF391" s="276"/>
      <c r="BG391" s="276"/>
      <c r="BH391" s="276"/>
    </row>
    <row r="392" spans="1:60" s="141" customFormat="1" ht="45.75" customHeight="1" x14ac:dyDescent="0.2">
      <c r="A392" s="464">
        <v>44567</v>
      </c>
      <c r="B392" s="5" t="s">
        <v>12754</v>
      </c>
      <c r="C392" s="193" t="s">
        <v>12755</v>
      </c>
      <c r="D392" s="95"/>
      <c r="E392" s="42">
        <v>6192352.7400000002</v>
      </c>
      <c r="F392" s="724">
        <f t="shared" si="6"/>
        <v>3098430226.4000006</v>
      </c>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276"/>
      <c r="AF392" s="276"/>
      <c r="AG392" s="276"/>
      <c r="AH392" s="276"/>
      <c r="AI392" s="276"/>
      <c r="AJ392" s="276"/>
      <c r="AK392" s="276"/>
      <c r="AL392" s="276"/>
      <c r="AM392" s="276"/>
      <c r="AN392" s="276"/>
      <c r="AO392" s="276"/>
      <c r="AP392" s="276"/>
      <c r="AQ392" s="276"/>
      <c r="AR392" s="276"/>
      <c r="AS392" s="276"/>
      <c r="AT392" s="276"/>
      <c r="AU392" s="276"/>
      <c r="AV392" s="276"/>
      <c r="AW392" s="276"/>
      <c r="AX392" s="276"/>
      <c r="AY392" s="276"/>
      <c r="AZ392" s="276"/>
      <c r="BA392" s="276"/>
      <c r="BB392" s="276"/>
      <c r="BC392" s="276"/>
      <c r="BD392" s="276"/>
      <c r="BE392" s="276"/>
      <c r="BF392" s="276"/>
      <c r="BG392" s="276"/>
      <c r="BH392" s="276"/>
    </row>
    <row r="393" spans="1:60" s="141" customFormat="1" ht="34.5" customHeight="1" x14ac:dyDescent="0.2">
      <c r="A393" s="464">
        <v>44567</v>
      </c>
      <c r="B393" s="5" t="s">
        <v>12757</v>
      </c>
      <c r="C393" s="193" t="s">
        <v>12756</v>
      </c>
      <c r="D393" s="95"/>
      <c r="E393" s="42">
        <v>11598214.57</v>
      </c>
      <c r="F393" s="724">
        <f t="shared" si="6"/>
        <v>3086832011.8300004</v>
      </c>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76"/>
      <c r="AE393" s="276"/>
      <c r="AF393" s="276"/>
      <c r="AG393" s="276"/>
      <c r="AH393" s="276"/>
      <c r="AI393" s="276"/>
      <c r="AJ393" s="276"/>
      <c r="AK393" s="276"/>
      <c r="AL393" s="276"/>
      <c r="AM393" s="276"/>
      <c r="AN393" s="276"/>
      <c r="AO393" s="276"/>
      <c r="AP393" s="276"/>
      <c r="AQ393" s="276"/>
      <c r="AR393" s="276"/>
      <c r="AS393" s="276"/>
      <c r="AT393" s="276"/>
      <c r="AU393" s="276"/>
      <c r="AV393" s="276"/>
      <c r="AW393" s="276"/>
      <c r="AX393" s="276"/>
      <c r="AY393" s="276"/>
      <c r="AZ393" s="276"/>
      <c r="BA393" s="276"/>
      <c r="BB393" s="276"/>
      <c r="BC393" s="276"/>
      <c r="BD393" s="276"/>
      <c r="BE393" s="276"/>
      <c r="BF393" s="276"/>
      <c r="BG393" s="276"/>
      <c r="BH393" s="276"/>
    </row>
    <row r="394" spans="1:60" s="141" customFormat="1" ht="40.5" customHeight="1" x14ac:dyDescent="0.2">
      <c r="A394" s="464">
        <v>44572</v>
      </c>
      <c r="B394" s="5" t="s">
        <v>12961</v>
      </c>
      <c r="C394" s="193" t="s">
        <v>12967</v>
      </c>
      <c r="D394" s="95"/>
      <c r="E394" s="42">
        <v>2835852.84</v>
      </c>
      <c r="F394" s="724">
        <f t="shared" si="6"/>
        <v>3083996158.9900002</v>
      </c>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276"/>
      <c r="AF394" s="276"/>
      <c r="AG394" s="276"/>
      <c r="AH394" s="276"/>
      <c r="AI394" s="276"/>
      <c r="AJ394" s="276"/>
      <c r="AK394" s="276"/>
      <c r="AL394" s="276"/>
      <c r="AM394" s="276"/>
      <c r="AN394" s="276"/>
      <c r="AO394" s="276"/>
      <c r="AP394" s="276"/>
      <c r="AQ394" s="276"/>
      <c r="AR394" s="276"/>
      <c r="AS394" s="276"/>
      <c r="AT394" s="276"/>
      <c r="AU394" s="276"/>
      <c r="AV394" s="276"/>
      <c r="AW394" s="276"/>
      <c r="AX394" s="276"/>
      <c r="AY394" s="276"/>
      <c r="AZ394" s="276"/>
      <c r="BA394" s="276"/>
      <c r="BB394" s="276"/>
      <c r="BC394" s="276"/>
      <c r="BD394" s="276"/>
      <c r="BE394" s="276"/>
      <c r="BF394" s="276"/>
      <c r="BG394" s="276"/>
      <c r="BH394" s="276"/>
    </row>
    <row r="395" spans="1:60" s="141" customFormat="1" ht="36.75" customHeight="1" x14ac:dyDescent="0.2">
      <c r="A395" s="464">
        <v>44572</v>
      </c>
      <c r="B395" s="5" t="s">
        <v>12962</v>
      </c>
      <c r="C395" s="193" t="s">
        <v>12968</v>
      </c>
      <c r="D395" s="95"/>
      <c r="E395" s="42">
        <v>9455227.5299999993</v>
      </c>
      <c r="F395" s="724">
        <f t="shared" si="6"/>
        <v>3074540931.46</v>
      </c>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76"/>
      <c r="AE395" s="276"/>
      <c r="AF395" s="276"/>
      <c r="AG395" s="276"/>
      <c r="AH395" s="276"/>
      <c r="AI395" s="276"/>
      <c r="AJ395" s="276"/>
      <c r="AK395" s="276"/>
      <c r="AL395" s="276"/>
      <c r="AM395" s="276"/>
      <c r="AN395" s="276"/>
      <c r="AO395" s="276"/>
      <c r="AP395" s="276"/>
      <c r="AQ395" s="276"/>
      <c r="AR395" s="276"/>
      <c r="AS395" s="276"/>
      <c r="AT395" s="276"/>
      <c r="AU395" s="276"/>
      <c r="AV395" s="276"/>
      <c r="AW395" s="276"/>
      <c r="AX395" s="276"/>
      <c r="AY395" s="276"/>
      <c r="AZ395" s="276"/>
      <c r="BA395" s="276"/>
      <c r="BB395" s="276"/>
      <c r="BC395" s="276"/>
      <c r="BD395" s="276"/>
      <c r="BE395" s="276"/>
      <c r="BF395" s="276"/>
      <c r="BG395" s="276"/>
      <c r="BH395" s="276"/>
    </row>
    <row r="396" spans="1:60" s="141" customFormat="1" ht="54.75" customHeight="1" x14ac:dyDescent="0.2">
      <c r="A396" s="464">
        <v>44572</v>
      </c>
      <c r="B396" s="5" t="s">
        <v>12963</v>
      </c>
      <c r="C396" s="193" t="s">
        <v>12969</v>
      </c>
      <c r="D396" s="95"/>
      <c r="E396" s="42">
        <v>459675.12</v>
      </c>
      <c r="F396" s="724">
        <f t="shared" si="6"/>
        <v>3074081256.3400002</v>
      </c>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76"/>
      <c r="AE396" s="276"/>
      <c r="AF396" s="276"/>
      <c r="AG396" s="276"/>
      <c r="AH396" s="276"/>
      <c r="AI396" s="276"/>
      <c r="AJ396" s="276"/>
      <c r="AK396" s="276"/>
      <c r="AL396" s="276"/>
      <c r="AM396" s="276"/>
      <c r="AN396" s="276"/>
      <c r="AO396" s="276"/>
      <c r="AP396" s="276"/>
      <c r="AQ396" s="276"/>
      <c r="AR396" s="276"/>
      <c r="AS396" s="276"/>
      <c r="AT396" s="276"/>
      <c r="AU396" s="276"/>
      <c r="AV396" s="276"/>
      <c r="AW396" s="276"/>
      <c r="AX396" s="276"/>
      <c r="AY396" s="276"/>
      <c r="AZ396" s="276"/>
      <c r="BA396" s="276"/>
      <c r="BB396" s="276"/>
      <c r="BC396" s="276"/>
      <c r="BD396" s="276"/>
      <c r="BE396" s="276"/>
      <c r="BF396" s="276"/>
      <c r="BG396" s="276"/>
      <c r="BH396" s="276"/>
    </row>
    <row r="397" spans="1:60" s="141" customFormat="1" ht="43.5" customHeight="1" x14ac:dyDescent="0.2">
      <c r="A397" s="464">
        <v>44572</v>
      </c>
      <c r="B397" s="5" t="s">
        <v>12964</v>
      </c>
      <c r="C397" s="193" t="s">
        <v>12970</v>
      </c>
      <c r="D397" s="95"/>
      <c r="E397" s="42">
        <v>2296885.7599999998</v>
      </c>
      <c r="F397" s="724">
        <f t="shared" si="6"/>
        <v>3071784370.5799999</v>
      </c>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76"/>
      <c r="AE397" s="276"/>
      <c r="AF397" s="276"/>
      <c r="AG397" s="276"/>
      <c r="AH397" s="276"/>
      <c r="AI397" s="276"/>
      <c r="AJ397" s="276"/>
      <c r="AK397" s="276"/>
      <c r="AL397" s="276"/>
      <c r="AM397" s="276"/>
      <c r="AN397" s="276"/>
      <c r="AO397" s="276"/>
      <c r="AP397" s="276"/>
      <c r="AQ397" s="276"/>
      <c r="AR397" s="276"/>
      <c r="AS397" s="276"/>
      <c r="AT397" s="276"/>
      <c r="AU397" s="276"/>
      <c r="AV397" s="276"/>
      <c r="AW397" s="276"/>
      <c r="AX397" s="276"/>
      <c r="AY397" s="276"/>
      <c r="AZ397" s="276"/>
      <c r="BA397" s="276"/>
      <c r="BB397" s="276"/>
      <c r="BC397" s="276"/>
      <c r="BD397" s="276"/>
      <c r="BE397" s="276"/>
      <c r="BF397" s="276"/>
      <c r="BG397" s="276"/>
      <c r="BH397" s="276"/>
    </row>
    <row r="398" spans="1:60" s="141" customFormat="1" ht="57.75" customHeight="1" x14ac:dyDescent="0.2">
      <c r="A398" s="464">
        <v>44572</v>
      </c>
      <c r="B398" s="5" t="s">
        <v>12965</v>
      </c>
      <c r="C398" s="193" t="s">
        <v>12971</v>
      </c>
      <c r="D398" s="95"/>
      <c r="E398" s="42">
        <v>418612.56</v>
      </c>
      <c r="F398" s="724">
        <f t="shared" si="6"/>
        <v>3071365758.02</v>
      </c>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76"/>
      <c r="AE398" s="276"/>
      <c r="AF398" s="276"/>
      <c r="AG398" s="276"/>
      <c r="AH398" s="276"/>
      <c r="AI398" s="276"/>
      <c r="AJ398" s="276"/>
      <c r="AK398" s="276"/>
      <c r="AL398" s="276"/>
      <c r="AM398" s="276"/>
      <c r="AN398" s="276"/>
      <c r="AO398" s="276"/>
      <c r="AP398" s="276"/>
      <c r="AQ398" s="276"/>
      <c r="AR398" s="276"/>
      <c r="AS398" s="276"/>
      <c r="AT398" s="276"/>
      <c r="AU398" s="276"/>
      <c r="AV398" s="276"/>
      <c r="AW398" s="276"/>
      <c r="AX398" s="276"/>
      <c r="AY398" s="276"/>
      <c r="AZ398" s="276"/>
      <c r="BA398" s="276"/>
      <c r="BB398" s="276"/>
      <c r="BC398" s="276"/>
      <c r="BD398" s="276"/>
      <c r="BE398" s="276"/>
      <c r="BF398" s="276"/>
      <c r="BG398" s="276"/>
      <c r="BH398" s="276"/>
    </row>
    <row r="399" spans="1:60" s="141" customFormat="1" ht="29.25" customHeight="1" x14ac:dyDescent="0.2">
      <c r="A399" s="464">
        <v>44572</v>
      </c>
      <c r="B399" s="5" t="s">
        <v>12966</v>
      </c>
      <c r="C399" s="193" t="s">
        <v>12972</v>
      </c>
      <c r="D399" s="95"/>
      <c r="E399" s="42">
        <v>914520.71</v>
      </c>
      <c r="F399" s="724">
        <f t="shared" si="6"/>
        <v>3070451237.3099999</v>
      </c>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76"/>
      <c r="AE399" s="276"/>
      <c r="AF399" s="276"/>
      <c r="AG399" s="276"/>
      <c r="AH399" s="276"/>
      <c r="AI399" s="276"/>
      <c r="AJ399" s="276"/>
      <c r="AK399" s="276"/>
      <c r="AL399" s="276"/>
      <c r="AM399" s="276"/>
      <c r="AN399" s="276"/>
      <c r="AO399" s="276"/>
      <c r="AP399" s="276"/>
      <c r="AQ399" s="276"/>
      <c r="AR399" s="276"/>
      <c r="AS399" s="276"/>
      <c r="AT399" s="276"/>
      <c r="AU399" s="276"/>
      <c r="AV399" s="276"/>
      <c r="AW399" s="276"/>
      <c r="AX399" s="276"/>
      <c r="AY399" s="276"/>
      <c r="AZ399" s="276"/>
      <c r="BA399" s="276"/>
      <c r="BB399" s="276"/>
      <c r="BC399" s="276"/>
      <c r="BD399" s="276"/>
      <c r="BE399" s="276"/>
      <c r="BF399" s="276"/>
      <c r="BG399" s="276"/>
      <c r="BH399" s="276"/>
    </row>
    <row r="400" spans="1:60" s="141" customFormat="1" ht="21" customHeight="1" x14ac:dyDescent="0.2">
      <c r="A400" s="464">
        <v>44573</v>
      </c>
      <c r="B400" s="5">
        <v>34071</v>
      </c>
      <c r="C400" s="193" t="s">
        <v>41</v>
      </c>
      <c r="D400" s="95"/>
      <c r="E400" s="42">
        <v>0</v>
      </c>
      <c r="F400" s="724">
        <f t="shared" si="6"/>
        <v>3070451237.3099999</v>
      </c>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76"/>
      <c r="AE400" s="276"/>
      <c r="AF400" s="276"/>
      <c r="AG400" s="276"/>
      <c r="AH400" s="276"/>
      <c r="AI400" s="276"/>
      <c r="AJ400" s="276"/>
      <c r="AK400" s="276"/>
      <c r="AL400" s="276"/>
      <c r="AM400" s="276"/>
      <c r="AN400" s="276"/>
      <c r="AO400" s="276"/>
      <c r="AP400" s="276"/>
      <c r="AQ400" s="276"/>
      <c r="AR400" s="276"/>
      <c r="AS400" s="276"/>
      <c r="AT400" s="276"/>
      <c r="AU400" s="276"/>
      <c r="AV400" s="276"/>
      <c r="AW400" s="276"/>
      <c r="AX400" s="276"/>
      <c r="AY400" s="276"/>
      <c r="AZ400" s="276"/>
      <c r="BA400" s="276"/>
      <c r="BB400" s="276"/>
      <c r="BC400" s="276"/>
      <c r="BD400" s="276"/>
      <c r="BE400" s="276"/>
      <c r="BF400" s="276"/>
      <c r="BG400" s="276"/>
      <c r="BH400" s="276"/>
    </row>
    <row r="401" spans="1:60" s="141" customFormat="1" ht="39.75" customHeight="1" x14ac:dyDescent="0.2">
      <c r="A401" s="464">
        <v>44573</v>
      </c>
      <c r="B401" s="5">
        <v>34072</v>
      </c>
      <c r="C401" s="193" t="s">
        <v>12976</v>
      </c>
      <c r="D401" s="95"/>
      <c r="E401" s="42">
        <v>9272248.9600000009</v>
      </c>
      <c r="F401" s="724">
        <f t="shared" si="6"/>
        <v>3061178988.3499999</v>
      </c>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76"/>
      <c r="AE401" s="276"/>
      <c r="AF401" s="276"/>
      <c r="AG401" s="276"/>
      <c r="AH401" s="276"/>
      <c r="AI401" s="276"/>
      <c r="AJ401" s="276"/>
      <c r="AK401" s="276"/>
      <c r="AL401" s="276"/>
      <c r="AM401" s="276"/>
      <c r="AN401" s="276"/>
      <c r="AO401" s="276"/>
      <c r="AP401" s="276"/>
      <c r="AQ401" s="276"/>
      <c r="AR401" s="276"/>
      <c r="AS401" s="276"/>
      <c r="AT401" s="276"/>
      <c r="AU401" s="276"/>
      <c r="AV401" s="276"/>
      <c r="AW401" s="276"/>
      <c r="AX401" s="276"/>
      <c r="AY401" s="276"/>
      <c r="AZ401" s="276"/>
      <c r="BA401" s="276"/>
      <c r="BB401" s="276"/>
      <c r="BC401" s="276"/>
      <c r="BD401" s="276"/>
      <c r="BE401" s="276"/>
      <c r="BF401" s="276"/>
      <c r="BG401" s="276"/>
      <c r="BH401" s="276"/>
    </row>
    <row r="402" spans="1:60" s="141" customFormat="1" ht="43.5" customHeight="1" x14ac:dyDescent="0.2">
      <c r="A402" s="464">
        <v>44573</v>
      </c>
      <c r="B402" s="5">
        <v>34073</v>
      </c>
      <c r="C402" s="193" t="s">
        <v>12973</v>
      </c>
      <c r="D402" s="95"/>
      <c r="E402" s="42">
        <v>2618362.2000000002</v>
      </c>
      <c r="F402" s="724">
        <f t="shared" si="6"/>
        <v>3058560626.1500001</v>
      </c>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76"/>
      <c r="AE402" s="276"/>
      <c r="AF402" s="276"/>
      <c r="AG402" s="276"/>
      <c r="AH402" s="276"/>
      <c r="AI402" s="276"/>
      <c r="AJ402" s="276"/>
      <c r="AK402" s="276"/>
      <c r="AL402" s="276"/>
      <c r="AM402" s="276"/>
      <c r="AN402" s="276"/>
      <c r="AO402" s="276"/>
      <c r="AP402" s="276"/>
      <c r="AQ402" s="276"/>
      <c r="AR402" s="276"/>
      <c r="AS402" s="276"/>
      <c r="AT402" s="276"/>
      <c r="AU402" s="276"/>
      <c r="AV402" s="276"/>
      <c r="AW402" s="276"/>
      <c r="AX402" s="276"/>
      <c r="AY402" s="276"/>
      <c r="AZ402" s="276"/>
      <c r="BA402" s="276"/>
      <c r="BB402" s="276"/>
      <c r="BC402" s="276"/>
      <c r="BD402" s="276"/>
      <c r="BE402" s="276"/>
      <c r="BF402" s="276"/>
      <c r="BG402" s="276"/>
      <c r="BH402" s="276"/>
    </row>
    <row r="403" spans="1:60" s="141" customFormat="1" ht="41.25" customHeight="1" x14ac:dyDescent="0.2">
      <c r="A403" s="464">
        <v>44573</v>
      </c>
      <c r="B403" s="5" t="s">
        <v>12974</v>
      </c>
      <c r="C403" s="193" t="s">
        <v>12977</v>
      </c>
      <c r="D403" s="95"/>
      <c r="E403" s="42">
        <v>739158.55</v>
      </c>
      <c r="F403" s="724">
        <f t="shared" si="6"/>
        <v>3057821467.5999999</v>
      </c>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76"/>
      <c r="AE403" s="276"/>
      <c r="AF403" s="276"/>
      <c r="AG403" s="276"/>
      <c r="AH403" s="276"/>
      <c r="AI403" s="276"/>
      <c r="AJ403" s="276"/>
      <c r="AK403" s="276"/>
      <c r="AL403" s="276"/>
      <c r="AM403" s="276"/>
      <c r="AN403" s="276"/>
      <c r="AO403" s="276"/>
      <c r="AP403" s="276"/>
      <c r="AQ403" s="276"/>
      <c r="AR403" s="276"/>
      <c r="AS403" s="276"/>
      <c r="AT403" s="276"/>
      <c r="AU403" s="276"/>
      <c r="AV403" s="276"/>
      <c r="AW403" s="276"/>
      <c r="AX403" s="276"/>
      <c r="AY403" s="276"/>
      <c r="AZ403" s="276"/>
      <c r="BA403" s="276"/>
      <c r="BB403" s="276"/>
      <c r="BC403" s="276"/>
      <c r="BD403" s="276"/>
      <c r="BE403" s="276"/>
      <c r="BF403" s="276"/>
      <c r="BG403" s="276"/>
      <c r="BH403" s="276"/>
    </row>
    <row r="404" spans="1:60" s="141" customFormat="1" ht="41.25" customHeight="1" x14ac:dyDescent="0.2">
      <c r="A404" s="464">
        <v>44573</v>
      </c>
      <c r="B404" s="5" t="s">
        <v>12975</v>
      </c>
      <c r="C404" s="193" t="s">
        <v>12978</v>
      </c>
      <c r="D404" s="265"/>
      <c r="E404" s="42">
        <v>22935527.16</v>
      </c>
      <c r="F404" s="724">
        <f t="shared" si="6"/>
        <v>3034885940.4400001</v>
      </c>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276"/>
      <c r="AF404" s="276"/>
      <c r="AG404" s="276"/>
      <c r="AH404" s="276"/>
      <c r="AI404" s="276"/>
      <c r="AJ404" s="276"/>
      <c r="AK404" s="276"/>
      <c r="AL404" s="276"/>
      <c r="AM404" s="276"/>
      <c r="AN404" s="276"/>
      <c r="AO404" s="276"/>
      <c r="AP404" s="276"/>
      <c r="AQ404" s="276"/>
      <c r="AR404" s="276"/>
      <c r="AS404" s="276"/>
      <c r="AT404" s="276"/>
      <c r="AU404" s="276"/>
      <c r="AV404" s="276"/>
      <c r="AW404" s="276"/>
      <c r="AX404" s="276"/>
      <c r="AY404" s="276"/>
      <c r="AZ404" s="276"/>
      <c r="BA404" s="276"/>
      <c r="BB404" s="276"/>
      <c r="BC404" s="276"/>
      <c r="BD404" s="276"/>
      <c r="BE404" s="276"/>
      <c r="BF404" s="276"/>
      <c r="BG404" s="276"/>
      <c r="BH404" s="276"/>
    </row>
    <row r="405" spans="1:60" s="141" customFormat="1" ht="32.25" customHeight="1" x14ac:dyDescent="0.2">
      <c r="A405" s="464">
        <v>44575</v>
      </c>
      <c r="B405" s="5">
        <v>34074</v>
      </c>
      <c r="C405" s="193" t="s">
        <v>13094</v>
      </c>
      <c r="D405" s="95"/>
      <c r="E405" s="42">
        <v>15287872.310000001</v>
      </c>
      <c r="F405" s="724">
        <f t="shared" si="6"/>
        <v>3019598068.1300001</v>
      </c>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6"/>
      <c r="AF405" s="276"/>
      <c r="AG405" s="276"/>
      <c r="AH405" s="276"/>
      <c r="AI405" s="276"/>
      <c r="AJ405" s="276"/>
      <c r="AK405" s="276"/>
      <c r="AL405" s="276"/>
      <c r="AM405" s="276"/>
      <c r="AN405" s="276"/>
      <c r="AO405" s="276"/>
      <c r="AP405" s="276"/>
      <c r="AQ405" s="276"/>
      <c r="AR405" s="276"/>
      <c r="AS405" s="276"/>
      <c r="AT405" s="276"/>
      <c r="AU405" s="276"/>
      <c r="AV405" s="276"/>
      <c r="AW405" s="276"/>
      <c r="AX405" s="276"/>
      <c r="AY405" s="276"/>
      <c r="AZ405" s="276"/>
      <c r="BA405" s="276"/>
      <c r="BB405" s="276"/>
      <c r="BC405" s="276"/>
      <c r="BD405" s="276"/>
      <c r="BE405" s="276"/>
      <c r="BF405" s="276"/>
      <c r="BG405" s="276"/>
      <c r="BH405" s="276"/>
    </row>
    <row r="406" spans="1:60" s="141" customFormat="1" ht="55.5" customHeight="1" x14ac:dyDescent="0.2">
      <c r="A406" s="464">
        <v>44575</v>
      </c>
      <c r="B406" s="5" t="s">
        <v>13092</v>
      </c>
      <c r="C406" s="193" t="s">
        <v>13095</v>
      </c>
      <c r="D406" s="176"/>
      <c r="E406" s="42">
        <v>440523.6</v>
      </c>
      <c r="F406" s="724">
        <f t="shared" si="6"/>
        <v>3019157544.5300002</v>
      </c>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276"/>
      <c r="AF406" s="276"/>
      <c r="AG406" s="276"/>
      <c r="AH406" s="276"/>
      <c r="AI406" s="276"/>
      <c r="AJ406" s="276"/>
      <c r="AK406" s="276"/>
      <c r="AL406" s="276"/>
      <c r="AM406" s="276"/>
      <c r="AN406" s="276"/>
      <c r="AO406" s="276"/>
      <c r="AP406" s="276"/>
      <c r="AQ406" s="276"/>
      <c r="AR406" s="276"/>
      <c r="AS406" s="276"/>
      <c r="AT406" s="276"/>
      <c r="AU406" s="276"/>
      <c r="AV406" s="276"/>
      <c r="AW406" s="276"/>
      <c r="AX406" s="276"/>
      <c r="AY406" s="276"/>
      <c r="AZ406" s="276"/>
      <c r="BA406" s="276"/>
      <c r="BB406" s="276"/>
      <c r="BC406" s="276"/>
      <c r="BD406" s="276"/>
      <c r="BE406" s="276"/>
      <c r="BF406" s="276"/>
      <c r="BG406" s="276"/>
      <c r="BH406" s="276"/>
    </row>
    <row r="407" spans="1:60" s="141" customFormat="1" ht="39" customHeight="1" x14ac:dyDescent="0.2">
      <c r="A407" s="464">
        <v>44575</v>
      </c>
      <c r="B407" s="5" t="s">
        <v>13093</v>
      </c>
      <c r="C407" s="193" t="s">
        <v>13096</v>
      </c>
      <c r="D407" s="95"/>
      <c r="E407" s="42">
        <v>781770.69</v>
      </c>
      <c r="F407" s="724">
        <f t="shared" si="6"/>
        <v>3018375773.8400002</v>
      </c>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76"/>
      <c r="AE407" s="276"/>
      <c r="AF407" s="276"/>
      <c r="AG407" s="276"/>
      <c r="AH407" s="276"/>
      <c r="AI407" s="276"/>
      <c r="AJ407" s="276"/>
      <c r="AK407" s="276"/>
      <c r="AL407" s="276"/>
      <c r="AM407" s="276"/>
      <c r="AN407" s="276"/>
      <c r="AO407" s="276"/>
      <c r="AP407" s="276"/>
      <c r="AQ407" s="276"/>
      <c r="AR407" s="276"/>
      <c r="AS407" s="276"/>
      <c r="AT407" s="276"/>
      <c r="AU407" s="276"/>
      <c r="AV407" s="276"/>
      <c r="AW407" s="276"/>
      <c r="AX407" s="276"/>
      <c r="AY407" s="276"/>
      <c r="AZ407" s="276"/>
      <c r="BA407" s="276"/>
      <c r="BB407" s="276"/>
      <c r="BC407" s="276"/>
      <c r="BD407" s="276"/>
      <c r="BE407" s="276"/>
      <c r="BF407" s="276"/>
      <c r="BG407" s="276"/>
      <c r="BH407" s="276"/>
    </row>
    <row r="408" spans="1:60" s="141" customFormat="1" ht="22.5" customHeight="1" x14ac:dyDescent="0.2">
      <c r="A408" s="464">
        <v>44578</v>
      </c>
      <c r="B408" s="5">
        <v>34075</v>
      </c>
      <c r="C408" s="193" t="s">
        <v>41</v>
      </c>
      <c r="D408" s="95"/>
      <c r="E408" s="42">
        <v>0</v>
      </c>
      <c r="F408" s="724">
        <f t="shared" si="6"/>
        <v>3018375773.8400002</v>
      </c>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76"/>
      <c r="AE408" s="276"/>
      <c r="AF408" s="276"/>
      <c r="AG408" s="276"/>
      <c r="AH408" s="276"/>
      <c r="AI408" s="276"/>
      <c r="AJ408" s="276"/>
      <c r="AK408" s="276"/>
      <c r="AL408" s="276"/>
      <c r="AM408" s="276"/>
      <c r="AN408" s="276"/>
      <c r="AO408" s="276"/>
      <c r="AP408" s="276"/>
      <c r="AQ408" s="276"/>
      <c r="AR408" s="276"/>
      <c r="AS408" s="276"/>
      <c r="AT408" s="276"/>
      <c r="AU408" s="276"/>
      <c r="AV408" s="276"/>
      <c r="AW408" s="276"/>
      <c r="AX408" s="276"/>
      <c r="AY408" s="276"/>
      <c r="AZ408" s="276"/>
      <c r="BA408" s="276"/>
      <c r="BB408" s="276"/>
      <c r="BC408" s="276"/>
      <c r="BD408" s="276"/>
      <c r="BE408" s="276"/>
      <c r="BF408" s="276"/>
      <c r="BG408" s="276"/>
      <c r="BH408" s="276"/>
    </row>
    <row r="409" spans="1:60" s="141" customFormat="1" ht="30" customHeight="1" x14ac:dyDescent="0.2">
      <c r="A409" s="464">
        <v>44578</v>
      </c>
      <c r="B409" s="5">
        <v>34076</v>
      </c>
      <c r="C409" s="193" t="s">
        <v>13097</v>
      </c>
      <c r="D409" s="95"/>
      <c r="E409" s="42">
        <v>30376384.530000001</v>
      </c>
      <c r="F409" s="724">
        <f t="shared" si="6"/>
        <v>2987999389.3099999</v>
      </c>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76"/>
      <c r="AE409" s="276"/>
      <c r="AF409" s="276"/>
      <c r="AG409" s="276"/>
      <c r="AH409" s="276"/>
      <c r="AI409" s="276"/>
      <c r="AJ409" s="276"/>
      <c r="AK409" s="276"/>
      <c r="AL409" s="276"/>
      <c r="AM409" s="276"/>
      <c r="AN409" s="276"/>
      <c r="AO409" s="276"/>
      <c r="AP409" s="276"/>
      <c r="AQ409" s="276"/>
      <c r="AR409" s="276"/>
      <c r="AS409" s="276"/>
      <c r="AT409" s="276"/>
      <c r="AU409" s="276"/>
      <c r="AV409" s="276"/>
      <c r="AW409" s="276"/>
      <c r="AX409" s="276"/>
      <c r="AY409" s="276"/>
      <c r="AZ409" s="276"/>
      <c r="BA409" s="276"/>
      <c r="BB409" s="276"/>
      <c r="BC409" s="276"/>
      <c r="BD409" s="276"/>
      <c r="BE409" s="276"/>
      <c r="BF409" s="276"/>
      <c r="BG409" s="276"/>
      <c r="BH409" s="276"/>
    </row>
    <row r="410" spans="1:60" s="141" customFormat="1" ht="19.5" customHeight="1" x14ac:dyDescent="0.2">
      <c r="A410" s="464">
        <v>44578</v>
      </c>
      <c r="B410" s="5">
        <v>34077</v>
      </c>
      <c r="C410" s="193" t="s">
        <v>41</v>
      </c>
      <c r="D410" s="95"/>
      <c r="E410" s="42">
        <v>0</v>
      </c>
      <c r="F410" s="724">
        <f t="shared" si="6"/>
        <v>2987999389.3099999</v>
      </c>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276"/>
      <c r="AF410" s="276"/>
      <c r="AG410" s="276"/>
      <c r="AH410" s="276"/>
      <c r="AI410" s="276"/>
      <c r="AJ410" s="276"/>
      <c r="AK410" s="276"/>
      <c r="AL410" s="276"/>
      <c r="AM410" s="276"/>
      <c r="AN410" s="276"/>
      <c r="AO410" s="276"/>
      <c r="AP410" s="276"/>
      <c r="AQ410" s="276"/>
      <c r="AR410" s="276"/>
      <c r="AS410" s="276"/>
      <c r="AT410" s="276"/>
      <c r="AU410" s="276"/>
      <c r="AV410" s="276"/>
      <c r="AW410" s="276"/>
      <c r="AX410" s="276"/>
      <c r="AY410" s="276"/>
      <c r="AZ410" s="276"/>
      <c r="BA410" s="276"/>
      <c r="BB410" s="276"/>
      <c r="BC410" s="276"/>
      <c r="BD410" s="276"/>
      <c r="BE410" s="276"/>
      <c r="BF410" s="276"/>
      <c r="BG410" s="276"/>
      <c r="BH410" s="276"/>
    </row>
    <row r="411" spans="1:60" s="141" customFormat="1" ht="33.75" customHeight="1" x14ac:dyDescent="0.2">
      <c r="A411" s="464">
        <v>44578</v>
      </c>
      <c r="B411" s="5">
        <v>34078</v>
      </c>
      <c r="C411" s="193" t="s">
        <v>13098</v>
      </c>
      <c r="D411" s="95"/>
      <c r="E411" s="42">
        <v>270000</v>
      </c>
      <c r="F411" s="724">
        <f t="shared" si="6"/>
        <v>2987729389.3099999</v>
      </c>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276"/>
      <c r="AF411" s="276"/>
      <c r="AG411" s="276"/>
      <c r="AH411" s="276"/>
      <c r="AI411" s="276"/>
      <c r="AJ411" s="276"/>
      <c r="AK411" s="276"/>
      <c r="AL411" s="276"/>
      <c r="AM411" s="276"/>
      <c r="AN411" s="276"/>
      <c r="AO411" s="276"/>
      <c r="AP411" s="276"/>
      <c r="AQ411" s="276"/>
      <c r="AR411" s="276"/>
      <c r="AS411" s="276"/>
      <c r="AT411" s="276"/>
      <c r="AU411" s="276"/>
      <c r="AV411" s="276"/>
      <c r="AW411" s="276"/>
      <c r="AX411" s="276"/>
      <c r="AY411" s="276"/>
      <c r="AZ411" s="276"/>
      <c r="BA411" s="276"/>
      <c r="BB411" s="276"/>
      <c r="BC411" s="276"/>
      <c r="BD411" s="276"/>
      <c r="BE411" s="276"/>
      <c r="BF411" s="276"/>
      <c r="BG411" s="276"/>
      <c r="BH411" s="276"/>
    </row>
    <row r="412" spans="1:60" s="141" customFormat="1" ht="30.75" customHeight="1" x14ac:dyDescent="0.2">
      <c r="A412" s="464">
        <v>44579</v>
      </c>
      <c r="B412" s="5">
        <v>34079</v>
      </c>
      <c r="C412" s="193" t="s">
        <v>13156</v>
      </c>
      <c r="D412" s="95"/>
      <c r="E412" s="42">
        <v>1359017.55</v>
      </c>
      <c r="F412" s="724">
        <f t="shared" si="6"/>
        <v>2986370371.7599998</v>
      </c>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76"/>
      <c r="AE412" s="276"/>
      <c r="AF412" s="276"/>
      <c r="AG412" s="276"/>
      <c r="AH412" s="276"/>
      <c r="AI412" s="276"/>
      <c r="AJ412" s="276"/>
      <c r="AK412" s="276"/>
      <c r="AL412" s="276"/>
      <c r="AM412" s="276"/>
      <c r="AN412" s="276"/>
      <c r="AO412" s="276"/>
      <c r="AP412" s="276"/>
      <c r="AQ412" s="276"/>
      <c r="AR412" s="276"/>
      <c r="AS412" s="276"/>
      <c r="AT412" s="276"/>
      <c r="AU412" s="276"/>
      <c r="AV412" s="276"/>
      <c r="AW412" s="276"/>
      <c r="AX412" s="276"/>
      <c r="AY412" s="276"/>
      <c r="AZ412" s="276"/>
      <c r="BA412" s="276"/>
      <c r="BB412" s="276"/>
      <c r="BC412" s="276"/>
      <c r="BD412" s="276"/>
      <c r="BE412" s="276"/>
      <c r="BF412" s="276"/>
      <c r="BG412" s="276"/>
      <c r="BH412" s="276"/>
    </row>
    <row r="413" spans="1:60" s="141" customFormat="1" ht="26.25" customHeight="1" x14ac:dyDescent="0.2">
      <c r="A413" s="464">
        <v>44579</v>
      </c>
      <c r="B413" s="5">
        <v>34080</v>
      </c>
      <c r="C413" s="193" t="s">
        <v>41</v>
      </c>
      <c r="D413" s="95"/>
      <c r="E413" s="42">
        <v>0</v>
      </c>
      <c r="F413" s="724">
        <f t="shared" si="6"/>
        <v>2986370371.7599998</v>
      </c>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276"/>
      <c r="AF413" s="276"/>
      <c r="AG413" s="276"/>
      <c r="AH413" s="276"/>
      <c r="AI413" s="276"/>
      <c r="AJ413" s="276"/>
      <c r="AK413" s="276"/>
      <c r="AL413" s="276"/>
      <c r="AM413" s="276"/>
      <c r="AN413" s="276"/>
      <c r="AO413" s="276"/>
      <c r="AP413" s="276"/>
      <c r="AQ413" s="276"/>
      <c r="AR413" s="276"/>
      <c r="AS413" s="276"/>
      <c r="AT413" s="276"/>
      <c r="AU413" s="276"/>
      <c r="AV413" s="276"/>
      <c r="AW413" s="276"/>
      <c r="AX413" s="276"/>
      <c r="AY413" s="276"/>
      <c r="AZ413" s="276"/>
      <c r="BA413" s="276"/>
      <c r="BB413" s="276"/>
      <c r="BC413" s="276"/>
      <c r="BD413" s="276"/>
      <c r="BE413" s="276"/>
      <c r="BF413" s="276"/>
      <c r="BG413" s="276"/>
      <c r="BH413" s="276"/>
    </row>
    <row r="414" spans="1:60" s="141" customFormat="1" ht="23.25" customHeight="1" x14ac:dyDescent="0.2">
      <c r="A414" s="464">
        <v>44579</v>
      </c>
      <c r="B414" s="5">
        <v>34081</v>
      </c>
      <c r="C414" s="193" t="s">
        <v>41</v>
      </c>
      <c r="D414" s="95"/>
      <c r="E414" s="42">
        <v>0</v>
      </c>
      <c r="F414" s="724">
        <f t="shared" si="6"/>
        <v>2986370371.7599998</v>
      </c>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76"/>
      <c r="AE414" s="276"/>
      <c r="AF414" s="276"/>
      <c r="AG414" s="276"/>
      <c r="AH414" s="276"/>
      <c r="AI414" s="276"/>
      <c r="AJ414" s="276"/>
      <c r="AK414" s="276"/>
      <c r="AL414" s="276"/>
      <c r="AM414" s="276"/>
      <c r="AN414" s="276"/>
      <c r="AO414" s="276"/>
      <c r="AP414" s="276"/>
      <c r="AQ414" s="276"/>
      <c r="AR414" s="276"/>
      <c r="AS414" s="276"/>
      <c r="AT414" s="276"/>
      <c r="AU414" s="276"/>
      <c r="AV414" s="276"/>
      <c r="AW414" s="276"/>
      <c r="AX414" s="276"/>
      <c r="AY414" s="276"/>
      <c r="AZ414" s="276"/>
      <c r="BA414" s="276"/>
      <c r="BB414" s="276"/>
      <c r="BC414" s="276"/>
      <c r="BD414" s="276"/>
      <c r="BE414" s="276"/>
      <c r="BF414" s="276"/>
      <c r="BG414" s="276"/>
      <c r="BH414" s="276"/>
    </row>
    <row r="415" spans="1:60" s="141" customFormat="1" ht="30" customHeight="1" x14ac:dyDescent="0.2">
      <c r="A415" s="464">
        <v>44579</v>
      </c>
      <c r="B415" s="5">
        <v>34082</v>
      </c>
      <c r="C415" s="193" t="s">
        <v>13157</v>
      </c>
      <c r="D415" s="95"/>
      <c r="E415" s="42">
        <v>1363645.69</v>
      </c>
      <c r="F415" s="724">
        <f t="shared" si="6"/>
        <v>2985006726.0699997</v>
      </c>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276"/>
      <c r="AF415" s="276"/>
      <c r="AG415" s="276"/>
      <c r="AH415" s="276"/>
      <c r="AI415" s="276"/>
      <c r="AJ415" s="276"/>
      <c r="AK415" s="276"/>
      <c r="AL415" s="276"/>
      <c r="AM415" s="276"/>
      <c r="AN415" s="276"/>
      <c r="AO415" s="276"/>
      <c r="AP415" s="276"/>
      <c r="AQ415" s="276"/>
      <c r="AR415" s="276"/>
      <c r="AS415" s="276"/>
      <c r="AT415" s="276"/>
      <c r="AU415" s="276"/>
      <c r="AV415" s="276"/>
      <c r="AW415" s="276"/>
      <c r="AX415" s="276"/>
      <c r="AY415" s="276"/>
      <c r="AZ415" s="276"/>
      <c r="BA415" s="276"/>
      <c r="BB415" s="276"/>
      <c r="BC415" s="276"/>
      <c r="BD415" s="276"/>
      <c r="BE415" s="276"/>
      <c r="BF415" s="276"/>
      <c r="BG415" s="276"/>
      <c r="BH415" s="276"/>
    </row>
    <row r="416" spans="1:60" s="141" customFormat="1" ht="37.5" customHeight="1" x14ac:dyDescent="0.2">
      <c r="A416" s="464">
        <v>44579</v>
      </c>
      <c r="B416" s="5">
        <v>34083</v>
      </c>
      <c r="C416" s="193" t="s">
        <v>13158</v>
      </c>
      <c r="D416" s="265"/>
      <c r="E416" s="42">
        <v>6201829.6500000004</v>
      </c>
      <c r="F416" s="724">
        <f t="shared" si="6"/>
        <v>2978804896.4199996</v>
      </c>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76"/>
      <c r="AE416" s="276"/>
      <c r="AF416" s="276"/>
      <c r="AG416" s="276"/>
      <c r="AH416" s="276"/>
      <c r="AI416" s="276"/>
      <c r="AJ416" s="276"/>
      <c r="AK416" s="276"/>
      <c r="AL416" s="276"/>
      <c r="AM416" s="276"/>
      <c r="AN416" s="276"/>
      <c r="AO416" s="276"/>
      <c r="AP416" s="276"/>
      <c r="AQ416" s="276"/>
      <c r="AR416" s="276"/>
      <c r="AS416" s="276"/>
      <c r="AT416" s="276"/>
      <c r="AU416" s="276"/>
      <c r="AV416" s="276"/>
      <c r="AW416" s="276"/>
      <c r="AX416" s="276"/>
      <c r="AY416" s="276"/>
      <c r="AZ416" s="276"/>
      <c r="BA416" s="276"/>
      <c r="BB416" s="276"/>
      <c r="BC416" s="276"/>
      <c r="BD416" s="276"/>
      <c r="BE416" s="276"/>
      <c r="BF416" s="276"/>
      <c r="BG416" s="276"/>
      <c r="BH416" s="276"/>
    </row>
    <row r="417" spans="1:60" s="141" customFormat="1" ht="20.25" customHeight="1" x14ac:dyDescent="0.2">
      <c r="A417" s="464">
        <v>44579</v>
      </c>
      <c r="B417" s="5">
        <v>34084</v>
      </c>
      <c r="C417" s="193" t="s">
        <v>41</v>
      </c>
      <c r="D417" s="95"/>
      <c r="E417" s="42">
        <v>0</v>
      </c>
      <c r="F417" s="724">
        <f t="shared" si="6"/>
        <v>2978804896.4199996</v>
      </c>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76"/>
      <c r="AE417" s="276"/>
      <c r="AF417" s="276"/>
      <c r="AG417" s="276"/>
      <c r="AH417" s="276"/>
      <c r="AI417" s="276"/>
      <c r="AJ417" s="276"/>
      <c r="AK417" s="276"/>
      <c r="AL417" s="276"/>
      <c r="AM417" s="276"/>
      <c r="AN417" s="276"/>
      <c r="AO417" s="276"/>
      <c r="AP417" s="276"/>
      <c r="AQ417" s="276"/>
      <c r="AR417" s="276"/>
      <c r="AS417" s="276"/>
      <c r="AT417" s="276"/>
      <c r="AU417" s="276"/>
      <c r="AV417" s="276"/>
      <c r="AW417" s="276"/>
      <c r="AX417" s="276"/>
      <c r="AY417" s="276"/>
      <c r="AZ417" s="276"/>
      <c r="BA417" s="276"/>
      <c r="BB417" s="276"/>
      <c r="BC417" s="276"/>
      <c r="BD417" s="276"/>
      <c r="BE417" s="276"/>
      <c r="BF417" s="276"/>
      <c r="BG417" s="276"/>
      <c r="BH417" s="276"/>
    </row>
    <row r="418" spans="1:60" s="141" customFormat="1" ht="35.25" customHeight="1" x14ac:dyDescent="0.2">
      <c r="A418" s="464">
        <v>44579</v>
      </c>
      <c r="B418" s="5">
        <v>34085</v>
      </c>
      <c r="C418" s="193" t="s">
        <v>13159</v>
      </c>
      <c r="D418" s="95"/>
      <c r="E418" s="42">
        <v>2733955.73</v>
      </c>
      <c r="F418" s="724">
        <f t="shared" si="6"/>
        <v>2976070940.6899996</v>
      </c>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76"/>
      <c r="AE418" s="276"/>
      <c r="AF418" s="276"/>
      <c r="AG418" s="276"/>
      <c r="AH418" s="276"/>
      <c r="AI418" s="276"/>
      <c r="AJ418" s="276"/>
      <c r="AK418" s="276"/>
      <c r="AL418" s="276"/>
      <c r="AM418" s="276"/>
      <c r="AN418" s="276"/>
      <c r="AO418" s="276"/>
      <c r="AP418" s="276"/>
      <c r="AQ418" s="276"/>
      <c r="AR418" s="276"/>
      <c r="AS418" s="276"/>
      <c r="AT418" s="276"/>
      <c r="AU418" s="276"/>
      <c r="AV418" s="276"/>
      <c r="AW418" s="276"/>
      <c r="AX418" s="276"/>
      <c r="AY418" s="276"/>
      <c r="AZ418" s="276"/>
      <c r="BA418" s="276"/>
      <c r="BB418" s="276"/>
      <c r="BC418" s="276"/>
      <c r="BD418" s="276"/>
      <c r="BE418" s="276"/>
      <c r="BF418" s="276"/>
      <c r="BG418" s="276"/>
      <c r="BH418" s="276"/>
    </row>
    <row r="419" spans="1:60" s="141" customFormat="1" ht="37.5" customHeight="1" x14ac:dyDescent="0.2">
      <c r="A419" s="464">
        <v>44579</v>
      </c>
      <c r="B419" s="5">
        <v>34086</v>
      </c>
      <c r="C419" s="193" t="s">
        <v>13160</v>
      </c>
      <c r="D419" s="95"/>
      <c r="E419" s="42">
        <v>32258461.609999999</v>
      </c>
      <c r="F419" s="724">
        <f t="shared" si="6"/>
        <v>2943812479.0799994</v>
      </c>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276"/>
      <c r="AF419" s="276"/>
      <c r="AG419" s="276"/>
      <c r="AH419" s="276"/>
      <c r="AI419" s="276"/>
      <c r="AJ419" s="276"/>
      <c r="AK419" s="276"/>
      <c r="AL419" s="276"/>
      <c r="AM419" s="276"/>
      <c r="AN419" s="276"/>
      <c r="AO419" s="276"/>
      <c r="AP419" s="276"/>
      <c r="AQ419" s="276"/>
      <c r="AR419" s="276"/>
      <c r="AS419" s="276"/>
      <c r="AT419" s="276"/>
      <c r="AU419" s="276"/>
      <c r="AV419" s="276"/>
      <c r="AW419" s="276"/>
      <c r="AX419" s="276"/>
      <c r="AY419" s="276"/>
      <c r="AZ419" s="276"/>
      <c r="BA419" s="276"/>
      <c r="BB419" s="276"/>
      <c r="BC419" s="276"/>
      <c r="BD419" s="276"/>
      <c r="BE419" s="276"/>
      <c r="BF419" s="276"/>
      <c r="BG419" s="276"/>
      <c r="BH419" s="276"/>
    </row>
    <row r="420" spans="1:60" s="141" customFormat="1" ht="56.25" customHeight="1" x14ac:dyDescent="0.2">
      <c r="A420" s="464">
        <v>44579</v>
      </c>
      <c r="B420" s="5" t="s">
        <v>13164</v>
      </c>
      <c r="C420" s="193" t="s">
        <v>13161</v>
      </c>
      <c r="D420" s="265"/>
      <c r="E420" s="42">
        <v>2990718.4</v>
      </c>
      <c r="F420" s="724">
        <f t="shared" si="6"/>
        <v>2940821760.6799994</v>
      </c>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276"/>
      <c r="AF420" s="276"/>
      <c r="AG420" s="276"/>
      <c r="AH420" s="276"/>
      <c r="AI420" s="276"/>
      <c r="AJ420" s="276"/>
      <c r="AK420" s="276"/>
      <c r="AL420" s="276"/>
      <c r="AM420" s="276"/>
      <c r="AN420" s="276"/>
      <c r="AO420" s="276"/>
      <c r="AP420" s="276"/>
      <c r="AQ420" s="276"/>
      <c r="AR420" s="276"/>
      <c r="AS420" s="276"/>
      <c r="AT420" s="276"/>
      <c r="AU420" s="276"/>
      <c r="AV420" s="276"/>
      <c r="AW420" s="276"/>
      <c r="AX420" s="276"/>
      <c r="AY420" s="276"/>
      <c r="AZ420" s="276"/>
      <c r="BA420" s="276"/>
      <c r="BB420" s="276"/>
      <c r="BC420" s="276"/>
      <c r="BD420" s="276"/>
      <c r="BE420" s="276"/>
      <c r="BF420" s="276"/>
      <c r="BG420" s="276"/>
      <c r="BH420" s="276"/>
    </row>
    <row r="421" spans="1:60" s="141" customFormat="1" ht="53.25" customHeight="1" x14ac:dyDescent="0.2">
      <c r="A421" s="464">
        <v>44579</v>
      </c>
      <c r="B421" s="5" t="s">
        <v>13165</v>
      </c>
      <c r="C421" s="193" t="s">
        <v>13162</v>
      </c>
      <c r="D421" s="95"/>
      <c r="E421" s="42">
        <v>4974688.6399999997</v>
      </c>
      <c r="F421" s="724">
        <f t="shared" si="6"/>
        <v>2935847072.0399995</v>
      </c>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76"/>
      <c r="AE421" s="276"/>
      <c r="AF421" s="276"/>
      <c r="AG421" s="276"/>
      <c r="AH421" s="276"/>
      <c r="AI421" s="276"/>
      <c r="AJ421" s="276"/>
      <c r="AK421" s="276"/>
      <c r="AL421" s="276"/>
      <c r="AM421" s="276"/>
      <c r="AN421" s="276"/>
      <c r="AO421" s="276"/>
      <c r="AP421" s="276"/>
      <c r="AQ421" s="276"/>
      <c r="AR421" s="276"/>
      <c r="AS421" s="276"/>
      <c r="AT421" s="276"/>
      <c r="AU421" s="276"/>
      <c r="AV421" s="276"/>
      <c r="AW421" s="276"/>
      <c r="AX421" s="276"/>
      <c r="AY421" s="276"/>
      <c r="AZ421" s="276"/>
      <c r="BA421" s="276"/>
      <c r="BB421" s="276"/>
      <c r="BC421" s="276"/>
      <c r="BD421" s="276"/>
      <c r="BE421" s="276"/>
      <c r="BF421" s="276"/>
      <c r="BG421" s="276"/>
      <c r="BH421" s="276"/>
    </row>
    <row r="422" spans="1:60" s="141" customFormat="1" ht="31.5" customHeight="1" x14ac:dyDescent="0.2">
      <c r="A422" s="464">
        <v>44579</v>
      </c>
      <c r="B422" s="5" t="s">
        <v>13166</v>
      </c>
      <c r="C422" s="193" t="s">
        <v>13163</v>
      </c>
      <c r="D422" s="95"/>
      <c r="E422" s="42">
        <v>547820.07999999996</v>
      </c>
      <c r="F422" s="724">
        <f t="shared" si="6"/>
        <v>2935299251.9599996</v>
      </c>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276"/>
      <c r="AF422" s="276"/>
      <c r="AG422" s="276"/>
      <c r="AH422" s="276"/>
      <c r="AI422" s="276"/>
      <c r="AJ422" s="276"/>
      <c r="AK422" s="276"/>
      <c r="AL422" s="276"/>
      <c r="AM422" s="276"/>
      <c r="AN422" s="276"/>
      <c r="AO422" s="276"/>
      <c r="AP422" s="276"/>
      <c r="AQ422" s="276"/>
      <c r="AR422" s="276"/>
      <c r="AS422" s="276"/>
      <c r="AT422" s="276"/>
      <c r="AU422" s="276"/>
      <c r="AV422" s="276"/>
      <c r="AW422" s="276"/>
      <c r="AX422" s="276"/>
      <c r="AY422" s="276"/>
      <c r="AZ422" s="276"/>
      <c r="BA422" s="276"/>
      <c r="BB422" s="276"/>
      <c r="BC422" s="276"/>
      <c r="BD422" s="276"/>
      <c r="BE422" s="276"/>
      <c r="BF422" s="276"/>
      <c r="BG422" s="276"/>
      <c r="BH422" s="276"/>
    </row>
    <row r="423" spans="1:60" s="141" customFormat="1" ht="66.75" customHeight="1" x14ac:dyDescent="0.2">
      <c r="A423" s="134">
        <v>44580</v>
      </c>
      <c r="B423" s="5">
        <v>34087</v>
      </c>
      <c r="C423" s="193" t="s">
        <v>13236</v>
      </c>
      <c r="D423" s="95"/>
      <c r="E423" s="42">
        <v>80838195.879999995</v>
      </c>
      <c r="F423" s="724">
        <f t="shared" si="6"/>
        <v>2854461056.0799994</v>
      </c>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76"/>
      <c r="AE423" s="276"/>
      <c r="AF423" s="276"/>
      <c r="AG423" s="276"/>
      <c r="AH423" s="276"/>
      <c r="AI423" s="276"/>
      <c r="AJ423" s="276"/>
      <c r="AK423" s="276"/>
      <c r="AL423" s="276"/>
      <c r="AM423" s="276"/>
      <c r="AN423" s="276"/>
      <c r="AO423" s="276"/>
      <c r="AP423" s="276"/>
      <c r="AQ423" s="276"/>
      <c r="AR423" s="276"/>
      <c r="AS423" s="276"/>
      <c r="AT423" s="276"/>
      <c r="AU423" s="276"/>
      <c r="AV423" s="276"/>
      <c r="AW423" s="276"/>
      <c r="AX423" s="276"/>
      <c r="AY423" s="276"/>
      <c r="AZ423" s="276"/>
      <c r="BA423" s="276"/>
      <c r="BB423" s="276"/>
      <c r="BC423" s="276"/>
      <c r="BD423" s="276"/>
      <c r="BE423" s="276"/>
      <c r="BF423" s="276"/>
      <c r="BG423" s="276"/>
      <c r="BH423" s="276"/>
    </row>
    <row r="424" spans="1:60" s="141" customFormat="1" ht="42" customHeight="1" x14ac:dyDescent="0.2">
      <c r="A424" s="134">
        <v>44580</v>
      </c>
      <c r="B424" s="5">
        <v>34088</v>
      </c>
      <c r="C424" s="193" t="s">
        <v>13237</v>
      </c>
      <c r="D424" s="95"/>
      <c r="E424" s="42">
        <v>1844809.78</v>
      </c>
      <c r="F424" s="724">
        <f t="shared" si="6"/>
        <v>2852616246.2999992</v>
      </c>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76"/>
      <c r="AE424" s="276"/>
      <c r="AF424" s="276"/>
      <c r="AG424" s="276"/>
      <c r="AH424" s="276"/>
      <c r="AI424" s="276"/>
      <c r="AJ424" s="276"/>
      <c r="AK424" s="276"/>
      <c r="AL424" s="276"/>
      <c r="AM424" s="276"/>
      <c r="AN424" s="276"/>
      <c r="AO424" s="276"/>
      <c r="AP424" s="276"/>
      <c r="AQ424" s="276"/>
      <c r="AR424" s="276"/>
      <c r="AS424" s="276"/>
      <c r="AT424" s="276"/>
      <c r="AU424" s="276"/>
      <c r="AV424" s="276"/>
      <c r="AW424" s="276"/>
      <c r="AX424" s="276"/>
      <c r="AY424" s="276"/>
      <c r="AZ424" s="276"/>
      <c r="BA424" s="276"/>
      <c r="BB424" s="276"/>
      <c r="BC424" s="276"/>
      <c r="BD424" s="276"/>
      <c r="BE424" s="276"/>
      <c r="BF424" s="276"/>
      <c r="BG424" s="276"/>
      <c r="BH424" s="276"/>
    </row>
    <row r="425" spans="1:60" s="141" customFormat="1" ht="42.75" customHeight="1" x14ac:dyDescent="0.2">
      <c r="A425" s="134">
        <v>44580</v>
      </c>
      <c r="B425" s="5">
        <v>34089</v>
      </c>
      <c r="C425" s="193" t="s">
        <v>13238</v>
      </c>
      <c r="D425" s="95"/>
      <c r="E425" s="42">
        <v>8440</v>
      </c>
      <c r="F425" s="724">
        <f t="shared" si="6"/>
        <v>2852607806.2999992</v>
      </c>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76"/>
      <c r="AE425" s="276"/>
      <c r="AF425" s="276"/>
      <c r="AG425" s="276"/>
      <c r="AH425" s="276"/>
      <c r="AI425" s="276"/>
      <c r="AJ425" s="276"/>
      <c r="AK425" s="276"/>
      <c r="AL425" s="276"/>
      <c r="AM425" s="276"/>
      <c r="AN425" s="276"/>
      <c r="AO425" s="276"/>
      <c r="AP425" s="276"/>
      <c r="AQ425" s="276"/>
      <c r="AR425" s="276"/>
      <c r="AS425" s="276"/>
      <c r="AT425" s="276"/>
      <c r="AU425" s="276"/>
      <c r="AV425" s="276"/>
      <c r="AW425" s="276"/>
      <c r="AX425" s="276"/>
      <c r="AY425" s="276"/>
      <c r="AZ425" s="276"/>
      <c r="BA425" s="276"/>
      <c r="BB425" s="276"/>
      <c r="BC425" s="276"/>
      <c r="BD425" s="276"/>
      <c r="BE425" s="276"/>
      <c r="BF425" s="276"/>
      <c r="BG425" s="276"/>
      <c r="BH425" s="276"/>
    </row>
    <row r="426" spans="1:60" s="141" customFormat="1" ht="39.75" customHeight="1" x14ac:dyDescent="0.2">
      <c r="A426" s="134">
        <v>44580</v>
      </c>
      <c r="B426" s="5">
        <v>34090</v>
      </c>
      <c r="C426" s="193" t="s">
        <v>13239</v>
      </c>
      <c r="D426" s="95"/>
      <c r="E426" s="42">
        <v>265942.92</v>
      </c>
      <c r="F426" s="724">
        <f t="shared" si="6"/>
        <v>2852341863.3799992</v>
      </c>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76"/>
      <c r="AE426" s="276"/>
      <c r="AF426" s="276"/>
      <c r="AG426" s="276"/>
      <c r="AH426" s="276"/>
      <c r="AI426" s="276"/>
      <c r="AJ426" s="276"/>
      <c r="AK426" s="276"/>
      <c r="AL426" s="276"/>
      <c r="AM426" s="276"/>
      <c r="AN426" s="276"/>
      <c r="AO426" s="276"/>
      <c r="AP426" s="276"/>
      <c r="AQ426" s="276"/>
      <c r="AR426" s="276"/>
      <c r="AS426" s="276"/>
      <c r="AT426" s="276"/>
      <c r="AU426" s="276"/>
      <c r="AV426" s="276"/>
      <c r="AW426" s="276"/>
      <c r="AX426" s="276"/>
      <c r="AY426" s="276"/>
      <c r="AZ426" s="276"/>
      <c r="BA426" s="276"/>
      <c r="BB426" s="276"/>
      <c r="BC426" s="276"/>
      <c r="BD426" s="276"/>
      <c r="BE426" s="276"/>
      <c r="BF426" s="276"/>
      <c r="BG426" s="276"/>
      <c r="BH426" s="276"/>
    </row>
    <row r="427" spans="1:60" s="141" customFormat="1" ht="53.25" customHeight="1" x14ac:dyDescent="0.2">
      <c r="A427" s="134">
        <v>44588</v>
      </c>
      <c r="B427" s="5">
        <v>34091</v>
      </c>
      <c r="C427" s="193" t="s">
        <v>13339</v>
      </c>
      <c r="D427" s="95"/>
      <c r="E427" s="42">
        <v>17398900.219999999</v>
      </c>
      <c r="F427" s="724">
        <f t="shared" si="6"/>
        <v>2834942963.1599994</v>
      </c>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76"/>
      <c r="AE427" s="276"/>
      <c r="AF427" s="276"/>
      <c r="AG427" s="276"/>
      <c r="AH427" s="276"/>
      <c r="AI427" s="276"/>
      <c r="AJ427" s="276"/>
      <c r="AK427" s="276"/>
      <c r="AL427" s="276"/>
      <c r="AM427" s="276"/>
      <c r="AN427" s="276"/>
      <c r="AO427" s="276"/>
      <c r="AP427" s="276"/>
      <c r="AQ427" s="276"/>
      <c r="AR427" s="276"/>
      <c r="AS427" s="276"/>
      <c r="AT427" s="276"/>
      <c r="AU427" s="276"/>
      <c r="AV427" s="276"/>
      <c r="AW427" s="276"/>
      <c r="AX427" s="276"/>
      <c r="AY427" s="276"/>
      <c r="AZ427" s="276"/>
      <c r="BA427" s="276"/>
      <c r="BB427" s="276"/>
      <c r="BC427" s="276"/>
      <c r="BD427" s="276"/>
      <c r="BE427" s="276"/>
      <c r="BF427" s="276"/>
      <c r="BG427" s="276"/>
      <c r="BH427" s="276"/>
    </row>
    <row r="428" spans="1:60" s="141" customFormat="1" ht="48.75" customHeight="1" x14ac:dyDescent="0.2">
      <c r="A428" s="134">
        <v>44588</v>
      </c>
      <c r="B428" s="5">
        <v>34092</v>
      </c>
      <c r="C428" s="193" t="s">
        <v>13340</v>
      </c>
      <c r="D428" s="95"/>
      <c r="E428" s="42">
        <v>36148267.590000004</v>
      </c>
      <c r="F428" s="724">
        <f t="shared" si="6"/>
        <v>2798794695.5699992</v>
      </c>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276"/>
      <c r="AF428" s="276"/>
      <c r="AG428" s="276"/>
      <c r="AH428" s="276"/>
      <c r="AI428" s="276"/>
      <c r="AJ428" s="276"/>
      <c r="AK428" s="276"/>
      <c r="AL428" s="276"/>
      <c r="AM428" s="276"/>
      <c r="AN428" s="276"/>
      <c r="AO428" s="276"/>
      <c r="AP428" s="276"/>
      <c r="AQ428" s="276"/>
      <c r="AR428" s="276"/>
      <c r="AS428" s="276"/>
      <c r="AT428" s="276"/>
      <c r="AU428" s="276"/>
      <c r="AV428" s="276"/>
      <c r="AW428" s="276"/>
      <c r="AX428" s="276"/>
      <c r="AY428" s="276"/>
      <c r="AZ428" s="276"/>
      <c r="BA428" s="276"/>
      <c r="BB428" s="276"/>
      <c r="BC428" s="276"/>
      <c r="BD428" s="276"/>
      <c r="BE428" s="276"/>
      <c r="BF428" s="276"/>
      <c r="BG428" s="276"/>
      <c r="BH428" s="276"/>
    </row>
    <row r="429" spans="1:60" s="141" customFormat="1" ht="54.75" customHeight="1" x14ac:dyDescent="0.2">
      <c r="A429" s="134">
        <v>44620</v>
      </c>
      <c r="B429" s="5">
        <v>34093</v>
      </c>
      <c r="C429" s="193" t="s">
        <v>13345</v>
      </c>
      <c r="D429" s="95"/>
      <c r="E429" s="42">
        <v>33463173.84</v>
      </c>
      <c r="F429" s="724">
        <f t="shared" si="6"/>
        <v>2765331521.7299991</v>
      </c>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76"/>
      <c r="AE429" s="276"/>
      <c r="AF429" s="276"/>
      <c r="AG429" s="276"/>
      <c r="AH429" s="276"/>
      <c r="AI429" s="276"/>
      <c r="AJ429" s="276"/>
      <c r="AK429" s="276"/>
      <c r="AL429" s="276"/>
      <c r="AM429" s="276"/>
      <c r="AN429" s="276"/>
      <c r="AO429" s="276"/>
      <c r="AP429" s="276"/>
      <c r="AQ429" s="276"/>
      <c r="AR429" s="276"/>
      <c r="AS429" s="276"/>
      <c r="AT429" s="276"/>
      <c r="AU429" s="276"/>
      <c r="AV429" s="276"/>
      <c r="AW429" s="276"/>
      <c r="AX429" s="276"/>
      <c r="AY429" s="276"/>
      <c r="AZ429" s="276"/>
      <c r="BA429" s="276"/>
      <c r="BB429" s="276"/>
      <c r="BC429" s="276"/>
      <c r="BD429" s="276"/>
      <c r="BE429" s="276"/>
      <c r="BF429" s="276"/>
      <c r="BG429" s="276"/>
      <c r="BH429" s="276"/>
    </row>
    <row r="430" spans="1:60" s="141" customFormat="1" ht="44.25" customHeight="1" x14ac:dyDescent="0.2">
      <c r="A430" s="134">
        <v>44620</v>
      </c>
      <c r="B430" s="5">
        <v>34094</v>
      </c>
      <c r="C430" s="193" t="s">
        <v>13344</v>
      </c>
      <c r="D430" s="95"/>
      <c r="E430" s="42">
        <v>220435203.38</v>
      </c>
      <c r="F430" s="724">
        <f t="shared" si="6"/>
        <v>2544896318.349999</v>
      </c>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76"/>
      <c r="AE430" s="276"/>
      <c r="AF430" s="276"/>
      <c r="AG430" s="276"/>
      <c r="AH430" s="276"/>
      <c r="AI430" s="276"/>
      <c r="AJ430" s="276"/>
      <c r="AK430" s="276"/>
      <c r="AL430" s="276"/>
      <c r="AM430" s="276"/>
      <c r="AN430" s="276"/>
      <c r="AO430" s="276"/>
      <c r="AP430" s="276"/>
      <c r="AQ430" s="276"/>
      <c r="AR430" s="276"/>
      <c r="AS430" s="276"/>
      <c r="AT430" s="276"/>
      <c r="AU430" s="276"/>
      <c r="AV430" s="276"/>
      <c r="AW430" s="276"/>
      <c r="AX430" s="276"/>
      <c r="AY430" s="276"/>
      <c r="AZ430" s="276"/>
      <c r="BA430" s="276"/>
      <c r="BB430" s="276"/>
      <c r="BC430" s="276"/>
      <c r="BD430" s="276"/>
      <c r="BE430" s="276"/>
      <c r="BF430" s="276"/>
      <c r="BG430" s="276"/>
      <c r="BH430" s="276"/>
    </row>
    <row r="431" spans="1:60" s="141" customFormat="1" ht="54" customHeight="1" x14ac:dyDescent="0.2">
      <c r="A431" s="134">
        <v>44620</v>
      </c>
      <c r="B431" s="5">
        <v>34095</v>
      </c>
      <c r="C431" s="193" t="s">
        <v>13343</v>
      </c>
      <c r="D431" s="95"/>
      <c r="E431" s="42">
        <v>3708916.68</v>
      </c>
      <c r="F431" s="724">
        <f t="shared" si="6"/>
        <v>2541187401.6699991</v>
      </c>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276"/>
      <c r="AF431" s="276"/>
      <c r="AG431" s="276"/>
      <c r="AH431" s="276"/>
      <c r="AI431" s="276"/>
      <c r="AJ431" s="276"/>
      <c r="AK431" s="276"/>
      <c r="AL431" s="276"/>
      <c r="AM431" s="276"/>
      <c r="AN431" s="276"/>
      <c r="AO431" s="276"/>
      <c r="AP431" s="276"/>
      <c r="AQ431" s="276"/>
      <c r="AR431" s="276"/>
      <c r="AS431" s="276"/>
      <c r="AT431" s="276"/>
      <c r="AU431" s="276"/>
      <c r="AV431" s="276"/>
      <c r="AW431" s="276"/>
      <c r="AX431" s="276"/>
      <c r="AY431" s="276"/>
      <c r="AZ431" s="276"/>
      <c r="BA431" s="276"/>
      <c r="BB431" s="276"/>
      <c r="BC431" s="276"/>
      <c r="BD431" s="276"/>
      <c r="BE431" s="276"/>
      <c r="BF431" s="276"/>
      <c r="BG431" s="276"/>
      <c r="BH431" s="276"/>
    </row>
    <row r="432" spans="1:60" s="141" customFormat="1" ht="105.75" customHeight="1" x14ac:dyDescent="0.2">
      <c r="A432" s="134">
        <v>44620</v>
      </c>
      <c r="B432" s="5">
        <v>34096</v>
      </c>
      <c r="C432" s="193" t="s">
        <v>13342</v>
      </c>
      <c r="D432" s="95"/>
      <c r="E432" s="42">
        <v>112640230.15000001</v>
      </c>
      <c r="F432" s="724">
        <f t="shared" si="6"/>
        <v>2428547171.519999</v>
      </c>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276"/>
      <c r="AF432" s="276"/>
      <c r="AG432" s="276"/>
      <c r="AH432" s="276"/>
      <c r="AI432" s="276"/>
      <c r="AJ432" s="276"/>
      <c r="AK432" s="276"/>
      <c r="AL432" s="276"/>
      <c r="AM432" s="276"/>
      <c r="AN432" s="276"/>
      <c r="AO432" s="276"/>
      <c r="AP432" s="276"/>
      <c r="AQ432" s="276"/>
      <c r="AR432" s="276"/>
      <c r="AS432" s="276"/>
      <c r="AT432" s="276"/>
      <c r="AU432" s="276"/>
      <c r="AV432" s="276"/>
      <c r="AW432" s="276"/>
      <c r="AX432" s="276"/>
      <c r="AY432" s="276"/>
      <c r="AZ432" s="276"/>
      <c r="BA432" s="276"/>
      <c r="BB432" s="276"/>
      <c r="BC432" s="276"/>
      <c r="BD432" s="276"/>
      <c r="BE432" s="276"/>
      <c r="BF432" s="276"/>
      <c r="BG432" s="276"/>
      <c r="BH432" s="276"/>
    </row>
    <row r="433" spans="1:60" s="141" customFormat="1" ht="73.5" customHeight="1" x14ac:dyDescent="0.2">
      <c r="A433" s="134">
        <v>44620</v>
      </c>
      <c r="B433" s="5">
        <v>34097</v>
      </c>
      <c r="C433" s="193" t="s">
        <v>13341</v>
      </c>
      <c r="D433" s="95"/>
      <c r="E433" s="42">
        <v>333594.53999999998</v>
      </c>
      <c r="F433" s="724">
        <f t="shared" si="6"/>
        <v>2428213576.9799991</v>
      </c>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76"/>
      <c r="AE433" s="276"/>
      <c r="AF433" s="276"/>
      <c r="AG433" s="276"/>
      <c r="AH433" s="276"/>
      <c r="AI433" s="276"/>
      <c r="AJ433" s="276"/>
      <c r="AK433" s="276"/>
      <c r="AL433" s="276"/>
      <c r="AM433" s="276"/>
      <c r="AN433" s="276"/>
      <c r="AO433" s="276"/>
      <c r="AP433" s="276"/>
      <c r="AQ433" s="276"/>
      <c r="AR433" s="276"/>
      <c r="AS433" s="276"/>
      <c r="AT433" s="276"/>
      <c r="AU433" s="276"/>
      <c r="AV433" s="276"/>
      <c r="AW433" s="276"/>
      <c r="AX433" s="276"/>
      <c r="AY433" s="276"/>
      <c r="AZ433" s="276"/>
      <c r="BA433" s="276"/>
      <c r="BB433" s="276"/>
      <c r="BC433" s="276"/>
      <c r="BD433" s="276"/>
      <c r="BE433" s="276"/>
      <c r="BF433" s="276"/>
      <c r="BG433" s="276"/>
      <c r="BH433" s="276"/>
    </row>
    <row r="434" spans="1:60" s="141" customFormat="1" ht="15" customHeight="1" x14ac:dyDescent="0.2">
      <c r="A434" s="10"/>
      <c r="B434" s="28"/>
      <c r="C434" s="35"/>
      <c r="D434" s="121"/>
      <c r="E434" s="32"/>
      <c r="F434" s="1029"/>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76"/>
      <c r="AE434" s="276"/>
      <c r="AF434" s="276"/>
      <c r="AG434" s="276"/>
      <c r="AH434" s="276"/>
      <c r="AI434" s="276"/>
      <c r="AJ434" s="276"/>
      <c r="AK434" s="276"/>
      <c r="AL434" s="276"/>
      <c r="AM434" s="276"/>
      <c r="AN434" s="276"/>
      <c r="AO434" s="276"/>
      <c r="AP434" s="276"/>
      <c r="AQ434" s="276"/>
      <c r="AR434" s="276"/>
      <c r="AS434" s="276"/>
      <c r="AT434" s="276"/>
      <c r="AU434" s="276"/>
      <c r="AV434" s="276"/>
      <c r="AW434" s="276"/>
      <c r="AX434" s="276"/>
      <c r="AY434" s="276"/>
      <c r="AZ434" s="276"/>
      <c r="BA434" s="276"/>
      <c r="BB434" s="276"/>
      <c r="BC434" s="276"/>
      <c r="BD434" s="276"/>
      <c r="BE434" s="276"/>
      <c r="BF434" s="276"/>
      <c r="BG434" s="276"/>
      <c r="BH434" s="276"/>
    </row>
    <row r="435" spans="1:60" s="141" customFormat="1" ht="15" customHeight="1" x14ac:dyDescent="0.2">
      <c r="A435" s="10"/>
      <c r="B435" s="28"/>
      <c r="C435" s="35"/>
      <c r="D435" s="121"/>
      <c r="E435" s="32"/>
      <c r="F435" s="1029"/>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76"/>
      <c r="AE435" s="276"/>
      <c r="AF435" s="276"/>
      <c r="AG435" s="276"/>
      <c r="AH435" s="276"/>
      <c r="AI435" s="276"/>
      <c r="AJ435" s="276"/>
      <c r="AK435" s="276"/>
      <c r="AL435" s="276"/>
      <c r="AM435" s="276"/>
      <c r="AN435" s="276"/>
      <c r="AO435" s="276"/>
      <c r="AP435" s="276"/>
      <c r="AQ435" s="276"/>
      <c r="AR435" s="276"/>
      <c r="AS435" s="276"/>
      <c r="AT435" s="276"/>
      <c r="AU435" s="276"/>
      <c r="AV435" s="276"/>
      <c r="AW435" s="276"/>
      <c r="AX435" s="276"/>
      <c r="AY435" s="276"/>
      <c r="AZ435" s="276"/>
      <c r="BA435" s="276"/>
      <c r="BB435" s="276"/>
      <c r="BC435" s="276"/>
      <c r="BD435" s="276"/>
      <c r="BE435" s="276"/>
      <c r="BF435" s="276"/>
      <c r="BG435" s="276"/>
      <c r="BH435" s="276"/>
    </row>
    <row r="436" spans="1:60" s="141" customFormat="1" ht="15" customHeight="1" x14ac:dyDescent="0.2">
      <c r="A436" s="10"/>
      <c r="B436" s="28"/>
      <c r="C436" s="35"/>
      <c r="D436" s="121"/>
      <c r="E436" s="32"/>
      <c r="F436" s="1029"/>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76"/>
      <c r="AE436" s="276"/>
      <c r="AF436" s="276"/>
      <c r="AG436" s="276"/>
      <c r="AH436" s="276"/>
      <c r="AI436" s="276"/>
      <c r="AJ436" s="276"/>
      <c r="AK436" s="276"/>
      <c r="AL436" s="276"/>
      <c r="AM436" s="276"/>
      <c r="AN436" s="276"/>
      <c r="AO436" s="276"/>
      <c r="AP436" s="276"/>
      <c r="AQ436" s="276"/>
      <c r="AR436" s="276"/>
      <c r="AS436" s="276"/>
      <c r="AT436" s="276"/>
      <c r="AU436" s="276"/>
      <c r="AV436" s="276"/>
      <c r="AW436" s="276"/>
      <c r="AX436" s="276"/>
      <c r="AY436" s="276"/>
      <c r="AZ436" s="276"/>
      <c r="BA436" s="276"/>
      <c r="BB436" s="276"/>
      <c r="BC436" s="276"/>
      <c r="BD436" s="276"/>
      <c r="BE436" s="276"/>
      <c r="BF436" s="276"/>
      <c r="BG436" s="276"/>
      <c r="BH436" s="276"/>
    </row>
    <row r="437" spans="1:60" s="141" customFormat="1" ht="15" customHeight="1" x14ac:dyDescent="0.2">
      <c r="A437" s="10"/>
      <c r="B437" s="28"/>
      <c r="C437" s="35"/>
      <c r="D437" s="121"/>
      <c r="E437" s="32"/>
      <c r="F437" s="1029"/>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76"/>
      <c r="AE437" s="276"/>
      <c r="AF437" s="276"/>
      <c r="AG437" s="276"/>
      <c r="AH437" s="276"/>
      <c r="AI437" s="276"/>
      <c r="AJ437" s="276"/>
      <c r="AK437" s="276"/>
      <c r="AL437" s="276"/>
      <c r="AM437" s="276"/>
      <c r="AN437" s="276"/>
      <c r="AO437" s="276"/>
      <c r="AP437" s="276"/>
      <c r="AQ437" s="276"/>
      <c r="AR437" s="276"/>
      <c r="AS437" s="276"/>
      <c r="AT437" s="276"/>
      <c r="AU437" s="276"/>
      <c r="AV437" s="276"/>
      <c r="AW437" s="276"/>
      <c r="AX437" s="276"/>
      <c r="AY437" s="276"/>
      <c r="AZ437" s="276"/>
      <c r="BA437" s="276"/>
      <c r="BB437" s="276"/>
      <c r="BC437" s="276"/>
      <c r="BD437" s="276"/>
      <c r="BE437" s="276"/>
      <c r="BF437" s="276"/>
      <c r="BG437" s="276"/>
      <c r="BH437" s="276"/>
    </row>
    <row r="438" spans="1:60" s="141" customFormat="1" ht="15" customHeight="1" x14ac:dyDescent="0.2">
      <c r="A438" s="10"/>
      <c r="B438" s="28"/>
      <c r="C438" s="35"/>
      <c r="D438" s="121"/>
      <c r="E438" s="32"/>
      <c r="F438" s="1029"/>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s="276"/>
      <c r="AG438" s="276"/>
      <c r="AH438" s="276"/>
      <c r="AI438" s="276"/>
      <c r="AJ438" s="276"/>
      <c r="AK438" s="276"/>
      <c r="AL438" s="276"/>
      <c r="AM438" s="276"/>
      <c r="AN438" s="276"/>
      <c r="AO438" s="276"/>
      <c r="AP438" s="276"/>
      <c r="AQ438" s="276"/>
      <c r="AR438" s="276"/>
      <c r="AS438" s="276"/>
      <c r="AT438" s="276"/>
      <c r="AU438" s="276"/>
      <c r="AV438" s="276"/>
      <c r="AW438" s="276"/>
      <c r="AX438" s="276"/>
      <c r="AY438" s="276"/>
      <c r="AZ438" s="276"/>
      <c r="BA438" s="276"/>
      <c r="BB438" s="276"/>
      <c r="BC438" s="276"/>
      <c r="BD438" s="276"/>
      <c r="BE438" s="276"/>
      <c r="BF438" s="276"/>
      <c r="BG438" s="276"/>
      <c r="BH438" s="276"/>
    </row>
    <row r="439" spans="1:60" s="141" customFormat="1" ht="15" customHeight="1" x14ac:dyDescent="0.2">
      <c r="A439" s="10"/>
      <c r="B439" s="28"/>
      <c r="C439" s="35"/>
      <c r="D439" s="121"/>
      <c r="E439" s="32"/>
      <c r="F439" s="1029"/>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76"/>
      <c r="AE439" s="276"/>
      <c r="AF439" s="276"/>
      <c r="AG439" s="276"/>
      <c r="AH439" s="276"/>
      <c r="AI439" s="276"/>
      <c r="AJ439" s="276"/>
      <c r="AK439" s="276"/>
      <c r="AL439" s="276"/>
      <c r="AM439" s="276"/>
      <c r="AN439" s="276"/>
      <c r="AO439" s="276"/>
      <c r="AP439" s="276"/>
      <c r="AQ439" s="276"/>
      <c r="AR439" s="276"/>
      <c r="AS439" s="276"/>
      <c r="AT439" s="276"/>
      <c r="AU439" s="276"/>
      <c r="AV439" s="276"/>
      <c r="AW439" s="276"/>
      <c r="AX439" s="276"/>
      <c r="AY439" s="276"/>
      <c r="AZ439" s="276"/>
      <c r="BA439" s="276"/>
      <c r="BB439" s="276"/>
      <c r="BC439" s="276"/>
      <c r="BD439" s="276"/>
      <c r="BE439" s="276"/>
      <c r="BF439" s="276"/>
      <c r="BG439" s="276"/>
      <c r="BH439" s="276"/>
    </row>
    <row r="440" spans="1:60" s="141" customFormat="1" ht="15" customHeight="1" x14ac:dyDescent="0.2">
      <c r="A440" s="10"/>
      <c r="B440" s="28"/>
      <c r="C440" s="35"/>
      <c r="D440" s="121"/>
      <c r="E440" s="32"/>
      <c r="F440" s="1029"/>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276"/>
      <c r="AF440" s="276"/>
      <c r="AG440" s="276"/>
      <c r="AH440" s="276"/>
      <c r="AI440" s="276"/>
      <c r="AJ440" s="276"/>
      <c r="AK440" s="276"/>
      <c r="AL440" s="276"/>
      <c r="AM440" s="276"/>
      <c r="AN440" s="276"/>
      <c r="AO440" s="276"/>
      <c r="AP440" s="276"/>
      <c r="AQ440" s="276"/>
      <c r="AR440" s="276"/>
      <c r="AS440" s="276"/>
      <c r="AT440" s="276"/>
      <c r="AU440" s="276"/>
      <c r="AV440" s="276"/>
      <c r="AW440" s="276"/>
      <c r="AX440" s="276"/>
      <c r="AY440" s="276"/>
      <c r="AZ440" s="276"/>
      <c r="BA440" s="276"/>
      <c r="BB440" s="276"/>
      <c r="BC440" s="276"/>
      <c r="BD440" s="276"/>
      <c r="BE440" s="276"/>
      <c r="BF440" s="276"/>
      <c r="BG440" s="276"/>
      <c r="BH440" s="276"/>
    </row>
    <row r="441" spans="1:60" s="141" customFormat="1" ht="15" customHeight="1" x14ac:dyDescent="0.2">
      <c r="A441" s="10"/>
      <c r="B441" s="28"/>
      <c r="C441" s="35"/>
      <c r="D441" s="121"/>
      <c r="E441" s="32"/>
      <c r="F441" s="1029"/>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6"/>
      <c r="AF441" s="276"/>
      <c r="AG441" s="276"/>
      <c r="AH441" s="276"/>
      <c r="AI441" s="276"/>
      <c r="AJ441" s="276"/>
      <c r="AK441" s="276"/>
      <c r="AL441" s="276"/>
      <c r="AM441" s="276"/>
      <c r="AN441" s="276"/>
      <c r="AO441" s="276"/>
      <c r="AP441" s="276"/>
      <c r="AQ441" s="276"/>
      <c r="AR441" s="276"/>
      <c r="AS441" s="276"/>
      <c r="AT441" s="276"/>
      <c r="AU441" s="276"/>
      <c r="AV441" s="276"/>
      <c r="AW441" s="276"/>
      <c r="AX441" s="276"/>
      <c r="AY441" s="276"/>
      <c r="AZ441" s="276"/>
      <c r="BA441" s="276"/>
      <c r="BB441" s="276"/>
      <c r="BC441" s="276"/>
      <c r="BD441" s="276"/>
      <c r="BE441" s="276"/>
      <c r="BF441" s="276"/>
      <c r="BG441" s="276"/>
      <c r="BH441" s="276"/>
    </row>
    <row r="442" spans="1:60" s="141" customFormat="1" ht="15" customHeight="1" x14ac:dyDescent="0.2">
      <c r="A442" s="10"/>
      <c r="B442" s="28"/>
      <c r="C442" s="35"/>
      <c r="D442" s="121"/>
      <c r="E442" s="32"/>
      <c r="F442" s="1029"/>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276"/>
      <c r="AF442" s="276"/>
      <c r="AG442" s="276"/>
      <c r="AH442" s="276"/>
      <c r="AI442" s="276"/>
      <c r="AJ442" s="276"/>
      <c r="AK442" s="276"/>
      <c r="AL442" s="276"/>
      <c r="AM442" s="276"/>
      <c r="AN442" s="276"/>
      <c r="AO442" s="276"/>
      <c r="AP442" s="276"/>
      <c r="AQ442" s="276"/>
      <c r="AR442" s="276"/>
      <c r="AS442" s="276"/>
      <c r="AT442" s="276"/>
      <c r="AU442" s="276"/>
      <c r="AV442" s="276"/>
      <c r="AW442" s="276"/>
      <c r="AX442" s="276"/>
      <c r="AY442" s="276"/>
      <c r="AZ442" s="276"/>
      <c r="BA442" s="276"/>
      <c r="BB442" s="276"/>
      <c r="BC442" s="276"/>
      <c r="BD442" s="276"/>
      <c r="BE442" s="276"/>
      <c r="BF442" s="276"/>
      <c r="BG442" s="276"/>
      <c r="BH442" s="276"/>
    </row>
    <row r="443" spans="1:60" s="141" customFormat="1" ht="15" customHeight="1" x14ac:dyDescent="0.2">
      <c r="A443" s="10"/>
      <c r="B443" s="28"/>
      <c r="C443" s="35"/>
      <c r="D443" s="121"/>
      <c r="E443" s="32"/>
      <c r="F443" s="1029"/>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76"/>
      <c r="AE443" s="276"/>
      <c r="AF443" s="276"/>
      <c r="AG443" s="276"/>
      <c r="AH443" s="276"/>
      <c r="AI443" s="276"/>
      <c r="AJ443" s="276"/>
      <c r="AK443" s="276"/>
      <c r="AL443" s="276"/>
      <c r="AM443" s="276"/>
      <c r="AN443" s="276"/>
      <c r="AO443" s="276"/>
      <c r="AP443" s="276"/>
      <c r="AQ443" s="276"/>
      <c r="AR443" s="276"/>
      <c r="AS443" s="276"/>
      <c r="AT443" s="276"/>
      <c r="AU443" s="276"/>
      <c r="AV443" s="276"/>
      <c r="AW443" s="276"/>
      <c r="AX443" s="276"/>
      <c r="AY443" s="276"/>
      <c r="AZ443" s="276"/>
      <c r="BA443" s="276"/>
      <c r="BB443" s="276"/>
      <c r="BC443" s="276"/>
      <c r="BD443" s="276"/>
      <c r="BE443" s="276"/>
      <c r="BF443" s="276"/>
      <c r="BG443" s="276"/>
      <c r="BH443" s="276"/>
    </row>
    <row r="444" spans="1:60" s="141" customFormat="1" ht="15" customHeight="1" x14ac:dyDescent="0.2">
      <c r="A444" s="10"/>
      <c r="B444" s="28"/>
      <c r="C444" s="35"/>
      <c r="D444" s="121"/>
      <c r="E444" s="32"/>
      <c r="F444" s="1029"/>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76"/>
      <c r="AE444" s="276"/>
      <c r="AF444" s="276"/>
      <c r="AG444" s="276"/>
      <c r="AH444" s="276"/>
      <c r="AI444" s="276"/>
      <c r="AJ444" s="276"/>
      <c r="AK444" s="276"/>
      <c r="AL444" s="276"/>
      <c r="AM444" s="276"/>
      <c r="AN444" s="276"/>
      <c r="AO444" s="276"/>
      <c r="AP444" s="276"/>
      <c r="AQ444" s="276"/>
      <c r="AR444" s="276"/>
      <c r="AS444" s="276"/>
      <c r="AT444" s="276"/>
      <c r="AU444" s="276"/>
      <c r="AV444" s="276"/>
      <c r="AW444" s="276"/>
      <c r="AX444" s="276"/>
      <c r="AY444" s="276"/>
      <c r="AZ444" s="276"/>
      <c r="BA444" s="276"/>
      <c r="BB444" s="276"/>
      <c r="BC444" s="276"/>
      <c r="BD444" s="276"/>
      <c r="BE444" s="276"/>
      <c r="BF444" s="276"/>
      <c r="BG444" s="276"/>
      <c r="BH444" s="276"/>
    </row>
    <row r="445" spans="1:60" s="141" customFormat="1" ht="15" customHeight="1" x14ac:dyDescent="0.2">
      <c r="A445" s="10"/>
      <c r="B445" s="28"/>
      <c r="C445" s="35"/>
      <c r="D445" s="121"/>
      <c r="E445" s="32"/>
      <c r="F445" s="1029"/>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76"/>
      <c r="AE445" s="276"/>
      <c r="AF445" s="276"/>
      <c r="AG445" s="276"/>
      <c r="AH445" s="276"/>
      <c r="AI445" s="276"/>
      <c r="AJ445" s="276"/>
      <c r="AK445" s="276"/>
      <c r="AL445" s="276"/>
      <c r="AM445" s="276"/>
      <c r="AN445" s="276"/>
      <c r="AO445" s="276"/>
      <c r="AP445" s="276"/>
      <c r="AQ445" s="276"/>
      <c r="AR445" s="276"/>
      <c r="AS445" s="276"/>
      <c r="AT445" s="276"/>
      <c r="AU445" s="276"/>
      <c r="AV445" s="276"/>
      <c r="AW445" s="276"/>
      <c r="AX445" s="276"/>
      <c r="AY445" s="276"/>
      <c r="AZ445" s="276"/>
      <c r="BA445" s="276"/>
      <c r="BB445" s="276"/>
      <c r="BC445" s="276"/>
      <c r="BD445" s="276"/>
      <c r="BE445" s="276"/>
      <c r="BF445" s="276"/>
      <c r="BG445" s="276"/>
      <c r="BH445" s="276"/>
    </row>
    <row r="446" spans="1:60" s="141" customFormat="1" ht="15" customHeight="1" x14ac:dyDescent="0.2">
      <c r="A446" s="10"/>
      <c r="B446" s="28"/>
      <c r="C446" s="35"/>
      <c r="D446" s="121"/>
      <c r="E446" s="32"/>
      <c r="F446" s="1029"/>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76"/>
      <c r="AE446" s="276"/>
      <c r="AF446" s="276"/>
      <c r="AG446" s="276"/>
      <c r="AH446" s="276"/>
      <c r="AI446" s="276"/>
      <c r="AJ446" s="276"/>
      <c r="AK446" s="276"/>
      <c r="AL446" s="276"/>
      <c r="AM446" s="276"/>
      <c r="AN446" s="276"/>
      <c r="AO446" s="276"/>
      <c r="AP446" s="276"/>
      <c r="AQ446" s="276"/>
      <c r="AR446" s="276"/>
      <c r="AS446" s="276"/>
      <c r="AT446" s="276"/>
      <c r="AU446" s="276"/>
      <c r="AV446" s="276"/>
      <c r="AW446" s="276"/>
      <c r="AX446" s="276"/>
      <c r="AY446" s="276"/>
      <c r="AZ446" s="276"/>
      <c r="BA446" s="276"/>
      <c r="BB446" s="276"/>
      <c r="BC446" s="276"/>
      <c r="BD446" s="276"/>
      <c r="BE446" s="276"/>
      <c r="BF446" s="276"/>
      <c r="BG446" s="276"/>
      <c r="BH446" s="276"/>
    </row>
    <row r="447" spans="1:60" s="141" customFormat="1" ht="15" customHeight="1" x14ac:dyDescent="0.2">
      <c r="A447" s="10"/>
      <c r="B447" s="28"/>
      <c r="C447" s="35"/>
      <c r="D447" s="121"/>
      <c r="E447" s="32"/>
      <c r="F447" s="1029"/>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276"/>
      <c r="AF447" s="276"/>
      <c r="AG447" s="276"/>
      <c r="AH447" s="276"/>
      <c r="AI447" s="276"/>
      <c r="AJ447" s="276"/>
      <c r="AK447" s="276"/>
      <c r="AL447" s="276"/>
      <c r="AM447" s="276"/>
      <c r="AN447" s="276"/>
      <c r="AO447" s="276"/>
      <c r="AP447" s="276"/>
      <c r="AQ447" s="276"/>
      <c r="AR447" s="276"/>
      <c r="AS447" s="276"/>
      <c r="AT447" s="276"/>
      <c r="AU447" s="276"/>
      <c r="AV447" s="276"/>
      <c r="AW447" s="276"/>
      <c r="AX447" s="276"/>
      <c r="AY447" s="276"/>
      <c r="AZ447" s="276"/>
      <c r="BA447" s="276"/>
      <c r="BB447" s="276"/>
      <c r="BC447" s="276"/>
      <c r="BD447" s="276"/>
      <c r="BE447" s="276"/>
      <c r="BF447" s="276"/>
      <c r="BG447" s="276"/>
      <c r="BH447" s="276"/>
    </row>
    <row r="448" spans="1:60" s="141" customFormat="1" ht="15" customHeight="1" x14ac:dyDescent="0.2">
      <c r="A448" s="10"/>
      <c r="B448" s="28"/>
      <c r="C448" s="35"/>
      <c r="D448" s="121"/>
      <c r="E448" s="32"/>
      <c r="F448" s="1029"/>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76"/>
      <c r="AE448" s="276"/>
      <c r="AF448" s="276"/>
      <c r="AG448" s="276"/>
      <c r="AH448" s="276"/>
      <c r="AI448" s="276"/>
      <c r="AJ448" s="276"/>
      <c r="AK448" s="276"/>
      <c r="AL448" s="276"/>
      <c r="AM448" s="276"/>
      <c r="AN448" s="276"/>
      <c r="AO448" s="276"/>
      <c r="AP448" s="276"/>
      <c r="AQ448" s="276"/>
      <c r="AR448" s="276"/>
      <c r="AS448" s="276"/>
      <c r="AT448" s="276"/>
      <c r="AU448" s="276"/>
      <c r="AV448" s="276"/>
      <c r="AW448" s="276"/>
      <c r="AX448" s="276"/>
      <c r="AY448" s="276"/>
      <c r="AZ448" s="276"/>
      <c r="BA448" s="276"/>
      <c r="BB448" s="276"/>
      <c r="BC448" s="276"/>
      <c r="BD448" s="276"/>
      <c r="BE448" s="276"/>
      <c r="BF448" s="276"/>
      <c r="BG448" s="276"/>
      <c r="BH448" s="276"/>
    </row>
    <row r="449" spans="1:60" s="141" customFormat="1" ht="15" customHeight="1" x14ac:dyDescent="0.2">
      <c r="A449" s="10"/>
      <c r="B449" s="28"/>
      <c r="C449" s="35"/>
      <c r="D449" s="121"/>
      <c r="E449" s="32"/>
      <c r="F449" s="1029"/>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76"/>
      <c r="AE449" s="276"/>
      <c r="AF449" s="276"/>
      <c r="AG449" s="276"/>
      <c r="AH449" s="276"/>
      <c r="AI449" s="276"/>
      <c r="AJ449" s="276"/>
      <c r="AK449" s="276"/>
      <c r="AL449" s="276"/>
      <c r="AM449" s="276"/>
      <c r="AN449" s="276"/>
      <c r="AO449" s="276"/>
      <c r="AP449" s="276"/>
      <c r="AQ449" s="276"/>
      <c r="AR449" s="276"/>
      <c r="AS449" s="276"/>
      <c r="AT449" s="276"/>
      <c r="AU449" s="276"/>
      <c r="AV449" s="276"/>
      <c r="AW449" s="276"/>
      <c r="AX449" s="276"/>
      <c r="AY449" s="276"/>
      <c r="AZ449" s="276"/>
      <c r="BA449" s="276"/>
      <c r="BB449" s="276"/>
      <c r="BC449" s="276"/>
      <c r="BD449" s="276"/>
      <c r="BE449" s="276"/>
      <c r="BF449" s="276"/>
      <c r="BG449" s="276"/>
      <c r="BH449" s="276"/>
    </row>
    <row r="450" spans="1:60" s="141" customFormat="1" ht="15" customHeight="1" x14ac:dyDescent="0.2">
      <c r="A450" s="10"/>
      <c r="B450" s="28"/>
      <c r="C450" s="35"/>
      <c r="D450" s="121"/>
      <c r="E450" s="32"/>
      <c r="F450" s="1029"/>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276"/>
      <c r="AF450" s="276"/>
      <c r="AG450" s="276"/>
      <c r="AH450" s="276"/>
      <c r="AI450" s="276"/>
      <c r="AJ450" s="276"/>
      <c r="AK450" s="276"/>
      <c r="AL450" s="276"/>
      <c r="AM450" s="276"/>
      <c r="AN450" s="276"/>
      <c r="AO450" s="276"/>
      <c r="AP450" s="276"/>
      <c r="AQ450" s="276"/>
      <c r="AR450" s="276"/>
      <c r="AS450" s="276"/>
      <c r="AT450" s="276"/>
      <c r="AU450" s="276"/>
      <c r="AV450" s="276"/>
      <c r="AW450" s="276"/>
      <c r="AX450" s="276"/>
      <c r="AY450" s="276"/>
      <c r="AZ450" s="276"/>
      <c r="BA450" s="276"/>
      <c r="BB450" s="276"/>
      <c r="BC450" s="276"/>
      <c r="BD450" s="276"/>
      <c r="BE450" s="276"/>
      <c r="BF450" s="276"/>
      <c r="BG450" s="276"/>
      <c r="BH450" s="276"/>
    </row>
    <row r="451" spans="1:60" s="141" customFormat="1" ht="15" customHeight="1" x14ac:dyDescent="0.2">
      <c r="A451" s="10"/>
      <c r="B451" s="28"/>
      <c r="C451" s="35"/>
      <c r="D451" s="121"/>
      <c r="E451" s="32"/>
      <c r="F451" s="1029"/>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276"/>
      <c r="AF451" s="276"/>
      <c r="AG451" s="276"/>
      <c r="AH451" s="276"/>
      <c r="AI451" s="276"/>
      <c r="AJ451" s="276"/>
      <c r="AK451" s="276"/>
      <c r="AL451" s="276"/>
      <c r="AM451" s="276"/>
      <c r="AN451" s="276"/>
      <c r="AO451" s="276"/>
      <c r="AP451" s="276"/>
      <c r="AQ451" s="276"/>
      <c r="AR451" s="276"/>
      <c r="AS451" s="276"/>
      <c r="AT451" s="276"/>
      <c r="AU451" s="276"/>
      <c r="AV451" s="276"/>
      <c r="AW451" s="276"/>
      <c r="AX451" s="276"/>
      <c r="AY451" s="276"/>
      <c r="AZ451" s="276"/>
      <c r="BA451" s="276"/>
      <c r="BB451" s="276"/>
      <c r="BC451" s="276"/>
      <c r="BD451" s="276"/>
      <c r="BE451" s="276"/>
      <c r="BF451" s="276"/>
      <c r="BG451" s="276"/>
      <c r="BH451" s="276"/>
    </row>
    <row r="452" spans="1:60" s="141" customFormat="1" ht="15" customHeight="1" x14ac:dyDescent="0.2">
      <c r="A452" s="10"/>
      <c r="B452" s="28"/>
      <c r="C452" s="35"/>
      <c r="D452" s="121"/>
      <c r="E452" s="32"/>
      <c r="F452" s="1029"/>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76"/>
      <c r="AE452" s="276"/>
      <c r="AF452" s="276"/>
      <c r="AG452" s="276"/>
      <c r="AH452" s="276"/>
      <c r="AI452" s="276"/>
      <c r="AJ452" s="276"/>
      <c r="AK452" s="276"/>
      <c r="AL452" s="276"/>
      <c r="AM452" s="276"/>
      <c r="AN452" s="276"/>
      <c r="AO452" s="276"/>
      <c r="AP452" s="276"/>
      <c r="AQ452" s="276"/>
      <c r="AR452" s="276"/>
      <c r="AS452" s="276"/>
      <c r="AT452" s="276"/>
      <c r="AU452" s="276"/>
      <c r="AV452" s="276"/>
      <c r="AW452" s="276"/>
      <c r="AX452" s="276"/>
      <c r="AY452" s="276"/>
      <c r="AZ452" s="276"/>
      <c r="BA452" s="276"/>
      <c r="BB452" s="276"/>
      <c r="BC452" s="276"/>
      <c r="BD452" s="276"/>
      <c r="BE452" s="276"/>
      <c r="BF452" s="276"/>
      <c r="BG452" s="276"/>
      <c r="BH452" s="276"/>
    </row>
    <row r="453" spans="1:60" s="141" customFormat="1" ht="15" customHeight="1" x14ac:dyDescent="0.2">
      <c r="A453" s="10"/>
      <c r="B453" s="28"/>
      <c r="C453" s="35"/>
      <c r="D453" s="121"/>
      <c r="E453" s="32"/>
      <c r="F453" s="1029"/>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276"/>
      <c r="AF453" s="276"/>
      <c r="AG453" s="276"/>
      <c r="AH453" s="276"/>
      <c r="AI453" s="276"/>
      <c r="AJ453" s="276"/>
      <c r="AK453" s="276"/>
      <c r="AL453" s="276"/>
      <c r="AM453" s="276"/>
      <c r="AN453" s="276"/>
      <c r="AO453" s="276"/>
      <c r="AP453" s="276"/>
      <c r="AQ453" s="276"/>
      <c r="AR453" s="276"/>
      <c r="AS453" s="276"/>
      <c r="AT453" s="276"/>
      <c r="AU453" s="276"/>
      <c r="AV453" s="276"/>
      <c r="AW453" s="276"/>
      <c r="AX453" s="276"/>
      <c r="AY453" s="276"/>
      <c r="AZ453" s="276"/>
      <c r="BA453" s="276"/>
      <c r="BB453" s="276"/>
      <c r="BC453" s="276"/>
      <c r="BD453" s="276"/>
      <c r="BE453" s="276"/>
      <c r="BF453" s="276"/>
      <c r="BG453" s="276"/>
      <c r="BH453" s="276"/>
    </row>
    <row r="454" spans="1:60" s="141" customFormat="1" ht="15" customHeight="1" x14ac:dyDescent="0.2">
      <c r="A454" s="10"/>
      <c r="B454" s="28"/>
      <c r="C454" s="35"/>
      <c r="D454" s="121"/>
      <c r="E454" s="32"/>
      <c r="F454" s="1029"/>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276"/>
      <c r="AE454" s="276"/>
      <c r="AF454" s="276"/>
      <c r="AG454" s="276"/>
      <c r="AH454" s="276"/>
      <c r="AI454" s="276"/>
      <c r="AJ454" s="276"/>
      <c r="AK454" s="276"/>
      <c r="AL454" s="276"/>
      <c r="AM454" s="276"/>
      <c r="AN454" s="276"/>
      <c r="AO454" s="276"/>
      <c r="AP454" s="276"/>
      <c r="AQ454" s="276"/>
      <c r="AR454" s="276"/>
      <c r="AS454" s="276"/>
      <c r="AT454" s="276"/>
      <c r="AU454" s="276"/>
      <c r="AV454" s="276"/>
      <c r="AW454" s="276"/>
      <c r="AX454" s="276"/>
      <c r="AY454" s="276"/>
      <c r="AZ454" s="276"/>
      <c r="BA454" s="276"/>
      <c r="BB454" s="276"/>
      <c r="BC454" s="276"/>
      <c r="BD454" s="276"/>
      <c r="BE454" s="276"/>
      <c r="BF454" s="276"/>
      <c r="BG454" s="276"/>
      <c r="BH454" s="276"/>
    </row>
    <row r="455" spans="1:60" s="141" customFormat="1" ht="15" customHeight="1" x14ac:dyDescent="0.2">
      <c r="A455" s="10"/>
      <c r="B455" s="28"/>
      <c r="C455" s="35"/>
      <c r="D455" s="121"/>
      <c r="E455" s="32"/>
      <c r="F455" s="1029"/>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276"/>
      <c r="AE455" s="276"/>
      <c r="AF455" s="276"/>
      <c r="AG455" s="276"/>
      <c r="AH455" s="276"/>
      <c r="AI455" s="276"/>
      <c r="AJ455" s="276"/>
      <c r="AK455" s="276"/>
      <c r="AL455" s="276"/>
      <c r="AM455" s="276"/>
      <c r="AN455" s="276"/>
      <c r="AO455" s="276"/>
      <c r="AP455" s="276"/>
      <c r="AQ455" s="276"/>
      <c r="AR455" s="276"/>
      <c r="AS455" s="276"/>
      <c r="AT455" s="276"/>
      <c r="AU455" s="276"/>
      <c r="AV455" s="276"/>
      <c r="AW455" s="276"/>
      <c r="AX455" s="276"/>
      <c r="AY455" s="276"/>
      <c r="AZ455" s="276"/>
      <c r="BA455" s="276"/>
      <c r="BB455" s="276"/>
      <c r="BC455" s="276"/>
      <c r="BD455" s="276"/>
      <c r="BE455" s="276"/>
      <c r="BF455" s="276"/>
      <c r="BG455" s="276"/>
      <c r="BH455" s="276"/>
    </row>
    <row r="456" spans="1:60" s="141" customFormat="1" ht="15" customHeight="1" x14ac:dyDescent="0.2">
      <c r="A456" s="10"/>
      <c r="B456" s="28"/>
      <c r="C456" s="35"/>
      <c r="D456" s="121"/>
      <c r="E456" s="32"/>
      <c r="F456" s="1029"/>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276"/>
      <c r="AF456" s="276"/>
      <c r="AG456" s="276"/>
      <c r="AH456" s="276"/>
      <c r="AI456" s="276"/>
      <c r="AJ456" s="276"/>
      <c r="AK456" s="276"/>
      <c r="AL456" s="276"/>
      <c r="AM456" s="276"/>
      <c r="AN456" s="276"/>
      <c r="AO456" s="276"/>
      <c r="AP456" s="276"/>
      <c r="AQ456" s="276"/>
      <c r="AR456" s="276"/>
      <c r="AS456" s="276"/>
      <c r="AT456" s="276"/>
      <c r="AU456" s="276"/>
      <c r="AV456" s="276"/>
      <c r="AW456" s="276"/>
      <c r="AX456" s="276"/>
      <c r="AY456" s="276"/>
      <c r="AZ456" s="276"/>
      <c r="BA456" s="276"/>
      <c r="BB456" s="276"/>
      <c r="BC456" s="276"/>
      <c r="BD456" s="276"/>
      <c r="BE456" s="276"/>
      <c r="BF456" s="276"/>
      <c r="BG456" s="276"/>
      <c r="BH456" s="276"/>
    </row>
    <row r="457" spans="1:60" s="141" customFormat="1" ht="15" customHeight="1" x14ac:dyDescent="0.2">
      <c r="A457" s="10"/>
      <c r="B457" s="28"/>
      <c r="C457" s="35"/>
      <c r="D457" s="121"/>
      <c r="E457" s="32"/>
      <c r="F457" s="1029"/>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76"/>
      <c r="AE457" s="276"/>
      <c r="AF457" s="276"/>
      <c r="AG457" s="276"/>
      <c r="AH457" s="276"/>
      <c r="AI457" s="276"/>
      <c r="AJ457" s="276"/>
      <c r="AK457" s="276"/>
      <c r="AL457" s="276"/>
      <c r="AM457" s="276"/>
      <c r="AN457" s="276"/>
      <c r="AO457" s="276"/>
      <c r="AP457" s="276"/>
      <c r="AQ457" s="276"/>
      <c r="AR457" s="276"/>
      <c r="AS457" s="276"/>
      <c r="AT457" s="276"/>
      <c r="AU457" s="276"/>
      <c r="AV457" s="276"/>
      <c r="AW457" s="276"/>
      <c r="AX457" s="276"/>
      <c r="AY457" s="276"/>
      <c r="AZ457" s="276"/>
      <c r="BA457" s="276"/>
      <c r="BB457" s="276"/>
      <c r="BC457" s="276"/>
      <c r="BD457" s="276"/>
      <c r="BE457" s="276"/>
      <c r="BF457" s="276"/>
      <c r="BG457" s="276"/>
      <c r="BH457" s="276"/>
    </row>
    <row r="458" spans="1:60" s="141" customFormat="1" ht="15" customHeight="1" x14ac:dyDescent="0.2">
      <c r="A458" s="10"/>
      <c r="B458" s="28"/>
      <c r="C458" s="35"/>
      <c r="D458" s="121"/>
      <c r="E458" s="32"/>
      <c r="F458" s="1029"/>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76"/>
      <c r="AE458" s="276"/>
      <c r="AF458" s="276"/>
      <c r="AG458" s="276"/>
      <c r="AH458" s="276"/>
      <c r="AI458" s="276"/>
      <c r="AJ458" s="276"/>
      <c r="AK458" s="276"/>
      <c r="AL458" s="276"/>
      <c r="AM458" s="276"/>
      <c r="AN458" s="276"/>
      <c r="AO458" s="276"/>
      <c r="AP458" s="276"/>
      <c r="AQ458" s="276"/>
      <c r="AR458" s="276"/>
      <c r="AS458" s="276"/>
      <c r="AT458" s="276"/>
      <c r="AU458" s="276"/>
      <c r="AV458" s="276"/>
      <c r="AW458" s="276"/>
      <c r="AX458" s="276"/>
      <c r="AY458" s="276"/>
      <c r="AZ458" s="276"/>
      <c r="BA458" s="276"/>
      <c r="BB458" s="276"/>
      <c r="BC458" s="276"/>
      <c r="BD458" s="276"/>
      <c r="BE458" s="276"/>
      <c r="BF458" s="276"/>
      <c r="BG458" s="276"/>
      <c r="BH458" s="276"/>
    </row>
    <row r="459" spans="1:60" s="141" customFormat="1" ht="15" customHeight="1" x14ac:dyDescent="0.2">
      <c r="A459" s="10"/>
      <c r="B459" s="28"/>
      <c r="C459" s="35"/>
      <c r="D459" s="121"/>
      <c r="E459" s="32"/>
      <c r="F459" s="1029"/>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76"/>
      <c r="AE459" s="276"/>
      <c r="AF459" s="276"/>
      <c r="AG459" s="276"/>
      <c r="AH459" s="276"/>
      <c r="AI459" s="276"/>
      <c r="AJ459" s="276"/>
      <c r="AK459" s="276"/>
      <c r="AL459" s="276"/>
      <c r="AM459" s="276"/>
      <c r="AN459" s="276"/>
      <c r="AO459" s="276"/>
      <c r="AP459" s="276"/>
      <c r="AQ459" s="276"/>
      <c r="AR459" s="276"/>
      <c r="AS459" s="276"/>
      <c r="AT459" s="276"/>
      <c r="AU459" s="276"/>
      <c r="AV459" s="276"/>
      <c r="AW459" s="276"/>
      <c r="AX459" s="276"/>
      <c r="AY459" s="276"/>
      <c r="AZ459" s="276"/>
      <c r="BA459" s="276"/>
      <c r="BB459" s="276"/>
      <c r="BC459" s="276"/>
      <c r="BD459" s="276"/>
      <c r="BE459" s="276"/>
      <c r="BF459" s="276"/>
      <c r="BG459" s="276"/>
      <c r="BH459" s="276"/>
    </row>
    <row r="460" spans="1:60" s="141" customFormat="1" ht="15" customHeight="1" x14ac:dyDescent="0.2">
      <c r="A460" s="10"/>
      <c r="B460" s="28"/>
      <c r="C460" s="35"/>
      <c r="D460" s="121"/>
      <c r="E460" s="32"/>
      <c r="F460" s="1029"/>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76"/>
      <c r="AE460" s="276"/>
      <c r="AF460" s="276"/>
      <c r="AG460" s="276"/>
      <c r="AH460" s="276"/>
      <c r="AI460" s="276"/>
      <c r="AJ460" s="276"/>
      <c r="AK460" s="276"/>
      <c r="AL460" s="276"/>
      <c r="AM460" s="276"/>
      <c r="AN460" s="276"/>
      <c r="AO460" s="276"/>
      <c r="AP460" s="276"/>
      <c r="AQ460" s="276"/>
      <c r="AR460" s="276"/>
      <c r="AS460" s="276"/>
      <c r="AT460" s="276"/>
      <c r="AU460" s="276"/>
      <c r="AV460" s="276"/>
      <c r="AW460" s="276"/>
      <c r="AX460" s="276"/>
      <c r="AY460" s="276"/>
      <c r="AZ460" s="276"/>
      <c r="BA460" s="276"/>
      <c r="BB460" s="276"/>
      <c r="BC460" s="276"/>
      <c r="BD460" s="276"/>
      <c r="BE460" s="276"/>
      <c r="BF460" s="276"/>
      <c r="BG460" s="276"/>
      <c r="BH460" s="276"/>
    </row>
    <row r="461" spans="1:60" s="141" customFormat="1" ht="15" customHeight="1" x14ac:dyDescent="0.2">
      <c r="A461" s="10"/>
      <c r="B461" s="28"/>
      <c r="C461" s="35"/>
      <c r="D461" s="121"/>
      <c r="E461" s="32"/>
      <c r="F461" s="1029"/>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76"/>
      <c r="AE461" s="276"/>
      <c r="AF461" s="276"/>
      <c r="AG461" s="276"/>
      <c r="AH461" s="276"/>
      <c r="AI461" s="276"/>
      <c r="AJ461" s="276"/>
      <c r="AK461" s="276"/>
      <c r="AL461" s="276"/>
      <c r="AM461" s="276"/>
      <c r="AN461" s="276"/>
      <c r="AO461" s="276"/>
      <c r="AP461" s="276"/>
      <c r="AQ461" s="276"/>
      <c r="AR461" s="276"/>
      <c r="AS461" s="276"/>
      <c r="AT461" s="276"/>
      <c r="AU461" s="276"/>
      <c r="AV461" s="276"/>
      <c r="AW461" s="276"/>
      <c r="AX461" s="276"/>
      <c r="AY461" s="276"/>
      <c r="AZ461" s="276"/>
      <c r="BA461" s="276"/>
      <c r="BB461" s="276"/>
      <c r="BC461" s="276"/>
      <c r="BD461" s="276"/>
      <c r="BE461" s="276"/>
      <c r="BF461" s="276"/>
      <c r="BG461" s="276"/>
      <c r="BH461" s="276"/>
    </row>
    <row r="462" spans="1:60" s="141" customFormat="1" ht="15" customHeight="1" x14ac:dyDescent="0.2">
      <c r="A462" s="10"/>
      <c r="B462" s="28"/>
      <c r="C462" s="35"/>
      <c r="D462" s="121"/>
      <c r="E462" s="32"/>
      <c r="F462" s="1029"/>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276"/>
      <c r="AF462" s="276"/>
      <c r="AG462" s="276"/>
      <c r="AH462" s="276"/>
      <c r="AI462" s="276"/>
      <c r="AJ462" s="276"/>
      <c r="AK462" s="276"/>
      <c r="AL462" s="276"/>
      <c r="AM462" s="276"/>
      <c r="AN462" s="276"/>
      <c r="AO462" s="276"/>
      <c r="AP462" s="276"/>
      <c r="AQ462" s="276"/>
      <c r="AR462" s="276"/>
      <c r="AS462" s="276"/>
      <c r="AT462" s="276"/>
      <c r="AU462" s="276"/>
      <c r="AV462" s="276"/>
      <c r="AW462" s="276"/>
      <c r="AX462" s="276"/>
      <c r="AY462" s="276"/>
      <c r="AZ462" s="276"/>
      <c r="BA462" s="276"/>
      <c r="BB462" s="276"/>
      <c r="BC462" s="276"/>
      <c r="BD462" s="276"/>
      <c r="BE462" s="276"/>
      <c r="BF462" s="276"/>
      <c r="BG462" s="276"/>
      <c r="BH462" s="276"/>
    </row>
    <row r="463" spans="1:60" s="141" customFormat="1" ht="15" customHeight="1" x14ac:dyDescent="0.2">
      <c r="A463" s="10"/>
      <c r="B463" s="28"/>
      <c r="C463" s="35"/>
      <c r="D463" s="121"/>
      <c r="E463" s="32"/>
      <c r="F463" s="1029"/>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76"/>
      <c r="AE463" s="276"/>
      <c r="AF463" s="276"/>
      <c r="AG463" s="276"/>
      <c r="AH463" s="276"/>
      <c r="AI463" s="276"/>
      <c r="AJ463" s="276"/>
      <c r="AK463" s="276"/>
      <c r="AL463" s="276"/>
      <c r="AM463" s="276"/>
      <c r="AN463" s="276"/>
      <c r="AO463" s="276"/>
      <c r="AP463" s="276"/>
      <c r="AQ463" s="276"/>
      <c r="AR463" s="276"/>
      <c r="AS463" s="276"/>
      <c r="AT463" s="276"/>
      <c r="AU463" s="276"/>
      <c r="AV463" s="276"/>
      <c r="AW463" s="276"/>
      <c r="AX463" s="276"/>
      <c r="AY463" s="276"/>
      <c r="AZ463" s="276"/>
      <c r="BA463" s="276"/>
      <c r="BB463" s="276"/>
      <c r="BC463" s="276"/>
      <c r="BD463" s="276"/>
      <c r="BE463" s="276"/>
      <c r="BF463" s="276"/>
      <c r="BG463" s="276"/>
      <c r="BH463" s="276"/>
    </row>
    <row r="464" spans="1:60" s="141" customFormat="1" ht="15" customHeight="1" x14ac:dyDescent="0.2">
      <c r="A464" s="10"/>
      <c r="B464" s="28"/>
      <c r="C464" s="35"/>
      <c r="D464" s="121"/>
      <c r="E464" s="32"/>
      <c r="F464" s="1029"/>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76"/>
      <c r="AE464" s="276"/>
      <c r="AF464" s="276"/>
      <c r="AG464" s="276"/>
      <c r="AH464" s="276"/>
      <c r="AI464" s="276"/>
      <c r="AJ464" s="276"/>
      <c r="AK464" s="276"/>
      <c r="AL464" s="276"/>
      <c r="AM464" s="276"/>
      <c r="AN464" s="276"/>
      <c r="AO464" s="276"/>
      <c r="AP464" s="276"/>
      <c r="AQ464" s="276"/>
      <c r="AR464" s="276"/>
      <c r="AS464" s="276"/>
      <c r="AT464" s="276"/>
      <c r="AU464" s="276"/>
      <c r="AV464" s="276"/>
      <c r="AW464" s="276"/>
      <c r="AX464" s="276"/>
      <c r="AY464" s="276"/>
      <c r="AZ464" s="276"/>
      <c r="BA464" s="276"/>
      <c r="BB464" s="276"/>
      <c r="BC464" s="276"/>
      <c r="BD464" s="276"/>
      <c r="BE464" s="276"/>
      <c r="BF464" s="276"/>
      <c r="BG464" s="276"/>
      <c r="BH464" s="276"/>
    </row>
    <row r="465" spans="1:60" s="141" customFormat="1" ht="15" customHeight="1" x14ac:dyDescent="0.2">
      <c r="A465" s="10"/>
      <c r="B465" s="28"/>
      <c r="C465" s="35"/>
      <c r="D465" s="121"/>
      <c r="E465" s="32"/>
      <c r="F465" s="1029"/>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76"/>
      <c r="AE465" s="276"/>
      <c r="AF465" s="276"/>
      <c r="AG465" s="276"/>
      <c r="AH465" s="276"/>
      <c r="AI465" s="276"/>
      <c r="AJ465" s="276"/>
      <c r="AK465" s="276"/>
      <c r="AL465" s="276"/>
      <c r="AM465" s="276"/>
      <c r="AN465" s="276"/>
      <c r="AO465" s="276"/>
      <c r="AP465" s="276"/>
      <c r="AQ465" s="276"/>
      <c r="AR465" s="276"/>
      <c r="AS465" s="276"/>
      <c r="AT465" s="276"/>
      <c r="AU465" s="276"/>
      <c r="AV465" s="276"/>
      <c r="AW465" s="276"/>
      <c r="AX465" s="276"/>
      <c r="AY465" s="276"/>
      <c r="AZ465" s="276"/>
      <c r="BA465" s="276"/>
      <c r="BB465" s="276"/>
      <c r="BC465" s="276"/>
      <c r="BD465" s="276"/>
      <c r="BE465" s="276"/>
      <c r="BF465" s="276"/>
      <c r="BG465" s="276"/>
      <c r="BH465" s="276"/>
    </row>
    <row r="466" spans="1:60" s="141" customFormat="1" ht="15" customHeight="1" x14ac:dyDescent="0.2">
      <c r="A466" s="10"/>
      <c r="B466" s="28"/>
      <c r="C466" s="35"/>
      <c r="D466" s="121"/>
      <c r="E466" s="32"/>
      <c r="F466" s="1029"/>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76"/>
      <c r="AE466" s="276"/>
      <c r="AF466" s="276"/>
      <c r="AG466" s="276"/>
      <c r="AH466" s="276"/>
      <c r="AI466" s="276"/>
      <c r="AJ466" s="276"/>
      <c r="AK466" s="276"/>
      <c r="AL466" s="276"/>
      <c r="AM466" s="276"/>
      <c r="AN466" s="276"/>
      <c r="AO466" s="276"/>
      <c r="AP466" s="276"/>
      <c r="AQ466" s="276"/>
      <c r="AR466" s="276"/>
      <c r="AS466" s="276"/>
      <c r="AT466" s="276"/>
      <c r="AU466" s="276"/>
      <c r="AV466" s="276"/>
      <c r="AW466" s="276"/>
      <c r="AX466" s="276"/>
      <c r="AY466" s="276"/>
      <c r="AZ466" s="276"/>
      <c r="BA466" s="276"/>
      <c r="BB466" s="276"/>
      <c r="BC466" s="276"/>
      <c r="BD466" s="276"/>
      <c r="BE466" s="276"/>
      <c r="BF466" s="276"/>
      <c r="BG466" s="276"/>
      <c r="BH466" s="276"/>
    </row>
    <row r="467" spans="1:60" s="141" customFormat="1" ht="15" customHeight="1" x14ac:dyDescent="0.2">
      <c r="A467" s="10"/>
      <c r="B467" s="28"/>
      <c r="C467" s="35"/>
      <c r="D467" s="121"/>
      <c r="E467" s="32"/>
      <c r="F467" s="1029"/>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76"/>
      <c r="AE467" s="276"/>
      <c r="AF467" s="276"/>
      <c r="AG467" s="276"/>
      <c r="AH467" s="276"/>
      <c r="AI467" s="276"/>
      <c r="AJ467" s="276"/>
      <c r="AK467" s="276"/>
      <c r="AL467" s="276"/>
      <c r="AM467" s="276"/>
      <c r="AN467" s="276"/>
      <c r="AO467" s="276"/>
      <c r="AP467" s="276"/>
      <c r="AQ467" s="276"/>
      <c r="AR467" s="276"/>
      <c r="AS467" s="276"/>
      <c r="AT467" s="276"/>
      <c r="AU467" s="276"/>
      <c r="AV467" s="276"/>
      <c r="AW467" s="276"/>
      <c r="AX467" s="276"/>
      <c r="AY467" s="276"/>
      <c r="AZ467" s="276"/>
      <c r="BA467" s="276"/>
      <c r="BB467" s="276"/>
      <c r="BC467" s="276"/>
      <c r="BD467" s="276"/>
      <c r="BE467" s="276"/>
      <c r="BF467" s="276"/>
      <c r="BG467" s="276"/>
      <c r="BH467" s="276"/>
    </row>
    <row r="468" spans="1:60" s="141" customFormat="1" ht="15" customHeight="1" x14ac:dyDescent="0.2">
      <c r="A468" s="10"/>
      <c r="B468" s="28"/>
      <c r="C468" s="35"/>
      <c r="D468" s="121"/>
      <c r="E468" s="32"/>
      <c r="F468" s="1029"/>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76"/>
      <c r="AE468" s="276"/>
      <c r="AF468" s="276"/>
      <c r="AG468" s="276"/>
      <c r="AH468" s="276"/>
      <c r="AI468" s="276"/>
      <c r="AJ468" s="276"/>
      <c r="AK468" s="276"/>
      <c r="AL468" s="276"/>
      <c r="AM468" s="276"/>
      <c r="AN468" s="276"/>
      <c r="AO468" s="276"/>
      <c r="AP468" s="276"/>
      <c r="AQ468" s="276"/>
      <c r="AR468" s="276"/>
      <c r="AS468" s="276"/>
      <c r="AT468" s="276"/>
      <c r="AU468" s="276"/>
      <c r="AV468" s="276"/>
      <c r="AW468" s="276"/>
      <c r="AX468" s="276"/>
      <c r="AY468" s="276"/>
      <c r="AZ468" s="276"/>
      <c r="BA468" s="276"/>
      <c r="BB468" s="276"/>
      <c r="BC468" s="276"/>
      <c r="BD468" s="276"/>
      <c r="BE468" s="276"/>
      <c r="BF468" s="276"/>
      <c r="BG468" s="276"/>
      <c r="BH468" s="276"/>
    </row>
    <row r="469" spans="1:60" s="141" customFormat="1" ht="15" customHeight="1" x14ac:dyDescent="0.2">
      <c r="A469" s="10"/>
      <c r="B469" s="28"/>
      <c r="C469" s="35"/>
      <c r="D469" s="121"/>
      <c r="E469" s="32"/>
      <c r="F469" s="1029"/>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76"/>
      <c r="AE469" s="276"/>
      <c r="AF469" s="276"/>
      <c r="AG469" s="276"/>
      <c r="AH469" s="276"/>
      <c r="AI469" s="276"/>
      <c r="AJ469" s="276"/>
      <c r="AK469" s="276"/>
      <c r="AL469" s="276"/>
      <c r="AM469" s="276"/>
      <c r="AN469" s="276"/>
      <c r="AO469" s="276"/>
      <c r="AP469" s="276"/>
      <c r="AQ469" s="276"/>
      <c r="AR469" s="276"/>
      <c r="AS469" s="276"/>
      <c r="AT469" s="276"/>
      <c r="AU469" s="276"/>
      <c r="AV469" s="276"/>
      <c r="AW469" s="276"/>
      <c r="AX469" s="276"/>
      <c r="AY469" s="276"/>
      <c r="AZ469" s="276"/>
      <c r="BA469" s="276"/>
      <c r="BB469" s="276"/>
      <c r="BC469" s="276"/>
      <c r="BD469" s="276"/>
      <c r="BE469" s="276"/>
      <c r="BF469" s="276"/>
      <c r="BG469" s="276"/>
      <c r="BH469" s="276"/>
    </row>
    <row r="470" spans="1:60" s="141" customFormat="1" ht="15" customHeight="1" x14ac:dyDescent="0.2">
      <c r="A470" s="10"/>
      <c r="B470" s="28"/>
      <c r="C470" s="35"/>
      <c r="D470" s="121"/>
      <c r="E470" s="32"/>
      <c r="F470" s="1029"/>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276"/>
      <c r="AF470" s="276"/>
      <c r="AG470" s="276"/>
      <c r="AH470" s="276"/>
      <c r="AI470" s="276"/>
      <c r="AJ470" s="276"/>
      <c r="AK470" s="276"/>
      <c r="AL470" s="276"/>
      <c r="AM470" s="276"/>
      <c r="AN470" s="276"/>
      <c r="AO470" s="276"/>
      <c r="AP470" s="276"/>
      <c r="AQ470" s="276"/>
      <c r="AR470" s="276"/>
      <c r="AS470" s="276"/>
      <c r="AT470" s="276"/>
      <c r="AU470" s="276"/>
      <c r="AV470" s="276"/>
      <c r="AW470" s="276"/>
      <c r="AX470" s="276"/>
      <c r="AY470" s="276"/>
      <c r="AZ470" s="276"/>
      <c r="BA470" s="276"/>
      <c r="BB470" s="276"/>
      <c r="BC470" s="276"/>
      <c r="BD470" s="276"/>
      <c r="BE470" s="276"/>
      <c r="BF470" s="276"/>
      <c r="BG470" s="276"/>
      <c r="BH470" s="276"/>
    </row>
    <row r="471" spans="1:60" s="141" customFormat="1" ht="15" customHeight="1" x14ac:dyDescent="0.2">
      <c r="A471" s="10"/>
      <c r="B471" s="28"/>
      <c r="C471" s="35"/>
      <c r="D471" s="121"/>
      <c r="E471" s="32"/>
      <c r="F471" s="1029"/>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276"/>
      <c r="AF471" s="276"/>
      <c r="AG471" s="276"/>
      <c r="AH471" s="276"/>
      <c r="AI471" s="276"/>
      <c r="AJ471" s="276"/>
      <c r="AK471" s="276"/>
      <c r="AL471" s="276"/>
      <c r="AM471" s="276"/>
      <c r="AN471" s="276"/>
      <c r="AO471" s="276"/>
      <c r="AP471" s="276"/>
      <c r="AQ471" s="276"/>
      <c r="AR471" s="276"/>
      <c r="AS471" s="276"/>
      <c r="AT471" s="276"/>
      <c r="AU471" s="276"/>
      <c r="AV471" s="276"/>
      <c r="AW471" s="276"/>
      <c r="AX471" s="276"/>
      <c r="AY471" s="276"/>
      <c r="AZ471" s="276"/>
      <c r="BA471" s="276"/>
      <c r="BB471" s="276"/>
      <c r="BC471" s="276"/>
      <c r="BD471" s="276"/>
      <c r="BE471" s="276"/>
      <c r="BF471" s="276"/>
      <c r="BG471" s="276"/>
      <c r="BH471" s="276"/>
    </row>
    <row r="472" spans="1:60" s="141" customFormat="1" ht="15" customHeight="1" x14ac:dyDescent="0.2">
      <c r="A472" s="10"/>
      <c r="B472" s="28"/>
      <c r="C472" s="35"/>
      <c r="D472" s="121"/>
      <c r="E472" s="32"/>
      <c r="F472" s="1029"/>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76"/>
      <c r="AE472" s="276"/>
      <c r="AF472" s="276"/>
      <c r="AG472" s="276"/>
      <c r="AH472" s="276"/>
      <c r="AI472" s="276"/>
      <c r="AJ472" s="276"/>
      <c r="AK472" s="276"/>
      <c r="AL472" s="276"/>
      <c r="AM472" s="276"/>
      <c r="AN472" s="276"/>
      <c r="AO472" s="276"/>
      <c r="AP472" s="276"/>
      <c r="AQ472" s="276"/>
      <c r="AR472" s="276"/>
      <c r="AS472" s="276"/>
      <c r="AT472" s="276"/>
      <c r="AU472" s="276"/>
      <c r="AV472" s="276"/>
      <c r="AW472" s="276"/>
      <c r="AX472" s="276"/>
      <c r="AY472" s="276"/>
      <c r="AZ472" s="276"/>
      <c r="BA472" s="276"/>
      <c r="BB472" s="276"/>
      <c r="BC472" s="276"/>
      <c r="BD472" s="276"/>
      <c r="BE472" s="276"/>
      <c r="BF472" s="276"/>
      <c r="BG472" s="276"/>
      <c r="BH472" s="276"/>
    </row>
    <row r="473" spans="1:60" s="141" customFormat="1" ht="15" customHeight="1" x14ac:dyDescent="0.2">
      <c r="A473" s="10"/>
      <c r="B473" s="28"/>
      <c r="C473" s="35"/>
      <c r="D473" s="121"/>
      <c r="E473" s="32"/>
      <c r="F473" s="1029"/>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76"/>
      <c r="AE473" s="276"/>
      <c r="AF473" s="276"/>
      <c r="AG473" s="276"/>
      <c r="AH473" s="276"/>
      <c r="AI473" s="276"/>
      <c r="AJ473" s="276"/>
      <c r="AK473" s="276"/>
      <c r="AL473" s="276"/>
      <c r="AM473" s="276"/>
      <c r="AN473" s="276"/>
      <c r="AO473" s="276"/>
      <c r="AP473" s="276"/>
      <c r="AQ473" s="276"/>
      <c r="AR473" s="276"/>
      <c r="AS473" s="276"/>
      <c r="AT473" s="276"/>
      <c r="AU473" s="276"/>
      <c r="AV473" s="276"/>
      <c r="AW473" s="276"/>
      <c r="AX473" s="276"/>
      <c r="AY473" s="276"/>
      <c r="AZ473" s="276"/>
      <c r="BA473" s="276"/>
      <c r="BB473" s="276"/>
      <c r="BC473" s="276"/>
      <c r="BD473" s="276"/>
      <c r="BE473" s="276"/>
      <c r="BF473" s="276"/>
      <c r="BG473" s="276"/>
      <c r="BH473" s="276"/>
    </row>
    <row r="474" spans="1:60" s="14" customFormat="1" ht="15" customHeight="1" x14ac:dyDescent="0.2">
      <c r="A474" s="10"/>
      <c r="B474" s="28"/>
      <c r="C474" s="28"/>
      <c r="D474" s="121"/>
      <c r="E474" s="32"/>
      <c r="F474" s="113"/>
    </row>
    <row r="475" spans="1:60" s="14" customFormat="1" ht="15" customHeight="1" x14ac:dyDescent="0.25">
      <c r="A475" s="1171" t="s">
        <v>0</v>
      </c>
      <c r="B475" s="1171"/>
      <c r="C475" s="1171"/>
      <c r="D475" s="1171"/>
      <c r="E475" s="1171"/>
      <c r="F475" s="1171"/>
      <c r="I475" s="1015"/>
    </row>
    <row r="476" spans="1:60" s="14" customFormat="1" ht="15" customHeight="1" x14ac:dyDescent="0.25">
      <c r="A476" s="1171" t="s">
        <v>1</v>
      </c>
      <c r="B476" s="1171"/>
      <c r="C476" s="1171"/>
      <c r="D476" s="1171"/>
      <c r="E476" s="1171"/>
      <c r="F476" s="1171"/>
    </row>
    <row r="477" spans="1:60" s="14" customFormat="1" ht="15" customHeight="1" x14ac:dyDescent="0.25">
      <c r="A477" s="1173" t="s">
        <v>12736</v>
      </c>
      <c r="B477" s="1173"/>
      <c r="C477" s="1173"/>
      <c r="D477" s="1173"/>
      <c r="E477" s="1173"/>
      <c r="F477" s="1173"/>
    </row>
    <row r="478" spans="1:60" s="14" customFormat="1" ht="15" customHeight="1" x14ac:dyDescent="0.25">
      <c r="A478" s="1173" t="s">
        <v>2</v>
      </c>
      <c r="B478" s="1173"/>
      <c r="C478" s="1173"/>
      <c r="D478" s="1173"/>
      <c r="E478" s="1173"/>
      <c r="F478" s="1173"/>
    </row>
    <row r="479" spans="1:60" s="14" customFormat="1" ht="15" customHeight="1" x14ac:dyDescent="0.25">
      <c r="A479" s="626"/>
      <c r="B479" s="627"/>
      <c r="C479" s="628"/>
      <c r="D479" s="629"/>
      <c r="E479" s="630"/>
      <c r="F479" s="631"/>
    </row>
    <row r="480" spans="1:60" s="14" customFormat="1" ht="33" customHeight="1" x14ac:dyDescent="0.2">
      <c r="A480" s="1309" t="s">
        <v>17</v>
      </c>
      <c r="B480" s="1309"/>
      <c r="C480" s="1309"/>
      <c r="D480" s="1309"/>
      <c r="E480" s="1309"/>
      <c r="F480" s="1309"/>
    </row>
    <row r="481" spans="1:11" s="14" customFormat="1" ht="33" customHeight="1" x14ac:dyDescent="0.2">
      <c r="A481" s="1309" t="s">
        <v>4</v>
      </c>
      <c r="B481" s="1309"/>
      <c r="C481" s="1309"/>
      <c r="D481" s="1309"/>
      <c r="E481" s="1309"/>
      <c r="F481" s="726">
        <v>31046687.010000002</v>
      </c>
    </row>
    <row r="482" spans="1:11" s="14" customFormat="1" ht="34.5" customHeight="1" x14ac:dyDescent="0.2">
      <c r="A482" s="1065" t="s">
        <v>5</v>
      </c>
      <c r="B482" s="1065" t="s">
        <v>6</v>
      </c>
      <c r="C482" s="1065" t="s">
        <v>18</v>
      </c>
      <c r="D482" s="1065" t="s">
        <v>8</v>
      </c>
      <c r="E482" s="1065" t="s">
        <v>9</v>
      </c>
      <c r="F482" s="1065" t="s">
        <v>6181</v>
      </c>
    </row>
    <row r="483" spans="1:11" s="14" customFormat="1" ht="15" customHeight="1" x14ac:dyDescent="0.2">
      <c r="A483" s="615"/>
      <c r="B483" s="359"/>
      <c r="C483" s="616" t="s">
        <v>387</v>
      </c>
      <c r="D483" s="715">
        <v>225816.34</v>
      </c>
      <c r="E483" s="447"/>
      <c r="F483" s="619">
        <f>F481+D483</f>
        <v>31272503.350000001</v>
      </c>
      <c r="H483" s="829"/>
    </row>
    <row r="484" spans="1:11" s="14" customFormat="1" ht="15" customHeight="1" x14ac:dyDescent="0.2">
      <c r="A484" s="87"/>
      <c r="B484" s="1"/>
      <c r="C484" s="2" t="s">
        <v>19</v>
      </c>
      <c r="D484" s="716"/>
      <c r="E484" s="40">
        <v>17899186.469999999</v>
      </c>
      <c r="F484" s="619">
        <f>F483-E484</f>
        <v>13373316.880000003</v>
      </c>
    </row>
    <row r="485" spans="1:11" s="14" customFormat="1" ht="15" customHeight="1" x14ac:dyDescent="0.2">
      <c r="A485" s="87"/>
      <c r="B485" s="1"/>
      <c r="C485" s="2" t="s">
        <v>19</v>
      </c>
      <c r="D485" s="716">
        <v>151000000</v>
      </c>
      <c r="E485" s="40"/>
      <c r="F485" s="619">
        <f>F484+D485</f>
        <v>164373316.88</v>
      </c>
      <c r="H485" s="829"/>
    </row>
    <row r="486" spans="1:11" s="14" customFormat="1" ht="15" customHeight="1" x14ac:dyDescent="0.2">
      <c r="A486" s="87"/>
      <c r="B486" s="1"/>
      <c r="C486" s="2" t="s">
        <v>20</v>
      </c>
      <c r="D486" s="716">
        <v>69613.8</v>
      </c>
      <c r="E486" s="717"/>
      <c r="F486" s="619">
        <f>F485+D486</f>
        <v>164442930.68000001</v>
      </c>
    </row>
    <row r="487" spans="1:11" s="14" customFormat="1" ht="15" customHeight="1" x14ac:dyDescent="0.2">
      <c r="A487" s="87"/>
      <c r="B487" s="1"/>
      <c r="C487" s="2" t="s">
        <v>13099</v>
      </c>
      <c r="D487" s="716">
        <v>9384</v>
      </c>
      <c r="E487" s="717"/>
      <c r="F487" s="619">
        <f>F486+D487</f>
        <v>164452314.68000001</v>
      </c>
      <c r="G487" s="857"/>
      <c r="H487" s="857"/>
      <c r="I487" s="857"/>
      <c r="J487" s="857"/>
      <c r="K487" s="857"/>
    </row>
    <row r="488" spans="1:11" s="14" customFormat="1" ht="15" customHeight="1" x14ac:dyDescent="0.2">
      <c r="A488" s="87"/>
      <c r="B488" s="1"/>
      <c r="C488" s="2" t="s">
        <v>11717</v>
      </c>
      <c r="D488" s="716"/>
      <c r="E488" s="717"/>
      <c r="F488" s="619">
        <f>F487+D488</f>
        <v>164452314.68000001</v>
      </c>
      <c r="G488" s="857"/>
    </row>
    <row r="489" spans="1:11" s="14" customFormat="1" ht="15" customHeight="1" x14ac:dyDescent="0.2">
      <c r="A489" s="87"/>
      <c r="B489" s="1"/>
      <c r="C489" s="530" t="s">
        <v>2479</v>
      </c>
      <c r="D489" s="717"/>
      <c r="E489" s="717">
        <v>202801.84</v>
      </c>
      <c r="F489" s="619">
        <f>F488-E489</f>
        <v>164249512.84</v>
      </c>
    </row>
    <row r="490" spans="1:11" s="14" customFormat="1" ht="15" customHeight="1" x14ac:dyDescent="0.2">
      <c r="A490" s="87"/>
      <c r="B490" s="1"/>
      <c r="C490" s="2" t="s">
        <v>1090</v>
      </c>
      <c r="D490" s="717"/>
      <c r="E490" s="763">
        <v>844.25</v>
      </c>
      <c r="F490" s="619">
        <f>F489-E490</f>
        <v>164248668.59</v>
      </c>
    </row>
    <row r="491" spans="1:11" s="14" customFormat="1" ht="15" customHeight="1" x14ac:dyDescent="0.2">
      <c r="A491" s="87"/>
      <c r="B491" s="242"/>
      <c r="C491" s="2" t="s">
        <v>1083</v>
      </c>
      <c r="D491" s="62"/>
      <c r="E491" s="711">
        <v>1500</v>
      </c>
      <c r="F491" s="619">
        <f>F490-E491</f>
        <v>164247168.59</v>
      </c>
    </row>
    <row r="492" spans="1:11" s="14" customFormat="1" ht="15" customHeight="1" x14ac:dyDescent="0.2">
      <c r="A492" s="87"/>
      <c r="B492" s="242"/>
      <c r="C492" s="2" t="s">
        <v>1358</v>
      </c>
      <c r="D492" s="62"/>
      <c r="E492" s="711">
        <v>175</v>
      </c>
      <c r="F492" s="619">
        <f t="shared" ref="F492:F536" si="7">F491-E492</f>
        <v>164246993.59</v>
      </c>
    </row>
    <row r="493" spans="1:11" s="14" customFormat="1" ht="15" customHeight="1" x14ac:dyDescent="0.2">
      <c r="A493" s="134"/>
      <c r="B493" s="27"/>
      <c r="C493" s="538" t="s">
        <v>2484</v>
      </c>
      <c r="D493" s="95"/>
      <c r="E493" s="472">
        <v>223866.7</v>
      </c>
      <c r="F493" s="619">
        <f>F492-E493</f>
        <v>164023126.89000002</v>
      </c>
    </row>
    <row r="494" spans="1:11" s="14" customFormat="1" ht="15" customHeight="1" x14ac:dyDescent="0.2">
      <c r="A494" s="134"/>
      <c r="B494" s="252"/>
      <c r="C494" s="879" t="s">
        <v>24</v>
      </c>
      <c r="D494" s="878"/>
      <c r="E494" s="42"/>
      <c r="F494" s="619">
        <f t="shared" si="7"/>
        <v>164023126.89000002</v>
      </c>
    </row>
    <row r="495" spans="1:11" s="14" customFormat="1" ht="18.75" customHeight="1" x14ac:dyDescent="0.2">
      <c r="A495" s="134">
        <v>44565</v>
      </c>
      <c r="B495" s="5" t="s">
        <v>12738</v>
      </c>
      <c r="C495" s="1045" t="s">
        <v>12739</v>
      </c>
      <c r="D495" s="878"/>
      <c r="E495" s="42">
        <v>20750971.960000001</v>
      </c>
      <c r="F495" s="619">
        <f t="shared" si="7"/>
        <v>143272154.93000001</v>
      </c>
    </row>
    <row r="496" spans="1:11" s="14" customFormat="1" ht="33" customHeight="1" x14ac:dyDescent="0.2">
      <c r="A496" s="134">
        <v>44565</v>
      </c>
      <c r="B496" s="5" t="s">
        <v>12741</v>
      </c>
      <c r="C496" s="193" t="s">
        <v>12740</v>
      </c>
      <c r="D496" s="95"/>
      <c r="E496" s="42">
        <v>562835.28</v>
      </c>
      <c r="F496" s="619">
        <f t="shared" si="7"/>
        <v>142709319.65000001</v>
      </c>
    </row>
    <row r="497" spans="1:12" s="14" customFormat="1" ht="25.5" customHeight="1" x14ac:dyDescent="0.2">
      <c r="A497" s="134">
        <v>44567</v>
      </c>
      <c r="B497" s="5" t="s">
        <v>12758</v>
      </c>
      <c r="C497" s="193" t="s">
        <v>12759</v>
      </c>
      <c r="D497" s="95"/>
      <c r="E497" s="42">
        <v>151077.57</v>
      </c>
      <c r="F497" s="619">
        <f t="shared" si="7"/>
        <v>142558242.08000001</v>
      </c>
    </row>
    <row r="498" spans="1:12" s="14" customFormat="1" ht="18" customHeight="1" x14ac:dyDescent="0.2">
      <c r="A498" s="1048">
        <v>44573</v>
      </c>
      <c r="B498" s="5">
        <v>103894</v>
      </c>
      <c r="C498" s="193" t="s">
        <v>41</v>
      </c>
      <c r="D498" s="265"/>
      <c r="E498" s="42">
        <v>0</v>
      </c>
      <c r="F498" s="619">
        <f t="shared" si="7"/>
        <v>142558242.08000001</v>
      </c>
    </row>
    <row r="499" spans="1:12" s="14" customFormat="1" ht="41.25" customHeight="1" x14ac:dyDescent="0.2">
      <c r="A499" s="1048">
        <v>44573</v>
      </c>
      <c r="B499" s="5" t="s">
        <v>12980</v>
      </c>
      <c r="C499" s="193" t="s">
        <v>12979</v>
      </c>
      <c r="D499" s="95"/>
      <c r="E499" s="42">
        <v>18768</v>
      </c>
      <c r="F499" s="619">
        <f t="shared" si="7"/>
        <v>142539474.08000001</v>
      </c>
    </row>
    <row r="500" spans="1:12" s="14" customFormat="1" ht="29.25" customHeight="1" x14ac:dyDescent="0.2">
      <c r="A500" s="1047">
        <v>44580</v>
      </c>
      <c r="B500" s="5" t="s">
        <v>13245</v>
      </c>
      <c r="C500" s="193" t="s">
        <v>13241</v>
      </c>
      <c r="D500" s="95"/>
      <c r="E500" s="42">
        <v>51748401.840000004</v>
      </c>
      <c r="F500" s="619">
        <f t="shared" si="7"/>
        <v>90791072.24000001</v>
      </c>
    </row>
    <row r="501" spans="1:12" s="14" customFormat="1" ht="27.75" customHeight="1" x14ac:dyDescent="0.2">
      <c r="A501" s="1047">
        <v>44580</v>
      </c>
      <c r="B501" s="5" t="s">
        <v>13246</v>
      </c>
      <c r="C501" s="193" t="s">
        <v>13242</v>
      </c>
      <c r="D501" s="95"/>
      <c r="E501" s="42">
        <v>3164232.27</v>
      </c>
      <c r="F501" s="619">
        <f t="shared" si="7"/>
        <v>87626839.970000014</v>
      </c>
    </row>
    <row r="502" spans="1:12" s="14" customFormat="1" ht="35.25" customHeight="1" x14ac:dyDescent="0.2">
      <c r="A502" s="1047">
        <v>44580</v>
      </c>
      <c r="B502" s="5" t="s">
        <v>13247</v>
      </c>
      <c r="C502" s="193" t="s">
        <v>13240</v>
      </c>
      <c r="D502" s="95"/>
      <c r="E502" s="42">
        <v>60469.52</v>
      </c>
      <c r="F502" s="619">
        <f t="shared" si="7"/>
        <v>87566370.450000018</v>
      </c>
    </row>
    <row r="503" spans="1:12" s="14" customFormat="1" ht="35.25" customHeight="1" x14ac:dyDescent="0.2">
      <c r="A503" s="1047">
        <v>44580</v>
      </c>
      <c r="B503" s="5" t="s">
        <v>13248</v>
      </c>
      <c r="C503" s="193" t="s">
        <v>13243</v>
      </c>
      <c r="D503" s="95"/>
      <c r="E503" s="42">
        <v>3768361.93</v>
      </c>
      <c r="F503" s="619">
        <f t="shared" si="7"/>
        <v>83798008.520000011</v>
      </c>
    </row>
    <row r="504" spans="1:12" s="14" customFormat="1" ht="33.75" customHeight="1" x14ac:dyDescent="0.2">
      <c r="A504" s="1047">
        <v>44580</v>
      </c>
      <c r="B504" s="5" t="s">
        <v>13249</v>
      </c>
      <c r="C504" s="193" t="s">
        <v>13244</v>
      </c>
      <c r="D504" s="95"/>
      <c r="E504" s="42">
        <v>120939.04</v>
      </c>
      <c r="F504" s="619">
        <f t="shared" si="7"/>
        <v>83677069.480000004</v>
      </c>
    </row>
    <row r="505" spans="1:12" s="14" customFormat="1" ht="28.5" customHeight="1" x14ac:dyDescent="0.2">
      <c r="A505" s="1047">
        <v>44580</v>
      </c>
      <c r="B505" s="5" t="s">
        <v>13250</v>
      </c>
      <c r="C505" s="193" t="s">
        <v>7035</v>
      </c>
      <c r="D505" s="95"/>
      <c r="E505" s="42">
        <v>3637849.31</v>
      </c>
      <c r="F505" s="619">
        <f t="shared" si="7"/>
        <v>80039220.170000002</v>
      </c>
    </row>
    <row r="506" spans="1:12" s="14" customFormat="1" ht="27" customHeight="1" x14ac:dyDescent="0.2">
      <c r="A506" s="1047">
        <v>44580</v>
      </c>
      <c r="B506" s="5" t="s">
        <v>13251</v>
      </c>
      <c r="C506" s="193" t="s">
        <v>5734</v>
      </c>
      <c r="D506" s="979"/>
      <c r="E506" s="42">
        <v>4742139.8600000003</v>
      </c>
      <c r="F506" s="619">
        <f t="shared" si="7"/>
        <v>75297080.310000002</v>
      </c>
    </row>
    <row r="507" spans="1:12" s="14" customFormat="1" ht="27" customHeight="1" x14ac:dyDescent="0.2">
      <c r="A507" s="1047">
        <v>44580</v>
      </c>
      <c r="B507" s="5" t="s">
        <v>13252</v>
      </c>
      <c r="C507" s="193" t="s">
        <v>13288</v>
      </c>
      <c r="D507" s="95"/>
      <c r="E507" s="42">
        <v>51364445.689999998</v>
      </c>
      <c r="F507" s="619">
        <f t="shared" si="7"/>
        <v>23932634.620000005</v>
      </c>
    </row>
    <row r="508" spans="1:12" s="14" customFormat="1" ht="27" customHeight="1" x14ac:dyDescent="0.2">
      <c r="A508" s="1047">
        <v>44580</v>
      </c>
      <c r="B508" s="5" t="s">
        <v>13253</v>
      </c>
      <c r="C508" s="193" t="s">
        <v>13289</v>
      </c>
      <c r="D508" s="95"/>
      <c r="E508" s="42">
        <v>24001.05</v>
      </c>
      <c r="F508" s="619">
        <f t="shared" si="7"/>
        <v>23908633.570000004</v>
      </c>
    </row>
    <row r="509" spans="1:12" s="14" customFormat="1" ht="22.5" customHeight="1" x14ac:dyDescent="0.2">
      <c r="A509" s="1047">
        <v>44580</v>
      </c>
      <c r="B509" s="5" t="s">
        <v>13254</v>
      </c>
      <c r="C509" s="193" t="s">
        <v>13290</v>
      </c>
      <c r="D509" s="95"/>
      <c r="E509" s="42">
        <v>186971.03</v>
      </c>
      <c r="F509" s="619">
        <f t="shared" si="7"/>
        <v>23721662.540000003</v>
      </c>
    </row>
    <row r="510" spans="1:12" s="14" customFormat="1" ht="28.5" customHeight="1" x14ac:dyDescent="0.2">
      <c r="A510" s="1047">
        <v>44580</v>
      </c>
      <c r="B510" s="5" t="s">
        <v>13257</v>
      </c>
      <c r="C510" s="193" t="s">
        <v>41</v>
      </c>
      <c r="D510" s="95"/>
      <c r="E510" s="42">
        <v>0</v>
      </c>
      <c r="F510" s="619">
        <f t="shared" si="7"/>
        <v>23721662.540000003</v>
      </c>
    </row>
    <row r="511" spans="1:12" s="14" customFormat="1" ht="21.75" customHeight="1" x14ac:dyDescent="0.2">
      <c r="A511" s="1047">
        <v>44580</v>
      </c>
      <c r="B511" s="5" t="s">
        <v>13255</v>
      </c>
      <c r="C511" s="193" t="s">
        <v>13291</v>
      </c>
      <c r="D511" s="95"/>
      <c r="E511" s="42">
        <v>1113571.76</v>
      </c>
      <c r="F511" s="619">
        <f t="shared" si="7"/>
        <v>22608090.780000001</v>
      </c>
    </row>
    <row r="512" spans="1:12" s="14" customFormat="1" ht="27.75" customHeight="1" x14ac:dyDescent="0.2">
      <c r="A512" s="1047">
        <v>44580</v>
      </c>
      <c r="B512" s="5" t="s">
        <v>13256</v>
      </c>
      <c r="C512" s="193" t="s">
        <v>13292</v>
      </c>
      <c r="D512" s="265"/>
      <c r="E512" s="42">
        <v>10317425.630000001</v>
      </c>
      <c r="F512" s="619">
        <f t="shared" si="7"/>
        <v>12290665.15</v>
      </c>
      <c r="H512" s="1059"/>
      <c r="I512" s="698"/>
      <c r="J512" s="35"/>
      <c r="K512" s="121"/>
      <c r="L512" s="32"/>
    </row>
    <row r="513" spans="1:60" s="14" customFormat="1" ht="20.25" customHeight="1" x14ac:dyDescent="0.2">
      <c r="A513" s="1047">
        <v>44581</v>
      </c>
      <c r="B513" s="5">
        <v>103896</v>
      </c>
      <c r="C513" s="457" t="s">
        <v>13292</v>
      </c>
      <c r="D513" s="265"/>
      <c r="E513" s="1056">
        <v>13429.87</v>
      </c>
      <c r="F513" s="619">
        <f t="shared" si="7"/>
        <v>12277235.280000001</v>
      </c>
    </row>
    <row r="514" spans="1:60" s="14" customFormat="1" ht="20.25" customHeight="1" x14ac:dyDescent="0.2">
      <c r="A514" s="1047">
        <v>44581</v>
      </c>
      <c r="B514" s="553">
        <v>103897</v>
      </c>
      <c r="C514" s="214" t="s">
        <v>41</v>
      </c>
      <c r="D514" s="265"/>
      <c r="E514" s="42">
        <v>0</v>
      </c>
      <c r="F514" s="619">
        <f t="shared" si="7"/>
        <v>12277235.280000001</v>
      </c>
    </row>
    <row r="515" spans="1:60" s="14" customFormat="1" ht="20.25" customHeight="1" x14ac:dyDescent="0.2">
      <c r="A515" s="1047">
        <v>44581</v>
      </c>
      <c r="B515" s="553">
        <v>103898</v>
      </c>
      <c r="C515" s="457" t="s">
        <v>13292</v>
      </c>
      <c r="D515" s="265"/>
      <c r="E515" s="42">
        <v>37168.35</v>
      </c>
      <c r="F515" s="619">
        <f t="shared" si="7"/>
        <v>12240066.930000002</v>
      </c>
    </row>
    <row r="516" spans="1:60" s="14" customFormat="1" ht="20.25" customHeight="1" x14ac:dyDescent="0.2">
      <c r="A516" s="1047">
        <v>44581</v>
      </c>
      <c r="B516" s="553">
        <v>103899</v>
      </c>
      <c r="C516" s="214" t="s">
        <v>41</v>
      </c>
      <c r="D516" s="265"/>
      <c r="E516" s="42">
        <v>0</v>
      </c>
      <c r="F516" s="619">
        <f t="shared" si="7"/>
        <v>12240066.930000002</v>
      </c>
    </row>
    <row r="517" spans="1:60" s="14" customFormat="1" ht="20.25" customHeight="1" x14ac:dyDescent="0.2">
      <c r="A517" s="1047">
        <v>44581</v>
      </c>
      <c r="B517" s="553" t="s">
        <v>13381</v>
      </c>
      <c r="C517" s="457" t="s">
        <v>13292</v>
      </c>
      <c r="D517" s="265"/>
      <c r="E517" s="42">
        <v>368258.95</v>
      </c>
      <c r="F517" s="619">
        <f t="shared" si="7"/>
        <v>11871807.980000002</v>
      </c>
    </row>
    <row r="518" spans="1:60" s="14" customFormat="1" ht="20.25" customHeight="1" x14ac:dyDescent="0.2">
      <c r="A518" s="1047">
        <v>44581</v>
      </c>
      <c r="B518" s="553">
        <v>103930</v>
      </c>
      <c r="C518" s="214" t="s">
        <v>41</v>
      </c>
      <c r="D518" s="265"/>
      <c r="E518" s="42">
        <v>0</v>
      </c>
      <c r="F518" s="619">
        <f t="shared" si="7"/>
        <v>11871807.980000002</v>
      </c>
    </row>
    <row r="519" spans="1:60" s="14" customFormat="1" ht="20.25" customHeight="1" x14ac:dyDescent="0.2">
      <c r="A519" s="1047">
        <v>44581</v>
      </c>
      <c r="B519" s="553" t="s">
        <v>13382</v>
      </c>
      <c r="C519" s="457" t="s">
        <v>13292</v>
      </c>
      <c r="D519" s="265"/>
      <c r="E519" s="42">
        <v>819499.38</v>
      </c>
      <c r="F519" s="619">
        <f t="shared" si="7"/>
        <v>11052308.600000001</v>
      </c>
    </row>
    <row r="520" spans="1:60" s="628" customFormat="1" ht="22.5" customHeight="1" x14ac:dyDescent="0.25">
      <c r="A520" s="1047">
        <v>44581</v>
      </c>
      <c r="B520" s="5" t="s">
        <v>13335</v>
      </c>
      <c r="C520" s="214" t="s">
        <v>526</v>
      </c>
      <c r="D520" s="95"/>
      <c r="E520" s="42">
        <v>35568.82</v>
      </c>
      <c r="F520" s="619">
        <f t="shared" si="7"/>
        <v>11016739.780000001</v>
      </c>
      <c r="G520" s="743"/>
      <c r="H520" s="743"/>
      <c r="I520" s="743"/>
      <c r="J520" s="743"/>
      <c r="K520" s="743"/>
      <c r="L520" s="743"/>
      <c r="M520" s="743"/>
      <c r="N520" s="743"/>
      <c r="O520" s="743"/>
      <c r="P520" s="743"/>
      <c r="Q520" s="743"/>
      <c r="R520" s="743"/>
      <c r="S520" s="743"/>
      <c r="T520" s="743"/>
      <c r="U520" s="743"/>
      <c r="V520" s="743"/>
      <c r="W520" s="743"/>
      <c r="X520" s="743"/>
      <c r="Y520" s="743"/>
      <c r="Z520" s="743"/>
      <c r="AA520" s="743"/>
      <c r="AB520" s="743"/>
      <c r="AC520" s="743"/>
      <c r="AD520" s="743"/>
      <c r="AE520" s="743"/>
      <c r="AF520" s="743"/>
      <c r="AG520" s="743"/>
      <c r="AH520" s="743"/>
      <c r="AI520" s="743"/>
      <c r="AJ520" s="743"/>
      <c r="AK520" s="743"/>
      <c r="AL520" s="743"/>
      <c r="AM520" s="743"/>
      <c r="AN520" s="743"/>
      <c r="AO520" s="743"/>
      <c r="AP520" s="743"/>
      <c r="AQ520" s="743"/>
      <c r="AR520" s="743"/>
      <c r="AS520" s="743"/>
      <c r="AT520" s="743"/>
      <c r="AU520" s="743"/>
      <c r="AV520" s="743"/>
      <c r="AW520" s="743"/>
      <c r="AX520" s="743"/>
      <c r="AY520" s="743"/>
      <c r="AZ520" s="743"/>
      <c r="BA520" s="743"/>
      <c r="BB520" s="743"/>
      <c r="BC520" s="743"/>
      <c r="BD520" s="743"/>
      <c r="BE520" s="743"/>
      <c r="BF520" s="743"/>
      <c r="BG520" s="743"/>
      <c r="BH520" s="743"/>
    </row>
    <row r="521" spans="1:60" s="628" customFormat="1" ht="23.25" customHeight="1" x14ac:dyDescent="0.25">
      <c r="A521" s="1047">
        <v>44581</v>
      </c>
      <c r="B521" s="5" t="s">
        <v>13336</v>
      </c>
      <c r="C521" s="193" t="s">
        <v>13337</v>
      </c>
      <c r="D521" s="95"/>
      <c r="E521" s="42">
        <v>2020819.86</v>
      </c>
      <c r="F521" s="619">
        <f t="shared" si="7"/>
        <v>8995919.9200000018</v>
      </c>
      <c r="G521" s="743"/>
      <c r="H521" s="743"/>
      <c r="I521" s="743"/>
      <c r="J521" s="743"/>
      <c r="K521" s="743"/>
      <c r="L521" s="743"/>
      <c r="M521" s="743"/>
      <c r="N521" s="743"/>
      <c r="O521" s="743"/>
      <c r="P521" s="743"/>
      <c r="Q521" s="743"/>
      <c r="R521" s="743"/>
      <c r="S521" s="743"/>
      <c r="T521" s="743"/>
      <c r="U521" s="743"/>
      <c r="V521" s="743"/>
      <c r="W521" s="743"/>
      <c r="X521" s="743"/>
      <c r="Y521" s="743"/>
      <c r="Z521" s="743"/>
      <c r="AA521" s="743"/>
      <c r="AB521" s="743"/>
      <c r="AC521" s="743"/>
      <c r="AD521" s="743"/>
      <c r="AE521" s="743"/>
      <c r="AF521" s="743"/>
      <c r="AG521" s="743"/>
      <c r="AH521" s="743"/>
      <c r="AI521" s="743"/>
      <c r="AJ521" s="743"/>
      <c r="AK521" s="743"/>
      <c r="AL521" s="743"/>
      <c r="AM521" s="743"/>
      <c r="AN521" s="743"/>
      <c r="AO521" s="743"/>
      <c r="AP521" s="743"/>
      <c r="AQ521" s="743"/>
      <c r="AR521" s="743"/>
      <c r="AS521" s="743"/>
      <c r="AT521" s="743"/>
      <c r="AU521" s="743"/>
      <c r="AV521" s="743"/>
      <c r="AW521" s="743"/>
      <c r="AX521" s="743"/>
      <c r="AY521" s="743"/>
      <c r="AZ521" s="743"/>
      <c r="BA521" s="743"/>
      <c r="BB521" s="743"/>
      <c r="BC521" s="743"/>
      <c r="BD521" s="743"/>
      <c r="BE521" s="743"/>
      <c r="BF521" s="743"/>
      <c r="BG521" s="743"/>
      <c r="BH521" s="743"/>
    </row>
    <row r="522" spans="1:60" s="628" customFormat="1" ht="28.5" customHeight="1" x14ac:dyDescent="0.25">
      <c r="A522" s="134">
        <v>44587</v>
      </c>
      <c r="B522" s="5" t="s">
        <v>13490</v>
      </c>
      <c r="C522" s="193" t="s">
        <v>13489</v>
      </c>
      <c r="D522" s="95"/>
      <c r="E522" s="42">
        <v>233948.9</v>
      </c>
      <c r="F522" s="619">
        <f t="shared" si="7"/>
        <v>8761971.0200000014</v>
      </c>
      <c r="G522" s="743"/>
      <c r="H522" s="743"/>
      <c r="I522" s="743"/>
      <c r="J522" s="743"/>
      <c r="K522" s="743"/>
      <c r="L522" s="743"/>
      <c r="M522" s="743"/>
      <c r="N522" s="743"/>
      <c r="O522" s="743"/>
      <c r="P522" s="743"/>
      <c r="Q522" s="743"/>
      <c r="R522" s="743"/>
      <c r="S522" s="743"/>
      <c r="T522" s="743"/>
      <c r="U522" s="743"/>
      <c r="V522" s="743"/>
      <c r="W522" s="743"/>
      <c r="X522" s="743"/>
      <c r="Y522" s="743"/>
      <c r="Z522" s="743"/>
      <c r="AA522" s="743"/>
      <c r="AB522" s="743"/>
      <c r="AC522" s="743"/>
      <c r="AD522" s="743"/>
      <c r="AE522" s="743"/>
      <c r="AF522" s="743"/>
      <c r="AG522" s="743"/>
      <c r="AH522" s="743"/>
      <c r="AI522" s="743"/>
      <c r="AJ522" s="743"/>
      <c r="AK522" s="743"/>
      <c r="AL522" s="743"/>
      <c r="AM522" s="743"/>
      <c r="AN522" s="743"/>
      <c r="AO522" s="743"/>
      <c r="AP522" s="743"/>
      <c r="AQ522" s="743"/>
      <c r="AR522" s="743"/>
      <c r="AS522" s="743"/>
      <c r="AT522" s="743"/>
      <c r="AU522" s="743"/>
      <c r="AV522" s="743"/>
      <c r="AW522" s="743"/>
      <c r="AX522" s="743"/>
      <c r="AY522" s="743"/>
      <c r="AZ522" s="743"/>
      <c r="BA522" s="743"/>
      <c r="BB522" s="743"/>
      <c r="BC522" s="743"/>
      <c r="BD522" s="743"/>
      <c r="BE522" s="743"/>
      <c r="BF522" s="743"/>
      <c r="BG522" s="743"/>
      <c r="BH522" s="743"/>
    </row>
    <row r="523" spans="1:60" s="628" customFormat="1" ht="30.75" customHeight="1" x14ac:dyDescent="0.25">
      <c r="A523" s="134">
        <v>44589</v>
      </c>
      <c r="B523" s="5" t="s">
        <v>13491</v>
      </c>
      <c r="C523" s="193" t="s">
        <v>13495</v>
      </c>
      <c r="D523" s="95"/>
      <c r="E523" s="42">
        <v>43353</v>
      </c>
      <c r="F523" s="619">
        <f t="shared" si="7"/>
        <v>8718618.0200000014</v>
      </c>
      <c r="G523" s="743"/>
      <c r="H523" s="743"/>
      <c r="I523" s="743"/>
      <c r="J523" s="743"/>
      <c r="K523" s="743"/>
      <c r="L523" s="743"/>
      <c r="M523" s="743"/>
      <c r="N523" s="743"/>
      <c r="O523" s="743"/>
      <c r="P523" s="743"/>
      <c r="Q523" s="743"/>
      <c r="R523" s="743"/>
      <c r="S523" s="743"/>
      <c r="T523" s="743"/>
      <c r="U523" s="743"/>
      <c r="V523" s="743"/>
      <c r="W523" s="743"/>
      <c r="X523" s="743"/>
      <c r="Y523" s="743"/>
      <c r="Z523" s="743"/>
      <c r="AA523" s="743"/>
      <c r="AB523" s="743"/>
      <c r="AC523" s="743"/>
      <c r="AD523" s="743"/>
      <c r="AE523" s="743"/>
      <c r="AF523" s="743"/>
      <c r="AG523" s="743"/>
      <c r="AH523" s="743"/>
      <c r="AI523" s="743"/>
      <c r="AJ523" s="743"/>
      <c r="AK523" s="743"/>
      <c r="AL523" s="743"/>
      <c r="AM523" s="743"/>
      <c r="AN523" s="743"/>
      <c r="AO523" s="743"/>
      <c r="AP523" s="743"/>
      <c r="AQ523" s="743"/>
      <c r="AR523" s="743"/>
      <c r="AS523" s="743"/>
      <c r="AT523" s="743"/>
      <c r="AU523" s="743"/>
      <c r="AV523" s="743"/>
      <c r="AW523" s="743"/>
      <c r="AX523" s="743"/>
      <c r="AY523" s="743"/>
      <c r="AZ523" s="743"/>
      <c r="BA523" s="743"/>
      <c r="BB523" s="743"/>
      <c r="BC523" s="743"/>
      <c r="BD523" s="743"/>
      <c r="BE523" s="743"/>
      <c r="BF523" s="743"/>
      <c r="BG523" s="743"/>
      <c r="BH523" s="743"/>
    </row>
    <row r="524" spans="1:60" s="628" customFormat="1" ht="60" customHeight="1" x14ac:dyDescent="0.25">
      <c r="A524" s="134">
        <v>44589</v>
      </c>
      <c r="B524" s="5" t="s">
        <v>13492</v>
      </c>
      <c r="C524" s="193" t="s">
        <v>13496</v>
      </c>
      <c r="D524" s="95"/>
      <c r="E524" s="42">
        <v>534774.80000000005</v>
      </c>
      <c r="F524" s="619">
        <f t="shared" si="7"/>
        <v>8183843.2200000016</v>
      </c>
      <c r="G524" s="743"/>
      <c r="H524" s="743"/>
      <c r="I524" s="743"/>
      <c r="J524" s="743"/>
      <c r="K524" s="743"/>
      <c r="L524" s="743"/>
      <c r="M524" s="743"/>
      <c r="N524" s="743"/>
      <c r="O524" s="743"/>
      <c r="P524" s="743"/>
      <c r="Q524" s="743"/>
      <c r="R524" s="743"/>
      <c r="S524" s="743"/>
      <c r="T524" s="743"/>
      <c r="U524" s="743"/>
      <c r="V524" s="743"/>
      <c r="W524" s="743"/>
      <c r="X524" s="743"/>
      <c r="Y524" s="743"/>
      <c r="Z524" s="743"/>
      <c r="AA524" s="743"/>
      <c r="AB524" s="743"/>
      <c r="AC524" s="743"/>
      <c r="AD524" s="743"/>
      <c r="AE524" s="743"/>
      <c r="AF524" s="743"/>
      <c r="AG524" s="743"/>
      <c r="AH524" s="743"/>
      <c r="AI524" s="743"/>
      <c r="AJ524" s="743"/>
      <c r="AK524" s="743"/>
      <c r="AL524" s="743"/>
      <c r="AM524" s="743"/>
      <c r="AN524" s="743"/>
      <c r="AO524" s="743"/>
      <c r="AP524" s="743"/>
      <c r="AQ524" s="743"/>
      <c r="AR524" s="743"/>
      <c r="AS524" s="743"/>
      <c r="AT524" s="743"/>
      <c r="AU524" s="743"/>
      <c r="AV524" s="743"/>
      <c r="AW524" s="743"/>
      <c r="AX524" s="743"/>
      <c r="AY524" s="743"/>
      <c r="AZ524" s="743"/>
      <c r="BA524" s="743"/>
      <c r="BB524" s="743"/>
      <c r="BC524" s="743"/>
      <c r="BD524" s="743"/>
      <c r="BE524" s="743"/>
      <c r="BF524" s="743"/>
      <c r="BG524" s="743"/>
      <c r="BH524" s="743"/>
    </row>
    <row r="525" spans="1:60" s="628" customFormat="1" ht="29.25" customHeight="1" x14ac:dyDescent="0.25">
      <c r="A525" s="134">
        <v>44589</v>
      </c>
      <c r="B525" s="5" t="s">
        <v>13493</v>
      </c>
      <c r="C525" s="193" t="s">
        <v>13497</v>
      </c>
      <c r="D525" s="95"/>
      <c r="E525" s="42">
        <v>10000</v>
      </c>
      <c r="F525" s="619">
        <f t="shared" si="7"/>
        <v>8173843.2200000016</v>
      </c>
      <c r="G525" s="743"/>
      <c r="H525" s="743"/>
      <c r="I525" s="743"/>
      <c r="J525" s="743"/>
      <c r="K525" s="743"/>
      <c r="L525" s="743"/>
      <c r="M525" s="743"/>
      <c r="N525" s="743"/>
      <c r="O525" s="743"/>
      <c r="P525" s="743"/>
      <c r="Q525" s="743"/>
      <c r="R525" s="743"/>
      <c r="S525" s="743"/>
      <c r="T525" s="743"/>
      <c r="U525" s="743"/>
      <c r="V525" s="743"/>
      <c r="W525" s="743"/>
      <c r="X525" s="743"/>
      <c r="Y525" s="743"/>
      <c r="Z525" s="743"/>
      <c r="AA525" s="743"/>
      <c r="AB525" s="743"/>
      <c r="AC525" s="743"/>
      <c r="AD525" s="743"/>
      <c r="AE525" s="743"/>
      <c r="AF525" s="743"/>
      <c r="AG525" s="743"/>
      <c r="AH525" s="743"/>
      <c r="AI525" s="743"/>
      <c r="AJ525" s="743"/>
      <c r="AK525" s="743"/>
      <c r="AL525" s="743"/>
      <c r="AM525" s="743"/>
      <c r="AN525" s="743"/>
      <c r="AO525" s="743"/>
      <c r="AP525" s="743"/>
      <c r="AQ525" s="743"/>
      <c r="AR525" s="743"/>
      <c r="AS525" s="743"/>
      <c r="AT525" s="743"/>
      <c r="AU525" s="743"/>
      <c r="AV525" s="743"/>
      <c r="AW525" s="743"/>
      <c r="AX525" s="743"/>
      <c r="AY525" s="743"/>
      <c r="AZ525" s="743"/>
      <c r="BA525" s="743"/>
      <c r="BB525" s="743"/>
      <c r="BC525" s="743"/>
      <c r="BD525" s="743"/>
      <c r="BE525" s="743"/>
      <c r="BF525" s="743"/>
      <c r="BG525" s="743"/>
      <c r="BH525" s="743"/>
    </row>
    <row r="526" spans="1:60" s="628" customFormat="1" ht="28.5" customHeight="1" x14ac:dyDescent="0.25">
      <c r="A526" s="256">
        <v>44589</v>
      </c>
      <c r="B526" s="212" t="s">
        <v>13494</v>
      </c>
      <c r="C526" s="457" t="s">
        <v>13498</v>
      </c>
      <c r="D526" s="265"/>
      <c r="E526" s="213">
        <v>270000</v>
      </c>
      <c r="F526" s="997">
        <f t="shared" si="7"/>
        <v>7903843.2200000016</v>
      </c>
      <c r="G526" s="743"/>
      <c r="H526" s="743"/>
      <c r="I526" s="743"/>
      <c r="J526" s="743"/>
      <c r="K526" s="743"/>
      <c r="L526" s="743"/>
      <c r="M526" s="743"/>
      <c r="N526" s="743"/>
      <c r="O526" s="743"/>
      <c r="P526" s="743"/>
      <c r="Q526" s="743"/>
      <c r="R526" s="743"/>
      <c r="S526" s="743"/>
      <c r="T526" s="743"/>
      <c r="U526" s="743"/>
      <c r="V526" s="743"/>
      <c r="W526" s="743"/>
      <c r="X526" s="743"/>
      <c r="Y526" s="743"/>
      <c r="Z526" s="743"/>
      <c r="AA526" s="743"/>
      <c r="AB526" s="743"/>
      <c r="AC526" s="743"/>
      <c r="AD526" s="743"/>
      <c r="AE526" s="743"/>
      <c r="AF526" s="743"/>
      <c r="AG526" s="743"/>
      <c r="AH526" s="743"/>
      <c r="AI526" s="743"/>
      <c r="AJ526" s="743"/>
      <c r="AK526" s="743"/>
      <c r="AL526" s="743"/>
      <c r="AM526" s="743"/>
      <c r="AN526" s="743"/>
      <c r="AO526" s="743"/>
      <c r="AP526" s="743"/>
      <c r="AQ526" s="743"/>
      <c r="AR526" s="743"/>
      <c r="AS526" s="743"/>
      <c r="AT526" s="743"/>
      <c r="AU526" s="743"/>
      <c r="AV526" s="743"/>
      <c r="AW526" s="743"/>
      <c r="AX526" s="743"/>
      <c r="AY526" s="743"/>
      <c r="AZ526" s="743"/>
      <c r="BA526" s="743"/>
      <c r="BB526" s="743"/>
      <c r="BC526" s="743"/>
      <c r="BD526" s="743"/>
      <c r="BE526" s="743"/>
      <c r="BF526" s="743"/>
      <c r="BG526" s="743"/>
      <c r="BH526" s="743"/>
    </row>
    <row r="527" spans="1:60" s="628" customFormat="1" ht="15" customHeight="1" x14ac:dyDescent="0.25">
      <c r="A527" s="134">
        <v>44592</v>
      </c>
      <c r="B527" s="5" t="s">
        <v>13501</v>
      </c>
      <c r="C527" s="214" t="s">
        <v>13499</v>
      </c>
      <c r="D527" s="95"/>
      <c r="E527" s="42">
        <v>210475.53</v>
      </c>
      <c r="F527" s="997">
        <f t="shared" si="7"/>
        <v>7693367.6900000013</v>
      </c>
      <c r="G527" s="743"/>
      <c r="H527" s="743"/>
      <c r="I527" s="743"/>
      <c r="J527" s="743"/>
      <c r="K527" s="743"/>
      <c r="L527" s="743"/>
      <c r="M527" s="743"/>
      <c r="N527" s="743"/>
      <c r="O527" s="743"/>
      <c r="P527" s="743"/>
      <c r="Q527" s="743"/>
      <c r="R527" s="743"/>
      <c r="S527" s="743"/>
      <c r="T527" s="743"/>
      <c r="U527" s="743"/>
      <c r="V527" s="743"/>
      <c r="W527" s="743"/>
      <c r="X527" s="743"/>
      <c r="Y527" s="743"/>
      <c r="Z527" s="743"/>
      <c r="AA527" s="743"/>
      <c r="AB527" s="743"/>
      <c r="AC527" s="743"/>
      <c r="AD527" s="743"/>
      <c r="AE527" s="743"/>
      <c r="AF527" s="743"/>
      <c r="AG527" s="743"/>
      <c r="AH527" s="743"/>
      <c r="AI527" s="743"/>
      <c r="AJ527" s="743"/>
      <c r="AK527" s="743"/>
      <c r="AL527" s="743"/>
      <c r="AM527" s="743"/>
      <c r="AN527" s="743"/>
      <c r="AO527" s="743"/>
      <c r="AP527" s="743"/>
      <c r="AQ527" s="743"/>
      <c r="AR527" s="743"/>
      <c r="AS527" s="743"/>
      <c r="AT527" s="743"/>
      <c r="AU527" s="743"/>
      <c r="AV527" s="743"/>
      <c r="AW527" s="743"/>
      <c r="AX527" s="743"/>
      <c r="AY527" s="743"/>
      <c r="AZ527" s="743"/>
      <c r="BA527" s="743"/>
      <c r="BB527" s="743"/>
      <c r="BC527" s="743"/>
      <c r="BD527" s="743"/>
      <c r="BE527" s="743"/>
      <c r="BF527" s="743"/>
      <c r="BG527" s="743"/>
      <c r="BH527" s="743"/>
    </row>
    <row r="528" spans="1:60" s="628" customFormat="1" ht="17.25" customHeight="1" x14ac:dyDescent="0.25">
      <c r="A528" s="134">
        <v>44592</v>
      </c>
      <c r="B528" s="5" t="s">
        <v>13502</v>
      </c>
      <c r="C528" s="214" t="s">
        <v>13499</v>
      </c>
      <c r="D528" s="95"/>
      <c r="E528" s="42">
        <v>5389157.7800000003</v>
      </c>
      <c r="F528" s="997">
        <f t="shared" si="7"/>
        <v>2304209.9100000011</v>
      </c>
      <c r="G528" s="743"/>
      <c r="H528" s="743"/>
      <c r="I528" s="743"/>
      <c r="J528" s="743"/>
      <c r="K528" s="743"/>
      <c r="L528" s="743"/>
      <c r="M528" s="743"/>
      <c r="N528" s="743"/>
      <c r="O528" s="743"/>
      <c r="P528" s="743"/>
      <c r="Q528" s="743"/>
      <c r="R528" s="743"/>
      <c r="S528" s="743"/>
      <c r="T528" s="743"/>
      <c r="U528" s="743"/>
      <c r="V528" s="743"/>
      <c r="W528" s="743"/>
      <c r="X528" s="743"/>
      <c r="Y528" s="743"/>
      <c r="Z528" s="743"/>
      <c r="AA528" s="743"/>
      <c r="AB528" s="743"/>
      <c r="AC528" s="743"/>
      <c r="AD528" s="743"/>
      <c r="AE528" s="743"/>
      <c r="AF528" s="743"/>
      <c r="AG528" s="743"/>
      <c r="AH528" s="743"/>
      <c r="AI528" s="743"/>
      <c r="AJ528" s="743"/>
      <c r="AK528" s="743"/>
      <c r="AL528" s="743"/>
      <c r="AM528" s="743"/>
      <c r="AN528" s="743"/>
      <c r="AO528" s="743"/>
      <c r="AP528" s="743"/>
      <c r="AQ528" s="743"/>
      <c r="AR528" s="743"/>
      <c r="AS528" s="743"/>
      <c r="AT528" s="743"/>
      <c r="AU528" s="743"/>
      <c r="AV528" s="743"/>
      <c r="AW528" s="743"/>
      <c r="AX528" s="743"/>
      <c r="AY528" s="743"/>
      <c r="AZ528" s="743"/>
      <c r="BA528" s="743"/>
      <c r="BB528" s="743"/>
      <c r="BC528" s="743"/>
      <c r="BD528" s="743"/>
      <c r="BE528" s="743"/>
      <c r="BF528" s="743"/>
      <c r="BG528" s="743"/>
      <c r="BH528" s="743"/>
    </row>
    <row r="529" spans="1:60" s="628" customFormat="1" ht="17.25" customHeight="1" x14ac:dyDescent="0.25">
      <c r="A529" s="134">
        <v>44592</v>
      </c>
      <c r="B529" s="5" t="s">
        <v>13503</v>
      </c>
      <c r="C529" s="214" t="s">
        <v>13499</v>
      </c>
      <c r="D529" s="95"/>
      <c r="E529" s="42">
        <v>502500.55</v>
      </c>
      <c r="F529" s="997">
        <f t="shared" si="7"/>
        <v>1801709.360000001</v>
      </c>
      <c r="G529" s="743"/>
      <c r="H529" s="743"/>
      <c r="I529" s="743"/>
      <c r="J529" s="743"/>
      <c r="K529" s="743"/>
      <c r="L529" s="743"/>
      <c r="M529" s="743"/>
      <c r="N529" s="743"/>
      <c r="O529" s="743"/>
      <c r="P529" s="743"/>
      <c r="Q529" s="743"/>
      <c r="R529" s="743"/>
      <c r="S529" s="743"/>
      <c r="T529" s="743"/>
      <c r="U529" s="743"/>
      <c r="V529" s="743"/>
      <c r="W529" s="743"/>
      <c r="X529" s="743"/>
      <c r="Y529" s="743"/>
      <c r="Z529" s="743"/>
      <c r="AA529" s="743"/>
      <c r="AB529" s="743"/>
      <c r="AC529" s="743"/>
      <c r="AD529" s="743"/>
      <c r="AE529" s="743"/>
      <c r="AF529" s="743"/>
      <c r="AG529" s="743"/>
      <c r="AH529" s="743"/>
      <c r="AI529" s="743"/>
      <c r="AJ529" s="743"/>
      <c r="AK529" s="743"/>
      <c r="AL529" s="743"/>
      <c r="AM529" s="743"/>
      <c r="AN529" s="743"/>
      <c r="AO529" s="743"/>
      <c r="AP529" s="743"/>
      <c r="AQ529" s="743"/>
      <c r="AR529" s="743"/>
      <c r="AS529" s="743"/>
      <c r="AT529" s="743"/>
      <c r="AU529" s="743"/>
      <c r="AV529" s="743"/>
      <c r="AW529" s="743"/>
      <c r="AX529" s="743"/>
      <c r="AY529" s="743"/>
      <c r="AZ529" s="743"/>
      <c r="BA529" s="743"/>
      <c r="BB529" s="743"/>
      <c r="BC529" s="743"/>
      <c r="BD529" s="743"/>
      <c r="BE529" s="743"/>
      <c r="BF529" s="743"/>
      <c r="BG529" s="743"/>
      <c r="BH529" s="743"/>
    </row>
    <row r="530" spans="1:60" s="628" customFormat="1" ht="17.25" customHeight="1" x14ac:dyDescent="0.25">
      <c r="A530" s="134">
        <v>44592</v>
      </c>
      <c r="B530" s="5" t="s">
        <v>13504</v>
      </c>
      <c r="C530" s="214" t="s">
        <v>13499</v>
      </c>
      <c r="D530" s="95"/>
      <c r="E530" s="42">
        <v>187102.74</v>
      </c>
      <c r="F530" s="997">
        <f t="shared" si="7"/>
        <v>1614606.620000001</v>
      </c>
      <c r="G530" s="743"/>
      <c r="H530" s="743"/>
      <c r="I530" s="743"/>
      <c r="J530" s="743"/>
      <c r="K530" s="743"/>
      <c r="L530" s="743"/>
      <c r="M530" s="743"/>
      <c r="N530" s="743"/>
      <c r="O530" s="743"/>
      <c r="P530" s="743"/>
      <c r="Q530" s="743"/>
      <c r="R530" s="743"/>
      <c r="S530" s="743"/>
      <c r="T530" s="743"/>
      <c r="U530" s="743"/>
      <c r="V530" s="743"/>
      <c r="W530" s="743"/>
      <c r="X530" s="743"/>
      <c r="Y530" s="743"/>
      <c r="Z530" s="743"/>
      <c r="AA530" s="743"/>
      <c r="AB530" s="743"/>
      <c r="AC530" s="743"/>
      <c r="AD530" s="743"/>
      <c r="AE530" s="743"/>
      <c r="AF530" s="743"/>
      <c r="AG530" s="743"/>
      <c r="AH530" s="743"/>
      <c r="AI530" s="743"/>
      <c r="AJ530" s="743"/>
      <c r="AK530" s="743"/>
      <c r="AL530" s="743"/>
      <c r="AM530" s="743"/>
      <c r="AN530" s="743"/>
      <c r="AO530" s="743"/>
      <c r="AP530" s="743"/>
      <c r="AQ530" s="743"/>
      <c r="AR530" s="743"/>
      <c r="AS530" s="743"/>
      <c r="AT530" s="743"/>
      <c r="AU530" s="743"/>
      <c r="AV530" s="743"/>
      <c r="AW530" s="743"/>
      <c r="AX530" s="743"/>
      <c r="AY530" s="743"/>
      <c r="AZ530" s="743"/>
      <c r="BA530" s="743"/>
      <c r="BB530" s="743"/>
      <c r="BC530" s="743"/>
      <c r="BD530" s="743"/>
      <c r="BE530" s="743"/>
      <c r="BF530" s="743"/>
      <c r="BG530" s="743"/>
      <c r="BH530" s="743"/>
    </row>
    <row r="531" spans="1:60" s="628" customFormat="1" ht="17.25" customHeight="1" x14ac:dyDescent="0.25">
      <c r="A531" s="134">
        <v>44592</v>
      </c>
      <c r="B531" s="5" t="s">
        <v>13505</v>
      </c>
      <c r="C531" s="214" t="s">
        <v>13499</v>
      </c>
      <c r="D531" s="95"/>
      <c r="E531" s="42">
        <v>167725</v>
      </c>
      <c r="F531" s="997">
        <f t="shared" si="7"/>
        <v>1446881.620000001</v>
      </c>
      <c r="G531" s="743"/>
      <c r="H531" s="743"/>
      <c r="I531" s="743"/>
      <c r="J531" s="743"/>
      <c r="K531" s="743"/>
      <c r="L531" s="743"/>
      <c r="M531" s="743"/>
      <c r="N531" s="743"/>
      <c r="O531" s="743"/>
      <c r="P531" s="743"/>
      <c r="Q531" s="743"/>
      <c r="R531" s="743"/>
      <c r="S531" s="743"/>
      <c r="T531" s="743"/>
      <c r="U531" s="743"/>
      <c r="V531" s="743"/>
      <c r="W531" s="743"/>
      <c r="X531" s="743"/>
      <c r="Y531" s="743"/>
      <c r="Z531" s="743"/>
      <c r="AA531" s="743"/>
      <c r="AB531" s="743"/>
      <c r="AC531" s="743"/>
      <c r="AD531" s="743"/>
      <c r="AE531" s="743"/>
      <c r="AF531" s="743"/>
      <c r="AG531" s="743"/>
      <c r="AH531" s="743"/>
      <c r="AI531" s="743"/>
      <c r="AJ531" s="743"/>
      <c r="AK531" s="743"/>
      <c r="AL531" s="743"/>
      <c r="AM531" s="743"/>
      <c r="AN531" s="743"/>
      <c r="AO531" s="743"/>
      <c r="AP531" s="743"/>
      <c r="AQ531" s="743"/>
      <c r="AR531" s="743"/>
      <c r="AS531" s="743"/>
      <c r="AT531" s="743"/>
      <c r="AU531" s="743"/>
      <c r="AV531" s="743"/>
      <c r="AW531" s="743"/>
      <c r="AX531" s="743"/>
      <c r="AY531" s="743"/>
      <c r="AZ531" s="743"/>
      <c r="BA531" s="743"/>
      <c r="BB531" s="743"/>
      <c r="BC531" s="743"/>
      <c r="BD531" s="743"/>
      <c r="BE531" s="743"/>
      <c r="BF531" s="743"/>
      <c r="BG531" s="743"/>
      <c r="BH531" s="743"/>
    </row>
    <row r="532" spans="1:60" s="628" customFormat="1" ht="17.25" customHeight="1" x14ac:dyDescent="0.25">
      <c r="A532" s="134">
        <v>44592</v>
      </c>
      <c r="B532" s="5" t="s">
        <v>13506</v>
      </c>
      <c r="C532" s="214" t="s">
        <v>13499</v>
      </c>
      <c r="D532" s="95"/>
      <c r="E532" s="42">
        <v>1582.91</v>
      </c>
      <c r="F532" s="997">
        <f t="shared" si="7"/>
        <v>1445298.7100000011</v>
      </c>
      <c r="G532" s="743"/>
      <c r="H532" s="743"/>
      <c r="I532" s="743"/>
      <c r="J532" s="743"/>
      <c r="K532" s="743"/>
      <c r="L532" s="743"/>
      <c r="M532" s="743"/>
      <c r="N532" s="743"/>
      <c r="O532" s="743"/>
      <c r="P532" s="743"/>
      <c r="Q532" s="743"/>
      <c r="R532" s="743"/>
      <c r="S532" s="743"/>
      <c r="T532" s="743"/>
      <c r="U532" s="743"/>
      <c r="V532" s="743"/>
      <c r="W532" s="743"/>
      <c r="X532" s="743"/>
      <c r="Y532" s="743"/>
      <c r="Z532" s="743"/>
      <c r="AA532" s="743"/>
      <c r="AB532" s="743"/>
      <c r="AC532" s="743"/>
      <c r="AD532" s="743"/>
      <c r="AE532" s="743"/>
      <c r="AF532" s="743"/>
      <c r="AG532" s="743"/>
      <c r="AH532" s="743"/>
      <c r="AI532" s="743"/>
      <c r="AJ532" s="743"/>
      <c r="AK532" s="743"/>
      <c r="AL532" s="743"/>
      <c r="AM532" s="743"/>
      <c r="AN532" s="743"/>
      <c r="AO532" s="743"/>
      <c r="AP532" s="743"/>
      <c r="AQ532" s="743"/>
      <c r="AR532" s="743"/>
      <c r="AS532" s="743"/>
      <c r="AT532" s="743"/>
      <c r="AU532" s="743"/>
      <c r="AV532" s="743"/>
      <c r="AW532" s="743"/>
      <c r="AX532" s="743"/>
      <c r="AY532" s="743"/>
      <c r="AZ532" s="743"/>
      <c r="BA532" s="743"/>
      <c r="BB532" s="743"/>
      <c r="BC532" s="743"/>
      <c r="BD532" s="743"/>
      <c r="BE532" s="743"/>
      <c r="BF532" s="743"/>
      <c r="BG532" s="743"/>
      <c r="BH532" s="743"/>
    </row>
    <row r="533" spans="1:60" s="628" customFormat="1" ht="17.25" customHeight="1" x14ac:dyDescent="0.25">
      <c r="A533" s="134">
        <v>44592</v>
      </c>
      <c r="B533" s="5" t="s">
        <v>13507</v>
      </c>
      <c r="C533" s="214" t="s">
        <v>13499</v>
      </c>
      <c r="D533" s="95"/>
      <c r="E533" s="42">
        <v>4000</v>
      </c>
      <c r="F533" s="997">
        <f t="shared" si="7"/>
        <v>1441298.7100000011</v>
      </c>
      <c r="G533" s="743"/>
      <c r="H533" s="743"/>
      <c r="I533" s="743"/>
      <c r="J533" s="743"/>
      <c r="K533" s="743"/>
      <c r="L533" s="743"/>
      <c r="M533" s="743"/>
      <c r="N533" s="743"/>
      <c r="O533" s="743"/>
      <c r="P533" s="743"/>
      <c r="Q533" s="743"/>
      <c r="R533" s="743"/>
      <c r="S533" s="743"/>
      <c r="T533" s="743"/>
      <c r="U533" s="743"/>
      <c r="V533" s="743"/>
      <c r="W533" s="743"/>
      <c r="X533" s="743"/>
      <c r="Y533" s="743"/>
      <c r="Z533" s="743"/>
      <c r="AA533" s="743"/>
      <c r="AB533" s="743"/>
      <c r="AC533" s="743"/>
      <c r="AD533" s="743"/>
      <c r="AE533" s="743"/>
      <c r="AF533" s="743"/>
      <c r="AG533" s="743"/>
      <c r="AH533" s="743"/>
      <c r="AI533" s="743"/>
      <c r="AJ533" s="743"/>
      <c r="AK533" s="743"/>
      <c r="AL533" s="743"/>
      <c r="AM533" s="743"/>
      <c r="AN533" s="743"/>
      <c r="AO533" s="743"/>
      <c r="AP533" s="743"/>
      <c r="AQ533" s="743"/>
      <c r="AR533" s="743"/>
      <c r="AS533" s="743"/>
      <c r="AT533" s="743"/>
      <c r="AU533" s="743"/>
      <c r="AV533" s="743"/>
      <c r="AW533" s="743"/>
      <c r="AX533" s="743"/>
      <c r="AY533" s="743"/>
      <c r="AZ533" s="743"/>
      <c r="BA533" s="743"/>
      <c r="BB533" s="743"/>
      <c r="BC533" s="743"/>
      <c r="BD533" s="743"/>
      <c r="BE533" s="743"/>
      <c r="BF533" s="743"/>
      <c r="BG533" s="743"/>
      <c r="BH533" s="743"/>
    </row>
    <row r="534" spans="1:60" s="628" customFormat="1" ht="17.25" customHeight="1" x14ac:dyDescent="0.25">
      <c r="A534" s="134">
        <v>44592</v>
      </c>
      <c r="B534" s="5" t="s">
        <v>13508</v>
      </c>
      <c r="C534" s="214" t="s">
        <v>13499</v>
      </c>
      <c r="D534" s="95"/>
      <c r="E534" s="42">
        <v>3500</v>
      </c>
      <c r="F534" s="997">
        <f t="shared" si="7"/>
        <v>1437798.7100000011</v>
      </c>
      <c r="G534" s="743"/>
      <c r="H534" s="743"/>
      <c r="I534" s="743"/>
      <c r="J534" s="743"/>
      <c r="K534" s="743"/>
      <c r="L534" s="743"/>
      <c r="M534" s="743"/>
      <c r="N534" s="743"/>
      <c r="O534" s="743"/>
      <c r="P534" s="743"/>
      <c r="Q534" s="743"/>
      <c r="R534" s="743"/>
      <c r="S534" s="743"/>
      <c r="T534" s="743"/>
      <c r="U534" s="743"/>
      <c r="V534" s="743"/>
      <c r="W534" s="743"/>
      <c r="X534" s="743"/>
      <c r="Y534" s="743"/>
      <c r="Z534" s="743"/>
      <c r="AA534" s="743"/>
      <c r="AB534" s="743"/>
      <c r="AC534" s="743"/>
      <c r="AD534" s="743"/>
      <c r="AE534" s="743"/>
      <c r="AF534" s="743"/>
      <c r="AG534" s="743"/>
      <c r="AH534" s="743"/>
      <c r="AI534" s="743"/>
      <c r="AJ534" s="743"/>
      <c r="AK534" s="743"/>
      <c r="AL534" s="743"/>
      <c r="AM534" s="743"/>
      <c r="AN534" s="743"/>
      <c r="AO534" s="743"/>
      <c r="AP534" s="743"/>
      <c r="AQ534" s="743"/>
      <c r="AR534" s="743"/>
      <c r="AS534" s="743"/>
      <c r="AT534" s="743"/>
      <c r="AU534" s="743"/>
      <c r="AV534" s="743"/>
      <c r="AW534" s="743"/>
      <c r="AX534" s="743"/>
      <c r="AY534" s="743"/>
      <c r="AZ534" s="743"/>
      <c r="BA534" s="743"/>
      <c r="BB534" s="743"/>
      <c r="BC534" s="743"/>
      <c r="BD534" s="743"/>
      <c r="BE534" s="743"/>
      <c r="BF534" s="743"/>
      <c r="BG534" s="743"/>
      <c r="BH534" s="743"/>
    </row>
    <row r="535" spans="1:60" s="628" customFormat="1" ht="17.25" customHeight="1" x14ac:dyDescent="0.25">
      <c r="A535" s="256">
        <v>44592</v>
      </c>
      <c r="B535" s="212" t="s">
        <v>13509</v>
      </c>
      <c r="C535" s="1058" t="s">
        <v>13499</v>
      </c>
      <c r="D535" s="265"/>
      <c r="E535" s="213">
        <v>29000</v>
      </c>
      <c r="F535" s="997">
        <f t="shared" si="7"/>
        <v>1408798.7100000011</v>
      </c>
      <c r="G535" s="743"/>
      <c r="H535" s="743"/>
      <c r="I535" s="743"/>
      <c r="J535" s="743"/>
      <c r="K535" s="743"/>
      <c r="L535" s="743"/>
      <c r="M535" s="743"/>
      <c r="N535" s="743"/>
      <c r="O535" s="743"/>
      <c r="P535" s="743"/>
      <c r="Q535" s="743"/>
      <c r="R535" s="743"/>
      <c r="S535" s="743"/>
      <c r="T535" s="743"/>
      <c r="U535" s="743"/>
      <c r="V535" s="743"/>
      <c r="W535" s="743"/>
      <c r="X535" s="743"/>
      <c r="Y535" s="743"/>
      <c r="Z535" s="743"/>
      <c r="AA535" s="743"/>
      <c r="AB535" s="743"/>
      <c r="AC535" s="743"/>
      <c r="AD535" s="743"/>
      <c r="AE535" s="743"/>
      <c r="AF535" s="743"/>
      <c r="AG535" s="743"/>
      <c r="AH535" s="743"/>
      <c r="AI535" s="743"/>
      <c r="AJ535" s="743"/>
      <c r="AK535" s="743"/>
      <c r="AL535" s="743"/>
      <c r="AM535" s="743"/>
      <c r="AN535" s="743"/>
      <c r="AO535" s="743"/>
      <c r="AP535" s="743"/>
      <c r="AQ535" s="743"/>
      <c r="AR535" s="743"/>
      <c r="AS535" s="743"/>
      <c r="AT535" s="743"/>
      <c r="AU535" s="743"/>
      <c r="AV535" s="743"/>
      <c r="AW535" s="743"/>
      <c r="AX535" s="743"/>
      <c r="AY535" s="743"/>
      <c r="AZ535" s="743"/>
      <c r="BA535" s="743"/>
      <c r="BB535" s="743"/>
      <c r="BC535" s="743"/>
      <c r="BD535" s="743"/>
      <c r="BE535" s="743"/>
      <c r="BF535" s="743"/>
      <c r="BG535" s="743"/>
      <c r="BH535" s="743"/>
    </row>
    <row r="536" spans="1:60" s="628" customFormat="1" ht="27" customHeight="1" x14ac:dyDescent="0.25">
      <c r="A536" s="134">
        <v>44592</v>
      </c>
      <c r="B536" s="30" t="s">
        <v>13510</v>
      </c>
      <c r="C536" s="214" t="s">
        <v>13500</v>
      </c>
      <c r="D536" s="95"/>
      <c r="E536" s="472">
        <v>53249.62</v>
      </c>
      <c r="F536" s="619">
        <f t="shared" si="7"/>
        <v>1355549.090000001</v>
      </c>
      <c r="G536" s="743"/>
      <c r="H536" s="743"/>
      <c r="I536" s="743"/>
      <c r="J536" s="743"/>
      <c r="K536" s="743"/>
      <c r="L536" s="743"/>
      <c r="M536" s="743"/>
      <c r="N536" s="743"/>
      <c r="O536" s="743"/>
      <c r="P536" s="743"/>
      <c r="Q536" s="743"/>
      <c r="R536" s="743"/>
      <c r="S536" s="743"/>
      <c r="T536" s="743"/>
      <c r="U536" s="743"/>
      <c r="V536" s="743"/>
      <c r="W536" s="743"/>
      <c r="X536" s="743"/>
      <c r="Y536" s="743"/>
      <c r="Z536" s="743"/>
      <c r="AA536" s="743"/>
      <c r="AB536" s="743"/>
      <c r="AC536" s="743"/>
      <c r="AD536" s="743"/>
      <c r="AE536" s="743"/>
      <c r="AF536" s="743"/>
      <c r="AG536" s="743"/>
      <c r="AH536" s="743"/>
      <c r="AI536" s="743"/>
      <c r="AJ536" s="743"/>
      <c r="AK536" s="743"/>
      <c r="AL536" s="743"/>
      <c r="AM536" s="743"/>
      <c r="AN536" s="743"/>
      <c r="AO536" s="743"/>
      <c r="AP536" s="743"/>
      <c r="AQ536" s="743"/>
      <c r="AR536" s="743"/>
      <c r="AS536" s="743"/>
      <c r="AT536" s="743"/>
      <c r="AU536" s="743"/>
      <c r="AV536" s="743"/>
      <c r="AW536" s="743"/>
      <c r="AX536" s="743"/>
      <c r="AY536" s="743"/>
      <c r="AZ536" s="743"/>
      <c r="BA536" s="743"/>
      <c r="BB536" s="743"/>
      <c r="BC536" s="743"/>
      <c r="BD536" s="743"/>
      <c r="BE536" s="743"/>
      <c r="BF536" s="743"/>
      <c r="BG536" s="743"/>
      <c r="BH536" s="743"/>
    </row>
    <row r="537" spans="1:60" s="628" customFormat="1" ht="15" customHeight="1" x14ac:dyDescent="0.25">
      <c r="A537" s="10"/>
      <c r="B537" s="1050"/>
      <c r="C537" s="35"/>
      <c r="D537" s="121"/>
      <c r="E537" s="32"/>
      <c r="F537" s="620"/>
      <c r="G537" s="743"/>
      <c r="H537" s="743"/>
      <c r="I537" s="743"/>
      <c r="J537" s="743"/>
      <c r="K537" s="743"/>
      <c r="L537" s="743"/>
      <c r="M537" s="743"/>
      <c r="N537" s="743"/>
      <c r="O537" s="743"/>
      <c r="P537" s="743"/>
      <c r="Q537" s="743"/>
      <c r="R537" s="743"/>
      <c r="S537" s="743"/>
      <c r="T537" s="743"/>
      <c r="U537" s="743"/>
      <c r="V537" s="743"/>
      <c r="W537" s="743"/>
      <c r="X537" s="743"/>
      <c r="Y537" s="743"/>
      <c r="Z537" s="743"/>
      <c r="AA537" s="743"/>
      <c r="AB537" s="743"/>
      <c r="AC537" s="743"/>
      <c r="AD537" s="743"/>
      <c r="AE537" s="743"/>
      <c r="AF537" s="743"/>
      <c r="AG537" s="743"/>
      <c r="AH537" s="743"/>
      <c r="AI537" s="743"/>
      <c r="AJ537" s="743"/>
      <c r="AK537" s="743"/>
      <c r="AL537" s="743"/>
      <c r="AM537" s="743"/>
      <c r="AN537" s="743"/>
      <c r="AO537" s="743"/>
      <c r="AP537" s="743"/>
      <c r="AQ537" s="743"/>
      <c r="AR537" s="743"/>
      <c r="AS537" s="743"/>
      <c r="AT537" s="743"/>
      <c r="AU537" s="743"/>
      <c r="AV537" s="743"/>
      <c r="AW537" s="743"/>
      <c r="AX537" s="743"/>
      <c r="AY537" s="743"/>
      <c r="AZ537" s="743"/>
      <c r="BA537" s="743"/>
      <c r="BB537" s="743"/>
      <c r="BC537" s="743"/>
      <c r="BD537" s="743"/>
      <c r="BE537" s="743"/>
      <c r="BF537" s="743"/>
      <c r="BG537" s="743"/>
      <c r="BH537" s="743"/>
    </row>
    <row r="538" spans="1:60" s="628" customFormat="1" ht="15" customHeight="1" x14ac:dyDescent="0.25">
      <c r="A538" s="10"/>
      <c r="B538" s="1050"/>
      <c r="C538" s="35"/>
      <c r="D538" s="121"/>
      <c r="E538" s="32"/>
      <c r="F538" s="620"/>
      <c r="G538" s="743"/>
      <c r="H538" s="743"/>
      <c r="I538" s="743"/>
      <c r="J538" s="743"/>
      <c r="K538" s="743"/>
      <c r="L538" s="743"/>
      <c r="M538" s="743"/>
      <c r="N538" s="743"/>
      <c r="O538" s="743"/>
      <c r="P538" s="743"/>
      <c r="Q538" s="743"/>
      <c r="R538" s="743"/>
      <c r="S538" s="743"/>
      <c r="T538" s="743"/>
      <c r="U538" s="743"/>
      <c r="V538" s="743"/>
      <c r="W538" s="743"/>
      <c r="X538" s="743"/>
      <c r="Y538" s="743"/>
      <c r="Z538" s="743"/>
      <c r="AA538" s="743"/>
      <c r="AB538" s="743"/>
      <c r="AC538" s="743"/>
      <c r="AD538" s="743"/>
      <c r="AE538" s="743"/>
      <c r="AF538" s="743"/>
      <c r="AG538" s="743"/>
      <c r="AH538" s="743"/>
      <c r="AI538" s="743"/>
      <c r="AJ538" s="743"/>
      <c r="AK538" s="743"/>
      <c r="AL538" s="743"/>
      <c r="AM538" s="743"/>
      <c r="AN538" s="743"/>
      <c r="AO538" s="743"/>
      <c r="AP538" s="743"/>
      <c r="AQ538" s="743"/>
      <c r="AR538" s="743"/>
      <c r="AS538" s="743"/>
      <c r="AT538" s="743"/>
      <c r="AU538" s="743"/>
      <c r="AV538" s="743"/>
      <c r="AW538" s="743"/>
      <c r="AX538" s="743"/>
      <c r="AY538" s="743"/>
      <c r="AZ538" s="743"/>
      <c r="BA538" s="743"/>
      <c r="BB538" s="743"/>
      <c r="BC538" s="743"/>
      <c r="BD538" s="743"/>
      <c r="BE538" s="743"/>
      <c r="BF538" s="743"/>
      <c r="BG538" s="743"/>
      <c r="BH538" s="743"/>
    </row>
    <row r="539" spans="1:60" s="628" customFormat="1" ht="15" customHeight="1" x14ac:dyDescent="0.25">
      <c r="A539" s="10"/>
      <c r="B539" s="1050"/>
      <c r="C539" s="35"/>
      <c r="D539" s="121"/>
      <c r="E539" s="32"/>
      <c r="F539" s="620"/>
      <c r="G539" s="743"/>
      <c r="H539" s="743"/>
      <c r="I539" s="743"/>
      <c r="J539" s="743"/>
      <c r="K539" s="743"/>
      <c r="L539" s="743"/>
      <c r="M539" s="743"/>
      <c r="N539" s="743"/>
      <c r="O539" s="743"/>
      <c r="P539" s="743"/>
      <c r="Q539" s="743"/>
      <c r="R539" s="743"/>
      <c r="S539" s="743"/>
      <c r="T539" s="743"/>
      <c r="U539" s="743"/>
      <c r="V539" s="743"/>
      <c r="W539" s="743"/>
      <c r="X539" s="743"/>
      <c r="Y539" s="743"/>
      <c r="Z539" s="743"/>
      <c r="AA539" s="743"/>
      <c r="AB539" s="743"/>
      <c r="AC539" s="743"/>
      <c r="AD539" s="743"/>
      <c r="AE539" s="743"/>
      <c r="AF539" s="743"/>
      <c r="AG539" s="743"/>
      <c r="AH539" s="743"/>
      <c r="AI539" s="743"/>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row>
    <row r="540" spans="1:60" s="628" customFormat="1" ht="15" customHeight="1" x14ac:dyDescent="0.25">
      <c r="A540" s="10"/>
      <c r="B540" s="1050"/>
      <c r="C540" s="35"/>
      <c r="D540" s="121"/>
      <c r="E540" s="32"/>
      <c r="F540" s="620"/>
      <c r="G540" s="743"/>
      <c r="H540" s="743"/>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row>
    <row r="541" spans="1:60" s="628" customFormat="1" ht="15" customHeight="1" x14ac:dyDescent="0.25">
      <c r="A541" s="10"/>
      <c r="B541" s="1050"/>
      <c r="C541" s="35"/>
      <c r="D541" s="121"/>
      <c r="E541" s="32"/>
      <c r="F541" s="620"/>
      <c r="G541" s="743"/>
      <c r="H541" s="743"/>
      <c r="I541" s="743"/>
      <c r="J541" s="743"/>
      <c r="K541" s="743"/>
      <c r="L541" s="743"/>
      <c r="M541" s="743"/>
      <c r="N541" s="743"/>
      <c r="O541" s="743"/>
      <c r="P541" s="743"/>
      <c r="Q541" s="743"/>
      <c r="R541" s="743"/>
      <c r="S541" s="743"/>
      <c r="T541" s="743"/>
      <c r="U541" s="743"/>
      <c r="V541" s="743"/>
      <c r="W541" s="743"/>
      <c r="X541" s="743"/>
      <c r="Y541" s="743"/>
      <c r="Z541" s="743"/>
      <c r="AA541" s="743"/>
      <c r="AB541" s="743"/>
      <c r="AC541" s="743"/>
      <c r="AD541" s="743"/>
      <c r="AE541" s="743"/>
      <c r="AF541" s="743"/>
      <c r="AG541" s="743"/>
      <c r="AH541" s="743"/>
      <c r="AI541" s="743"/>
      <c r="AJ541" s="743"/>
      <c r="AK541" s="743"/>
      <c r="AL541" s="743"/>
      <c r="AM541" s="743"/>
      <c r="AN541" s="743"/>
      <c r="AO541" s="743"/>
      <c r="AP541" s="743"/>
      <c r="AQ541" s="743"/>
      <c r="AR541" s="743"/>
      <c r="AS541" s="743"/>
      <c r="AT541" s="743"/>
      <c r="AU541" s="743"/>
      <c r="AV541" s="743"/>
      <c r="AW541" s="743"/>
      <c r="AX541" s="743"/>
      <c r="AY541" s="743"/>
      <c r="AZ541" s="743"/>
      <c r="BA541" s="743"/>
      <c r="BB541" s="743"/>
      <c r="BC541" s="743"/>
      <c r="BD541" s="743"/>
      <c r="BE541" s="743"/>
      <c r="BF541" s="743"/>
      <c r="BG541" s="743"/>
      <c r="BH541" s="743"/>
    </row>
    <row r="542" spans="1:60" s="628" customFormat="1" ht="15" customHeight="1" x14ac:dyDescent="0.25">
      <c r="A542" s="10"/>
      <c r="B542" s="1050"/>
      <c r="C542" s="35"/>
      <c r="D542" s="121"/>
      <c r="E542" s="32"/>
      <c r="F542" s="620"/>
      <c r="G542" s="743"/>
      <c r="H542" s="743"/>
      <c r="I542" s="743"/>
      <c r="J542" s="743"/>
      <c r="K542" s="743"/>
      <c r="L542" s="743"/>
      <c r="M542" s="743"/>
      <c r="N542" s="743"/>
      <c r="O542" s="743"/>
      <c r="P542" s="743"/>
      <c r="Q542" s="743"/>
      <c r="R542" s="743"/>
      <c r="S542" s="743"/>
      <c r="T542" s="743"/>
      <c r="U542" s="743"/>
      <c r="V542" s="743"/>
      <c r="W542" s="743"/>
      <c r="X542" s="743"/>
      <c r="Y542" s="743"/>
      <c r="Z542" s="743"/>
      <c r="AA542" s="743"/>
      <c r="AB542" s="743"/>
      <c r="AC542" s="743"/>
      <c r="AD542" s="743"/>
      <c r="AE542" s="743"/>
      <c r="AF542" s="743"/>
      <c r="AG542" s="743"/>
      <c r="AH542" s="743"/>
      <c r="AI542" s="743"/>
      <c r="AJ542" s="743"/>
      <c r="AK542" s="743"/>
      <c r="AL542" s="743"/>
      <c r="AM542" s="743"/>
      <c r="AN542" s="743"/>
      <c r="AO542" s="743"/>
      <c r="AP542" s="743"/>
      <c r="AQ542" s="743"/>
      <c r="AR542" s="743"/>
      <c r="AS542" s="743"/>
      <c r="AT542" s="743"/>
      <c r="AU542" s="743"/>
      <c r="AV542" s="743"/>
      <c r="AW542" s="743"/>
      <c r="AX542" s="743"/>
      <c r="AY542" s="743"/>
      <c r="AZ542" s="743"/>
      <c r="BA542" s="743"/>
      <c r="BB542" s="743"/>
      <c r="BC542" s="743"/>
      <c r="BD542" s="743"/>
      <c r="BE542" s="743"/>
      <c r="BF542" s="743"/>
      <c r="BG542" s="743"/>
      <c r="BH542" s="743"/>
    </row>
    <row r="543" spans="1:60" s="628" customFormat="1" ht="15" customHeight="1" x14ac:dyDescent="0.25">
      <c r="A543" s="10"/>
      <c r="B543" s="1050"/>
      <c r="C543" s="35"/>
      <c r="D543" s="121"/>
      <c r="E543" s="32"/>
      <c r="F543" s="620"/>
      <c r="G543" s="743"/>
      <c r="H543" s="743"/>
      <c r="I543" s="743"/>
      <c r="J543" s="743"/>
      <c r="K543" s="743"/>
      <c r="L543" s="743"/>
      <c r="M543" s="743"/>
      <c r="N543" s="743"/>
      <c r="O543" s="743"/>
      <c r="P543" s="743"/>
      <c r="Q543" s="743"/>
      <c r="R543" s="743"/>
      <c r="S543" s="743"/>
      <c r="T543" s="743"/>
      <c r="U543" s="743"/>
      <c r="V543" s="743"/>
      <c r="W543" s="743"/>
      <c r="X543" s="743"/>
      <c r="Y543" s="743"/>
      <c r="Z543" s="743"/>
      <c r="AA543" s="743"/>
      <c r="AB543" s="743"/>
      <c r="AC543" s="743"/>
      <c r="AD543" s="743"/>
      <c r="AE543" s="743"/>
      <c r="AF543" s="743"/>
      <c r="AG543" s="743"/>
      <c r="AH543" s="743"/>
      <c r="AI543" s="743"/>
      <c r="AJ543" s="743"/>
      <c r="AK543" s="743"/>
      <c r="AL543" s="743"/>
      <c r="AM543" s="743"/>
      <c r="AN543" s="743"/>
      <c r="AO543" s="743"/>
      <c r="AP543" s="743"/>
      <c r="AQ543" s="743"/>
      <c r="AR543" s="743"/>
      <c r="AS543" s="743"/>
      <c r="AT543" s="743"/>
      <c r="AU543" s="743"/>
      <c r="AV543" s="743"/>
      <c r="AW543" s="743"/>
      <c r="AX543" s="743"/>
      <c r="AY543" s="743"/>
      <c r="AZ543" s="743"/>
      <c r="BA543" s="743"/>
      <c r="BB543" s="743"/>
      <c r="BC543" s="743"/>
      <c r="BD543" s="743"/>
      <c r="BE543" s="743"/>
      <c r="BF543" s="743"/>
      <c r="BG543" s="743"/>
      <c r="BH543" s="743"/>
    </row>
    <row r="544" spans="1:60" s="628" customFormat="1" ht="15" customHeight="1" x14ac:dyDescent="0.25">
      <c r="A544" s="10"/>
      <c r="B544" s="1050"/>
      <c r="C544" s="35"/>
      <c r="D544" s="121"/>
      <c r="E544" s="32"/>
      <c r="F544" s="620"/>
      <c r="G544" s="743"/>
      <c r="H544" s="743"/>
      <c r="I544" s="743"/>
      <c r="J544" s="743"/>
      <c r="K544" s="743"/>
      <c r="L544" s="743"/>
      <c r="M544" s="743"/>
      <c r="N544" s="743"/>
      <c r="O544" s="743"/>
      <c r="P544" s="743"/>
      <c r="Q544" s="743"/>
      <c r="R544" s="743"/>
      <c r="S544" s="743"/>
      <c r="T544" s="743"/>
      <c r="U544" s="743"/>
      <c r="V544" s="743"/>
      <c r="W544" s="743"/>
      <c r="X544" s="743"/>
      <c r="Y544" s="743"/>
      <c r="Z544" s="743"/>
      <c r="AA544" s="743"/>
      <c r="AB544" s="743"/>
      <c r="AC544" s="743"/>
      <c r="AD544" s="743"/>
      <c r="AE544" s="743"/>
      <c r="AF544" s="743"/>
      <c r="AG544" s="743"/>
      <c r="AH544" s="743"/>
      <c r="AI544" s="743"/>
      <c r="AJ544" s="743"/>
      <c r="AK544" s="743"/>
      <c r="AL544" s="743"/>
      <c r="AM544" s="743"/>
      <c r="AN544" s="743"/>
      <c r="AO544" s="743"/>
      <c r="AP544" s="743"/>
      <c r="AQ544" s="743"/>
      <c r="AR544" s="743"/>
      <c r="AS544" s="743"/>
      <c r="AT544" s="743"/>
      <c r="AU544" s="743"/>
      <c r="AV544" s="743"/>
      <c r="AW544" s="743"/>
      <c r="AX544" s="743"/>
      <c r="AY544" s="743"/>
      <c r="AZ544" s="743"/>
      <c r="BA544" s="743"/>
      <c r="BB544" s="743"/>
      <c r="BC544" s="743"/>
      <c r="BD544" s="743"/>
      <c r="BE544" s="743"/>
      <c r="BF544" s="743"/>
      <c r="BG544" s="743"/>
      <c r="BH544" s="743"/>
    </row>
    <row r="545" spans="1:60" s="628" customFormat="1" ht="15" customHeight="1" x14ac:dyDescent="0.25">
      <c r="A545" s="10"/>
      <c r="B545" s="1050"/>
      <c r="C545" s="35"/>
      <c r="D545" s="121"/>
      <c r="E545" s="32"/>
      <c r="F545" s="620"/>
      <c r="G545" s="743"/>
      <c r="H545" s="743"/>
      <c r="I545" s="743"/>
      <c r="J545" s="743"/>
      <c r="K545" s="743"/>
      <c r="L545" s="743"/>
      <c r="M545" s="743"/>
      <c r="N545" s="743"/>
      <c r="O545" s="743"/>
      <c r="P545" s="743"/>
      <c r="Q545" s="743"/>
      <c r="R545" s="743"/>
      <c r="S545" s="743"/>
      <c r="T545" s="743"/>
      <c r="U545" s="743"/>
      <c r="V545" s="743"/>
      <c r="W545" s="743"/>
      <c r="X545" s="743"/>
      <c r="Y545" s="743"/>
      <c r="Z545" s="743"/>
      <c r="AA545" s="743"/>
      <c r="AB545" s="743"/>
      <c r="AC545" s="743"/>
      <c r="AD545" s="743"/>
      <c r="AE545" s="743"/>
      <c r="AF545" s="743"/>
      <c r="AG545" s="743"/>
      <c r="AH545" s="743"/>
      <c r="AI545" s="743"/>
      <c r="AJ545" s="743"/>
      <c r="AK545" s="743"/>
      <c r="AL545" s="743"/>
      <c r="AM545" s="743"/>
      <c r="AN545" s="743"/>
      <c r="AO545" s="743"/>
      <c r="AP545" s="743"/>
      <c r="AQ545" s="743"/>
      <c r="AR545" s="743"/>
      <c r="AS545" s="743"/>
      <c r="AT545" s="743"/>
      <c r="AU545" s="743"/>
      <c r="AV545" s="743"/>
      <c r="AW545" s="743"/>
      <c r="AX545" s="743"/>
      <c r="AY545" s="743"/>
      <c r="AZ545" s="743"/>
      <c r="BA545" s="743"/>
      <c r="BB545" s="743"/>
      <c r="BC545" s="743"/>
      <c r="BD545" s="743"/>
      <c r="BE545" s="743"/>
      <c r="BF545" s="743"/>
      <c r="BG545" s="743"/>
      <c r="BH545" s="743"/>
    </row>
    <row r="546" spans="1:60" s="628" customFormat="1" ht="15" customHeight="1" x14ac:dyDescent="0.25">
      <c r="A546" s="10"/>
      <c r="B546" s="1050"/>
      <c r="C546" s="35"/>
      <c r="D546" s="121"/>
      <c r="E546" s="32"/>
      <c r="F546" s="620"/>
      <c r="G546" s="743"/>
      <c r="H546" s="743"/>
      <c r="I546" s="743"/>
      <c r="J546" s="743"/>
      <c r="K546" s="743"/>
      <c r="L546" s="743"/>
      <c r="M546" s="743"/>
      <c r="N546" s="743"/>
      <c r="O546" s="743"/>
      <c r="P546" s="743"/>
      <c r="Q546" s="743"/>
      <c r="R546" s="743"/>
      <c r="S546" s="743"/>
      <c r="T546" s="743"/>
      <c r="U546" s="743"/>
      <c r="V546" s="743"/>
      <c r="W546" s="743"/>
      <c r="X546" s="743"/>
      <c r="Y546" s="743"/>
      <c r="Z546" s="743"/>
      <c r="AA546" s="743"/>
      <c r="AB546" s="743"/>
      <c r="AC546" s="743"/>
      <c r="AD546" s="743"/>
      <c r="AE546" s="743"/>
      <c r="AF546" s="743"/>
      <c r="AG546" s="743"/>
      <c r="AH546" s="743"/>
      <c r="AI546" s="743"/>
      <c r="AJ546" s="743"/>
      <c r="AK546" s="743"/>
      <c r="AL546" s="743"/>
      <c r="AM546" s="743"/>
      <c r="AN546" s="743"/>
      <c r="AO546" s="743"/>
      <c r="AP546" s="743"/>
      <c r="AQ546" s="743"/>
      <c r="AR546" s="743"/>
      <c r="AS546" s="743"/>
      <c r="AT546" s="743"/>
      <c r="AU546" s="743"/>
      <c r="AV546" s="743"/>
      <c r="AW546" s="743"/>
      <c r="AX546" s="743"/>
      <c r="AY546" s="743"/>
      <c r="AZ546" s="743"/>
      <c r="BA546" s="743"/>
      <c r="BB546" s="743"/>
      <c r="BC546" s="743"/>
      <c r="BD546" s="743"/>
      <c r="BE546" s="743"/>
      <c r="BF546" s="743"/>
      <c r="BG546" s="743"/>
      <c r="BH546" s="743"/>
    </row>
    <row r="547" spans="1:60" s="628" customFormat="1" ht="15" customHeight="1" x14ac:dyDescent="0.25">
      <c r="A547" s="10"/>
      <c r="B547" s="1050"/>
      <c r="C547" s="35"/>
      <c r="D547" s="121"/>
      <c r="E547" s="32"/>
      <c r="F547" s="620"/>
      <c r="G547" s="743"/>
      <c r="H547" s="743"/>
      <c r="I547" s="743"/>
      <c r="J547" s="743"/>
      <c r="K547" s="743"/>
      <c r="L547" s="743"/>
      <c r="M547" s="743"/>
      <c r="N547" s="743"/>
      <c r="O547" s="743"/>
      <c r="P547" s="743"/>
      <c r="Q547" s="743"/>
      <c r="R547" s="743"/>
      <c r="S547" s="743"/>
      <c r="T547" s="743"/>
      <c r="U547" s="743"/>
      <c r="V547" s="743"/>
      <c r="W547" s="743"/>
      <c r="X547" s="743"/>
      <c r="Y547" s="743"/>
      <c r="Z547" s="743"/>
      <c r="AA547" s="743"/>
      <c r="AB547" s="743"/>
      <c r="AC547" s="743"/>
      <c r="AD547" s="743"/>
      <c r="AE547" s="743"/>
      <c r="AF547" s="743"/>
      <c r="AG547" s="743"/>
      <c r="AH547" s="743"/>
      <c r="AI547" s="743"/>
      <c r="AJ547" s="743"/>
      <c r="AK547" s="743"/>
      <c r="AL547" s="743"/>
      <c r="AM547" s="743"/>
      <c r="AN547" s="743"/>
      <c r="AO547" s="743"/>
      <c r="AP547" s="743"/>
      <c r="AQ547" s="743"/>
      <c r="AR547" s="743"/>
      <c r="AS547" s="743"/>
      <c r="AT547" s="743"/>
      <c r="AU547" s="743"/>
      <c r="AV547" s="743"/>
      <c r="AW547" s="743"/>
      <c r="AX547" s="743"/>
      <c r="AY547" s="743"/>
      <c r="AZ547" s="743"/>
      <c r="BA547" s="743"/>
      <c r="BB547" s="743"/>
      <c r="BC547" s="743"/>
      <c r="BD547" s="743"/>
      <c r="BE547" s="743"/>
      <c r="BF547" s="743"/>
      <c r="BG547" s="743"/>
      <c r="BH547" s="743"/>
    </row>
    <row r="548" spans="1:60" s="628" customFormat="1" ht="15" customHeight="1" x14ac:dyDescent="0.25">
      <c r="A548" s="10"/>
      <c r="B548" s="1050"/>
      <c r="C548" s="35"/>
      <c r="D548" s="121"/>
      <c r="E548" s="32"/>
      <c r="F548" s="620"/>
      <c r="G548" s="743"/>
      <c r="H548" s="743"/>
      <c r="I548" s="743"/>
      <c r="J548" s="743"/>
      <c r="K548" s="743"/>
      <c r="L548" s="743"/>
      <c r="M548" s="743"/>
      <c r="N548" s="743"/>
      <c r="O548" s="743"/>
      <c r="P548" s="743"/>
      <c r="Q548" s="743"/>
      <c r="R548" s="743"/>
      <c r="S548" s="743"/>
      <c r="T548" s="743"/>
      <c r="U548" s="743"/>
      <c r="V548" s="743"/>
      <c r="W548" s="743"/>
      <c r="X548" s="743"/>
      <c r="Y548" s="743"/>
      <c r="Z548" s="743"/>
      <c r="AA548" s="743"/>
      <c r="AB548" s="743"/>
      <c r="AC548" s="743"/>
      <c r="AD548" s="743"/>
      <c r="AE548" s="743"/>
      <c r="AF548" s="743"/>
      <c r="AG548" s="743"/>
      <c r="AH548" s="743"/>
      <c r="AI548" s="743"/>
      <c r="AJ548" s="743"/>
      <c r="AK548" s="743"/>
      <c r="AL548" s="743"/>
      <c r="AM548" s="743"/>
      <c r="AN548" s="743"/>
      <c r="AO548" s="743"/>
      <c r="AP548" s="743"/>
      <c r="AQ548" s="743"/>
      <c r="AR548" s="743"/>
      <c r="AS548" s="743"/>
      <c r="AT548" s="743"/>
      <c r="AU548" s="743"/>
      <c r="AV548" s="743"/>
      <c r="AW548" s="743"/>
      <c r="AX548" s="743"/>
      <c r="AY548" s="743"/>
      <c r="AZ548" s="743"/>
      <c r="BA548" s="743"/>
      <c r="BB548" s="743"/>
      <c r="BC548" s="743"/>
      <c r="BD548" s="743"/>
      <c r="BE548" s="743"/>
      <c r="BF548" s="743"/>
      <c r="BG548" s="743"/>
      <c r="BH548" s="743"/>
    </row>
    <row r="549" spans="1:60" s="628" customFormat="1" ht="15" customHeight="1" x14ac:dyDescent="0.25">
      <c r="A549" s="10"/>
      <c r="B549" s="1050"/>
      <c r="C549" s="35"/>
      <c r="D549" s="121"/>
      <c r="E549" s="32"/>
      <c r="F549" s="620"/>
      <c r="G549" s="743"/>
      <c r="H549" s="743"/>
      <c r="I549" s="743"/>
      <c r="J549" s="743"/>
      <c r="K549" s="743"/>
      <c r="L549" s="743"/>
      <c r="M549" s="743"/>
      <c r="N549" s="743"/>
      <c r="O549" s="743"/>
      <c r="P549" s="743"/>
      <c r="Q549" s="743"/>
      <c r="R549" s="743"/>
      <c r="S549" s="743"/>
      <c r="T549" s="743"/>
      <c r="U549" s="743"/>
      <c r="V549" s="743"/>
      <c r="W549" s="743"/>
      <c r="X549" s="743"/>
      <c r="Y549" s="743"/>
      <c r="Z549" s="743"/>
      <c r="AA549" s="743"/>
      <c r="AB549" s="743"/>
      <c r="AC549" s="743"/>
      <c r="AD549" s="743"/>
      <c r="AE549" s="743"/>
      <c r="AF549" s="743"/>
      <c r="AG549" s="743"/>
      <c r="AH549" s="743"/>
      <c r="AI549" s="743"/>
      <c r="AJ549" s="743"/>
      <c r="AK549" s="743"/>
      <c r="AL549" s="743"/>
      <c r="AM549" s="743"/>
      <c r="AN549" s="743"/>
      <c r="AO549" s="743"/>
      <c r="AP549" s="743"/>
      <c r="AQ549" s="743"/>
      <c r="AR549" s="743"/>
      <c r="AS549" s="743"/>
      <c r="AT549" s="743"/>
      <c r="AU549" s="743"/>
      <c r="AV549" s="743"/>
      <c r="AW549" s="743"/>
      <c r="AX549" s="743"/>
      <c r="AY549" s="743"/>
      <c r="AZ549" s="743"/>
      <c r="BA549" s="743"/>
      <c r="BB549" s="743"/>
      <c r="BC549" s="743"/>
      <c r="BD549" s="743"/>
      <c r="BE549" s="743"/>
      <c r="BF549" s="743"/>
      <c r="BG549" s="743"/>
      <c r="BH549" s="743"/>
    </row>
    <row r="550" spans="1:60" s="628" customFormat="1" ht="15" customHeight="1" x14ac:dyDescent="0.25">
      <c r="A550" s="10"/>
      <c r="B550" s="1050"/>
      <c r="C550" s="35"/>
      <c r="D550" s="121"/>
      <c r="E550" s="32"/>
      <c r="F550" s="620"/>
      <c r="G550" s="743"/>
      <c r="H550" s="743"/>
      <c r="I550" s="743"/>
      <c r="J550" s="743"/>
      <c r="K550" s="743"/>
      <c r="L550" s="743"/>
      <c r="M550" s="743"/>
      <c r="N550" s="743"/>
      <c r="O550" s="743"/>
      <c r="P550" s="743"/>
      <c r="Q550" s="743"/>
      <c r="R550" s="743"/>
      <c r="S550" s="743"/>
      <c r="T550" s="743"/>
      <c r="U550" s="743"/>
      <c r="V550" s="743"/>
      <c r="W550" s="743"/>
      <c r="X550" s="743"/>
      <c r="Y550" s="743"/>
      <c r="Z550" s="743"/>
      <c r="AA550" s="743"/>
      <c r="AB550" s="743"/>
      <c r="AC550" s="743"/>
      <c r="AD550" s="743"/>
      <c r="AE550" s="743"/>
      <c r="AF550" s="743"/>
      <c r="AG550" s="743"/>
      <c r="AH550" s="743"/>
      <c r="AI550" s="743"/>
      <c r="AJ550" s="743"/>
      <c r="AK550" s="743"/>
      <c r="AL550" s="743"/>
      <c r="AM550" s="743"/>
      <c r="AN550" s="743"/>
      <c r="AO550" s="743"/>
      <c r="AP550" s="743"/>
      <c r="AQ550" s="743"/>
      <c r="AR550" s="743"/>
      <c r="AS550" s="743"/>
      <c r="AT550" s="743"/>
      <c r="AU550" s="743"/>
      <c r="AV550" s="743"/>
      <c r="AW550" s="743"/>
      <c r="AX550" s="743"/>
      <c r="AY550" s="743"/>
      <c r="AZ550" s="743"/>
      <c r="BA550" s="743"/>
      <c r="BB550" s="743"/>
      <c r="BC550" s="743"/>
      <c r="BD550" s="743"/>
      <c r="BE550" s="743"/>
      <c r="BF550" s="743"/>
      <c r="BG550" s="743"/>
      <c r="BH550" s="743"/>
    </row>
    <row r="551" spans="1:60" s="628" customFormat="1" ht="15" customHeight="1" x14ac:dyDescent="0.25">
      <c r="A551" s="10"/>
      <c r="B551" s="1050"/>
      <c r="C551" s="35"/>
      <c r="D551" s="121"/>
      <c r="E551" s="32"/>
      <c r="F551" s="620"/>
      <c r="G551" s="743"/>
      <c r="H551" s="743"/>
      <c r="I551" s="743"/>
      <c r="J551" s="743"/>
      <c r="K551" s="743"/>
      <c r="L551" s="743"/>
      <c r="M551" s="743"/>
      <c r="N551" s="743"/>
      <c r="O551" s="743"/>
      <c r="P551" s="743"/>
      <c r="Q551" s="743"/>
      <c r="R551" s="743"/>
      <c r="S551" s="743"/>
      <c r="T551" s="743"/>
      <c r="U551" s="743"/>
      <c r="V551" s="743"/>
      <c r="W551" s="743"/>
      <c r="X551" s="743"/>
      <c r="Y551" s="743"/>
      <c r="Z551" s="743"/>
      <c r="AA551" s="743"/>
      <c r="AB551" s="743"/>
      <c r="AC551" s="743"/>
      <c r="AD551" s="743"/>
      <c r="AE551" s="743"/>
      <c r="AF551" s="743"/>
      <c r="AG551" s="743"/>
      <c r="AH551" s="743"/>
      <c r="AI551" s="743"/>
      <c r="AJ551" s="743"/>
      <c r="AK551" s="743"/>
      <c r="AL551" s="743"/>
      <c r="AM551" s="743"/>
      <c r="AN551" s="743"/>
      <c r="AO551" s="743"/>
      <c r="AP551" s="743"/>
      <c r="AQ551" s="743"/>
      <c r="AR551" s="743"/>
      <c r="AS551" s="743"/>
      <c r="AT551" s="743"/>
      <c r="AU551" s="743"/>
      <c r="AV551" s="743"/>
      <c r="AW551" s="743"/>
      <c r="AX551" s="743"/>
      <c r="AY551" s="743"/>
      <c r="AZ551" s="743"/>
      <c r="BA551" s="743"/>
      <c r="BB551" s="743"/>
      <c r="BC551" s="743"/>
      <c r="BD551" s="743"/>
      <c r="BE551" s="743"/>
      <c r="BF551" s="743"/>
      <c r="BG551" s="743"/>
      <c r="BH551" s="743"/>
    </row>
    <row r="552" spans="1:60" s="628" customFormat="1" ht="15" customHeight="1" x14ac:dyDescent="0.25">
      <c r="A552" s="10"/>
      <c r="B552" s="1050"/>
      <c r="C552" s="35"/>
      <c r="D552" s="121"/>
      <c r="E552" s="32"/>
      <c r="F552" s="620"/>
      <c r="G552" s="743"/>
      <c r="H552" s="743"/>
      <c r="I552" s="743"/>
      <c r="J552" s="743"/>
      <c r="K552" s="743"/>
      <c r="L552" s="743"/>
      <c r="M552" s="743"/>
      <c r="N552" s="743"/>
      <c r="O552" s="743"/>
      <c r="P552" s="743"/>
      <c r="Q552" s="743"/>
      <c r="R552" s="743"/>
      <c r="S552" s="743"/>
      <c r="T552" s="743"/>
      <c r="U552" s="743"/>
      <c r="V552" s="743"/>
      <c r="W552" s="743"/>
      <c r="X552" s="743"/>
      <c r="Y552" s="743"/>
      <c r="Z552" s="743"/>
      <c r="AA552" s="743"/>
      <c r="AB552" s="743"/>
      <c r="AC552" s="743"/>
      <c r="AD552" s="743"/>
      <c r="AE552" s="743"/>
      <c r="AF552" s="743"/>
      <c r="AG552" s="743"/>
      <c r="AH552" s="743"/>
      <c r="AI552" s="743"/>
      <c r="AJ552" s="743"/>
      <c r="AK552" s="743"/>
      <c r="AL552" s="743"/>
      <c r="AM552" s="743"/>
      <c r="AN552" s="743"/>
      <c r="AO552" s="743"/>
      <c r="AP552" s="743"/>
      <c r="AQ552" s="743"/>
      <c r="AR552" s="743"/>
      <c r="AS552" s="743"/>
      <c r="AT552" s="743"/>
      <c r="AU552" s="743"/>
      <c r="AV552" s="743"/>
      <c r="AW552" s="743"/>
      <c r="AX552" s="743"/>
      <c r="AY552" s="743"/>
      <c r="AZ552" s="743"/>
      <c r="BA552" s="743"/>
      <c r="BB552" s="743"/>
      <c r="BC552" s="743"/>
      <c r="BD552" s="743"/>
      <c r="BE552" s="743"/>
      <c r="BF552" s="743"/>
      <c r="BG552" s="743"/>
      <c r="BH552" s="743"/>
    </row>
    <row r="553" spans="1:60" s="628" customFormat="1" ht="15" customHeight="1" x14ac:dyDescent="0.25">
      <c r="A553" s="10"/>
      <c r="B553" s="1050"/>
      <c r="C553" s="35"/>
      <c r="D553" s="121"/>
      <c r="E553" s="32"/>
      <c r="F553" s="620"/>
      <c r="G553" s="743"/>
      <c r="H553" s="743"/>
      <c r="I553" s="743"/>
      <c r="J553" s="743"/>
      <c r="K553" s="743"/>
      <c r="L553" s="743"/>
      <c r="M553" s="743"/>
      <c r="N553" s="743"/>
      <c r="O553" s="743"/>
      <c r="P553" s="743"/>
      <c r="Q553" s="743"/>
      <c r="R553" s="743"/>
      <c r="S553" s="743"/>
      <c r="T553" s="743"/>
      <c r="U553" s="743"/>
      <c r="V553" s="743"/>
      <c r="W553" s="743"/>
      <c r="X553" s="743"/>
      <c r="Y553" s="743"/>
      <c r="Z553" s="743"/>
      <c r="AA553" s="743"/>
      <c r="AB553" s="743"/>
      <c r="AC553" s="743"/>
      <c r="AD553" s="743"/>
      <c r="AE553" s="743"/>
      <c r="AF553" s="743"/>
      <c r="AG553" s="743"/>
      <c r="AH553" s="743"/>
      <c r="AI553" s="743"/>
      <c r="AJ553" s="743"/>
      <c r="AK553" s="743"/>
      <c r="AL553" s="743"/>
      <c r="AM553" s="743"/>
      <c r="AN553" s="743"/>
      <c r="AO553" s="743"/>
      <c r="AP553" s="743"/>
      <c r="AQ553" s="743"/>
      <c r="AR553" s="743"/>
      <c r="AS553" s="743"/>
      <c r="AT553" s="743"/>
      <c r="AU553" s="743"/>
      <c r="AV553" s="743"/>
      <c r="AW553" s="743"/>
      <c r="AX553" s="743"/>
      <c r="AY553" s="743"/>
      <c r="AZ553" s="743"/>
      <c r="BA553" s="743"/>
      <c r="BB553" s="743"/>
      <c r="BC553" s="743"/>
      <c r="BD553" s="743"/>
      <c r="BE553" s="743"/>
      <c r="BF553" s="743"/>
      <c r="BG553" s="743"/>
      <c r="BH553" s="743"/>
    </row>
    <row r="554" spans="1:60" s="628" customFormat="1" ht="15" customHeight="1" x14ac:dyDescent="0.25">
      <c r="A554" s="10"/>
      <c r="B554" s="1050"/>
      <c r="C554" s="35"/>
      <c r="D554" s="121"/>
      <c r="E554" s="32"/>
      <c r="F554" s="620"/>
      <c r="G554" s="743"/>
      <c r="H554" s="743"/>
      <c r="I554" s="743"/>
      <c r="J554" s="743"/>
      <c r="K554" s="743"/>
      <c r="L554" s="743"/>
      <c r="M554" s="743"/>
      <c r="N554" s="743"/>
      <c r="O554" s="743"/>
      <c r="P554" s="743"/>
      <c r="Q554" s="743"/>
      <c r="R554" s="743"/>
      <c r="S554" s="743"/>
      <c r="T554" s="743"/>
      <c r="U554" s="743"/>
      <c r="V554" s="743"/>
      <c r="W554" s="743"/>
      <c r="X554" s="743"/>
      <c r="Y554" s="743"/>
      <c r="Z554" s="743"/>
      <c r="AA554" s="743"/>
      <c r="AB554" s="743"/>
      <c r="AC554" s="743"/>
      <c r="AD554" s="743"/>
      <c r="AE554" s="743"/>
      <c r="AF554" s="743"/>
      <c r="AG554" s="743"/>
      <c r="AH554" s="743"/>
      <c r="AI554" s="743"/>
      <c r="AJ554" s="743"/>
      <c r="AK554" s="743"/>
      <c r="AL554" s="743"/>
      <c r="AM554" s="743"/>
      <c r="AN554" s="743"/>
      <c r="AO554" s="743"/>
      <c r="AP554" s="743"/>
      <c r="AQ554" s="743"/>
      <c r="AR554" s="743"/>
      <c r="AS554" s="743"/>
      <c r="AT554" s="743"/>
      <c r="AU554" s="743"/>
      <c r="AV554" s="743"/>
      <c r="AW554" s="743"/>
      <c r="AX554" s="743"/>
      <c r="AY554" s="743"/>
      <c r="AZ554" s="743"/>
      <c r="BA554" s="743"/>
      <c r="BB554" s="743"/>
      <c r="BC554" s="743"/>
      <c r="BD554" s="743"/>
      <c r="BE554" s="743"/>
      <c r="BF554" s="743"/>
      <c r="BG554" s="743"/>
      <c r="BH554" s="743"/>
    </row>
    <row r="555" spans="1:60" s="628" customFormat="1" ht="15" customHeight="1" x14ac:dyDescent="0.25">
      <c r="A555" s="10"/>
      <c r="B555" s="1050"/>
      <c r="C555" s="35"/>
      <c r="D555" s="121"/>
      <c r="E555" s="32"/>
      <c r="F555" s="620"/>
      <c r="G555" s="743"/>
      <c r="H555" s="743"/>
      <c r="I555" s="743"/>
      <c r="J555" s="743"/>
      <c r="K555" s="743"/>
      <c r="L555" s="743"/>
      <c r="M555" s="743"/>
      <c r="N555" s="743"/>
      <c r="O555" s="743"/>
      <c r="P555" s="743"/>
      <c r="Q555" s="743"/>
      <c r="R555" s="743"/>
      <c r="S555" s="743"/>
      <c r="T555" s="743"/>
      <c r="U555" s="743"/>
      <c r="V555" s="743"/>
      <c r="W555" s="743"/>
      <c r="X555" s="743"/>
      <c r="Y555" s="743"/>
      <c r="Z555" s="743"/>
      <c r="AA555" s="743"/>
      <c r="AB555" s="743"/>
      <c r="AC555" s="743"/>
      <c r="AD555" s="743"/>
      <c r="AE555" s="743"/>
      <c r="AF555" s="743"/>
      <c r="AG555" s="743"/>
      <c r="AH555" s="743"/>
      <c r="AI555" s="743"/>
      <c r="AJ555" s="743"/>
      <c r="AK555" s="743"/>
      <c r="AL555" s="743"/>
      <c r="AM555" s="743"/>
      <c r="AN555" s="743"/>
      <c r="AO555" s="743"/>
      <c r="AP555" s="743"/>
      <c r="AQ555" s="743"/>
      <c r="AR555" s="743"/>
      <c r="AS555" s="743"/>
      <c r="AT555" s="743"/>
      <c r="AU555" s="743"/>
      <c r="AV555" s="743"/>
      <c r="AW555" s="743"/>
      <c r="AX555" s="743"/>
      <c r="AY555" s="743"/>
      <c r="AZ555" s="743"/>
      <c r="BA555" s="743"/>
      <c r="BB555" s="743"/>
      <c r="BC555" s="743"/>
      <c r="BD555" s="743"/>
      <c r="BE555" s="743"/>
      <c r="BF555" s="743"/>
      <c r="BG555" s="743"/>
      <c r="BH555" s="743"/>
    </row>
    <row r="556" spans="1:60" s="628" customFormat="1" ht="15" customHeight="1" x14ac:dyDescent="0.25">
      <c r="A556" s="10"/>
      <c r="B556" s="1050"/>
      <c r="C556" s="35"/>
      <c r="D556" s="121"/>
      <c r="E556" s="32"/>
      <c r="F556" s="620"/>
      <c r="G556" s="743"/>
      <c r="H556" s="743"/>
      <c r="I556" s="743"/>
      <c r="J556" s="743"/>
      <c r="K556" s="743"/>
      <c r="L556" s="743"/>
      <c r="M556" s="743"/>
      <c r="N556" s="743"/>
      <c r="O556" s="743"/>
      <c r="P556" s="743"/>
      <c r="Q556" s="743"/>
      <c r="R556" s="743"/>
      <c r="S556" s="743"/>
      <c r="T556" s="743"/>
      <c r="U556" s="743"/>
      <c r="V556" s="743"/>
      <c r="W556" s="743"/>
      <c r="X556" s="743"/>
      <c r="Y556" s="743"/>
      <c r="Z556" s="743"/>
      <c r="AA556" s="743"/>
      <c r="AB556" s="743"/>
      <c r="AC556" s="743"/>
      <c r="AD556" s="743"/>
      <c r="AE556" s="743"/>
      <c r="AF556" s="743"/>
      <c r="AG556" s="743"/>
      <c r="AH556" s="743"/>
      <c r="AI556" s="743"/>
      <c r="AJ556" s="743"/>
      <c r="AK556" s="743"/>
      <c r="AL556" s="743"/>
      <c r="AM556" s="743"/>
      <c r="AN556" s="743"/>
      <c r="AO556" s="743"/>
      <c r="AP556" s="743"/>
      <c r="AQ556" s="743"/>
      <c r="AR556" s="743"/>
      <c r="AS556" s="743"/>
      <c r="AT556" s="743"/>
      <c r="AU556" s="743"/>
      <c r="AV556" s="743"/>
      <c r="AW556" s="743"/>
      <c r="AX556" s="743"/>
      <c r="AY556" s="743"/>
      <c r="AZ556" s="743"/>
      <c r="BA556" s="743"/>
      <c r="BB556" s="743"/>
      <c r="BC556" s="743"/>
      <c r="BD556" s="743"/>
      <c r="BE556" s="743"/>
      <c r="BF556" s="743"/>
      <c r="BG556" s="743"/>
      <c r="BH556" s="743"/>
    </row>
    <row r="557" spans="1:60" s="628" customFormat="1" ht="15" customHeight="1" x14ac:dyDescent="0.25">
      <c r="A557" s="10"/>
      <c r="B557" s="1050"/>
      <c r="C557" s="35"/>
      <c r="D557" s="121"/>
      <c r="E557" s="32"/>
      <c r="F557" s="620"/>
      <c r="G557" s="743"/>
      <c r="H557" s="743"/>
      <c r="I557" s="743"/>
      <c r="J557" s="743"/>
      <c r="K557" s="743"/>
      <c r="L557" s="743"/>
      <c r="M557" s="743"/>
      <c r="N557" s="743"/>
      <c r="O557" s="743"/>
      <c r="P557" s="743"/>
      <c r="Q557" s="743"/>
      <c r="R557" s="743"/>
      <c r="S557" s="743"/>
      <c r="T557" s="743"/>
      <c r="U557" s="743"/>
      <c r="V557" s="743"/>
      <c r="W557" s="743"/>
      <c r="X557" s="743"/>
      <c r="Y557" s="743"/>
      <c r="Z557" s="743"/>
      <c r="AA557" s="743"/>
      <c r="AB557" s="743"/>
      <c r="AC557" s="743"/>
      <c r="AD557" s="743"/>
      <c r="AE557" s="743"/>
      <c r="AF557" s="743"/>
      <c r="AG557" s="743"/>
      <c r="AH557" s="743"/>
      <c r="AI557" s="743"/>
      <c r="AJ557" s="743"/>
      <c r="AK557" s="743"/>
      <c r="AL557" s="743"/>
      <c r="AM557" s="743"/>
      <c r="AN557" s="743"/>
      <c r="AO557" s="743"/>
      <c r="AP557" s="743"/>
      <c r="AQ557" s="743"/>
      <c r="AR557" s="743"/>
      <c r="AS557" s="743"/>
      <c r="AT557" s="743"/>
      <c r="AU557" s="743"/>
      <c r="AV557" s="743"/>
      <c r="AW557" s="743"/>
      <c r="AX557" s="743"/>
      <c r="AY557" s="743"/>
      <c r="AZ557" s="743"/>
      <c r="BA557" s="743"/>
      <c r="BB557" s="743"/>
      <c r="BC557" s="743"/>
      <c r="BD557" s="743"/>
      <c r="BE557" s="743"/>
      <c r="BF557" s="743"/>
      <c r="BG557" s="743"/>
      <c r="BH557" s="743"/>
    </row>
    <row r="558" spans="1:60" s="628" customFormat="1" ht="15" customHeight="1" x14ac:dyDescent="0.25">
      <c r="A558" s="10"/>
      <c r="B558" s="1050"/>
      <c r="C558" s="35"/>
      <c r="D558" s="121"/>
      <c r="E558" s="32"/>
      <c r="F558" s="620"/>
      <c r="G558" s="743"/>
      <c r="H558" s="743"/>
      <c r="I558" s="743"/>
      <c r="J558" s="743"/>
      <c r="K558" s="743"/>
      <c r="L558" s="743"/>
      <c r="M558" s="743"/>
      <c r="N558" s="743"/>
      <c r="O558" s="743"/>
      <c r="P558" s="743"/>
      <c r="Q558" s="743"/>
      <c r="R558" s="743"/>
      <c r="S558" s="743"/>
      <c r="T558" s="743"/>
      <c r="U558" s="743"/>
      <c r="V558" s="743"/>
      <c r="W558" s="743"/>
      <c r="X558" s="743"/>
      <c r="Y558" s="743"/>
      <c r="Z558" s="743"/>
      <c r="AA558" s="743"/>
      <c r="AB558" s="743"/>
      <c r="AC558" s="743"/>
      <c r="AD558" s="743"/>
      <c r="AE558" s="743"/>
      <c r="AF558" s="743"/>
      <c r="AG558" s="743"/>
      <c r="AH558" s="743"/>
      <c r="AI558" s="743"/>
      <c r="AJ558" s="743"/>
      <c r="AK558" s="743"/>
      <c r="AL558" s="743"/>
      <c r="AM558" s="743"/>
      <c r="AN558" s="743"/>
      <c r="AO558" s="743"/>
      <c r="AP558" s="743"/>
      <c r="AQ558" s="743"/>
      <c r="AR558" s="743"/>
      <c r="AS558" s="743"/>
      <c r="AT558" s="743"/>
      <c r="AU558" s="743"/>
      <c r="AV558" s="743"/>
      <c r="AW558" s="743"/>
      <c r="AX558" s="743"/>
      <c r="AY558" s="743"/>
      <c r="AZ558" s="743"/>
      <c r="BA558" s="743"/>
      <c r="BB558" s="743"/>
      <c r="BC558" s="743"/>
      <c r="BD558" s="743"/>
      <c r="BE558" s="743"/>
      <c r="BF558" s="743"/>
      <c r="BG558" s="743"/>
      <c r="BH558" s="743"/>
    </row>
    <row r="559" spans="1:60" s="628" customFormat="1" ht="15" customHeight="1" x14ac:dyDescent="0.25">
      <c r="A559" s="10"/>
      <c r="B559" s="1050"/>
      <c r="C559" s="35"/>
      <c r="D559" s="121"/>
      <c r="E559" s="32"/>
      <c r="F559" s="620"/>
      <c r="G559" s="743"/>
      <c r="H559" s="743"/>
      <c r="I559" s="743"/>
      <c r="J559" s="743"/>
      <c r="K559" s="743"/>
      <c r="L559" s="743"/>
      <c r="M559" s="743"/>
      <c r="N559" s="743"/>
      <c r="O559" s="743"/>
      <c r="P559" s="743"/>
      <c r="Q559" s="743"/>
      <c r="R559" s="743"/>
      <c r="S559" s="743"/>
      <c r="T559" s="743"/>
      <c r="U559" s="743"/>
      <c r="V559" s="743"/>
      <c r="W559" s="743"/>
      <c r="X559" s="743"/>
      <c r="Y559" s="743"/>
      <c r="Z559" s="743"/>
      <c r="AA559" s="743"/>
      <c r="AB559" s="743"/>
      <c r="AC559" s="743"/>
      <c r="AD559" s="743"/>
      <c r="AE559" s="743"/>
      <c r="AF559" s="743"/>
      <c r="AG559" s="743"/>
      <c r="AH559" s="743"/>
      <c r="AI559" s="743"/>
      <c r="AJ559" s="743"/>
      <c r="AK559" s="743"/>
      <c r="AL559" s="743"/>
      <c r="AM559" s="743"/>
      <c r="AN559" s="743"/>
      <c r="AO559" s="743"/>
      <c r="AP559" s="743"/>
      <c r="AQ559" s="743"/>
      <c r="AR559" s="743"/>
      <c r="AS559" s="743"/>
      <c r="AT559" s="743"/>
      <c r="AU559" s="743"/>
      <c r="AV559" s="743"/>
      <c r="AW559" s="743"/>
      <c r="AX559" s="743"/>
      <c r="AY559" s="743"/>
      <c r="AZ559" s="743"/>
      <c r="BA559" s="743"/>
      <c r="BB559" s="743"/>
      <c r="BC559" s="743"/>
      <c r="BD559" s="743"/>
      <c r="BE559" s="743"/>
      <c r="BF559" s="743"/>
      <c r="BG559" s="743"/>
      <c r="BH559" s="743"/>
    </row>
    <row r="560" spans="1:60" s="628" customFormat="1" ht="15" customHeight="1" x14ac:dyDescent="0.25">
      <c r="A560" s="10"/>
      <c r="B560" s="1050"/>
      <c r="C560" s="35"/>
      <c r="D560" s="121"/>
      <c r="E560" s="32"/>
      <c r="F560" s="620"/>
      <c r="G560" s="743"/>
      <c r="H560" s="743"/>
      <c r="I560" s="743"/>
      <c r="J560" s="743"/>
      <c r="K560" s="743"/>
      <c r="L560" s="743"/>
      <c r="M560" s="743"/>
      <c r="N560" s="743"/>
      <c r="O560" s="743"/>
      <c r="P560" s="743"/>
      <c r="Q560" s="743"/>
      <c r="R560" s="743"/>
      <c r="S560" s="743"/>
      <c r="T560" s="743"/>
      <c r="U560" s="743"/>
      <c r="V560" s="743"/>
      <c r="W560" s="743"/>
      <c r="X560" s="743"/>
      <c r="Y560" s="743"/>
      <c r="Z560" s="743"/>
      <c r="AA560" s="743"/>
      <c r="AB560" s="743"/>
      <c r="AC560" s="743"/>
      <c r="AD560" s="743"/>
      <c r="AE560" s="743"/>
      <c r="AF560" s="743"/>
      <c r="AG560" s="743"/>
      <c r="AH560" s="743"/>
      <c r="AI560" s="743"/>
      <c r="AJ560" s="743"/>
      <c r="AK560" s="743"/>
      <c r="AL560" s="743"/>
      <c r="AM560" s="743"/>
      <c r="AN560" s="743"/>
      <c r="AO560" s="743"/>
      <c r="AP560" s="743"/>
      <c r="AQ560" s="743"/>
      <c r="AR560" s="743"/>
      <c r="AS560" s="743"/>
      <c r="AT560" s="743"/>
      <c r="AU560" s="743"/>
      <c r="AV560" s="743"/>
      <c r="AW560" s="743"/>
      <c r="AX560" s="743"/>
      <c r="AY560" s="743"/>
      <c r="AZ560" s="743"/>
      <c r="BA560" s="743"/>
      <c r="BB560" s="743"/>
      <c r="BC560" s="743"/>
      <c r="BD560" s="743"/>
      <c r="BE560" s="743"/>
      <c r="BF560" s="743"/>
      <c r="BG560" s="743"/>
      <c r="BH560" s="743"/>
    </row>
    <row r="561" spans="1:60" s="628" customFormat="1" ht="15" customHeight="1" x14ac:dyDescent="0.25">
      <c r="A561" s="10"/>
      <c r="B561" s="1050"/>
      <c r="C561" s="35"/>
      <c r="D561" s="121"/>
      <c r="E561" s="32"/>
      <c r="F561" s="620"/>
      <c r="G561" s="743"/>
      <c r="H561" s="743"/>
      <c r="I561" s="743"/>
      <c r="J561" s="743"/>
      <c r="K561" s="743"/>
      <c r="L561" s="743"/>
      <c r="M561" s="743"/>
      <c r="N561" s="743"/>
      <c r="O561" s="743"/>
      <c r="P561" s="743"/>
      <c r="Q561" s="743"/>
      <c r="R561" s="743"/>
      <c r="S561" s="743"/>
      <c r="T561" s="743"/>
      <c r="U561" s="743"/>
      <c r="V561" s="743"/>
      <c r="W561" s="743"/>
      <c r="X561" s="743"/>
      <c r="Y561" s="743"/>
      <c r="Z561" s="743"/>
      <c r="AA561" s="743"/>
      <c r="AB561" s="743"/>
      <c r="AC561" s="743"/>
      <c r="AD561" s="743"/>
      <c r="AE561" s="743"/>
      <c r="AF561" s="743"/>
      <c r="AG561" s="743"/>
      <c r="AH561" s="743"/>
      <c r="AI561" s="743"/>
      <c r="AJ561" s="743"/>
      <c r="AK561" s="743"/>
      <c r="AL561" s="743"/>
      <c r="AM561" s="743"/>
      <c r="AN561" s="743"/>
      <c r="AO561" s="743"/>
      <c r="AP561" s="743"/>
      <c r="AQ561" s="743"/>
      <c r="AR561" s="743"/>
      <c r="AS561" s="743"/>
      <c r="AT561" s="743"/>
      <c r="AU561" s="743"/>
      <c r="AV561" s="743"/>
      <c r="AW561" s="743"/>
      <c r="AX561" s="743"/>
      <c r="AY561" s="743"/>
      <c r="AZ561" s="743"/>
      <c r="BA561" s="743"/>
      <c r="BB561" s="743"/>
      <c r="BC561" s="743"/>
      <c r="BD561" s="743"/>
      <c r="BE561" s="743"/>
      <c r="BF561" s="743"/>
      <c r="BG561" s="743"/>
      <c r="BH561" s="743"/>
    </row>
    <row r="562" spans="1:60" s="628" customFormat="1" ht="15" customHeight="1" x14ac:dyDescent="0.25">
      <c r="A562" s="10"/>
      <c r="B562" s="1050"/>
      <c r="C562" s="35"/>
      <c r="D562" s="121"/>
      <c r="E562" s="32"/>
      <c r="F562" s="620"/>
      <c r="G562" s="743"/>
      <c r="H562" s="743"/>
      <c r="I562" s="743"/>
      <c r="J562" s="743"/>
      <c r="K562" s="743"/>
      <c r="L562" s="743"/>
      <c r="M562" s="743"/>
      <c r="N562" s="743"/>
      <c r="O562" s="743"/>
      <c r="P562" s="743"/>
      <c r="Q562" s="743"/>
      <c r="R562" s="743"/>
      <c r="S562" s="743"/>
      <c r="T562" s="743"/>
      <c r="U562" s="743"/>
      <c r="V562" s="743"/>
      <c r="W562" s="743"/>
      <c r="X562" s="743"/>
      <c r="Y562" s="743"/>
      <c r="Z562" s="743"/>
      <c r="AA562" s="743"/>
      <c r="AB562" s="743"/>
      <c r="AC562" s="743"/>
      <c r="AD562" s="743"/>
      <c r="AE562" s="743"/>
      <c r="AF562" s="743"/>
      <c r="AG562" s="743"/>
      <c r="AH562" s="743"/>
      <c r="AI562" s="743"/>
      <c r="AJ562" s="743"/>
      <c r="AK562" s="743"/>
      <c r="AL562" s="743"/>
      <c r="AM562" s="743"/>
      <c r="AN562" s="743"/>
      <c r="AO562" s="743"/>
      <c r="AP562" s="743"/>
      <c r="AQ562" s="743"/>
      <c r="AR562" s="743"/>
      <c r="AS562" s="743"/>
      <c r="AT562" s="743"/>
      <c r="AU562" s="743"/>
      <c r="AV562" s="743"/>
      <c r="AW562" s="743"/>
      <c r="AX562" s="743"/>
      <c r="AY562" s="743"/>
      <c r="AZ562" s="743"/>
      <c r="BA562" s="743"/>
      <c r="BB562" s="743"/>
      <c r="BC562" s="743"/>
      <c r="BD562" s="743"/>
      <c r="BE562" s="743"/>
      <c r="BF562" s="743"/>
      <c r="BG562" s="743"/>
      <c r="BH562" s="743"/>
    </row>
    <row r="563" spans="1:60" s="628" customFormat="1" ht="15" customHeight="1" x14ac:dyDescent="0.25">
      <c r="A563" s="10"/>
      <c r="B563" s="1050"/>
      <c r="C563" s="35"/>
      <c r="D563" s="121"/>
      <c r="E563" s="32"/>
      <c r="F563" s="620"/>
      <c r="G563" s="743"/>
      <c r="H563" s="743"/>
      <c r="I563" s="743"/>
      <c r="J563" s="743"/>
      <c r="K563" s="743"/>
      <c r="L563" s="743"/>
      <c r="M563" s="743"/>
      <c r="N563" s="743"/>
      <c r="O563" s="743"/>
      <c r="P563" s="743"/>
      <c r="Q563" s="743"/>
      <c r="R563" s="743"/>
      <c r="S563" s="743"/>
      <c r="T563" s="743"/>
      <c r="U563" s="743"/>
      <c r="V563" s="743"/>
      <c r="W563" s="743"/>
      <c r="X563" s="743"/>
      <c r="Y563" s="743"/>
      <c r="Z563" s="743"/>
      <c r="AA563" s="743"/>
      <c r="AB563" s="743"/>
      <c r="AC563" s="743"/>
      <c r="AD563" s="743"/>
      <c r="AE563" s="743"/>
      <c r="AF563" s="743"/>
      <c r="AG563" s="743"/>
      <c r="AH563" s="743"/>
      <c r="AI563" s="743"/>
      <c r="AJ563" s="743"/>
      <c r="AK563" s="743"/>
      <c r="AL563" s="743"/>
      <c r="AM563" s="743"/>
      <c r="AN563" s="743"/>
      <c r="AO563" s="743"/>
      <c r="AP563" s="743"/>
      <c r="AQ563" s="743"/>
      <c r="AR563" s="743"/>
      <c r="AS563" s="743"/>
      <c r="AT563" s="743"/>
      <c r="AU563" s="743"/>
      <c r="AV563" s="743"/>
      <c r="AW563" s="743"/>
      <c r="AX563" s="743"/>
      <c r="AY563" s="743"/>
      <c r="AZ563" s="743"/>
      <c r="BA563" s="743"/>
      <c r="BB563" s="743"/>
      <c r="BC563" s="743"/>
      <c r="BD563" s="743"/>
      <c r="BE563" s="743"/>
      <c r="BF563" s="743"/>
      <c r="BG563" s="743"/>
      <c r="BH563" s="743"/>
    </row>
    <row r="564" spans="1:60" s="628" customFormat="1" ht="15" customHeight="1" x14ac:dyDescent="0.25">
      <c r="A564" s="10"/>
      <c r="B564" s="1050"/>
      <c r="C564" s="35"/>
      <c r="D564" s="121"/>
      <c r="E564" s="32"/>
      <c r="F564" s="620"/>
      <c r="G564" s="743"/>
      <c r="H564" s="743"/>
      <c r="I564" s="743"/>
      <c r="J564" s="743"/>
      <c r="K564" s="743"/>
      <c r="L564" s="743"/>
      <c r="M564" s="743"/>
      <c r="N564" s="743"/>
      <c r="O564" s="743"/>
      <c r="P564" s="743"/>
      <c r="Q564" s="743"/>
      <c r="R564" s="743"/>
      <c r="S564" s="743"/>
      <c r="T564" s="743"/>
      <c r="U564" s="743"/>
      <c r="V564" s="743"/>
      <c r="W564" s="743"/>
      <c r="X564" s="743"/>
      <c r="Y564" s="743"/>
      <c r="Z564" s="743"/>
      <c r="AA564" s="743"/>
      <c r="AB564" s="743"/>
      <c r="AC564" s="743"/>
      <c r="AD564" s="743"/>
      <c r="AE564" s="743"/>
      <c r="AF564" s="743"/>
      <c r="AG564" s="743"/>
      <c r="AH564" s="743"/>
      <c r="AI564" s="743"/>
      <c r="AJ564" s="743"/>
      <c r="AK564" s="743"/>
      <c r="AL564" s="743"/>
      <c r="AM564" s="743"/>
      <c r="AN564" s="743"/>
      <c r="AO564" s="743"/>
      <c r="AP564" s="743"/>
      <c r="AQ564" s="743"/>
      <c r="AR564" s="743"/>
      <c r="AS564" s="743"/>
      <c r="AT564" s="743"/>
      <c r="AU564" s="743"/>
      <c r="AV564" s="743"/>
      <c r="AW564" s="743"/>
      <c r="AX564" s="743"/>
      <c r="AY564" s="743"/>
      <c r="AZ564" s="743"/>
      <c r="BA564" s="743"/>
      <c r="BB564" s="743"/>
      <c r="BC564" s="743"/>
      <c r="BD564" s="743"/>
      <c r="BE564" s="743"/>
      <c r="BF564" s="743"/>
      <c r="BG564" s="743"/>
      <c r="BH564" s="743"/>
    </row>
    <row r="565" spans="1:60" s="628" customFormat="1" ht="15" customHeight="1" x14ac:dyDescent="0.25">
      <c r="A565" s="10"/>
      <c r="B565" s="1050"/>
      <c r="C565" s="35"/>
      <c r="D565" s="121"/>
      <c r="E565" s="32"/>
      <c r="F565" s="620"/>
      <c r="G565" s="743"/>
      <c r="H565" s="743"/>
      <c r="I565" s="743"/>
      <c r="J565" s="743"/>
      <c r="K565" s="743"/>
      <c r="L565" s="743"/>
      <c r="M565" s="743"/>
      <c r="N565" s="743"/>
      <c r="O565" s="743"/>
      <c r="P565" s="743"/>
      <c r="Q565" s="743"/>
      <c r="R565" s="743"/>
      <c r="S565" s="743"/>
      <c r="T565" s="743"/>
      <c r="U565" s="743"/>
      <c r="V565" s="743"/>
      <c r="W565" s="743"/>
      <c r="X565" s="743"/>
      <c r="Y565" s="743"/>
      <c r="Z565" s="743"/>
      <c r="AA565" s="743"/>
      <c r="AB565" s="743"/>
      <c r="AC565" s="743"/>
      <c r="AD565" s="743"/>
      <c r="AE565" s="743"/>
      <c r="AF565" s="743"/>
      <c r="AG565" s="743"/>
      <c r="AH565" s="743"/>
      <c r="AI565" s="743"/>
      <c r="AJ565" s="743"/>
      <c r="AK565" s="743"/>
      <c r="AL565" s="743"/>
      <c r="AM565" s="743"/>
      <c r="AN565" s="743"/>
      <c r="AO565" s="743"/>
      <c r="AP565" s="743"/>
      <c r="AQ565" s="743"/>
      <c r="AR565" s="743"/>
      <c r="AS565" s="743"/>
      <c r="AT565" s="743"/>
      <c r="AU565" s="743"/>
      <c r="AV565" s="743"/>
      <c r="AW565" s="743"/>
      <c r="AX565" s="743"/>
      <c r="AY565" s="743"/>
      <c r="AZ565" s="743"/>
      <c r="BA565" s="743"/>
      <c r="BB565" s="743"/>
      <c r="BC565" s="743"/>
      <c r="BD565" s="743"/>
      <c r="BE565" s="743"/>
      <c r="BF565" s="743"/>
      <c r="BG565" s="743"/>
      <c r="BH565" s="743"/>
    </row>
    <row r="566" spans="1:60" s="628" customFormat="1" ht="15" customHeight="1" x14ac:dyDescent="0.25">
      <c r="A566" s="10"/>
      <c r="B566" s="1050"/>
      <c r="C566" s="35"/>
      <c r="D566" s="121"/>
      <c r="E566" s="32"/>
      <c r="F566" s="620"/>
      <c r="G566" s="743"/>
      <c r="H566" s="743"/>
      <c r="I566" s="743"/>
      <c r="J566" s="743"/>
      <c r="K566" s="743"/>
      <c r="L566" s="743"/>
      <c r="M566" s="743"/>
      <c r="N566" s="743"/>
      <c r="O566" s="743"/>
      <c r="P566" s="743"/>
      <c r="Q566" s="743"/>
      <c r="R566" s="743"/>
      <c r="S566" s="743"/>
      <c r="T566" s="743"/>
      <c r="U566" s="743"/>
      <c r="V566" s="743"/>
      <c r="W566" s="743"/>
      <c r="X566" s="743"/>
      <c r="Y566" s="743"/>
      <c r="Z566" s="743"/>
      <c r="AA566" s="743"/>
      <c r="AB566" s="743"/>
      <c r="AC566" s="743"/>
      <c r="AD566" s="743"/>
      <c r="AE566" s="743"/>
      <c r="AF566" s="743"/>
      <c r="AG566" s="743"/>
      <c r="AH566" s="743"/>
      <c r="AI566" s="743"/>
      <c r="AJ566" s="743"/>
      <c r="AK566" s="743"/>
      <c r="AL566" s="743"/>
      <c r="AM566" s="743"/>
      <c r="AN566" s="743"/>
      <c r="AO566" s="743"/>
      <c r="AP566" s="743"/>
      <c r="AQ566" s="743"/>
      <c r="AR566" s="743"/>
      <c r="AS566" s="743"/>
      <c r="AT566" s="743"/>
      <c r="AU566" s="743"/>
      <c r="AV566" s="743"/>
      <c r="AW566" s="743"/>
      <c r="AX566" s="743"/>
      <c r="AY566" s="743"/>
      <c r="AZ566" s="743"/>
      <c r="BA566" s="743"/>
      <c r="BB566" s="743"/>
      <c r="BC566" s="743"/>
      <c r="BD566" s="743"/>
      <c r="BE566" s="743"/>
      <c r="BF566" s="743"/>
      <c r="BG566" s="743"/>
      <c r="BH566" s="743"/>
    </row>
    <row r="567" spans="1:60" s="628" customFormat="1" ht="15" customHeight="1" x14ac:dyDescent="0.25">
      <c r="A567" s="10"/>
      <c r="B567" s="1050"/>
      <c r="C567" s="35"/>
      <c r="D567" s="121"/>
      <c r="E567" s="32"/>
      <c r="F567" s="620"/>
      <c r="G567" s="743"/>
      <c r="H567" s="743"/>
      <c r="I567" s="743"/>
      <c r="J567" s="743"/>
      <c r="K567" s="743"/>
      <c r="L567" s="743"/>
      <c r="M567" s="743"/>
      <c r="N567" s="743"/>
      <c r="O567" s="743"/>
      <c r="P567" s="743"/>
      <c r="Q567" s="743"/>
      <c r="R567" s="743"/>
      <c r="S567" s="743"/>
      <c r="T567" s="743"/>
      <c r="U567" s="743"/>
      <c r="V567" s="743"/>
      <c r="W567" s="743"/>
      <c r="X567" s="743"/>
      <c r="Y567" s="743"/>
      <c r="Z567" s="743"/>
      <c r="AA567" s="743"/>
      <c r="AB567" s="743"/>
      <c r="AC567" s="743"/>
      <c r="AD567" s="743"/>
      <c r="AE567" s="743"/>
      <c r="AF567" s="743"/>
      <c r="AG567" s="743"/>
      <c r="AH567" s="743"/>
      <c r="AI567" s="743"/>
      <c r="AJ567" s="743"/>
      <c r="AK567" s="743"/>
      <c r="AL567" s="743"/>
      <c r="AM567" s="743"/>
      <c r="AN567" s="743"/>
      <c r="AO567" s="743"/>
      <c r="AP567" s="743"/>
      <c r="AQ567" s="743"/>
      <c r="AR567" s="743"/>
      <c r="AS567" s="743"/>
      <c r="AT567" s="743"/>
      <c r="AU567" s="743"/>
      <c r="AV567" s="743"/>
      <c r="AW567" s="743"/>
      <c r="AX567" s="743"/>
      <c r="AY567" s="743"/>
      <c r="AZ567" s="743"/>
      <c r="BA567" s="743"/>
      <c r="BB567" s="743"/>
      <c r="BC567" s="743"/>
      <c r="BD567" s="743"/>
      <c r="BE567" s="743"/>
      <c r="BF567" s="743"/>
      <c r="BG567" s="743"/>
      <c r="BH567" s="743"/>
    </row>
    <row r="568" spans="1:60" s="628" customFormat="1" ht="15" customHeight="1" x14ac:dyDescent="0.25">
      <c r="A568" s="10"/>
      <c r="B568" s="1050"/>
      <c r="C568" s="35"/>
      <c r="D568" s="121"/>
      <c r="E568" s="32"/>
      <c r="F568" s="620"/>
      <c r="G568" s="743"/>
      <c r="H568" s="743"/>
      <c r="I568" s="743"/>
      <c r="J568" s="743"/>
      <c r="K568" s="743"/>
      <c r="L568" s="743"/>
      <c r="M568" s="743"/>
      <c r="N568" s="743"/>
      <c r="O568" s="743"/>
      <c r="P568" s="743"/>
      <c r="Q568" s="743"/>
      <c r="R568" s="743"/>
      <c r="S568" s="743"/>
      <c r="T568" s="743"/>
      <c r="U568" s="743"/>
      <c r="V568" s="743"/>
      <c r="W568" s="743"/>
      <c r="X568" s="743"/>
      <c r="Y568" s="743"/>
      <c r="Z568" s="743"/>
      <c r="AA568" s="743"/>
      <c r="AB568" s="743"/>
      <c r="AC568" s="743"/>
      <c r="AD568" s="743"/>
      <c r="AE568" s="743"/>
      <c r="AF568" s="743"/>
      <c r="AG568" s="743"/>
      <c r="AH568" s="743"/>
      <c r="AI568" s="743"/>
      <c r="AJ568" s="743"/>
      <c r="AK568" s="743"/>
      <c r="AL568" s="743"/>
      <c r="AM568" s="743"/>
      <c r="AN568" s="743"/>
      <c r="AO568" s="743"/>
      <c r="AP568" s="743"/>
      <c r="AQ568" s="743"/>
      <c r="AR568" s="743"/>
      <c r="AS568" s="743"/>
      <c r="AT568" s="743"/>
      <c r="AU568" s="743"/>
      <c r="AV568" s="743"/>
      <c r="AW568" s="743"/>
      <c r="AX568" s="743"/>
      <c r="AY568" s="743"/>
      <c r="AZ568" s="743"/>
      <c r="BA568" s="743"/>
      <c r="BB568" s="743"/>
      <c r="BC568" s="743"/>
      <c r="BD568" s="743"/>
      <c r="BE568" s="743"/>
      <c r="BF568" s="743"/>
      <c r="BG568" s="743"/>
      <c r="BH568" s="743"/>
    </row>
    <row r="569" spans="1:60" s="628" customFormat="1" ht="15" customHeight="1" x14ac:dyDescent="0.25">
      <c r="A569" s="10"/>
      <c r="B569" s="1050"/>
      <c r="C569" s="35"/>
      <c r="D569" s="121"/>
      <c r="E569" s="32"/>
      <c r="F569" s="620"/>
      <c r="G569" s="743"/>
      <c r="H569" s="743"/>
      <c r="I569" s="743"/>
      <c r="J569" s="743"/>
      <c r="K569" s="743"/>
      <c r="L569" s="743"/>
      <c r="M569" s="743"/>
      <c r="N569" s="743"/>
      <c r="O569" s="743"/>
      <c r="P569" s="743"/>
      <c r="Q569" s="743"/>
      <c r="R569" s="743"/>
      <c r="S569" s="743"/>
      <c r="T569" s="743"/>
      <c r="U569" s="743"/>
      <c r="V569" s="743"/>
      <c r="W569" s="743"/>
      <c r="X569" s="743"/>
      <c r="Y569" s="743"/>
      <c r="Z569" s="743"/>
      <c r="AA569" s="743"/>
      <c r="AB569" s="743"/>
      <c r="AC569" s="743"/>
      <c r="AD569" s="743"/>
      <c r="AE569" s="743"/>
      <c r="AF569" s="743"/>
      <c r="AG569" s="743"/>
      <c r="AH569" s="743"/>
      <c r="AI569" s="743"/>
      <c r="AJ569" s="743"/>
      <c r="AK569" s="743"/>
      <c r="AL569" s="743"/>
      <c r="AM569" s="743"/>
      <c r="AN569" s="743"/>
      <c r="AO569" s="743"/>
      <c r="AP569" s="743"/>
      <c r="AQ569" s="743"/>
      <c r="AR569" s="743"/>
      <c r="AS569" s="743"/>
      <c r="AT569" s="743"/>
      <c r="AU569" s="743"/>
      <c r="AV569" s="743"/>
      <c r="AW569" s="743"/>
      <c r="AX569" s="743"/>
      <c r="AY569" s="743"/>
      <c r="AZ569" s="743"/>
      <c r="BA569" s="743"/>
      <c r="BB569" s="743"/>
      <c r="BC569" s="743"/>
      <c r="BD569" s="743"/>
      <c r="BE569" s="743"/>
      <c r="BF569" s="743"/>
      <c r="BG569" s="743"/>
      <c r="BH569" s="743"/>
    </row>
    <row r="570" spans="1:60" s="628" customFormat="1" ht="15" customHeight="1" x14ac:dyDescent="0.25">
      <c r="A570" s="10"/>
      <c r="B570" s="1050"/>
      <c r="C570" s="35"/>
      <c r="D570" s="121"/>
      <c r="E570" s="32"/>
      <c r="F570" s="620"/>
      <c r="G570" s="743"/>
      <c r="H570" s="743"/>
      <c r="I570" s="743"/>
      <c r="J570" s="743"/>
      <c r="K570" s="743"/>
      <c r="L570" s="743"/>
      <c r="M570" s="743"/>
      <c r="N570" s="743"/>
      <c r="O570" s="743"/>
      <c r="P570" s="743"/>
      <c r="Q570" s="743"/>
      <c r="R570" s="743"/>
      <c r="S570" s="743"/>
      <c r="T570" s="743"/>
      <c r="U570" s="743"/>
      <c r="V570" s="743"/>
      <c r="W570" s="743"/>
      <c r="X570" s="743"/>
      <c r="Y570" s="743"/>
      <c r="Z570" s="743"/>
      <c r="AA570" s="743"/>
      <c r="AB570" s="743"/>
      <c r="AC570" s="743"/>
      <c r="AD570" s="743"/>
      <c r="AE570" s="743"/>
      <c r="AF570" s="743"/>
      <c r="AG570" s="743"/>
      <c r="AH570" s="743"/>
      <c r="AI570" s="743"/>
      <c r="AJ570" s="743"/>
      <c r="AK570" s="743"/>
      <c r="AL570" s="743"/>
      <c r="AM570" s="743"/>
      <c r="AN570" s="743"/>
      <c r="AO570" s="743"/>
      <c r="AP570" s="743"/>
      <c r="AQ570" s="743"/>
      <c r="AR570" s="743"/>
      <c r="AS570" s="743"/>
      <c r="AT570" s="743"/>
      <c r="AU570" s="743"/>
      <c r="AV570" s="743"/>
      <c r="AW570" s="743"/>
      <c r="AX570" s="743"/>
      <c r="AY570" s="743"/>
      <c r="AZ570" s="743"/>
      <c r="BA570" s="743"/>
      <c r="BB570" s="743"/>
      <c r="BC570" s="743"/>
      <c r="BD570" s="743"/>
      <c r="BE570" s="743"/>
      <c r="BF570" s="743"/>
      <c r="BG570" s="743"/>
      <c r="BH570" s="743"/>
    </row>
    <row r="571" spans="1:60" s="628" customFormat="1" ht="15" customHeight="1" x14ac:dyDescent="0.25">
      <c r="A571" s="10"/>
      <c r="B571" s="1050"/>
      <c r="C571" s="35"/>
      <c r="D571" s="121"/>
      <c r="E571" s="32"/>
      <c r="F571" s="620"/>
      <c r="G571" s="743"/>
      <c r="H571" s="743"/>
      <c r="I571" s="743"/>
      <c r="J571" s="743"/>
      <c r="K571" s="743"/>
      <c r="L571" s="743"/>
      <c r="M571" s="743"/>
      <c r="N571" s="743"/>
      <c r="O571" s="743"/>
      <c r="P571" s="743"/>
      <c r="Q571" s="743"/>
      <c r="R571" s="743"/>
      <c r="S571" s="743"/>
      <c r="T571" s="743"/>
      <c r="U571" s="743"/>
      <c r="V571" s="743"/>
      <c r="W571" s="743"/>
      <c r="X571" s="743"/>
      <c r="Y571" s="743"/>
      <c r="Z571" s="743"/>
      <c r="AA571" s="743"/>
      <c r="AB571" s="743"/>
      <c r="AC571" s="743"/>
      <c r="AD571" s="743"/>
      <c r="AE571" s="743"/>
      <c r="AF571" s="743"/>
      <c r="AG571" s="743"/>
      <c r="AH571" s="743"/>
      <c r="AI571" s="743"/>
      <c r="AJ571" s="743"/>
      <c r="AK571" s="743"/>
      <c r="AL571" s="743"/>
      <c r="AM571" s="743"/>
      <c r="AN571" s="743"/>
      <c r="AO571" s="743"/>
      <c r="AP571" s="743"/>
      <c r="AQ571" s="743"/>
      <c r="AR571" s="743"/>
      <c r="AS571" s="743"/>
      <c r="AT571" s="743"/>
      <c r="AU571" s="743"/>
      <c r="AV571" s="743"/>
      <c r="AW571" s="743"/>
      <c r="AX571" s="743"/>
      <c r="AY571" s="743"/>
      <c r="AZ571" s="743"/>
      <c r="BA571" s="743"/>
      <c r="BB571" s="743"/>
      <c r="BC571" s="743"/>
      <c r="BD571" s="743"/>
      <c r="BE571" s="743"/>
      <c r="BF571" s="743"/>
      <c r="BG571" s="743"/>
      <c r="BH571" s="743"/>
    </row>
    <row r="572" spans="1:60" s="628" customFormat="1" ht="15" customHeight="1" x14ac:dyDescent="0.25">
      <c r="A572" s="10"/>
      <c r="B572" s="1050"/>
      <c r="C572" s="35"/>
      <c r="D572" s="121"/>
      <c r="E572" s="32"/>
      <c r="F572" s="620"/>
      <c r="G572" s="743"/>
      <c r="H572" s="743"/>
      <c r="I572" s="743"/>
      <c r="J572" s="743"/>
      <c r="K572" s="743"/>
      <c r="L572" s="743"/>
      <c r="M572" s="743"/>
      <c r="N572" s="743"/>
      <c r="O572" s="743"/>
      <c r="P572" s="743"/>
      <c r="Q572" s="743"/>
      <c r="R572" s="743"/>
      <c r="S572" s="743"/>
      <c r="T572" s="743"/>
      <c r="U572" s="743"/>
      <c r="V572" s="743"/>
      <c r="W572" s="743"/>
      <c r="X572" s="743"/>
      <c r="Y572" s="743"/>
      <c r="Z572" s="743"/>
      <c r="AA572" s="743"/>
      <c r="AB572" s="743"/>
      <c r="AC572" s="743"/>
      <c r="AD572" s="743"/>
      <c r="AE572" s="743"/>
      <c r="AF572" s="743"/>
      <c r="AG572" s="743"/>
      <c r="AH572" s="743"/>
      <c r="AI572" s="743"/>
      <c r="AJ572" s="743"/>
      <c r="AK572" s="743"/>
      <c r="AL572" s="743"/>
      <c r="AM572" s="743"/>
      <c r="AN572" s="743"/>
      <c r="AO572" s="743"/>
      <c r="AP572" s="743"/>
      <c r="AQ572" s="743"/>
      <c r="AR572" s="743"/>
      <c r="AS572" s="743"/>
      <c r="AT572" s="743"/>
      <c r="AU572" s="743"/>
      <c r="AV572" s="743"/>
      <c r="AW572" s="743"/>
      <c r="AX572" s="743"/>
      <c r="AY572" s="743"/>
      <c r="AZ572" s="743"/>
      <c r="BA572" s="743"/>
      <c r="BB572" s="743"/>
      <c r="BC572" s="743"/>
      <c r="BD572" s="743"/>
      <c r="BE572" s="743"/>
      <c r="BF572" s="743"/>
      <c r="BG572" s="743"/>
      <c r="BH572" s="743"/>
    </row>
    <row r="573" spans="1:60" s="628" customFormat="1" ht="15" customHeight="1" x14ac:dyDescent="0.25">
      <c r="A573" s="10"/>
      <c r="B573" s="1050"/>
      <c r="C573" s="35"/>
      <c r="D573" s="121"/>
      <c r="E573" s="32"/>
      <c r="F573" s="620"/>
      <c r="G573" s="743"/>
      <c r="H573" s="743"/>
      <c r="I573" s="743"/>
      <c r="J573" s="743"/>
      <c r="K573" s="743"/>
      <c r="L573" s="743"/>
      <c r="M573" s="743"/>
      <c r="N573" s="743"/>
      <c r="O573" s="743"/>
      <c r="P573" s="743"/>
      <c r="Q573" s="743"/>
      <c r="R573" s="743"/>
      <c r="S573" s="743"/>
      <c r="T573" s="743"/>
      <c r="U573" s="743"/>
      <c r="V573" s="743"/>
      <c r="W573" s="743"/>
      <c r="X573" s="743"/>
      <c r="Y573" s="743"/>
      <c r="Z573" s="743"/>
      <c r="AA573" s="743"/>
      <c r="AB573" s="743"/>
      <c r="AC573" s="743"/>
      <c r="AD573" s="743"/>
      <c r="AE573" s="743"/>
      <c r="AF573" s="743"/>
      <c r="AG573" s="743"/>
      <c r="AH573" s="743"/>
      <c r="AI573" s="743"/>
      <c r="AJ573" s="743"/>
      <c r="AK573" s="743"/>
      <c r="AL573" s="743"/>
      <c r="AM573" s="743"/>
      <c r="AN573" s="743"/>
      <c r="AO573" s="743"/>
      <c r="AP573" s="743"/>
      <c r="AQ573" s="743"/>
      <c r="AR573" s="743"/>
      <c r="AS573" s="743"/>
      <c r="AT573" s="743"/>
      <c r="AU573" s="743"/>
      <c r="AV573" s="743"/>
      <c r="AW573" s="743"/>
      <c r="AX573" s="743"/>
      <c r="AY573" s="743"/>
      <c r="AZ573" s="743"/>
      <c r="BA573" s="743"/>
      <c r="BB573" s="743"/>
      <c r="BC573" s="743"/>
      <c r="BD573" s="743"/>
      <c r="BE573" s="743"/>
      <c r="BF573" s="743"/>
      <c r="BG573" s="743"/>
      <c r="BH573" s="743"/>
    </row>
    <row r="574" spans="1:60" s="628" customFormat="1" ht="15" customHeight="1" x14ac:dyDescent="0.25">
      <c r="A574" s="1171" t="s">
        <v>0</v>
      </c>
      <c r="B574" s="1171"/>
      <c r="C574" s="1171"/>
      <c r="D574" s="1171"/>
      <c r="E574" s="1171"/>
      <c r="F574" s="1171"/>
      <c r="G574" s="743"/>
      <c r="H574" s="743"/>
      <c r="I574" s="743"/>
      <c r="J574" s="743"/>
      <c r="K574" s="743"/>
      <c r="L574" s="743"/>
      <c r="M574" s="743"/>
      <c r="N574" s="743"/>
      <c r="O574" s="743"/>
      <c r="P574" s="743"/>
      <c r="Q574" s="743"/>
      <c r="R574" s="743"/>
      <c r="S574" s="743"/>
      <c r="T574" s="743"/>
      <c r="U574" s="743"/>
      <c r="V574" s="743"/>
      <c r="W574" s="743"/>
      <c r="X574" s="743"/>
      <c r="Y574" s="743"/>
      <c r="Z574" s="743"/>
      <c r="AA574" s="743"/>
      <c r="AB574" s="743"/>
      <c r="AC574" s="743"/>
      <c r="AD574" s="743"/>
      <c r="AE574" s="743"/>
      <c r="AF574" s="743"/>
      <c r="AG574" s="743"/>
      <c r="AH574" s="743"/>
      <c r="AI574" s="743"/>
      <c r="AJ574" s="743"/>
      <c r="AK574" s="743"/>
      <c r="AL574" s="743"/>
      <c r="AM574" s="743"/>
      <c r="AN574" s="743"/>
      <c r="AO574" s="743"/>
      <c r="AP574" s="743"/>
      <c r="AQ574" s="743"/>
      <c r="AR574" s="743"/>
      <c r="AS574" s="743"/>
      <c r="AT574" s="743"/>
      <c r="AU574" s="743"/>
      <c r="AV574" s="743"/>
      <c r="AW574" s="743"/>
      <c r="AX574" s="743"/>
      <c r="AY574" s="743"/>
      <c r="AZ574" s="743"/>
      <c r="BA574" s="743"/>
      <c r="BB574" s="743"/>
      <c r="BC574" s="743"/>
      <c r="BD574" s="743"/>
      <c r="BE574" s="743"/>
      <c r="BF574" s="743"/>
      <c r="BG574" s="743"/>
      <c r="BH574" s="743"/>
    </row>
    <row r="575" spans="1:60" s="728" customFormat="1" ht="15" customHeight="1" x14ac:dyDescent="0.25">
      <c r="A575" s="1171" t="s">
        <v>1</v>
      </c>
      <c r="B575" s="1171"/>
      <c r="C575" s="1171"/>
      <c r="D575" s="1171"/>
      <c r="E575" s="1171"/>
      <c r="F575" s="1171"/>
      <c r="G575" s="727"/>
      <c r="H575" s="727"/>
      <c r="I575" s="727"/>
      <c r="J575" s="727"/>
      <c r="K575" s="727"/>
      <c r="L575" s="727"/>
      <c r="M575" s="727"/>
      <c r="N575" s="727"/>
      <c r="O575" s="727"/>
      <c r="P575" s="727"/>
      <c r="Q575" s="727"/>
      <c r="R575" s="727"/>
      <c r="S575" s="727"/>
      <c r="T575" s="727"/>
      <c r="U575" s="727"/>
      <c r="V575" s="727"/>
      <c r="W575" s="727"/>
      <c r="X575" s="727"/>
      <c r="Y575" s="727"/>
      <c r="Z575" s="727"/>
      <c r="AA575" s="727"/>
      <c r="AB575" s="727"/>
      <c r="AC575" s="727"/>
      <c r="AD575" s="727"/>
      <c r="AE575" s="727"/>
      <c r="AF575" s="727"/>
      <c r="AG575" s="727"/>
      <c r="AH575" s="727"/>
      <c r="AI575" s="727"/>
      <c r="AJ575" s="727"/>
      <c r="AK575" s="727"/>
      <c r="AL575" s="727"/>
      <c r="AM575" s="727"/>
      <c r="AN575" s="727"/>
      <c r="AO575" s="727"/>
      <c r="AP575" s="727"/>
      <c r="AQ575" s="727"/>
      <c r="AR575" s="727"/>
      <c r="AS575" s="727"/>
      <c r="AT575" s="727"/>
      <c r="AU575" s="727"/>
      <c r="AV575" s="727"/>
      <c r="AW575" s="727"/>
      <c r="AX575" s="727"/>
      <c r="AY575" s="727"/>
      <c r="AZ575" s="727"/>
      <c r="BA575" s="727"/>
      <c r="BB575" s="727"/>
      <c r="BC575" s="727"/>
      <c r="BD575" s="727"/>
      <c r="BE575" s="727"/>
      <c r="BF575" s="727"/>
      <c r="BG575" s="727"/>
      <c r="BH575" s="727"/>
    </row>
    <row r="576" spans="1:60" s="728" customFormat="1" ht="12" customHeight="1" x14ac:dyDescent="0.25">
      <c r="A576" s="1173" t="s">
        <v>12736</v>
      </c>
      <c r="B576" s="1173"/>
      <c r="C576" s="1173"/>
      <c r="D576" s="1173"/>
      <c r="E576" s="1173"/>
      <c r="F576" s="1173"/>
      <c r="G576" s="727"/>
      <c r="H576" s="727"/>
      <c r="I576" s="727"/>
      <c r="J576" s="727"/>
      <c r="K576" s="727"/>
      <c r="L576" s="727"/>
      <c r="M576" s="727"/>
      <c r="N576" s="727"/>
      <c r="O576" s="727"/>
      <c r="P576" s="727"/>
      <c r="Q576" s="727"/>
      <c r="R576" s="727"/>
      <c r="S576" s="727"/>
      <c r="T576" s="727"/>
      <c r="U576" s="727"/>
      <c r="V576" s="727"/>
      <c r="W576" s="727"/>
      <c r="X576" s="727"/>
      <c r="Y576" s="727"/>
      <c r="Z576" s="727"/>
      <c r="AA576" s="727"/>
      <c r="AB576" s="727"/>
      <c r="AC576" s="727"/>
      <c r="AD576" s="727"/>
      <c r="AE576" s="727"/>
      <c r="AF576" s="727"/>
      <c r="AG576" s="727"/>
      <c r="AH576" s="727"/>
      <c r="AI576" s="727"/>
      <c r="AJ576" s="727"/>
      <c r="AK576" s="727"/>
      <c r="AL576" s="727"/>
      <c r="AM576" s="727"/>
      <c r="AN576" s="727"/>
      <c r="AO576" s="727"/>
      <c r="AP576" s="727"/>
      <c r="AQ576" s="727"/>
      <c r="AR576" s="727"/>
      <c r="AS576" s="727"/>
      <c r="AT576" s="727"/>
      <c r="AU576" s="727"/>
      <c r="AV576" s="727"/>
      <c r="AW576" s="727"/>
      <c r="AX576" s="727"/>
      <c r="AY576" s="727"/>
      <c r="AZ576" s="727"/>
      <c r="BA576" s="727"/>
      <c r="BB576" s="727"/>
      <c r="BC576" s="727"/>
      <c r="BD576" s="727"/>
      <c r="BE576" s="727"/>
      <c r="BF576" s="727"/>
      <c r="BG576" s="727"/>
      <c r="BH576" s="727"/>
    </row>
    <row r="577" spans="1:60" s="728" customFormat="1" ht="15" customHeight="1" x14ac:dyDescent="0.25">
      <c r="A577" s="1173" t="s">
        <v>2</v>
      </c>
      <c r="B577" s="1173"/>
      <c r="C577" s="1173"/>
      <c r="D577" s="1173"/>
      <c r="E577" s="1173"/>
      <c r="F577" s="1173"/>
      <c r="G577" s="727"/>
      <c r="H577" s="727"/>
      <c r="I577" s="727"/>
      <c r="J577" s="727"/>
      <c r="K577" s="727"/>
      <c r="L577" s="727"/>
      <c r="M577" s="727"/>
      <c r="N577" s="727"/>
      <c r="O577" s="727"/>
      <c r="P577" s="727"/>
      <c r="Q577" s="727"/>
      <c r="R577" s="727"/>
      <c r="S577" s="727"/>
      <c r="T577" s="727"/>
      <c r="U577" s="727"/>
      <c r="V577" s="727"/>
      <c r="W577" s="727"/>
      <c r="X577" s="727"/>
      <c r="Y577" s="727"/>
      <c r="Z577" s="727"/>
      <c r="AA577" s="727"/>
      <c r="AB577" s="727"/>
      <c r="AC577" s="727"/>
      <c r="AD577" s="727"/>
      <c r="AE577" s="727"/>
      <c r="AF577" s="727"/>
      <c r="AG577" s="727"/>
      <c r="AH577" s="727"/>
      <c r="AI577" s="727"/>
      <c r="AJ577" s="727"/>
      <c r="AK577" s="727"/>
      <c r="AL577" s="727"/>
      <c r="AM577" s="727"/>
      <c r="AN577" s="727"/>
      <c r="AO577" s="727"/>
      <c r="AP577" s="727"/>
      <c r="AQ577" s="727"/>
      <c r="AR577" s="727"/>
      <c r="AS577" s="727"/>
      <c r="AT577" s="727"/>
      <c r="AU577" s="727"/>
      <c r="AV577" s="727"/>
      <c r="AW577" s="727"/>
      <c r="AX577" s="727"/>
      <c r="AY577" s="727"/>
      <c r="AZ577" s="727"/>
      <c r="BA577" s="727"/>
      <c r="BB577" s="727"/>
      <c r="BC577" s="727"/>
      <c r="BD577" s="727"/>
      <c r="BE577" s="727"/>
      <c r="BF577" s="727"/>
      <c r="BG577" s="727"/>
      <c r="BH577" s="727"/>
    </row>
    <row r="578" spans="1:60" ht="15" customHeight="1" x14ac:dyDescent="0.2">
      <c r="A578" s="123"/>
    </row>
    <row r="579" spans="1:60" ht="15" customHeight="1" x14ac:dyDescent="0.2">
      <c r="A579" s="1311" t="s">
        <v>21</v>
      </c>
      <c r="B579" s="1312"/>
      <c r="C579" s="1312"/>
      <c r="D579" s="1312"/>
      <c r="E579" s="1312"/>
      <c r="F579" s="1313"/>
    </row>
    <row r="580" spans="1:60" ht="15" customHeight="1" x14ac:dyDescent="0.2">
      <c r="A580" s="1311" t="s">
        <v>4</v>
      </c>
      <c r="B580" s="1312"/>
      <c r="C580" s="1312"/>
      <c r="D580" s="1312"/>
      <c r="E580" s="1313"/>
      <c r="F580" s="726">
        <v>410406029.69999999</v>
      </c>
    </row>
    <row r="581" spans="1:60" ht="15" customHeight="1" x14ac:dyDescent="0.2">
      <c r="A581" s="1065" t="s">
        <v>5</v>
      </c>
      <c r="B581" s="1065" t="s">
        <v>6</v>
      </c>
      <c r="C581" s="1065" t="s">
        <v>22</v>
      </c>
      <c r="D581" s="1065" t="s">
        <v>8</v>
      </c>
      <c r="E581" s="1065" t="s">
        <v>9</v>
      </c>
      <c r="F581" s="1065" t="s">
        <v>6181</v>
      </c>
    </row>
    <row r="582" spans="1:60" ht="15" customHeight="1" x14ac:dyDescent="0.2">
      <c r="A582" s="134"/>
      <c r="B582" s="16"/>
      <c r="C582" s="2" t="s">
        <v>32</v>
      </c>
      <c r="D582" s="128"/>
      <c r="E582" s="608"/>
      <c r="F582" s="332">
        <f>F580</f>
        <v>410406029.69999999</v>
      </c>
    </row>
    <row r="583" spans="1:60" ht="15" customHeight="1" x14ac:dyDescent="0.2">
      <c r="A583" s="134"/>
      <c r="B583" s="16"/>
      <c r="C583" s="2" t="s">
        <v>32</v>
      </c>
      <c r="D583" s="128"/>
      <c r="E583" s="717"/>
      <c r="F583" s="332">
        <f>F582-E583</f>
        <v>410406029.69999999</v>
      </c>
    </row>
    <row r="584" spans="1:60" ht="15" customHeight="1" x14ac:dyDescent="0.2">
      <c r="A584" s="134"/>
      <c r="B584" s="16"/>
      <c r="C584" s="2" t="s">
        <v>751</v>
      </c>
      <c r="D584" s="128"/>
      <c r="E584" s="608"/>
      <c r="F584" s="332">
        <f t="shared" ref="F584:F585" si="8">F583-E584</f>
        <v>410406029.69999999</v>
      </c>
    </row>
    <row r="585" spans="1:60" ht="15" customHeight="1" x14ac:dyDescent="0.2">
      <c r="A585" s="61"/>
      <c r="B585" s="16"/>
      <c r="C585" s="2" t="s">
        <v>1358</v>
      </c>
      <c r="D585" s="62"/>
      <c r="E585" s="717">
        <v>175</v>
      </c>
      <c r="F585" s="332">
        <f t="shared" si="8"/>
        <v>410405854.69999999</v>
      </c>
    </row>
    <row r="586" spans="1:60" ht="15" customHeight="1" x14ac:dyDescent="0.2">
      <c r="A586" s="59"/>
      <c r="B586" s="20"/>
      <c r="C586" s="64"/>
      <c r="D586" s="461"/>
      <c r="E586" s="916"/>
      <c r="F586" s="164"/>
    </row>
    <row r="587" spans="1:60" ht="15" customHeight="1" x14ac:dyDescent="0.2">
      <c r="A587" s="59"/>
      <c r="B587" s="20"/>
      <c r="C587" s="64"/>
      <c r="D587" s="461"/>
      <c r="E587" s="916"/>
      <c r="F587" s="164"/>
    </row>
    <row r="588" spans="1:60" ht="15" customHeight="1" x14ac:dyDescent="0.2">
      <c r="A588" s="59"/>
      <c r="B588" s="20"/>
      <c r="C588" s="64"/>
      <c r="D588" s="461"/>
      <c r="E588" s="916"/>
      <c r="F588" s="164"/>
    </row>
    <row r="589" spans="1:60" ht="15" customHeight="1" x14ac:dyDescent="0.25">
      <c r="A589" s="1171" t="s">
        <v>0</v>
      </c>
      <c r="B589" s="1171"/>
      <c r="C589" s="1171"/>
      <c r="D589" s="1171"/>
      <c r="E589" s="1171"/>
      <c r="F589" s="1171"/>
    </row>
    <row r="590" spans="1:60" ht="15" customHeight="1" x14ac:dyDescent="0.25">
      <c r="A590" s="1171" t="s">
        <v>1</v>
      </c>
      <c r="B590" s="1171"/>
      <c r="C590" s="1171"/>
      <c r="D590" s="1171"/>
      <c r="E590" s="1171"/>
      <c r="F590" s="1171"/>
    </row>
    <row r="591" spans="1:60" ht="15" customHeight="1" x14ac:dyDescent="0.25">
      <c r="A591" s="1173" t="s">
        <v>12736</v>
      </c>
      <c r="B591" s="1173"/>
      <c r="C591" s="1173"/>
      <c r="D591" s="1173"/>
      <c r="E591" s="1173"/>
      <c r="F591" s="1173"/>
    </row>
    <row r="592" spans="1:60" ht="15" customHeight="1" x14ac:dyDescent="0.25">
      <c r="A592" s="1173" t="s">
        <v>2</v>
      </c>
      <c r="B592" s="1173"/>
      <c r="C592" s="1173"/>
      <c r="D592" s="1173"/>
      <c r="E592" s="1173"/>
      <c r="F592" s="1173"/>
    </row>
    <row r="593" spans="1:6" ht="15" customHeight="1" x14ac:dyDescent="0.25">
      <c r="A593" s="746"/>
      <c r="B593" s="627"/>
      <c r="C593" s="628"/>
      <c r="D593" s="629"/>
      <c r="E593" s="630"/>
      <c r="F593" s="631"/>
    </row>
    <row r="594" spans="1:6" ht="48.75" customHeight="1" x14ac:dyDescent="0.2">
      <c r="A594" s="1311" t="s">
        <v>38</v>
      </c>
      <c r="B594" s="1312"/>
      <c r="C594" s="1312"/>
      <c r="D594" s="1312"/>
      <c r="E594" s="1312"/>
      <c r="F594" s="1313"/>
    </row>
    <row r="595" spans="1:6" ht="20.25" customHeight="1" x14ac:dyDescent="0.2">
      <c r="A595" s="1311" t="s">
        <v>4</v>
      </c>
      <c r="B595" s="1312"/>
      <c r="C595" s="1312"/>
      <c r="D595" s="1312"/>
      <c r="E595" s="1313"/>
      <c r="F595" s="726">
        <v>28803073.300000001</v>
      </c>
    </row>
    <row r="596" spans="1:6" s="14" customFormat="1" ht="51" customHeight="1" x14ac:dyDescent="0.2">
      <c r="A596" s="1065" t="s">
        <v>5</v>
      </c>
      <c r="B596" s="1065" t="s">
        <v>6</v>
      </c>
      <c r="C596" s="1065" t="s">
        <v>22</v>
      </c>
      <c r="D596" s="1065" t="s">
        <v>8</v>
      </c>
      <c r="E596" s="1065" t="s">
        <v>9</v>
      </c>
      <c r="F596" s="1065" t="s">
        <v>6181</v>
      </c>
    </row>
    <row r="597" spans="1:6" s="14" customFormat="1" ht="15" customHeight="1" x14ac:dyDescent="0.2">
      <c r="A597" s="134"/>
      <c r="B597" s="16"/>
      <c r="C597" s="2" t="s">
        <v>387</v>
      </c>
      <c r="D597" s="817">
        <v>17828338.91</v>
      </c>
      <c r="E597" s="608"/>
      <c r="F597" s="332">
        <f>F595+D597</f>
        <v>46631412.210000001</v>
      </c>
    </row>
    <row r="598" spans="1:6" s="14" customFormat="1" ht="15" customHeight="1" x14ac:dyDescent="0.2">
      <c r="A598" s="134"/>
      <c r="B598" s="16"/>
      <c r="C598" s="2" t="s">
        <v>32</v>
      </c>
      <c r="D598" s="153"/>
      <c r="E598" s="40"/>
      <c r="F598" s="332">
        <f>F597-E598</f>
        <v>46631412.210000001</v>
      </c>
    </row>
    <row r="599" spans="1:6" s="14" customFormat="1" ht="15" customHeight="1" x14ac:dyDescent="0.2">
      <c r="A599" s="134"/>
      <c r="B599" s="16"/>
      <c r="C599" s="2" t="s">
        <v>10433</v>
      </c>
      <c r="D599" s="153"/>
      <c r="E599" s="29"/>
      <c r="F599" s="332">
        <f t="shared" ref="F599:F604" si="9">F598-E599</f>
        <v>46631412.210000001</v>
      </c>
    </row>
    <row r="600" spans="1:6" s="14" customFormat="1" ht="15" customHeight="1" x14ac:dyDescent="0.2">
      <c r="A600" s="134"/>
      <c r="B600" s="16"/>
      <c r="C600" s="2" t="s">
        <v>1330</v>
      </c>
      <c r="D600" s="153"/>
      <c r="E600" s="42">
        <v>1153478</v>
      </c>
      <c r="F600" s="332">
        <f t="shared" si="9"/>
        <v>45477934.210000001</v>
      </c>
    </row>
    <row r="601" spans="1:6" s="14" customFormat="1" ht="15" customHeight="1" x14ac:dyDescent="0.2">
      <c r="A601" s="134"/>
      <c r="B601" s="16"/>
      <c r="C601" s="2" t="s">
        <v>1334</v>
      </c>
      <c r="D601" s="153"/>
      <c r="E601" s="40"/>
      <c r="F601" s="332">
        <f t="shared" si="9"/>
        <v>45477934.210000001</v>
      </c>
    </row>
    <row r="602" spans="1:6" s="14" customFormat="1" ht="15" customHeight="1" x14ac:dyDescent="0.2">
      <c r="A602" s="134"/>
      <c r="B602" s="16"/>
      <c r="C602" s="2" t="s">
        <v>1331</v>
      </c>
      <c r="D602" s="128"/>
      <c r="E602" s="42">
        <v>1500</v>
      </c>
      <c r="F602" s="332">
        <f t="shared" si="9"/>
        <v>45476434.210000001</v>
      </c>
    </row>
    <row r="603" spans="1:6" s="14" customFormat="1" ht="15" customHeight="1" x14ac:dyDescent="0.2">
      <c r="A603" s="134"/>
      <c r="B603" s="16"/>
      <c r="C603" s="2" t="s">
        <v>6198</v>
      </c>
      <c r="D603" s="128"/>
      <c r="E603" s="42">
        <v>309</v>
      </c>
      <c r="F603" s="332">
        <f t="shared" si="9"/>
        <v>45476125.210000001</v>
      </c>
    </row>
    <row r="604" spans="1:6" s="14" customFormat="1" ht="15" customHeight="1" x14ac:dyDescent="0.2">
      <c r="A604" s="134"/>
      <c r="B604" s="16"/>
      <c r="C604" s="2" t="s">
        <v>1333</v>
      </c>
      <c r="D604" s="128"/>
      <c r="E604" s="42">
        <v>150</v>
      </c>
      <c r="F604" s="332">
        <f t="shared" si="9"/>
        <v>45475975.210000001</v>
      </c>
    </row>
    <row r="605" spans="1:6" s="14" customFormat="1" ht="15" customHeight="1" x14ac:dyDescent="0.2">
      <c r="A605" s="134"/>
      <c r="B605" s="16"/>
      <c r="C605" s="2" t="s">
        <v>2372</v>
      </c>
      <c r="D605" s="40">
        <v>36242.04</v>
      </c>
      <c r="E605" s="40"/>
      <c r="F605" s="332">
        <f>F604+D605</f>
        <v>45512217.25</v>
      </c>
    </row>
    <row r="606" spans="1:6" s="14" customFormat="1" ht="15" customHeight="1" x14ac:dyDescent="0.2">
      <c r="A606" s="59"/>
      <c r="B606" s="982"/>
      <c r="C606" s="86"/>
      <c r="D606" s="72"/>
      <c r="E606" s="65"/>
      <c r="F606" s="164"/>
    </row>
    <row r="607" spans="1:6" s="14" customFormat="1" ht="15" customHeight="1" x14ac:dyDescent="0.2">
      <c r="A607" s="59"/>
      <c r="B607" s="982"/>
      <c r="C607" s="86"/>
      <c r="D607" s="72"/>
      <c r="E607" s="65"/>
      <c r="F607" s="164"/>
    </row>
    <row r="608" spans="1:6" s="14" customFormat="1" ht="15" customHeight="1" x14ac:dyDescent="0.2">
      <c r="A608" s="59"/>
      <c r="B608" s="982"/>
      <c r="C608" s="86"/>
      <c r="D608" s="72"/>
      <c r="E608" s="65"/>
      <c r="F608" s="164"/>
    </row>
    <row r="609" spans="1:60" s="14" customFormat="1" ht="15" customHeight="1" x14ac:dyDescent="0.25">
      <c r="A609" s="1171" t="s">
        <v>0</v>
      </c>
      <c r="B609" s="1171"/>
      <c r="C609" s="1171"/>
      <c r="D609" s="1171"/>
      <c r="E609" s="1171"/>
      <c r="F609" s="1171"/>
    </row>
    <row r="610" spans="1:60" s="14" customFormat="1" ht="15" customHeight="1" x14ac:dyDescent="0.25">
      <c r="A610" s="1171" t="s">
        <v>1</v>
      </c>
      <c r="B610" s="1171"/>
      <c r="C610" s="1171"/>
      <c r="D610" s="1171"/>
      <c r="E610" s="1171"/>
      <c r="F610" s="1171"/>
    </row>
    <row r="611" spans="1:60" s="14" customFormat="1" ht="15" customHeight="1" x14ac:dyDescent="0.25">
      <c r="A611" s="1173" t="s">
        <v>12736</v>
      </c>
      <c r="B611" s="1173"/>
      <c r="C611" s="1173"/>
      <c r="D611" s="1173"/>
      <c r="E611" s="1173"/>
      <c r="F611" s="1173"/>
      <c r="H611" s="880"/>
    </row>
    <row r="612" spans="1:60" s="14" customFormat="1" ht="15" x14ac:dyDescent="0.25">
      <c r="A612" s="1173" t="s">
        <v>2</v>
      </c>
      <c r="B612" s="1173"/>
      <c r="C612" s="1173"/>
      <c r="D612" s="1173"/>
      <c r="E612" s="1173"/>
      <c r="F612" s="1173"/>
    </row>
    <row r="613" spans="1:60" s="14" customFormat="1" ht="15" x14ac:dyDescent="0.25">
      <c r="A613" s="746"/>
      <c r="B613" s="627"/>
      <c r="C613" s="628"/>
      <c r="D613" s="629"/>
      <c r="E613" s="630"/>
      <c r="F613" s="631"/>
    </row>
    <row r="614" spans="1:60" s="14" customFormat="1" ht="12" x14ac:dyDescent="0.2">
      <c r="A614" s="1311" t="s">
        <v>25</v>
      </c>
      <c r="B614" s="1312"/>
      <c r="C614" s="1312"/>
      <c r="D614" s="1312"/>
      <c r="E614" s="1312"/>
      <c r="F614" s="1313"/>
    </row>
    <row r="615" spans="1:60" s="14" customFormat="1" ht="12" x14ac:dyDescent="0.2">
      <c r="A615" s="1311" t="s">
        <v>4</v>
      </c>
      <c r="B615" s="1312"/>
      <c r="C615" s="1312"/>
      <c r="D615" s="1312"/>
      <c r="E615" s="1313"/>
      <c r="F615" s="726">
        <v>71841.850000000006</v>
      </c>
    </row>
    <row r="616" spans="1:60" s="14" customFormat="1" ht="12" x14ac:dyDescent="0.2">
      <c r="A616" s="1065" t="s">
        <v>5</v>
      </c>
      <c r="B616" s="1065" t="s">
        <v>23</v>
      </c>
      <c r="C616" s="1065" t="s">
        <v>22</v>
      </c>
      <c r="D616" s="1065" t="s">
        <v>8</v>
      </c>
      <c r="E616" s="1065" t="s">
        <v>9</v>
      </c>
      <c r="F616" s="1065"/>
    </row>
    <row r="617" spans="1:60" s="14" customFormat="1" x14ac:dyDescent="0.2">
      <c r="A617" s="87"/>
      <c r="B617" s="27"/>
      <c r="C617" s="2" t="s">
        <v>751</v>
      </c>
      <c r="D617" s="729"/>
      <c r="E617" s="455"/>
      <c r="F617" s="41">
        <f>F615</f>
        <v>71841.850000000006</v>
      </c>
    </row>
    <row r="618" spans="1:60" s="14" customFormat="1" x14ac:dyDescent="0.2">
      <c r="A618" s="83"/>
      <c r="B618" s="34"/>
      <c r="C618" s="4" t="s">
        <v>16</v>
      </c>
      <c r="D618" s="981"/>
      <c r="E618" s="109"/>
      <c r="F618" s="731">
        <f>F617+D618</f>
        <v>71841.850000000006</v>
      </c>
    </row>
    <row r="619" spans="1:60" s="14" customFormat="1" x14ac:dyDescent="0.2">
      <c r="A619" s="83"/>
      <c r="B619" s="34"/>
      <c r="C619" s="2" t="s">
        <v>6174</v>
      </c>
      <c r="D619" s="980"/>
      <c r="E619" s="213"/>
      <c r="F619" s="731">
        <f>F618-E619</f>
        <v>71841.850000000006</v>
      </c>
    </row>
    <row r="620" spans="1:60" s="14" customFormat="1" x14ac:dyDescent="0.2">
      <c r="A620" s="83"/>
      <c r="B620" s="34"/>
      <c r="C620" s="2" t="s">
        <v>8755</v>
      </c>
      <c r="D620" s="980"/>
      <c r="E620" s="472">
        <v>500</v>
      </c>
      <c r="F620" s="731">
        <f t="shared" ref="F620:F622" si="10">F619-E620</f>
        <v>71341.850000000006</v>
      </c>
    </row>
    <row r="621" spans="1:60" s="14" customFormat="1" x14ac:dyDescent="0.2">
      <c r="A621" s="884"/>
      <c r="B621" s="883"/>
      <c r="C621" s="2" t="s">
        <v>1358</v>
      </c>
      <c r="D621" s="730"/>
      <c r="E621" s="32">
        <v>175</v>
      </c>
      <c r="F621" s="731">
        <f t="shared" si="10"/>
        <v>71166.850000000006</v>
      </c>
    </row>
    <row r="622" spans="1:60" s="14" customFormat="1" x14ac:dyDescent="0.2">
      <c r="A622" s="134"/>
      <c r="B622" s="243"/>
      <c r="C622" s="8" t="s">
        <v>9645</v>
      </c>
      <c r="D622" s="730"/>
      <c r="E622" s="472"/>
      <c r="F622" s="731">
        <f t="shared" si="10"/>
        <v>71166.850000000006</v>
      </c>
    </row>
    <row r="623" spans="1:60" s="14" customFormat="1" ht="21.75" customHeight="1" x14ac:dyDescent="0.2">
      <c r="A623" s="134">
        <v>44199</v>
      </c>
      <c r="B623" s="972" t="s">
        <v>12737</v>
      </c>
      <c r="C623" s="890" t="s">
        <v>11718</v>
      </c>
      <c r="D623" s="730"/>
      <c r="E623" s="42">
        <v>3001.27</v>
      </c>
      <c r="F623" s="731">
        <f>F622-E623</f>
        <v>68165.58</v>
      </c>
    </row>
    <row r="624" spans="1:60" s="258" customFormat="1" ht="15" customHeight="1" x14ac:dyDescent="0.2">
      <c r="A624" s="758">
        <v>44588</v>
      </c>
      <c r="B624" s="972" t="s">
        <v>12737</v>
      </c>
      <c r="C624" s="890" t="s">
        <v>11718</v>
      </c>
      <c r="D624" s="794"/>
      <c r="E624" s="1051">
        <v>2299.9899999999998</v>
      </c>
      <c r="F624" s="731">
        <f>F623-E624</f>
        <v>65865.59</v>
      </c>
      <c r="G624" s="623"/>
      <c r="H624" s="623"/>
      <c r="I624" s="623"/>
      <c r="J624" s="623"/>
      <c r="K624" s="623"/>
      <c r="L624" s="623"/>
      <c r="M624" s="623"/>
      <c r="N624" s="623"/>
      <c r="O624" s="623"/>
      <c r="P624" s="623"/>
      <c r="Q624" s="623"/>
      <c r="R624" s="623"/>
      <c r="S624" s="623"/>
      <c r="T624" s="623"/>
      <c r="U624" s="623"/>
      <c r="V624" s="623"/>
      <c r="W624" s="623"/>
      <c r="X624" s="623"/>
      <c r="Y624" s="623"/>
      <c r="Z624" s="623"/>
      <c r="AA624" s="623"/>
      <c r="AB624" s="623"/>
      <c r="AC624" s="623"/>
      <c r="AD624" s="623"/>
      <c r="AE624" s="623"/>
      <c r="AF624" s="623"/>
      <c r="AG624" s="623"/>
      <c r="AH624" s="623"/>
      <c r="AI624" s="623"/>
      <c r="AJ624" s="623"/>
      <c r="AK624" s="623"/>
      <c r="AL624" s="623"/>
      <c r="AM624" s="623"/>
      <c r="AN624" s="623"/>
      <c r="AO624" s="623"/>
      <c r="AP624" s="623"/>
      <c r="AQ624" s="623"/>
      <c r="AR624" s="623"/>
      <c r="AS624" s="623"/>
      <c r="AT624" s="623"/>
      <c r="AU624" s="623"/>
      <c r="AV624" s="623"/>
      <c r="AW624" s="623"/>
      <c r="AX624" s="623"/>
      <c r="AY624" s="623"/>
      <c r="AZ624" s="623"/>
      <c r="BA624" s="623"/>
      <c r="BB624" s="623"/>
      <c r="BC624" s="623"/>
      <c r="BD624" s="623"/>
      <c r="BE624" s="623"/>
      <c r="BF624" s="623"/>
      <c r="BG624" s="623"/>
      <c r="BH624" s="623"/>
    </row>
    <row r="625" spans="1:60" s="258" customFormat="1" ht="15" customHeight="1" x14ac:dyDescent="0.2">
      <c r="A625" s="871"/>
      <c r="B625" s="982"/>
      <c r="C625" s="995"/>
      <c r="D625" s="73"/>
      <c r="E625" s="983"/>
      <c r="F625" s="984"/>
      <c r="G625" s="623"/>
      <c r="H625" s="623"/>
      <c r="I625" s="623"/>
      <c r="J625" s="623"/>
      <c r="K625" s="623"/>
      <c r="L625" s="623"/>
      <c r="M625" s="623"/>
      <c r="N625" s="623"/>
      <c r="O625" s="623"/>
      <c r="P625" s="623"/>
      <c r="Q625" s="623"/>
      <c r="R625" s="623"/>
      <c r="S625" s="623"/>
      <c r="T625" s="623"/>
      <c r="U625" s="623"/>
      <c r="V625" s="623"/>
      <c r="W625" s="623"/>
      <c r="X625" s="623"/>
      <c r="Y625" s="623"/>
      <c r="Z625" s="623"/>
      <c r="AA625" s="623"/>
      <c r="AB625" s="623"/>
      <c r="AC625" s="623"/>
      <c r="AD625" s="623"/>
      <c r="AE625" s="623"/>
      <c r="AF625" s="623"/>
      <c r="AG625" s="623"/>
      <c r="AH625" s="623"/>
      <c r="AI625" s="623"/>
      <c r="AJ625" s="623"/>
      <c r="AK625" s="623"/>
      <c r="AL625" s="623"/>
      <c r="AM625" s="623"/>
      <c r="AN625" s="623"/>
      <c r="AO625" s="623"/>
      <c r="AP625" s="623"/>
      <c r="AQ625" s="623"/>
      <c r="AR625" s="623"/>
      <c r="AS625" s="623"/>
      <c r="AT625" s="623"/>
      <c r="AU625" s="623"/>
      <c r="AV625" s="623"/>
      <c r="AW625" s="623"/>
      <c r="AX625" s="623"/>
      <c r="AY625" s="623"/>
      <c r="AZ625" s="623"/>
      <c r="BA625" s="623"/>
      <c r="BB625" s="623"/>
      <c r="BC625" s="623"/>
      <c r="BD625" s="623"/>
      <c r="BE625" s="623"/>
      <c r="BF625" s="623"/>
      <c r="BG625" s="623"/>
      <c r="BH625" s="623"/>
    </row>
    <row r="626" spans="1:60" s="101" customFormat="1" ht="15" customHeight="1" x14ac:dyDescent="0.2">
      <c r="A626" s="17"/>
      <c r="B626" s="7"/>
      <c r="C626" s="7"/>
      <c r="D626" s="73"/>
      <c r="E626" s="283"/>
      <c r="F626" s="116"/>
      <c r="G626" s="103"/>
      <c r="H626" s="103"/>
      <c r="I626" s="103"/>
      <c r="J626" s="103"/>
      <c r="K626" s="103"/>
      <c r="L626" s="103"/>
      <c r="M626" s="103"/>
      <c r="N626" s="103"/>
      <c r="O626" s="103"/>
      <c r="P626" s="103"/>
      <c r="Q626" s="103"/>
      <c r="R626" s="103"/>
      <c r="S626" s="103"/>
      <c r="T626" s="103"/>
      <c r="U626" s="103"/>
      <c r="V626" s="103"/>
      <c r="W626" s="103"/>
      <c r="X626" s="103"/>
      <c r="Y626" s="103"/>
      <c r="Z626" s="103"/>
      <c r="AA626" s="103"/>
      <c r="AB626" s="103"/>
      <c r="AC626" s="103"/>
      <c r="AD626" s="103"/>
      <c r="AE626" s="103"/>
      <c r="AF626" s="103"/>
      <c r="AG626" s="103"/>
      <c r="AH626" s="103"/>
      <c r="AI626" s="103"/>
      <c r="AJ626" s="103"/>
      <c r="AK626" s="103"/>
      <c r="AL626" s="103"/>
      <c r="AM626" s="103"/>
      <c r="AN626" s="103"/>
      <c r="AO626" s="103"/>
      <c r="AP626" s="103"/>
      <c r="AQ626" s="103"/>
      <c r="AR626" s="103"/>
      <c r="AS626" s="103"/>
      <c r="AT626" s="103"/>
      <c r="AU626" s="103"/>
      <c r="AV626" s="103"/>
      <c r="AW626" s="103"/>
      <c r="AX626" s="103"/>
      <c r="AY626" s="103"/>
      <c r="AZ626" s="103"/>
      <c r="BA626" s="103"/>
      <c r="BB626" s="103"/>
      <c r="BC626" s="103"/>
      <c r="BD626" s="103"/>
      <c r="BE626" s="103"/>
      <c r="BF626" s="103"/>
      <c r="BG626" s="103"/>
      <c r="BH626" s="103"/>
    </row>
    <row r="627" spans="1:60" s="101" customFormat="1" ht="15" customHeight="1" x14ac:dyDescent="0.2">
      <c r="A627" s="17"/>
      <c r="B627" s="7"/>
      <c r="C627" s="7"/>
      <c r="D627" s="73"/>
      <c r="E627" s="283"/>
      <c r="F627" s="116"/>
      <c r="G627" s="103"/>
      <c r="H627" s="103"/>
      <c r="I627" s="103"/>
      <c r="J627" s="103"/>
      <c r="K627" s="103"/>
      <c r="L627" s="103"/>
      <c r="M627" s="103"/>
      <c r="N627" s="103"/>
      <c r="O627" s="103"/>
      <c r="P627" s="103"/>
      <c r="Q627" s="103"/>
      <c r="R627" s="103"/>
      <c r="S627" s="103"/>
      <c r="T627" s="103"/>
      <c r="U627" s="103"/>
      <c r="V627" s="103"/>
      <c r="W627" s="103"/>
      <c r="X627" s="103"/>
      <c r="Y627" s="103"/>
      <c r="Z627" s="103"/>
      <c r="AA627" s="103"/>
      <c r="AB627" s="103"/>
      <c r="AC627" s="103"/>
      <c r="AD627" s="103"/>
      <c r="AE627" s="103"/>
      <c r="AF627" s="103"/>
      <c r="AG627" s="103"/>
      <c r="AH627" s="103"/>
      <c r="AI627" s="103"/>
      <c r="AJ627" s="103"/>
      <c r="AK627" s="103"/>
      <c r="AL627" s="103"/>
      <c r="AM627" s="103"/>
      <c r="AN627" s="103"/>
      <c r="AO627" s="103"/>
      <c r="AP627" s="103"/>
      <c r="AQ627" s="103"/>
      <c r="AR627" s="103"/>
      <c r="AS627" s="103"/>
      <c r="AT627" s="103"/>
      <c r="AU627" s="103"/>
      <c r="AV627" s="103"/>
      <c r="AW627" s="103"/>
      <c r="AX627" s="103"/>
      <c r="AY627" s="103"/>
      <c r="AZ627" s="103"/>
      <c r="BA627" s="103"/>
      <c r="BB627" s="103"/>
      <c r="BC627" s="103"/>
      <c r="BD627" s="103"/>
      <c r="BE627" s="103"/>
      <c r="BF627" s="103"/>
      <c r="BG627" s="103"/>
      <c r="BH627" s="103"/>
    </row>
    <row r="628" spans="1:60" s="101" customFormat="1" ht="15" customHeight="1" x14ac:dyDescent="0.2">
      <c r="A628" s="17"/>
      <c r="B628" s="7"/>
      <c r="C628" s="7"/>
      <c r="D628" s="73"/>
      <c r="E628" s="283"/>
      <c r="F628" s="116"/>
      <c r="G628" s="103"/>
      <c r="H628" s="103"/>
      <c r="I628" s="103"/>
      <c r="J628" s="103"/>
      <c r="K628" s="103"/>
      <c r="L628" s="103"/>
      <c r="M628" s="103"/>
      <c r="N628" s="103"/>
      <c r="O628" s="103"/>
      <c r="P628" s="103"/>
      <c r="Q628" s="103"/>
      <c r="R628" s="103"/>
      <c r="S628" s="103"/>
      <c r="T628" s="103"/>
      <c r="U628" s="103"/>
      <c r="V628" s="103"/>
      <c r="W628" s="103"/>
      <c r="X628" s="103"/>
      <c r="Y628" s="103"/>
      <c r="Z628" s="103"/>
      <c r="AA628" s="103"/>
      <c r="AB628" s="103"/>
      <c r="AC628" s="103"/>
      <c r="AD628" s="103"/>
      <c r="AE628" s="103"/>
      <c r="AF628" s="103"/>
      <c r="AG628" s="103"/>
      <c r="AH628" s="103"/>
      <c r="AI628" s="103"/>
      <c r="AJ628" s="103"/>
      <c r="AK628" s="103"/>
      <c r="AL628" s="103"/>
      <c r="AM628" s="103"/>
      <c r="AN628" s="103"/>
      <c r="AO628" s="103"/>
      <c r="AP628" s="103"/>
      <c r="AQ628" s="103"/>
      <c r="AR628" s="103"/>
      <c r="AS628" s="103"/>
      <c r="AT628" s="103"/>
      <c r="AU628" s="103"/>
      <c r="AV628" s="103"/>
      <c r="AW628" s="103"/>
      <c r="AX628" s="103"/>
      <c r="AY628" s="103"/>
      <c r="AZ628" s="103"/>
      <c r="BA628" s="103"/>
      <c r="BB628" s="103"/>
      <c r="BC628" s="103"/>
      <c r="BD628" s="103"/>
      <c r="BE628" s="103"/>
      <c r="BF628" s="103"/>
      <c r="BG628" s="103"/>
      <c r="BH628" s="103"/>
    </row>
    <row r="629" spans="1:60" s="101" customFormat="1" ht="15" customHeight="1" x14ac:dyDescent="0.2">
      <c r="A629" s="17"/>
      <c r="B629" s="7"/>
      <c r="C629" s="7"/>
      <c r="D629" s="73"/>
      <c r="E629" s="283"/>
      <c r="F629" s="116"/>
      <c r="G629" s="103"/>
      <c r="H629" s="103"/>
      <c r="I629" s="103"/>
      <c r="J629" s="103"/>
      <c r="K629" s="103"/>
      <c r="L629" s="103"/>
      <c r="M629" s="103"/>
      <c r="N629" s="103"/>
      <c r="O629" s="103"/>
      <c r="P629" s="103"/>
      <c r="Q629" s="103"/>
      <c r="R629" s="103"/>
      <c r="S629" s="103"/>
      <c r="T629" s="103"/>
      <c r="U629" s="103"/>
      <c r="V629" s="103"/>
      <c r="W629" s="103"/>
      <c r="X629" s="103"/>
      <c r="Y629" s="103"/>
      <c r="Z629" s="103"/>
      <c r="AA629" s="103"/>
      <c r="AB629" s="103"/>
      <c r="AC629" s="103"/>
      <c r="AD629" s="103"/>
      <c r="AE629" s="103"/>
      <c r="AF629" s="103"/>
      <c r="AG629" s="103"/>
      <c r="AH629" s="103"/>
      <c r="AI629" s="103"/>
      <c r="AJ629" s="103"/>
      <c r="AK629" s="103"/>
      <c r="AL629" s="103"/>
      <c r="AM629" s="103"/>
      <c r="AN629" s="103"/>
      <c r="AO629" s="103"/>
      <c r="AP629" s="103"/>
      <c r="AQ629" s="103"/>
      <c r="AR629" s="103"/>
      <c r="AS629" s="103"/>
      <c r="AT629" s="103"/>
      <c r="AU629" s="103"/>
      <c r="AV629" s="103"/>
      <c r="AW629" s="103"/>
      <c r="AX629" s="103"/>
      <c r="AY629" s="103"/>
      <c r="AZ629" s="103"/>
      <c r="BA629" s="103"/>
      <c r="BB629" s="103"/>
      <c r="BC629" s="103"/>
      <c r="BD629" s="103"/>
      <c r="BE629" s="103"/>
      <c r="BF629" s="103"/>
      <c r="BG629" s="103"/>
      <c r="BH629" s="103"/>
    </row>
    <row r="630" spans="1:60" s="101" customFormat="1" ht="15" customHeight="1" x14ac:dyDescent="0.2">
      <c r="A630" s="17"/>
      <c r="B630" s="7"/>
      <c r="C630" s="7"/>
      <c r="D630" s="73"/>
      <c r="E630" s="283"/>
      <c r="F630" s="116"/>
      <c r="G630" s="103"/>
      <c r="H630" s="103"/>
      <c r="I630" s="103"/>
      <c r="J630" s="103"/>
      <c r="K630" s="103"/>
      <c r="L630" s="103"/>
      <c r="M630" s="103"/>
      <c r="N630" s="103"/>
      <c r="O630" s="103"/>
      <c r="P630" s="103"/>
      <c r="Q630" s="103"/>
      <c r="R630" s="103"/>
      <c r="S630" s="103"/>
      <c r="T630" s="103"/>
      <c r="U630" s="103"/>
      <c r="V630" s="103"/>
      <c r="W630" s="103"/>
      <c r="X630" s="103"/>
      <c r="Y630" s="103"/>
      <c r="Z630" s="103"/>
      <c r="AA630" s="103"/>
      <c r="AB630" s="103"/>
      <c r="AC630" s="103"/>
      <c r="AD630" s="103"/>
      <c r="AE630" s="103"/>
      <c r="AF630" s="103"/>
      <c r="AG630" s="103"/>
      <c r="AH630" s="103"/>
      <c r="AI630" s="103"/>
      <c r="AJ630" s="103"/>
      <c r="AK630" s="103"/>
      <c r="AL630" s="103"/>
      <c r="AM630" s="103"/>
      <c r="AN630" s="103"/>
      <c r="AO630" s="103"/>
      <c r="AP630" s="103"/>
      <c r="AQ630" s="103"/>
      <c r="AR630" s="103"/>
      <c r="AS630" s="103"/>
      <c r="AT630" s="103"/>
      <c r="AU630" s="103"/>
      <c r="AV630" s="103"/>
      <c r="AW630" s="103"/>
      <c r="AX630" s="103"/>
      <c r="AY630" s="103"/>
      <c r="AZ630" s="103"/>
      <c r="BA630" s="103"/>
      <c r="BB630" s="103"/>
      <c r="BC630" s="103"/>
      <c r="BD630" s="103"/>
      <c r="BE630" s="103"/>
      <c r="BF630" s="103"/>
      <c r="BG630" s="103"/>
      <c r="BH630" s="103"/>
    </row>
    <row r="631" spans="1:60" s="101" customFormat="1" ht="15" customHeight="1" x14ac:dyDescent="0.2">
      <c r="A631" s="17"/>
      <c r="B631" s="7"/>
      <c r="C631" s="7"/>
      <c r="D631" s="73"/>
      <c r="E631" s="283"/>
      <c r="F631" s="116"/>
      <c r="G631" s="103"/>
      <c r="H631" s="103"/>
      <c r="I631" s="103"/>
      <c r="J631" s="103"/>
      <c r="K631" s="103"/>
      <c r="L631" s="103"/>
      <c r="M631" s="103"/>
      <c r="N631" s="103"/>
      <c r="O631" s="103"/>
      <c r="P631" s="103"/>
      <c r="Q631" s="103"/>
      <c r="R631" s="103"/>
      <c r="S631" s="103"/>
      <c r="T631" s="103"/>
      <c r="U631" s="103"/>
      <c r="V631" s="103"/>
      <c r="W631" s="103"/>
      <c r="X631" s="103"/>
      <c r="Y631" s="103"/>
      <c r="Z631" s="103"/>
      <c r="AA631" s="103"/>
      <c r="AB631" s="103"/>
      <c r="AC631" s="103"/>
      <c r="AD631" s="103"/>
      <c r="AE631" s="103"/>
      <c r="AF631" s="103"/>
      <c r="AG631" s="103"/>
      <c r="AH631" s="103"/>
      <c r="AI631" s="103"/>
      <c r="AJ631" s="103"/>
      <c r="AK631" s="103"/>
      <c r="AL631" s="103"/>
      <c r="AM631" s="103"/>
      <c r="AN631" s="103"/>
      <c r="AO631" s="103"/>
      <c r="AP631" s="103"/>
      <c r="AQ631" s="103"/>
      <c r="AR631" s="103"/>
      <c r="AS631" s="103"/>
      <c r="AT631" s="103"/>
      <c r="AU631" s="103"/>
      <c r="AV631" s="103"/>
      <c r="AW631" s="103"/>
      <c r="AX631" s="103"/>
      <c r="AY631" s="103"/>
      <c r="AZ631" s="103"/>
      <c r="BA631" s="103"/>
      <c r="BB631" s="103"/>
      <c r="BC631" s="103"/>
      <c r="BD631" s="103"/>
      <c r="BE631" s="103"/>
      <c r="BF631" s="103"/>
      <c r="BG631" s="103"/>
      <c r="BH631" s="103"/>
    </row>
    <row r="632" spans="1:60" s="101" customFormat="1" ht="15" customHeight="1" x14ac:dyDescent="0.2">
      <c r="A632" s="17"/>
      <c r="B632" s="7"/>
      <c r="C632" s="7"/>
      <c r="D632" s="73"/>
      <c r="E632" s="283"/>
      <c r="F632" s="116"/>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3"/>
      <c r="AR632" s="103"/>
      <c r="AS632" s="103"/>
      <c r="AT632" s="103"/>
      <c r="AU632" s="103"/>
      <c r="AV632" s="103"/>
      <c r="AW632" s="103"/>
      <c r="AX632" s="103"/>
      <c r="AY632" s="103"/>
      <c r="AZ632" s="103"/>
      <c r="BA632" s="103"/>
      <c r="BB632" s="103"/>
      <c r="BC632" s="103"/>
      <c r="BD632" s="103"/>
      <c r="BE632" s="103"/>
      <c r="BF632" s="103"/>
      <c r="BG632" s="103"/>
      <c r="BH632" s="103"/>
    </row>
    <row r="633" spans="1:60" s="101" customFormat="1" ht="15" customHeight="1" x14ac:dyDescent="0.2">
      <c r="A633" s="17"/>
      <c r="B633" s="7"/>
      <c r="C633" s="7"/>
      <c r="D633" s="73"/>
      <c r="E633" s="283"/>
      <c r="F633" s="116"/>
      <c r="G633" s="103"/>
      <c r="H633" s="103"/>
      <c r="I633" s="103"/>
      <c r="J633" s="103"/>
      <c r="K633" s="103"/>
      <c r="L633" s="103"/>
      <c r="M633" s="103"/>
      <c r="N633" s="103"/>
      <c r="O633" s="103"/>
      <c r="P633" s="103"/>
      <c r="Q633" s="103"/>
      <c r="R633" s="103"/>
      <c r="S633" s="103"/>
      <c r="T633" s="103"/>
      <c r="U633" s="103"/>
      <c r="V633" s="103"/>
      <c r="W633" s="103"/>
      <c r="X633" s="103"/>
      <c r="Y633" s="103"/>
      <c r="Z633" s="103"/>
      <c r="AA633" s="103"/>
      <c r="AB633" s="103"/>
      <c r="AC633" s="103"/>
      <c r="AD633" s="103"/>
      <c r="AE633" s="103"/>
      <c r="AF633" s="103"/>
      <c r="AG633" s="103"/>
      <c r="AH633" s="103"/>
      <c r="AI633" s="103"/>
      <c r="AJ633" s="103"/>
      <c r="AK633" s="103"/>
      <c r="AL633" s="103"/>
      <c r="AM633" s="103"/>
      <c r="AN633" s="103"/>
      <c r="AO633" s="103"/>
      <c r="AP633" s="103"/>
      <c r="AQ633" s="103"/>
      <c r="AR633" s="103"/>
      <c r="AS633" s="103"/>
      <c r="AT633" s="103"/>
      <c r="AU633" s="103"/>
      <c r="AV633" s="103"/>
      <c r="AW633" s="103"/>
      <c r="AX633" s="103"/>
      <c r="AY633" s="103"/>
      <c r="AZ633" s="103"/>
      <c r="BA633" s="103"/>
      <c r="BB633" s="103"/>
      <c r="BC633" s="103"/>
      <c r="BD633" s="103"/>
      <c r="BE633" s="103"/>
      <c r="BF633" s="103"/>
      <c r="BG633" s="103"/>
      <c r="BH633" s="103"/>
    </row>
    <row r="634" spans="1:60" s="101" customFormat="1" ht="15" customHeight="1" x14ac:dyDescent="0.2">
      <c r="A634" s="17"/>
      <c r="B634" s="7"/>
      <c r="C634" s="7"/>
      <c r="D634" s="73"/>
      <c r="E634" s="283"/>
      <c r="F634" s="116"/>
      <c r="G634" s="103"/>
      <c r="H634" s="103"/>
      <c r="I634" s="103"/>
      <c r="J634" s="103"/>
      <c r="K634" s="103"/>
      <c r="L634" s="103"/>
      <c r="M634" s="103"/>
      <c r="N634" s="103"/>
      <c r="O634" s="103"/>
      <c r="P634" s="103"/>
      <c r="Q634" s="103"/>
      <c r="R634" s="103"/>
      <c r="S634" s="103"/>
      <c r="T634" s="103"/>
      <c r="U634" s="103"/>
      <c r="V634" s="103"/>
      <c r="W634" s="103"/>
      <c r="X634" s="103"/>
      <c r="Y634" s="103"/>
      <c r="Z634" s="103"/>
      <c r="AA634" s="103"/>
      <c r="AB634" s="103"/>
      <c r="AC634" s="103"/>
      <c r="AD634" s="103"/>
      <c r="AE634" s="103"/>
      <c r="AF634" s="103"/>
      <c r="AG634" s="103"/>
      <c r="AH634" s="103"/>
      <c r="AI634" s="103"/>
      <c r="AJ634" s="103"/>
      <c r="AK634" s="103"/>
      <c r="AL634" s="103"/>
      <c r="AM634" s="103"/>
      <c r="AN634" s="103"/>
      <c r="AO634" s="103"/>
      <c r="AP634" s="103"/>
      <c r="AQ634" s="103"/>
      <c r="AR634" s="103"/>
      <c r="AS634" s="103"/>
      <c r="AT634" s="103"/>
      <c r="AU634" s="103"/>
      <c r="AV634" s="103"/>
      <c r="AW634" s="103"/>
      <c r="AX634" s="103"/>
      <c r="AY634" s="103"/>
      <c r="AZ634" s="103"/>
      <c r="BA634" s="103"/>
      <c r="BB634" s="103"/>
      <c r="BC634" s="103"/>
      <c r="BD634" s="103"/>
      <c r="BE634" s="103"/>
      <c r="BF634" s="103"/>
      <c r="BG634" s="103"/>
      <c r="BH634" s="103"/>
    </row>
    <row r="635" spans="1:60" s="101" customFormat="1" ht="15" customHeight="1" x14ac:dyDescent="0.2">
      <c r="A635" s="17"/>
      <c r="B635" s="7"/>
      <c r="C635" s="7"/>
      <c r="D635" s="73"/>
      <c r="E635" s="283"/>
      <c r="F635" s="116"/>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3"/>
      <c r="AR635" s="103"/>
      <c r="AS635" s="103"/>
      <c r="AT635" s="103"/>
      <c r="AU635" s="103"/>
      <c r="AV635" s="103"/>
      <c r="AW635" s="103"/>
      <c r="AX635" s="103"/>
      <c r="AY635" s="103"/>
      <c r="AZ635" s="103"/>
      <c r="BA635" s="103"/>
      <c r="BB635" s="103"/>
      <c r="BC635" s="103"/>
      <c r="BD635" s="103"/>
      <c r="BE635" s="103"/>
      <c r="BF635" s="103"/>
      <c r="BG635" s="103"/>
      <c r="BH635" s="103"/>
    </row>
    <row r="636" spans="1:60" s="101" customFormat="1" ht="15" customHeight="1" x14ac:dyDescent="0.25">
      <c r="A636" s="1171" t="s">
        <v>0</v>
      </c>
      <c r="B636" s="1171"/>
      <c r="C636" s="1171"/>
      <c r="D636" s="1171"/>
      <c r="E636" s="1171"/>
      <c r="F636" s="1171"/>
      <c r="G636" s="103"/>
      <c r="H636" s="103"/>
      <c r="I636" s="103"/>
      <c r="J636" s="103"/>
      <c r="K636" s="103"/>
      <c r="L636" s="103"/>
      <c r="M636" s="103"/>
      <c r="N636" s="103"/>
      <c r="O636" s="103"/>
      <c r="P636" s="103"/>
      <c r="Q636" s="103"/>
      <c r="R636" s="103"/>
      <c r="S636" s="103"/>
      <c r="T636" s="103"/>
      <c r="U636" s="103"/>
      <c r="V636" s="103"/>
      <c r="W636" s="103"/>
      <c r="X636" s="103"/>
      <c r="Y636" s="103"/>
      <c r="Z636" s="103"/>
      <c r="AA636" s="103"/>
      <c r="AB636" s="103"/>
      <c r="AC636" s="103"/>
      <c r="AD636" s="103"/>
      <c r="AE636" s="103"/>
      <c r="AF636" s="103"/>
      <c r="AG636" s="103"/>
      <c r="AH636" s="103"/>
      <c r="AI636" s="103"/>
      <c r="AJ636" s="103"/>
      <c r="AK636" s="103"/>
      <c r="AL636" s="103"/>
      <c r="AM636" s="103"/>
      <c r="AN636" s="103"/>
      <c r="AO636" s="103"/>
      <c r="AP636" s="103"/>
      <c r="AQ636" s="103"/>
      <c r="AR636" s="103"/>
      <c r="AS636" s="103"/>
      <c r="AT636" s="103"/>
      <c r="AU636" s="103"/>
      <c r="AV636" s="103"/>
      <c r="AW636" s="103"/>
      <c r="AX636" s="103"/>
      <c r="AY636" s="103"/>
      <c r="AZ636" s="103"/>
      <c r="BA636" s="103"/>
      <c r="BB636" s="103"/>
      <c r="BC636" s="103"/>
      <c r="BD636" s="103"/>
      <c r="BE636" s="103"/>
      <c r="BF636" s="103"/>
      <c r="BG636" s="103"/>
      <c r="BH636" s="103"/>
    </row>
    <row r="637" spans="1:60" s="101" customFormat="1" ht="15" customHeight="1" x14ac:dyDescent="0.25">
      <c r="A637" s="1171" t="s">
        <v>1</v>
      </c>
      <c r="B637" s="1171"/>
      <c r="C637" s="1171"/>
      <c r="D637" s="1171"/>
      <c r="E637" s="1171"/>
      <c r="F637" s="1171"/>
      <c r="G637" s="103"/>
      <c r="H637" s="103"/>
      <c r="I637" s="103"/>
      <c r="J637" s="103"/>
      <c r="K637" s="103"/>
      <c r="L637" s="103"/>
      <c r="M637" s="103"/>
      <c r="N637" s="103"/>
      <c r="O637" s="103"/>
      <c r="P637" s="103"/>
      <c r="Q637" s="103"/>
      <c r="R637" s="103"/>
      <c r="S637" s="103"/>
      <c r="T637" s="103"/>
      <c r="U637" s="103"/>
      <c r="V637" s="103"/>
      <c r="W637" s="103"/>
      <c r="X637" s="103"/>
      <c r="Y637" s="103"/>
      <c r="Z637" s="103"/>
      <c r="AA637" s="103"/>
      <c r="AB637" s="103"/>
      <c r="AC637" s="103"/>
      <c r="AD637" s="103"/>
      <c r="AE637" s="103"/>
      <c r="AF637" s="103"/>
      <c r="AG637" s="103"/>
      <c r="AH637" s="103"/>
      <c r="AI637" s="103"/>
      <c r="AJ637" s="103"/>
      <c r="AK637" s="103"/>
      <c r="AL637" s="103"/>
      <c r="AM637" s="103"/>
      <c r="AN637" s="103"/>
      <c r="AO637" s="103"/>
      <c r="AP637" s="103"/>
      <c r="AQ637" s="103"/>
      <c r="AR637" s="103"/>
      <c r="AS637" s="103"/>
      <c r="AT637" s="103"/>
      <c r="AU637" s="103"/>
      <c r="AV637" s="103"/>
      <c r="AW637" s="103"/>
      <c r="AX637" s="103"/>
      <c r="AY637" s="103"/>
      <c r="AZ637" s="103"/>
      <c r="BA637" s="103"/>
      <c r="BB637" s="103"/>
      <c r="BC637" s="103"/>
      <c r="BD637" s="103"/>
      <c r="BE637" s="103"/>
      <c r="BF637" s="103"/>
      <c r="BG637" s="103"/>
      <c r="BH637" s="103"/>
    </row>
    <row r="638" spans="1:60" s="101" customFormat="1" ht="15" customHeight="1" x14ac:dyDescent="0.25">
      <c r="A638" s="1173" t="s">
        <v>12736</v>
      </c>
      <c r="B638" s="1173"/>
      <c r="C638" s="1173"/>
      <c r="D638" s="1173"/>
      <c r="E638" s="1173"/>
      <c r="F638" s="1173"/>
      <c r="G638" s="103"/>
      <c r="H638" s="103"/>
      <c r="I638" s="103"/>
      <c r="J638" s="103"/>
      <c r="K638" s="103"/>
      <c r="L638" s="103"/>
      <c r="M638" s="103"/>
      <c r="N638" s="103"/>
      <c r="O638" s="103"/>
      <c r="P638" s="103"/>
      <c r="Q638" s="103"/>
      <c r="R638" s="103"/>
      <c r="S638" s="103"/>
      <c r="T638" s="103"/>
      <c r="U638" s="103"/>
      <c r="V638" s="103"/>
      <c r="W638" s="103"/>
      <c r="X638" s="103"/>
      <c r="Y638" s="103"/>
      <c r="Z638" s="103"/>
      <c r="AA638" s="103"/>
      <c r="AB638" s="103"/>
      <c r="AC638" s="103"/>
      <c r="AD638" s="103"/>
      <c r="AE638" s="103"/>
      <c r="AF638" s="103"/>
      <c r="AG638" s="103"/>
      <c r="AH638" s="103"/>
      <c r="AI638" s="103"/>
      <c r="AJ638" s="103"/>
      <c r="AK638" s="103"/>
      <c r="AL638" s="103"/>
      <c r="AM638" s="103"/>
      <c r="AN638" s="103"/>
      <c r="AO638" s="103"/>
      <c r="AP638" s="103"/>
      <c r="AQ638" s="103"/>
      <c r="AR638" s="103"/>
      <c r="AS638" s="103"/>
      <c r="AT638" s="103"/>
      <c r="AU638" s="103"/>
      <c r="AV638" s="103"/>
      <c r="AW638" s="103"/>
      <c r="AX638" s="103"/>
      <c r="AY638" s="103"/>
      <c r="AZ638" s="103"/>
      <c r="BA638" s="103"/>
      <c r="BB638" s="103"/>
      <c r="BC638" s="103"/>
      <c r="BD638" s="103"/>
      <c r="BE638" s="103"/>
      <c r="BF638" s="103"/>
      <c r="BG638" s="103"/>
      <c r="BH638" s="103"/>
    </row>
    <row r="639" spans="1:60" s="101" customFormat="1" ht="15" customHeight="1" x14ac:dyDescent="0.25">
      <c r="A639" s="1173" t="s">
        <v>2</v>
      </c>
      <c r="B639" s="1173"/>
      <c r="C639" s="1173"/>
      <c r="D639" s="1173"/>
      <c r="E639" s="1173"/>
      <c r="F639" s="1173"/>
      <c r="G639" s="865"/>
      <c r="H639" s="103"/>
      <c r="I639" s="103"/>
      <c r="J639" s="103"/>
      <c r="K639" s="103"/>
      <c r="L639" s="103"/>
      <c r="M639" s="103"/>
      <c r="N639" s="103"/>
      <c r="O639" s="103"/>
      <c r="P639" s="103"/>
      <c r="Q639" s="103"/>
      <c r="R639" s="103"/>
      <c r="S639" s="103"/>
      <c r="T639" s="103"/>
      <c r="U639" s="103"/>
      <c r="V639" s="103"/>
      <c r="W639" s="103"/>
      <c r="X639" s="103"/>
      <c r="Y639" s="103"/>
      <c r="Z639" s="103"/>
      <c r="AA639" s="103"/>
      <c r="AB639" s="103"/>
      <c r="AC639" s="103"/>
      <c r="AD639" s="103"/>
      <c r="AE639" s="103"/>
      <c r="AF639" s="103"/>
      <c r="AG639" s="103"/>
      <c r="AH639" s="103"/>
      <c r="AI639" s="103"/>
      <c r="AJ639" s="103"/>
      <c r="AK639" s="103"/>
      <c r="AL639" s="103"/>
      <c r="AM639" s="103"/>
      <c r="AN639" s="103"/>
      <c r="AO639" s="103"/>
      <c r="AP639" s="103"/>
      <c r="AQ639" s="103"/>
      <c r="AR639" s="103"/>
      <c r="AS639" s="103"/>
      <c r="AT639" s="103"/>
      <c r="AU639" s="103"/>
      <c r="AV639" s="103"/>
      <c r="AW639" s="103"/>
      <c r="AX639" s="103"/>
      <c r="AY639" s="103"/>
      <c r="AZ639" s="103"/>
      <c r="BA639" s="103"/>
      <c r="BB639" s="103"/>
      <c r="BC639" s="103"/>
      <c r="BD639" s="103"/>
      <c r="BE639" s="103"/>
      <c r="BF639" s="103"/>
      <c r="BG639" s="103"/>
      <c r="BH639" s="103"/>
    </row>
    <row r="640" spans="1:60" s="101" customFormat="1" ht="15" customHeight="1" x14ac:dyDescent="0.2">
      <c r="A640" s="17"/>
      <c r="B640" s="7"/>
      <c r="C640" s="14"/>
      <c r="D640" s="69"/>
      <c r="E640" s="108"/>
      <c r="F640" s="103"/>
      <c r="G640" s="103"/>
      <c r="H640" s="103"/>
      <c r="I640" s="103"/>
      <c r="J640" s="103"/>
      <c r="K640" s="103"/>
      <c r="L640" s="103"/>
      <c r="M640" s="103"/>
      <c r="N640" s="103"/>
      <c r="O640" s="103"/>
      <c r="P640" s="103"/>
      <c r="Q640" s="103"/>
      <c r="R640" s="103"/>
      <c r="S640" s="103"/>
      <c r="T640" s="103"/>
      <c r="U640" s="103"/>
      <c r="V640" s="103"/>
      <c r="W640" s="103"/>
      <c r="X640" s="103"/>
      <c r="Y640" s="103"/>
      <c r="Z640" s="103"/>
      <c r="AA640" s="103"/>
      <c r="AB640" s="103"/>
      <c r="AC640" s="103"/>
      <c r="AD640" s="103"/>
      <c r="AE640" s="103"/>
      <c r="AF640" s="103"/>
      <c r="AG640" s="103"/>
      <c r="AH640" s="103"/>
      <c r="AI640" s="103"/>
      <c r="AJ640" s="103"/>
      <c r="AK640" s="103"/>
      <c r="AL640" s="103"/>
      <c r="AM640" s="103"/>
      <c r="AN640" s="103"/>
      <c r="AO640" s="103"/>
      <c r="AP640" s="103"/>
      <c r="AQ640" s="103"/>
      <c r="AR640" s="103"/>
      <c r="AS640" s="103"/>
      <c r="AT640" s="103"/>
      <c r="AU640" s="103"/>
      <c r="AV640" s="103"/>
      <c r="AW640" s="103"/>
      <c r="AX640" s="103"/>
      <c r="AY640" s="103"/>
      <c r="AZ640" s="103"/>
      <c r="BA640" s="103"/>
      <c r="BB640" s="103"/>
      <c r="BC640" s="103"/>
      <c r="BD640" s="103"/>
      <c r="BE640" s="103"/>
      <c r="BF640" s="103"/>
      <c r="BG640" s="103"/>
      <c r="BH640" s="103"/>
    </row>
    <row r="641" spans="1:60" s="101" customFormat="1" ht="15" customHeight="1" x14ac:dyDescent="0.2">
      <c r="A641" s="1311" t="s">
        <v>26</v>
      </c>
      <c r="B641" s="1312"/>
      <c r="C641" s="1312"/>
      <c r="D641" s="1312"/>
      <c r="E641" s="1312"/>
      <c r="F641" s="1313"/>
      <c r="G641" s="103"/>
      <c r="H641" s="103"/>
      <c r="I641" s="103"/>
      <c r="J641" s="103"/>
      <c r="K641" s="103"/>
      <c r="L641" s="103"/>
      <c r="M641" s="103"/>
      <c r="N641" s="103"/>
      <c r="O641" s="103"/>
      <c r="P641" s="103"/>
      <c r="Q641" s="103"/>
      <c r="R641" s="103"/>
      <c r="S641" s="103"/>
      <c r="T641" s="103"/>
      <c r="U641" s="103"/>
      <c r="V641" s="103"/>
      <c r="W641" s="103"/>
      <c r="X641" s="103"/>
      <c r="Y641" s="103"/>
      <c r="Z641" s="103"/>
      <c r="AA641" s="103"/>
      <c r="AB641" s="103"/>
      <c r="AC641" s="103"/>
      <c r="AD641" s="103"/>
      <c r="AE641" s="103"/>
      <c r="AF641" s="103"/>
      <c r="AG641" s="103"/>
      <c r="AH641" s="103"/>
      <c r="AI641" s="103"/>
      <c r="AJ641" s="103"/>
      <c r="AK641" s="103"/>
      <c r="AL641" s="103"/>
      <c r="AM641" s="103"/>
      <c r="AN641" s="103"/>
      <c r="AO641" s="103"/>
      <c r="AP641" s="103"/>
      <c r="AQ641" s="103"/>
      <c r="AR641" s="103"/>
      <c r="AS641" s="103"/>
      <c r="AT641" s="103"/>
      <c r="AU641" s="103"/>
      <c r="AV641" s="103"/>
      <c r="AW641" s="103"/>
      <c r="AX641" s="103"/>
      <c r="AY641" s="103"/>
      <c r="AZ641" s="103"/>
      <c r="BA641" s="103"/>
      <c r="BB641" s="103"/>
      <c r="BC641" s="103"/>
      <c r="BD641" s="103"/>
      <c r="BE641" s="103"/>
      <c r="BF641" s="103"/>
      <c r="BG641" s="103"/>
      <c r="BH641" s="103"/>
    </row>
    <row r="642" spans="1:60" s="101" customFormat="1" ht="15" customHeight="1" x14ac:dyDescent="0.2">
      <c r="A642" s="1311" t="s">
        <v>4</v>
      </c>
      <c r="B642" s="1312"/>
      <c r="C642" s="1312"/>
      <c r="D642" s="1312"/>
      <c r="E642" s="1313"/>
      <c r="F642" s="830">
        <v>131308.06</v>
      </c>
      <c r="G642" s="103"/>
      <c r="H642" s="103"/>
      <c r="I642" s="103"/>
      <c r="J642" s="103"/>
      <c r="K642" s="103"/>
      <c r="L642" s="103"/>
      <c r="M642" s="103"/>
      <c r="N642" s="103"/>
      <c r="O642" s="103"/>
      <c r="P642" s="103"/>
      <c r="Q642" s="103"/>
      <c r="R642" s="103"/>
      <c r="S642" s="103"/>
      <c r="T642" s="103"/>
      <c r="U642" s="103"/>
      <c r="V642" s="103"/>
      <c r="W642" s="103"/>
      <c r="X642" s="103"/>
      <c r="Y642" s="103"/>
      <c r="Z642" s="103"/>
      <c r="AA642" s="103"/>
      <c r="AB642" s="103"/>
      <c r="AC642" s="103"/>
      <c r="AD642" s="103"/>
      <c r="AE642" s="103"/>
      <c r="AF642" s="103"/>
      <c r="AG642" s="103"/>
      <c r="AH642" s="103"/>
      <c r="AI642" s="103"/>
      <c r="AJ642" s="103"/>
      <c r="AK642" s="103"/>
      <c r="AL642" s="103"/>
      <c r="AM642" s="103"/>
      <c r="AN642" s="103"/>
      <c r="AO642" s="103"/>
      <c r="AP642" s="103"/>
      <c r="AQ642" s="103"/>
      <c r="AR642" s="103"/>
      <c r="AS642" s="103"/>
      <c r="AT642" s="103"/>
      <c r="AU642" s="103"/>
      <c r="AV642" s="103"/>
      <c r="AW642" s="103"/>
      <c r="AX642" s="103"/>
      <c r="AY642" s="103"/>
      <c r="AZ642" s="103"/>
      <c r="BA642" s="103"/>
      <c r="BB642" s="103"/>
      <c r="BC642" s="103"/>
      <c r="BD642" s="103"/>
      <c r="BE642" s="103"/>
      <c r="BF642" s="103"/>
      <c r="BG642" s="103"/>
      <c r="BH642" s="103"/>
    </row>
    <row r="643" spans="1:60" s="101" customFormat="1" ht="15" customHeight="1" x14ac:dyDescent="0.2">
      <c r="A643" s="1065" t="s">
        <v>5</v>
      </c>
      <c r="B643" s="1065" t="s">
        <v>23</v>
      </c>
      <c r="C643" s="1065" t="s">
        <v>22</v>
      </c>
      <c r="D643" s="1065" t="s">
        <v>8</v>
      </c>
      <c r="E643" s="1065" t="s">
        <v>9</v>
      </c>
      <c r="F643" s="1065"/>
      <c r="G643" s="103"/>
      <c r="H643" s="103"/>
      <c r="I643" s="103"/>
      <c r="J643" s="103"/>
      <c r="K643" s="103"/>
      <c r="L643" s="103"/>
      <c r="M643" s="103"/>
      <c r="N643" s="103"/>
      <c r="O643" s="103"/>
      <c r="P643" s="103"/>
      <c r="Q643" s="103"/>
      <c r="R643" s="103"/>
      <c r="S643" s="103"/>
      <c r="T643" s="103"/>
      <c r="U643" s="103"/>
      <c r="V643" s="103"/>
      <c r="W643" s="103"/>
      <c r="X643" s="103"/>
      <c r="Y643" s="103"/>
      <c r="Z643" s="103"/>
      <c r="AA643" s="103"/>
      <c r="AB643" s="103"/>
      <c r="AC643" s="103"/>
      <c r="AD643" s="103"/>
      <c r="AE643" s="103"/>
      <c r="AF643" s="103"/>
      <c r="AG643" s="103"/>
      <c r="AH643" s="103"/>
      <c r="AI643" s="103"/>
      <c r="AJ643" s="103"/>
      <c r="AK643" s="103"/>
      <c r="AL643" s="103"/>
      <c r="AM643" s="103"/>
      <c r="AN643" s="103"/>
      <c r="AO643" s="103"/>
      <c r="AP643" s="103"/>
      <c r="AQ643" s="103"/>
      <c r="AR643" s="103"/>
      <c r="AS643" s="103"/>
      <c r="AT643" s="103"/>
      <c r="AU643" s="103"/>
      <c r="AV643" s="103"/>
      <c r="AW643" s="103"/>
      <c r="AX643" s="103"/>
      <c r="AY643" s="103"/>
      <c r="AZ643" s="103"/>
      <c r="BA643" s="103"/>
      <c r="BB643" s="103"/>
      <c r="BC643" s="103"/>
      <c r="BD643" s="103"/>
      <c r="BE643" s="103"/>
      <c r="BF643" s="103"/>
      <c r="BG643" s="103"/>
      <c r="BH643" s="103"/>
    </row>
    <row r="644" spans="1:60" s="101" customFormat="1" ht="15" customHeight="1" x14ac:dyDescent="0.2">
      <c r="A644" s="87"/>
      <c r="B644" s="1"/>
      <c r="C644" s="2" t="s">
        <v>27</v>
      </c>
      <c r="D644" s="62"/>
      <c r="E644" s="455"/>
      <c r="F644" s="494">
        <f>F642</f>
        <v>131308.06</v>
      </c>
      <c r="G644" s="103"/>
      <c r="H644" s="103"/>
      <c r="I644" s="103"/>
      <c r="J644" s="103"/>
      <c r="K644" s="103"/>
      <c r="L644" s="103"/>
      <c r="M644" s="103"/>
      <c r="N644" s="103"/>
      <c r="O644" s="103"/>
      <c r="P644" s="103"/>
      <c r="Q644" s="103"/>
      <c r="R644" s="103"/>
      <c r="S644" s="103"/>
      <c r="T644" s="103"/>
      <c r="U644" s="103"/>
      <c r="V644" s="103"/>
      <c r="W644" s="103"/>
      <c r="X644" s="103"/>
      <c r="Y644" s="103"/>
      <c r="Z644" s="103"/>
      <c r="AA644" s="103"/>
      <c r="AB644" s="103"/>
      <c r="AC644" s="103"/>
      <c r="AD644" s="103"/>
      <c r="AE644" s="103"/>
      <c r="AF644" s="103"/>
      <c r="AG644" s="103"/>
      <c r="AH644" s="103"/>
      <c r="AI644" s="103"/>
      <c r="AJ644" s="103"/>
      <c r="AK644" s="103"/>
      <c r="AL644" s="103"/>
      <c r="AM644" s="103"/>
      <c r="AN644" s="103"/>
      <c r="AO644" s="103"/>
      <c r="AP644" s="103"/>
      <c r="AQ644" s="103"/>
      <c r="AR644" s="103"/>
      <c r="AS644" s="103"/>
      <c r="AT644" s="103"/>
      <c r="AU644" s="103"/>
      <c r="AV644" s="103"/>
      <c r="AW644" s="103"/>
      <c r="AX644" s="103"/>
      <c r="AY644" s="103"/>
      <c r="AZ644" s="103"/>
      <c r="BA644" s="103"/>
      <c r="BB644" s="103"/>
      <c r="BC644" s="103"/>
      <c r="BD644" s="103"/>
      <c r="BE644" s="103"/>
      <c r="BF644" s="103"/>
      <c r="BG644" s="103"/>
      <c r="BH644" s="103"/>
    </row>
    <row r="645" spans="1:60" s="101" customFormat="1" ht="15" customHeight="1" x14ac:dyDescent="0.2">
      <c r="A645" s="559"/>
      <c r="B645" s="27"/>
      <c r="C645" s="2" t="s">
        <v>751</v>
      </c>
      <c r="D645" s="63"/>
      <c r="E645" s="455"/>
      <c r="F645" s="494">
        <f>F644</f>
        <v>131308.06</v>
      </c>
      <c r="G645" s="112"/>
      <c r="H645" s="103"/>
      <c r="I645" s="103"/>
      <c r="J645" s="103"/>
      <c r="K645" s="103"/>
      <c r="L645" s="103"/>
      <c r="M645" s="103"/>
      <c r="N645" s="103"/>
      <c r="O645" s="103"/>
      <c r="P645" s="103"/>
      <c r="Q645" s="103"/>
      <c r="R645" s="103"/>
      <c r="S645" s="103"/>
      <c r="T645" s="103"/>
      <c r="U645" s="103"/>
      <c r="V645" s="103"/>
      <c r="W645" s="103"/>
      <c r="X645" s="103"/>
      <c r="Y645" s="103"/>
      <c r="Z645" s="103"/>
      <c r="AA645" s="103"/>
      <c r="AB645" s="103"/>
      <c r="AC645" s="103"/>
      <c r="AD645" s="103"/>
      <c r="AE645" s="103"/>
      <c r="AF645" s="103"/>
      <c r="AG645" s="103"/>
      <c r="AH645" s="103"/>
      <c r="AI645" s="103"/>
      <c r="AJ645" s="103"/>
      <c r="AK645" s="103"/>
      <c r="AL645" s="103"/>
      <c r="AM645" s="103"/>
      <c r="AN645" s="103"/>
      <c r="AO645" s="103"/>
      <c r="AP645" s="103"/>
      <c r="AQ645" s="103"/>
      <c r="AR645" s="103"/>
      <c r="AS645" s="103"/>
      <c r="AT645" s="103"/>
      <c r="AU645" s="103"/>
      <c r="AV645" s="103"/>
      <c r="AW645" s="103"/>
      <c r="AX645" s="103"/>
      <c r="AY645" s="103"/>
      <c r="AZ645" s="103"/>
      <c r="BA645" s="103"/>
      <c r="BB645" s="103"/>
      <c r="BC645" s="103"/>
      <c r="BD645" s="103"/>
      <c r="BE645" s="103"/>
      <c r="BF645" s="103"/>
      <c r="BG645" s="103"/>
      <c r="BH645" s="103"/>
    </row>
    <row r="646" spans="1:60" s="101" customFormat="1" ht="15" customHeight="1" x14ac:dyDescent="0.2">
      <c r="A646" s="87"/>
      <c r="B646" s="27"/>
      <c r="C646" s="2" t="s">
        <v>1358</v>
      </c>
      <c r="D646" s="62"/>
      <c r="E646" s="717">
        <v>175</v>
      </c>
      <c r="F646" s="494">
        <f>F645-E646</f>
        <v>131133.06</v>
      </c>
      <c r="G646" s="103"/>
      <c r="H646" s="103"/>
      <c r="I646" s="103"/>
      <c r="J646" s="103"/>
      <c r="K646" s="103"/>
      <c r="L646" s="103"/>
      <c r="M646" s="103"/>
      <c r="N646" s="103"/>
      <c r="O646" s="103"/>
      <c r="P646" s="103"/>
      <c r="Q646" s="103"/>
      <c r="R646" s="103"/>
      <c r="S646" s="103"/>
      <c r="T646" s="103"/>
      <c r="U646" s="103"/>
      <c r="V646" s="103"/>
      <c r="W646" s="103"/>
      <c r="X646" s="103"/>
      <c r="Y646" s="103"/>
      <c r="Z646" s="103"/>
      <c r="AA646" s="103"/>
      <c r="AB646" s="103"/>
      <c r="AC646" s="103"/>
      <c r="AD646" s="103"/>
      <c r="AE646" s="103"/>
      <c r="AF646" s="103"/>
      <c r="AG646" s="103"/>
      <c r="AH646" s="103"/>
      <c r="AI646" s="103"/>
      <c r="AJ646" s="103"/>
      <c r="AK646" s="103"/>
      <c r="AL646" s="103"/>
      <c r="AM646" s="103"/>
      <c r="AN646" s="103"/>
      <c r="AO646" s="103"/>
      <c r="AP646" s="103"/>
      <c r="AQ646" s="103"/>
      <c r="AR646" s="103"/>
      <c r="AS646" s="103"/>
      <c r="AT646" s="103"/>
      <c r="AU646" s="103"/>
      <c r="AV646" s="103"/>
      <c r="AW646" s="103"/>
      <c r="AX646" s="103"/>
      <c r="AY646" s="103"/>
      <c r="AZ646" s="103"/>
      <c r="BA646" s="103"/>
      <c r="BB646" s="103"/>
      <c r="BC646" s="103"/>
      <c r="BD646" s="103"/>
      <c r="BE646" s="103"/>
      <c r="BF646" s="103"/>
      <c r="BG646" s="103"/>
      <c r="BH646" s="103"/>
    </row>
    <row r="647" spans="1:60" s="101" customFormat="1" ht="15" customHeight="1" x14ac:dyDescent="0.2">
      <c r="A647" s="59"/>
      <c r="B647" s="7"/>
      <c r="C647" s="31"/>
      <c r="D647" s="74"/>
      <c r="E647" s="283"/>
      <c r="F647" s="116"/>
      <c r="G647" s="103"/>
      <c r="H647" s="103"/>
      <c r="I647" s="103"/>
      <c r="J647" s="103"/>
      <c r="K647" s="103"/>
      <c r="L647" s="103"/>
      <c r="M647" s="103"/>
      <c r="N647" s="103"/>
      <c r="O647" s="103"/>
      <c r="P647" s="103"/>
      <c r="Q647" s="103"/>
      <c r="R647" s="103"/>
      <c r="S647" s="103"/>
      <c r="T647" s="103"/>
      <c r="U647" s="103"/>
      <c r="V647" s="103"/>
      <c r="W647" s="103"/>
      <c r="X647" s="103"/>
      <c r="Y647" s="103"/>
      <c r="Z647" s="103"/>
      <c r="AA647" s="103"/>
      <c r="AB647" s="103"/>
      <c r="AC647" s="103"/>
      <c r="AD647" s="103"/>
      <c r="AE647" s="103"/>
      <c r="AF647" s="103"/>
      <c r="AG647" s="103"/>
      <c r="AH647" s="103"/>
      <c r="AI647" s="103"/>
      <c r="AJ647" s="103"/>
      <c r="AK647" s="103"/>
      <c r="AL647" s="103"/>
      <c r="AM647" s="103"/>
      <c r="AN647" s="103"/>
      <c r="AO647" s="103"/>
      <c r="AP647" s="103"/>
      <c r="AQ647" s="103"/>
      <c r="AR647" s="103"/>
      <c r="AS647" s="103"/>
      <c r="AT647" s="103"/>
      <c r="AU647" s="103"/>
      <c r="AV647" s="103"/>
      <c r="AW647" s="103"/>
      <c r="AX647" s="103"/>
      <c r="AY647" s="103"/>
      <c r="AZ647" s="103"/>
      <c r="BA647" s="103"/>
      <c r="BB647" s="103"/>
      <c r="BC647" s="103"/>
      <c r="BD647" s="103"/>
      <c r="BE647" s="103"/>
      <c r="BF647" s="103"/>
      <c r="BG647" s="103"/>
      <c r="BH647" s="103"/>
    </row>
    <row r="648" spans="1:60" ht="15" customHeight="1" x14ac:dyDescent="0.2">
      <c r="A648" s="59"/>
      <c r="B648" s="7"/>
      <c r="C648" s="31"/>
      <c r="D648" s="74"/>
      <c r="E648" s="283"/>
      <c r="F648" s="116"/>
    </row>
    <row r="649" spans="1:60" ht="15" customHeight="1" x14ac:dyDescent="0.25">
      <c r="A649" s="1171" t="s">
        <v>0</v>
      </c>
      <c r="B649" s="1171"/>
      <c r="C649" s="1171"/>
      <c r="D649" s="1171"/>
      <c r="E649" s="1171"/>
      <c r="F649" s="1171"/>
    </row>
    <row r="650" spans="1:60" ht="15" customHeight="1" x14ac:dyDescent="0.25">
      <c r="A650" s="1171" t="s">
        <v>1</v>
      </c>
      <c r="B650" s="1171"/>
      <c r="C650" s="1171"/>
      <c r="D650" s="1171"/>
      <c r="E650" s="1171"/>
      <c r="F650" s="1171"/>
    </row>
    <row r="651" spans="1:60" ht="15" customHeight="1" x14ac:dyDescent="0.25">
      <c r="A651" s="1173" t="s">
        <v>12736</v>
      </c>
      <c r="B651" s="1173"/>
      <c r="C651" s="1173"/>
      <c r="D651" s="1173"/>
      <c r="E651" s="1173"/>
      <c r="F651" s="1173"/>
    </row>
    <row r="652" spans="1:60" ht="15" customHeight="1" x14ac:dyDescent="0.25">
      <c r="A652" s="1173" t="s">
        <v>2</v>
      </c>
      <c r="B652" s="1173"/>
      <c r="C652" s="1173"/>
      <c r="D652" s="1173"/>
      <c r="E652" s="1173"/>
      <c r="F652" s="1173"/>
    </row>
    <row r="653" spans="1:60" ht="24.75" customHeight="1" x14ac:dyDescent="0.25">
      <c r="A653" s="737"/>
      <c r="B653" s="750"/>
      <c r="C653" s="754"/>
      <c r="D653" s="755"/>
      <c r="E653" s="752"/>
      <c r="F653" s="753"/>
    </row>
    <row r="654" spans="1:60" ht="15" customHeight="1" x14ac:dyDescent="0.2">
      <c r="A654" s="1309" t="s">
        <v>30</v>
      </c>
      <c r="B654" s="1309"/>
      <c r="C654" s="1309"/>
      <c r="D654" s="1309"/>
      <c r="E654" s="1309"/>
      <c r="F654" s="1309"/>
    </row>
    <row r="655" spans="1:60" ht="15" customHeight="1" x14ac:dyDescent="0.2">
      <c r="A655" s="1309" t="s">
        <v>4</v>
      </c>
      <c r="B655" s="1309"/>
      <c r="C655" s="1309"/>
      <c r="D655" s="1309"/>
      <c r="E655" s="1309"/>
      <c r="F655" s="726">
        <v>3762.65</v>
      </c>
    </row>
    <row r="656" spans="1:60" ht="15" customHeight="1" x14ac:dyDescent="0.2">
      <c r="A656" s="1065" t="s">
        <v>5</v>
      </c>
      <c r="B656" s="1065" t="s">
        <v>23</v>
      </c>
      <c r="C656" s="1065" t="s">
        <v>22</v>
      </c>
      <c r="D656" s="1065" t="s">
        <v>8</v>
      </c>
      <c r="E656" s="1065" t="s">
        <v>9</v>
      </c>
      <c r="F656" s="1065"/>
    </row>
    <row r="657" spans="1:11" ht="15" customHeight="1" x14ac:dyDescent="0.2">
      <c r="A657" s="134"/>
      <c r="B657" s="27"/>
      <c r="C657" s="1" t="s">
        <v>27</v>
      </c>
      <c r="D657" s="40">
        <v>295540.59999999998</v>
      </c>
      <c r="E657" s="734"/>
      <c r="F657" s="494">
        <f>F655+D657</f>
        <v>299303.25</v>
      </c>
    </row>
    <row r="658" spans="1:11" ht="15" customHeight="1" x14ac:dyDescent="0.2">
      <c r="A658" s="134"/>
      <c r="B658" s="27"/>
      <c r="C658" s="1" t="s">
        <v>387</v>
      </c>
      <c r="D658" s="40"/>
      <c r="E658" s="455"/>
      <c r="F658" s="494">
        <f>F657</f>
        <v>299303.25</v>
      </c>
    </row>
    <row r="659" spans="1:11" ht="15" customHeight="1" x14ac:dyDescent="0.2">
      <c r="A659" s="134"/>
      <c r="B659" s="27"/>
      <c r="C659" s="530" t="s">
        <v>2479</v>
      </c>
      <c r="D659" s="62"/>
      <c r="E659" s="40">
        <v>1141.79</v>
      </c>
      <c r="F659" s="494">
        <f>F658-E659</f>
        <v>298161.46000000002</v>
      </c>
    </row>
    <row r="660" spans="1:11" ht="15" customHeight="1" x14ac:dyDescent="0.2">
      <c r="A660" s="134"/>
      <c r="B660" s="27"/>
      <c r="C660" s="2" t="s">
        <v>1083</v>
      </c>
      <c r="D660" s="62"/>
      <c r="E660" s="455"/>
      <c r="F660" s="494">
        <f t="shared" ref="F660:F661" si="11">F659-E660</f>
        <v>298161.46000000002</v>
      </c>
    </row>
    <row r="661" spans="1:11" ht="15" customHeight="1" x14ac:dyDescent="0.2">
      <c r="A661" s="303"/>
      <c r="B661" s="308"/>
      <c r="C661" s="33" t="s">
        <v>1358</v>
      </c>
      <c r="D661" s="66"/>
      <c r="E661" s="823">
        <v>175</v>
      </c>
      <c r="F661" s="567">
        <f t="shared" si="11"/>
        <v>297986.46000000002</v>
      </c>
    </row>
    <row r="662" spans="1:11" ht="33" customHeight="1" x14ac:dyDescent="0.2">
      <c r="A662" s="962">
        <v>44588</v>
      </c>
      <c r="B662" s="935">
        <v>2582</v>
      </c>
      <c r="C662" s="963" t="s">
        <v>13368</v>
      </c>
      <c r="D662" s="959"/>
      <c r="E662" s="1054">
        <v>87639.52</v>
      </c>
      <c r="F662" s="567">
        <f>+F661-E662</f>
        <v>210346.94</v>
      </c>
    </row>
    <row r="663" spans="1:11" ht="37.5" customHeight="1" x14ac:dyDescent="0.2">
      <c r="A663" s="962">
        <v>44588</v>
      </c>
      <c r="B663" s="925">
        <v>2583</v>
      </c>
      <c r="C663" s="963" t="s">
        <v>13369</v>
      </c>
      <c r="D663" s="959"/>
      <c r="E663" s="1054">
        <v>1950</v>
      </c>
      <c r="F663" s="1055">
        <f>+F662-E663</f>
        <v>208396.94</v>
      </c>
    </row>
    <row r="664" spans="1:11" ht="53.25" customHeight="1" x14ac:dyDescent="0.2">
      <c r="A664" s="962">
        <v>44588</v>
      </c>
      <c r="B664" s="925">
        <v>2584</v>
      </c>
      <c r="C664" s="963" t="s">
        <v>13370</v>
      </c>
      <c r="D664" s="959"/>
      <c r="E664" s="1054">
        <v>3000</v>
      </c>
      <c r="F664" s="567">
        <f t="shared" ref="F664:F676" si="12">+F663-E664</f>
        <v>205396.94</v>
      </c>
    </row>
    <row r="665" spans="1:11" ht="51.75" customHeight="1" x14ac:dyDescent="0.2">
      <c r="A665" s="962">
        <v>44588</v>
      </c>
      <c r="B665" s="925">
        <v>2585</v>
      </c>
      <c r="C665" s="963" t="s">
        <v>13370</v>
      </c>
      <c r="D665" s="959"/>
      <c r="E665" s="1054">
        <v>3400</v>
      </c>
      <c r="F665" s="567">
        <f t="shared" si="12"/>
        <v>201996.94</v>
      </c>
    </row>
    <row r="666" spans="1:11" ht="39" customHeight="1" x14ac:dyDescent="0.2">
      <c r="A666" s="962">
        <v>44588</v>
      </c>
      <c r="B666" s="925">
        <v>2586</v>
      </c>
      <c r="C666" s="963" t="s">
        <v>13371</v>
      </c>
      <c r="D666" s="959"/>
      <c r="E666" s="1054">
        <v>2200</v>
      </c>
      <c r="F666" s="567">
        <f t="shared" si="12"/>
        <v>199796.94</v>
      </c>
    </row>
    <row r="667" spans="1:11" ht="37.5" customHeight="1" x14ac:dyDescent="0.2">
      <c r="A667" s="962">
        <v>44588</v>
      </c>
      <c r="B667" s="925">
        <v>2587</v>
      </c>
      <c r="C667" s="963" t="s">
        <v>13372</v>
      </c>
      <c r="D667" s="959"/>
      <c r="E667" s="1054">
        <v>1950</v>
      </c>
      <c r="F667" s="567">
        <f t="shared" si="12"/>
        <v>197846.94</v>
      </c>
      <c r="K667" s="14" t="s">
        <v>12760</v>
      </c>
    </row>
    <row r="668" spans="1:11" ht="33" customHeight="1" x14ac:dyDescent="0.2">
      <c r="A668" s="962">
        <v>44588</v>
      </c>
      <c r="B668" s="925">
        <v>2588</v>
      </c>
      <c r="C668" s="963" t="s">
        <v>13373</v>
      </c>
      <c r="D668" s="959"/>
      <c r="E668" s="1054">
        <v>3950</v>
      </c>
      <c r="F668" s="567">
        <f t="shared" si="12"/>
        <v>193896.94</v>
      </c>
    </row>
    <row r="669" spans="1:11" ht="36.75" customHeight="1" x14ac:dyDescent="0.2">
      <c r="A669" s="962">
        <v>44588</v>
      </c>
      <c r="B669" s="925">
        <v>2589</v>
      </c>
      <c r="C669" s="963" t="s">
        <v>13374</v>
      </c>
      <c r="D669" s="959"/>
      <c r="E669" s="1054">
        <v>1350</v>
      </c>
      <c r="F669" s="567">
        <f t="shared" si="12"/>
        <v>192546.94</v>
      </c>
    </row>
    <row r="670" spans="1:11" ht="31.5" customHeight="1" x14ac:dyDescent="0.2">
      <c r="A670" s="962">
        <v>44588</v>
      </c>
      <c r="B670" s="925">
        <v>2590</v>
      </c>
      <c r="C670" s="963" t="s">
        <v>13375</v>
      </c>
      <c r="D670" s="959"/>
      <c r="E670" s="1054">
        <v>8750</v>
      </c>
      <c r="F670" s="567">
        <f t="shared" si="12"/>
        <v>183796.94</v>
      </c>
    </row>
    <row r="671" spans="1:11" ht="34.5" customHeight="1" x14ac:dyDescent="0.2">
      <c r="A671" s="962">
        <v>44588</v>
      </c>
      <c r="B671" s="925">
        <v>2591</v>
      </c>
      <c r="C671" s="963" t="s">
        <v>13376</v>
      </c>
      <c r="D671" s="961"/>
      <c r="E671" s="1054">
        <v>2450</v>
      </c>
      <c r="F671" s="567">
        <f t="shared" si="12"/>
        <v>181346.94</v>
      </c>
    </row>
    <row r="672" spans="1:11" ht="40.5" customHeight="1" x14ac:dyDescent="0.2">
      <c r="A672" s="962">
        <v>44588</v>
      </c>
      <c r="B672" s="925">
        <v>2592</v>
      </c>
      <c r="C672" s="963" t="s">
        <v>13377</v>
      </c>
      <c r="D672" s="961"/>
      <c r="E672" s="1054">
        <v>1700</v>
      </c>
      <c r="F672" s="567">
        <f t="shared" si="12"/>
        <v>179646.94</v>
      </c>
    </row>
    <row r="673" spans="1:10" ht="35.25" customHeight="1" x14ac:dyDescent="0.2">
      <c r="A673" s="962">
        <v>44588</v>
      </c>
      <c r="B673" s="925">
        <v>2593</v>
      </c>
      <c r="C673" s="963" t="s">
        <v>13378</v>
      </c>
      <c r="D673" s="961"/>
      <c r="E673" s="1054">
        <v>1700</v>
      </c>
      <c r="F673" s="567">
        <f t="shared" si="12"/>
        <v>177946.94</v>
      </c>
    </row>
    <row r="674" spans="1:10" ht="39" customHeight="1" x14ac:dyDescent="0.2">
      <c r="A674" s="962">
        <v>44588</v>
      </c>
      <c r="B674" s="925">
        <v>2594</v>
      </c>
      <c r="C674" s="963" t="s">
        <v>13379</v>
      </c>
      <c r="D674" s="961"/>
      <c r="E674" s="1054">
        <v>84323.56</v>
      </c>
      <c r="F674" s="567">
        <f t="shared" si="12"/>
        <v>93623.38</v>
      </c>
    </row>
    <row r="675" spans="1:10" ht="39" customHeight="1" x14ac:dyDescent="0.2">
      <c r="A675" s="962">
        <v>44588</v>
      </c>
      <c r="B675" s="925">
        <v>2595</v>
      </c>
      <c r="C675" s="963" t="s">
        <v>13367</v>
      </c>
      <c r="D675" s="961"/>
      <c r="E675" s="1054">
        <v>77348.42</v>
      </c>
      <c r="F675" s="567">
        <f t="shared" si="12"/>
        <v>16274.960000000006</v>
      </c>
    </row>
    <row r="676" spans="1:10" ht="31.5" customHeight="1" x14ac:dyDescent="0.2">
      <c r="A676" s="962">
        <v>44592</v>
      </c>
      <c r="B676" s="935">
        <v>2596</v>
      </c>
      <c r="C676" s="963" t="s">
        <v>13380</v>
      </c>
      <c r="D676" s="961"/>
      <c r="E676" s="1054">
        <v>7153.63</v>
      </c>
      <c r="F676" s="494">
        <f t="shared" si="12"/>
        <v>9121.3300000000054</v>
      </c>
    </row>
    <row r="677" spans="1:10" ht="15" customHeight="1" x14ac:dyDescent="0.25">
      <c r="A677" s="1052"/>
      <c r="B677" s="1053"/>
      <c r="C677" s="934"/>
      <c r="D677" s="69"/>
      <c r="E677" s="772"/>
      <c r="F677" s="112"/>
    </row>
    <row r="678" spans="1:10" ht="15" customHeight="1" x14ac:dyDescent="0.25">
      <c r="A678" s="1052"/>
      <c r="B678" s="1053"/>
      <c r="C678" s="934"/>
      <c r="D678" s="69"/>
      <c r="E678" s="772"/>
      <c r="F678" s="112"/>
    </row>
    <row r="679" spans="1:10" s="1064" customFormat="1" ht="15" customHeight="1" x14ac:dyDescent="0.25">
      <c r="A679" s="1321" t="s">
        <v>13519</v>
      </c>
      <c r="B679" s="1321"/>
      <c r="C679" s="1321"/>
      <c r="D679" s="1321"/>
      <c r="E679" s="1321"/>
      <c r="F679" s="1321"/>
    </row>
    <row r="680" spans="1:10" ht="15" customHeight="1" x14ac:dyDescent="0.25">
      <c r="A680" s="1171" t="s">
        <v>1</v>
      </c>
      <c r="B680" s="1171"/>
      <c r="C680" s="1171"/>
      <c r="D680" s="1171"/>
      <c r="E680" s="1171"/>
      <c r="F680" s="1171"/>
    </row>
    <row r="681" spans="1:10" ht="15" customHeight="1" x14ac:dyDescent="0.25">
      <c r="A681" s="1173" t="s">
        <v>12736</v>
      </c>
      <c r="B681" s="1173"/>
      <c r="C681" s="1173"/>
      <c r="D681" s="1173"/>
      <c r="E681" s="1173"/>
      <c r="F681" s="1173"/>
    </row>
    <row r="682" spans="1:10" ht="15" customHeight="1" x14ac:dyDescent="0.25">
      <c r="A682" s="1173" t="s">
        <v>2</v>
      </c>
      <c r="B682" s="1173"/>
      <c r="C682" s="1173"/>
      <c r="D682" s="1173"/>
      <c r="E682" s="1173"/>
      <c r="F682" s="1173"/>
    </row>
    <row r="683" spans="1:10" ht="15" customHeight="1" x14ac:dyDescent="0.25">
      <c r="A683" s="737"/>
      <c r="B683" s="750"/>
      <c r="C683" s="754"/>
      <c r="D683" s="755"/>
      <c r="E683" s="752"/>
      <c r="F683" s="753"/>
    </row>
    <row r="684" spans="1:10" ht="15" customHeight="1" x14ac:dyDescent="0.2">
      <c r="A684" s="1309" t="s">
        <v>29</v>
      </c>
      <c r="B684" s="1309"/>
      <c r="C684" s="1309"/>
      <c r="D684" s="1309"/>
      <c r="E684" s="1309"/>
      <c r="F684" s="1309"/>
      <c r="G684" s="25"/>
    </row>
    <row r="685" spans="1:10" ht="15" customHeight="1" x14ac:dyDescent="0.2">
      <c r="A685" s="1309" t="s">
        <v>4</v>
      </c>
      <c r="B685" s="1309"/>
      <c r="C685" s="1309"/>
      <c r="D685" s="1309"/>
      <c r="E685" s="1309"/>
      <c r="F685" s="726">
        <v>2598.91</v>
      </c>
      <c r="H685" s="857"/>
      <c r="I685" s="857"/>
      <c r="J685" s="857"/>
    </row>
    <row r="686" spans="1:10" ht="15" customHeight="1" x14ac:dyDescent="0.2">
      <c r="A686" s="1065" t="s">
        <v>5</v>
      </c>
      <c r="B686" s="1065" t="s">
        <v>23</v>
      </c>
      <c r="C686" s="1065" t="s">
        <v>22</v>
      </c>
      <c r="D686" s="1065" t="s">
        <v>8</v>
      </c>
      <c r="E686" s="1065" t="s">
        <v>9</v>
      </c>
      <c r="F686" s="1065" t="s">
        <v>6181</v>
      </c>
      <c r="G686" s="857"/>
      <c r="H686" s="857"/>
      <c r="I686" s="857"/>
      <c r="J686" s="857"/>
    </row>
    <row r="687" spans="1:10" ht="15" customHeight="1" x14ac:dyDescent="0.2">
      <c r="A687" s="61"/>
      <c r="B687" s="1"/>
      <c r="C687" s="2" t="s">
        <v>27</v>
      </c>
      <c r="D687" s="970">
        <v>10258176.130000001</v>
      </c>
      <c r="E687" s="40"/>
      <c r="F687" s="494">
        <f>F685+D687</f>
        <v>10260775.040000001</v>
      </c>
      <c r="G687" s="857"/>
      <c r="H687" s="857"/>
      <c r="I687" s="857"/>
      <c r="J687" s="857"/>
    </row>
    <row r="688" spans="1:10" ht="15" customHeight="1" x14ac:dyDescent="0.2">
      <c r="A688" s="61"/>
      <c r="B688" s="1"/>
      <c r="C688" s="2" t="s">
        <v>1084</v>
      </c>
      <c r="D688" s="62"/>
      <c r="E688" s="455"/>
      <c r="F688" s="494">
        <f>F687</f>
        <v>10260775.040000001</v>
      </c>
    </row>
    <row r="689" spans="1:61" ht="15" customHeight="1" x14ac:dyDescent="0.2">
      <c r="A689" s="61"/>
      <c r="B689" s="1"/>
      <c r="C689" s="530" t="s">
        <v>2479</v>
      </c>
      <c r="D689" s="62"/>
      <c r="E689" s="455">
        <v>3477.23</v>
      </c>
      <c r="F689" s="494">
        <f>F688-E689</f>
        <v>10257297.810000001</v>
      </c>
    </row>
    <row r="690" spans="1:61" ht="15" customHeight="1" x14ac:dyDescent="0.2">
      <c r="A690" s="61"/>
      <c r="B690" s="1"/>
      <c r="C690" s="530" t="s">
        <v>34</v>
      </c>
      <c r="D690" s="40">
        <v>457.6</v>
      </c>
      <c r="E690" s="455"/>
      <c r="F690" s="494">
        <f>F689+D690</f>
        <v>10257755.41</v>
      </c>
    </row>
    <row r="691" spans="1:61" ht="15" customHeight="1" x14ac:dyDescent="0.2">
      <c r="A691" s="61"/>
      <c r="B691" s="1"/>
      <c r="C691" s="2" t="s">
        <v>1083</v>
      </c>
      <c r="D691" s="62"/>
      <c r="E691" s="455">
        <v>500</v>
      </c>
      <c r="F691" s="494">
        <f t="shared" ref="F691:F744" si="13">F690-E691</f>
        <v>10257255.41</v>
      </c>
    </row>
    <row r="692" spans="1:61" s="452" customFormat="1" ht="15" customHeight="1" x14ac:dyDescent="0.2">
      <c r="A692" s="87"/>
      <c r="B692" s="27"/>
      <c r="C692" s="2" t="s">
        <v>1358</v>
      </c>
      <c r="D692" s="62"/>
      <c r="E692" s="717">
        <v>175</v>
      </c>
      <c r="F692" s="494">
        <f t="shared" si="13"/>
        <v>10257080.41</v>
      </c>
      <c r="G692" s="1046"/>
      <c r="H692" s="279"/>
      <c r="I692" s="279"/>
      <c r="J692" s="279"/>
      <c r="K692" s="279"/>
      <c r="L692" s="279"/>
      <c r="M692" s="279"/>
      <c r="N692" s="279"/>
      <c r="O692" s="279"/>
      <c r="P692" s="279"/>
      <c r="Q692" s="279"/>
      <c r="R692" s="279"/>
      <c r="S692" s="279"/>
      <c r="T692" s="279"/>
      <c r="U692" s="279"/>
      <c r="V692" s="279"/>
      <c r="W692" s="279"/>
      <c r="X692" s="279"/>
      <c r="Y692" s="279"/>
      <c r="Z692" s="279"/>
      <c r="AA692" s="279"/>
      <c r="AB692" s="279"/>
      <c r="AC692" s="279"/>
      <c r="AD692" s="279"/>
      <c r="AE692" s="279"/>
      <c r="AF692" s="279"/>
      <c r="AG692" s="279"/>
      <c r="AH692" s="279"/>
      <c r="AI692" s="279"/>
      <c r="AJ692" s="279"/>
      <c r="AK692" s="279"/>
      <c r="AL692" s="279"/>
      <c r="AM692" s="279"/>
      <c r="AN692" s="279"/>
      <c r="AO692" s="279"/>
      <c r="AP692" s="279"/>
      <c r="AQ692" s="279"/>
      <c r="AR692" s="279"/>
      <c r="AS692" s="279"/>
      <c r="AT692" s="279"/>
      <c r="AU692" s="279"/>
      <c r="AV692" s="279"/>
      <c r="AW692" s="279"/>
      <c r="AX692" s="279"/>
      <c r="AY692" s="279"/>
      <c r="AZ692" s="279"/>
      <c r="BA692" s="279"/>
      <c r="BB692" s="279"/>
      <c r="BC692" s="279"/>
      <c r="BD692" s="279"/>
      <c r="BE692" s="279"/>
      <c r="BF692" s="279"/>
      <c r="BG692" s="279"/>
      <c r="BH692" s="279"/>
      <c r="BI692" s="902"/>
    </row>
    <row r="693" spans="1:61" s="433" customFormat="1" ht="27" customHeight="1" x14ac:dyDescent="0.2">
      <c r="A693" s="892">
        <v>44574</v>
      </c>
      <c r="B693" s="971" t="s">
        <v>13123</v>
      </c>
      <c r="C693" s="882" t="s">
        <v>13101</v>
      </c>
      <c r="D693" s="434"/>
      <c r="E693" s="836">
        <v>57291</v>
      </c>
      <c r="F693" s="494">
        <f t="shared" si="13"/>
        <v>10199789.41</v>
      </c>
      <c r="G693" s="857"/>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625"/>
    </row>
    <row r="694" spans="1:61" ht="40.5" customHeight="1" x14ac:dyDescent="0.2">
      <c r="A694" s="892">
        <v>44574</v>
      </c>
      <c r="B694" s="971" t="s">
        <v>13124</v>
      </c>
      <c r="C694" s="882" t="s">
        <v>13102</v>
      </c>
      <c r="D694" s="434"/>
      <c r="E694" s="836">
        <v>122181.25</v>
      </c>
      <c r="F694" s="494">
        <f t="shared" si="13"/>
        <v>10077608.16</v>
      </c>
    </row>
    <row r="695" spans="1:61" ht="33.75" customHeight="1" x14ac:dyDescent="0.2">
      <c r="A695" s="892">
        <v>44574</v>
      </c>
      <c r="B695" s="971" t="s">
        <v>13125</v>
      </c>
      <c r="C695" s="882" t="s">
        <v>13103</v>
      </c>
      <c r="D695" s="432"/>
      <c r="E695" s="836">
        <v>416412</v>
      </c>
      <c r="F695" s="494">
        <f t="shared" si="13"/>
        <v>9661196.1600000001</v>
      </c>
    </row>
    <row r="696" spans="1:61" ht="34.5" customHeight="1" x14ac:dyDescent="0.2">
      <c r="A696" s="892">
        <v>44574</v>
      </c>
      <c r="B696" s="971" t="s">
        <v>13126</v>
      </c>
      <c r="C696" s="882" t="s">
        <v>13104</v>
      </c>
      <c r="D696" s="969"/>
      <c r="E696" s="836">
        <v>419614.3</v>
      </c>
      <c r="F696" s="494">
        <f t="shared" si="13"/>
        <v>9241581.8599999994</v>
      </c>
    </row>
    <row r="697" spans="1:61" ht="34.5" customHeight="1" x14ac:dyDescent="0.2">
      <c r="A697" s="892">
        <v>44574</v>
      </c>
      <c r="B697" s="971" t="s">
        <v>13127</v>
      </c>
      <c r="C697" s="882" t="s">
        <v>13105</v>
      </c>
      <c r="D697" s="969"/>
      <c r="E697" s="836">
        <v>26469.599999999999</v>
      </c>
      <c r="F697" s="494">
        <f t="shared" si="13"/>
        <v>9215112.2599999998</v>
      </c>
    </row>
    <row r="698" spans="1:61" ht="44.25" customHeight="1" x14ac:dyDescent="0.2">
      <c r="A698" s="892">
        <v>44574</v>
      </c>
      <c r="B698" s="971" t="s">
        <v>13128</v>
      </c>
      <c r="C698" s="882" t="s">
        <v>13106</v>
      </c>
      <c r="D698" s="969"/>
      <c r="E698" s="836">
        <v>93564</v>
      </c>
      <c r="F698" s="494">
        <f t="shared" si="13"/>
        <v>9121548.2599999998</v>
      </c>
    </row>
    <row r="699" spans="1:61" ht="38.25" customHeight="1" x14ac:dyDescent="0.2">
      <c r="A699" s="892">
        <v>44574</v>
      </c>
      <c r="B699" s="971" t="s">
        <v>13129</v>
      </c>
      <c r="C699" s="882" t="s">
        <v>13107</v>
      </c>
      <c r="D699" s="969"/>
      <c r="E699" s="836">
        <v>64696.53</v>
      </c>
      <c r="F699" s="494">
        <f t="shared" si="13"/>
        <v>9056851.7300000004</v>
      </c>
    </row>
    <row r="700" spans="1:61" ht="33.75" customHeight="1" x14ac:dyDescent="0.2">
      <c r="A700" s="892">
        <v>44574</v>
      </c>
      <c r="B700" s="971" t="s">
        <v>13130</v>
      </c>
      <c r="C700" s="882" t="s">
        <v>13108</v>
      </c>
      <c r="D700" s="969"/>
      <c r="E700" s="836">
        <v>31077.26</v>
      </c>
      <c r="F700" s="494">
        <f t="shared" si="13"/>
        <v>9025774.4700000007</v>
      </c>
      <c r="Q700" s="14" t="s">
        <v>13147</v>
      </c>
    </row>
    <row r="701" spans="1:61" ht="39.75" customHeight="1" x14ac:dyDescent="0.2">
      <c r="A701" s="892">
        <v>44574</v>
      </c>
      <c r="B701" s="971" t="s">
        <v>13131</v>
      </c>
      <c r="C701" s="882" t="s">
        <v>13109</v>
      </c>
      <c r="D701" s="969"/>
      <c r="E701" s="836">
        <v>29452.53</v>
      </c>
      <c r="F701" s="494">
        <f t="shared" si="13"/>
        <v>8996321.9400000013</v>
      </c>
    </row>
    <row r="702" spans="1:61" s="628" customFormat="1" ht="24" customHeight="1" x14ac:dyDescent="0.25">
      <c r="A702" s="892">
        <v>44574</v>
      </c>
      <c r="B702" s="971" t="s">
        <v>13132</v>
      </c>
      <c r="C702" s="882" t="s">
        <v>41</v>
      </c>
      <c r="D702" s="969"/>
      <c r="E702" s="1049">
        <v>0</v>
      </c>
      <c r="F702" s="494">
        <f t="shared" si="13"/>
        <v>8996321.9400000013</v>
      </c>
      <c r="G702" s="743"/>
      <c r="H702" s="743"/>
      <c r="I702" s="743"/>
      <c r="J702" s="743"/>
      <c r="K702" s="743"/>
      <c r="L702" s="743"/>
      <c r="M702" s="743"/>
      <c r="N702" s="743"/>
      <c r="O702" s="743"/>
      <c r="P702" s="743"/>
      <c r="Q702" s="743"/>
      <c r="R702" s="743"/>
      <c r="S702" s="743"/>
      <c r="T702" s="743"/>
      <c r="U702" s="743"/>
      <c r="V702" s="743"/>
      <c r="W702" s="743"/>
      <c r="X702" s="743"/>
      <c r="Y702" s="743"/>
      <c r="Z702" s="743"/>
      <c r="AA702" s="743"/>
      <c r="AB702" s="743"/>
      <c r="AC702" s="743"/>
      <c r="AD702" s="743"/>
      <c r="AE702" s="743"/>
      <c r="AF702" s="743"/>
      <c r="AG702" s="743"/>
      <c r="AH702" s="743"/>
      <c r="AI702" s="743"/>
      <c r="AJ702" s="743"/>
      <c r="AK702" s="743"/>
      <c r="AL702" s="743"/>
      <c r="AM702" s="743"/>
      <c r="AN702" s="743"/>
      <c r="AO702" s="743"/>
      <c r="AP702" s="743"/>
      <c r="AQ702" s="743"/>
      <c r="AR702" s="743"/>
      <c r="AS702" s="743"/>
      <c r="AT702" s="743"/>
      <c r="AU702" s="743"/>
      <c r="AV702" s="743"/>
      <c r="AW702" s="743"/>
      <c r="AX702" s="743"/>
      <c r="AY702" s="743"/>
      <c r="AZ702" s="743"/>
      <c r="BA702" s="743"/>
      <c r="BB702" s="743"/>
      <c r="BC702" s="743"/>
      <c r="BD702" s="743"/>
      <c r="BE702" s="743"/>
      <c r="BF702" s="743"/>
      <c r="BG702" s="743"/>
      <c r="BH702" s="743"/>
    </row>
    <row r="703" spans="1:61" s="628" customFormat="1" ht="35.25" customHeight="1" x14ac:dyDescent="0.25">
      <c r="A703" s="892">
        <v>44574</v>
      </c>
      <c r="B703" s="971" t="s">
        <v>13133</v>
      </c>
      <c r="C703" s="882" t="s">
        <v>13110</v>
      </c>
      <c r="D703" s="969"/>
      <c r="E703" s="836">
        <v>99383.5</v>
      </c>
      <c r="F703" s="494">
        <f t="shared" si="13"/>
        <v>8896938.4400000013</v>
      </c>
      <c r="G703" s="743"/>
      <c r="H703" s="743"/>
      <c r="I703" s="743"/>
      <c r="J703" s="743"/>
      <c r="K703" s="743"/>
      <c r="L703" s="743"/>
      <c r="M703" s="743"/>
      <c r="N703" s="743"/>
      <c r="O703" s="743"/>
      <c r="P703" s="743"/>
      <c r="Q703" s="743"/>
      <c r="R703" s="743"/>
      <c r="S703" s="743"/>
      <c r="T703" s="743"/>
      <c r="U703" s="743"/>
      <c r="V703" s="743"/>
      <c r="W703" s="743"/>
      <c r="X703" s="743"/>
      <c r="Y703" s="743"/>
      <c r="Z703" s="743"/>
      <c r="AA703" s="743"/>
      <c r="AB703" s="743"/>
      <c r="AC703" s="743"/>
      <c r="AD703" s="743"/>
      <c r="AE703" s="743"/>
      <c r="AF703" s="743"/>
      <c r="AG703" s="743"/>
      <c r="AH703" s="743"/>
      <c r="AI703" s="743"/>
      <c r="AJ703" s="743"/>
      <c r="AK703" s="743"/>
      <c r="AL703" s="743"/>
      <c r="AM703" s="743"/>
      <c r="AN703" s="743"/>
      <c r="AO703" s="743"/>
      <c r="AP703" s="743"/>
      <c r="AQ703" s="743"/>
      <c r="AR703" s="743"/>
      <c r="AS703" s="743"/>
      <c r="AT703" s="743"/>
      <c r="AU703" s="743"/>
      <c r="AV703" s="743"/>
      <c r="AW703" s="743"/>
      <c r="AX703" s="743"/>
      <c r="AY703" s="743"/>
      <c r="AZ703" s="743"/>
      <c r="BA703" s="743"/>
      <c r="BB703" s="743"/>
      <c r="BC703" s="743"/>
      <c r="BD703" s="743"/>
      <c r="BE703" s="743"/>
      <c r="BF703" s="743"/>
      <c r="BG703" s="743"/>
      <c r="BH703" s="743"/>
    </row>
    <row r="704" spans="1:61" s="628" customFormat="1" ht="39.75" customHeight="1" x14ac:dyDescent="0.25">
      <c r="A704" s="892">
        <v>44574</v>
      </c>
      <c r="B704" s="971" t="s">
        <v>13134</v>
      </c>
      <c r="C704" s="882" t="s">
        <v>13111</v>
      </c>
      <c r="D704" s="969"/>
      <c r="E704" s="836">
        <v>120164.2</v>
      </c>
      <c r="F704" s="494">
        <f t="shared" si="13"/>
        <v>8776774.2400000021</v>
      </c>
      <c r="G704" s="743"/>
      <c r="H704" s="743"/>
      <c r="I704" s="743"/>
      <c r="J704" s="743"/>
      <c r="K704" s="743"/>
      <c r="L704" s="743"/>
      <c r="M704" s="743"/>
      <c r="N704" s="743"/>
      <c r="O704" s="743"/>
      <c r="P704" s="743"/>
      <c r="Q704" s="743"/>
      <c r="R704" s="743"/>
      <c r="S704" s="743"/>
      <c r="T704" s="743"/>
      <c r="U704" s="743"/>
      <c r="V704" s="743"/>
      <c r="W704" s="743"/>
      <c r="X704" s="743"/>
      <c r="Y704" s="743"/>
      <c r="Z704" s="743"/>
      <c r="AA704" s="743"/>
      <c r="AB704" s="743"/>
      <c r="AC704" s="743"/>
      <c r="AD704" s="743"/>
      <c r="AE704" s="743"/>
      <c r="AF704" s="743"/>
      <c r="AG704" s="743"/>
      <c r="AH704" s="743"/>
      <c r="AI704" s="743"/>
      <c r="AJ704" s="743"/>
      <c r="AK704" s="743"/>
      <c r="AL704" s="743"/>
      <c r="AM704" s="743"/>
      <c r="AN704" s="743"/>
      <c r="AO704" s="743"/>
      <c r="AP704" s="743"/>
      <c r="AQ704" s="743"/>
      <c r="AR704" s="743"/>
      <c r="AS704" s="743"/>
      <c r="AT704" s="743"/>
      <c r="AU704" s="743"/>
      <c r="AV704" s="743"/>
      <c r="AW704" s="743"/>
      <c r="AX704" s="743"/>
      <c r="AY704" s="743"/>
      <c r="AZ704" s="743"/>
      <c r="BA704" s="743"/>
      <c r="BB704" s="743"/>
      <c r="BC704" s="743"/>
      <c r="BD704" s="743"/>
      <c r="BE704" s="743"/>
      <c r="BF704" s="743"/>
      <c r="BG704" s="743"/>
      <c r="BH704" s="743"/>
    </row>
    <row r="705" spans="1:60" s="628" customFormat="1" ht="40.5" customHeight="1" x14ac:dyDescent="0.25">
      <c r="A705" s="892">
        <v>44574</v>
      </c>
      <c r="B705" s="971" t="s">
        <v>13135</v>
      </c>
      <c r="C705" s="882" t="s">
        <v>13112</v>
      </c>
      <c r="D705" s="969"/>
      <c r="E705" s="836">
        <v>58485.37</v>
      </c>
      <c r="F705" s="494">
        <f t="shared" si="13"/>
        <v>8718288.8700000029</v>
      </c>
      <c r="G705" s="743"/>
      <c r="H705" s="743"/>
      <c r="I705" s="743"/>
      <c r="J705" s="743"/>
      <c r="K705" s="743"/>
      <c r="L705" s="743"/>
      <c r="M705" s="743"/>
      <c r="N705" s="743"/>
      <c r="O705" s="743"/>
      <c r="P705" s="743"/>
      <c r="Q705" s="743"/>
      <c r="R705" s="743"/>
      <c r="S705" s="743"/>
      <c r="T705" s="743"/>
      <c r="U705" s="743"/>
      <c r="V705" s="743"/>
      <c r="W705" s="743"/>
      <c r="X705" s="743"/>
      <c r="Y705" s="743"/>
      <c r="Z705" s="743"/>
      <c r="AA705" s="743"/>
      <c r="AB705" s="743"/>
      <c r="AC705" s="743"/>
      <c r="AD705" s="743"/>
      <c r="AE705" s="743"/>
      <c r="AF705" s="743"/>
      <c r="AG705" s="743"/>
      <c r="AH705" s="743"/>
      <c r="AI705" s="743"/>
      <c r="AJ705" s="743"/>
      <c r="AK705" s="743"/>
      <c r="AL705" s="743"/>
      <c r="AM705" s="743"/>
      <c r="AN705" s="743"/>
      <c r="AO705" s="743"/>
      <c r="AP705" s="743"/>
      <c r="AQ705" s="743"/>
      <c r="AR705" s="743"/>
      <c r="AS705" s="743"/>
      <c r="AT705" s="743"/>
      <c r="AU705" s="743"/>
      <c r="AV705" s="743"/>
      <c r="AW705" s="743"/>
      <c r="AX705" s="743"/>
      <c r="AY705" s="743"/>
      <c r="AZ705" s="743"/>
      <c r="BA705" s="743"/>
      <c r="BB705" s="743"/>
      <c r="BC705" s="743"/>
      <c r="BD705" s="743"/>
      <c r="BE705" s="743"/>
      <c r="BF705" s="743"/>
      <c r="BG705" s="743"/>
      <c r="BH705" s="743"/>
    </row>
    <row r="706" spans="1:60" s="628" customFormat="1" ht="43.5" customHeight="1" x14ac:dyDescent="0.25">
      <c r="A706" s="892">
        <v>44574</v>
      </c>
      <c r="B706" s="971" t="s">
        <v>13136</v>
      </c>
      <c r="C706" s="882" t="s">
        <v>13113</v>
      </c>
      <c r="D706" s="969"/>
      <c r="E706" s="836">
        <v>81360</v>
      </c>
      <c r="F706" s="494">
        <f t="shared" si="13"/>
        <v>8636928.8700000029</v>
      </c>
      <c r="G706" s="743"/>
      <c r="H706" s="743"/>
      <c r="I706" s="743"/>
      <c r="J706" s="743"/>
      <c r="K706" s="743"/>
      <c r="L706" s="743"/>
      <c r="M706" s="743"/>
      <c r="N706" s="743"/>
      <c r="O706" s="743"/>
      <c r="P706" s="743"/>
      <c r="Q706" s="743"/>
      <c r="R706" s="743"/>
      <c r="S706" s="743"/>
      <c r="T706" s="743"/>
      <c r="U706" s="743"/>
      <c r="V706" s="743"/>
      <c r="W706" s="743"/>
      <c r="X706" s="743"/>
      <c r="Y706" s="743"/>
      <c r="Z706" s="743"/>
      <c r="AA706" s="743"/>
      <c r="AB706" s="743"/>
      <c r="AC706" s="743"/>
      <c r="AD706" s="743"/>
      <c r="AE706" s="743"/>
      <c r="AF706" s="743"/>
      <c r="AG706" s="743"/>
      <c r="AH706" s="743"/>
      <c r="AI706" s="743"/>
      <c r="AJ706" s="743"/>
      <c r="AK706" s="743"/>
      <c r="AL706" s="743"/>
      <c r="AM706" s="743"/>
      <c r="AN706" s="743"/>
      <c r="AO706" s="743"/>
      <c r="AP706" s="743"/>
      <c r="AQ706" s="743"/>
      <c r="AR706" s="743"/>
      <c r="AS706" s="743"/>
      <c r="AT706" s="743"/>
      <c r="AU706" s="743"/>
      <c r="AV706" s="743"/>
      <c r="AW706" s="743"/>
      <c r="AX706" s="743"/>
      <c r="AY706" s="743"/>
      <c r="AZ706" s="743"/>
      <c r="BA706" s="743"/>
      <c r="BB706" s="743"/>
      <c r="BC706" s="743"/>
      <c r="BD706" s="743"/>
      <c r="BE706" s="743"/>
      <c r="BF706" s="743"/>
      <c r="BG706" s="743"/>
      <c r="BH706" s="743"/>
    </row>
    <row r="707" spans="1:60" s="628" customFormat="1" ht="40.5" customHeight="1" x14ac:dyDescent="0.25">
      <c r="A707" s="892">
        <v>44574</v>
      </c>
      <c r="B707" s="971" t="s">
        <v>13137</v>
      </c>
      <c r="C707" s="882" t="s">
        <v>13114</v>
      </c>
      <c r="D707" s="969"/>
      <c r="E707" s="836">
        <v>77400</v>
      </c>
      <c r="F707" s="494">
        <f t="shared" si="13"/>
        <v>8559528.8700000029</v>
      </c>
      <c r="G707" s="743"/>
      <c r="H707" s="743"/>
      <c r="I707" s="743"/>
      <c r="J707" s="743"/>
      <c r="K707" s="743"/>
      <c r="L707" s="743"/>
      <c r="M707" s="743"/>
      <c r="N707" s="743"/>
      <c r="O707" s="743"/>
      <c r="P707" s="743"/>
      <c r="Q707" s="743"/>
      <c r="R707" s="743"/>
      <c r="S707" s="743"/>
      <c r="T707" s="743"/>
      <c r="U707" s="743"/>
      <c r="V707" s="743"/>
      <c r="W707" s="743"/>
      <c r="X707" s="743"/>
      <c r="Y707" s="743"/>
      <c r="Z707" s="743"/>
      <c r="AA707" s="743"/>
      <c r="AB707" s="743"/>
      <c r="AC707" s="743"/>
      <c r="AD707" s="743"/>
      <c r="AE707" s="743"/>
      <c r="AF707" s="743"/>
      <c r="AG707" s="743"/>
      <c r="AH707" s="743"/>
      <c r="AI707" s="743"/>
      <c r="AJ707" s="743"/>
      <c r="AK707" s="743"/>
      <c r="AL707" s="743"/>
      <c r="AM707" s="743"/>
      <c r="AN707" s="743"/>
      <c r="AO707" s="743"/>
      <c r="AP707" s="743"/>
      <c r="AQ707" s="743"/>
      <c r="AR707" s="743"/>
      <c r="AS707" s="743"/>
      <c r="AT707" s="743"/>
      <c r="AU707" s="743"/>
      <c r="AV707" s="743"/>
      <c r="AW707" s="743"/>
      <c r="AX707" s="743"/>
      <c r="AY707" s="743"/>
      <c r="AZ707" s="743"/>
      <c r="BA707" s="743"/>
      <c r="BB707" s="743"/>
      <c r="BC707" s="743"/>
      <c r="BD707" s="743"/>
      <c r="BE707" s="743"/>
      <c r="BF707" s="743"/>
      <c r="BG707" s="743"/>
      <c r="BH707" s="743"/>
    </row>
    <row r="708" spans="1:60" s="628" customFormat="1" ht="41.25" customHeight="1" x14ac:dyDescent="0.25">
      <c r="A708" s="892">
        <v>44574</v>
      </c>
      <c r="B708" s="971" t="s">
        <v>13138</v>
      </c>
      <c r="C708" s="882" t="s">
        <v>13115</v>
      </c>
      <c r="D708" s="969"/>
      <c r="E708" s="836">
        <v>64560</v>
      </c>
      <c r="F708" s="494">
        <f t="shared" si="13"/>
        <v>8494968.8700000029</v>
      </c>
      <c r="G708" s="743"/>
      <c r="H708" s="743"/>
      <c r="I708" s="743"/>
      <c r="J708" s="743"/>
      <c r="K708" s="743"/>
      <c r="L708" s="743"/>
      <c r="M708" s="743"/>
      <c r="N708" s="743"/>
      <c r="O708" s="743"/>
      <c r="P708" s="743"/>
      <c r="Q708" s="743"/>
      <c r="R708" s="743"/>
      <c r="S708" s="743"/>
      <c r="T708" s="743"/>
      <c r="U708" s="743"/>
      <c r="V708" s="743"/>
      <c r="W708" s="743"/>
      <c r="X708" s="743"/>
      <c r="Y708" s="743"/>
      <c r="Z708" s="743"/>
      <c r="AA708" s="743"/>
      <c r="AB708" s="743"/>
      <c r="AC708" s="743"/>
      <c r="AD708" s="743"/>
      <c r="AE708" s="743"/>
      <c r="AF708" s="743"/>
      <c r="AG708" s="743"/>
      <c r="AH708" s="743"/>
      <c r="AI708" s="743"/>
      <c r="AJ708" s="743"/>
      <c r="AK708" s="743"/>
      <c r="AL708" s="743"/>
      <c r="AM708" s="743"/>
      <c r="AN708" s="743"/>
      <c r="AO708" s="743"/>
      <c r="AP708" s="743"/>
      <c r="AQ708" s="743"/>
      <c r="AR708" s="743"/>
      <c r="AS708" s="743"/>
      <c r="AT708" s="743"/>
      <c r="AU708" s="743"/>
      <c r="AV708" s="743"/>
      <c r="AW708" s="743"/>
      <c r="AX708" s="743"/>
      <c r="AY708" s="743"/>
      <c r="AZ708" s="743"/>
      <c r="BA708" s="743"/>
      <c r="BB708" s="743"/>
      <c r="BC708" s="743"/>
      <c r="BD708" s="743"/>
      <c r="BE708" s="743"/>
      <c r="BF708" s="743"/>
      <c r="BG708" s="743"/>
      <c r="BH708" s="743"/>
    </row>
    <row r="709" spans="1:60" s="628" customFormat="1" ht="33" customHeight="1" x14ac:dyDescent="0.25">
      <c r="A709" s="892">
        <v>44574</v>
      </c>
      <c r="B709" s="971" t="s">
        <v>13139</v>
      </c>
      <c r="C709" s="882" t="s">
        <v>13116</v>
      </c>
      <c r="D709" s="969"/>
      <c r="E709" s="836">
        <v>31514.2</v>
      </c>
      <c r="F709" s="494">
        <f t="shared" si="13"/>
        <v>8463454.6700000037</v>
      </c>
      <c r="G709" s="743"/>
      <c r="H709" s="743"/>
      <c r="I709" s="108"/>
      <c r="J709" s="743"/>
      <c r="K709" s="743"/>
      <c r="L709" s="743"/>
      <c r="M709" s="743"/>
      <c r="N709" s="743"/>
      <c r="O709" s="743"/>
      <c r="P709" s="743"/>
      <c r="Q709" s="743"/>
      <c r="R709" s="743"/>
      <c r="S709" s="743"/>
      <c r="T709" s="743"/>
      <c r="U709" s="743"/>
      <c r="V709" s="743"/>
      <c r="W709" s="743"/>
      <c r="X709" s="743"/>
      <c r="Y709" s="743"/>
      <c r="Z709" s="743"/>
      <c r="AA709" s="743"/>
      <c r="AB709" s="743"/>
      <c r="AC709" s="743"/>
      <c r="AD709" s="743"/>
      <c r="AE709" s="743"/>
      <c r="AF709" s="743"/>
      <c r="AG709" s="743"/>
      <c r="AH709" s="743"/>
      <c r="AI709" s="743"/>
      <c r="AJ709" s="743"/>
      <c r="AK709" s="743"/>
      <c r="AL709" s="743"/>
      <c r="AM709" s="743"/>
      <c r="AN709" s="743"/>
      <c r="AO709" s="743"/>
      <c r="AP709" s="743"/>
      <c r="AQ709" s="743"/>
      <c r="AR709" s="743"/>
      <c r="AS709" s="743"/>
      <c r="AT709" s="743"/>
      <c r="AU709" s="743"/>
      <c r="AV709" s="743"/>
      <c r="AW709" s="743"/>
      <c r="AX709" s="743"/>
      <c r="AY709" s="743"/>
      <c r="AZ709" s="743"/>
      <c r="BA709" s="743"/>
      <c r="BB709" s="743"/>
      <c r="BC709" s="743"/>
      <c r="BD709" s="743"/>
      <c r="BE709" s="743"/>
      <c r="BF709" s="743"/>
      <c r="BG709" s="743"/>
      <c r="BH709" s="743"/>
    </row>
    <row r="710" spans="1:60" s="628" customFormat="1" ht="35.25" customHeight="1" x14ac:dyDescent="0.25">
      <c r="A710" s="892">
        <v>44574</v>
      </c>
      <c r="B710" s="971" t="s">
        <v>13140</v>
      </c>
      <c r="C710" s="882" t="s">
        <v>13117</v>
      </c>
      <c r="D710" s="969"/>
      <c r="E710" s="836">
        <v>123396</v>
      </c>
      <c r="F710" s="494">
        <f t="shared" si="13"/>
        <v>8340058.6700000037</v>
      </c>
      <c r="G710" s="743"/>
      <c r="H710" s="743"/>
      <c r="I710" s="743"/>
      <c r="J710" s="743"/>
      <c r="K710" s="743"/>
      <c r="L710" s="743"/>
      <c r="M710" s="743"/>
      <c r="N710" s="743"/>
      <c r="O710" s="743"/>
      <c r="P710" s="743"/>
      <c r="Q710" s="743"/>
      <c r="R710" s="743"/>
      <c r="S710" s="743"/>
      <c r="T710" s="743"/>
      <c r="U710" s="743"/>
      <c r="V710" s="743"/>
      <c r="W710" s="743"/>
      <c r="X710" s="743"/>
      <c r="Y710" s="743"/>
      <c r="Z710" s="743"/>
      <c r="AA710" s="743"/>
      <c r="AB710" s="743"/>
      <c r="AC710" s="743"/>
      <c r="AD710" s="743"/>
      <c r="AE710" s="743"/>
      <c r="AF710" s="743"/>
      <c r="AG710" s="743"/>
      <c r="AH710" s="743"/>
      <c r="AI710" s="743"/>
      <c r="AJ710" s="743"/>
      <c r="AK710" s="743"/>
      <c r="AL710" s="743"/>
      <c r="AM710" s="743"/>
      <c r="AN710" s="743"/>
      <c r="AO710" s="743"/>
      <c r="AP710" s="743"/>
      <c r="AQ710" s="743"/>
      <c r="AR710" s="743"/>
      <c r="AS710" s="743"/>
      <c r="AT710" s="743"/>
      <c r="AU710" s="743"/>
      <c r="AV710" s="743"/>
      <c r="AW710" s="743"/>
      <c r="AX710" s="743"/>
      <c r="AY710" s="743"/>
      <c r="AZ710" s="743"/>
      <c r="BA710" s="743"/>
      <c r="BB710" s="743"/>
      <c r="BC710" s="743"/>
      <c r="BD710" s="743"/>
      <c r="BE710" s="743"/>
      <c r="BF710" s="743"/>
      <c r="BG710" s="743"/>
      <c r="BH710" s="743"/>
    </row>
    <row r="711" spans="1:60" s="628" customFormat="1" ht="39.75" customHeight="1" x14ac:dyDescent="0.25">
      <c r="A711" s="892">
        <v>44574</v>
      </c>
      <c r="B711" s="971" t="s">
        <v>13141</v>
      </c>
      <c r="C711" s="882" t="s">
        <v>13118</v>
      </c>
      <c r="D711" s="969"/>
      <c r="E711" s="836">
        <v>121814</v>
      </c>
      <c r="F711" s="494">
        <f t="shared" si="13"/>
        <v>8218244.6700000037</v>
      </c>
      <c r="G711" s="743"/>
      <c r="H711" s="743"/>
      <c r="I711" s="743"/>
      <c r="J711" s="743"/>
      <c r="K711" s="743"/>
      <c r="L711" s="743"/>
      <c r="M711" s="743"/>
      <c r="N711" s="743"/>
      <c r="O711" s="743"/>
      <c r="P711" s="743"/>
      <c r="Q711" s="743"/>
      <c r="R711" s="743"/>
      <c r="S711" s="743"/>
      <c r="T711" s="743"/>
      <c r="U711" s="743"/>
      <c r="V711" s="743"/>
      <c r="W711" s="743"/>
      <c r="X711" s="743"/>
      <c r="Y711" s="743"/>
      <c r="Z711" s="743"/>
      <c r="AA711" s="743"/>
      <c r="AB711" s="743"/>
      <c r="AC711" s="743"/>
      <c r="AD711" s="743"/>
      <c r="AE711" s="743"/>
      <c r="AF711" s="743"/>
      <c r="AG711" s="743"/>
      <c r="AH711" s="743"/>
      <c r="AI711" s="743"/>
      <c r="AJ711" s="743"/>
      <c r="AK711" s="743"/>
      <c r="AL711" s="743"/>
      <c r="AM711" s="743"/>
      <c r="AN711" s="743"/>
      <c r="AO711" s="743"/>
      <c r="AP711" s="743"/>
      <c r="AQ711" s="743"/>
      <c r="AR711" s="743"/>
      <c r="AS711" s="743"/>
      <c r="AT711" s="743"/>
      <c r="AU711" s="743"/>
      <c r="AV711" s="743"/>
      <c r="AW711" s="743"/>
      <c r="AX711" s="743"/>
      <c r="AY711" s="743"/>
      <c r="AZ711" s="743"/>
      <c r="BA711" s="743"/>
      <c r="BB711" s="743"/>
      <c r="BC711" s="743"/>
      <c r="BD711" s="743"/>
      <c r="BE711" s="743"/>
      <c r="BF711" s="743"/>
      <c r="BG711" s="743"/>
      <c r="BH711" s="743"/>
    </row>
    <row r="712" spans="1:60" s="628" customFormat="1" ht="31.5" customHeight="1" x14ac:dyDescent="0.25">
      <c r="A712" s="892">
        <v>44574</v>
      </c>
      <c r="B712" s="971" t="s">
        <v>13142</v>
      </c>
      <c r="C712" s="882" t="s">
        <v>13119</v>
      </c>
      <c r="D712" s="969"/>
      <c r="E712" s="836">
        <v>25223.87</v>
      </c>
      <c r="F712" s="494">
        <f t="shared" si="13"/>
        <v>8193020.8000000035</v>
      </c>
      <c r="G712" s="743"/>
      <c r="H712" s="743"/>
      <c r="I712" s="743"/>
      <c r="J712" s="743"/>
      <c r="K712" s="743"/>
      <c r="L712" s="743"/>
      <c r="M712" s="743"/>
      <c r="N712" s="743"/>
      <c r="O712" s="743"/>
      <c r="P712" s="743"/>
      <c r="Q712" s="743"/>
      <c r="R712" s="743"/>
      <c r="S712" s="743"/>
      <c r="T712" s="743"/>
      <c r="U712" s="743"/>
      <c r="V712" s="743"/>
      <c r="W712" s="743"/>
      <c r="X712" s="743"/>
      <c r="Y712" s="743"/>
      <c r="Z712" s="743"/>
      <c r="AA712" s="743"/>
      <c r="AB712" s="743"/>
      <c r="AC712" s="743"/>
      <c r="AD712" s="743"/>
      <c r="AE712" s="743"/>
      <c r="AF712" s="743"/>
      <c r="AG712" s="743"/>
      <c r="AH712" s="743"/>
      <c r="AI712" s="743"/>
      <c r="AJ712" s="743"/>
      <c r="AK712" s="743"/>
      <c r="AL712" s="743"/>
      <c r="AM712" s="743"/>
      <c r="AN712" s="743"/>
      <c r="AO712" s="743"/>
      <c r="AP712" s="743"/>
      <c r="AQ712" s="743"/>
      <c r="AR712" s="743"/>
      <c r="AS712" s="743"/>
      <c r="AT712" s="743"/>
      <c r="AU712" s="743"/>
      <c r="AV712" s="743"/>
      <c r="AW712" s="743"/>
      <c r="AX712" s="743"/>
      <c r="AY712" s="743"/>
      <c r="AZ712" s="743"/>
      <c r="BA712" s="743"/>
      <c r="BB712" s="743"/>
      <c r="BC712" s="743"/>
      <c r="BD712" s="743"/>
      <c r="BE712" s="743"/>
      <c r="BF712" s="743"/>
      <c r="BG712" s="743"/>
      <c r="BH712" s="743"/>
    </row>
    <row r="713" spans="1:60" s="628" customFormat="1" ht="32.25" customHeight="1" x14ac:dyDescent="0.25">
      <c r="A713" s="892">
        <v>44574</v>
      </c>
      <c r="B713" s="971" t="s">
        <v>13143</v>
      </c>
      <c r="C713" s="882" t="s">
        <v>13120</v>
      </c>
      <c r="D713" s="969"/>
      <c r="E713" s="836">
        <v>8521.32</v>
      </c>
      <c r="F713" s="494">
        <f t="shared" si="13"/>
        <v>8184499.4800000032</v>
      </c>
      <c r="G713" s="743"/>
      <c r="H713" s="743"/>
      <c r="I713" s="743"/>
      <c r="J713" s="743"/>
      <c r="K713" s="743"/>
      <c r="L713" s="743"/>
      <c r="M713" s="743"/>
      <c r="N713" s="743"/>
      <c r="O713" s="743"/>
      <c r="P713" s="743"/>
      <c r="Q713" s="743"/>
      <c r="R713" s="743"/>
      <c r="S713" s="743"/>
      <c r="T713" s="743"/>
      <c r="U713" s="743"/>
      <c r="V713" s="743"/>
      <c r="W713" s="743"/>
      <c r="X713" s="743"/>
      <c r="Y713" s="743"/>
      <c r="Z713" s="743"/>
      <c r="AA713" s="743"/>
      <c r="AB713" s="743"/>
      <c r="AC713" s="743"/>
      <c r="AD713" s="743"/>
      <c r="AE713" s="743"/>
      <c r="AF713" s="743"/>
      <c r="AG713" s="743"/>
      <c r="AH713" s="743"/>
      <c r="AI713" s="743"/>
      <c r="AJ713" s="743"/>
      <c r="AK713" s="743"/>
      <c r="AL713" s="743"/>
      <c r="AM713" s="743"/>
      <c r="AN713" s="743"/>
      <c r="AO713" s="743"/>
      <c r="AP713" s="743"/>
      <c r="AQ713" s="743"/>
      <c r="AR713" s="743"/>
      <c r="AS713" s="743"/>
      <c r="AT713" s="743"/>
      <c r="AU713" s="743"/>
      <c r="AV713" s="743"/>
      <c r="AW713" s="743"/>
      <c r="AX713" s="743"/>
      <c r="AY713" s="743"/>
      <c r="AZ713" s="743"/>
      <c r="BA713" s="743"/>
      <c r="BB713" s="743"/>
      <c r="BC713" s="743"/>
      <c r="BD713" s="743"/>
      <c r="BE713" s="743"/>
      <c r="BF713" s="743"/>
      <c r="BG713" s="743"/>
      <c r="BH713" s="743"/>
    </row>
    <row r="714" spans="1:60" s="628" customFormat="1" ht="30" customHeight="1" x14ac:dyDescent="0.25">
      <c r="A714" s="892">
        <v>44574</v>
      </c>
      <c r="B714" s="971" t="s">
        <v>13144</v>
      </c>
      <c r="C714" s="882" t="s">
        <v>13121</v>
      </c>
      <c r="D714" s="969"/>
      <c r="E714" s="836">
        <v>20343.939999999999</v>
      </c>
      <c r="F714" s="494">
        <f t="shared" si="13"/>
        <v>8164155.5400000028</v>
      </c>
      <c r="G714" s="743"/>
      <c r="H714" s="743"/>
      <c r="I714" s="743"/>
      <c r="J714" s="743"/>
      <c r="K714" s="743"/>
      <c r="L714" s="743"/>
      <c r="M714" s="743"/>
      <c r="N714" s="743"/>
      <c r="O714" s="743"/>
      <c r="P714" s="743"/>
      <c r="Q714" s="743"/>
      <c r="R714" s="743"/>
      <c r="S714" s="743"/>
      <c r="T714" s="743"/>
      <c r="U714" s="743"/>
      <c r="V714" s="743"/>
      <c r="W714" s="743"/>
      <c r="X714" s="743"/>
      <c r="Y714" s="743"/>
      <c r="Z714" s="743"/>
      <c r="AA714" s="743"/>
      <c r="AB714" s="743"/>
      <c r="AC714" s="743"/>
      <c r="AD714" s="743"/>
      <c r="AE714" s="743"/>
      <c r="AF714" s="743"/>
      <c r="AG714" s="743"/>
      <c r="AH714" s="743"/>
      <c r="AI714" s="743"/>
      <c r="AJ714" s="743"/>
      <c r="AK714" s="743"/>
      <c r="AL714" s="743"/>
      <c r="AM714" s="743"/>
      <c r="AN714" s="743"/>
      <c r="AO714" s="743"/>
      <c r="AP714" s="743"/>
      <c r="AQ714" s="743"/>
      <c r="AR714" s="743"/>
      <c r="AS714" s="743"/>
      <c r="AT714" s="743"/>
      <c r="AU714" s="743"/>
      <c r="AV714" s="743"/>
      <c r="AW714" s="743"/>
      <c r="AX714" s="743"/>
      <c r="AY714" s="743"/>
      <c r="AZ714" s="743"/>
      <c r="BA714" s="743"/>
      <c r="BB714" s="743"/>
      <c r="BC714" s="743"/>
      <c r="BD714" s="743"/>
      <c r="BE714" s="743"/>
      <c r="BF714" s="743"/>
      <c r="BG714" s="743"/>
      <c r="BH714" s="743"/>
    </row>
    <row r="715" spans="1:60" s="628" customFormat="1" ht="39" customHeight="1" x14ac:dyDescent="0.25">
      <c r="A715" s="892">
        <v>44574</v>
      </c>
      <c r="B715" s="971" t="s">
        <v>13145</v>
      </c>
      <c r="C715" s="882" t="s">
        <v>13100</v>
      </c>
      <c r="D715" s="969"/>
      <c r="E715" s="836">
        <v>59718</v>
      </c>
      <c r="F715" s="494">
        <f t="shared" si="13"/>
        <v>8104437.5400000028</v>
      </c>
      <c r="G715" s="743"/>
      <c r="H715" s="743"/>
      <c r="I715" s="743"/>
      <c r="J715" s="743"/>
      <c r="K715" s="743"/>
      <c r="L715" s="743"/>
      <c r="M715" s="743"/>
      <c r="N715" s="743"/>
      <c r="O715" s="743"/>
      <c r="P715" s="743"/>
      <c r="Q715" s="743"/>
      <c r="R715" s="743"/>
      <c r="S715" s="743"/>
      <c r="T715" s="743"/>
      <c r="U715" s="743"/>
      <c r="V715" s="743"/>
      <c r="W715" s="743"/>
      <c r="X715" s="743"/>
      <c r="Y715" s="743"/>
      <c r="Z715" s="743"/>
      <c r="AA715" s="743"/>
      <c r="AB715" s="743"/>
      <c r="AC715" s="743"/>
      <c r="AD715" s="743"/>
      <c r="AE715" s="743"/>
      <c r="AF715" s="743"/>
      <c r="AG715" s="743"/>
      <c r="AH715" s="743"/>
      <c r="AI715" s="743"/>
      <c r="AJ715" s="743"/>
      <c r="AK715" s="743"/>
      <c r="AL715" s="743"/>
      <c r="AM715" s="743"/>
      <c r="AN715" s="743"/>
      <c r="AO715" s="743"/>
      <c r="AP715" s="743"/>
      <c r="AQ715" s="743"/>
      <c r="AR715" s="743"/>
      <c r="AS715" s="743"/>
      <c r="AT715" s="743"/>
      <c r="AU715" s="743"/>
      <c r="AV715" s="743"/>
      <c r="AW715" s="743"/>
      <c r="AX715" s="743"/>
      <c r="AY715" s="743"/>
      <c r="AZ715" s="743"/>
      <c r="BA715" s="743"/>
      <c r="BB715" s="743"/>
      <c r="BC715" s="743"/>
      <c r="BD715" s="743"/>
      <c r="BE715" s="743"/>
      <c r="BF715" s="743"/>
      <c r="BG715" s="743"/>
      <c r="BH715" s="743"/>
    </row>
    <row r="716" spans="1:60" s="628" customFormat="1" ht="38.25" customHeight="1" x14ac:dyDescent="0.25">
      <c r="A716" s="892">
        <v>44574</v>
      </c>
      <c r="B716" s="971" t="s">
        <v>13146</v>
      </c>
      <c r="C716" s="882" t="s">
        <v>13122</v>
      </c>
      <c r="D716" s="969"/>
      <c r="E716" s="836">
        <v>34000.199999999997</v>
      </c>
      <c r="F716" s="494">
        <f t="shared" si="13"/>
        <v>8070437.3400000026</v>
      </c>
      <c r="G716" s="743"/>
      <c r="H716" s="743"/>
      <c r="I716" s="743"/>
      <c r="J716" s="743"/>
      <c r="K716" s="743"/>
      <c r="L716" s="743"/>
      <c r="M716" s="743"/>
      <c r="N716" s="743"/>
      <c r="O716" s="743"/>
      <c r="P716" s="743"/>
      <c r="Q716" s="743"/>
      <c r="R716" s="743"/>
      <c r="S716" s="743"/>
      <c r="T716" s="743"/>
      <c r="U716" s="743"/>
      <c r="V716" s="743"/>
      <c r="W716" s="743"/>
      <c r="X716" s="743"/>
      <c r="Y716" s="743"/>
      <c r="Z716" s="743"/>
      <c r="AA716" s="743"/>
      <c r="AB716" s="743"/>
      <c r="AC716" s="743"/>
      <c r="AD716" s="743"/>
      <c r="AE716" s="743"/>
      <c r="AF716" s="743"/>
      <c r="AG716" s="743"/>
      <c r="AH716" s="743"/>
      <c r="AI716" s="743"/>
      <c r="AJ716" s="743"/>
      <c r="AK716" s="743"/>
      <c r="AL716" s="743"/>
      <c r="AM716" s="743"/>
      <c r="AN716" s="743"/>
      <c r="AO716" s="743"/>
      <c r="AP716" s="743"/>
      <c r="AQ716" s="743"/>
      <c r="AR716" s="743"/>
      <c r="AS716" s="743"/>
      <c r="AT716" s="743"/>
      <c r="AU716" s="743"/>
      <c r="AV716" s="743"/>
      <c r="AW716" s="743"/>
      <c r="AX716" s="743"/>
      <c r="AY716" s="743"/>
      <c r="AZ716" s="743"/>
      <c r="BA716" s="743"/>
      <c r="BB716" s="743"/>
      <c r="BC716" s="743"/>
      <c r="BD716" s="743"/>
      <c r="BE716" s="743"/>
      <c r="BF716" s="743"/>
      <c r="BG716" s="743"/>
      <c r="BH716" s="743"/>
    </row>
    <row r="717" spans="1:60" s="628" customFormat="1" ht="45.75" customHeight="1" x14ac:dyDescent="0.25">
      <c r="A717" s="892">
        <v>44575</v>
      </c>
      <c r="B717" s="971" t="s">
        <v>13309</v>
      </c>
      <c r="C717" s="894" t="s">
        <v>13293</v>
      </c>
      <c r="D717" s="969"/>
      <c r="E717" s="837">
        <v>119045.5</v>
      </c>
      <c r="F717" s="494">
        <f t="shared" si="13"/>
        <v>7951391.8400000026</v>
      </c>
      <c r="G717" s="743"/>
      <c r="H717" s="743"/>
      <c r="I717" s="743"/>
      <c r="J717" s="743"/>
      <c r="K717" s="743"/>
      <c r="L717" s="743"/>
      <c r="M717" s="743"/>
      <c r="N717" s="743"/>
      <c r="O717" s="743"/>
      <c r="P717" s="743"/>
      <c r="Q717" s="743"/>
      <c r="R717" s="743"/>
      <c r="S717" s="743"/>
      <c r="T717" s="743"/>
      <c r="U717" s="743"/>
      <c r="V717" s="743"/>
      <c r="W717" s="743"/>
      <c r="X717" s="743"/>
      <c r="Y717" s="743"/>
      <c r="Z717" s="743"/>
      <c r="AA717" s="743"/>
      <c r="AB717" s="743"/>
      <c r="AC717" s="743"/>
      <c r="AD717" s="743"/>
      <c r="AE717" s="743"/>
      <c r="AF717" s="743"/>
      <c r="AG717" s="743"/>
      <c r="AH717" s="743"/>
      <c r="AI717" s="743"/>
      <c r="AJ717" s="743"/>
      <c r="AK717" s="743"/>
      <c r="AL717" s="743"/>
      <c r="AM717" s="743"/>
      <c r="AN717" s="743"/>
      <c r="AO717" s="743"/>
      <c r="AP717" s="743"/>
      <c r="AQ717" s="743"/>
      <c r="AR717" s="743"/>
      <c r="AS717" s="743"/>
      <c r="AT717" s="743"/>
      <c r="AU717" s="743"/>
      <c r="AV717" s="743"/>
      <c r="AW717" s="743"/>
      <c r="AX717" s="743"/>
      <c r="AY717" s="743"/>
      <c r="AZ717" s="743"/>
      <c r="BA717" s="743"/>
      <c r="BB717" s="743"/>
      <c r="BC717" s="743"/>
      <c r="BD717" s="743"/>
      <c r="BE717" s="743"/>
      <c r="BF717" s="743"/>
      <c r="BG717" s="743"/>
      <c r="BH717" s="743"/>
    </row>
    <row r="718" spans="1:60" ht="30.75" customHeight="1" x14ac:dyDescent="0.2">
      <c r="A718" s="892">
        <v>44578</v>
      </c>
      <c r="B718" s="971" t="s">
        <v>13310</v>
      </c>
      <c r="C718" s="894" t="s">
        <v>13294</v>
      </c>
      <c r="D718" s="794"/>
      <c r="E718" s="837">
        <v>15840</v>
      </c>
      <c r="F718" s="494">
        <f t="shared" si="13"/>
        <v>7935551.8400000026</v>
      </c>
      <c r="G718" s="623"/>
    </row>
    <row r="719" spans="1:60" ht="32.25" customHeight="1" x14ac:dyDescent="0.2">
      <c r="A719" s="892">
        <v>44578</v>
      </c>
      <c r="B719" s="971" t="s">
        <v>13311</v>
      </c>
      <c r="C719" s="894" t="s">
        <v>13295</v>
      </c>
      <c r="D719" s="794"/>
      <c r="E719" s="837">
        <v>25200</v>
      </c>
      <c r="F719" s="494">
        <f t="shared" si="13"/>
        <v>7910351.8400000026</v>
      </c>
      <c r="G719" s="623"/>
    </row>
    <row r="720" spans="1:60" ht="33" customHeight="1" x14ac:dyDescent="0.2">
      <c r="A720" s="892">
        <v>44578</v>
      </c>
      <c r="B720" s="971" t="s">
        <v>13312</v>
      </c>
      <c r="C720" s="894" t="s">
        <v>13296</v>
      </c>
      <c r="D720" s="794"/>
      <c r="E720" s="837">
        <v>14850</v>
      </c>
      <c r="F720" s="494">
        <f t="shared" si="13"/>
        <v>7895501.8400000026</v>
      </c>
      <c r="G720" s="623"/>
    </row>
    <row r="721" spans="1:11" ht="36" customHeight="1" x14ac:dyDescent="0.2">
      <c r="A721" s="892">
        <v>44578</v>
      </c>
      <c r="B721" s="971" t="s">
        <v>13313</v>
      </c>
      <c r="C721" s="894" t="s">
        <v>13297</v>
      </c>
      <c r="D721" s="794"/>
      <c r="E721" s="837">
        <v>7236</v>
      </c>
      <c r="F721" s="494">
        <f t="shared" si="13"/>
        <v>7888265.8400000026</v>
      </c>
      <c r="G721" s="623"/>
    </row>
    <row r="722" spans="1:11" ht="31.5" customHeight="1" x14ac:dyDescent="0.2">
      <c r="A722" s="892">
        <v>44578</v>
      </c>
      <c r="B722" s="971" t="s">
        <v>13314</v>
      </c>
      <c r="C722" s="894" t="s">
        <v>13298</v>
      </c>
      <c r="D722" s="794"/>
      <c r="E722" s="837">
        <v>33355.339999999997</v>
      </c>
      <c r="F722" s="494">
        <f t="shared" si="13"/>
        <v>7854910.5000000028</v>
      </c>
      <c r="G722" s="623"/>
    </row>
    <row r="723" spans="1:11" ht="38.25" customHeight="1" x14ac:dyDescent="0.2">
      <c r="A723" s="892">
        <v>44578</v>
      </c>
      <c r="B723" s="971" t="s">
        <v>13315</v>
      </c>
      <c r="C723" s="894" t="s">
        <v>13299</v>
      </c>
      <c r="D723" s="794"/>
      <c r="E723" s="837">
        <v>30781.200000000001</v>
      </c>
      <c r="F723" s="494">
        <f t="shared" si="13"/>
        <v>7824129.3000000026</v>
      </c>
      <c r="G723" s="623"/>
    </row>
    <row r="724" spans="1:11" ht="39.75" customHeight="1" x14ac:dyDescent="0.2">
      <c r="A724" s="892">
        <v>44578</v>
      </c>
      <c r="B724" s="971" t="s">
        <v>13316</v>
      </c>
      <c r="C724" s="894" t="s">
        <v>13300</v>
      </c>
      <c r="D724" s="794"/>
      <c r="E724" s="837">
        <v>25188.54</v>
      </c>
      <c r="F724" s="494">
        <f t="shared" si="13"/>
        <v>7798940.7600000026</v>
      </c>
      <c r="G724" s="623"/>
    </row>
    <row r="725" spans="1:11" ht="49.5" customHeight="1" x14ac:dyDescent="0.2">
      <c r="A725" s="892">
        <v>44578</v>
      </c>
      <c r="B725" s="971" t="s">
        <v>13317</v>
      </c>
      <c r="C725" s="894" t="s">
        <v>13301</v>
      </c>
      <c r="D725" s="794"/>
      <c r="E725" s="837">
        <v>107485.97</v>
      </c>
      <c r="F725" s="494">
        <f t="shared" si="13"/>
        <v>7691454.7900000028</v>
      </c>
      <c r="G725" s="623"/>
    </row>
    <row r="726" spans="1:11" ht="45.75" customHeight="1" x14ac:dyDescent="0.2">
      <c r="A726" s="892">
        <v>44578</v>
      </c>
      <c r="B726" s="971" t="s">
        <v>13318</v>
      </c>
      <c r="C726" s="894" t="s">
        <v>13302</v>
      </c>
      <c r="D726" s="794"/>
      <c r="E726" s="837">
        <v>97858</v>
      </c>
      <c r="F726" s="494">
        <f t="shared" si="13"/>
        <v>7593596.7900000028</v>
      </c>
      <c r="G726" s="623"/>
      <c r="K726" s="25"/>
    </row>
    <row r="727" spans="1:11" ht="41.25" customHeight="1" x14ac:dyDescent="0.2">
      <c r="A727" s="892">
        <v>44578</v>
      </c>
      <c r="B727" s="971" t="s">
        <v>13319</v>
      </c>
      <c r="C727" s="894" t="s">
        <v>13303</v>
      </c>
      <c r="D727" s="794"/>
      <c r="E727" s="837">
        <v>45441.18</v>
      </c>
      <c r="F727" s="494">
        <f t="shared" si="13"/>
        <v>7548155.6100000031</v>
      </c>
      <c r="G727" s="623"/>
    </row>
    <row r="728" spans="1:11" ht="39" customHeight="1" x14ac:dyDescent="0.2">
      <c r="A728" s="892">
        <v>44578</v>
      </c>
      <c r="B728" s="971" t="s">
        <v>13320</v>
      </c>
      <c r="C728" s="894" t="s">
        <v>13304</v>
      </c>
      <c r="D728" s="794"/>
      <c r="E728" s="837">
        <v>86400</v>
      </c>
      <c r="F728" s="494">
        <f t="shared" si="13"/>
        <v>7461755.6100000031</v>
      </c>
      <c r="G728" s="623"/>
    </row>
    <row r="729" spans="1:11" ht="39.75" customHeight="1" x14ac:dyDescent="0.2">
      <c r="A729" s="892">
        <v>44578</v>
      </c>
      <c r="B729" s="971" t="s">
        <v>13321</v>
      </c>
      <c r="C729" s="894" t="s">
        <v>13305</v>
      </c>
      <c r="D729" s="794"/>
      <c r="E729" s="837">
        <v>14934.5</v>
      </c>
      <c r="F729" s="494">
        <f t="shared" si="13"/>
        <v>7446821.1100000031</v>
      </c>
      <c r="G729" s="623"/>
    </row>
    <row r="730" spans="1:11" ht="45" x14ac:dyDescent="0.2">
      <c r="A730" s="892">
        <v>44578</v>
      </c>
      <c r="B730" s="971" t="s">
        <v>13322</v>
      </c>
      <c r="C730" s="894" t="s">
        <v>13306</v>
      </c>
      <c r="D730" s="794"/>
      <c r="E730" s="837">
        <v>18184.400000000001</v>
      </c>
      <c r="F730" s="494">
        <f t="shared" si="13"/>
        <v>7428636.7100000028</v>
      </c>
      <c r="G730" s="623"/>
    </row>
    <row r="731" spans="1:11" ht="45.75" customHeight="1" x14ac:dyDescent="0.2">
      <c r="A731" s="892">
        <v>44578</v>
      </c>
      <c r="B731" s="971" t="s">
        <v>13323</v>
      </c>
      <c r="C731" s="894" t="s">
        <v>13307</v>
      </c>
      <c r="D731" s="794"/>
      <c r="E731" s="837">
        <v>27000</v>
      </c>
      <c r="F731" s="494">
        <f t="shared" si="13"/>
        <v>7401636.7100000028</v>
      </c>
      <c r="G731" s="623"/>
    </row>
    <row r="732" spans="1:11" ht="42.75" customHeight="1" x14ac:dyDescent="0.2">
      <c r="A732" s="892">
        <v>44578</v>
      </c>
      <c r="B732" s="971" t="s">
        <v>13324</v>
      </c>
      <c r="C732" s="894" t="s">
        <v>13308</v>
      </c>
      <c r="D732" s="794"/>
      <c r="E732" s="837">
        <v>17864</v>
      </c>
      <c r="F732" s="494">
        <f t="shared" si="13"/>
        <v>7383772.7100000028</v>
      </c>
      <c r="G732" s="623"/>
    </row>
    <row r="733" spans="1:11" ht="35.25" customHeight="1" x14ac:dyDescent="0.2">
      <c r="A733" s="962">
        <v>44586</v>
      </c>
      <c r="B733" s="971" t="s">
        <v>13356</v>
      </c>
      <c r="C733" s="894" t="s">
        <v>13346</v>
      </c>
      <c r="D733" s="432"/>
      <c r="E733" s="837">
        <v>62940.42</v>
      </c>
      <c r="F733" s="494">
        <f t="shared" si="13"/>
        <v>7320832.2900000028</v>
      </c>
      <c r="G733" s="623"/>
    </row>
    <row r="734" spans="1:11" ht="41.25" customHeight="1" x14ac:dyDescent="0.2">
      <c r="A734" s="962">
        <v>44586</v>
      </c>
      <c r="B734" s="971" t="s">
        <v>13357</v>
      </c>
      <c r="C734" s="894" t="s">
        <v>13347</v>
      </c>
      <c r="D734" s="432"/>
      <c r="E734" s="837">
        <v>13500</v>
      </c>
      <c r="F734" s="494">
        <f t="shared" si="13"/>
        <v>7307332.2900000028</v>
      </c>
      <c r="G734" s="623"/>
    </row>
    <row r="735" spans="1:11" ht="41.25" customHeight="1" x14ac:dyDescent="0.2">
      <c r="A735" s="962">
        <v>44586</v>
      </c>
      <c r="B735" s="971" t="s">
        <v>13358</v>
      </c>
      <c r="C735" s="894" t="s">
        <v>13348</v>
      </c>
      <c r="D735" s="432"/>
      <c r="E735" s="837">
        <v>69350</v>
      </c>
      <c r="F735" s="494">
        <f t="shared" si="13"/>
        <v>7237982.2900000028</v>
      </c>
      <c r="G735" s="623"/>
    </row>
    <row r="736" spans="1:11" ht="46.5" customHeight="1" x14ac:dyDescent="0.2">
      <c r="A736" s="962">
        <v>44586</v>
      </c>
      <c r="B736" s="971" t="s">
        <v>13359</v>
      </c>
      <c r="C736" s="894" t="s">
        <v>13349</v>
      </c>
      <c r="D736" s="432"/>
      <c r="E736" s="837">
        <v>54150</v>
      </c>
      <c r="F736" s="494">
        <f t="shared" si="13"/>
        <v>7183832.2900000028</v>
      </c>
      <c r="G736" s="623"/>
    </row>
    <row r="737" spans="1:7" ht="33.75" customHeight="1" x14ac:dyDescent="0.2">
      <c r="A737" s="962">
        <v>44586</v>
      </c>
      <c r="B737" s="971" t="s">
        <v>13360</v>
      </c>
      <c r="C737" s="894" t="s">
        <v>13350</v>
      </c>
      <c r="D737" s="432"/>
      <c r="E737" s="837">
        <v>18000</v>
      </c>
      <c r="F737" s="494">
        <f t="shared" si="13"/>
        <v>7165832.2900000028</v>
      </c>
      <c r="G737" s="623"/>
    </row>
    <row r="738" spans="1:7" ht="33" customHeight="1" x14ac:dyDescent="0.2">
      <c r="A738" s="962">
        <v>44586</v>
      </c>
      <c r="B738" s="971" t="s">
        <v>13361</v>
      </c>
      <c r="C738" s="894" t="s">
        <v>13351</v>
      </c>
      <c r="D738" s="432"/>
      <c r="E738" s="837">
        <v>148369</v>
      </c>
      <c r="F738" s="494">
        <f t="shared" si="13"/>
        <v>7017463.2900000028</v>
      </c>
      <c r="G738" s="623"/>
    </row>
    <row r="739" spans="1:7" ht="39" customHeight="1" x14ac:dyDescent="0.2">
      <c r="A739" s="962">
        <v>44586</v>
      </c>
      <c r="B739" s="971" t="s">
        <v>13362</v>
      </c>
      <c r="C739" s="894" t="s">
        <v>13352</v>
      </c>
      <c r="D739" s="432"/>
      <c r="E739" s="837">
        <v>95760.72</v>
      </c>
      <c r="F739" s="494">
        <f t="shared" si="13"/>
        <v>6921702.5700000031</v>
      </c>
      <c r="G739" s="623"/>
    </row>
    <row r="740" spans="1:7" ht="39.75" customHeight="1" x14ac:dyDescent="0.2">
      <c r="A740" s="962">
        <v>44586</v>
      </c>
      <c r="B740" s="971" t="s">
        <v>13363</v>
      </c>
      <c r="C740" s="894" t="s">
        <v>13353</v>
      </c>
      <c r="D740" s="432"/>
      <c r="E740" s="837">
        <v>51648</v>
      </c>
      <c r="F740" s="494">
        <f t="shared" si="13"/>
        <v>6870054.5700000031</v>
      </c>
      <c r="G740" s="623"/>
    </row>
    <row r="741" spans="1:7" ht="33.75" customHeight="1" x14ac:dyDescent="0.2">
      <c r="A741" s="962">
        <v>44586</v>
      </c>
      <c r="B741" s="971" t="s">
        <v>13364</v>
      </c>
      <c r="C741" s="894" t="s">
        <v>13354</v>
      </c>
      <c r="D741" s="432"/>
      <c r="E741" s="837">
        <v>82217.16</v>
      </c>
      <c r="F741" s="494">
        <f t="shared" si="13"/>
        <v>6787837.4100000029</v>
      </c>
      <c r="G741" s="623"/>
    </row>
    <row r="742" spans="1:7" s="14" customFormat="1" ht="40.5" customHeight="1" x14ac:dyDescent="0.2">
      <c r="A742" s="962">
        <v>44586</v>
      </c>
      <c r="B742" s="971" t="s">
        <v>13365</v>
      </c>
      <c r="C742" s="894" t="s">
        <v>13355</v>
      </c>
      <c r="D742" s="432"/>
      <c r="E742" s="837">
        <v>28106.25</v>
      </c>
      <c r="F742" s="494">
        <f t="shared" si="13"/>
        <v>6759731.1600000029</v>
      </c>
    </row>
    <row r="743" spans="1:7" s="14" customFormat="1" ht="24" customHeight="1" x14ac:dyDescent="0.2">
      <c r="A743" s="1060">
        <v>44587</v>
      </c>
      <c r="B743" s="1068" t="s">
        <v>13366</v>
      </c>
      <c r="C743" s="1063" t="s">
        <v>41</v>
      </c>
      <c r="D743" s="503"/>
      <c r="E743" s="42">
        <v>0</v>
      </c>
      <c r="F743" s="567">
        <f t="shared" si="13"/>
        <v>6759731.1600000029</v>
      </c>
    </row>
    <row r="744" spans="1:7" s="14" customFormat="1" ht="21.75" customHeight="1" x14ac:dyDescent="0.25">
      <c r="A744" s="962">
        <v>44587</v>
      </c>
      <c r="B744" s="27">
        <v>4358</v>
      </c>
      <c r="C744" s="894" t="s">
        <v>41</v>
      </c>
      <c r="D744" s="1022"/>
      <c r="E744" s="280">
        <v>0</v>
      </c>
      <c r="F744" s="494">
        <f t="shared" si="13"/>
        <v>6759731.1600000029</v>
      </c>
    </row>
    <row r="745" spans="1:7" s="14" customFormat="1" ht="15" x14ac:dyDescent="0.25">
      <c r="A745" s="747"/>
      <c r="B745" s="750"/>
      <c r="C745" s="750"/>
      <c r="D745" s="751"/>
      <c r="E745" s="752"/>
      <c r="F745" s="753"/>
    </row>
    <row r="746" spans="1:7" s="14" customFormat="1" ht="15" x14ac:dyDescent="0.25">
      <c r="A746" s="747"/>
      <c r="B746" s="750"/>
      <c r="C746" s="750"/>
      <c r="D746" s="751"/>
      <c r="E746" s="752"/>
      <c r="F746" s="753"/>
    </row>
    <row r="747" spans="1:7" s="14" customFormat="1" ht="15" x14ac:dyDescent="0.25">
      <c r="A747" s="747"/>
      <c r="B747" s="750"/>
      <c r="C747" s="750"/>
      <c r="D747" s="751"/>
      <c r="E747" s="752"/>
      <c r="F747" s="753"/>
    </row>
    <row r="748" spans="1:7" s="14" customFormat="1" ht="15" x14ac:dyDescent="0.25">
      <c r="A748" s="747"/>
      <c r="B748" s="750"/>
      <c r="C748" s="750"/>
      <c r="D748" s="751"/>
      <c r="E748" s="752"/>
      <c r="F748" s="753"/>
    </row>
    <row r="749" spans="1:7" s="14" customFormat="1" ht="15" x14ac:dyDescent="0.25">
      <c r="A749" s="747"/>
      <c r="B749" s="750"/>
      <c r="C749" s="750"/>
      <c r="D749" s="751"/>
      <c r="E749" s="752"/>
      <c r="F749" s="753"/>
    </row>
    <row r="750" spans="1:7" s="14" customFormat="1" ht="15" x14ac:dyDescent="0.25">
      <c r="A750" s="747"/>
      <c r="B750" s="750"/>
      <c r="C750" s="750"/>
      <c r="D750" s="751"/>
      <c r="E750" s="752"/>
      <c r="F750" s="753"/>
    </row>
    <row r="751" spans="1:7" s="14" customFormat="1" ht="15" x14ac:dyDescent="0.25">
      <c r="A751" s="747"/>
      <c r="B751" s="750"/>
      <c r="C751" s="750"/>
      <c r="D751" s="751"/>
      <c r="E751" s="752"/>
      <c r="F751" s="753"/>
    </row>
    <row r="752" spans="1:7" s="14" customFormat="1" ht="15" x14ac:dyDescent="0.25">
      <c r="A752" s="747"/>
      <c r="B752" s="750"/>
      <c r="C752" s="750"/>
      <c r="D752" s="751"/>
      <c r="E752" s="752"/>
      <c r="F752" s="753"/>
    </row>
    <row r="753" spans="1:6" s="14" customFormat="1" ht="15" x14ac:dyDescent="0.25">
      <c r="A753" s="747"/>
      <c r="B753" s="750"/>
      <c r="C753" s="750"/>
      <c r="D753" s="751"/>
      <c r="E753" s="752"/>
      <c r="F753" s="753"/>
    </row>
    <row r="754" spans="1:6" s="14" customFormat="1" ht="15" x14ac:dyDescent="0.25">
      <c r="A754" s="747"/>
      <c r="B754" s="750"/>
      <c r="C754" s="750"/>
      <c r="D754" s="751"/>
      <c r="E754" s="752"/>
      <c r="F754" s="753"/>
    </row>
    <row r="755" spans="1:6" s="14" customFormat="1" ht="15" x14ac:dyDescent="0.25">
      <c r="A755" s="747"/>
      <c r="B755" s="750"/>
      <c r="C755" s="750"/>
      <c r="D755" s="751"/>
      <c r="E755" s="752"/>
      <c r="F755" s="753"/>
    </row>
    <row r="756" spans="1:6" s="14" customFormat="1" ht="15" x14ac:dyDescent="0.25">
      <c r="A756" s="747"/>
      <c r="B756" s="750"/>
      <c r="C756" s="750"/>
      <c r="D756" s="751"/>
      <c r="E756" s="752"/>
      <c r="F756" s="753"/>
    </row>
    <row r="757" spans="1:6" s="14" customFormat="1" ht="15" x14ac:dyDescent="0.25">
      <c r="A757" s="747"/>
      <c r="B757" s="750"/>
      <c r="C757" s="750"/>
      <c r="D757" s="751"/>
      <c r="E757" s="752"/>
      <c r="F757" s="753"/>
    </row>
    <row r="758" spans="1:6" s="14" customFormat="1" ht="15" x14ac:dyDescent="0.25">
      <c r="A758" s="747"/>
      <c r="B758" s="750"/>
      <c r="C758" s="750"/>
      <c r="D758" s="751"/>
      <c r="E758" s="752"/>
      <c r="F758" s="753"/>
    </row>
    <row r="759" spans="1:6" s="14" customFormat="1" ht="15" x14ac:dyDescent="0.25">
      <c r="A759" s="747"/>
      <c r="B759" s="750"/>
      <c r="C759" s="750"/>
      <c r="D759" s="751"/>
      <c r="E759" s="752"/>
      <c r="F759" s="753"/>
    </row>
    <row r="760" spans="1:6" s="14" customFormat="1" ht="15" x14ac:dyDescent="0.25">
      <c r="A760" s="747"/>
      <c r="B760" s="750"/>
      <c r="C760" s="750"/>
      <c r="D760" s="751"/>
      <c r="E760" s="752"/>
      <c r="F760" s="753"/>
    </row>
    <row r="761" spans="1:6" s="14" customFormat="1" ht="15" x14ac:dyDescent="0.25">
      <c r="A761" s="747"/>
      <c r="B761" s="750"/>
      <c r="C761" s="750"/>
      <c r="D761" s="751"/>
      <c r="E761" s="752"/>
      <c r="F761" s="753"/>
    </row>
    <row r="762" spans="1:6" s="14" customFormat="1" ht="15" x14ac:dyDescent="0.25">
      <c r="A762" s="747"/>
      <c r="B762" s="750"/>
      <c r="C762" s="750"/>
      <c r="D762" s="751"/>
      <c r="E762" s="752"/>
      <c r="F762" s="753"/>
    </row>
    <row r="763" spans="1:6" s="14" customFormat="1" ht="15" x14ac:dyDescent="0.25">
      <c r="A763" s="747"/>
      <c r="B763" s="750"/>
      <c r="C763" s="750"/>
      <c r="D763" s="751"/>
      <c r="E763" s="752"/>
      <c r="F763" s="753"/>
    </row>
    <row r="764" spans="1:6" s="14" customFormat="1" ht="15" x14ac:dyDescent="0.25">
      <c r="A764" s="747"/>
      <c r="B764" s="750"/>
      <c r="C764" s="750"/>
      <c r="D764" s="751"/>
      <c r="E764" s="752"/>
      <c r="F764" s="753"/>
    </row>
    <row r="765" spans="1:6" s="14" customFormat="1" ht="15" x14ac:dyDescent="0.25">
      <c r="A765" s="747"/>
      <c r="B765" s="750"/>
      <c r="C765" s="750"/>
      <c r="D765" s="751"/>
      <c r="E765" s="752"/>
      <c r="F765" s="753"/>
    </row>
    <row r="766" spans="1:6" s="14" customFormat="1" ht="15" x14ac:dyDescent="0.25">
      <c r="A766" s="747"/>
      <c r="B766" s="750"/>
      <c r="C766" s="750"/>
      <c r="D766" s="751"/>
      <c r="E766" s="752"/>
      <c r="F766" s="753"/>
    </row>
    <row r="767" spans="1:6" s="14" customFormat="1" ht="15" x14ac:dyDescent="0.25">
      <c r="A767" s="747"/>
      <c r="B767" s="750"/>
      <c r="C767" s="750"/>
      <c r="D767" s="751"/>
      <c r="E767" s="752"/>
      <c r="F767" s="753"/>
    </row>
    <row r="768" spans="1:6" s="14" customFormat="1" ht="15" x14ac:dyDescent="0.25">
      <c r="A768" s="747"/>
      <c r="B768" s="750"/>
      <c r="C768" s="750"/>
      <c r="D768" s="751"/>
      <c r="E768" s="752"/>
      <c r="F768" s="753"/>
    </row>
    <row r="769" spans="1:6" s="14" customFormat="1" ht="15" x14ac:dyDescent="0.25">
      <c r="A769" s="747"/>
      <c r="B769" s="750"/>
      <c r="C769" s="750"/>
      <c r="D769" s="751"/>
      <c r="E769" s="752"/>
      <c r="F769" s="753"/>
    </row>
    <row r="770" spans="1:6" s="14" customFormat="1" ht="15" x14ac:dyDescent="0.25">
      <c r="A770" s="747"/>
      <c r="B770" s="750"/>
      <c r="C770" s="750"/>
      <c r="D770" s="751"/>
      <c r="E770" s="752"/>
      <c r="F770" s="753"/>
    </row>
    <row r="771" spans="1:6" s="14" customFormat="1" ht="15" x14ac:dyDescent="0.25">
      <c r="A771" s="747"/>
      <c r="B771" s="750"/>
      <c r="C771" s="750"/>
      <c r="D771" s="751"/>
      <c r="E771" s="752"/>
      <c r="F771" s="753"/>
    </row>
    <row r="772" spans="1:6" s="14" customFormat="1" ht="15" x14ac:dyDescent="0.25">
      <c r="A772" s="747"/>
      <c r="B772" s="750"/>
      <c r="C772" s="750"/>
      <c r="D772" s="751"/>
      <c r="E772" s="752"/>
      <c r="F772" s="753"/>
    </row>
    <row r="773" spans="1:6" s="14" customFormat="1" ht="15" x14ac:dyDescent="0.25">
      <c r="A773" s="747"/>
      <c r="B773" s="750"/>
      <c r="C773" s="750"/>
      <c r="D773" s="751"/>
      <c r="E773" s="752"/>
      <c r="F773" s="753"/>
    </row>
    <row r="774" spans="1:6" s="14" customFormat="1" ht="15" x14ac:dyDescent="0.25">
      <c r="A774" s="747"/>
      <c r="B774" s="750"/>
      <c r="C774" s="750"/>
      <c r="D774" s="751"/>
      <c r="E774" s="752"/>
      <c r="F774" s="753"/>
    </row>
    <row r="775" spans="1:6" s="14" customFormat="1" ht="15" x14ac:dyDescent="0.25">
      <c r="A775" s="747"/>
      <c r="B775" s="750"/>
      <c r="C775" s="750"/>
      <c r="D775" s="751"/>
      <c r="E775" s="752"/>
      <c r="F775" s="753"/>
    </row>
    <row r="776" spans="1:6" s="14" customFormat="1" ht="15" x14ac:dyDescent="0.25">
      <c r="A776" s="747"/>
      <c r="B776" s="750"/>
      <c r="C776" s="750"/>
      <c r="D776" s="751"/>
      <c r="E776" s="752"/>
      <c r="F776" s="753"/>
    </row>
    <row r="777" spans="1:6" s="14" customFormat="1" ht="15" x14ac:dyDescent="0.25">
      <c r="A777" s="747"/>
      <c r="B777" s="750"/>
      <c r="C777" s="750"/>
      <c r="D777" s="751"/>
      <c r="E777" s="752"/>
      <c r="F777" s="753"/>
    </row>
    <row r="778" spans="1:6" s="14" customFormat="1" ht="15" x14ac:dyDescent="0.25">
      <c r="A778" s="747"/>
      <c r="B778" s="750"/>
      <c r="C778" s="750"/>
      <c r="D778" s="751"/>
      <c r="E778" s="752"/>
      <c r="F778" s="753"/>
    </row>
    <row r="779" spans="1:6" s="14" customFormat="1" ht="15" x14ac:dyDescent="0.25">
      <c r="A779" s="747"/>
      <c r="B779" s="750"/>
      <c r="C779" s="750"/>
      <c r="D779" s="751"/>
      <c r="E779" s="752"/>
      <c r="F779" s="753"/>
    </row>
    <row r="780" spans="1:6" s="14" customFormat="1" ht="15" x14ac:dyDescent="0.25">
      <c r="A780" s="747"/>
      <c r="B780" s="750"/>
      <c r="C780" s="750"/>
      <c r="D780" s="751"/>
      <c r="E780" s="752"/>
      <c r="F780" s="753"/>
    </row>
    <row r="781" spans="1:6" s="14" customFormat="1" ht="15" x14ac:dyDescent="0.25">
      <c r="A781" s="747"/>
      <c r="B781" s="750"/>
      <c r="C781" s="750"/>
      <c r="D781" s="751"/>
      <c r="E781" s="752"/>
      <c r="F781" s="753"/>
    </row>
    <row r="782" spans="1:6" s="14" customFormat="1" ht="15" x14ac:dyDescent="0.25">
      <c r="A782" s="747"/>
      <c r="B782" s="750"/>
      <c r="C782" s="750"/>
      <c r="D782" s="751"/>
      <c r="E782" s="752"/>
      <c r="F782" s="753"/>
    </row>
    <row r="783" spans="1:6" s="14" customFormat="1" ht="15" x14ac:dyDescent="0.25">
      <c r="A783" s="747"/>
      <c r="B783" s="750"/>
      <c r="C783" s="750"/>
      <c r="D783" s="751"/>
      <c r="E783" s="752"/>
      <c r="F783" s="753"/>
    </row>
    <row r="784" spans="1:6" s="14" customFormat="1" ht="15" x14ac:dyDescent="0.25">
      <c r="A784" s="747"/>
      <c r="B784" s="750"/>
      <c r="C784" s="750"/>
      <c r="D784" s="751"/>
      <c r="E784" s="752"/>
      <c r="F784" s="753"/>
    </row>
    <row r="785" spans="1:6" s="14" customFormat="1" ht="15" x14ac:dyDescent="0.25">
      <c r="A785" s="747"/>
      <c r="B785" s="750"/>
      <c r="C785" s="750"/>
      <c r="D785" s="751"/>
      <c r="E785" s="752"/>
      <c r="F785" s="753"/>
    </row>
    <row r="786" spans="1:6" s="14" customFormat="1" ht="15" x14ac:dyDescent="0.25">
      <c r="A786" s="747"/>
      <c r="B786" s="750"/>
      <c r="C786" s="750"/>
      <c r="D786" s="751"/>
      <c r="E786" s="752"/>
      <c r="F786" s="753"/>
    </row>
    <row r="787" spans="1:6" s="14" customFormat="1" ht="15" x14ac:dyDescent="0.25">
      <c r="A787" s="747"/>
      <c r="B787" s="750"/>
      <c r="C787" s="750"/>
      <c r="D787" s="751"/>
      <c r="E787" s="752"/>
      <c r="F787" s="753"/>
    </row>
    <row r="788" spans="1:6" s="14" customFormat="1" ht="15" x14ac:dyDescent="0.25">
      <c r="A788" s="747"/>
      <c r="B788" s="750"/>
      <c r="C788" s="750"/>
      <c r="D788" s="751"/>
      <c r="E788" s="752"/>
      <c r="F788" s="753"/>
    </row>
    <row r="789" spans="1:6" s="14" customFormat="1" ht="15" x14ac:dyDescent="0.25">
      <c r="A789" s="747"/>
      <c r="B789" s="750"/>
      <c r="C789" s="750"/>
      <c r="D789" s="751"/>
      <c r="E789" s="752"/>
      <c r="F789" s="753"/>
    </row>
    <row r="790" spans="1:6" s="14" customFormat="1" ht="15" x14ac:dyDescent="0.25">
      <c r="A790" s="747"/>
      <c r="B790" s="750"/>
      <c r="C790" s="750"/>
      <c r="D790" s="751"/>
      <c r="E790" s="752"/>
      <c r="F790" s="753"/>
    </row>
    <row r="791" spans="1:6" s="14" customFormat="1" ht="15" x14ac:dyDescent="0.25">
      <c r="A791" s="747"/>
      <c r="B791" s="750"/>
      <c r="C791" s="750"/>
      <c r="D791" s="751"/>
      <c r="E791" s="752"/>
      <c r="F791" s="753"/>
    </row>
    <row r="792" spans="1:6" s="14" customFormat="1" ht="15" x14ac:dyDescent="0.25">
      <c r="A792" s="747"/>
      <c r="B792" s="750"/>
      <c r="C792" s="750"/>
      <c r="D792" s="751"/>
      <c r="E792" s="752"/>
      <c r="F792" s="753"/>
    </row>
    <row r="793" spans="1:6" s="14" customFormat="1" ht="15" x14ac:dyDescent="0.25">
      <c r="A793" s="747"/>
      <c r="B793" s="750"/>
      <c r="C793" s="750"/>
      <c r="D793" s="751"/>
      <c r="E793" s="752"/>
      <c r="F793" s="753"/>
    </row>
    <row r="794" spans="1:6" s="14" customFormat="1" ht="15" x14ac:dyDescent="0.25">
      <c r="A794" s="747"/>
      <c r="B794" s="750"/>
      <c r="C794" s="750"/>
      <c r="D794" s="751"/>
      <c r="E794" s="752"/>
      <c r="F794" s="753"/>
    </row>
    <row r="795" spans="1:6" s="14" customFormat="1" ht="15" x14ac:dyDescent="0.25">
      <c r="A795" s="747"/>
      <c r="B795" s="750"/>
      <c r="C795" s="750"/>
      <c r="D795" s="751"/>
      <c r="E795" s="752"/>
      <c r="F795" s="753"/>
    </row>
    <row r="796" spans="1:6" s="14" customFormat="1" ht="15" x14ac:dyDescent="0.25">
      <c r="A796" s="747"/>
      <c r="B796" s="750"/>
      <c r="C796" s="750"/>
      <c r="D796" s="751"/>
      <c r="E796" s="752"/>
      <c r="F796" s="753"/>
    </row>
    <row r="797" spans="1:6" s="14" customFormat="1" ht="15" x14ac:dyDescent="0.25">
      <c r="A797" s="747"/>
      <c r="B797" s="750"/>
      <c r="C797" s="750"/>
      <c r="D797" s="751"/>
      <c r="E797" s="752"/>
      <c r="F797" s="753"/>
    </row>
    <row r="798" spans="1:6" ht="15" x14ac:dyDescent="0.25">
      <c r="A798" s="747"/>
      <c r="B798" s="750"/>
      <c r="C798" s="750"/>
      <c r="D798" s="751"/>
      <c r="E798" s="752"/>
      <c r="F798" s="753"/>
    </row>
    <row r="799" spans="1:6" ht="15" x14ac:dyDescent="0.25">
      <c r="A799" s="1171" t="s">
        <v>0</v>
      </c>
      <c r="B799" s="1171"/>
      <c r="C799" s="1171"/>
      <c r="D799" s="1171"/>
      <c r="E799" s="1171"/>
      <c r="F799" s="1171"/>
    </row>
    <row r="800" spans="1:6" ht="15" x14ac:dyDescent="0.25">
      <c r="A800" s="1171" t="s">
        <v>1</v>
      </c>
      <c r="B800" s="1171"/>
      <c r="C800" s="1171"/>
      <c r="D800" s="1171"/>
      <c r="E800" s="1171"/>
      <c r="F800" s="1171"/>
    </row>
    <row r="801" spans="1:6" ht="15" x14ac:dyDescent="0.25">
      <c r="A801" s="1173" t="s">
        <v>12736</v>
      </c>
      <c r="B801" s="1173"/>
      <c r="C801" s="1173"/>
      <c r="D801" s="1173"/>
      <c r="E801" s="1173"/>
      <c r="F801" s="1173"/>
    </row>
    <row r="802" spans="1:6" ht="15" x14ac:dyDescent="0.25">
      <c r="A802" s="1173" t="s">
        <v>2</v>
      </c>
      <c r="B802" s="1173"/>
      <c r="C802" s="1173"/>
      <c r="D802" s="1173"/>
      <c r="E802" s="1173"/>
      <c r="F802" s="1173"/>
    </row>
    <row r="803" spans="1:6" x14ac:dyDescent="0.2">
      <c r="A803" s="17"/>
      <c r="B803" s="7"/>
      <c r="C803" s="14"/>
      <c r="D803" s="69"/>
      <c r="E803" s="108"/>
      <c r="F803" s="103"/>
    </row>
    <row r="804" spans="1:6" x14ac:dyDescent="0.2">
      <c r="A804" s="17"/>
      <c r="B804" s="7"/>
      <c r="C804" s="14"/>
      <c r="D804" s="69"/>
      <c r="E804" s="108"/>
      <c r="F804" s="103"/>
    </row>
    <row r="805" spans="1:6" ht="12" x14ac:dyDescent="0.2">
      <c r="A805" s="1311" t="s">
        <v>8200</v>
      </c>
      <c r="B805" s="1312"/>
      <c r="C805" s="1312"/>
      <c r="D805" s="1312"/>
      <c r="E805" s="1312"/>
      <c r="F805" s="1313"/>
    </row>
    <row r="806" spans="1:6" ht="12" x14ac:dyDescent="0.2">
      <c r="A806" s="1311" t="s">
        <v>4</v>
      </c>
      <c r="B806" s="1312"/>
      <c r="C806" s="1312"/>
      <c r="D806" s="1312"/>
      <c r="E806" s="1313"/>
      <c r="F806" s="830">
        <v>1999125</v>
      </c>
    </row>
    <row r="807" spans="1:6" ht="12" x14ac:dyDescent="0.2">
      <c r="A807" s="1065" t="s">
        <v>5</v>
      </c>
      <c r="B807" s="1065" t="s">
        <v>23</v>
      </c>
      <c r="C807" s="1065" t="s">
        <v>22</v>
      </c>
      <c r="D807" s="1065" t="s">
        <v>8</v>
      </c>
      <c r="E807" s="1065" t="s">
        <v>9</v>
      </c>
      <c r="F807" s="1065"/>
    </row>
    <row r="808" spans="1:6" x14ac:dyDescent="0.2">
      <c r="A808" s="87"/>
      <c r="B808" s="1"/>
      <c r="C808" s="2" t="s">
        <v>27</v>
      </c>
      <c r="D808" s="62"/>
      <c r="E808" s="455"/>
      <c r="F808" s="494">
        <f>F806</f>
        <v>1999125</v>
      </c>
    </row>
    <row r="809" spans="1:6" x14ac:dyDescent="0.2">
      <c r="A809" s="559"/>
      <c r="B809" s="27"/>
      <c r="C809" s="2" t="s">
        <v>751</v>
      </c>
      <c r="D809" s="63"/>
      <c r="E809" s="455"/>
      <c r="F809" s="494">
        <f>F808</f>
        <v>1999125</v>
      </c>
    </row>
    <row r="810" spans="1:6" x14ac:dyDescent="0.2">
      <c r="A810" s="87"/>
      <c r="B810" s="27"/>
      <c r="C810" s="2" t="s">
        <v>1358</v>
      </c>
      <c r="D810" s="40"/>
      <c r="E810" s="717">
        <v>175</v>
      </c>
      <c r="F810" s="494">
        <f>F809-E810</f>
        <v>1998950</v>
      </c>
    </row>
    <row r="811" spans="1:6" x14ac:dyDescent="0.2">
      <c r="A811" s="59"/>
      <c r="B811" s="7"/>
      <c r="C811" s="31"/>
      <c r="D811" s="74"/>
      <c r="E811" s="283"/>
      <c r="F811" s="112"/>
    </row>
    <row r="812" spans="1:6" x14ac:dyDescent="0.2">
      <c r="A812" s="59"/>
      <c r="B812" s="7"/>
      <c r="C812" s="31"/>
      <c r="D812" s="74"/>
      <c r="E812" s="283"/>
      <c r="F812" s="116"/>
    </row>
    <row r="813" spans="1:6" x14ac:dyDescent="0.2">
      <c r="A813" s="59"/>
      <c r="B813" s="7"/>
      <c r="C813" s="31"/>
      <c r="D813" s="74"/>
      <c r="E813" s="283"/>
      <c r="F813" s="116"/>
    </row>
    <row r="814" spans="1:6" x14ac:dyDescent="0.2">
      <c r="A814" s="59"/>
      <c r="B814" s="7"/>
      <c r="C814" s="31"/>
      <c r="D814" s="74"/>
      <c r="E814" s="283"/>
      <c r="F814" s="116"/>
    </row>
    <row r="815" spans="1:6" x14ac:dyDescent="0.2">
      <c r="A815" s="59"/>
      <c r="B815" s="7"/>
      <c r="C815" s="31"/>
      <c r="D815" s="74"/>
      <c r="E815" s="283"/>
      <c r="F815" s="116"/>
    </row>
    <row r="816" spans="1:6" x14ac:dyDescent="0.2">
      <c r="A816" s="59"/>
      <c r="B816" s="7"/>
      <c r="C816" s="31"/>
      <c r="D816" s="74"/>
      <c r="E816" s="283"/>
      <c r="F816" s="116"/>
    </row>
    <row r="817" spans="1:6" x14ac:dyDescent="0.2">
      <c r="A817" s="59"/>
      <c r="B817" s="7"/>
      <c r="C817" s="31"/>
      <c r="D817" s="74"/>
      <c r="E817" s="283"/>
      <c r="F817" s="116"/>
    </row>
    <row r="818" spans="1:6" x14ac:dyDescent="0.2">
      <c r="A818" s="59"/>
      <c r="B818" s="7"/>
      <c r="C818" s="31"/>
      <c r="D818" s="74"/>
      <c r="E818" s="283"/>
      <c r="F818" s="116"/>
    </row>
    <row r="819" spans="1:6" x14ac:dyDescent="0.2">
      <c r="A819" s="59"/>
      <c r="B819" s="7"/>
      <c r="C819" s="31"/>
      <c r="D819" s="74"/>
      <c r="E819" s="283"/>
      <c r="F819" s="116"/>
    </row>
    <row r="820" spans="1:6" x14ac:dyDescent="0.2">
      <c r="A820" s="59"/>
      <c r="B820" s="7"/>
      <c r="C820" s="31"/>
      <c r="D820" s="74"/>
      <c r="E820" s="283"/>
      <c r="F820" s="116"/>
    </row>
    <row r="821" spans="1:6" x14ac:dyDescent="0.2">
      <c r="A821" s="59"/>
      <c r="B821" s="7"/>
      <c r="C821" s="31"/>
      <c r="D821" s="74"/>
      <c r="E821" s="283"/>
      <c r="F821" s="116"/>
    </row>
    <row r="822" spans="1:6" x14ac:dyDescent="0.2">
      <c r="A822" s="59"/>
      <c r="B822" s="7"/>
      <c r="C822" s="31"/>
      <c r="D822" s="74"/>
      <c r="E822" s="283"/>
      <c r="F822" s="116"/>
    </row>
    <row r="823" spans="1:6" x14ac:dyDescent="0.2">
      <c r="A823" s="59"/>
      <c r="B823" s="7"/>
      <c r="C823" s="31"/>
      <c r="D823" s="74"/>
      <c r="E823" s="283"/>
      <c r="F823" s="116"/>
    </row>
    <row r="824" spans="1:6" x14ac:dyDescent="0.2">
      <c r="A824" s="59"/>
      <c r="B824" s="7"/>
      <c r="C824" s="31"/>
      <c r="D824" s="74"/>
      <c r="E824" s="283"/>
      <c r="F824" s="116"/>
    </row>
    <row r="825" spans="1:6" x14ac:dyDescent="0.2">
      <c r="A825" s="59"/>
      <c r="B825" s="7"/>
      <c r="C825" s="31"/>
      <c r="D825" s="74"/>
      <c r="E825" s="283"/>
      <c r="F825" s="116"/>
    </row>
    <row r="826" spans="1:6" x14ac:dyDescent="0.2">
      <c r="A826" s="59"/>
      <c r="B826" s="7"/>
      <c r="C826" s="31"/>
      <c r="D826" s="74"/>
      <c r="E826" s="283"/>
      <c r="F826" s="116"/>
    </row>
    <row r="827" spans="1:6" x14ac:dyDescent="0.2">
      <c r="A827" s="59"/>
      <c r="B827" s="7"/>
      <c r="C827" s="31"/>
      <c r="D827" s="74"/>
      <c r="E827" s="283"/>
      <c r="F827" s="116"/>
    </row>
    <row r="828" spans="1:6" x14ac:dyDescent="0.2">
      <c r="A828" s="59"/>
      <c r="B828" s="7"/>
      <c r="C828" s="31"/>
      <c r="D828" s="74"/>
      <c r="E828" s="283"/>
      <c r="F828" s="116"/>
    </row>
    <row r="829" spans="1:6" x14ac:dyDescent="0.2">
      <c r="A829" s="59"/>
      <c r="B829" s="7"/>
      <c r="C829" s="31"/>
      <c r="D829" s="74"/>
      <c r="E829" s="283"/>
      <c r="F829" s="116"/>
    </row>
    <row r="830" spans="1:6" x14ac:dyDescent="0.2">
      <c r="A830" s="59"/>
      <c r="B830" s="7"/>
      <c r="C830" s="31"/>
      <c r="D830" s="74"/>
      <c r="E830" s="283"/>
      <c r="F830" s="116"/>
    </row>
    <row r="831" spans="1:6" x14ac:dyDescent="0.2">
      <c r="A831" s="59"/>
      <c r="B831" s="7"/>
      <c r="C831" s="31"/>
      <c r="D831" s="74"/>
      <c r="E831" s="283"/>
      <c r="F831" s="116"/>
    </row>
    <row r="832" spans="1:6" x14ac:dyDescent="0.2">
      <c r="A832" s="832"/>
      <c r="B832" s="19"/>
      <c r="C832" s="833"/>
      <c r="D832" s="69"/>
      <c r="E832" s="834"/>
      <c r="F832" s="112"/>
    </row>
  </sheetData>
  <mergeCells count="60">
    <mergeCell ref="A373:E373"/>
    <mergeCell ref="A1:F1"/>
    <mergeCell ref="A2:F2"/>
    <mergeCell ref="A3:F3"/>
    <mergeCell ref="A4:F4"/>
    <mergeCell ref="A6:F6"/>
    <mergeCell ref="A7:E7"/>
    <mergeCell ref="A366:F366"/>
    <mergeCell ref="A367:F367"/>
    <mergeCell ref="A368:F368"/>
    <mergeCell ref="A369:F369"/>
    <mergeCell ref="A371:F372"/>
    <mergeCell ref="A580:E580"/>
    <mergeCell ref="A475:F475"/>
    <mergeCell ref="A476:F476"/>
    <mergeCell ref="A477:F477"/>
    <mergeCell ref="A478:F478"/>
    <mergeCell ref="A480:F480"/>
    <mergeCell ref="A481:E481"/>
    <mergeCell ref="A574:F574"/>
    <mergeCell ref="A575:F575"/>
    <mergeCell ref="A576:F576"/>
    <mergeCell ref="A577:F577"/>
    <mergeCell ref="A579:F579"/>
    <mergeCell ref="A615:E615"/>
    <mergeCell ref="A589:F589"/>
    <mergeCell ref="A590:F590"/>
    <mergeCell ref="A591:F591"/>
    <mergeCell ref="A592:F592"/>
    <mergeCell ref="A594:F594"/>
    <mergeCell ref="A595:E595"/>
    <mergeCell ref="A609:F609"/>
    <mergeCell ref="A610:F610"/>
    <mergeCell ref="A611:F611"/>
    <mergeCell ref="A612:F612"/>
    <mergeCell ref="A614:F614"/>
    <mergeCell ref="A655:E655"/>
    <mergeCell ref="A636:F636"/>
    <mergeCell ref="A637:F637"/>
    <mergeCell ref="A638:F638"/>
    <mergeCell ref="A639:F639"/>
    <mergeCell ref="A641:F641"/>
    <mergeCell ref="A642:E642"/>
    <mergeCell ref="A649:F649"/>
    <mergeCell ref="A650:F650"/>
    <mergeCell ref="A651:F651"/>
    <mergeCell ref="A652:F652"/>
    <mergeCell ref="A654:F654"/>
    <mergeCell ref="A806:E806"/>
    <mergeCell ref="A679:F679"/>
    <mergeCell ref="A680:F680"/>
    <mergeCell ref="A681:F681"/>
    <mergeCell ref="A682:F682"/>
    <mergeCell ref="A684:F684"/>
    <mergeCell ref="A685:E685"/>
    <mergeCell ref="A799:F799"/>
    <mergeCell ref="A800:F800"/>
    <mergeCell ref="A801:F801"/>
    <mergeCell ref="A802:F802"/>
    <mergeCell ref="A805:F805"/>
  </mergeCells>
  <pageMargins left="0.70866141732283472" right="0.70866141732283472" top="0.74803149606299213" bottom="0.74803149606299213" header="0.31496062992125984" footer="0.31496062992125984"/>
  <pageSetup scale="71" fitToHeight="40" orientation="portrait" r:id="rId1"/>
  <headerFooter>
    <oddFooter>&amp;RPagina &amp;P de 27</oddFooter>
  </headerFooter>
  <ignoredErrors>
    <ignoredError sqref="F690" formula="1"/>
    <ignoredError sqref="B693:B743"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773"/>
  <sheetViews>
    <sheetView topLeftCell="A693" zoomScaleNormal="100" zoomScaleSheetLayoutView="130" workbookViewId="0">
      <selection activeCell="L730" sqref="L730"/>
    </sheetView>
  </sheetViews>
  <sheetFormatPr baseColWidth="10" defaultRowHeight="11.25" x14ac:dyDescent="0.2"/>
  <cols>
    <col min="1" max="1" width="11.7109375" style="25" customWidth="1"/>
    <col min="2" max="2" width="16.28515625" style="131" customWidth="1"/>
    <col min="3" max="3" width="51.140625" style="25" customWidth="1"/>
    <col min="4" max="4" width="15.140625" style="68" customWidth="1"/>
    <col min="5" max="5" width="16.85546875" style="106" customWidth="1"/>
    <col min="6" max="6" width="16" style="101" customWidth="1"/>
    <col min="7" max="7" width="11.42578125" style="14"/>
    <col min="8" max="8" width="13" style="14" bestFit="1" customWidth="1"/>
    <col min="9" max="60" width="11.42578125" style="14"/>
    <col min="61" max="16384" width="11.42578125" style="25"/>
  </cols>
  <sheetData>
    <row r="1" spans="1:60" ht="15" x14ac:dyDescent="0.25">
      <c r="A1" s="1171" t="s">
        <v>0</v>
      </c>
      <c r="B1" s="1171"/>
      <c r="C1" s="1171"/>
      <c r="D1" s="1171"/>
      <c r="E1" s="1171"/>
      <c r="F1" s="1171"/>
    </row>
    <row r="2" spans="1:60" ht="15" x14ac:dyDescent="0.25">
      <c r="A2" s="1171" t="s">
        <v>1</v>
      </c>
      <c r="B2" s="1171"/>
      <c r="C2" s="1171"/>
      <c r="D2" s="1171"/>
      <c r="E2" s="1171"/>
      <c r="F2" s="1171"/>
    </row>
    <row r="3" spans="1:60" ht="15" customHeight="1" x14ac:dyDescent="0.25">
      <c r="A3" s="1173" t="s">
        <v>13521</v>
      </c>
      <c r="B3" s="1173"/>
      <c r="C3" s="1173"/>
      <c r="D3" s="1173"/>
      <c r="E3" s="1173"/>
      <c r="F3" s="1173"/>
    </row>
    <row r="4" spans="1:60" ht="15" customHeight="1" x14ac:dyDescent="0.25">
      <c r="A4" s="1173" t="s">
        <v>2</v>
      </c>
      <c r="B4" s="1173"/>
      <c r="C4" s="1173"/>
      <c r="D4" s="1173"/>
      <c r="E4" s="1173"/>
      <c r="F4" s="1173"/>
    </row>
    <row r="5" spans="1:60" ht="15" x14ac:dyDescent="0.25">
      <c r="A5" s="626"/>
      <c r="B5" s="627"/>
      <c r="C5" s="628"/>
      <c r="D5" s="629"/>
      <c r="E5" s="630"/>
      <c r="F5" s="631"/>
      <c r="G5" s="966"/>
    </row>
    <row r="6" spans="1:60" ht="33" customHeight="1" x14ac:dyDescent="0.2">
      <c r="A6" s="1306" t="s">
        <v>3</v>
      </c>
      <c r="B6" s="1307"/>
      <c r="C6" s="1307"/>
      <c r="D6" s="1307"/>
      <c r="E6" s="1307"/>
      <c r="F6" s="1308"/>
      <c r="G6" s="966"/>
    </row>
    <row r="7" spans="1:60" ht="30" customHeight="1" x14ac:dyDescent="0.2">
      <c r="A7" s="1306" t="s">
        <v>4</v>
      </c>
      <c r="B7" s="1307"/>
      <c r="C7" s="1307"/>
      <c r="D7" s="1307"/>
      <c r="E7" s="1308"/>
      <c r="F7" s="718">
        <v>367844674.20999998</v>
      </c>
    </row>
    <row r="8" spans="1:60" ht="12" x14ac:dyDescent="0.2">
      <c r="A8" s="1073" t="s">
        <v>5</v>
      </c>
      <c r="B8" s="1073" t="s">
        <v>6</v>
      </c>
      <c r="C8" s="1073" t="s">
        <v>7</v>
      </c>
      <c r="D8" s="1073" t="s">
        <v>8</v>
      </c>
      <c r="E8" s="1073" t="s">
        <v>9</v>
      </c>
      <c r="F8" s="1073" t="s">
        <v>6180</v>
      </c>
    </row>
    <row r="9" spans="1:60" ht="15" customHeight="1" x14ac:dyDescent="0.2">
      <c r="A9" s="87"/>
      <c r="B9" s="1"/>
      <c r="C9" s="2" t="s">
        <v>11</v>
      </c>
      <c r="D9" s="40">
        <v>59759416.240000002</v>
      </c>
      <c r="E9" s="40"/>
      <c r="F9" s="494">
        <f>D9+F7</f>
        <v>427604090.44999999</v>
      </c>
    </row>
    <row r="10" spans="1:60" ht="15" customHeight="1" x14ac:dyDescent="0.2">
      <c r="A10" s="87"/>
      <c r="B10" s="1"/>
      <c r="C10" s="3" t="s">
        <v>12</v>
      </c>
      <c r="D10" s="40"/>
      <c r="E10" s="40"/>
      <c r="F10" s="494">
        <f>F9+D10</f>
        <v>427604090.44999999</v>
      </c>
    </row>
    <row r="11" spans="1:60" ht="15" customHeight="1" x14ac:dyDescent="0.2">
      <c r="A11" s="87"/>
      <c r="B11" s="1"/>
      <c r="C11" s="2" t="s">
        <v>13</v>
      </c>
      <c r="D11" s="1003">
        <v>62841546</v>
      </c>
      <c r="E11" s="40"/>
      <c r="F11" s="494">
        <f>F10+D11</f>
        <v>490445636.44999999</v>
      </c>
    </row>
    <row r="12" spans="1:60" ht="15" customHeight="1" x14ac:dyDescent="0.2">
      <c r="A12" s="87"/>
      <c r="B12" s="1"/>
      <c r="C12" s="4" t="s">
        <v>31</v>
      </c>
      <c r="D12" s="41">
        <v>925333.91</v>
      </c>
      <c r="E12" s="41"/>
      <c r="F12" s="494">
        <f>F11+D12</f>
        <v>491370970.36000001</v>
      </c>
    </row>
    <row r="13" spans="1:60" ht="15" customHeight="1" x14ac:dyDescent="0.2">
      <c r="A13" s="87"/>
      <c r="B13" s="1"/>
      <c r="C13" s="3" t="s">
        <v>12</v>
      </c>
      <c r="D13" s="62"/>
      <c r="E13" s="40">
        <v>67533139.590000004</v>
      </c>
      <c r="F13" s="494">
        <f>F12-E13</f>
        <v>423837830.76999998</v>
      </c>
    </row>
    <row r="14" spans="1:60" ht="15" customHeight="1" x14ac:dyDescent="0.2">
      <c r="A14" s="87"/>
      <c r="B14" s="1"/>
      <c r="C14" s="3" t="s">
        <v>6871</v>
      </c>
      <c r="D14" s="62"/>
      <c r="E14" s="40">
        <v>9665</v>
      </c>
      <c r="F14" s="494">
        <f>F13-E14</f>
        <v>423828165.76999998</v>
      </c>
    </row>
    <row r="15" spans="1:60" s="1080" customFormat="1" ht="15" customHeight="1" x14ac:dyDescent="0.2">
      <c r="A15" s="1076"/>
      <c r="B15" s="1"/>
      <c r="C15" s="2" t="s">
        <v>1090</v>
      </c>
      <c r="D15" s="1077"/>
      <c r="E15" s="1012">
        <v>67092.02</v>
      </c>
      <c r="F15" s="1078">
        <f t="shared" ref="F15:F78" si="0">F14-E15</f>
        <v>423761073.75</v>
      </c>
      <c r="G15" s="1079"/>
      <c r="H15" s="1079"/>
      <c r="I15" s="1079"/>
      <c r="J15" s="1079"/>
      <c r="K15" s="1079"/>
      <c r="L15" s="1079"/>
      <c r="M15" s="1079"/>
      <c r="N15" s="1079"/>
      <c r="O15" s="1079"/>
      <c r="P15" s="1079"/>
      <c r="Q15" s="1079"/>
      <c r="R15" s="1079"/>
      <c r="S15" s="1079"/>
      <c r="T15" s="1079"/>
      <c r="U15" s="1079"/>
      <c r="V15" s="1079"/>
      <c r="W15" s="1079"/>
      <c r="X15" s="1079"/>
      <c r="Y15" s="1079"/>
      <c r="Z15" s="1079"/>
      <c r="AA15" s="1079"/>
      <c r="AB15" s="1079"/>
      <c r="AC15" s="1079"/>
      <c r="AD15" s="1079"/>
      <c r="AE15" s="1079"/>
      <c r="AF15" s="1079"/>
      <c r="AG15" s="1079"/>
      <c r="AH15" s="1079"/>
      <c r="AI15" s="1079"/>
      <c r="AJ15" s="1079"/>
      <c r="AK15" s="1079"/>
      <c r="AL15" s="1079"/>
      <c r="AM15" s="1079"/>
      <c r="AN15" s="1079"/>
      <c r="AO15" s="1079"/>
      <c r="AP15" s="1079"/>
      <c r="AQ15" s="1079"/>
      <c r="AR15" s="1079"/>
      <c r="AS15" s="1079"/>
      <c r="AT15" s="1079"/>
      <c r="AU15" s="1079"/>
      <c r="AV15" s="1079"/>
      <c r="AW15" s="1079"/>
      <c r="AX15" s="1079"/>
      <c r="AY15" s="1079"/>
      <c r="AZ15" s="1079"/>
      <c r="BA15" s="1079"/>
      <c r="BB15" s="1079"/>
      <c r="BC15" s="1079"/>
      <c r="BD15" s="1079"/>
      <c r="BE15" s="1079"/>
      <c r="BF15" s="1079"/>
      <c r="BG15" s="1079"/>
      <c r="BH15" s="1079"/>
    </row>
    <row r="16" spans="1:60" s="1080" customFormat="1" ht="14.25" customHeight="1" x14ac:dyDescent="0.2">
      <c r="A16" s="1076"/>
      <c r="B16" s="1"/>
      <c r="C16" s="4" t="s">
        <v>2479</v>
      </c>
      <c r="D16" s="1077"/>
      <c r="E16" s="1012">
        <v>68495.320000000007</v>
      </c>
      <c r="F16" s="1078">
        <f t="shared" si="0"/>
        <v>423692578.43000001</v>
      </c>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79"/>
      <c r="BF16" s="1079"/>
      <c r="BG16" s="1079"/>
      <c r="BH16" s="1079"/>
    </row>
    <row r="17" spans="1:61" s="1080" customFormat="1" ht="15" customHeight="1" x14ac:dyDescent="0.2">
      <c r="A17" s="1076"/>
      <c r="B17" s="1"/>
      <c r="C17" s="4" t="s">
        <v>6870</v>
      </c>
      <c r="D17" s="1077"/>
      <c r="E17" s="1012">
        <v>400</v>
      </c>
      <c r="F17" s="1078">
        <f t="shared" si="0"/>
        <v>423692178.43000001</v>
      </c>
      <c r="G17" s="1079"/>
      <c r="H17" s="1079"/>
      <c r="I17" s="1079"/>
      <c r="J17" s="1079"/>
      <c r="K17" s="1079"/>
      <c r="L17" s="1079"/>
      <c r="M17" s="1079"/>
      <c r="N17" s="1079"/>
      <c r="O17" s="1079"/>
      <c r="P17" s="1079"/>
      <c r="Q17" s="1079"/>
      <c r="R17" s="1079"/>
      <c r="S17" s="1079"/>
      <c r="T17" s="1079"/>
      <c r="U17" s="1079"/>
      <c r="V17" s="1079"/>
      <c r="W17" s="1079"/>
      <c r="X17" s="1079"/>
      <c r="Y17" s="1079"/>
      <c r="Z17" s="1079"/>
      <c r="AA17" s="1079"/>
      <c r="AB17" s="1079"/>
      <c r="AC17" s="1079"/>
      <c r="AD17" s="1079"/>
      <c r="AE17" s="1079"/>
      <c r="AF17" s="1079"/>
      <c r="AG17" s="1079"/>
      <c r="AH17" s="1079"/>
      <c r="AI17" s="1079"/>
      <c r="AJ17" s="1079"/>
      <c r="AK17" s="1079"/>
      <c r="AL17" s="1079"/>
      <c r="AM17" s="1079"/>
      <c r="AN17" s="1079"/>
      <c r="AO17" s="1079"/>
      <c r="AP17" s="1079"/>
      <c r="AQ17" s="1079"/>
      <c r="AR17" s="1079"/>
      <c r="AS17" s="1079"/>
      <c r="AT17" s="1079"/>
      <c r="AU17" s="1079"/>
      <c r="AV17" s="1079"/>
      <c r="AW17" s="1079"/>
      <c r="AX17" s="1079"/>
      <c r="AY17" s="1079"/>
      <c r="AZ17" s="1079"/>
      <c r="BA17" s="1079"/>
      <c r="BB17" s="1079"/>
      <c r="BC17" s="1079"/>
      <c r="BD17" s="1079"/>
      <c r="BE17" s="1079"/>
      <c r="BF17" s="1079"/>
      <c r="BG17" s="1079"/>
      <c r="BH17" s="1079"/>
    </row>
    <row r="18" spans="1:61" s="1080" customFormat="1" ht="15" customHeight="1" x14ac:dyDescent="0.2">
      <c r="A18" s="1076"/>
      <c r="B18" s="1"/>
      <c r="C18" s="2" t="s">
        <v>1083</v>
      </c>
      <c r="D18" s="1077"/>
      <c r="E18" s="1012">
        <v>3500</v>
      </c>
      <c r="F18" s="1078">
        <f t="shared" si="0"/>
        <v>423688678.43000001</v>
      </c>
      <c r="G18" s="1079"/>
      <c r="H18" s="1079"/>
      <c r="I18" s="1079"/>
      <c r="J18" s="1079"/>
      <c r="K18" s="1079"/>
      <c r="L18" s="1079"/>
      <c r="M18" s="1079"/>
      <c r="N18" s="1079"/>
      <c r="O18" s="1079"/>
      <c r="P18" s="1079"/>
      <c r="Q18" s="1079"/>
      <c r="R18" s="1079"/>
      <c r="S18" s="1079"/>
      <c r="T18" s="1079"/>
      <c r="U18" s="1079"/>
      <c r="V18" s="1079"/>
      <c r="W18" s="1079"/>
      <c r="X18" s="1079"/>
      <c r="Y18" s="1079"/>
      <c r="Z18" s="1079"/>
      <c r="AA18" s="1079"/>
      <c r="AB18" s="1079"/>
      <c r="AC18" s="1079"/>
      <c r="AD18" s="1079"/>
      <c r="AE18" s="1079"/>
      <c r="AF18" s="1079"/>
      <c r="AG18" s="1079"/>
      <c r="AH18" s="1079"/>
      <c r="AI18" s="1079"/>
      <c r="AJ18" s="1079"/>
      <c r="AK18" s="1079"/>
      <c r="AL18" s="1079"/>
      <c r="AM18" s="1079"/>
      <c r="AN18" s="1079"/>
      <c r="AO18" s="1079"/>
      <c r="AP18" s="1079"/>
      <c r="AQ18" s="1079"/>
      <c r="AR18" s="1079"/>
      <c r="AS18" s="1079"/>
      <c r="AT18" s="1079"/>
      <c r="AU18" s="1079"/>
      <c r="AV18" s="1079"/>
      <c r="AW18" s="1079"/>
      <c r="AX18" s="1079"/>
      <c r="AY18" s="1079"/>
      <c r="AZ18" s="1079"/>
      <c r="BA18" s="1079"/>
      <c r="BB18" s="1079"/>
      <c r="BC18" s="1079"/>
      <c r="BD18" s="1079"/>
      <c r="BE18" s="1079"/>
      <c r="BF18" s="1079"/>
      <c r="BG18" s="1079"/>
      <c r="BH18" s="1079"/>
    </row>
    <row r="19" spans="1:61" s="1080" customFormat="1" ht="15" customHeight="1" x14ac:dyDescent="0.2">
      <c r="A19" s="1076"/>
      <c r="B19" s="1"/>
      <c r="C19" s="2" t="s">
        <v>1358</v>
      </c>
      <c r="D19" s="1077"/>
      <c r="E19" s="1012">
        <v>175</v>
      </c>
      <c r="F19" s="1078">
        <f t="shared" si="0"/>
        <v>423688503.43000001</v>
      </c>
      <c r="G19" s="1079"/>
      <c r="H19" s="1079"/>
      <c r="I19" s="1079"/>
      <c r="J19" s="1079"/>
      <c r="K19" s="1079"/>
      <c r="L19" s="1079"/>
      <c r="M19" s="1079"/>
      <c r="N19" s="1079"/>
      <c r="O19" s="1079"/>
      <c r="P19" s="1079"/>
      <c r="Q19" s="1079"/>
      <c r="R19" s="1079"/>
      <c r="S19" s="1079"/>
      <c r="T19" s="1079"/>
      <c r="U19" s="1079"/>
      <c r="V19" s="1079"/>
      <c r="W19" s="1079"/>
      <c r="X19" s="1079"/>
      <c r="Y19" s="1079"/>
      <c r="Z19" s="1079"/>
      <c r="AA19" s="1079"/>
      <c r="AB19" s="1079"/>
      <c r="AC19" s="1079"/>
      <c r="AD19" s="1079"/>
      <c r="AE19" s="1079"/>
      <c r="AF19" s="1079"/>
      <c r="AG19" s="1079"/>
      <c r="AH19" s="1079"/>
      <c r="AI19" s="1079"/>
      <c r="AJ19" s="1079"/>
      <c r="AK19" s="1079"/>
      <c r="AL19" s="1079"/>
      <c r="AM19" s="1079"/>
      <c r="AN19" s="1079"/>
      <c r="AO19" s="1079"/>
      <c r="AP19" s="1079"/>
      <c r="AQ19" s="1079"/>
      <c r="AR19" s="1079"/>
      <c r="AS19" s="1079"/>
      <c r="AT19" s="1079"/>
      <c r="AU19" s="1079"/>
      <c r="AV19" s="1079"/>
      <c r="AW19" s="1079"/>
      <c r="AX19" s="1079"/>
      <c r="AY19" s="1079"/>
      <c r="AZ19" s="1079"/>
      <c r="BA19" s="1079"/>
      <c r="BB19" s="1079"/>
      <c r="BC19" s="1079"/>
      <c r="BD19" s="1079"/>
      <c r="BE19" s="1079"/>
      <c r="BF19" s="1079"/>
      <c r="BG19" s="1079"/>
      <c r="BH19" s="1079"/>
    </row>
    <row r="20" spans="1:61" s="1080" customFormat="1" ht="15" customHeight="1" x14ac:dyDescent="0.2">
      <c r="A20" s="1076"/>
      <c r="B20" s="1"/>
      <c r="C20" s="4" t="s">
        <v>11719</v>
      </c>
      <c r="D20" s="1077"/>
      <c r="E20" s="1012">
        <v>200</v>
      </c>
      <c r="F20" s="1078">
        <f t="shared" si="0"/>
        <v>423688303.43000001</v>
      </c>
      <c r="G20" s="1079"/>
      <c r="H20" s="1079"/>
      <c r="I20" s="1079"/>
      <c r="J20" s="1079"/>
      <c r="K20" s="1079"/>
      <c r="L20" s="1079"/>
      <c r="M20" s="1079"/>
      <c r="N20" s="1079"/>
      <c r="O20" s="1079"/>
      <c r="P20" s="1079"/>
      <c r="Q20" s="1079"/>
      <c r="R20" s="1079"/>
      <c r="S20" s="1079"/>
      <c r="T20" s="1079"/>
      <c r="U20" s="1079"/>
      <c r="V20" s="1079"/>
      <c r="W20" s="1079"/>
      <c r="X20" s="1079"/>
      <c r="Y20" s="1079"/>
      <c r="Z20" s="1079"/>
      <c r="AA20" s="1079"/>
      <c r="AB20" s="1079"/>
      <c r="AC20" s="1079"/>
      <c r="AD20" s="1079"/>
      <c r="AE20" s="1079"/>
      <c r="AF20" s="1079"/>
      <c r="AG20" s="1079"/>
      <c r="AH20" s="1079"/>
      <c r="AI20" s="1079"/>
      <c r="AJ20" s="1079"/>
      <c r="AK20" s="1079"/>
      <c r="AL20" s="1079"/>
      <c r="AM20" s="1079"/>
      <c r="AN20" s="1079"/>
      <c r="AO20" s="1079"/>
      <c r="AP20" s="1079"/>
      <c r="AQ20" s="1079"/>
      <c r="AR20" s="1079"/>
      <c r="AS20" s="1079"/>
      <c r="AT20" s="1079"/>
      <c r="AU20" s="1079"/>
      <c r="AV20" s="1079"/>
      <c r="AW20" s="1079"/>
      <c r="AX20" s="1079"/>
      <c r="AY20" s="1079"/>
      <c r="AZ20" s="1079"/>
      <c r="BA20" s="1079"/>
      <c r="BB20" s="1079"/>
      <c r="BC20" s="1079"/>
      <c r="BD20" s="1079"/>
      <c r="BE20" s="1079"/>
      <c r="BF20" s="1079"/>
      <c r="BG20" s="1079"/>
      <c r="BH20" s="1079"/>
    </row>
    <row r="21" spans="1:61" s="414" customFormat="1" ht="63" customHeight="1" x14ac:dyDescent="0.2">
      <c r="A21" s="464">
        <v>44593</v>
      </c>
      <c r="B21" s="252" t="s">
        <v>13635</v>
      </c>
      <c r="C21" s="193" t="s">
        <v>13653</v>
      </c>
      <c r="D21" s="416"/>
      <c r="E21" s="42">
        <v>131052.5</v>
      </c>
      <c r="F21" s="1078">
        <f t="shared" si="0"/>
        <v>423557250.93000001</v>
      </c>
      <c r="G21" s="412"/>
      <c r="H21" s="412"/>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c r="AF21" s="412"/>
      <c r="AG21" s="412"/>
      <c r="AH21" s="412"/>
      <c r="AI21" s="412"/>
      <c r="AJ21" s="412"/>
      <c r="AK21" s="412"/>
      <c r="AL21" s="412"/>
      <c r="AM21" s="412"/>
      <c r="AN21" s="412"/>
      <c r="AO21" s="412"/>
      <c r="AP21" s="412"/>
      <c r="AQ21" s="412"/>
      <c r="AR21" s="412"/>
      <c r="AS21" s="412"/>
      <c r="AT21" s="412"/>
      <c r="AU21" s="412"/>
      <c r="AV21" s="412"/>
      <c r="AW21" s="412"/>
      <c r="AX21" s="412"/>
      <c r="AY21" s="412"/>
      <c r="AZ21" s="412"/>
      <c r="BA21" s="412"/>
      <c r="BB21" s="412"/>
      <c r="BC21" s="412"/>
      <c r="BD21" s="412"/>
      <c r="BE21" s="412"/>
      <c r="BF21" s="412"/>
      <c r="BG21" s="412"/>
      <c r="BH21" s="412"/>
      <c r="BI21" s="545"/>
    </row>
    <row r="22" spans="1:61" s="412" customFormat="1" ht="75" customHeight="1" x14ac:dyDescent="0.2">
      <c r="A22" s="464">
        <v>44593</v>
      </c>
      <c r="B22" s="252" t="s">
        <v>13636</v>
      </c>
      <c r="C22" s="193" t="s">
        <v>13654</v>
      </c>
      <c r="D22" s="394"/>
      <c r="E22" s="42">
        <v>541120</v>
      </c>
      <c r="F22" s="1078">
        <f t="shared" si="0"/>
        <v>423016130.93000001</v>
      </c>
    </row>
    <row r="23" spans="1:61" s="412" customFormat="1" ht="48.75" customHeight="1" x14ac:dyDescent="0.2">
      <c r="A23" s="464">
        <v>44593</v>
      </c>
      <c r="B23" s="252" t="s">
        <v>13637</v>
      </c>
      <c r="C23" s="193" t="s">
        <v>13655</v>
      </c>
      <c r="D23" s="402"/>
      <c r="E23" s="42">
        <v>126825</v>
      </c>
      <c r="F23" s="1078">
        <f t="shared" si="0"/>
        <v>422889305.93000001</v>
      </c>
    </row>
    <row r="24" spans="1:61" s="412" customFormat="1" ht="69.75" customHeight="1" x14ac:dyDescent="0.2">
      <c r="A24" s="464">
        <v>44593</v>
      </c>
      <c r="B24" s="252" t="s">
        <v>13638</v>
      </c>
      <c r="C24" s="193" t="s">
        <v>13656</v>
      </c>
      <c r="D24" s="402"/>
      <c r="E24" s="42">
        <v>304380</v>
      </c>
      <c r="F24" s="1078">
        <f t="shared" si="0"/>
        <v>422584925.93000001</v>
      </c>
    </row>
    <row r="25" spans="1:61" s="412" customFormat="1" ht="41.25" customHeight="1" x14ac:dyDescent="0.2">
      <c r="A25" s="464">
        <v>44593</v>
      </c>
      <c r="B25" s="252" t="s">
        <v>13639</v>
      </c>
      <c r="C25" s="193" t="s">
        <v>13657</v>
      </c>
      <c r="D25" s="402"/>
      <c r="E25" s="42">
        <v>293000.28999999998</v>
      </c>
      <c r="F25" s="1078">
        <f t="shared" si="0"/>
        <v>422291925.63999999</v>
      </c>
    </row>
    <row r="26" spans="1:61" s="412" customFormat="1" ht="42" customHeight="1" x14ac:dyDescent="0.2">
      <c r="A26" s="464">
        <v>44593</v>
      </c>
      <c r="B26" s="252" t="s">
        <v>13640</v>
      </c>
      <c r="C26" s="193" t="s">
        <v>13658</v>
      </c>
      <c r="D26" s="402"/>
      <c r="E26" s="42">
        <v>49684.99</v>
      </c>
      <c r="F26" s="1078">
        <f t="shared" si="0"/>
        <v>422242240.64999998</v>
      </c>
    </row>
    <row r="27" spans="1:61" s="412" customFormat="1" ht="56.25" customHeight="1" x14ac:dyDescent="0.2">
      <c r="A27" s="464">
        <v>44593</v>
      </c>
      <c r="B27" s="252" t="s">
        <v>13641</v>
      </c>
      <c r="C27" s="193" t="s">
        <v>13659</v>
      </c>
      <c r="D27" s="402"/>
      <c r="E27" s="42">
        <v>224057.5</v>
      </c>
      <c r="F27" s="1078">
        <f t="shared" si="0"/>
        <v>422018183.14999998</v>
      </c>
    </row>
    <row r="28" spans="1:61" s="412" customFormat="1" ht="77.25" customHeight="1" x14ac:dyDescent="0.2">
      <c r="A28" s="464">
        <v>44593</v>
      </c>
      <c r="B28" s="252" t="s">
        <v>13642</v>
      </c>
      <c r="C28" s="193" t="s">
        <v>13660</v>
      </c>
      <c r="D28" s="402"/>
      <c r="E28" s="42">
        <v>116194.5</v>
      </c>
      <c r="F28" s="1078">
        <f t="shared" si="0"/>
        <v>421901988.64999998</v>
      </c>
    </row>
    <row r="29" spans="1:61" s="412" customFormat="1" ht="46.5" customHeight="1" x14ac:dyDescent="0.2">
      <c r="A29" s="464">
        <v>44593</v>
      </c>
      <c r="B29" s="252" t="s">
        <v>13643</v>
      </c>
      <c r="C29" s="193" t="s">
        <v>13661</v>
      </c>
      <c r="D29" s="402"/>
      <c r="E29" s="42">
        <v>36340.559999999998</v>
      </c>
      <c r="F29" s="1078">
        <f t="shared" si="0"/>
        <v>421865648.08999997</v>
      </c>
    </row>
    <row r="30" spans="1:61" s="412" customFormat="1" ht="63.75" customHeight="1" x14ac:dyDescent="0.2">
      <c r="A30" s="464">
        <v>44593</v>
      </c>
      <c r="B30" s="252" t="s">
        <v>13644</v>
      </c>
      <c r="C30" s="193" t="s">
        <v>13662</v>
      </c>
      <c r="D30" s="402"/>
      <c r="E30" s="42">
        <v>414295</v>
      </c>
      <c r="F30" s="1078">
        <f t="shared" si="0"/>
        <v>421451353.08999997</v>
      </c>
    </row>
    <row r="31" spans="1:61" s="412" customFormat="1" ht="42" customHeight="1" x14ac:dyDescent="0.2">
      <c r="A31" s="464">
        <v>44593</v>
      </c>
      <c r="B31" s="252" t="s">
        <v>13645</v>
      </c>
      <c r="C31" s="193" t="s">
        <v>13663</v>
      </c>
      <c r="D31" s="402"/>
      <c r="E31" s="42">
        <v>109915</v>
      </c>
      <c r="F31" s="1078">
        <f t="shared" si="0"/>
        <v>421341438.08999997</v>
      </c>
    </row>
    <row r="32" spans="1:61" s="412" customFormat="1" ht="53.25" customHeight="1" x14ac:dyDescent="0.2">
      <c r="A32" s="464">
        <v>44593</v>
      </c>
      <c r="B32" s="252" t="s">
        <v>13646</v>
      </c>
      <c r="C32" s="193" t="s">
        <v>13664</v>
      </c>
      <c r="D32" s="402"/>
      <c r="E32" s="42">
        <v>39171.769999999997</v>
      </c>
      <c r="F32" s="1078">
        <f t="shared" si="0"/>
        <v>421302266.31999999</v>
      </c>
    </row>
    <row r="33" spans="1:6" s="412" customFormat="1" ht="42.75" customHeight="1" x14ac:dyDescent="0.2">
      <c r="A33" s="464">
        <v>44593</v>
      </c>
      <c r="B33" s="252" t="s">
        <v>13647</v>
      </c>
      <c r="C33" s="193" t="s">
        <v>13665</v>
      </c>
      <c r="D33" s="402"/>
      <c r="E33" s="42">
        <v>139329.09</v>
      </c>
      <c r="F33" s="1078">
        <f t="shared" si="0"/>
        <v>421162937.23000002</v>
      </c>
    </row>
    <row r="34" spans="1:6" s="412" customFormat="1" ht="54" customHeight="1" x14ac:dyDescent="0.2">
      <c r="A34" s="464">
        <v>44593</v>
      </c>
      <c r="B34" s="252" t="s">
        <v>13648</v>
      </c>
      <c r="C34" s="193" t="s">
        <v>13666</v>
      </c>
      <c r="D34" s="402"/>
      <c r="E34" s="42">
        <v>113000</v>
      </c>
      <c r="F34" s="1078">
        <f t="shared" si="0"/>
        <v>421049937.23000002</v>
      </c>
    </row>
    <row r="35" spans="1:6" s="412" customFormat="1" ht="73.5" customHeight="1" x14ac:dyDescent="0.2">
      <c r="A35" s="464">
        <v>44593</v>
      </c>
      <c r="B35" s="252" t="s">
        <v>13649</v>
      </c>
      <c r="C35" s="193" t="s">
        <v>13667</v>
      </c>
      <c r="D35" s="402"/>
      <c r="E35" s="42">
        <v>226000</v>
      </c>
      <c r="F35" s="1078">
        <f t="shared" si="0"/>
        <v>420823937.23000002</v>
      </c>
    </row>
    <row r="36" spans="1:6" s="412" customFormat="1" ht="33.75" customHeight="1" x14ac:dyDescent="0.2">
      <c r="A36" s="464">
        <v>44593</v>
      </c>
      <c r="B36" s="252" t="s">
        <v>13650</v>
      </c>
      <c r="C36" s="193" t="s">
        <v>13668</v>
      </c>
      <c r="D36" s="402"/>
      <c r="E36" s="42">
        <v>9930</v>
      </c>
      <c r="F36" s="1078">
        <f t="shared" si="0"/>
        <v>420814007.23000002</v>
      </c>
    </row>
    <row r="37" spans="1:6" s="412" customFormat="1" ht="46.5" customHeight="1" x14ac:dyDescent="0.2">
      <c r="A37" s="464">
        <v>44593</v>
      </c>
      <c r="B37" s="252" t="s">
        <v>13651</v>
      </c>
      <c r="C37" s="193" t="s">
        <v>13669</v>
      </c>
      <c r="D37" s="402"/>
      <c r="E37" s="42">
        <v>33900</v>
      </c>
      <c r="F37" s="1078">
        <f t="shared" si="0"/>
        <v>420780107.23000002</v>
      </c>
    </row>
    <row r="38" spans="1:6" s="412" customFormat="1" ht="57.75" customHeight="1" x14ac:dyDescent="0.2">
      <c r="A38" s="464">
        <v>44593</v>
      </c>
      <c r="B38" s="252" t="s">
        <v>13652</v>
      </c>
      <c r="C38" s="193" t="s">
        <v>13670</v>
      </c>
      <c r="D38" s="402"/>
      <c r="E38" s="42">
        <v>253650</v>
      </c>
      <c r="F38" s="1078">
        <f t="shared" si="0"/>
        <v>420526457.23000002</v>
      </c>
    </row>
    <row r="39" spans="1:6" s="412" customFormat="1" ht="28.5" customHeight="1" x14ac:dyDescent="0.2">
      <c r="A39" s="464">
        <v>44593</v>
      </c>
      <c r="B39" s="252" t="s">
        <v>13618</v>
      </c>
      <c r="C39" s="193" t="s">
        <v>13671</v>
      </c>
      <c r="D39" s="402"/>
      <c r="E39" s="42">
        <v>6158757.1500000004</v>
      </c>
      <c r="F39" s="1078">
        <f t="shared" si="0"/>
        <v>414367700.08000004</v>
      </c>
    </row>
    <row r="40" spans="1:6" s="412" customFormat="1" ht="29.25" customHeight="1" x14ac:dyDescent="0.2">
      <c r="A40" s="464">
        <v>44593</v>
      </c>
      <c r="B40" s="252" t="s">
        <v>13619</v>
      </c>
      <c r="C40" s="193" t="s">
        <v>13672</v>
      </c>
      <c r="D40" s="402"/>
      <c r="E40" s="42">
        <v>2597104.2000000002</v>
      </c>
      <c r="F40" s="1078">
        <f t="shared" si="0"/>
        <v>411770595.88000005</v>
      </c>
    </row>
    <row r="41" spans="1:6" s="412" customFormat="1" ht="57.75" customHeight="1" x14ac:dyDescent="0.2">
      <c r="A41" s="464">
        <v>44593</v>
      </c>
      <c r="B41" s="252" t="s">
        <v>13620</v>
      </c>
      <c r="C41" s="193" t="s">
        <v>13673</v>
      </c>
      <c r="D41" s="402"/>
      <c r="E41" s="42">
        <v>122597.5</v>
      </c>
      <c r="F41" s="1078">
        <f t="shared" si="0"/>
        <v>411647998.38000005</v>
      </c>
    </row>
    <row r="42" spans="1:6" s="412" customFormat="1" ht="54" customHeight="1" x14ac:dyDescent="0.2">
      <c r="A42" s="464">
        <v>44593</v>
      </c>
      <c r="B42" s="252" t="s">
        <v>13621</v>
      </c>
      <c r="C42" s="193" t="s">
        <v>13674</v>
      </c>
      <c r="D42" s="402"/>
      <c r="E42" s="42">
        <v>109915</v>
      </c>
      <c r="F42" s="1078">
        <f t="shared" si="0"/>
        <v>411538083.38000005</v>
      </c>
    </row>
    <row r="43" spans="1:6" s="412" customFormat="1" ht="54" customHeight="1" x14ac:dyDescent="0.2">
      <c r="A43" s="464">
        <v>44593</v>
      </c>
      <c r="B43" s="252" t="s">
        <v>13622</v>
      </c>
      <c r="C43" s="193" t="s">
        <v>13675</v>
      </c>
      <c r="D43" s="402"/>
      <c r="E43" s="42">
        <v>113000</v>
      </c>
      <c r="F43" s="1078">
        <f t="shared" si="0"/>
        <v>411425083.38000005</v>
      </c>
    </row>
    <row r="44" spans="1:6" s="412" customFormat="1" ht="49.5" customHeight="1" x14ac:dyDescent="0.2">
      <c r="A44" s="464">
        <v>44593</v>
      </c>
      <c r="B44" s="252" t="s">
        <v>13623</v>
      </c>
      <c r="C44" s="193" t="s">
        <v>13676</v>
      </c>
      <c r="D44" s="408"/>
      <c r="E44" s="42">
        <v>109915</v>
      </c>
      <c r="F44" s="1078">
        <f t="shared" si="0"/>
        <v>411315168.38000005</v>
      </c>
    </row>
    <row r="45" spans="1:6" s="412" customFormat="1" ht="42.75" customHeight="1" x14ac:dyDescent="0.2">
      <c r="A45" s="464">
        <v>44593</v>
      </c>
      <c r="B45" s="252" t="s">
        <v>13624</v>
      </c>
      <c r="C45" s="193" t="s">
        <v>13677</v>
      </c>
      <c r="D45" s="402"/>
      <c r="E45" s="42">
        <v>122597.5</v>
      </c>
      <c r="F45" s="1078">
        <f t="shared" si="0"/>
        <v>411192570.88000005</v>
      </c>
    </row>
    <row r="46" spans="1:6" s="412" customFormat="1" ht="57" customHeight="1" x14ac:dyDescent="0.2">
      <c r="A46" s="464">
        <v>44593</v>
      </c>
      <c r="B46" s="252" t="s">
        <v>13625</v>
      </c>
      <c r="C46" s="193" t="s">
        <v>13678</v>
      </c>
      <c r="D46" s="402"/>
      <c r="E46" s="42">
        <v>131052.5</v>
      </c>
      <c r="F46" s="1078">
        <f t="shared" si="0"/>
        <v>411061518.38000005</v>
      </c>
    </row>
    <row r="47" spans="1:6" s="412" customFormat="1" ht="54" customHeight="1" x14ac:dyDescent="0.2">
      <c r="A47" s="464">
        <v>44593</v>
      </c>
      <c r="B47" s="252" t="s">
        <v>13626</v>
      </c>
      <c r="C47" s="193" t="s">
        <v>13679</v>
      </c>
      <c r="D47" s="402"/>
      <c r="E47" s="42">
        <v>122597.5</v>
      </c>
      <c r="F47" s="1078">
        <f t="shared" si="0"/>
        <v>410938920.88000005</v>
      </c>
    </row>
    <row r="48" spans="1:6" s="412" customFormat="1" ht="54.75" customHeight="1" x14ac:dyDescent="0.2">
      <c r="A48" s="464">
        <v>44593</v>
      </c>
      <c r="B48" s="252" t="s">
        <v>13627</v>
      </c>
      <c r="C48" s="193" t="s">
        <v>13680</v>
      </c>
      <c r="D48" s="402"/>
      <c r="E48" s="42">
        <v>88777.5</v>
      </c>
      <c r="F48" s="1078">
        <f t="shared" si="0"/>
        <v>410850143.38000005</v>
      </c>
    </row>
    <row r="49" spans="1:6" s="412" customFormat="1" ht="55.5" customHeight="1" x14ac:dyDescent="0.2">
      <c r="A49" s="464">
        <v>44593</v>
      </c>
      <c r="B49" s="252" t="s">
        <v>13628</v>
      </c>
      <c r="C49" s="193" t="s">
        <v>13681</v>
      </c>
      <c r="D49" s="402"/>
      <c r="E49" s="42">
        <v>114142.5</v>
      </c>
      <c r="F49" s="1078">
        <f t="shared" si="0"/>
        <v>410736000.88000005</v>
      </c>
    </row>
    <row r="50" spans="1:6" s="412" customFormat="1" ht="55.5" customHeight="1" x14ac:dyDescent="0.2">
      <c r="A50" s="464">
        <v>44593</v>
      </c>
      <c r="B50" s="252" t="s">
        <v>13629</v>
      </c>
      <c r="C50" s="193" t="s">
        <v>13682</v>
      </c>
      <c r="D50" s="402"/>
      <c r="E50" s="42">
        <v>122597.5</v>
      </c>
      <c r="F50" s="1078">
        <f t="shared" si="0"/>
        <v>410613403.38000005</v>
      </c>
    </row>
    <row r="51" spans="1:6" s="412" customFormat="1" ht="72" customHeight="1" x14ac:dyDescent="0.2">
      <c r="A51" s="464">
        <v>44593</v>
      </c>
      <c r="B51" s="252" t="s">
        <v>13630</v>
      </c>
      <c r="C51" s="193" t="s">
        <v>13683</v>
      </c>
      <c r="D51" s="402"/>
      <c r="E51" s="42">
        <v>9000</v>
      </c>
      <c r="F51" s="1078">
        <f t="shared" si="0"/>
        <v>410604403.38000005</v>
      </c>
    </row>
    <row r="52" spans="1:6" s="412" customFormat="1" ht="56.25" customHeight="1" x14ac:dyDescent="0.2">
      <c r="A52" s="464">
        <v>44593</v>
      </c>
      <c r="B52" s="252" t="s">
        <v>13631</v>
      </c>
      <c r="C52" s="193" t="s">
        <v>13684</v>
      </c>
      <c r="D52" s="402"/>
      <c r="E52" s="42">
        <v>3653381.26</v>
      </c>
      <c r="F52" s="1078">
        <f t="shared" si="0"/>
        <v>406951022.12000006</v>
      </c>
    </row>
    <row r="53" spans="1:6" s="412" customFormat="1" ht="66" customHeight="1" x14ac:dyDescent="0.2">
      <c r="A53" s="464">
        <v>44593</v>
      </c>
      <c r="B53" s="252" t="s">
        <v>13632</v>
      </c>
      <c r="C53" s="193" t="s">
        <v>13685</v>
      </c>
      <c r="D53" s="402"/>
      <c r="E53" s="42">
        <v>31640</v>
      </c>
      <c r="F53" s="1078">
        <f t="shared" si="0"/>
        <v>406919382.12000006</v>
      </c>
    </row>
    <row r="54" spans="1:6" s="412" customFormat="1" ht="46.5" customHeight="1" x14ac:dyDescent="0.2">
      <c r="A54" s="464">
        <v>44593</v>
      </c>
      <c r="B54" s="252" t="s">
        <v>13633</v>
      </c>
      <c r="C54" s="193" t="s">
        <v>13686</v>
      </c>
      <c r="D54" s="402"/>
      <c r="E54" s="42">
        <v>126825</v>
      </c>
      <c r="F54" s="1078">
        <f t="shared" si="0"/>
        <v>406792557.12000006</v>
      </c>
    </row>
    <row r="55" spans="1:6" s="412" customFormat="1" ht="51.75" customHeight="1" x14ac:dyDescent="0.2">
      <c r="A55" s="464">
        <v>44593</v>
      </c>
      <c r="B55" s="252" t="s">
        <v>13634</v>
      </c>
      <c r="C55" s="193" t="s">
        <v>13687</v>
      </c>
      <c r="D55" s="402"/>
      <c r="E55" s="42">
        <v>131052.5</v>
      </c>
      <c r="F55" s="1078">
        <f t="shared" si="0"/>
        <v>406661504.62000006</v>
      </c>
    </row>
    <row r="56" spans="1:6" s="412" customFormat="1" ht="39" customHeight="1" x14ac:dyDescent="0.2">
      <c r="A56" s="464">
        <v>44594</v>
      </c>
      <c r="B56" s="252" t="s">
        <v>13690</v>
      </c>
      <c r="C56" s="193" t="s">
        <v>13696</v>
      </c>
      <c r="D56" s="402"/>
      <c r="E56" s="42">
        <v>292784.90000000002</v>
      </c>
      <c r="F56" s="1078">
        <f t="shared" si="0"/>
        <v>406368719.72000009</v>
      </c>
    </row>
    <row r="57" spans="1:6" s="412" customFormat="1" ht="44.25" customHeight="1" x14ac:dyDescent="0.2">
      <c r="A57" s="464">
        <v>44594</v>
      </c>
      <c r="B57" s="252" t="s">
        <v>13691</v>
      </c>
      <c r="C57" s="193" t="s">
        <v>13697</v>
      </c>
      <c r="D57" s="402"/>
      <c r="E57" s="42">
        <v>217943.67</v>
      </c>
      <c r="F57" s="1078">
        <f t="shared" si="0"/>
        <v>406150776.05000007</v>
      </c>
    </row>
    <row r="58" spans="1:6" s="412" customFormat="1" ht="43.5" customHeight="1" x14ac:dyDescent="0.2">
      <c r="A58" s="464">
        <v>44594</v>
      </c>
      <c r="B58" s="252" t="s">
        <v>13692</v>
      </c>
      <c r="C58" s="193" t="s">
        <v>13698</v>
      </c>
      <c r="D58" s="402"/>
      <c r="E58" s="42">
        <v>33782.22</v>
      </c>
      <c r="F58" s="1078">
        <f t="shared" si="0"/>
        <v>406116993.83000004</v>
      </c>
    </row>
    <row r="59" spans="1:6" s="412" customFormat="1" ht="41.25" customHeight="1" x14ac:dyDescent="0.2">
      <c r="A59" s="464">
        <v>44594</v>
      </c>
      <c r="B59" s="252" t="s">
        <v>13693</v>
      </c>
      <c r="C59" s="193" t="s">
        <v>13699</v>
      </c>
      <c r="D59" s="416"/>
      <c r="E59" s="42">
        <v>251225.11</v>
      </c>
      <c r="F59" s="1078">
        <f t="shared" si="0"/>
        <v>405865768.72000003</v>
      </c>
    </row>
    <row r="60" spans="1:6" s="412" customFormat="1" ht="33.75" customHeight="1" x14ac:dyDescent="0.2">
      <c r="A60" s="464">
        <v>44594</v>
      </c>
      <c r="B60" s="252" t="s">
        <v>13694</v>
      </c>
      <c r="C60" s="193" t="s">
        <v>13700</v>
      </c>
      <c r="D60" s="402"/>
      <c r="E60" s="42">
        <v>20595.96</v>
      </c>
      <c r="F60" s="1078">
        <f t="shared" si="0"/>
        <v>405845172.76000005</v>
      </c>
    </row>
    <row r="61" spans="1:6" s="412" customFormat="1" ht="53.25" customHeight="1" x14ac:dyDescent="0.2">
      <c r="A61" s="464">
        <v>44594</v>
      </c>
      <c r="B61" s="252" t="s">
        <v>13695</v>
      </c>
      <c r="C61" s="193" t="s">
        <v>13701</v>
      </c>
      <c r="D61" s="402"/>
      <c r="E61" s="42">
        <v>82387.98</v>
      </c>
      <c r="F61" s="1078">
        <f t="shared" si="0"/>
        <v>405762784.78000003</v>
      </c>
    </row>
    <row r="62" spans="1:6" s="412" customFormat="1" ht="53.25" customHeight="1" x14ac:dyDescent="0.2">
      <c r="A62" s="464">
        <v>44594</v>
      </c>
      <c r="B62" s="252" t="s">
        <v>13688</v>
      </c>
      <c r="C62" s="193" t="s">
        <v>13702</v>
      </c>
      <c r="D62" s="402"/>
      <c r="E62" s="42">
        <v>225000</v>
      </c>
      <c r="F62" s="1078">
        <f t="shared" si="0"/>
        <v>405537784.78000003</v>
      </c>
    </row>
    <row r="63" spans="1:6" s="412" customFormat="1" ht="64.5" customHeight="1" x14ac:dyDescent="0.2">
      <c r="A63" s="464">
        <v>44594</v>
      </c>
      <c r="B63" s="252" t="s">
        <v>13689</v>
      </c>
      <c r="C63" s="193" t="s">
        <v>13703</v>
      </c>
      <c r="D63" s="402"/>
      <c r="E63" s="42">
        <v>54000</v>
      </c>
      <c r="F63" s="1078">
        <f t="shared" si="0"/>
        <v>405483784.78000003</v>
      </c>
    </row>
    <row r="64" spans="1:6" s="412" customFormat="1" ht="23.25" customHeight="1" x14ac:dyDescent="0.2">
      <c r="A64" s="464">
        <v>44595</v>
      </c>
      <c r="B64" s="5">
        <v>62266</v>
      </c>
      <c r="C64" s="193" t="s">
        <v>41</v>
      </c>
      <c r="D64" s="402"/>
      <c r="E64" s="42">
        <v>0</v>
      </c>
      <c r="F64" s="1078">
        <f t="shared" si="0"/>
        <v>405483784.78000003</v>
      </c>
    </row>
    <row r="65" spans="1:6" s="412" customFormat="1" ht="55.5" customHeight="1" x14ac:dyDescent="0.2">
      <c r="A65" s="464">
        <v>44595</v>
      </c>
      <c r="B65" s="252" t="s">
        <v>13707</v>
      </c>
      <c r="C65" s="193" t="s">
        <v>13711</v>
      </c>
      <c r="D65" s="402"/>
      <c r="E65" s="42">
        <v>1435409.82</v>
      </c>
      <c r="F65" s="1078">
        <f t="shared" si="0"/>
        <v>404048374.96000004</v>
      </c>
    </row>
    <row r="66" spans="1:6" s="412" customFormat="1" ht="107.25" customHeight="1" x14ac:dyDescent="0.2">
      <c r="A66" s="464">
        <v>44595</v>
      </c>
      <c r="B66" s="252" t="s">
        <v>13708</v>
      </c>
      <c r="C66" s="193" t="s">
        <v>13712</v>
      </c>
      <c r="D66" s="402"/>
      <c r="E66" s="42">
        <v>113000</v>
      </c>
      <c r="F66" s="1078">
        <f t="shared" si="0"/>
        <v>403935374.96000004</v>
      </c>
    </row>
    <row r="67" spans="1:6" s="412" customFormat="1" ht="37.5" customHeight="1" x14ac:dyDescent="0.2">
      <c r="A67" s="464">
        <v>44595</v>
      </c>
      <c r="B67" s="252" t="s">
        <v>13709</v>
      </c>
      <c r="C67" s="193" t="s">
        <v>13713</v>
      </c>
      <c r="D67" s="402"/>
      <c r="E67" s="42">
        <v>116380</v>
      </c>
      <c r="F67" s="1078">
        <f t="shared" si="0"/>
        <v>403818994.96000004</v>
      </c>
    </row>
    <row r="68" spans="1:6" s="412" customFormat="1" ht="55.5" customHeight="1" x14ac:dyDescent="0.2">
      <c r="A68" s="464">
        <v>44595</v>
      </c>
      <c r="B68" s="252" t="s">
        <v>13710</v>
      </c>
      <c r="C68" s="193" t="s">
        <v>13714</v>
      </c>
      <c r="D68" s="402"/>
      <c r="E68" s="42">
        <v>177555</v>
      </c>
      <c r="F68" s="1078">
        <f t="shared" si="0"/>
        <v>403641439.96000004</v>
      </c>
    </row>
    <row r="69" spans="1:6" s="412" customFormat="1" ht="45" customHeight="1" x14ac:dyDescent="0.2">
      <c r="A69" s="464">
        <v>44595</v>
      </c>
      <c r="B69" s="252" t="s">
        <v>13704</v>
      </c>
      <c r="C69" s="193" t="s">
        <v>13715</v>
      </c>
      <c r="D69" s="402"/>
      <c r="E69" s="42">
        <v>54000</v>
      </c>
      <c r="F69" s="1078">
        <f t="shared" si="0"/>
        <v>403587439.96000004</v>
      </c>
    </row>
    <row r="70" spans="1:6" s="412" customFormat="1" ht="37.5" customHeight="1" x14ac:dyDescent="0.2">
      <c r="A70" s="464">
        <v>44595</v>
      </c>
      <c r="B70" s="252" t="s">
        <v>13705</v>
      </c>
      <c r="C70" s="193" t="s">
        <v>13716</v>
      </c>
      <c r="D70" s="402"/>
      <c r="E70" s="42">
        <v>39600</v>
      </c>
      <c r="F70" s="1078">
        <f t="shared" si="0"/>
        <v>403547839.96000004</v>
      </c>
    </row>
    <row r="71" spans="1:6" s="412" customFormat="1" ht="36" customHeight="1" x14ac:dyDescent="0.2">
      <c r="A71" s="464">
        <v>44595</v>
      </c>
      <c r="B71" s="252" t="s">
        <v>13706</v>
      </c>
      <c r="C71" s="193" t="s">
        <v>13717</v>
      </c>
      <c r="D71" s="402"/>
      <c r="E71" s="42">
        <v>924046.56</v>
      </c>
      <c r="F71" s="1078">
        <f t="shared" si="0"/>
        <v>402623793.40000004</v>
      </c>
    </row>
    <row r="72" spans="1:6" s="412" customFormat="1" ht="45" customHeight="1" x14ac:dyDescent="0.2">
      <c r="A72" s="464">
        <v>44596</v>
      </c>
      <c r="B72" s="252" t="s">
        <v>13728</v>
      </c>
      <c r="C72" s="193" t="s">
        <v>13742</v>
      </c>
      <c r="D72" s="402"/>
      <c r="E72" s="42">
        <v>515618.06</v>
      </c>
      <c r="F72" s="1078">
        <f t="shared" si="0"/>
        <v>402108175.34000003</v>
      </c>
    </row>
    <row r="73" spans="1:6" s="412" customFormat="1" ht="75.75" customHeight="1" x14ac:dyDescent="0.2">
      <c r="A73" s="464">
        <v>44596</v>
      </c>
      <c r="B73" s="252" t="s">
        <v>13729</v>
      </c>
      <c r="C73" s="193" t="s">
        <v>13743</v>
      </c>
      <c r="D73" s="402"/>
      <c r="E73" s="42">
        <v>226000</v>
      </c>
      <c r="F73" s="1078">
        <f t="shared" si="0"/>
        <v>401882175.34000003</v>
      </c>
    </row>
    <row r="74" spans="1:6" s="412" customFormat="1" ht="41.25" customHeight="1" x14ac:dyDescent="0.2">
      <c r="A74" s="464">
        <v>44596</v>
      </c>
      <c r="B74" s="252" t="s">
        <v>13730</v>
      </c>
      <c r="C74" s="193" t="s">
        <v>13744</v>
      </c>
      <c r="D74" s="402"/>
      <c r="E74" s="42">
        <v>18000</v>
      </c>
      <c r="F74" s="1078">
        <f t="shared" si="0"/>
        <v>401864175.34000003</v>
      </c>
    </row>
    <row r="75" spans="1:6" s="412" customFormat="1" ht="36" customHeight="1" x14ac:dyDescent="0.2">
      <c r="A75" s="464">
        <v>44596</v>
      </c>
      <c r="B75" s="252" t="s">
        <v>13731</v>
      </c>
      <c r="C75" s="193" t="s">
        <v>13745</v>
      </c>
      <c r="D75" s="402"/>
      <c r="E75" s="42">
        <v>4500</v>
      </c>
      <c r="F75" s="1078">
        <f t="shared" si="0"/>
        <v>401859675.34000003</v>
      </c>
    </row>
    <row r="76" spans="1:6" s="412" customFormat="1" ht="43.5" customHeight="1" x14ac:dyDescent="0.2">
      <c r="A76" s="464">
        <v>44596</v>
      </c>
      <c r="B76" s="252" t="s">
        <v>13732</v>
      </c>
      <c r="C76" s="193" t="s">
        <v>13746</v>
      </c>
      <c r="D76" s="402"/>
      <c r="E76" s="42">
        <v>9000</v>
      </c>
      <c r="F76" s="1078">
        <f t="shared" si="0"/>
        <v>401850675.34000003</v>
      </c>
    </row>
    <row r="77" spans="1:6" s="412" customFormat="1" ht="42.75" customHeight="1" x14ac:dyDescent="0.2">
      <c r="A77" s="464">
        <v>44596</v>
      </c>
      <c r="B77" s="252" t="s">
        <v>13733</v>
      </c>
      <c r="C77" s="193" t="s">
        <v>13747</v>
      </c>
      <c r="D77" s="402"/>
      <c r="E77" s="42">
        <v>15120.09</v>
      </c>
      <c r="F77" s="1078">
        <f t="shared" si="0"/>
        <v>401835555.25000006</v>
      </c>
    </row>
    <row r="78" spans="1:6" s="412" customFormat="1" ht="48.75" customHeight="1" x14ac:dyDescent="0.2">
      <c r="A78" s="464">
        <v>44596</v>
      </c>
      <c r="B78" s="252" t="s">
        <v>13734</v>
      </c>
      <c r="C78" s="193" t="s">
        <v>13748</v>
      </c>
      <c r="D78" s="402"/>
      <c r="E78" s="42">
        <v>39224.620000000003</v>
      </c>
      <c r="F78" s="1078">
        <f t="shared" si="0"/>
        <v>401796330.63000005</v>
      </c>
    </row>
    <row r="79" spans="1:6" s="412" customFormat="1" ht="43.5" customHeight="1" x14ac:dyDescent="0.2">
      <c r="A79" s="464">
        <v>44596</v>
      </c>
      <c r="B79" s="252" t="s">
        <v>13735</v>
      </c>
      <c r="C79" s="193" t="s">
        <v>13749</v>
      </c>
      <c r="D79" s="402"/>
      <c r="E79" s="42">
        <v>39371.89</v>
      </c>
      <c r="F79" s="1078">
        <f t="shared" ref="F79:F142" si="1">F78-E79</f>
        <v>401756958.74000007</v>
      </c>
    </row>
    <row r="80" spans="1:6" s="412" customFormat="1" ht="32.25" customHeight="1" x14ac:dyDescent="0.2">
      <c r="A80" s="464">
        <v>44596</v>
      </c>
      <c r="B80" s="252" t="s">
        <v>13736</v>
      </c>
      <c r="C80" s="193" t="s">
        <v>13750</v>
      </c>
      <c r="D80" s="402"/>
      <c r="E80" s="42">
        <v>20332.13</v>
      </c>
      <c r="F80" s="1078">
        <f t="shared" si="1"/>
        <v>401736626.61000007</v>
      </c>
    </row>
    <row r="81" spans="1:6" s="412" customFormat="1" ht="39" customHeight="1" x14ac:dyDescent="0.2">
      <c r="A81" s="464">
        <v>44596</v>
      </c>
      <c r="B81" s="252" t="s">
        <v>13737</v>
      </c>
      <c r="C81" s="193" t="s">
        <v>13751</v>
      </c>
      <c r="D81" s="402"/>
      <c r="E81" s="42">
        <v>9000</v>
      </c>
      <c r="F81" s="1078">
        <f t="shared" si="1"/>
        <v>401727626.61000007</v>
      </c>
    </row>
    <row r="82" spans="1:6" s="412" customFormat="1" ht="45.75" customHeight="1" x14ac:dyDescent="0.2">
      <c r="A82" s="464">
        <v>44596</v>
      </c>
      <c r="B82" s="252" t="s">
        <v>13738</v>
      </c>
      <c r="C82" s="193" t="s">
        <v>13752</v>
      </c>
      <c r="D82" s="402"/>
      <c r="E82" s="42">
        <v>8910</v>
      </c>
      <c r="F82" s="1078">
        <f t="shared" si="1"/>
        <v>401718716.61000007</v>
      </c>
    </row>
    <row r="83" spans="1:6" s="412" customFormat="1" ht="36.75" customHeight="1" x14ac:dyDescent="0.2">
      <c r="A83" s="464">
        <v>44596</v>
      </c>
      <c r="B83" s="252" t="s">
        <v>13739</v>
      </c>
      <c r="C83" s="193" t="s">
        <v>13753</v>
      </c>
      <c r="D83" s="402"/>
      <c r="E83" s="42">
        <v>5400</v>
      </c>
      <c r="F83" s="1078">
        <f t="shared" si="1"/>
        <v>401713316.61000007</v>
      </c>
    </row>
    <row r="84" spans="1:6" s="412" customFormat="1" ht="36" customHeight="1" x14ac:dyDescent="0.2">
      <c r="A84" s="464">
        <v>44596</v>
      </c>
      <c r="B84" s="252" t="s">
        <v>13740</v>
      </c>
      <c r="C84" s="193" t="s">
        <v>13754</v>
      </c>
      <c r="D84" s="402"/>
      <c r="E84" s="42">
        <v>9000</v>
      </c>
      <c r="F84" s="1078">
        <f t="shared" si="1"/>
        <v>401704316.61000007</v>
      </c>
    </row>
    <row r="85" spans="1:6" s="412" customFormat="1" ht="33.75" customHeight="1" x14ac:dyDescent="0.2">
      <c r="A85" s="464">
        <v>44596</v>
      </c>
      <c r="B85" s="252" t="s">
        <v>13741</v>
      </c>
      <c r="C85" s="193" t="s">
        <v>13755</v>
      </c>
      <c r="D85" s="402"/>
      <c r="E85" s="42">
        <v>30343.200000000001</v>
      </c>
      <c r="F85" s="1078">
        <f t="shared" si="1"/>
        <v>401673973.41000009</v>
      </c>
    </row>
    <row r="86" spans="1:6" s="412" customFormat="1" ht="62.25" customHeight="1" x14ac:dyDescent="0.2">
      <c r="A86" s="464">
        <v>44596</v>
      </c>
      <c r="B86" s="252" t="s">
        <v>13718</v>
      </c>
      <c r="C86" s="193" t="s">
        <v>13756</v>
      </c>
      <c r="D86" s="402"/>
      <c r="E86" s="42">
        <v>9000</v>
      </c>
      <c r="F86" s="1078">
        <f t="shared" si="1"/>
        <v>401664973.41000009</v>
      </c>
    </row>
    <row r="87" spans="1:6" s="412" customFormat="1" ht="50.25" customHeight="1" x14ac:dyDescent="0.2">
      <c r="A87" s="464">
        <v>44596</v>
      </c>
      <c r="B87" s="252" t="s">
        <v>13719</v>
      </c>
      <c r="C87" s="193" t="s">
        <v>13757</v>
      </c>
      <c r="D87" s="402"/>
      <c r="E87" s="42">
        <v>101460</v>
      </c>
      <c r="F87" s="1078">
        <f t="shared" si="1"/>
        <v>401563513.41000009</v>
      </c>
    </row>
    <row r="88" spans="1:6" s="412" customFormat="1" ht="50.25" customHeight="1" x14ac:dyDescent="0.2">
      <c r="A88" s="464">
        <v>44596</v>
      </c>
      <c r="B88" s="252" t="s">
        <v>13720</v>
      </c>
      <c r="C88" s="193" t="s">
        <v>13758</v>
      </c>
      <c r="D88" s="402"/>
      <c r="E88" s="42">
        <v>131052.5</v>
      </c>
      <c r="F88" s="1078">
        <f t="shared" si="1"/>
        <v>401432460.91000009</v>
      </c>
    </row>
    <row r="89" spans="1:6" s="412" customFormat="1" ht="65.25" customHeight="1" x14ac:dyDescent="0.2">
      <c r="A89" s="464">
        <v>44596</v>
      </c>
      <c r="B89" s="252" t="s">
        <v>13721</v>
      </c>
      <c r="C89" s="193" t="s">
        <v>13759</v>
      </c>
      <c r="D89" s="402"/>
      <c r="E89" s="42">
        <v>22500</v>
      </c>
      <c r="F89" s="1078">
        <f t="shared" si="1"/>
        <v>401409960.91000009</v>
      </c>
    </row>
    <row r="90" spans="1:6" s="412" customFormat="1" ht="32.25" customHeight="1" x14ac:dyDescent="0.2">
      <c r="A90" s="464">
        <v>44596</v>
      </c>
      <c r="B90" s="252" t="s">
        <v>13722</v>
      </c>
      <c r="C90" s="193" t="s">
        <v>13760</v>
      </c>
      <c r="D90" s="472"/>
      <c r="E90" s="42">
        <v>1663868</v>
      </c>
      <c r="F90" s="1078">
        <f t="shared" si="1"/>
        <v>399746092.91000009</v>
      </c>
    </row>
    <row r="91" spans="1:6" s="412" customFormat="1" ht="69.75" customHeight="1" x14ac:dyDescent="0.2">
      <c r="A91" s="464">
        <v>44596</v>
      </c>
      <c r="B91" s="252" t="s">
        <v>13723</v>
      </c>
      <c r="C91" s="193" t="s">
        <v>13761</v>
      </c>
      <c r="D91" s="402"/>
      <c r="E91" s="42">
        <v>9512.44</v>
      </c>
      <c r="F91" s="1078">
        <f t="shared" si="1"/>
        <v>399736580.47000009</v>
      </c>
    </row>
    <row r="92" spans="1:6" s="412" customFormat="1" ht="48.75" customHeight="1" x14ac:dyDescent="0.2">
      <c r="A92" s="464">
        <v>44596</v>
      </c>
      <c r="B92" s="252" t="s">
        <v>13724</v>
      </c>
      <c r="C92" s="193" t="s">
        <v>13762</v>
      </c>
      <c r="D92" s="402"/>
      <c r="E92" s="42">
        <v>3267.7</v>
      </c>
      <c r="F92" s="1078">
        <f t="shared" si="1"/>
        <v>399733312.7700001</v>
      </c>
    </row>
    <row r="93" spans="1:6" s="412" customFormat="1" ht="43.5" customHeight="1" x14ac:dyDescent="0.2">
      <c r="A93" s="464">
        <v>44596</v>
      </c>
      <c r="B93" s="252" t="s">
        <v>13725</v>
      </c>
      <c r="C93" s="193" t="s">
        <v>13763</v>
      </c>
      <c r="D93" s="402"/>
      <c r="E93" s="42">
        <v>2741.24</v>
      </c>
      <c r="F93" s="1078">
        <f t="shared" si="1"/>
        <v>399730571.53000009</v>
      </c>
    </row>
    <row r="94" spans="1:6" s="412" customFormat="1" ht="45" customHeight="1" x14ac:dyDescent="0.2">
      <c r="A94" s="464">
        <v>44596</v>
      </c>
      <c r="B94" s="252" t="s">
        <v>13726</v>
      </c>
      <c r="C94" s="193" t="s">
        <v>13764</v>
      </c>
      <c r="D94" s="402"/>
      <c r="E94" s="42">
        <v>6750</v>
      </c>
      <c r="F94" s="1078">
        <f t="shared" si="1"/>
        <v>399723821.53000009</v>
      </c>
    </row>
    <row r="95" spans="1:6" s="412" customFormat="1" ht="45.75" customHeight="1" x14ac:dyDescent="0.2">
      <c r="A95" s="464">
        <v>44596</v>
      </c>
      <c r="B95" s="252" t="s">
        <v>13727</v>
      </c>
      <c r="C95" s="193" t="s">
        <v>13765</v>
      </c>
      <c r="D95" s="402"/>
      <c r="E95" s="42">
        <v>4500</v>
      </c>
      <c r="F95" s="1078">
        <f t="shared" si="1"/>
        <v>399719321.53000009</v>
      </c>
    </row>
    <row r="96" spans="1:6" s="412" customFormat="1" ht="51.75" customHeight="1" x14ac:dyDescent="0.2">
      <c r="A96" s="464">
        <v>44599</v>
      </c>
      <c r="B96" s="252" t="s">
        <v>13773</v>
      </c>
      <c r="C96" s="193" t="s">
        <v>13787</v>
      </c>
      <c r="D96" s="402"/>
      <c r="E96" s="42">
        <v>240967.5</v>
      </c>
      <c r="F96" s="1078">
        <f t="shared" si="1"/>
        <v>399478354.03000009</v>
      </c>
    </row>
    <row r="97" spans="1:6" s="412" customFormat="1" ht="46.5" customHeight="1" x14ac:dyDescent="0.2">
      <c r="A97" s="464">
        <v>44599</v>
      </c>
      <c r="B97" s="252" t="s">
        <v>13774</v>
      </c>
      <c r="C97" s="193" t="s">
        <v>13788</v>
      </c>
      <c r="D97" s="402"/>
      <c r="E97" s="42">
        <v>20070</v>
      </c>
      <c r="F97" s="1078">
        <f t="shared" si="1"/>
        <v>399458284.03000009</v>
      </c>
    </row>
    <row r="98" spans="1:6" s="412" customFormat="1" ht="45" customHeight="1" x14ac:dyDescent="0.2">
      <c r="A98" s="464">
        <v>44599</v>
      </c>
      <c r="B98" s="252" t="s">
        <v>13775</v>
      </c>
      <c r="C98" s="193" t="s">
        <v>13789</v>
      </c>
      <c r="D98" s="402"/>
      <c r="E98" s="42">
        <v>11979</v>
      </c>
      <c r="F98" s="1078">
        <f t="shared" si="1"/>
        <v>399446305.03000009</v>
      </c>
    </row>
    <row r="99" spans="1:6" s="412" customFormat="1" ht="44.25" customHeight="1" x14ac:dyDescent="0.2">
      <c r="A99" s="464">
        <v>44599</v>
      </c>
      <c r="B99" s="252" t="s">
        <v>13776</v>
      </c>
      <c r="C99" s="193" t="s">
        <v>13790</v>
      </c>
      <c r="D99" s="402"/>
      <c r="E99" s="42">
        <v>10800</v>
      </c>
      <c r="F99" s="1078">
        <f t="shared" si="1"/>
        <v>399435505.03000009</v>
      </c>
    </row>
    <row r="100" spans="1:6" s="412" customFormat="1" ht="21.75" customHeight="1" x14ac:dyDescent="0.2">
      <c r="A100" s="464">
        <v>44599</v>
      </c>
      <c r="B100" s="252" t="s">
        <v>13791</v>
      </c>
      <c r="C100" s="193" t="s">
        <v>41</v>
      </c>
      <c r="D100" s="402"/>
      <c r="E100" s="42">
        <v>0</v>
      </c>
      <c r="F100" s="1078">
        <f t="shared" si="1"/>
        <v>399435505.03000009</v>
      </c>
    </row>
    <row r="101" spans="1:6" s="412" customFormat="1" ht="99" customHeight="1" x14ac:dyDescent="0.2">
      <c r="A101" s="464">
        <v>44599</v>
      </c>
      <c r="B101" s="252" t="s">
        <v>13777</v>
      </c>
      <c r="C101" s="193" t="s">
        <v>13792</v>
      </c>
      <c r="D101" s="402"/>
      <c r="E101" s="42">
        <v>50000</v>
      </c>
      <c r="F101" s="1078">
        <f t="shared" si="1"/>
        <v>399385505.03000009</v>
      </c>
    </row>
    <row r="102" spans="1:6" s="412" customFormat="1" ht="46.5" customHeight="1" x14ac:dyDescent="0.2">
      <c r="A102" s="464">
        <v>44599</v>
      </c>
      <c r="B102" s="252" t="s">
        <v>13778</v>
      </c>
      <c r="C102" s="193" t="s">
        <v>13793</v>
      </c>
      <c r="D102" s="402"/>
      <c r="E102" s="42">
        <v>15300</v>
      </c>
      <c r="F102" s="1078">
        <f t="shared" si="1"/>
        <v>399370205.03000009</v>
      </c>
    </row>
    <row r="103" spans="1:6" s="412" customFormat="1" ht="59.25" customHeight="1" x14ac:dyDescent="0.2">
      <c r="A103" s="464">
        <v>44599</v>
      </c>
      <c r="B103" s="252" t="s">
        <v>13779</v>
      </c>
      <c r="C103" s="193" t="s">
        <v>13794</v>
      </c>
      <c r="D103" s="402"/>
      <c r="E103" s="42">
        <v>257877.5</v>
      </c>
      <c r="F103" s="1078">
        <f t="shared" si="1"/>
        <v>399112327.53000009</v>
      </c>
    </row>
    <row r="104" spans="1:6" s="412" customFormat="1" ht="45" customHeight="1" x14ac:dyDescent="0.2">
      <c r="A104" s="464">
        <v>44599</v>
      </c>
      <c r="B104" s="252" t="s">
        <v>13780</v>
      </c>
      <c r="C104" s="193" t="s">
        <v>13795</v>
      </c>
      <c r="D104" s="402"/>
      <c r="E104" s="42">
        <v>8910</v>
      </c>
      <c r="F104" s="1078">
        <f t="shared" si="1"/>
        <v>399103417.53000009</v>
      </c>
    </row>
    <row r="105" spans="1:6" s="412" customFormat="1" ht="43.5" customHeight="1" x14ac:dyDescent="0.2">
      <c r="A105" s="464">
        <v>44599</v>
      </c>
      <c r="B105" s="252" t="s">
        <v>13781</v>
      </c>
      <c r="C105" s="193" t="s">
        <v>13796</v>
      </c>
      <c r="D105" s="402"/>
      <c r="E105" s="42">
        <v>10800</v>
      </c>
      <c r="F105" s="1078">
        <f t="shared" si="1"/>
        <v>399092617.53000009</v>
      </c>
    </row>
    <row r="106" spans="1:6" s="412" customFormat="1" ht="45" customHeight="1" x14ac:dyDescent="0.2">
      <c r="A106" s="464">
        <v>44599</v>
      </c>
      <c r="B106" s="252" t="s">
        <v>13782</v>
      </c>
      <c r="C106" s="193" t="s">
        <v>13797</v>
      </c>
      <c r="D106" s="402"/>
      <c r="E106" s="42">
        <v>467298.13</v>
      </c>
      <c r="F106" s="1078">
        <f t="shared" si="1"/>
        <v>398625319.4000001</v>
      </c>
    </row>
    <row r="107" spans="1:6" s="412" customFormat="1" ht="41.25" customHeight="1" x14ac:dyDescent="0.2">
      <c r="A107" s="464">
        <v>44599</v>
      </c>
      <c r="B107" s="252" t="s">
        <v>13783</v>
      </c>
      <c r="C107" s="193" t="s">
        <v>13798</v>
      </c>
      <c r="D107" s="402"/>
      <c r="E107" s="42">
        <v>363454.09</v>
      </c>
      <c r="F107" s="1078">
        <f t="shared" si="1"/>
        <v>398261865.31000012</v>
      </c>
    </row>
    <row r="108" spans="1:6" s="412" customFormat="1" ht="36" customHeight="1" x14ac:dyDescent="0.2">
      <c r="A108" s="464">
        <v>44599</v>
      </c>
      <c r="B108" s="252" t="s">
        <v>13784</v>
      </c>
      <c r="C108" s="193" t="s">
        <v>13799</v>
      </c>
      <c r="D108" s="402"/>
      <c r="E108" s="42">
        <v>20700</v>
      </c>
      <c r="F108" s="1078">
        <f t="shared" si="1"/>
        <v>398241165.31000012</v>
      </c>
    </row>
    <row r="109" spans="1:6" s="412" customFormat="1" ht="44.25" customHeight="1" x14ac:dyDescent="0.2">
      <c r="A109" s="464">
        <v>44599</v>
      </c>
      <c r="B109" s="252" t="s">
        <v>13785</v>
      </c>
      <c r="C109" s="193" t="s">
        <v>13800</v>
      </c>
      <c r="D109" s="402"/>
      <c r="E109" s="42">
        <v>18000</v>
      </c>
      <c r="F109" s="1078">
        <f t="shared" si="1"/>
        <v>398223165.31000012</v>
      </c>
    </row>
    <row r="110" spans="1:6" s="706" customFormat="1" ht="42.75" customHeight="1" x14ac:dyDescent="0.2">
      <c r="A110" s="464">
        <v>44599</v>
      </c>
      <c r="B110" s="252" t="s">
        <v>13786</v>
      </c>
      <c r="C110" s="193" t="s">
        <v>13801</v>
      </c>
      <c r="D110" s="705"/>
      <c r="E110" s="42">
        <v>13500</v>
      </c>
      <c r="F110" s="1078">
        <f t="shared" si="1"/>
        <v>398209665.31000012</v>
      </c>
    </row>
    <row r="111" spans="1:6" s="412" customFormat="1" ht="48.75" customHeight="1" x14ac:dyDescent="0.2">
      <c r="A111" s="464">
        <v>44599</v>
      </c>
      <c r="B111" s="252" t="s">
        <v>13766</v>
      </c>
      <c r="C111" s="193" t="s">
        <v>13802</v>
      </c>
      <c r="D111" s="402"/>
      <c r="E111" s="42">
        <v>259842.88</v>
      </c>
      <c r="F111" s="1078">
        <f t="shared" si="1"/>
        <v>397949822.43000013</v>
      </c>
    </row>
    <row r="112" spans="1:6" s="412" customFormat="1" ht="49.5" customHeight="1" x14ac:dyDescent="0.2">
      <c r="A112" s="464">
        <v>44599</v>
      </c>
      <c r="B112" s="252" t="s">
        <v>13767</v>
      </c>
      <c r="C112" s="193" t="s">
        <v>13803</v>
      </c>
      <c r="D112" s="402"/>
      <c r="E112" s="42">
        <v>5850</v>
      </c>
      <c r="F112" s="1078">
        <f t="shared" si="1"/>
        <v>397943972.43000013</v>
      </c>
    </row>
    <row r="113" spans="1:6" s="412" customFormat="1" ht="44.25" customHeight="1" x14ac:dyDescent="0.2">
      <c r="A113" s="464">
        <v>44599</v>
      </c>
      <c r="B113" s="252" t="s">
        <v>13768</v>
      </c>
      <c r="C113" s="193" t="s">
        <v>13804</v>
      </c>
      <c r="D113" s="402"/>
      <c r="E113" s="42">
        <v>202275</v>
      </c>
      <c r="F113" s="1078">
        <f t="shared" si="1"/>
        <v>397741697.43000013</v>
      </c>
    </row>
    <row r="114" spans="1:6" s="412" customFormat="1" ht="45" customHeight="1" x14ac:dyDescent="0.2">
      <c r="A114" s="464">
        <v>44599</v>
      </c>
      <c r="B114" s="252" t="s">
        <v>13769</v>
      </c>
      <c r="C114" s="193" t="s">
        <v>13805</v>
      </c>
      <c r="D114" s="402"/>
      <c r="E114" s="42">
        <v>108750</v>
      </c>
      <c r="F114" s="1078">
        <f t="shared" si="1"/>
        <v>397632947.43000013</v>
      </c>
    </row>
    <row r="115" spans="1:6" s="412" customFormat="1" ht="42" customHeight="1" x14ac:dyDescent="0.2">
      <c r="A115" s="464">
        <v>44599</v>
      </c>
      <c r="B115" s="252" t="s">
        <v>13770</v>
      </c>
      <c r="C115" s="193" t="s">
        <v>13806</v>
      </c>
      <c r="D115" s="402"/>
      <c r="E115" s="42">
        <v>43459.91</v>
      </c>
      <c r="F115" s="1078">
        <f t="shared" si="1"/>
        <v>397589487.5200001</v>
      </c>
    </row>
    <row r="116" spans="1:6" s="412" customFormat="1" ht="45.75" customHeight="1" x14ac:dyDescent="0.2">
      <c r="A116" s="464">
        <v>44599</v>
      </c>
      <c r="B116" s="252" t="s">
        <v>13771</v>
      </c>
      <c r="C116" s="193" t="s">
        <v>13807</v>
      </c>
      <c r="D116" s="402"/>
      <c r="E116" s="42">
        <v>1418397.5</v>
      </c>
      <c r="F116" s="1078">
        <f t="shared" si="1"/>
        <v>396171090.0200001</v>
      </c>
    </row>
    <row r="117" spans="1:6" s="412" customFormat="1" ht="37.5" customHeight="1" x14ac:dyDescent="0.2">
      <c r="A117" s="464">
        <v>44599</v>
      </c>
      <c r="B117" s="252" t="s">
        <v>13772</v>
      </c>
      <c r="C117" s="193" t="s">
        <v>13808</v>
      </c>
      <c r="D117" s="402"/>
      <c r="E117" s="42">
        <v>6750</v>
      </c>
      <c r="F117" s="1078">
        <f t="shared" si="1"/>
        <v>396164340.0200001</v>
      </c>
    </row>
    <row r="118" spans="1:6" s="412" customFormat="1" ht="46.5" customHeight="1" x14ac:dyDescent="0.2">
      <c r="A118" s="464">
        <v>44600</v>
      </c>
      <c r="B118" s="252" t="s">
        <v>13809</v>
      </c>
      <c r="C118" s="193" t="s">
        <v>13827</v>
      </c>
      <c r="D118" s="402"/>
      <c r="E118" s="42">
        <v>9000</v>
      </c>
      <c r="F118" s="1078">
        <f t="shared" si="1"/>
        <v>396155340.0200001</v>
      </c>
    </row>
    <row r="119" spans="1:6" s="412" customFormat="1" ht="47.25" customHeight="1" x14ac:dyDescent="0.2">
      <c r="A119" s="464">
        <v>44600</v>
      </c>
      <c r="B119" s="252" t="s">
        <v>13810</v>
      </c>
      <c r="C119" s="193" t="s">
        <v>13828</v>
      </c>
      <c r="D119" s="402"/>
      <c r="E119" s="42">
        <v>4500</v>
      </c>
      <c r="F119" s="1078">
        <f t="shared" si="1"/>
        <v>396150840.0200001</v>
      </c>
    </row>
    <row r="120" spans="1:6" s="412" customFormat="1" ht="42.75" customHeight="1" x14ac:dyDescent="0.2">
      <c r="A120" s="464">
        <v>44600</v>
      </c>
      <c r="B120" s="252" t="s">
        <v>13811</v>
      </c>
      <c r="C120" s="193" t="s">
        <v>13829</v>
      </c>
      <c r="D120" s="402"/>
      <c r="E120" s="42">
        <v>53100</v>
      </c>
      <c r="F120" s="1078">
        <f t="shared" si="1"/>
        <v>396097740.0200001</v>
      </c>
    </row>
    <row r="121" spans="1:6" s="412" customFormat="1" ht="30.75" customHeight="1" x14ac:dyDescent="0.2">
      <c r="A121" s="464">
        <v>44600</v>
      </c>
      <c r="B121" s="252" t="s">
        <v>13812</v>
      </c>
      <c r="C121" s="193" t="s">
        <v>13830</v>
      </c>
      <c r="D121" s="402"/>
      <c r="E121" s="42">
        <v>5400</v>
      </c>
      <c r="F121" s="1078">
        <f t="shared" si="1"/>
        <v>396092340.0200001</v>
      </c>
    </row>
    <row r="122" spans="1:6" s="412" customFormat="1" ht="24" customHeight="1" x14ac:dyDescent="0.2">
      <c r="A122" s="464">
        <v>44600</v>
      </c>
      <c r="B122" s="252" t="s">
        <v>13813</v>
      </c>
      <c r="C122" s="193" t="s">
        <v>41</v>
      </c>
      <c r="D122" s="402"/>
      <c r="E122" s="42">
        <v>0</v>
      </c>
      <c r="F122" s="1078">
        <f t="shared" si="1"/>
        <v>396092340.0200001</v>
      </c>
    </row>
    <row r="123" spans="1:6" s="412" customFormat="1" ht="46.5" customHeight="1" x14ac:dyDescent="0.2">
      <c r="A123" s="464">
        <v>44600</v>
      </c>
      <c r="B123" s="252" t="s">
        <v>13814</v>
      </c>
      <c r="C123" s="193" t="s">
        <v>13832</v>
      </c>
      <c r="D123" s="402"/>
      <c r="E123" s="42">
        <v>58390.49</v>
      </c>
      <c r="F123" s="1078">
        <f t="shared" si="1"/>
        <v>396033949.53000009</v>
      </c>
    </row>
    <row r="124" spans="1:6" s="412" customFormat="1" ht="38.25" customHeight="1" x14ac:dyDescent="0.2">
      <c r="A124" s="464">
        <v>44600</v>
      </c>
      <c r="B124" s="252" t="s">
        <v>13815</v>
      </c>
      <c r="C124" s="193" t="s">
        <v>13833</v>
      </c>
      <c r="D124" s="402"/>
      <c r="E124" s="42">
        <v>100570</v>
      </c>
      <c r="F124" s="1078">
        <f t="shared" si="1"/>
        <v>395933379.53000009</v>
      </c>
    </row>
    <row r="125" spans="1:6" s="412" customFormat="1" ht="48" customHeight="1" x14ac:dyDescent="0.2">
      <c r="A125" s="464">
        <v>44600</v>
      </c>
      <c r="B125" s="252" t="s">
        <v>13816</v>
      </c>
      <c r="C125" s="193" t="s">
        <v>13834</v>
      </c>
      <c r="D125" s="402"/>
      <c r="E125" s="42">
        <v>4500</v>
      </c>
      <c r="F125" s="1078">
        <f t="shared" si="1"/>
        <v>395928879.53000009</v>
      </c>
    </row>
    <row r="126" spans="1:6" s="412" customFormat="1" ht="41.25" customHeight="1" x14ac:dyDescent="0.2">
      <c r="A126" s="464">
        <v>44600</v>
      </c>
      <c r="B126" s="252" t="s">
        <v>13817</v>
      </c>
      <c r="C126" s="193" t="s">
        <v>13835</v>
      </c>
      <c r="D126" s="402"/>
      <c r="E126" s="42">
        <v>416383.17</v>
      </c>
      <c r="F126" s="1078">
        <f t="shared" si="1"/>
        <v>395512496.36000007</v>
      </c>
    </row>
    <row r="127" spans="1:6" s="412" customFormat="1" ht="42" customHeight="1" x14ac:dyDescent="0.2">
      <c r="A127" s="464">
        <v>44600</v>
      </c>
      <c r="B127" s="252" t="s">
        <v>13818</v>
      </c>
      <c r="C127" s="193" t="s">
        <v>13836</v>
      </c>
      <c r="D127" s="402"/>
      <c r="E127" s="42">
        <v>99530.81</v>
      </c>
      <c r="F127" s="1078">
        <f t="shared" si="1"/>
        <v>395412965.55000007</v>
      </c>
    </row>
    <row r="128" spans="1:6" s="412" customFormat="1" ht="55.5" customHeight="1" x14ac:dyDescent="0.2">
      <c r="A128" s="464">
        <v>44600</v>
      </c>
      <c r="B128" s="252" t="s">
        <v>13819</v>
      </c>
      <c r="C128" s="193" t="s">
        <v>13837</v>
      </c>
      <c r="D128" s="402"/>
      <c r="E128" s="42">
        <v>285733.21999999997</v>
      </c>
      <c r="F128" s="1078">
        <f t="shared" si="1"/>
        <v>395127232.33000004</v>
      </c>
    </row>
    <row r="129" spans="1:6" s="412" customFormat="1" ht="43.5" customHeight="1" x14ac:dyDescent="0.2">
      <c r="A129" s="464">
        <v>44600</v>
      </c>
      <c r="B129" s="252" t="s">
        <v>13820</v>
      </c>
      <c r="C129" s="193" t="s">
        <v>13838</v>
      </c>
      <c r="D129" s="402"/>
      <c r="E129" s="42">
        <v>13500</v>
      </c>
      <c r="F129" s="1078">
        <f t="shared" si="1"/>
        <v>395113732.33000004</v>
      </c>
    </row>
    <row r="130" spans="1:6" s="412" customFormat="1" ht="45" customHeight="1" x14ac:dyDescent="0.2">
      <c r="A130" s="464">
        <v>44600</v>
      </c>
      <c r="B130" s="252" t="s">
        <v>13821</v>
      </c>
      <c r="C130" s="193" t="s">
        <v>13839</v>
      </c>
      <c r="D130" s="402"/>
      <c r="E130" s="42">
        <v>308001.56</v>
      </c>
      <c r="F130" s="1078">
        <f t="shared" si="1"/>
        <v>394805730.77000004</v>
      </c>
    </row>
    <row r="131" spans="1:6" s="412" customFormat="1" ht="51" customHeight="1" x14ac:dyDescent="0.2">
      <c r="A131" s="464">
        <v>44600</v>
      </c>
      <c r="B131" s="252" t="s">
        <v>13822</v>
      </c>
      <c r="C131" s="193" t="s">
        <v>13840</v>
      </c>
      <c r="D131" s="402"/>
      <c r="E131" s="42">
        <v>18183.72</v>
      </c>
      <c r="F131" s="1078">
        <f t="shared" si="1"/>
        <v>394787547.05000001</v>
      </c>
    </row>
    <row r="132" spans="1:6" s="412" customFormat="1" ht="32.25" customHeight="1" x14ac:dyDescent="0.2">
      <c r="A132" s="464">
        <v>44600</v>
      </c>
      <c r="B132" s="252" t="s">
        <v>13823</v>
      </c>
      <c r="C132" s="193" t="s">
        <v>13841</v>
      </c>
      <c r="D132" s="402"/>
      <c r="E132" s="42">
        <v>119617.42</v>
      </c>
      <c r="F132" s="1078">
        <f t="shared" si="1"/>
        <v>394667929.63</v>
      </c>
    </row>
    <row r="133" spans="1:6" s="412" customFormat="1" ht="46.5" customHeight="1" x14ac:dyDescent="0.2">
      <c r="A133" s="464">
        <v>44600</v>
      </c>
      <c r="B133" s="252" t="s">
        <v>13824</v>
      </c>
      <c r="C133" s="193" t="s">
        <v>13842</v>
      </c>
      <c r="D133" s="402"/>
      <c r="E133" s="42">
        <v>4050</v>
      </c>
      <c r="F133" s="1078">
        <f t="shared" si="1"/>
        <v>394663879.63</v>
      </c>
    </row>
    <row r="134" spans="1:6" s="412" customFormat="1" ht="48.75" customHeight="1" x14ac:dyDescent="0.2">
      <c r="A134" s="464">
        <v>44600</v>
      </c>
      <c r="B134" s="252" t="s">
        <v>13825</v>
      </c>
      <c r="C134" s="193" t="s">
        <v>13843</v>
      </c>
      <c r="D134" s="402"/>
      <c r="E134" s="42">
        <v>182210.09</v>
      </c>
      <c r="F134" s="1078">
        <f t="shared" si="1"/>
        <v>394481669.54000002</v>
      </c>
    </row>
    <row r="135" spans="1:6" s="412" customFormat="1" ht="41.25" customHeight="1" x14ac:dyDescent="0.2">
      <c r="A135" s="464">
        <v>44600</v>
      </c>
      <c r="B135" s="252" t="s">
        <v>13826</v>
      </c>
      <c r="C135" s="193" t="s">
        <v>13843</v>
      </c>
      <c r="D135" s="402"/>
      <c r="E135" s="42">
        <v>182560.62</v>
      </c>
      <c r="F135" s="1078">
        <f t="shared" si="1"/>
        <v>394299108.92000002</v>
      </c>
    </row>
    <row r="136" spans="1:6" s="412" customFormat="1" ht="46.5" customHeight="1" x14ac:dyDescent="0.2">
      <c r="A136" s="464">
        <v>44600</v>
      </c>
      <c r="B136" s="252" t="s">
        <v>13844</v>
      </c>
      <c r="C136" s="193" t="s">
        <v>13855</v>
      </c>
      <c r="D136" s="402"/>
      <c r="E136" s="42">
        <v>25200</v>
      </c>
      <c r="F136" s="1078">
        <f t="shared" si="1"/>
        <v>394273908.92000002</v>
      </c>
    </row>
    <row r="137" spans="1:6" s="412" customFormat="1" ht="51.75" customHeight="1" x14ac:dyDescent="0.2">
      <c r="A137" s="464">
        <v>44600</v>
      </c>
      <c r="B137" s="252" t="s">
        <v>13845</v>
      </c>
      <c r="C137" s="193" t="s">
        <v>13856</v>
      </c>
      <c r="D137" s="402"/>
      <c r="E137" s="42">
        <v>6272728.3200000003</v>
      </c>
      <c r="F137" s="1078">
        <f t="shared" si="1"/>
        <v>388001180.60000002</v>
      </c>
    </row>
    <row r="138" spans="1:6" s="412" customFormat="1" ht="46.5" customHeight="1" x14ac:dyDescent="0.2">
      <c r="A138" s="464">
        <v>44600</v>
      </c>
      <c r="B138" s="252" t="s">
        <v>13846</v>
      </c>
      <c r="C138" s="193" t="s">
        <v>13857</v>
      </c>
      <c r="D138" s="402"/>
      <c r="E138" s="42">
        <v>3017.15</v>
      </c>
      <c r="F138" s="1078">
        <f t="shared" si="1"/>
        <v>387998163.45000005</v>
      </c>
    </row>
    <row r="139" spans="1:6" s="412" customFormat="1" ht="57.75" customHeight="1" x14ac:dyDescent="0.2">
      <c r="A139" s="464">
        <v>44600</v>
      </c>
      <c r="B139" s="252" t="s">
        <v>13847</v>
      </c>
      <c r="C139" s="193" t="s">
        <v>13858</v>
      </c>
      <c r="D139" s="402"/>
      <c r="E139" s="42">
        <v>92130.14</v>
      </c>
      <c r="F139" s="1078">
        <f t="shared" si="1"/>
        <v>387906033.31000006</v>
      </c>
    </row>
    <row r="140" spans="1:6" s="412" customFormat="1" ht="59.25" customHeight="1" x14ac:dyDescent="0.2">
      <c r="A140" s="464">
        <v>44600</v>
      </c>
      <c r="B140" s="252" t="s">
        <v>13848</v>
      </c>
      <c r="C140" s="193" t="s">
        <v>13859</v>
      </c>
      <c r="D140" s="402"/>
      <c r="E140" s="42">
        <v>131052.5</v>
      </c>
      <c r="F140" s="1078">
        <f t="shared" si="1"/>
        <v>387774980.81000006</v>
      </c>
    </row>
    <row r="141" spans="1:6" s="412" customFormat="1" ht="43.5" customHeight="1" x14ac:dyDescent="0.2">
      <c r="A141" s="464">
        <v>44600</v>
      </c>
      <c r="B141" s="252" t="s">
        <v>13849</v>
      </c>
      <c r="C141" s="193" t="s">
        <v>13860</v>
      </c>
      <c r="D141" s="402"/>
      <c r="E141" s="42">
        <v>27000</v>
      </c>
      <c r="F141" s="1078">
        <f t="shared" si="1"/>
        <v>387747980.81000006</v>
      </c>
    </row>
    <row r="142" spans="1:6" s="412" customFormat="1" ht="53.25" customHeight="1" x14ac:dyDescent="0.2">
      <c r="A142" s="464">
        <v>44600</v>
      </c>
      <c r="B142" s="252" t="s">
        <v>13850</v>
      </c>
      <c r="C142" s="193" t="s">
        <v>13861</v>
      </c>
      <c r="D142" s="402"/>
      <c r="E142" s="42">
        <v>72000</v>
      </c>
      <c r="F142" s="1078">
        <f t="shared" si="1"/>
        <v>387675980.81000006</v>
      </c>
    </row>
    <row r="143" spans="1:6" s="412" customFormat="1" ht="54" customHeight="1" x14ac:dyDescent="0.2">
      <c r="A143" s="464">
        <v>44600</v>
      </c>
      <c r="B143" s="252" t="s">
        <v>13851</v>
      </c>
      <c r="C143" s="193" t="s">
        <v>13862</v>
      </c>
      <c r="D143" s="402"/>
      <c r="E143" s="42">
        <v>122597.5</v>
      </c>
      <c r="F143" s="1078">
        <f t="shared" ref="F143:F206" si="2">F142-E143</f>
        <v>387553383.31000006</v>
      </c>
    </row>
    <row r="144" spans="1:6" s="412" customFormat="1" ht="57.75" customHeight="1" x14ac:dyDescent="0.2">
      <c r="A144" s="464">
        <v>44600</v>
      </c>
      <c r="B144" s="252" t="s">
        <v>13852</v>
      </c>
      <c r="C144" s="193" t="s">
        <v>13863</v>
      </c>
      <c r="D144" s="402"/>
      <c r="E144" s="42">
        <v>126825</v>
      </c>
      <c r="F144" s="1078">
        <f t="shared" si="2"/>
        <v>387426558.31000006</v>
      </c>
    </row>
    <row r="145" spans="1:6" s="412" customFormat="1" ht="69" customHeight="1" x14ac:dyDescent="0.2">
      <c r="A145" s="464">
        <v>44600</v>
      </c>
      <c r="B145" s="252" t="s">
        <v>13853</v>
      </c>
      <c r="C145" s="193" t="s">
        <v>13864</v>
      </c>
      <c r="D145" s="402"/>
      <c r="E145" s="42">
        <v>321290</v>
      </c>
      <c r="F145" s="1078">
        <f t="shared" si="2"/>
        <v>387105268.31000006</v>
      </c>
    </row>
    <row r="146" spans="1:6" s="412" customFormat="1" ht="71.25" customHeight="1" x14ac:dyDescent="0.2">
      <c r="A146" s="464">
        <v>44600</v>
      </c>
      <c r="B146" s="252" t="s">
        <v>13854</v>
      </c>
      <c r="C146" s="193" t="s">
        <v>13865</v>
      </c>
      <c r="D146" s="402"/>
      <c r="E146" s="42">
        <v>2917.34</v>
      </c>
      <c r="F146" s="1078">
        <f t="shared" si="2"/>
        <v>387102350.97000009</v>
      </c>
    </row>
    <row r="147" spans="1:6" s="412" customFormat="1" ht="25.5" customHeight="1" x14ac:dyDescent="0.2">
      <c r="A147" s="464">
        <v>44600</v>
      </c>
      <c r="B147" s="252" t="s">
        <v>14026</v>
      </c>
      <c r="C147" s="193" t="s">
        <v>41</v>
      </c>
      <c r="D147" s="402"/>
      <c r="E147" s="42">
        <v>0</v>
      </c>
      <c r="F147" s="1078">
        <f t="shared" si="2"/>
        <v>387102350.97000009</v>
      </c>
    </row>
    <row r="148" spans="1:6" s="412" customFormat="1" ht="51.75" customHeight="1" x14ac:dyDescent="0.2">
      <c r="A148" s="464">
        <v>44601</v>
      </c>
      <c r="B148" s="252" t="s">
        <v>13876</v>
      </c>
      <c r="C148" s="193" t="s">
        <v>13889</v>
      </c>
      <c r="D148" s="402"/>
      <c r="E148" s="42">
        <v>86514.28</v>
      </c>
      <c r="F148" s="1078">
        <f t="shared" si="2"/>
        <v>387015836.69000012</v>
      </c>
    </row>
    <row r="149" spans="1:6" s="275" customFormat="1" ht="40.5" customHeight="1" x14ac:dyDescent="0.2">
      <c r="A149" s="464">
        <v>44601</v>
      </c>
      <c r="B149" s="252" t="s">
        <v>13877</v>
      </c>
      <c r="C149" s="193" t="s">
        <v>13890</v>
      </c>
      <c r="D149" s="266"/>
      <c r="E149" s="42">
        <v>162049.79</v>
      </c>
      <c r="F149" s="1078">
        <f t="shared" si="2"/>
        <v>386853786.9000001</v>
      </c>
    </row>
    <row r="150" spans="1:6" s="275" customFormat="1" ht="39.75" customHeight="1" x14ac:dyDescent="0.2">
      <c r="A150" s="464">
        <v>44601</v>
      </c>
      <c r="B150" s="252" t="s">
        <v>13878</v>
      </c>
      <c r="C150" s="193" t="s">
        <v>13891</v>
      </c>
      <c r="D150" s="266"/>
      <c r="E150" s="42">
        <v>33253.269999999997</v>
      </c>
      <c r="F150" s="1078">
        <f t="shared" si="2"/>
        <v>386820533.63000011</v>
      </c>
    </row>
    <row r="151" spans="1:6" s="275" customFormat="1" ht="56.25" customHeight="1" x14ac:dyDescent="0.2">
      <c r="A151" s="464">
        <v>44601</v>
      </c>
      <c r="B151" s="252" t="s">
        <v>13879</v>
      </c>
      <c r="C151" s="193" t="s">
        <v>13892</v>
      </c>
      <c r="D151" s="266"/>
      <c r="E151" s="42">
        <v>19445.16</v>
      </c>
      <c r="F151" s="1078">
        <f t="shared" si="2"/>
        <v>386801088.47000009</v>
      </c>
    </row>
    <row r="152" spans="1:6" s="275" customFormat="1" ht="58.5" customHeight="1" x14ac:dyDescent="0.2">
      <c r="A152" s="464">
        <v>44601</v>
      </c>
      <c r="B152" s="252" t="s">
        <v>13880</v>
      </c>
      <c r="C152" s="193" t="s">
        <v>13893</v>
      </c>
      <c r="D152" s="266"/>
      <c r="E152" s="42">
        <v>97232.5</v>
      </c>
      <c r="F152" s="1078">
        <f t="shared" si="2"/>
        <v>386703855.97000009</v>
      </c>
    </row>
    <row r="153" spans="1:6" s="275" customFormat="1" ht="22.5" customHeight="1" x14ac:dyDescent="0.2">
      <c r="A153" s="464">
        <v>44601</v>
      </c>
      <c r="B153" s="252" t="s">
        <v>13881</v>
      </c>
      <c r="C153" s="193" t="s">
        <v>13894</v>
      </c>
      <c r="D153" s="266"/>
      <c r="E153" s="42">
        <v>1812993.28</v>
      </c>
      <c r="F153" s="1078">
        <f t="shared" si="2"/>
        <v>384890862.69000012</v>
      </c>
    </row>
    <row r="154" spans="1:6" s="275" customFormat="1" ht="54.75" customHeight="1" x14ac:dyDescent="0.2">
      <c r="A154" s="464">
        <v>44601</v>
      </c>
      <c r="B154" s="252" t="s">
        <v>13882</v>
      </c>
      <c r="C154" s="193" t="s">
        <v>13895</v>
      </c>
      <c r="D154" s="266"/>
      <c r="E154" s="42">
        <v>16200</v>
      </c>
      <c r="F154" s="1078">
        <f t="shared" si="2"/>
        <v>384874662.69000012</v>
      </c>
    </row>
    <row r="155" spans="1:6" s="275" customFormat="1" ht="53.25" customHeight="1" x14ac:dyDescent="0.2">
      <c r="A155" s="464">
        <v>44601</v>
      </c>
      <c r="B155" s="252" t="s">
        <v>13883</v>
      </c>
      <c r="C155" s="193" t="s">
        <v>13896</v>
      </c>
      <c r="D155" s="266"/>
      <c r="E155" s="42">
        <v>45000</v>
      </c>
      <c r="F155" s="1078">
        <f t="shared" si="2"/>
        <v>384829662.69000012</v>
      </c>
    </row>
    <row r="156" spans="1:6" s="275" customFormat="1" ht="39" customHeight="1" x14ac:dyDescent="0.2">
      <c r="A156" s="464">
        <v>44601</v>
      </c>
      <c r="B156" s="252" t="s">
        <v>13884</v>
      </c>
      <c r="C156" s="193" t="s">
        <v>13897</v>
      </c>
      <c r="D156" s="266"/>
      <c r="E156" s="42">
        <v>89980.2</v>
      </c>
      <c r="F156" s="1078">
        <f t="shared" si="2"/>
        <v>384739682.49000013</v>
      </c>
    </row>
    <row r="157" spans="1:6" s="275" customFormat="1" ht="48.75" customHeight="1" x14ac:dyDescent="0.2">
      <c r="A157" s="464">
        <v>44601</v>
      </c>
      <c r="B157" s="252" t="s">
        <v>13885</v>
      </c>
      <c r="C157" s="193" t="s">
        <v>13898</v>
      </c>
      <c r="D157" s="266"/>
      <c r="E157" s="42">
        <v>100000</v>
      </c>
      <c r="F157" s="1078">
        <f t="shared" si="2"/>
        <v>384639682.49000013</v>
      </c>
    </row>
    <row r="158" spans="1:6" s="275" customFormat="1" ht="89.25" customHeight="1" x14ac:dyDescent="0.2">
      <c r="A158" s="464">
        <v>44601</v>
      </c>
      <c r="B158" s="252" t="s">
        <v>13886</v>
      </c>
      <c r="C158" s="193" t="s">
        <v>13899</v>
      </c>
      <c r="D158" s="266"/>
      <c r="E158" s="42">
        <v>180000</v>
      </c>
      <c r="F158" s="1078">
        <f t="shared" si="2"/>
        <v>384459682.49000013</v>
      </c>
    </row>
    <row r="159" spans="1:6" s="275" customFormat="1" ht="43.5" customHeight="1" x14ac:dyDescent="0.2">
      <c r="A159" s="464">
        <v>44601</v>
      </c>
      <c r="B159" s="252" t="s">
        <v>13887</v>
      </c>
      <c r="C159" s="193" t="s">
        <v>13900</v>
      </c>
      <c r="D159" s="266"/>
      <c r="E159" s="42">
        <v>6300</v>
      </c>
      <c r="F159" s="1078">
        <f t="shared" si="2"/>
        <v>384453382.49000013</v>
      </c>
    </row>
    <row r="160" spans="1:6" s="275" customFormat="1" ht="63.75" customHeight="1" x14ac:dyDescent="0.2">
      <c r="A160" s="464">
        <v>44601</v>
      </c>
      <c r="B160" s="252" t="s">
        <v>13888</v>
      </c>
      <c r="C160" s="193" t="s">
        <v>13901</v>
      </c>
      <c r="D160" s="266"/>
      <c r="E160" s="42">
        <v>136350</v>
      </c>
      <c r="F160" s="1078">
        <f t="shared" si="2"/>
        <v>384317032.49000013</v>
      </c>
    </row>
    <row r="161" spans="1:6" s="275" customFormat="1" ht="66" customHeight="1" x14ac:dyDescent="0.2">
      <c r="A161" s="464">
        <v>44601</v>
      </c>
      <c r="B161" s="252" t="s">
        <v>13866</v>
      </c>
      <c r="C161" s="193" t="s">
        <v>13902</v>
      </c>
      <c r="D161" s="266"/>
      <c r="E161" s="42">
        <v>2318.21</v>
      </c>
      <c r="F161" s="1078">
        <f t="shared" si="2"/>
        <v>384314714.28000015</v>
      </c>
    </row>
    <row r="162" spans="1:6" s="275" customFormat="1" ht="43.5" customHeight="1" x14ac:dyDescent="0.2">
      <c r="A162" s="464">
        <v>44601</v>
      </c>
      <c r="B162" s="252" t="s">
        <v>13867</v>
      </c>
      <c r="C162" s="193" t="s">
        <v>13903</v>
      </c>
      <c r="D162" s="266"/>
      <c r="E162" s="42">
        <v>206894.54</v>
      </c>
      <c r="F162" s="1078">
        <f t="shared" si="2"/>
        <v>384107819.74000013</v>
      </c>
    </row>
    <row r="163" spans="1:6" s="275" customFormat="1" ht="68.25" customHeight="1" x14ac:dyDescent="0.2">
      <c r="A163" s="464">
        <v>44601</v>
      </c>
      <c r="B163" s="252" t="s">
        <v>13868</v>
      </c>
      <c r="C163" s="193" t="s">
        <v>13904</v>
      </c>
      <c r="D163" s="266"/>
      <c r="E163" s="42">
        <v>3170970.15</v>
      </c>
      <c r="F163" s="1078">
        <f t="shared" si="2"/>
        <v>380936849.59000015</v>
      </c>
    </row>
    <row r="164" spans="1:6" s="275" customFormat="1" ht="76.5" customHeight="1" x14ac:dyDescent="0.2">
      <c r="A164" s="464">
        <v>44601</v>
      </c>
      <c r="B164" s="252" t="s">
        <v>13869</v>
      </c>
      <c r="C164" s="193" t="s">
        <v>13905</v>
      </c>
      <c r="D164" s="266"/>
      <c r="E164" s="42">
        <v>439660</v>
      </c>
      <c r="F164" s="1078">
        <f t="shared" si="2"/>
        <v>380497189.59000015</v>
      </c>
    </row>
    <row r="165" spans="1:6" s="275" customFormat="1" ht="42.75" customHeight="1" x14ac:dyDescent="0.2">
      <c r="A165" s="464">
        <v>44601</v>
      </c>
      <c r="B165" s="252" t="s">
        <v>13870</v>
      </c>
      <c r="C165" s="193" t="s">
        <v>13906</v>
      </c>
      <c r="D165" s="266"/>
      <c r="E165" s="42">
        <v>5940</v>
      </c>
      <c r="F165" s="1078">
        <f t="shared" si="2"/>
        <v>380491249.59000015</v>
      </c>
    </row>
    <row r="166" spans="1:6" s="275" customFormat="1" ht="45" customHeight="1" x14ac:dyDescent="0.2">
      <c r="A166" s="464">
        <v>44601</v>
      </c>
      <c r="B166" s="252" t="s">
        <v>13871</v>
      </c>
      <c r="C166" s="193" t="s">
        <v>13907</v>
      </c>
      <c r="D166" s="266"/>
      <c r="E166" s="42">
        <v>131052.5</v>
      </c>
      <c r="F166" s="1078">
        <f t="shared" si="2"/>
        <v>380360197.09000015</v>
      </c>
    </row>
    <row r="167" spans="1:6" s="275" customFormat="1" ht="56.25" customHeight="1" x14ac:dyDescent="0.2">
      <c r="A167" s="464">
        <v>44601</v>
      </c>
      <c r="B167" s="252" t="s">
        <v>13872</v>
      </c>
      <c r="C167" s="193" t="s">
        <v>13908</v>
      </c>
      <c r="D167" s="266"/>
      <c r="E167" s="42">
        <v>122597.5</v>
      </c>
      <c r="F167" s="1078">
        <f t="shared" si="2"/>
        <v>380237599.59000015</v>
      </c>
    </row>
    <row r="168" spans="1:6" s="275" customFormat="1" ht="34.5" customHeight="1" x14ac:dyDescent="0.2">
      <c r="A168" s="464">
        <v>44601</v>
      </c>
      <c r="B168" s="252" t="s">
        <v>13873</v>
      </c>
      <c r="C168" s="193" t="s">
        <v>13909</v>
      </c>
      <c r="D168" s="266"/>
      <c r="E168" s="42">
        <v>7840294.0800000001</v>
      </c>
      <c r="F168" s="1078">
        <f t="shared" si="2"/>
        <v>372397305.51000017</v>
      </c>
    </row>
    <row r="169" spans="1:6" s="275" customFormat="1" ht="45.75" customHeight="1" x14ac:dyDescent="0.2">
      <c r="A169" s="464">
        <v>44601</v>
      </c>
      <c r="B169" s="252" t="s">
        <v>13874</v>
      </c>
      <c r="C169" s="193" t="s">
        <v>13910</v>
      </c>
      <c r="D169" s="266"/>
      <c r="E169" s="42">
        <v>5400</v>
      </c>
      <c r="F169" s="1078">
        <f t="shared" si="2"/>
        <v>372391905.51000017</v>
      </c>
    </row>
    <row r="170" spans="1:6" s="275" customFormat="1" ht="42" customHeight="1" x14ac:dyDescent="0.2">
      <c r="A170" s="464">
        <v>44601</v>
      </c>
      <c r="B170" s="252" t="s">
        <v>13875</v>
      </c>
      <c r="C170" s="193" t="s">
        <v>13911</v>
      </c>
      <c r="D170" s="266"/>
      <c r="E170" s="42">
        <v>5850</v>
      </c>
      <c r="F170" s="1078">
        <f t="shared" si="2"/>
        <v>372386055.51000017</v>
      </c>
    </row>
    <row r="171" spans="1:6" s="275" customFormat="1" ht="42.75" customHeight="1" x14ac:dyDescent="0.2">
      <c r="A171" s="464">
        <v>44602</v>
      </c>
      <c r="B171" s="252" t="s">
        <v>13921</v>
      </c>
      <c r="C171" s="193" t="s">
        <v>13935</v>
      </c>
      <c r="D171" s="266"/>
      <c r="E171" s="42">
        <v>7200</v>
      </c>
      <c r="F171" s="1078">
        <f t="shared" si="2"/>
        <v>372378855.51000017</v>
      </c>
    </row>
    <row r="172" spans="1:6" s="275" customFormat="1" ht="46.5" customHeight="1" x14ac:dyDescent="0.2">
      <c r="A172" s="464">
        <v>44602</v>
      </c>
      <c r="B172" s="252" t="s">
        <v>13922</v>
      </c>
      <c r="C172" s="193" t="s">
        <v>13936</v>
      </c>
      <c r="D172" s="266"/>
      <c r="E172" s="42">
        <v>6300</v>
      </c>
      <c r="F172" s="1078">
        <f t="shared" si="2"/>
        <v>372372555.51000017</v>
      </c>
    </row>
    <row r="173" spans="1:6" s="275" customFormat="1" ht="73.5" customHeight="1" x14ac:dyDescent="0.2">
      <c r="A173" s="464">
        <v>44602</v>
      </c>
      <c r="B173" s="252" t="s">
        <v>13923</v>
      </c>
      <c r="C173" s="193" t="s">
        <v>13937</v>
      </c>
      <c r="D173" s="266"/>
      <c r="E173" s="42">
        <v>477707.5</v>
      </c>
      <c r="F173" s="1078">
        <f t="shared" si="2"/>
        <v>371894848.01000017</v>
      </c>
    </row>
    <row r="174" spans="1:6" s="275" customFormat="1" ht="49.5" customHeight="1" x14ac:dyDescent="0.2">
      <c r="A174" s="464">
        <v>44602</v>
      </c>
      <c r="B174" s="252" t="s">
        <v>13924</v>
      </c>
      <c r="C174" s="193" t="s">
        <v>13938</v>
      </c>
      <c r="D174" s="266"/>
      <c r="E174" s="42">
        <v>3150</v>
      </c>
      <c r="F174" s="1078">
        <f t="shared" si="2"/>
        <v>371891698.01000017</v>
      </c>
    </row>
    <row r="175" spans="1:6" s="275" customFormat="1" ht="53.25" customHeight="1" x14ac:dyDescent="0.2">
      <c r="A175" s="464">
        <v>44602</v>
      </c>
      <c r="B175" s="252" t="s">
        <v>13925</v>
      </c>
      <c r="C175" s="193" t="s">
        <v>13939</v>
      </c>
      <c r="D175" s="266"/>
      <c r="E175" s="42">
        <v>9000</v>
      </c>
      <c r="F175" s="1078">
        <f t="shared" si="2"/>
        <v>371882698.01000017</v>
      </c>
    </row>
    <row r="176" spans="1:6" s="275" customFormat="1" ht="36" customHeight="1" x14ac:dyDescent="0.2">
      <c r="A176" s="464">
        <v>44602</v>
      </c>
      <c r="B176" s="252" t="s">
        <v>13926</v>
      </c>
      <c r="C176" s="193" t="s">
        <v>13940</v>
      </c>
      <c r="D176" s="266"/>
      <c r="E176" s="42">
        <v>14408.85</v>
      </c>
      <c r="F176" s="1078">
        <f t="shared" si="2"/>
        <v>371868289.16000015</v>
      </c>
    </row>
    <row r="177" spans="1:6" s="275" customFormat="1" ht="37.5" customHeight="1" x14ac:dyDescent="0.2">
      <c r="A177" s="464">
        <v>44602</v>
      </c>
      <c r="B177" s="252" t="s">
        <v>13927</v>
      </c>
      <c r="C177" s="193" t="s">
        <v>13941</v>
      </c>
      <c r="D177" s="266"/>
      <c r="E177" s="42">
        <v>7110</v>
      </c>
      <c r="F177" s="1078">
        <f t="shared" si="2"/>
        <v>371861179.16000015</v>
      </c>
    </row>
    <row r="178" spans="1:6" s="275" customFormat="1" ht="47.25" customHeight="1" x14ac:dyDescent="0.2">
      <c r="A178" s="464">
        <v>44602</v>
      </c>
      <c r="B178" s="252" t="s">
        <v>13928</v>
      </c>
      <c r="C178" s="193" t="s">
        <v>13942</v>
      </c>
      <c r="D178" s="266"/>
      <c r="E178" s="42">
        <v>15930</v>
      </c>
      <c r="F178" s="1078">
        <f t="shared" si="2"/>
        <v>371845249.16000015</v>
      </c>
    </row>
    <row r="179" spans="1:6" s="275" customFormat="1" ht="36" customHeight="1" x14ac:dyDescent="0.2">
      <c r="A179" s="464">
        <v>44602</v>
      </c>
      <c r="B179" s="252" t="s">
        <v>13929</v>
      </c>
      <c r="C179" s="193" t="s">
        <v>13943</v>
      </c>
      <c r="D179" s="266"/>
      <c r="E179" s="42">
        <v>4500</v>
      </c>
      <c r="F179" s="1078">
        <f t="shared" si="2"/>
        <v>371840749.16000015</v>
      </c>
    </row>
    <row r="180" spans="1:6" s="275" customFormat="1" ht="45.75" customHeight="1" x14ac:dyDescent="0.2">
      <c r="A180" s="464">
        <v>44602</v>
      </c>
      <c r="B180" s="252" t="s">
        <v>13930</v>
      </c>
      <c r="C180" s="193" t="s">
        <v>13944</v>
      </c>
      <c r="D180" s="266"/>
      <c r="E180" s="42">
        <v>24750</v>
      </c>
      <c r="F180" s="1078">
        <f t="shared" si="2"/>
        <v>371815999.16000015</v>
      </c>
    </row>
    <row r="181" spans="1:6" s="275" customFormat="1" ht="37.5" customHeight="1" x14ac:dyDescent="0.2">
      <c r="A181" s="464">
        <v>44602</v>
      </c>
      <c r="B181" s="252" t="s">
        <v>13931</v>
      </c>
      <c r="C181" s="193" t="s">
        <v>13945</v>
      </c>
      <c r="D181" s="266"/>
      <c r="E181" s="42">
        <v>5400</v>
      </c>
      <c r="F181" s="1078">
        <f t="shared" si="2"/>
        <v>371810599.16000015</v>
      </c>
    </row>
    <row r="182" spans="1:6" s="275" customFormat="1" ht="45" customHeight="1" x14ac:dyDescent="0.2">
      <c r="A182" s="464">
        <v>44602</v>
      </c>
      <c r="B182" s="252" t="s">
        <v>13932</v>
      </c>
      <c r="C182" s="193" t="s">
        <v>13946</v>
      </c>
      <c r="D182" s="266"/>
      <c r="E182" s="42">
        <v>3600</v>
      </c>
      <c r="F182" s="1078">
        <f t="shared" si="2"/>
        <v>371806999.16000015</v>
      </c>
    </row>
    <row r="183" spans="1:6" s="275" customFormat="1" ht="57.75" customHeight="1" x14ac:dyDescent="0.2">
      <c r="A183" s="464">
        <v>44602</v>
      </c>
      <c r="B183" s="252" t="s">
        <v>13933</v>
      </c>
      <c r="C183" s="193" t="s">
        <v>13947</v>
      </c>
      <c r="D183" s="266"/>
      <c r="E183" s="42">
        <v>17550</v>
      </c>
      <c r="F183" s="1078">
        <f t="shared" si="2"/>
        <v>371789449.16000015</v>
      </c>
    </row>
    <row r="184" spans="1:6" s="275" customFormat="1" ht="76.5" customHeight="1" x14ac:dyDescent="0.2">
      <c r="A184" s="464">
        <v>44602</v>
      </c>
      <c r="B184" s="252" t="s">
        <v>13934</v>
      </c>
      <c r="C184" s="193" t="s">
        <v>13948</v>
      </c>
      <c r="D184" s="266"/>
      <c r="E184" s="42">
        <v>113000</v>
      </c>
      <c r="F184" s="1078">
        <f t="shared" si="2"/>
        <v>371676449.16000015</v>
      </c>
    </row>
    <row r="185" spans="1:6" s="275" customFormat="1" ht="62.25" customHeight="1" x14ac:dyDescent="0.2">
      <c r="A185" s="464">
        <v>44602</v>
      </c>
      <c r="B185" s="252" t="s">
        <v>13912</v>
      </c>
      <c r="C185" s="193" t="s">
        <v>13949</v>
      </c>
      <c r="D185" s="266"/>
      <c r="E185" s="42">
        <v>257877.5</v>
      </c>
      <c r="F185" s="1078">
        <f t="shared" si="2"/>
        <v>371418571.66000015</v>
      </c>
    </row>
    <row r="186" spans="1:6" s="275" customFormat="1" ht="51.75" customHeight="1" x14ac:dyDescent="0.2">
      <c r="A186" s="464">
        <v>44602</v>
      </c>
      <c r="B186" s="252" t="s">
        <v>13913</v>
      </c>
      <c r="C186" s="193" t="s">
        <v>13950</v>
      </c>
      <c r="D186" s="266"/>
      <c r="E186" s="42">
        <v>656117.5</v>
      </c>
      <c r="F186" s="1078">
        <f t="shared" si="2"/>
        <v>370762454.16000015</v>
      </c>
    </row>
    <row r="187" spans="1:6" s="275" customFormat="1" ht="47.25" customHeight="1" x14ac:dyDescent="0.2">
      <c r="A187" s="464">
        <v>44602</v>
      </c>
      <c r="B187" s="252" t="s">
        <v>13914</v>
      </c>
      <c r="C187" s="193" t="s">
        <v>13951</v>
      </c>
      <c r="D187" s="266"/>
      <c r="E187" s="42">
        <v>131052.5</v>
      </c>
      <c r="F187" s="1078">
        <f t="shared" si="2"/>
        <v>370631401.66000015</v>
      </c>
    </row>
    <row r="188" spans="1:6" s="275" customFormat="1" ht="102" customHeight="1" x14ac:dyDescent="0.2">
      <c r="A188" s="464">
        <v>44602</v>
      </c>
      <c r="B188" s="252" t="s">
        <v>13915</v>
      </c>
      <c r="C188" s="193" t="s">
        <v>13952</v>
      </c>
      <c r="D188" s="266"/>
      <c r="E188" s="42">
        <v>38872</v>
      </c>
      <c r="F188" s="1078">
        <f t="shared" si="2"/>
        <v>370592529.66000015</v>
      </c>
    </row>
    <row r="189" spans="1:6" s="275" customFormat="1" ht="45.75" customHeight="1" x14ac:dyDescent="0.2">
      <c r="A189" s="464">
        <v>44602</v>
      </c>
      <c r="B189" s="252" t="s">
        <v>13916</v>
      </c>
      <c r="C189" s="193" t="s">
        <v>13953</v>
      </c>
      <c r="D189" s="266"/>
      <c r="E189" s="42">
        <v>9000</v>
      </c>
      <c r="F189" s="1078">
        <f t="shared" si="2"/>
        <v>370583529.66000015</v>
      </c>
    </row>
    <row r="190" spans="1:6" s="275" customFormat="1" ht="62.25" customHeight="1" x14ac:dyDescent="0.2">
      <c r="A190" s="464">
        <v>44602</v>
      </c>
      <c r="B190" s="252" t="s">
        <v>13917</v>
      </c>
      <c r="C190" s="193" t="s">
        <v>13954</v>
      </c>
      <c r="D190" s="266"/>
      <c r="E190" s="42">
        <v>3357.65</v>
      </c>
      <c r="F190" s="1078">
        <f t="shared" si="2"/>
        <v>370580172.01000017</v>
      </c>
    </row>
    <row r="191" spans="1:6" s="275" customFormat="1" ht="44.25" customHeight="1" x14ac:dyDescent="0.2">
      <c r="A191" s="464">
        <v>44602</v>
      </c>
      <c r="B191" s="252" t="s">
        <v>13918</v>
      </c>
      <c r="C191" s="193" t="s">
        <v>13955</v>
      </c>
      <c r="D191" s="266"/>
      <c r="E191" s="42">
        <v>14400</v>
      </c>
      <c r="F191" s="1078">
        <f t="shared" si="2"/>
        <v>370565772.01000017</v>
      </c>
    </row>
    <row r="192" spans="1:6" s="275" customFormat="1" ht="45.75" customHeight="1" x14ac:dyDescent="0.2">
      <c r="A192" s="464">
        <v>44602</v>
      </c>
      <c r="B192" s="252" t="s">
        <v>13919</v>
      </c>
      <c r="C192" s="193" t="s">
        <v>13956</v>
      </c>
      <c r="D192" s="266"/>
      <c r="E192" s="42">
        <v>131052.5</v>
      </c>
      <c r="F192" s="1078">
        <f t="shared" si="2"/>
        <v>370434719.51000017</v>
      </c>
    </row>
    <row r="193" spans="1:6" s="275" customFormat="1" ht="78.75" customHeight="1" x14ac:dyDescent="0.2">
      <c r="A193" s="464">
        <v>44602</v>
      </c>
      <c r="B193" s="252" t="s">
        <v>13920</v>
      </c>
      <c r="C193" s="193" t="s">
        <v>13957</v>
      </c>
      <c r="D193" s="266"/>
      <c r="E193" s="42">
        <v>21379.599999999999</v>
      </c>
      <c r="F193" s="1078">
        <f t="shared" si="2"/>
        <v>370413339.91000015</v>
      </c>
    </row>
    <row r="194" spans="1:6" s="275" customFormat="1" ht="41.25" customHeight="1" x14ac:dyDescent="0.2">
      <c r="A194" s="464">
        <v>44603</v>
      </c>
      <c r="B194" s="252" t="s">
        <v>13958</v>
      </c>
      <c r="C194" s="193" t="s">
        <v>13971</v>
      </c>
      <c r="D194" s="266"/>
      <c r="E194" s="42">
        <v>13500</v>
      </c>
      <c r="F194" s="1078">
        <f t="shared" si="2"/>
        <v>370399839.91000015</v>
      </c>
    </row>
    <row r="195" spans="1:6" s="275" customFormat="1" ht="43.5" customHeight="1" x14ac:dyDescent="0.2">
      <c r="A195" s="464">
        <v>44603</v>
      </c>
      <c r="B195" s="252" t="s">
        <v>13959</v>
      </c>
      <c r="C195" s="193" t="s">
        <v>13972</v>
      </c>
      <c r="D195" s="266"/>
      <c r="E195" s="42">
        <v>2700</v>
      </c>
      <c r="F195" s="1078">
        <f t="shared" si="2"/>
        <v>370397139.91000015</v>
      </c>
    </row>
    <row r="196" spans="1:6" s="275" customFormat="1" ht="42" customHeight="1" x14ac:dyDescent="0.2">
      <c r="A196" s="464">
        <v>44603</v>
      </c>
      <c r="B196" s="252" t="s">
        <v>13960</v>
      </c>
      <c r="C196" s="193" t="s">
        <v>13973</v>
      </c>
      <c r="D196" s="266"/>
      <c r="E196" s="42">
        <v>4680.05</v>
      </c>
      <c r="F196" s="1078">
        <f t="shared" si="2"/>
        <v>370392459.86000013</v>
      </c>
    </row>
    <row r="197" spans="1:6" s="275" customFormat="1" ht="23.25" customHeight="1" x14ac:dyDescent="0.2">
      <c r="A197" s="464">
        <v>44603</v>
      </c>
      <c r="B197" s="252" t="s">
        <v>13961</v>
      </c>
      <c r="C197" s="193" t="s">
        <v>13974</v>
      </c>
      <c r="D197" s="266"/>
      <c r="E197" s="42">
        <v>400000</v>
      </c>
      <c r="F197" s="1078">
        <f t="shared" si="2"/>
        <v>369992459.86000013</v>
      </c>
    </row>
    <row r="198" spans="1:6" s="275" customFormat="1" ht="45" customHeight="1" x14ac:dyDescent="0.2">
      <c r="A198" s="464">
        <v>44603</v>
      </c>
      <c r="B198" s="252" t="s">
        <v>13962</v>
      </c>
      <c r="C198" s="193" t="s">
        <v>13975</v>
      </c>
      <c r="D198" s="266"/>
      <c r="E198" s="42">
        <v>300000</v>
      </c>
      <c r="F198" s="1078">
        <f t="shared" si="2"/>
        <v>369692459.86000013</v>
      </c>
    </row>
    <row r="199" spans="1:6" s="275" customFormat="1" ht="45.75" customHeight="1" x14ac:dyDescent="0.2">
      <c r="A199" s="464">
        <v>44603</v>
      </c>
      <c r="B199" s="252" t="s">
        <v>13963</v>
      </c>
      <c r="C199" s="193" t="s">
        <v>13976</v>
      </c>
      <c r="D199" s="266"/>
      <c r="E199" s="42">
        <v>16922.009999999998</v>
      </c>
      <c r="F199" s="1078">
        <f t="shared" si="2"/>
        <v>369675537.85000014</v>
      </c>
    </row>
    <row r="200" spans="1:6" s="275" customFormat="1" ht="75" customHeight="1" x14ac:dyDescent="0.2">
      <c r="A200" s="464">
        <v>44603</v>
      </c>
      <c r="B200" s="252" t="s">
        <v>13964</v>
      </c>
      <c r="C200" s="193" t="s">
        <v>13977</v>
      </c>
      <c r="D200" s="266"/>
      <c r="E200" s="42">
        <v>389564.01</v>
      </c>
      <c r="F200" s="1078">
        <f t="shared" si="2"/>
        <v>369285973.84000015</v>
      </c>
    </row>
    <row r="201" spans="1:6" s="275" customFormat="1" ht="41.25" customHeight="1" x14ac:dyDescent="0.2">
      <c r="A201" s="464">
        <v>44603</v>
      </c>
      <c r="B201" s="252" t="s">
        <v>13965</v>
      </c>
      <c r="C201" s="193" t="s">
        <v>13978</v>
      </c>
      <c r="D201" s="266"/>
      <c r="E201" s="42">
        <v>279746.19</v>
      </c>
      <c r="F201" s="1078">
        <f t="shared" si="2"/>
        <v>369006227.65000015</v>
      </c>
    </row>
    <row r="202" spans="1:6" s="275" customFormat="1" ht="20.25" customHeight="1" x14ac:dyDescent="0.2">
      <c r="A202" s="464">
        <v>44603</v>
      </c>
      <c r="B202" s="252" t="s">
        <v>13966</v>
      </c>
      <c r="C202" s="193" t="s">
        <v>13979</v>
      </c>
      <c r="D202" s="266"/>
      <c r="E202" s="42">
        <v>600000</v>
      </c>
      <c r="F202" s="1078">
        <f t="shared" si="2"/>
        <v>368406227.65000015</v>
      </c>
    </row>
    <row r="203" spans="1:6" s="275" customFormat="1" ht="42.75" customHeight="1" x14ac:dyDescent="0.2">
      <c r="A203" s="464">
        <v>44603</v>
      </c>
      <c r="B203" s="252" t="s">
        <v>13967</v>
      </c>
      <c r="C203" s="193" t="s">
        <v>13980</v>
      </c>
      <c r="D203" s="266"/>
      <c r="E203" s="42">
        <v>1575672</v>
      </c>
      <c r="F203" s="1078">
        <f t="shared" si="2"/>
        <v>366830555.65000015</v>
      </c>
    </row>
    <row r="204" spans="1:6" s="275" customFormat="1" ht="65.25" customHeight="1" x14ac:dyDescent="0.2">
      <c r="A204" s="464">
        <v>44603</v>
      </c>
      <c r="B204" s="252" t="s">
        <v>13968</v>
      </c>
      <c r="C204" s="193" t="s">
        <v>13981</v>
      </c>
      <c r="D204" s="266"/>
      <c r="E204" s="42">
        <v>9000</v>
      </c>
      <c r="F204" s="1078">
        <f t="shared" si="2"/>
        <v>366821555.65000015</v>
      </c>
    </row>
    <row r="205" spans="1:6" s="275" customFormat="1" ht="42.75" customHeight="1" x14ac:dyDescent="0.2">
      <c r="A205" s="464">
        <v>44603</v>
      </c>
      <c r="B205" s="252" t="s">
        <v>13969</v>
      </c>
      <c r="C205" s="193" t="s">
        <v>13982</v>
      </c>
      <c r="D205" s="266"/>
      <c r="E205" s="42">
        <v>625</v>
      </c>
      <c r="F205" s="1078">
        <f t="shared" si="2"/>
        <v>366820930.65000015</v>
      </c>
    </row>
    <row r="206" spans="1:6" s="275" customFormat="1" ht="77.25" customHeight="1" x14ac:dyDescent="0.2">
      <c r="A206" s="464">
        <v>44603</v>
      </c>
      <c r="B206" s="252" t="s">
        <v>13970</v>
      </c>
      <c r="C206" s="193" t="s">
        <v>13983</v>
      </c>
      <c r="D206" s="266"/>
      <c r="E206" s="42">
        <v>82961.86</v>
      </c>
      <c r="F206" s="1078">
        <f t="shared" si="2"/>
        <v>366737968.79000014</v>
      </c>
    </row>
    <row r="207" spans="1:6" s="275" customFormat="1" ht="36" customHeight="1" x14ac:dyDescent="0.2">
      <c r="A207" s="464">
        <v>44606</v>
      </c>
      <c r="B207" s="252" t="s">
        <v>13998</v>
      </c>
      <c r="C207" s="193" t="s">
        <v>14003</v>
      </c>
      <c r="D207" s="266"/>
      <c r="E207" s="42">
        <v>15930</v>
      </c>
      <c r="F207" s="1078">
        <f t="shared" ref="F207:F270" si="3">F206-E207</f>
        <v>366722038.79000014</v>
      </c>
    </row>
    <row r="208" spans="1:6" s="275" customFormat="1" ht="46.5" customHeight="1" x14ac:dyDescent="0.2">
      <c r="A208" s="464">
        <v>44606</v>
      </c>
      <c r="B208" s="252" t="s">
        <v>13999</v>
      </c>
      <c r="C208" s="193" t="s">
        <v>14004</v>
      </c>
      <c r="D208" s="266"/>
      <c r="E208" s="42">
        <v>166335.18</v>
      </c>
      <c r="F208" s="1078">
        <f t="shared" si="3"/>
        <v>366555703.61000013</v>
      </c>
    </row>
    <row r="209" spans="1:6" s="275" customFormat="1" ht="61.5" customHeight="1" x14ac:dyDescent="0.2">
      <c r="A209" s="464">
        <v>44606</v>
      </c>
      <c r="B209" s="252" t="s">
        <v>14000</v>
      </c>
      <c r="C209" s="193" t="s">
        <v>14005</v>
      </c>
      <c r="D209" s="266"/>
      <c r="E209" s="42">
        <v>460797.5</v>
      </c>
      <c r="F209" s="1078">
        <f t="shared" si="3"/>
        <v>366094906.11000013</v>
      </c>
    </row>
    <row r="210" spans="1:6" s="275" customFormat="1" ht="42" customHeight="1" x14ac:dyDescent="0.2">
      <c r="A210" s="464">
        <v>44606</v>
      </c>
      <c r="B210" s="252" t="s">
        <v>14001</v>
      </c>
      <c r="C210" s="193" t="s">
        <v>14006</v>
      </c>
      <c r="D210" s="266"/>
      <c r="E210" s="42">
        <v>1379315.75</v>
      </c>
      <c r="F210" s="1078">
        <f t="shared" si="3"/>
        <v>364715590.36000013</v>
      </c>
    </row>
    <row r="211" spans="1:6" s="275" customFormat="1" ht="72.75" customHeight="1" x14ac:dyDescent="0.2">
      <c r="A211" s="464">
        <v>44606</v>
      </c>
      <c r="B211" s="252" t="s">
        <v>14002</v>
      </c>
      <c r="C211" s="193" t="s">
        <v>14007</v>
      </c>
      <c r="D211" s="266"/>
      <c r="E211" s="42">
        <v>114244.09</v>
      </c>
      <c r="F211" s="1078">
        <f t="shared" si="3"/>
        <v>364601346.27000016</v>
      </c>
    </row>
    <row r="212" spans="1:6" s="275" customFormat="1" ht="46.5" customHeight="1" x14ac:dyDescent="0.2">
      <c r="A212" s="464">
        <v>44606</v>
      </c>
      <c r="B212" s="5" t="s">
        <v>13984</v>
      </c>
      <c r="C212" s="193" t="s">
        <v>14008</v>
      </c>
      <c r="D212" s="266"/>
      <c r="E212" s="42">
        <v>131052.5</v>
      </c>
      <c r="F212" s="1078">
        <f t="shared" si="3"/>
        <v>364470293.77000016</v>
      </c>
    </row>
    <row r="213" spans="1:6" s="275" customFormat="1" ht="55.5" customHeight="1" x14ac:dyDescent="0.2">
      <c r="A213" s="464">
        <v>44606</v>
      </c>
      <c r="B213" s="5" t="s">
        <v>13985</v>
      </c>
      <c r="C213" s="193" t="s">
        <v>14009</v>
      </c>
      <c r="D213" s="266"/>
      <c r="E213" s="42">
        <v>131052.5</v>
      </c>
      <c r="F213" s="1078">
        <f t="shared" si="3"/>
        <v>364339241.27000016</v>
      </c>
    </row>
    <row r="214" spans="1:6" s="275" customFormat="1" ht="40.5" customHeight="1" x14ac:dyDescent="0.2">
      <c r="A214" s="464">
        <v>44606</v>
      </c>
      <c r="B214" s="5" t="s">
        <v>13986</v>
      </c>
      <c r="C214" s="193" t="s">
        <v>14010</v>
      </c>
      <c r="D214" s="266"/>
      <c r="E214" s="42">
        <v>13500</v>
      </c>
      <c r="F214" s="1078">
        <f t="shared" si="3"/>
        <v>364325741.27000016</v>
      </c>
    </row>
    <row r="215" spans="1:6" s="275" customFormat="1" ht="66" customHeight="1" x14ac:dyDescent="0.2">
      <c r="A215" s="464">
        <v>44606</v>
      </c>
      <c r="B215" s="5" t="s">
        <v>13987</v>
      </c>
      <c r="C215" s="193" t="s">
        <v>14011</v>
      </c>
      <c r="D215" s="266"/>
      <c r="E215" s="42">
        <v>9000</v>
      </c>
      <c r="F215" s="1078">
        <f t="shared" si="3"/>
        <v>364316741.27000016</v>
      </c>
    </row>
    <row r="216" spans="1:6" s="275" customFormat="1" ht="61.5" customHeight="1" x14ac:dyDescent="0.2">
      <c r="A216" s="464">
        <v>44606</v>
      </c>
      <c r="B216" s="5" t="s">
        <v>13988</v>
      </c>
      <c r="C216" s="193" t="s">
        <v>14012</v>
      </c>
      <c r="D216" s="266"/>
      <c r="E216" s="42">
        <v>9000</v>
      </c>
      <c r="F216" s="1078">
        <f t="shared" si="3"/>
        <v>364307741.27000016</v>
      </c>
    </row>
    <row r="217" spans="1:6" s="275" customFormat="1" ht="57.75" customHeight="1" x14ac:dyDescent="0.2">
      <c r="A217" s="464">
        <v>44606</v>
      </c>
      <c r="B217" s="5" t="s">
        <v>13989</v>
      </c>
      <c r="C217" s="193" t="s">
        <v>14013</v>
      </c>
      <c r="D217" s="266"/>
      <c r="E217" s="42">
        <v>9000</v>
      </c>
      <c r="F217" s="1078">
        <f t="shared" si="3"/>
        <v>364298741.27000016</v>
      </c>
    </row>
    <row r="218" spans="1:6" s="275" customFormat="1" ht="79.5" customHeight="1" x14ac:dyDescent="0.2">
      <c r="A218" s="464">
        <v>44606</v>
      </c>
      <c r="B218" s="5" t="s">
        <v>13990</v>
      </c>
      <c r="C218" s="193" t="s">
        <v>14014</v>
      </c>
      <c r="D218" s="266"/>
      <c r="E218" s="42">
        <v>9000</v>
      </c>
      <c r="F218" s="1078">
        <f t="shared" si="3"/>
        <v>364289741.27000016</v>
      </c>
    </row>
    <row r="219" spans="1:6" s="275" customFormat="1" ht="51" customHeight="1" x14ac:dyDescent="0.2">
      <c r="A219" s="464">
        <v>44606</v>
      </c>
      <c r="B219" s="5" t="s">
        <v>13991</v>
      </c>
      <c r="C219" s="193" t="s">
        <v>14015</v>
      </c>
      <c r="D219" s="266"/>
      <c r="E219" s="42">
        <v>4908035.7</v>
      </c>
      <c r="F219" s="1078">
        <f t="shared" si="3"/>
        <v>359381705.57000017</v>
      </c>
    </row>
    <row r="220" spans="1:6" s="275" customFormat="1" ht="33.75" customHeight="1" x14ac:dyDescent="0.2">
      <c r="A220" s="464">
        <v>44606</v>
      </c>
      <c r="B220" s="5" t="s">
        <v>13992</v>
      </c>
      <c r="C220" s="193" t="s">
        <v>14016</v>
      </c>
      <c r="D220" s="266"/>
      <c r="E220" s="42">
        <v>154354.81</v>
      </c>
      <c r="F220" s="1078">
        <f t="shared" si="3"/>
        <v>359227350.76000017</v>
      </c>
    </row>
    <row r="221" spans="1:6" s="275" customFormat="1" ht="61.5" customHeight="1" x14ac:dyDescent="0.2">
      <c r="A221" s="464">
        <v>44606</v>
      </c>
      <c r="B221" s="5" t="s">
        <v>13993</v>
      </c>
      <c r="C221" s="193" t="s">
        <v>14017</v>
      </c>
      <c r="D221" s="266"/>
      <c r="E221" s="42">
        <v>9000</v>
      </c>
      <c r="F221" s="1078">
        <f t="shared" si="3"/>
        <v>359218350.76000017</v>
      </c>
    </row>
    <row r="222" spans="1:6" s="275" customFormat="1" ht="40.5" customHeight="1" x14ac:dyDescent="0.2">
      <c r="A222" s="464">
        <v>44606</v>
      </c>
      <c r="B222" s="5" t="s">
        <v>13994</v>
      </c>
      <c r="C222" s="193" t="s">
        <v>14018</v>
      </c>
      <c r="D222" s="266"/>
      <c r="E222" s="42">
        <v>6300</v>
      </c>
      <c r="F222" s="1078">
        <f t="shared" si="3"/>
        <v>359212050.76000017</v>
      </c>
    </row>
    <row r="223" spans="1:6" s="275" customFormat="1" ht="52.5" customHeight="1" x14ac:dyDescent="0.2">
      <c r="A223" s="464">
        <v>44606</v>
      </c>
      <c r="B223" s="5" t="s">
        <v>13995</v>
      </c>
      <c r="C223" s="193" t="s">
        <v>14019</v>
      </c>
      <c r="D223" s="266"/>
      <c r="E223" s="42">
        <v>50819.54</v>
      </c>
      <c r="F223" s="1078">
        <f t="shared" si="3"/>
        <v>359161231.22000015</v>
      </c>
    </row>
    <row r="224" spans="1:6" s="275" customFormat="1" ht="42" customHeight="1" x14ac:dyDescent="0.2">
      <c r="A224" s="464">
        <v>44606</v>
      </c>
      <c r="B224" s="5" t="s">
        <v>13996</v>
      </c>
      <c r="C224" s="193" t="s">
        <v>14020</v>
      </c>
      <c r="D224" s="266"/>
      <c r="E224" s="42">
        <v>126825</v>
      </c>
      <c r="F224" s="1078">
        <f t="shared" si="3"/>
        <v>359034406.22000015</v>
      </c>
    </row>
    <row r="225" spans="1:6" s="275" customFormat="1" ht="45" customHeight="1" x14ac:dyDescent="0.2">
      <c r="A225" s="464">
        <v>44606</v>
      </c>
      <c r="B225" s="5" t="s">
        <v>13997</v>
      </c>
      <c r="C225" s="193" t="s">
        <v>14021</v>
      </c>
      <c r="D225" s="266"/>
      <c r="E225" s="42">
        <v>914938.4</v>
      </c>
      <c r="F225" s="1078">
        <f t="shared" si="3"/>
        <v>358119467.82000017</v>
      </c>
    </row>
    <row r="226" spans="1:6" s="275" customFormat="1" ht="33.75" customHeight="1" x14ac:dyDescent="0.2">
      <c r="A226" s="464">
        <v>44607</v>
      </c>
      <c r="B226" s="5" t="s">
        <v>14039</v>
      </c>
      <c r="C226" s="193" t="s">
        <v>14047</v>
      </c>
      <c r="D226" s="266"/>
      <c r="E226" s="42">
        <v>209953.95</v>
      </c>
      <c r="F226" s="1078">
        <f t="shared" si="3"/>
        <v>357909513.87000018</v>
      </c>
    </row>
    <row r="227" spans="1:6" s="275" customFormat="1" ht="36.75" customHeight="1" x14ac:dyDescent="0.2">
      <c r="A227" s="464">
        <v>44607</v>
      </c>
      <c r="B227" s="5" t="s">
        <v>14040</v>
      </c>
      <c r="C227" s="193" t="s">
        <v>14048</v>
      </c>
      <c r="D227" s="266"/>
      <c r="E227" s="42">
        <v>179496.81</v>
      </c>
      <c r="F227" s="1078">
        <f t="shared" si="3"/>
        <v>357730017.06000018</v>
      </c>
    </row>
    <row r="228" spans="1:6" s="275" customFormat="1" ht="33" customHeight="1" x14ac:dyDescent="0.2">
      <c r="A228" s="464">
        <v>44607</v>
      </c>
      <c r="B228" s="5" t="s">
        <v>14041</v>
      </c>
      <c r="C228" s="193" t="s">
        <v>14049</v>
      </c>
      <c r="D228" s="266"/>
      <c r="E228" s="42">
        <v>108405.89</v>
      </c>
      <c r="F228" s="1078">
        <f t="shared" si="3"/>
        <v>357621611.1700002</v>
      </c>
    </row>
    <row r="229" spans="1:6" s="275" customFormat="1" ht="42.75" customHeight="1" x14ac:dyDescent="0.2">
      <c r="A229" s="464">
        <v>44607</v>
      </c>
      <c r="B229" s="5" t="s">
        <v>14042</v>
      </c>
      <c r="C229" s="193" t="s">
        <v>14050</v>
      </c>
      <c r="D229" s="266"/>
      <c r="E229" s="42">
        <v>298992.15999999997</v>
      </c>
      <c r="F229" s="1078">
        <f t="shared" si="3"/>
        <v>357322619.01000017</v>
      </c>
    </row>
    <row r="230" spans="1:6" s="275" customFormat="1" ht="54" customHeight="1" x14ac:dyDescent="0.2">
      <c r="A230" s="464">
        <v>44607</v>
      </c>
      <c r="B230" s="5" t="s">
        <v>14043</v>
      </c>
      <c r="C230" s="193" t="s">
        <v>14051</v>
      </c>
      <c r="D230" s="266"/>
      <c r="E230" s="42">
        <v>12682.5</v>
      </c>
      <c r="F230" s="1078">
        <f t="shared" si="3"/>
        <v>357309936.51000017</v>
      </c>
    </row>
    <row r="231" spans="1:6" s="275" customFormat="1" ht="54.75" customHeight="1" x14ac:dyDescent="0.2">
      <c r="A231" s="464">
        <v>44607</v>
      </c>
      <c r="B231" s="5" t="s">
        <v>14044</v>
      </c>
      <c r="C231" s="193" t="s">
        <v>14052</v>
      </c>
      <c r="D231" s="266"/>
      <c r="E231" s="42">
        <v>41810</v>
      </c>
      <c r="F231" s="1078">
        <f t="shared" si="3"/>
        <v>357268126.51000017</v>
      </c>
    </row>
    <row r="232" spans="1:6" s="275" customFormat="1" ht="53.25" customHeight="1" x14ac:dyDescent="0.2">
      <c r="A232" s="464">
        <v>44607</v>
      </c>
      <c r="B232" s="5" t="s">
        <v>14045</v>
      </c>
      <c r="C232" s="193" t="s">
        <v>14053</v>
      </c>
      <c r="D232" s="266"/>
      <c r="E232" s="42">
        <v>7056</v>
      </c>
      <c r="F232" s="1078">
        <f t="shared" si="3"/>
        <v>357261070.51000017</v>
      </c>
    </row>
    <row r="233" spans="1:6" s="275" customFormat="1" ht="33.75" customHeight="1" x14ac:dyDescent="0.2">
      <c r="A233" s="464">
        <v>44607</v>
      </c>
      <c r="B233" s="5" t="s">
        <v>14046</v>
      </c>
      <c r="C233" s="193" t="s">
        <v>14027</v>
      </c>
      <c r="D233" s="266"/>
      <c r="E233" s="42">
        <v>200000</v>
      </c>
      <c r="F233" s="1078">
        <f t="shared" si="3"/>
        <v>357061070.51000017</v>
      </c>
    </row>
    <row r="234" spans="1:6" s="275" customFormat="1" ht="51.75" customHeight="1" x14ac:dyDescent="0.2">
      <c r="A234" s="464">
        <v>44607</v>
      </c>
      <c r="B234" s="252" t="s">
        <v>14028</v>
      </c>
      <c r="C234" s="193" t="s">
        <v>14054</v>
      </c>
      <c r="D234" s="266"/>
      <c r="E234" s="42">
        <v>25200</v>
      </c>
      <c r="F234" s="1078">
        <f t="shared" si="3"/>
        <v>357035870.51000017</v>
      </c>
    </row>
    <row r="235" spans="1:6" s="275" customFormat="1" ht="44.25" customHeight="1" x14ac:dyDescent="0.2">
      <c r="A235" s="464">
        <v>44607</v>
      </c>
      <c r="B235" s="252" t="s">
        <v>14029</v>
      </c>
      <c r="C235" s="193" t="s">
        <v>14055</v>
      </c>
      <c r="D235" s="266"/>
      <c r="E235" s="42">
        <v>131052.5</v>
      </c>
      <c r="F235" s="1078">
        <f t="shared" si="3"/>
        <v>356904818.01000017</v>
      </c>
    </row>
    <row r="236" spans="1:6" s="275" customFormat="1" ht="50.25" customHeight="1" x14ac:dyDescent="0.2">
      <c r="A236" s="464">
        <v>44607</v>
      </c>
      <c r="B236" s="252" t="s">
        <v>14030</v>
      </c>
      <c r="C236" s="193" t="s">
        <v>14056</v>
      </c>
      <c r="D236" s="266"/>
      <c r="E236" s="42">
        <v>7187.5</v>
      </c>
      <c r="F236" s="1078">
        <f t="shared" si="3"/>
        <v>356897630.51000017</v>
      </c>
    </row>
    <row r="237" spans="1:6" s="275" customFormat="1" ht="43.5" customHeight="1" x14ac:dyDescent="0.2">
      <c r="A237" s="464">
        <v>44607</v>
      </c>
      <c r="B237" s="252" t="s">
        <v>14031</v>
      </c>
      <c r="C237" s="193" t="s">
        <v>14057</v>
      </c>
      <c r="D237" s="266"/>
      <c r="E237" s="42">
        <v>25027.13</v>
      </c>
      <c r="F237" s="1078">
        <f t="shared" si="3"/>
        <v>356872603.38000017</v>
      </c>
    </row>
    <row r="238" spans="1:6" s="275" customFormat="1" ht="36.75" customHeight="1" x14ac:dyDescent="0.2">
      <c r="A238" s="464">
        <v>44607</v>
      </c>
      <c r="B238" s="252" t="s">
        <v>14032</v>
      </c>
      <c r="C238" s="193" t="s">
        <v>14058</v>
      </c>
      <c r="D238" s="266"/>
      <c r="E238" s="42">
        <v>713904.82</v>
      </c>
      <c r="F238" s="1078">
        <f t="shared" si="3"/>
        <v>356158698.56000018</v>
      </c>
    </row>
    <row r="239" spans="1:6" s="275" customFormat="1" ht="54" customHeight="1" x14ac:dyDescent="0.2">
      <c r="A239" s="464">
        <v>44607</v>
      </c>
      <c r="B239" s="252" t="s">
        <v>14033</v>
      </c>
      <c r="C239" s="193" t="s">
        <v>14059</v>
      </c>
      <c r="D239" s="266"/>
      <c r="E239" s="42">
        <v>75572.09</v>
      </c>
      <c r="F239" s="1078">
        <f t="shared" si="3"/>
        <v>356083126.47000021</v>
      </c>
    </row>
    <row r="240" spans="1:6" s="275" customFormat="1" ht="85.5" customHeight="1" x14ac:dyDescent="0.2">
      <c r="A240" s="464">
        <v>44607</v>
      </c>
      <c r="B240" s="252" t="s">
        <v>14034</v>
      </c>
      <c r="C240" s="193" t="s">
        <v>14060</v>
      </c>
      <c r="D240" s="266"/>
      <c r="E240" s="42">
        <v>38872</v>
      </c>
      <c r="F240" s="1078">
        <f t="shared" si="3"/>
        <v>356044254.47000021</v>
      </c>
    </row>
    <row r="241" spans="1:6" s="275" customFormat="1" ht="33.75" customHeight="1" x14ac:dyDescent="0.2">
      <c r="A241" s="464">
        <v>44607</v>
      </c>
      <c r="B241" s="252" t="s">
        <v>14035</v>
      </c>
      <c r="C241" s="193" t="s">
        <v>14061</v>
      </c>
      <c r="D241" s="266"/>
      <c r="E241" s="42">
        <v>615334.74</v>
      </c>
      <c r="F241" s="1078">
        <f t="shared" si="3"/>
        <v>355428919.7300002</v>
      </c>
    </row>
    <row r="242" spans="1:6" s="275" customFormat="1" ht="37.5" customHeight="1" x14ac:dyDescent="0.2">
      <c r="A242" s="464">
        <v>44607</v>
      </c>
      <c r="B242" s="252" t="s">
        <v>14036</v>
      </c>
      <c r="C242" s="193" t="s">
        <v>14062</v>
      </c>
      <c r="D242" s="266"/>
      <c r="E242" s="42">
        <v>3850</v>
      </c>
      <c r="F242" s="1078">
        <f t="shared" si="3"/>
        <v>355425069.7300002</v>
      </c>
    </row>
    <row r="243" spans="1:6" s="275" customFormat="1" ht="31.5" customHeight="1" x14ac:dyDescent="0.2">
      <c r="A243" s="464">
        <v>44607</v>
      </c>
      <c r="B243" s="252" t="s">
        <v>14037</v>
      </c>
      <c r="C243" s="193" t="s">
        <v>14063</v>
      </c>
      <c r="D243" s="266"/>
      <c r="E243" s="42">
        <v>319206.12</v>
      </c>
      <c r="F243" s="1078">
        <f t="shared" si="3"/>
        <v>355105863.61000019</v>
      </c>
    </row>
    <row r="244" spans="1:6" s="275" customFormat="1" ht="35.25" customHeight="1" x14ac:dyDescent="0.2">
      <c r="A244" s="464">
        <v>44607</v>
      </c>
      <c r="B244" s="252" t="s">
        <v>14038</v>
      </c>
      <c r="C244" s="193" t="s">
        <v>14064</v>
      </c>
      <c r="D244" s="266"/>
      <c r="E244" s="42">
        <v>519711.14</v>
      </c>
      <c r="F244" s="1078">
        <f t="shared" si="3"/>
        <v>354586152.47000021</v>
      </c>
    </row>
    <row r="245" spans="1:6" s="275" customFormat="1" ht="38.25" customHeight="1" x14ac:dyDescent="0.2">
      <c r="A245" s="464">
        <v>44608</v>
      </c>
      <c r="B245" s="252" t="s">
        <v>14075</v>
      </c>
      <c r="C245" s="193" t="s">
        <v>14082</v>
      </c>
      <c r="D245" s="266"/>
      <c r="E245" s="42">
        <v>132220.34</v>
      </c>
      <c r="F245" s="1078">
        <f t="shared" si="3"/>
        <v>354453932.13000023</v>
      </c>
    </row>
    <row r="246" spans="1:6" s="275" customFormat="1" ht="30" customHeight="1" x14ac:dyDescent="0.2">
      <c r="A246" s="464">
        <v>44608</v>
      </c>
      <c r="B246" s="252" t="s">
        <v>14076</v>
      </c>
      <c r="C246" s="193" t="s">
        <v>14083</v>
      </c>
      <c r="D246" s="266"/>
      <c r="E246" s="42">
        <v>45932.2</v>
      </c>
      <c r="F246" s="1078">
        <f t="shared" si="3"/>
        <v>354407999.93000025</v>
      </c>
    </row>
    <row r="247" spans="1:6" s="275" customFormat="1" ht="39.75" customHeight="1" x14ac:dyDescent="0.2">
      <c r="A247" s="464">
        <v>44608</v>
      </c>
      <c r="B247" s="252" t="s">
        <v>14077</v>
      </c>
      <c r="C247" s="193" t="s">
        <v>14084</v>
      </c>
      <c r="D247" s="266"/>
      <c r="E247" s="42">
        <v>193180.98</v>
      </c>
      <c r="F247" s="1078">
        <f t="shared" si="3"/>
        <v>354214818.95000023</v>
      </c>
    </row>
    <row r="248" spans="1:6" s="275" customFormat="1" ht="34.5" customHeight="1" x14ac:dyDescent="0.2">
      <c r="A248" s="464">
        <v>44608</v>
      </c>
      <c r="B248" s="252" t="s">
        <v>14078</v>
      </c>
      <c r="C248" s="193" t="s">
        <v>14085</v>
      </c>
      <c r="D248" s="266"/>
      <c r="E248" s="42">
        <v>71913.52</v>
      </c>
      <c r="F248" s="1078">
        <f t="shared" si="3"/>
        <v>354142905.43000025</v>
      </c>
    </row>
    <row r="249" spans="1:6" s="275" customFormat="1" ht="30.75" customHeight="1" x14ac:dyDescent="0.2">
      <c r="A249" s="464">
        <v>44608</v>
      </c>
      <c r="B249" s="252" t="s">
        <v>14079</v>
      </c>
      <c r="C249" s="193" t="s">
        <v>14086</v>
      </c>
      <c r="D249" s="266"/>
      <c r="E249" s="42">
        <v>168642.97</v>
      </c>
      <c r="F249" s="1078">
        <f t="shared" si="3"/>
        <v>353974262.46000022</v>
      </c>
    </row>
    <row r="250" spans="1:6" s="275" customFormat="1" ht="48" customHeight="1" x14ac:dyDescent="0.2">
      <c r="A250" s="464">
        <v>44608</v>
      </c>
      <c r="B250" s="252" t="s">
        <v>14080</v>
      </c>
      <c r="C250" s="193" t="s">
        <v>14087</v>
      </c>
      <c r="D250" s="266"/>
      <c r="E250" s="42">
        <v>61555.33</v>
      </c>
      <c r="F250" s="1078">
        <f t="shared" si="3"/>
        <v>353912707.13000023</v>
      </c>
    </row>
    <row r="251" spans="1:6" s="275" customFormat="1" ht="49.5" customHeight="1" x14ac:dyDescent="0.2">
      <c r="A251" s="464">
        <v>44608</v>
      </c>
      <c r="B251" s="252" t="s">
        <v>14081</v>
      </c>
      <c r="C251" s="193" t="s">
        <v>14088</v>
      </c>
      <c r="D251" s="266"/>
      <c r="E251" s="42">
        <v>7505092.4800000004</v>
      </c>
      <c r="F251" s="1078">
        <f t="shared" si="3"/>
        <v>346407614.65000021</v>
      </c>
    </row>
    <row r="252" spans="1:6" s="275" customFormat="1" ht="100.5" customHeight="1" x14ac:dyDescent="0.2">
      <c r="A252" s="464">
        <v>44608</v>
      </c>
      <c r="B252" s="252" t="s">
        <v>14070</v>
      </c>
      <c r="C252" s="193" t="s">
        <v>14089</v>
      </c>
      <c r="D252" s="266"/>
      <c r="E252" s="42">
        <v>1310525</v>
      </c>
      <c r="F252" s="1078">
        <f t="shared" si="3"/>
        <v>345097089.65000021</v>
      </c>
    </row>
    <row r="253" spans="1:6" s="275" customFormat="1" ht="40.5" customHeight="1" x14ac:dyDescent="0.2">
      <c r="A253" s="464">
        <v>44608</v>
      </c>
      <c r="B253" s="252" t="s">
        <v>14071</v>
      </c>
      <c r="C253" s="193" t="s">
        <v>14090</v>
      </c>
      <c r="D253" s="266"/>
      <c r="E253" s="42">
        <v>60391.92</v>
      </c>
      <c r="F253" s="1078">
        <f t="shared" si="3"/>
        <v>345036697.7300002</v>
      </c>
    </row>
    <row r="254" spans="1:6" s="275" customFormat="1" ht="45.75" customHeight="1" x14ac:dyDescent="0.2">
      <c r="A254" s="464">
        <v>44608</v>
      </c>
      <c r="B254" s="252" t="s">
        <v>14072</v>
      </c>
      <c r="C254" s="193" t="s">
        <v>14091</v>
      </c>
      <c r="D254" s="266"/>
      <c r="E254" s="42">
        <v>57850</v>
      </c>
      <c r="F254" s="1078">
        <f t="shared" si="3"/>
        <v>344978847.7300002</v>
      </c>
    </row>
    <row r="255" spans="1:6" s="275" customFormat="1" ht="33" customHeight="1" x14ac:dyDescent="0.2">
      <c r="A255" s="464">
        <v>44608</v>
      </c>
      <c r="B255" s="252" t="s">
        <v>14073</v>
      </c>
      <c r="C255" s="193" t="s">
        <v>14092</v>
      </c>
      <c r="D255" s="266"/>
      <c r="E255" s="42">
        <v>928337.5</v>
      </c>
      <c r="F255" s="1078">
        <f t="shared" si="3"/>
        <v>344050510.2300002</v>
      </c>
    </row>
    <row r="256" spans="1:6" s="275" customFormat="1" ht="32.25" customHeight="1" x14ac:dyDescent="0.2">
      <c r="A256" s="464">
        <v>44608</v>
      </c>
      <c r="B256" s="252" t="s">
        <v>14074</v>
      </c>
      <c r="C256" s="193" t="s">
        <v>14093</v>
      </c>
      <c r="D256" s="266"/>
      <c r="E256" s="42">
        <v>1082615.17</v>
      </c>
      <c r="F256" s="1078">
        <f t="shared" si="3"/>
        <v>342967895.06000018</v>
      </c>
    </row>
    <row r="257" spans="1:6" s="275" customFormat="1" ht="45.75" customHeight="1" x14ac:dyDescent="0.2">
      <c r="A257" s="464">
        <v>44609</v>
      </c>
      <c r="B257" s="252" t="s">
        <v>14108</v>
      </c>
      <c r="C257" s="193" t="s">
        <v>14111</v>
      </c>
      <c r="D257" s="266"/>
      <c r="E257" s="42">
        <v>55078.8</v>
      </c>
      <c r="F257" s="1078">
        <f t="shared" si="3"/>
        <v>342912816.26000017</v>
      </c>
    </row>
    <row r="258" spans="1:6" s="275" customFormat="1" ht="82.5" customHeight="1" x14ac:dyDescent="0.2">
      <c r="A258" s="464">
        <v>44609</v>
      </c>
      <c r="B258" s="252" t="s">
        <v>14109</v>
      </c>
      <c r="C258" s="193" t="s">
        <v>14112</v>
      </c>
      <c r="D258" s="266"/>
      <c r="E258" s="42">
        <v>45000</v>
      </c>
      <c r="F258" s="1078">
        <f t="shared" si="3"/>
        <v>342867816.26000017</v>
      </c>
    </row>
    <row r="259" spans="1:6" s="275" customFormat="1" ht="41.25" customHeight="1" x14ac:dyDescent="0.2">
      <c r="A259" s="464">
        <v>44609</v>
      </c>
      <c r="B259" s="252" t="s">
        <v>14110</v>
      </c>
      <c r="C259" s="193" t="s">
        <v>14113</v>
      </c>
      <c r="D259" s="266"/>
      <c r="E259" s="42">
        <v>178781.23</v>
      </c>
      <c r="F259" s="1078">
        <f t="shared" si="3"/>
        <v>342689035.03000015</v>
      </c>
    </row>
    <row r="260" spans="1:6" s="275" customFormat="1" ht="63.75" customHeight="1" x14ac:dyDescent="0.2">
      <c r="A260" s="464">
        <v>44609</v>
      </c>
      <c r="B260" s="252" t="s">
        <v>14104</v>
      </c>
      <c r="C260" s="193" t="s">
        <v>14114</v>
      </c>
      <c r="D260" s="266"/>
      <c r="E260" s="42">
        <v>9000</v>
      </c>
      <c r="F260" s="1078">
        <f t="shared" si="3"/>
        <v>342680035.03000015</v>
      </c>
    </row>
    <row r="261" spans="1:6" s="275" customFormat="1" ht="58.5" customHeight="1" x14ac:dyDescent="0.2">
      <c r="A261" s="464">
        <v>44609</v>
      </c>
      <c r="B261" s="252" t="s">
        <v>14105</v>
      </c>
      <c r="C261" s="193" t="s">
        <v>14115</v>
      </c>
      <c r="D261" s="266"/>
      <c r="E261" s="42">
        <v>105687.5</v>
      </c>
      <c r="F261" s="1078">
        <f t="shared" si="3"/>
        <v>342574347.53000015</v>
      </c>
    </row>
    <row r="262" spans="1:6" s="275" customFormat="1" ht="30.75" customHeight="1" x14ac:dyDescent="0.2">
      <c r="A262" s="464">
        <v>44609</v>
      </c>
      <c r="B262" s="252" t="s">
        <v>14106</v>
      </c>
      <c r="C262" s="193" t="s">
        <v>14116</v>
      </c>
      <c r="D262" s="266"/>
      <c r="E262" s="42">
        <v>67150</v>
      </c>
      <c r="F262" s="1078">
        <f t="shared" si="3"/>
        <v>342507197.53000015</v>
      </c>
    </row>
    <row r="263" spans="1:6" s="275" customFormat="1" ht="51" customHeight="1" x14ac:dyDescent="0.2">
      <c r="A263" s="464">
        <v>44609</v>
      </c>
      <c r="B263" s="252" t="s">
        <v>14107</v>
      </c>
      <c r="C263" s="193" t="s">
        <v>14117</v>
      </c>
      <c r="D263" s="266"/>
      <c r="E263" s="42">
        <v>11780</v>
      </c>
      <c r="F263" s="1078">
        <f t="shared" si="3"/>
        <v>342495417.53000015</v>
      </c>
    </row>
    <row r="264" spans="1:6" s="275" customFormat="1" ht="48.75" customHeight="1" x14ac:dyDescent="0.2">
      <c r="A264" s="464">
        <v>44610</v>
      </c>
      <c r="B264" s="252" t="s">
        <v>14137</v>
      </c>
      <c r="C264" s="193" t="s">
        <v>14144</v>
      </c>
      <c r="D264" s="266"/>
      <c r="E264" s="42">
        <v>16387.5</v>
      </c>
      <c r="F264" s="1078">
        <f t="shared" si="3"/>
        <v>342479030.03000015</v>
      </c>
    </row>
    <row r="265" spans="1:6" s="275" customFormat="1" ht="23.25" customHeight="1" x14ac:dyDescent="0.2">
      <c r="A265" s="464">
        <v>44610</v>
      </c>
      <c r="B265" s="252" t="s">
        <v>14124</v>
      </c>
      <c r="C265" s="193" t="s">
        <v>41</v>
      </c>
      <c r="D265" s="266"/>
      <c r="E265" s="42">
        <v>0</v>
      </c>
      <c r="F265" s="1078">
        <f t="shared" si="3"/>
        <v>342479030.03000015</v>
      </c>
    </row>
    <row r="266" spans="1:6" s="275" customFormat="1" ht="42.75" customHeight="1" x14ac:dyDescent="0.2">
      <c r="A266" s="464">
        <v>44610</v>
      </c>
      <c r="B266" s="252" t="s">
        <v>14138</v>
      </c>
      <c r="C266" s="193" t="s">
        <v>14145</v>
      </c>
      <c r="D266" s="266"/>
      <c r="E266" s="42">
        <v>266361.68</v>
      </c>
      <c r="F266" s="1078">
        <f t="shared" si="3"/>
        <v>342212668.35000014</v>
      </c>
    </row>
    <row r="267" spans="1:6" s="275" customFormat="1" ht="63" customHeight="1" x14ac:dyDescent="0.2">
      <c r="A267" s="464">
        <v>44610</v>
      </c>
      <c r="B267" s="252" t="s">
        <v>14139</v>
      </c>
      <c r="C267" s="193" t="s">
        <v>14146</v>
      </c>
      <c r="D267" s="266"/>
      <c r="E267" s="42">
        <v>113000</v>
      </c>
      <c r="F267" s="1078">
        <f t="shared" si="3"/>
        <v>342099668.35000014</v>
      </c>
    </row>
    <row r="268" spans="1:6" s="275" customFormat="1" ht="66" customHeight="1" x14ac:dyDescent="0.2">
      <c r="A268" s="464">
        <v>44610</v>
      </c>
      <c r="B268" s="252" t="s">
        <v>14140</v>
      </c>
      <c r="C268" s="193" t="s">
        <v>14147</v>
      </c>
      <c r="D268" s="266"/>
      <c r="E268" s="42">
        <v>45685.279999999999</v>
      </c>
      <c r="F268" s="1078">
        <f t="shared" si="3"/>
        <v>342053983.07000017</v>
      </c>
    </row>
    <row r="269" spans="1:6" s="275" customFormat="1" ht="41.25" customHeight="1" x14ac:dyDescent="0.2">
      <c r="A269" s="464">
        <v>44610</v>
      </c>
      <c r="B269" s="252" t="s">
        <v>14141</v>
      </c>
      <c r="C269" s="193" t="s">
        <v>14148</v>
      </c>
      <c r="D269" s="266"/>
      <c r="E269" s="42">
        <v>117851.12</v>
      </c>
      <c r="F269" s="1078">
        <f t="shared" si="3"/>
        <v>341936131.95000017</v>
      </c>
    </row>
    <row r="270" spans="1:6" s="275" customFormat="1" ht="42" customHeight="1" x14ac:dyDescent="0.2">
      <c r="A270" s="464">
        <v>44610</v>
      </c>
      <c r="B270" s="252" t="s">
        <v>14142</v>
      </c>
      <c r="C270" s="193" t="s">
        <v>14149</v>
      </c>
      <c r="D270" s="266"/>
      <c r="E270" s="42">
        <v>298603.18</v>
      </c>
      <c r="F270" s="1078">
        <f t="shared" si="3"/>
        <v>341637528.77000016</v>
      </c>
    </row>
    <row r="271" spans="1:6" s="275" customFormat="1" ht="24.75" customHeight="1" x14ac:dyDescent="0.2">
      <c r="A271" s="464">
        <v>44610</v>
      </c>
      <c r="B271" s="252" t="s">
        <v>14125</v>
      </c>
      <c r="C271" s="193" t="s">
        <v>41</v>
      </c>
      <c r="D271" s="266"/>
      <c r="E271" s="42">
        <v>0</v>
      </c>
      <c r="F271" s="1078">
        <f t="shared" ref="F271:F334" si="4">F270-E271</f>
        <v>341637528.77000016</v>
      </c>
    </row>
    <row r="272" spans="1:6" s="275" customFormat="1" ht="48.75" customHeight="1" x14ac:dyDescent="0.2">
      <c r="A272" s="464">
        <v>44610</v>
      </c>
      <c r="B272" s="252" t="s">
        <v>14143</v>
      </c>
      <c r="C272" s="193" t="s">
        <v>14150</v>
      </c>
      <c r="D272" s="266"/>
      <c r="E272" s="42">
        <v>131052.5</v>
      </c>
      <c r="F272" s="1078">
        <f t="shared" si="4"/>
        <v>341506476.27000016</v>
      </c>
    </row>
    <row r="273" spans="1:6" s="275" customFormat="1" ht="54.75" customHeight="1" x14ac:dyDescent="0.2">
      <c r="A273" s="464">
        <v>44610</v>
      </c>
      <c r="B273" s="252" t="s">
        <v>14126</v>
      </c>
      <c r="C273" s="193" t="s">
        <v>14151</v>
      </c>
      <c r="D273" s="266"/>
      <c r="E273" s="42">
        <v>20471</v>
      </c>
      <c r="F273" s="1078">
        <f t="shared" si="4"/>
        <v>341486005.27000016</v>
      </c>
    </row>
    <row r="274" spans="1:6" s="275" customFormat="1" ht="78" customHeight="1" x14ac:dyDescent="0.2">
      <c r="A274" s="464">
        <v>44610</v>
      </c>
      <c r="B274" s="252" t="s">
        <v>14127</v>
      </c>
      <c r="C274" s="193" t="s">
        <v>14152</v>
      </c>
      <c r="D274" s="266"/>
      <c r="E274" s="42">
        <v>9000</v>
      </c>
      <c r="F274" s="1078">
        <f t="shared" si="4"/>
        <v>341477005.27000016</v>
      </c>
    </row>
    <row r="275" spans="1:6" s="275" customFormat="1" ht="80.25" customHeight="1" x14ac:dyDescent="0.2">
      <c r="A275" s="464">
        <v>44610</v>
      </c>
      <c r="B275" s="252" t="s">
        <v>14128</v>
      </c>
      <c r="C275" s="193" t="s">
        <v>14153</v>
      </c>
      <c r="D275" s="266"/>
      <c r="E275" s="42">
        <v>9000</v>
      </c>
      <c r="F275" s="1078">
        <f t="shared" si="4"/>
        <v>341468005.27000016</v>
      </c>
    </row>
    <row r="276" spans="1:6" s="275" customFormat="1" ht="44.25" customHeight="1" x14ac:dyDescent="0.2">
      <c r="A276" s="464">
        <v>44610</v>
      </c>
      <c r="B276" s="252" t="s">
        <v>14129</v>
      </c>
      <c r="C276" s="193" t="s">
        <v>14154</v>
      </c>
      <c r="D276" s="266"/>
      <c r="E276" s="42">
        <v>1139.75</v>
      </c>
      <c r="F276" s="1078">
        <f t="shared" si="4"/>
        <v>341466865.52000016</v>
      </c>
    </row>
    <row r="277" spans="1:6" s="275" customFormat="1" ht="52.5" customHeight="1" x14ac:dyDescent="0.2">
      <c r="A277" s="464">
        <v>44610</v>
      </c>
      <c r="B277" s="252" t="s">
        <v>14130</v>
      </c>
      <c r="C277" s="193" t="s">
        <v>14155</v>
      </c>
      <c r="D277" s="266"/>
      <c r="E277" s="42">
        <v>131052.5</v>
      </c>
      <c r="F277" s="1078">
        <f t="shared" si="4"/>
        <v>341335813.02000016</v>
      </c>
    </row>
    <row r="278" spans="1:6" s="275" customFormat="1" ht="36.75" customHeight="1" x14ac:dyDescent="0.2">
      <c r="A278" s="464">
        <v>44610</v>
      </c>
      <c r="B278" s="252" t="s">
        <v>14131</v>
      </c>
      <c r="C278" s="193" t="s">
        <v>14156</v>
      </c>
      <c r="D278" s="266"/>
      <c r="E278" s="42">
        <v>29987.5</v>
      </c>
      <c r="F278" s="1078">
        <f t="shared" si="4"/>
        <v>341305825.52000016</v>
      </c>
    </row>
    <row r="279" spans="1:6" s="275" customFormat="1" ht="46.5" customHeight="1" x14ac:dyDescent="0.2">
      <c r="A279" s="464">
        <v>44610</v>
      </c>
      <c r="B279" s="252" t="s">
        <v>14132</v>
      </c>
      <c r="C279" s="193" t="s">
        <v>14157</v>
      </c>
      <c r="D279" s="266"/>
      <c r="E279" s="42">
        <v>23400</v>
      </c>
      <c r="F279" s="1078">
        <f t="shared" si="4"/>
        <v>341282425.52000016</v>
      </c>
    </row>
    <row r="280" spans="1:6" s="275" customFormat="1" ht="47.25" customHeight="1" x14ac:dyDescent="0.2">
      <c r="A280" s="464">
        <v>44610</v>
      </c>
      <c r="B280" s="252" t="s">
        <v>14133</v>
      </c>
      <c r="C280" s="193" t="s">
        <v>14158</v>
      </c>
      <c r="D280" s="266"/>
      <c r="E280" s="42">
        <v>126825</v>
      </c>
      <c r="F280" s="1078">
        <f t="shared" si="4"/>
        <v>341155600.52000016</v>
      </c>
    </row>
    <row r="281" spans="1:6" s="275" customFormat="1" ht="47.25" customHeight="1" x14ac:dyDescent="0.2">
      <c r="A281" s="464">
        <v>44610</v>
      </c>
      <c r="B281" s="252" t="s">
        <v>14134</v>
      </c>
      <c r="C281" s="193" t="s">
        <v>14159</v>
      </c>
      <c r="D281" s="266"/>
      <c r="E281" s="42">
        <v>131052.5</v>
      </c>
      <c r="F281" s="1078">
        <f t="shared" si="4"/>
        <v>341024548.02000016</v>
      </c>
    </row>
    <row r="282" spans="1:6" s="275" customFormat="1" ht="91.5" customHeight="1" x14ac:dyDescent="0.2">
      <c r="A282" s="464">
        <v>44610</v>
      </c>
      <c r="B282" s="252" t="s">
        <v>14135</v>
      </c>
      <c r="C282" s="193" t="s">
        <v>14160</v>
      </c>
      <c r="D282" s="266"/>
      <c r="E282" s="42">
        <v>18000</v>
      </c>
      <c r="F282" s="1078">
        <f t="shared" si="4"/>
        <v>341006548.02000016</v>
      </c>
    </row>
    <row r="283" spans="1:6" s="275" customFormat="1" ht="55.5" customHeight="1" x14ac:dyDescent="0.2">
      <c r="A283" s="464">
        <v>44610</v>
      </c>
      <c r="B283" s="252" t="s">
        <v>14136</v>
      </c>
      <c r="C283" s="193" t="s">
        <v>14161</v>
      </c>
      <c r="D283" s="266"/>
      <c r="E283" s="42">
        <v>131052.5</v>
      </c>
      <c r="F283" s="1078">
        <f t="shared" si="4"/>
        <v>340875495.52000016</v>
      </c>
    </row>
    <row r="284" spans="1:6" s="275" customFormat="1" ht="58.5" customHeight="1" x14ac:dyDescent="0.2">
      <c r="A284" s="464">
        <v>44613</v>
      </c>
      <c r="B284" s="252" t="s">
        <v>14182</v>
      </c>
      <c r="C284" s="193" t="s">
        <v>14187</v>
      </c>
      <c r="D284" s="266"/>
      <c r="E284" s="42">
        <v>45200</v>
      </c>
      <c r="F284" s="1078">
        <f t="shared" si="4"/>
        <v>340830295.52000016</v>
      </c>
    </row>
    <row r="285" spans="1:6" s="275" customFormat="1" ht="19.5" customHeight="1" x14ac:dyDescent="0.2">
      <c r="A285" s="464">
        <v>44613</v>
      </c>
      <c r="B285" s="252" t="s">
        <v>14171</v>
      </c>
      <c r="C285" s="193" t="s">
        <v>41</v>
      </c>
      <c r="D285" s="266"/>
      <c r="E285" s="42">
        <v>0</v>
      </c>
      <c r="F285" s="1078">
        <f t="shared" si="4"/>
        <v>340830295.52000016</v>
      </c>
    </row>
    <row r="286" spans="1:6" s="275" customFormat="1" ht="65.25" customHeight="1" x14ac:dyDescent="0.2">
      <c r="A286" s="464">
        <v>44613</v>
      </c>
      <c r="B286" s="252" t="s">
        <v>14183</v>
      </c>
      <c r="C286" s="193" t="s">
        <v>14188</v>
      </c>
      <c r="D286" s="266"/>
      <c r="E286" s="42">
        <v>535577.93000000005</v>
      </c>
      <c r="F286" s="1078">
        <f t="shared" si="4"/>
        <v>340294717.59000015</v>
      </c>
    </row>
    <row r="287" spans="1:6" s="275" customFormat="1" ht="45" customHeight="1" x14ac:dyDescent="0.2">
      <c r="A287" s="464">
        <v>44613</v>
      </c>
      <c r="B287" s="252" t="s">
        <v>14184</v>
      </c>
      <c r="C287" s="193" t="s">
        <v>14189</v>
      </c>
      <c r="D287" s="266"/>
      <c r="E287" s="42">
        <v>131052.5</v>
      </c>
      <c r="F287" s="1078">
        <f t="shared" si="4"/>
        <v>340163665.09000015</v>
      </c>
    </row>
    <row r="288" spans="1:6" s="275" customFormat="1" ht="52.5" customHeight="1" x14ac:dyDescent="0.2">
      <c r="A288" s="464">
        <v>44613</v>
      </c>
      <c r="B288" s="252" t="s">
        <v>14185</v>
      </c>
      <c r="C288" s="193" t="s">
        <v>14190</v>
      </c>
      <c r="D288" s="266"/>
      <c r="E288" s="42">
        <v>54000</v>
      </c>
      <c r="F288" s="1078">
        <f t="shared" si="4"/>
        <v>340109665.09000015</v>
      </c>
    </row>
    <row r="289" spans="1:6" s="275" customFormat="1" ht="73.5" customHeight="1" x14ac:dyDescent="0.2">
      <c r="A289" s="464">
        <v>44613</v>
      </c>
      <c r="B289" s="252" t="s">
        <v>14186</v>
      </c>
      <c r="C289" s="193" t="s">
        <v>14191</v>
      </c>
      <c r="D289" s="266"/>
      <c r="E289" s="42">
        <v>540000</v>
      </c>
      <c r="F289" s="1078">
        <f t="shared" si="4"/>
        <v>339569665.09000015</v>
      </c>
    </row>
    <row r="290" spans="1:6" s="275" customFormat="1" ht="48.75" customHeight="1" x14ac:dyDescent="0.2">
      <c r="A290" s="464">
        <v>44613</v>
      </c>
      <c r="B290" s="252" t="s">
        <v>14172</v>
      </c>
      <c r="C290" s="193" t="s">
        <v>14192</v>
      </c>
      <c r="D290" s="266"/>
      <c r="E290" s="42">
        <v>131052.5</v>
      </c>
      <c r="F290" s="1078">
        <f t="shared" si="4"/>
        <v>339438612.59000015</v>
      </c>
    </row>
    <row r="291" spans="1:6" s="275" customFormat="1" ht="34.5" customHeight="1" x14ac:dyDescent="0.2">
      <c r="A291" s="464">
        <v>44613</v>
      </c>
      <c r="B291" s="252" t="s">
        <v>14173</v>
      </c>
      <c r="C291" s="193" t="s">
        <v>14193</v>
      </c>
      <c r="D291" s="266"/>
      <c r="E291" s="42">
        <v>70000</v>
      </c>
      <c r="F291" s="1078">
        <f t="shared" si="4"/>
        <v>339368612.59000015</v>
      </c>
    </row>
    <row r="292" spans="1:6" s="275" customFormat="1" ht="66" customHeight="1" x14ac:dyDescent="0.2">
      <c r="A292" s="464">
        <v>44613</v>
      </c>
      <c r="B292" s="252" t="s">
        <v>14174</v>
      </c>
      <c r="C292" s="193" t="s">
        <v>14194</v>
      </c>
      <c r="D292" s="266"/>
      <c r="E292" s="42">
        <v>31640</v>
      </c>
      <c r="F292" s="1078">
        <f t="shared" si="4"/>
        <v>339336972.59000015</v>
      </c>
    </row>
    <row r="293" spans="1:6" s="275" customFormat="1" ht="64.5" customHeight="1" x14ac:dyDescent="0.2">
      <c r="A293" s="464">
        <v>44613</v>
      </c>
      <c r="B293" s="252" t="s">
        <v>14175</v>
      </c>
      <c r="C293" s="193" t="s">
        <v>14195</v>
      </c>
      <c r="D293" s="266"/>
      <c r="E293" s="42">
        <v>22500</v>
      </c>
      <c r="F293" s="1078">
        <f t="shared" si="4"/>
        <v>339314472.59000015</v>
      </c>
    </row>
    <row r="294" spans="1:6" s="275" customFormat="1" ht="43.5" customHeight="1" x14ac:dyDescent="0.2">
      <c r="A294" s="464">
        <v>44613</v>
      </c>
      <c r="B294" s="252" t="s">
        <v>14176</v>
      </c>
      <c r="C294" s="193" t="s">
        <v>14196</v>
      </c>
      <c r="D294" s="266"/>
      <c r="E294" s="42">
        <v>272521.52</v>
      </c>
      <c r="F294" s="1078">
        <f t="shared" si="4"/>
        <v>339041951.07000017</v>
      </c>
    </row>
    <row r="295" spans="1:6" s="275" customFormat="1" ht="39.75" customHeight="1" x14ac:dyDescent="0.2">
      <c r="A295" s="464">
        <v>44613</v>
      </c>
      <c r="B295" s="252" t="s">
        <v>14177</v>
      </c>
      <c r="C295" s="193" t="s">
        <v>14197</v>
      </c>
      <c r="D295" s="266"/>
      <c r="E295" s="42">
        <v>108750</v>
      </c>
      <c r="F295" s="1078">
        <f t="shared" si="4"/>
        <v>338933201.07000017</v>
      </c>
    </row>
    <row r="296" spans="1:6" s="275" customFormat="1" ht="46.5" customHeight="1" x14ac:dyDescent="0.2">
      <c r="A296" s="464">
        <v>44613</v>
      </c>
      <c r="B296" s="252" t="s">
        <v>14178</v>
      </c>
      <c r="C296" s="193" t="s">
        <v>14198</v>
      </c>
      <c r="D296" s="266"/>
      <c r="E296" s="42">
        <v>202275</v>
      </c>
      <c r="F296" s="1078">
        <f t="shared" si="4"/>
        <v>338730926.07000017</v>
      </c>
    </row>
    <row r="297" spans="1:6" s="275" customFormat="1" ht="53.25" customHeight="1" x14ac:dyDescent="0.2">
      <c r="A297" s="464">
        <v>44613</v>
      </c>
      <c r="B297" s="252" t="s">
        <v>14179</v>
      </c>
      <c r="C297" s="193" t="s">
        <v>14199</v>
      </c>
      <c r="D297" s="266"/>
      <c r="E297" s="42">
        <v>13500</v>
      </c>
      <c r="F297" s="1078">
        <f t="shared" si="4"/>
        <v>338717426.07000017</v>
      </c>
    </row>
    <row r="298" spans="1:6" s="275" customFormat="1" ht="54" customHeight="1" x14ac:dyDescent="0.2">
      <c r="A298" s="464">
        <v>44613</v>
      </c>
      <c r="B298" s="252" t="s">
        <v>14180</v>
      </c>
      <c r="C298" s="193" t="s">
        <v>14200</v>
      </c>
      <c r="D298" s="266"/>
      <c r="E298" s="42">
        <v>131052.5</v>
      </c>
      <c r="F298" s="1078">
        <f t="shared" si="4"/>
        <v>338586373.57000017</v>
      </c>
    </row>
    <row r="299" spans="1:6" s="275" customFormat="1" ht="57" customHeight="1" x14ac:dyDescent="0.2">
      <c r="A299" s="464">
        <v>44613</v>
      </c>
      <c r="B299" s="252" t="s">
        <v>14181</v>
      </c>
      <c r="C299" s="193" t="s">
        <v>14201</v>
      </c>
      <c r="D299" s="266"/>
      <c r="E299" s="42">
        <v>126825</v>
      </c>
      <c r="F299" s="1078">
        <f t="shared" si="4"/>
        <v>338459548.57000017</v>
      </c>
    </row>
    <row r="300" spans="1:6" s="275" customFormat="1" ht="41.25" customHeight="1" x14ac:dyDescent="0.2">
      <c r="A300" s="464">
        <v>44614</v>
      </c>
      <c r="B300" s="252" t="s">
        <v>14216</v>
      </c>
      <c r="C300" s="193" t="s">
        <v>14221</v>
      </c>
      <c r="D300" s="266"/>
      <c r="E300" s="42">
        <v>791000</v>
      </c>
      <c r="F300" s="1078">
        <f t="shared" si="4"/>
        <v>337668548.57000017</v>
      </c>
    </row>
    <row r="301" spans="1:6" s="275" customFormat="1" ht="58.5" customHeight="1" x14ac:dyDescent="0.2">
      <c r="A301" s="464">
        <v>44614</v>
      </c>
      <c r="B301" s="252" t="s">
        <v>14217</v>
      </c>
      <c r="C301" s="193" t="s">
        <v>14222</v>
      </c>
      <c r="D301" s="266"/>
      <c r="E301" s="42">
        <v>131052.5</v>
      </c>
      <c r="F301" s="1078">
        <f t="shared" si="4"/>
        <v>337537496.07000017</v>
      </c>
    </row>
    <row r="302" spans="1:6" s="275" customFormat="1" ht="42.75" customHeight="1" x14ac:dyDescent="0.2">
      <c r="A302" s="464">
        <v>44614</v>
      </c>
      <c r="B302" s="252" t="s">
        <v>14218</v>
      </c>
      <c r="C302" s="193" t="s">
        <v>14223</v>
      </c>
      <c r="D302" s="454"/>
      <c r="E302" s="42">
        <v>126825</v>
      </c>
      <c r="F302" s="1078">
        <f t="shared" si="4"/>
        <v>337410671.07000017</v>
      </c>
    </row>
    <row r="303" spans="1:6" s="275" customFormat="1" ht="30.75" customHeight="1" x14ac:dyDescent="0.2">
      <c r="A303" s="464">
        <v>44614</v>
      </c>
      <c r="B303" s="252" t="s">
        <v>14219</v>
      </c>
      <c r="C303" s="193" t="s">
        <v>14224</v>
      </c>
      <c r="D303" s="266"/>
      <c r="E303" s="42">
        <v>2790</v>
      </c>
      <c r="F303" s="1078">
        <f t="shared" si="4"/>
        <v>337407881.07000017</v>
      </c>
    </row>
    <row r="304" spans="1:6" s="275" customFormat="1" ht="41.25" customHeight="1" x14ac:dyDescent="0.2">
      <c r="A304" s="464">
        <v>44614</v>
      </c>
      <c r="B304" s="252" t="s">
        <v>14220</v>
      </c>
      <c r="C304" s="193" t="s">
        <v>14225</v>
      </c>
      <c r="D304" s="266"/>
      <c r="E304" s="42">
        <v>1387</v>
      </c>
      <c r="F304" s="1078">
        <f t="shared" si="4"/>
        <v>337406494.07000017</v>
      </c>
    </row>
    <row r="305" spans="1:6" s="275" customFormat="1" ht="50.25" customHeight="1" x14ac:dyDescent="0.2">
      <c r="A305" s="464">
        <v>44614</v>
      </c>
      <c r="B305" s="252" t="s">
        <v>14208</v>
      </c>
      <c r="C305" s="193" t="s">
        <v>14226</v>
      </c>
      <c r="D305" s="266"/>
      <c r="E305" s="42">
        <v>126825</v>
      </c>
      <c r="F305" s="1078">
        <f t="shared" si="4"/>
        <v>337279669.07000017</v>
      </c>
    </row>
    <row r="306" spans="1:6" s="275" customFormat="1" ht="48.75" customHeight="1" x14ac:dyDescent="0.2">
      <c r="A306" s="464">
        <v>44614</v>
      </c>
      <c r="B306" s="252" t="s">
        <v>14209</v>
      </c>
      <c r="C306" s="193" t="s">
        <v>14227</v>
      </c>
      <c r="D306" s="266"/>
      <c r="E306" s="42">
        <v>126825</v>
      </c>
      <c r="F306" s="1078">
        <f t="shared" si="4"/>
        <v>337152844.07000017</v>
      </c>
    </row>
    <row r="307" spans="1:6" s="275" customFormat="1" ht="44.25" customHeight="1" x14ac:dyDescent="0.2">
      <c r="A307" s="464">
        <v>44614</v>
      </c>
      <c r="B307" s="252" t="s">
        <v>14210</v>
      </c>
      <c r="C307" s="193" t="s">
        <v>14228</v>
      </c>
      <c r="D307" s="266"/>
      <c r="E307" s="42">
        <v>114142.5</v>
      </c>
      <c r="F307" s="1078">
        <f t="shared" si="4"/>
        <v>337038701.57000017</v>
      </c>
    </row>
    <row r="308" spans="1:6" s="275" customFormat="1" ht="45" customHeight="1" x14ac:dyDescent="0.2">
      <c r="A308" s="464">
        <v>44614</v>
      </c>
      <c r="B308" s="252" t="s">
        <v>14211</v>
      </c>
      <c r="C308" s="193" t="s">
        <v>14229</v>
      </c>
      <c r="D308" s="266"/>
      <c r="E308" s="42">
        <v>131052.5</v>
      </c>
      <c r="F308" s="1078">
        <f t="shared" si="4"/>
        <v>336907649.07000017</v>
      </c>
    </row>
    <row r="309" spans="1:6" s="275" customFormat="1" ht="53.25" customHeight="1" x14ac:dyDescent="0.2">
      <c r="A309" s="464">
        <v>44614</v>
      </c>
      <c r="B309" s="252" t="s">
        <v>14212</v>
      </c>
      <c r="C309" s="193" t="s">
        <v>14230</v>
      </c>
      <c r="D309" s="266"/>
      <c r="E309" s="42">
        <v>126825</v>
      </c>
      <c r="F309" s="1078">
        <f t="shared" si="4"/>
        <v>336780824.07000017</v>
      </c>
    </row>
    <row r="310" spans="1:6" s="275" customFormat="1" ht="42.75" customHeight="1" x14ac:dyDescent="0.2">
      <c r="A310" s="464">
        <v>44614</v>
      </c>
      <c r="B310" s="252" t="s">
        <v>14213</v>
      </c>
      <c r="C310" s="193" t="s">
        <v>14231</v>
      </c>
      <c r="D310" s="266"/>
      <c r="E310" s="42">
        <v>131052.5</v>
      </c>
      <c r="F310" s="1078">
        <f t="shared" si="4"/>
        <v>336649771.57000017</v>
      </c>
    </row>
    <row r="311" spans="1:6" s="275" customFormat="1" ht="54.75" customHeight="1" x14ac:dyDescent="0.2">
      <c r="A311" s="464">
        <v>44614</v>
      </c>
      <c r="B311" s="252" t="s">
        <v>14214</v>
      </c>
      <c r="C311" s="193" t="s">
        <v>14232</v>
      </c>
      <c r="D311" s="266"/>
      <c r="E311" s="42">
        <v>126825</v>
      </c>
      <c r="F311" s="1078">
        <f t="shared" si="4"/>
        <v>336522946.57000017</v>
      </c>
    </row>
    <row r="312" spans="1:6" s="275" customFormat="1" ht="53.25" customHeight="1" x14ac:dyDescent="0.2">
      <c r="A312" s="464">
        <v>44614</v>
      </c>
      <c r="B312" s="252" t="s">
        <v>14215</v>
      </c>
      <c r="C312" s="193" t="s">
        <v>14233</v>
      </c>
      <c r="D312" s="266"/>
      <c r="E312" s="42">
        <v>131052.5</v>
      </c>
      <c r="F312" s="1078">
        <f t="shared" si="4"/>
        <v>336391894.07000017</v>
      </c>
    </row>
    <row r="313" spans="1:6" s="275" customFormat="1" ht="32.25" customHeight="1" x14ac:dyDescent="0.2">
      <c r="A313" s="464">
        <v>44615</v>
      </c>
      <c r="B313" s="252" t="s">
        <v>14256</v>
      </c>
      <c r="C313" s="193" t="s">
        <v>13831</v>
      </c>
      <c r="D313" s="266"/>
      <c r="E313" s="42">
        <v>25000</v>
      </c>
      <c r="F313" s="1078">
        <f t="shared" si="4"/>
        <v>336366894.07000017</v>
      </c>
    </row>
    <row r="314" spans="1:6" s="275" customFormat="1" ht="45" customHeight="1" x14ac:dyDescent="0.2">
      <c r="A314" s="464">
        <v>44615</v>
      </c>
      <c r="B314" s="252" t="s">
        <v>14257</v>
      </c>
      <c r="C314" s="193" t="s">
        <v>14260</v>
      </c>
      <c r="D314" s="266"/>
      <c r="E314" s="42">
        <v>126825</v>
      </c>
      <c r="F314" s="1078">
        <f t="shared" si="4"/>
        <v>336240069.07000017</v>
      </c>
    </row>
    <row r="315" spans="1:6" s="275" customFormat="1" ht="40.5" customHeight="1" x14ac:dyDescent="0.2">
      <c r="A315" s="464">
        <v>44615</v>
      </c>
      <c r="B315" s="252" t="s">
        <v>14258</v>
      </c>
      <c r="C315" s="193" t="s">
        <v>14261</v>
      </c>
      <c r="D315" s="266"/>
      <c r="E315" s="42">
        <v>178464.75</v>
      </c>
      <c r="F315" s="1078">
        <f t="shared" si="4"/>
        <v>336061604.32000017</v>
      </c>
    </row>
    <row r="316" spans="1:6" s="275" customFormat="1" ht="52.5" customHeight="1" x14ac:dyDescent="0.2">
      <c r="A316" s="464">
        <v>44615</v>
      </c>
      <c r="B316" s="252" t="s">
        <v>14259</v>
      </c>
      <c r="C316" s="193" t="s">
        <v>14262</v>
      </c>
      <c r="D316" s="266"/>
      <c r="E316" s="42">
        <v>126825</v>
      </c>
      <c r="F316" s="1078">
        <f t="shared" si="4"/>
        <v>335934779.32000017</v>
      </c>
    </row>
    <row r="317" spans="1:6" s="275" customFormat="1" ht="31.5" customHeight="1" x14ac:dyDescent="0.2">
      <c r="A317" s="464">
        <v>44615</v>
      </c>
      <c r="B317" s="252" t="s">
        <v>14246</v>
      </c>
      <c r="C317" s="193" t="s">
        <v>14263</v>
      </c>
      <c r="D317" s="266"/>
      <c r="E317" s="42">
        <v>607395.28</v>
      </c>
      <c r="F317" s="1078">
        <f t="shared" si="4"/>
        <v>335327384.0400002</v>
      </c>
    </row>
    <row r="318" spans="1:6" s="275" customFormat="1" ht="30.75" customHeight="1" x14ac:dyDescent="0.2">
      <c r="A318" s="464">
        <v>44615</v>
      </c>
      <c r="B318" s="252" t="s">
        <v>14247</v>
      </c>
      <c r="C318" s="193" t="s">
        <v>14264</v>
      </c>
      <c r="D318" s="266"/>
      <c r="E318" s="42">
        <v>1698681.8</v>
      </c>
      <c r="F318" s="1078">
        <f t="shared" si="4"/>
        <v>333628702.24000019</v>
      </c>
    </row>
    <row r="319" spans="1:6" s="275" customFormat="1" ht="36.75" customHeight="1" x14ac:dyDescent="0.2">
      <c r="A319" s="464">
        <v>44615</v>
      </c>
      <c r="B319" s="252" t="s">
        <v>14248</v>
      </c>
      <c r="C319" s="193" t="s">
        <v>14265</v>
      </c>
      <c r="D319" s="266"/>
      <c r="E319" s="42">
        <v>467812.5</v>
      </c>
      <c r="F319" s="1078">
        <f t="shared" si="4"/>
        <v>333160889.74000019</v>
      </c>
    </row>
    <row r="320" spans="1:6" s="275" customFormat="1" ht="53.25" customHeight="1" x14ac:dyDescent="0.2">
      <c r="A320" s="464">
        <v>44615</v>
      </c>
      <c r="B320" s="252" t="s">
        <v>14249</v>
      </c>
      <c r="C320" s="193" t="s">
        <v>14266</v>
      </c>
      <c r="D320" s="266"/>
      <c r="E320" s="42">
        <v>122597.5</v>
      </c>
      <c r="F320" s="1078">
        <f t="shared" si="4"/>
        <v>333038292.24000019</v>
      </c>
    </row>
    <row r="321" spans="1:6" s="275" customFormat="1" ht="52.5" customHeight="1" x14ac:dyDescent="0.2">
      <c r="A321" s="464">
        <v>44615</v>
      </c>
      <c r="B321" s="252" t="s">
        <v>14250</v>
      </c>
      <c r="C321" s="193" t="s">
        <v>14267</v>
      </c>
      <c r="D321" s="266"/>
      <c r="E321" s="42">
        <v>113000</v>
      </c>
      <c r="F321" s="1078">
        <f t="shared" si="4"/>
        <v>332925292.24000019</v>
      </c>
    </row>
    <row r="322" spans="1:6" s="275" customFormat="1" ht="54" customHeight="1" x14ac:dyDescent="0.2">
      <c r="A322" s="464">
        <v>44615</v>
      </c>
      <c r="B322" s="252" t="s">
        <v>14251</v>
      </c>
      <c r="C322" s="193" t="s">
        <v>14268</v>
      </c>
      <c r="D322" s="266"/>
      <c r="E322" s="42">
        <v>131052.5</v>
      </c>
      <c r="F322" s="1078">
        <f t="shared" si="4"/>
        <v>332794239.74000019</v>
      </c>
    </row>
    <row r="323" spans="1:6" s="275" customFormat="1" ht="48.75" customHeight="1" x14ac:dyDescent="0.2">
      <c r="A323" s="464">
        <v>44615</v>
      </c>
      <c r="B323" s="252" t="s">
        <v>14252</v>
      </c>
      <c r="C323" s="193" t="s">
        <v>14269</v>
      </c>
      <c r="D323" s="266"/>
      <c r="E323" s="42">
        <v>131052.5</v>
      </c>
      <c r="F323" s="1078">
        <f t="shared" si="4"/>
        <v>332663187.24000019</v>
      </c>
    </row>
    <row r="324" spans="1:6" s="275" customFormat="1" ht="36" customHeight="1" x14ac:dyDescent="0.2">
      <c r="A324" s="464">
        <v>44615</v>
      </c>
      <c r="B324" s="252" t="s">
        <v>14253</v>
      </c>
      <c r="C324" s="193" t="s">
        <v>14270</v>
      </c>
      <c r="D324" s="266"/>
      <c r="E324" s="42">
        <v>610532.93999999994</v>
      </c>
      <c r="F324" s="1078">
        <f t="shared" si="4"/>
        <v>332052654.30000019</v>
      </c>
    </row>
    <row r="325" spans="1:6" s="275" customFormat="1" ht="60.75" customHeight="1" x14ac:dyDescent="0.2">
      <c r="A325" s="464">
        <v>44615</v>
      </c>
      <c r="B325" s="252" t="s">
        <v>14254</v>
      </c>
      <c r="C325" s="193" t="s">
        <v>14271</v>
      </c>
      <c r="D325" s="266"/>
      <c r="E325" s="42">
        <v>139507.5</v>
      </c>
      <c r="F325" s="1078">
        <f t="shared" si="4"/>
        <v>331913146.80000019</v>
      </c>
    </row>
    <row r="326" spans="1:6" s="275" customFormat="1" ht="49.5" customHeight="1" x14ac:dyDescent="0.2">
      <c r="A326" s="464">
        <v>44615</v>
      </c>
      <c r="B326" s="252" t="s">
        <v>14255</v>
      </c>
      <c r="C326" s="193" t="s">
        <v>14272</v>
      </c>
      <c r="D326" s="266"/>
      <c r="E326" s="42">
        <v>118370</v>
      </c>
      <c r="F326" s="1078">
        <f t="shared" si="4"/>
        <v>331794776.80000019</v>
      </c>
    </row>
    <row r="327" spans="1:6" s="275" customFormat="1" ht="45" x14ac:dyDescent="0.2">
      <c r="A327" s="464">
        <v>44616</v>
      </c>
      <c r="B327" s="252" t="s">
        <v>14321</v>
      </c>
      <c r="C327" s="193" t="s">
        <v>14325</v>
      </c>
      <c r="D327" s="266"/>
      <c r="E327" s="42">
        <v>126825</v>
      </c>
      <c r="F327" s="1078">
        <f t="shared" si="4"/>
        <v>331667951.80000019</v>
      </c>
    </row>
    <row r="328" spans="1:6" s="275" customFormat="1" ht="56.25" customHeight="1" x14ac:dyDescent="0.2">
      <c r="A328" s="464">
        <v>44616</v>
      </c>
      <c r="B328" s="252" t="s">
        <v>14322</v>
      </c>
      <c r="C328" s="193" t="s">
        <v>14326</v>
      </c>
      <c r="D328" s="266"/>
      <c r="E328" s="42">
        <v>25000</v>
      </c>
      <c r="F328" s="1078">
        <f t="shared" si="4"/>
        <v>331642951.80000019</v>
      </c>
    </row>
    <row r="329" spans="1:6" s="275" customFormat="1" ht="62.25" customHeight="1" x14ac:dyDescent="0.2">
      <c r="A329" s="464">
        <v>44616</v>
      </c>
      <c r="B329" s="252" t="s">
        <v>14323</v>
      </c>
      <c r="C329" s="193" t="s">
        <v>14327</v>
      </c>
      <c r="D329" s="266"/>
      <c r="E329" s="42">
        <v>9000</v>
      </c>
      <c r="F329" s="1078">
        <f t="shared" si="4"/>
        <v>331633951.80000019</v>
      </c>
    </row>
    <row r="330" spans="1:6" s="275" customFormat="1" ht="45" x14ac:dyDescent="0.2">
      <c r="A330" s="464">
        <v>44616</v>
      </c>
      <c r="B330" s="252" t="s">
        <v>14324</v>
      </c>
      <c r="C330" s="193" t="s">
        <v>14328</v>
      </c>
      <c r="D330" s="266"/>
      <c r="E330" s="42">
        <v>683443.94</v>
      </c>
      <c r="F330" s="1078">
        <f t="shared" si="4"/>
        <v>330950507.86000019</v>
      </c>
    </row>
    <row r="331" spans="1:6" s="275" customFormat="1" ht="45" x14ac:dyDescent="0.2">
      <c r="A331" s="464">
        <v>44616</v>
      </c>
      <c r="B331" s="252" t="s">
        <v>14329</v>
      </c>
      <c r="C331" s="193" t="s">
        <v>14331</v>
      </c>
      <c r="D331" s="266"/>
      <c r="E331" s="42">
        <v>126825</v>
      </c>
      <c r="F331" s="1078">
        <f t="shared" si="4"/>
        <v>330823682.86000019</v>
      </c>
    </row>
    <row r="332" spans="1:6" s="275" customFormat="1" ht="45" x14ac:dyDescent="0.2">
      <c r="A332" s="464">
        <v>44616</v>
      </c>
      <c r="B332" s="252" t="s">
        <v>14330</v>
      </c>
      <c r="C332" s="193" t="s">
        <v>14332</v>
      </c>
      <c r="D332" s="266"/>
      <c r="E332" s="42">
        <v>101460</v>
      </c>
      <c r="F332" s="1078">
        <f t="shared" si="4"/>
        <v>330722222.86000019</v>
      </c>
    </row>
    <row r="333" spans="1:6" s="275" customFormat="1" ht="55.5" customHeight="1" x14ac:dyDescent="0.2">
      <c r="A333" s="464">
        <v>44617</v>
      </c>
      <c r="B333" s="252" t="s">
        <v>14339</v>
      </c>
      <c r="C333" s="193" t="s">
        <v>14346</v>
      </c>
      <c r="D333" s="266"/>
      <c r="E333" s="42">
        <v>27688.05</v>
      </c>
      <c r="F333" s="1078">
        <f t="shared" si="4"/>
        <v>330694534.81000018</v>
      </c>
    </row>
    <row r="334" spans="1:6" s="275" customFormat="1" ht="65.25" customHeight="1" x14ac:dyDescent="0.2">
      <c r="A334" s="464">
        <v>44617</v>
      </c>
      <c r="B334" s="252" t="s">
        <v>14340</v>
      </c>
      <c r="C334" s="193" t="s">
        <v>14347</v>
      </c>
      <c r="D334" s="266"/>
      <c r="E334" s="42">
        <v>56500</v>
      </c>
      <c r="F334" s="1078">
        <f t="shared" si="4"/>
        <v>330638034.81000018</v>
      </c>
    </row>
    <row r="335" spans="1:6" s="275" customFormat="1" ht="44.25" customHeight="1" x14ac:dyDescent="0.2">
      <c r="A335" s="464">
        <v>44617</v>
      </c>
      <c r="B335" s="252" t="s">
        <v>14341</v>
      </c>
      <c r="C335" s="193" t="s">
        <v>14348</v>
      </c>
      <c r="D335" s="266"/>
      <c r="E335" s="42">
        <v>239124.58</v>
      </c>
      <c r="F335" s="1078">
        <f t="shared" ref="F335:F345" si="5">F334-E335</f>
        <v>330398910.2300002</v>
      </c>
    </row>
    <row r="336" spans="1:6" s="275" customFormat="1" ht="50.25" customHeight="1" x14ac:dyDescent="0.2">
      <c r="A336" s="464">
        <v>44617</v>
      </c>
      <c r="B336" s="252" t="s">
        <v>14342</v>
      </c>
      <c r="C336" s="193" t="s">
        <v>14349</v>
      </c>
      <c r="D336" s="266"/>
      <c r="E336" s="42">
        <v>208908.82</v>
      </c>
      <c r="F336" s="1078">
        <f t="shared" si="5"/>
        <v>330190001.41000021</v>
      </c>
    </row>
    <row r="337" spans="1:6" s="275" customFormat="1" ht="44.25" customHeight="1" x14ac:dyDescent="0.2">
      <c r="A337" s="464">
        <v>44617</v>
      </c>
      <c r="B337" s="252" t="s">
        <v>14343</v>
      </c>
      <c r="C337" s="193" t="s">
        <v>14350</v>
      </c>
      <c r="D337" s="266"/>
      <c r="E337" s="42">
        <v>145730</v>
      </c>
      <c r="F337" s="1078">
        <f t="shared" si="5"/>
        <v>330044271.41000021</v>
      </c>
    </row>
    <row r="338" spans="1:6" s="275" customFormat="1" ht="63.75" customHeight="1" x14ac:dyDescent="0.2">
      <c r="A338" s="464">
        <v>44617</v>
      </c>
      <c r="B338" s="252" t="s">
        <v>14344</v>
      </c>
      <c r="C338" s="193" t="s">
        <v>14351</v>
      </c>
      <c r="D338" s="266"/>
      <c r="E338" s="42">
        <v>113000</v>
      </c>
      <c r="F338" s="1078">
        <f t="shared" si="5"/>
        <v>329931271.41000021</v>
      </c>
    </row>
    <row r="339" spans="1:6" s="275" customFormat="1" ht="54.75" customHeight="1" x14ac:dyDescent="0.2">
      <c r="A339" s="464">
        <v>44617</v>
      </c>
      <c r="B339" s="252" t="s">
        <v>14345</v>
      </c>
      <c r="C339" s="193" t="s">
        <v>14352</v>
      </c>
      <c r="D339" s="266"/>
      <c r="E339" s="42">
        <v>109915</v>
      </c>
      <c r="F339" s="1078">
        <f t="shared" si="5"/>
        <v>329821356.41000021</v>
      </c>
    </row>
    <row r="340" spans="1:6" s="275" customFormat="1" ht="45" x14ac:dyDescent="0.2">
      <c r="A340" s="464">
        <v>44617</v>
      </c>
      <c r="B340" s="252" t="s">
        <v>14336</v>
      </c>
      <c r="C340" s="193" t="s">
        <v>14353</v>
      </c>
      <c r="D340" s="266"/>
      <c r="E340" s="42">
        <v>131052.5</v>
      </c>
      <c r="F340" s="1078">
        <f t="shared" si="5"/>
        <v>329690303.91000021</v>
      </c>
    </row>
    <row r="341" spans="1:6" s="275" customFormat="1" ht="67.5" x14ac:dyDescent="0.2">
      <c r="A341" s="464">
        <v>44617</v>
      </c>
      <c r="B341" s="252" t="s">
        <v>14337</v>
      </c>
      <c r="C341" s="193" t="s">
        <v>14354</v>
      </c>
      <c r="D341" s="266"/>
      <c r="E341" s="42">
        <v>9000</v>
      </c>
      <c r="F341" s="1078">
        <f t="shared" si="5"/>
        <v>329681303.91000021</v>
      </c>
    </row>
    <row r="342" spans="1:6" s="275" customFormat="1" ht="45" customHeight="1" x14ac:dyDescent="0.2">
      <c r="A342" s="464">
        <v>44617</v>
      </c>
      <c r="B342" s="252" t="s">
        <v>14338</v>
      </c>
      <c r="C342" s="193" t="s">
        <v>14355</v>
      </c>
      <c r="D342" s="266"/>
      <c r="E342" s="42">
        <v>4537.6000000000004</v>
      </c>
      <c r="F342" s="1078">
        <f t="shared" si="5"/>
        <v>329676766.31000018</v>
      </c>
    </row>
    <row r="343" spans="1:6" s="275" customFormat="1" ht="45" x14ac:dyDescent="0.2">
      <c r="A343" s="464">
        <v>44620</v>
      </c>
      <c r="B343" s="252" t="s">
        <v>14372</v>
      </c>
      <c r="C343" s="193" t="s">
        <v>14373</v>
      </c>
      <c r="D343" s="266"/>
      <c r="E343" s="42">
        <v>131052.5</v>
      </c>
      <c r="F343" s="1078">
        <f t="shared" si="5"/>
        <v>329545713.81000018</v>
      </c>
    </row>
    <row r="344" spans="1:6" s="275" customFormat="1" ht="45" x14ac:dyDescent="0.2">
      <c r="A344" s="464">
        <v>44620</v>
      </c>
      <c r="B344" s="5" t="s">
        <v>14370</v>
      </c>
      <c r="C344" s="193" t="s">
        <v>14374</v>
      </c>
      <c r="D344" s="266"/>
      <c r="E344" s="42">
        <v>131052.5</v>
      </c>
      <c r="F344" s="1078">
        <f t="shared" si="5"/>
        <v>329414661.31000018</v>
      </c>
    </row>
    <row r="345" spans="1:6" s="275" customFormat="1" ht="39" customHeight="1" x14ac:dyDescent="0.2">
      <c r="A345" s="464">
        <v>44620</v>
      </c>
      <c r="B345" s="5" t="s">
        <v>14371</v>
      </c>
      <c r="C345" s="193" t="s">
        <v>14375</v>
      </c>
      <c r="D345" s="266"/>
      <c r="E345" s="42">
        <v>10232377.58</v>
      </c>
      <c r="F345" s="1078">
        <f t="shared" si="5"/>
        <v>319182283.7300002</v>
      </c>
    </row>
    <row r="346" spans="1:6" s="275" customFormat="1" ht="15" customHeight="1" x14ac:dyDescent="0.2">
      <c r="A346" s="871"/>
      <c r="B346" s="1057"/>
      <c r="C346" s="698"/>
      <c r="D346" s="284"/>
      <c r="E346" s="32"/>
      <c r="F346" s="112"/>
    </row>
    <row r="347" spans="1:6" s="275" customFormat="1" ht="15" customHeight="1" x14ac:dyDescent="0.2">
      <c r="A347" s="871"/>
      <c r="B347" s="1057"/>
      <c r="C347" s="698"/>
      <c r="D347" s="284"/>
      <c r="E347" s="32"/>
      <c r="F347" s="112"/>
    </row>
    <row r="348" spans="1:6" s="275" customFormat="1" ht="15" customHeight="1" x14ac:dyDescent="0.2">
      <c r="A348" s="871"/>
      <c r="B348" s="1057"/>
      <c r="C348" s="698"/>
      <c r="D348" s="284"/>
      <c r="E348" s="32"/>
      <c r="F348" s="112"/>
    </row>
    <row r="349" spans="1:6" s="275" customFormat="1" ht="15" customHeight="1" x14ac:dyDescent="0.2">
      <c r="A349" s="871"/>
      <c r="B349" s="1057"/>
      <c r="C349" s="698"/>
      <c r="D349" s="284"/>
      <c r="E349" s="32"/>
      <c r="F349" s="112"/>
    </row>
    <row r="350" spans="1:6" s="275" customFormat="1" ht="15" customHeight="1" x14ac:dyDescent="0.2">
      <c r="A350" s="871"/>
      <c r="B350" s="1057"/>
      <c r="C350" s="698"/>
      <c r="D350" s="284"/>
      <c r="E350" s="32"/>
      <c r="F350" s="112"/>
    </row>
    <row r="351" spans="1:6" s="275" customFormat="1" ht="15" customHeight="1" x14ac:dyDescent="0.2">
      <c r="A351" s="871"/>
      <c r="B351" s="1057"/>
      <c r="C351" s="698"/>
      <c r="D351" s="284"/>
      <c r="E351" s="32"/>
      <c r="F351" s="112"/>
    </row>
    <row r="352" spans="1:6" s="275" customFormat="1" ht="15" customHeight="1" x14ac:dyDescent="0.2">
      <c r="A352" s="871"/>
      <c r="B352" s="1057"/>
      <c r="C352" s="698"/>
      <c r="D352" s="284"/>
      <c r="E352" s="32"/>
      <c r="F352" s="112"/>
    </row>
    <row r="353" spans="1:60" s="275" customFormat="1" ht="15" customHeight="1" x14ac:dyDescent="0.2">
      <c r="A353" s="871"/>
      <c r="B353" s="1057"/>
      <c r="C353" s="698"/>
      <c r="D353" s="284"/>
      <c r="E353" s="32"/>
      <c r="F353" s="112"/>
    </row>
    <row r="354" spans="1:60" s="275" customFormat="1" ht="15" customHeight="1" x14ac:dyDescent="0.2">
      <c r="A354" s="871"/>
      <c r="B354" s="1057"/>
      <c r="C354" s="698"/>
      <c r="D354" s="284"/>
      <c r="E354" s="32"/>
      <c r="F354" s="112"/>
    </row>
    <row r="355" spans="1:60" s="275" customFormat="1" ht="15" customHeight="1" x14ac:dyDescent="0.2">
      <c r="A355" s="871"/>
      <c r="B355" s="1057"/>
      <c r="C355" s="698"/>
      <c r="D355" s="284"/>
      <c r="E355" s="32"/>
      <c r="F355" s="112"/>
    </row>
    <row r="356" spans="1:60" s="275" customFormat="1" ht="15" customHeight="1" x14ac:dyDescent="0.2">
      <c r="A356" s="871"/>
      <c r="B356" s="1057"/>
      <c r="C356" s="698"/>
      <c r="D356" s="284"/>
      <c r="E356" s="32"/>
      <c r="F356" s="112"/>
    </row>
    <row r="357" spans="1:60" s="275" customFormat="1" ht="15" customHeight="1" x14ac:dyDescent="0.2">
      <c r="A357" s="871"/>
      <c r="B357" s="1057"/>
      <c r="C357" s="698"/>
      <c r="D357" s="284"/>
      <c r="E357" s="32"/>
      <c r="F357" s="112"/>
    </row>
    <row r="358" spans="1:60" s="275" customFormat="1" ht="15" customHeight="1" x14ac:dyDescent="0.2">
      <c r="A358" s="871"/>
      <c r="B358" s="1057"/>
      <c r="C358" s="698"/>
      <c r="D358" s="284"/>
      <c r="E358" s="32"/>
      <c r="F358" s="112"/>
    </row>
    <row r="359" spans="1:60" s="275" customFormat="1" ht="15" customHeight="1" x14ac:dyDescent="0.2">
      <c r="A359" s="871"/>
      <c r="B359" s="1057"/>
      <c r="C359" s="698"/>
      <c r="D359" s="284"/>
      <c r="E359" s="32"/>
      <c r="F359" s="112"/>
    </row>
    <row r="360" spans="1:60" s="141" customFormat="1" ht="15" customHeight="1" x14ac:dyDescent="0.25">
      <c r="A360" s="1171" t="s">
        <v>0</v>
      </c>
      <c r="B360" s="1171"/>
      <c r="C360" s="1171"/>
      <c r="D360" s="1171"/>
      <c r="E360" s="1171"/>
      <c r="F360" s="1171"/>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276"/>
      <c r="AF360" s="276"/>
      <c r="AG360" s="276"/>
      <c r="AH360" s="276"/>
      <c r="AI360" s="276"/>
      <c r="AJ360" s="276"/>
      <c r="AK360" s="276"/>
      <c r="AL360" s="276"/>
      <c r="AM360" s="276"/>
      <c r="AN360" s="276"/>
      <c r="AO360" s="276"/>
      <c r="AP360" s="276"/>
      <c r="AQ360" s="276"/>
      <c r="AR360" s="276"/>
      <c r="AS360" s="276"/>
      <c r="AT360" s="276"/>
      <c r="AU360" s="276"/>
      <c r="AV360" s="276"/>
      <c r="AW360" s="276"/>
      <c r="AX360" s="276"/>
      <c r="AY360" s="276"/>
      <c r="AZ360" s="276"/>
      <c r="BA360" s="276"/>
      <c r="BB360" s="276"/>
      <c r="BC360" s="276"/>
      <c r="BD360" s="276"/>
      <c r="BE360" s="276"/>
      <c r="BF360" s="276"/>
      <c r="BG360" s="276"/>
      <c r="BH360" s="276"/>
    </row>
    <row r="361" spans="1:60" s="141" customFormat="1" ht="15" customHeight="1" x14ac:dyDescent="0.25">
      <c r="A361" s="1171" t="s">
        <v>1</v>
      </c>
      <c r="B361" s="1171"/>
      <c r="C361" s="1171"/>
      <c r="D361" s="1171"/>
      <c r="E361" s="1171"/>
      <c r="F361" s="1171"/>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76"/>
      <c r="AE361" s="276"/>
      <c r="AF361" s="276"/>
      <c r="AG361" s="276"/>
      <c r="AH361" s="276"/>
      <c r="AI361" s="276"/>
      <c r="AJ361" s="276"/>
      <c r="AK361" s="276"/>
      <c r="AL361" s="276"/>
      <c r="AM361" s="276"/>
      <c r="AN361" s="276"/>
      <c r="AO361" s="276"/>
      <c r="AP361" s="276"/>
      <c r="AQ361" s="276"/>
      <c r="AR361" s="276"/>
      <c r="AS361" s="276"/>
      <c r="AT361" s="276"/>
      <c r="AU361" s="276"/>
      <c r="AV361" s="276"/>
      <c r="AW361" s="276"/>
      <c r="AX361" s="276"/>
      <c r="AY361" s="276"/>
      <c r="AZ361" s="276"/>
      <c r="BA361" s="276"/>
      <c r="BB361" s="276"/>
      <c r="BC361" s="276"/>
      <c r="BD361" s="276"/>
      <c r="BE361" s="276"/>
      <c r="BF361" s="276"/>
      <c r="BG361" s="276"/>
      <c r="BH361" s="276"/>
    </row>
    <row r="362" spans="1:60" s="141" customFormat="1" ht="15" customHeight="1" x14ac:dyDescent="0.25">
      <c r="A362" s="1173" t="s">
        <v>13521</v>
      </c>
      <c r="B362" s="1173"/>
      <c r="C362" s="1173"/>
      <c r="D362" s="1173"/>
      <c r="E362" s="1173"/>
      <c r="F362" s="1173"/>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76"/>
      <c r="AE362" s="276"/>
      <c r="AF362" s="276"/>
      <c r="AG362" s="276"/>
      <c r="AH362" s="276"/>
      <c r="AI362" s="276"/>
      <c r="AJ362" s="276"/>
      <c r="AK362" s="276"/>
      <c r="AL362" s="276"/>
      <c r="AM362" s="276"/>
      <c r="AN362" s="276"/>
      <c r="AO362" s="276"/>
      <c r="AP362" s="276"/>
      <c r="AQ362" s="276"/>
      <c r="AR362" s="276"/>
      <c r="AS362" s="276"/>
      <c r="AT362" s="276"/>
      <c r="AU362" s="276"/>
      <c r="AV362" s="276"/>
      <c r="AW362" s="276"/>
      <c r="AX362" s="276"/>
      <c r="AY362" s="276"/>
      <c r="AZ362" s="276"/>
      <c r="BA362" s="276"/>
      <c r="BB362" s="276"/>
      <c r="BC362" s="276"/>
      <c r="BD362" s="276"/>
      <c r="BE362" s="276"/>
      <c r="BF362" s="276"/>
      <c r="BG362" s="276"/>
      <c r="BH362" s="276"/>
    </row>
    <row r="363" spans="1:60" s="141" customFormat="1" ht="15" customHeight="1" x14ac:dyDescent="0.25">
      <c r="A363" s="1173" t="s">
        <v>2</v>
      </c>
      <c r="B363" s="1173"/>
      <c r="C363" s="1173"/>
      <c r="D363" s="1173"/>
      <c r="E363" s="1173"/>
      <c r="F363" s="1173"/>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76"/>
      <c r="AE363" s="276"/>
      <c r="AF363" s="276"/>
      <c r="AG363" s="276"/>
      <c r="AH363" s="276"/>
      <c r="AI363" s="276"/>
      <c r="AJ363" s="276"/>
      <c r="AK363" s="276"/>
      <c r="AL363" s="276"/>
      <c r="AM363" s="276"/>
      <c r="AN363" s="276"/>
      <c r="AO363" s="276"/>
      <c r="AP363" s="276"/>
      <c r="AQ363" s="276"/>
      <c r="AR363" s="276"/>
      <c r="AS363" s="276"/>
      <c r="AT363" s="276"/>
      <c r="AU363" s="276"/>
      <c r="AV363" s="276"/>
      <c r="AW363" s="276"/>
      <c r="AX363" s="276"/>
      <c r="AY363" s="276"/>
      <c r="AZ363" s="276"/>
      <c r="BA363" s="276"/>
      <c r="BB363" s="276"/>
      <c r="BC363" s="276"/>
      <c r="BD363" s="276"/>
      <c r="BE363" s="276"/>
      <c r="BF363" s="276"/>
      <c r="BG363" s="276"/>
      <c r="BH363" s="276"/>
    </row>
    <row r="364" spans="1:60" s="141" customFormat="1" ht="15" customHeight="1" x14ac:dyDescent="0.25">
      <c r="A364" s="626"/>
      <c r="B364" s="627"/>
      <c r="C364" s="628"/>
      <c r="D364" s="629"/>
      <c r="E364" s="630"/>
      <c r="F364" s="631"/>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76"/>
      <c r="AE364" s="276"/>
      <c r="AF364" s="276"/>
      <c r="AG364" s="276"/>
      <c r="AH364" s="276"/>
      <c r="AI364" s="276"/>
      <c r="AJ364" s="276"/>
      <c r="AK364" s="276"/>
      <c r="AL364" s="276"/>
      <c r="AM364" s="276"/>
      <c r="AN364" s="276"/>
      <c r="AO364" s="276"/>
      <c r="AP364" s="276"/>
      <c r="AQ364" s="276"/>
      <c r="AR364" s="276"/>
      <c r="AS364" s="276"/>
      <c r="AT364" s="276"/>
      <c r="AU364" s="276"/>
      <c r="AV364" s="276"/>
      <c r="AW364" s="276"/>
      <c r="AX364" s="276"/>
      <c r="AY364" s="276"/>
      <c r="AZ364" s="276"/>
      <c r="BA364" s="276"/>
      <c r="BB364" s="276"/>
      <c r="BC364" s="276"/>
      <c r="BD364" s="276"/>
      <c r="BE364" s="276"/>
      <c r="BF364" s="276"/>
      <c r="BG364" s="276"/>
      <c r="BH364" s="276"/>
    </row>
    <row r="365" spans="1:60" s="141" customFormat="1" ht="15" customHeight="1" x14ac:dyDescent="0.2">
      <c r="A365" s="1315" t="s">
        <v>15</v>
      </c>
      <c r="B365" s="1316"/>
      <c r="C365" s="1316"/>
      <c r="D365" s="1316"/>
      <c r="E365" s="1316"/>
      <c r="F365" s="1317"/>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76"/>
      <c r="AE365" s="276"/>
      <c r="AF365" s="276"/>
      <c r="AG365" s="276"/>
      <c r="AH365" s="276"/>
      <c r="AI365" s="276"/>
      <c r="AJ365" s="276"/>
      <c r="AK365" s="276"/>
      <c r="AL365" s="276"/>
      <c r="AM365" s="276"/>
      <c r="AN365" s="276"/>
      <c r="AO365" s="276"/>
      <c r="AP365" s="276"/>
      <c r="AQ365" s="276"/>
      <c r="AR365" s="276"/>
      <c r="AS365" s="276"/>
      <c r="AT365" s="276"/>
      <c r="AU365" s="276"/>
      <c r="AV365" s="276"/>
      <c r="AW365" s="276"/>
      <c r="AX365" s="276"/>
      <c r="AY365" s="276"/>
      <c r="AZ365" s="276"/>
      <c r="BA365" s="276"/>
      <c r="BB365" s="276"/>
      <c r="BC365" s="276"/>
      <c r="BD365" s="276"/>
      <c r="BE365" s="276"/>
      <c r="BF365" s="276"/>
      <c r="BG365" s="276"/>
      <c r="BH365" s="276"/>
    </row>
    <row r="366" spans="1:60" s="141" customFormat="1" ht="15" customHeight="1" x14ac:dyDescent="0.2">
      <c r="A366" s="1318"/>
      <c r="B366" s="1319"/>
      <c r="C366" s="1319"/>
      <c r="D366" s="1319"/>
      <c r="E366" s="1319"/>
      <c r="F366" s="1320"/>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76"/>
      <c r="AE366" s="276"/>
      <c r="AF366" s="276"/>
      <c r="AG366" s="276"/>
      <c r="AH366" s="276"/>
      <c r="AI366" s="276"/>
      <c r="AJ366" s="276"/>
      <c r="AK366" s="276"/>
      <c r="AL366" s="276"/>
      <c r="AM366" s="276"/>
      <c r="AN366" s="276"/>
      <c r="AO366" s="276"/>
      <c r="AP366" s="276"/>
      <c r="AQ366" s="276"/>
      <c r="AR366" s="276"/>
      <c r="AS366" s="276"/>
      <c r="AT366" s="276"/>
      <c r="AU366" s="276"/>
      <c r="AV366" s="276"/>
      <c r="AW366" s="276"/>
      <c r="AX366" s="276"/>
      <c r="AY366" s="276"/>
      <c r="AZ366" s="276"/>
      <c r="BA366" s="276"/>
      <c r="BB366" s="276"/>
      <c r="BC366" s="276"/>
      <c r="BD366" s="276"/>
      <c r="BE366" s="276"/>
      <c r="BF366" s="276"/>
      <c r="BG366" s="276"/>
      <c r="BH366" s="276"/>
    </row>
    <row r="367" spans="1:60" s="141" customFormat="1" ht="15" customHeight="1" x14ac:dyDescent="0.2">
      <c r="A367" s="1314" t="s">
        <v>4</v>
      </c>
      <c r="B367" s="1314"/>
      <c r="C367" s="1314"/>
      <c r="D367" s="1314"/>
      <c r="E367" s="1314"/>
      <c r="F367" s="1041">
        <v>2428213576.98</v>
      </c>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276"/>
      <c r="AF367" s="276"/>
      <c r="AG367" s="276"/>
      <c r="AH367" s="276"/>
      <c r="AI367" s="276"/>
      <c r="AJ367" s="276"/>
      <c r="AK367" s="276"/>
      <c r="AL367" s="276"/>
      <c r="AM367" s="276"/>
      <c r="AN367" s="276"/>
      <c r="AO367" s="276"/>
      <c r="AP367" s="276"/>
      <c r="AQ367" s="276"/>
      <c r="AR367" s="276"/>
      <c r="AS367" s="276"/>
      <c r="AT367" s="276"/>
      <c r="AU367" s="276"/>
      <c r="AV367" s="276"/>
      <c r="AW367" s="276"/>
      <c r="AX367" s="276"/>
      <c r="AY367" s="276"/>
      <c r="AZ367" s="276"/>
      <c r="BA367" s="276"/>
      <c r="BB367" s="276"/>
      <c r="BC367" s="276"/>
      <c r="BD367" s="276"/>
      <c r="BE367" s="276"/>
      <c r="BF367" s="276"/>
      <c r="BG367" s="276"/>
      <c r="BH367" s="276"/>
    </row>
    <row r="368" spans="1:60" s="141" customFormat="1" ht="15" customHeight="1" x14ac:dyDescent="0.2">
      <c r="A368" s="719"/>
      <c r="B368" s="714"/>
      <c r="C368" s="719"/>
      <c r="D368" s="719"/>
      <c r="E368" s="719"/>
      <c r="F368" s="720"/>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76"/>
      <c r="AE368" s="276"/>
      <c r="AF368" s="276"/>
      <c r="AG368" s="276"/>
      <c r="AH368" s="276"/>
      <c r="AI368" s="276"/>
      <c r="AJ368" s="276"/>
      <c r="AK368" s="276"/>
      <c r="AL368" s="276"/>
      <c r="AM368" s="276"/>
      <c r="AN368" s="276"/>
      <c r="AO368" s="276"/>
      <c r="AP368" s="276"/>
      <c r="AQ368" s="276"/>
      <c r="AR368" s="276"/>
      <c r="AS368" s="276"/>
      <c r="AT368" s="276"/>
      <c r="AU368" s="276"/>
      <c r="AV368" s="276"/>
      <c r="AW368" s="276"/>
      <c r="AX368" s="276"/>
      <c r="AY368" s="276"/>
      <c r="AZ368" s="276"/>
      <c r="BA368" s="276"/>
      <c r="BB368" s="276"/>
      <c r="BC368" s="276"/>
      <c r="BD368" s="276"/>
      <c r="BE368" s="276"/>
      <c r="BF368" s="276"/>
      <c r="BG368" s="276"/>
      <c r="BH368" s="276"/>
    </row>
    <row r="369" spans="1:60" s="141" customFormat="1" ht="15" customHeight="1" x14ac:dyDescent="0.2">
      <c r="A369" s="1074" t="s">
        <v>5</v>
      </c>
      <c r="B369" s="1074" t="s">
        <v>6</v>
      </c>
      <c r="C369" s="1074" t="s">
        <v>22</v>
      </c>
      <c r="D369" s="1074" t="s">
        <v>8</v>
      </c>
      <c r="E369" s="1074" t="s">
        <v>9</v>
      </c>
      <c r="F369" s="1074" t="s">
        <v>6181</v>
      </c>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76"/>
      <c r="AE369" s="276"/>
      <c r="AF369" s="276"/>
      <c r="AG369" s="276"/>
      <c r="AH369" s="276"/>
      <c r="AI369" s="276"/>
      <c r="AJ369" s="276"/>
      <c r="AK369" s="276"/>
      <c r="AL369" s="276"/>
      <c r="AM369" s="276"/>
      <c r="AN369" s="276"/>
      <c r="AO369" s="276"/>
      <c r="AP369" s="276"/>
      <c r="AQ369" s="276"/>
      <c r="AR369" s="276"/>
      <c r="AS369" s="276"/>
      <c r="AT369" s="276"/>
      <c r="AU369" s="276"/>
      <c r="AV369" s="276"/>
      <c r="AW369" s="276"/>
      <c r="AX369" s="276"/>
      <c r="AY369" s="276"/>
      <c r="AZ369" s="276"/>
      <c r="BA369" s="276"/>
      <c r="BB369" s="276"/>
      <c r="BC369" s="276"/>
      <c r="BD369" s="276"/>
      <c r="BE369" s="276"/>
      <c r="BF369" s="276"/>
      <c r="BG369" s="276"/>
      <c r="BH369" s="276"/>
    </row>
    <row r="370" spans="1:60" s="141" customFormat="1" ht="15" customHeight="1" x14ac:dyDescent="0.2">
      <c r="A370" s="640"/>
      <c r="B370" s="4"/>
      <c r="C370" s="641" t="s">
        <v>16</v>
      </c>
      <c r="D370" s="723"/>
      <c r="E370" s="153"/>
      <c r="F370" s="724">
        <f>F367+D370</f>
        <v>2428213576.98</v>
      </c>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76"/>
      <c r="AE370" s="276"/>
      <c r="AF370" s="276"/>
      <c r="AG370" s="276"/>
      <c r="AH370" s="276"/>
      <c r="AI370" s="276"/>
      <c r="AJ370" s="276"/>
      <c r="AK370" s="276"/>
      <c r="AL370" s="276"/>
      <c r="AM370" s="276"/>
      <c r="AN370" s="276"/>
      <c r="AO370" s="276"/>
      <c r="AP370" s="276"/>
      <c r="AQ370" s="276"/>
      <c r="AR370" s="276"/>
      <c r="AS370" s="276"/>
      <c r="AT370" s="276"/>
      <c r="AU370" s="276"/>
      <c r="AV370" s="276"/>
      <c r="AW370" s="276"/>
      <c r="AX370" s="276"/>
      <c r="AY370" s="276"/>
      <c r="AZ370" s="276"/>
      <c r="BA370" s="276"/>
      <c r="BB370" s="276"/>
      <c r="BC370" s="276"/>
      <c r="BD370" s="276"/>
      <c r="BE370" s="276"/>
      <c r="BF370" s="276"/>
      <c r="BG370" s="276"/>
      <c r="BH370" s="276"/>
    </row>
    <row r="371" spans="1:60" s="141" customFormat="1" ht="15" customHeight="1" x14ac:dyDescent="0.2">
      <c r="A371" s="640"/>
      <c r="B371" s="4"/>
      <c r="C371" s="641" t="s">
        <v>387</v>
      </c>
      <c r="D371" s="723"/>
      <c r="E371" s="153"/>
      <c r="F371" s="724">
        <f>F370+D371</f>
        <v>2428213576.98</v>
      </c>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76"/>
      <c r="AE371" s="276"/>
      <c r="AF371" s="276"/>
      <c r="AG371" s="276"/>
      <c r="AH371" s="276"/>
      <c r="AI371" s="276"/>
      <c r="AJ371" s="276"/>
      <c r="AK371" s="276"/>
      <c r="AL371" s="276"/>
      <c r="AM371" s="276"/>
      <c r="AN371" s="276"/>
      <c r="AO371" s="276"/>
      <c r="AP371" s="276"/>
      <c r="AQ371" s="276"/>
      <c r="AR371" s="276"/>
      <c r="AS371" s="276"/>
      <c r="AT371" s="276"/>
      <c r="AU371" s="276"/>
      <c r="AV371" s="276"/>
      <c r="AW371" s="276"/>
      <c r="AX371" s="276"/>
      <c r="AY371" s="276"/>
      <c r="AZ371" s="276"/>
      <c r="BA371" s="276"/>
      <c r="BB371" s="276"/>
      <c r="BC371" s="276"/>
      <c r="BD371" s="276"/>
      <c r="BE371" s="276"/>
      <c r="BF371" s="276"/>
      <c r="BG371" s="276"/>
      <c r="BH371" s="276"/>
    </row>
    <row r="372" spans="1:60" s="141" customFormat="1" ht="15" customHeight="1" x14ac:dyDescent="0.2">
      <c r="A372" s="640"/>
      <c r="B372" s="4"/>
      <c r="C372" s="641" t="s">
        <v>1759</v>
      </c>
      <c r="D372" s="723"/>
      <c r="E372" s="153"/>
      <c r="F372" s="724">
        <f>F371</f>
        <v>2428213576.98</v>
      </c>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76"/>
      <c r="AE372" s="276"/>
      <c r="AF372" s="276"/>
      <c r="AG372" s="276"/>
      <c r="AH372" s="276"/>
      <c r="AI372" s="276"/>
      <c r="AJ372" s="276"/>
      <c r="AK372" s="276"/>
      <c r="AL372" s="276"/>
      <c r="AM372" s="276"/>
      <c r="AN372" s="276"/>
      <c r="AO372" s="276"/>
      <c r="AP372" s="276"/>
      <c r="AQ372" s="276"/>
      <c r="AR372" s="276"/>
      <c r="AS372" s="276"/>
      <c r="AT372" s="276"/>
      <c r="AU372" s="276"/>
      <c r="AV372" s="276"/>
      <c r="AW372" s="276"/>
      <c r="AX372" s="276"/>
      <c r="AY372" s="276"/>
      <c r="AZ372" s="276"/>
      <c r="BA372" s="276"/>
      <c r="BB372" s="276"/>
      <c r="BC372" s="276"/>
      <c r="BD372" s="276"/>
      <c r="BE372" s="276"/>
      <c r="BF372" s="276"/>
      <c r="BG372" s="276"/>
      <c r="BH372" s="276"/>
    </row>
    <row r="373" spans="1:60" s="141" customFormat="1" ht="15" customHeight="1" x14ac:dyDescent="0.2">
      <c r="A373" s="644"/>
      <c r="B373" s="708"/>
      <c r="C373" s="641" t="s">
        <v>34</v>
      </c>
      <c r="D373" s="723"/>
      <c r="E373" s="723"/>
      <c r="F373" s="724">
        <f t="shared" ref="F373" si="6">F372</f>
        <v>2428213576.98</v>
      </c>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c r="AK373" s="276"/>
      <c r="AL373" s="276"/>
      <c r="AM373" s="276"/>
      <c r="AN373" s="276"/>
      <c r="AO373" s="276"/>
      <c r="AP373" s="276"/>
      <c r="AQ373" s="276"/>
      <c r="AR373" s="276"/>
      <c r="AS373" s="276"/>
      <c r="AT373" s="276"/>
      <c r="AU373" s="276"/>
      <c r="AV373" s="276"/>
      <c r="AW373" s="276"/>
      <c r="AX373" s="276"/>
      <c r="AY373" s="276"/>
      <c r="AZ373" s="276"/>
      <c r="BA373" s="276"/>
      <c r="BB373" s="276"/>
      <c r="BC373" s="276"/>
      <c r="BD373" s="276"/>
      <c r="BE373" s="276"/>
      <c r="BF373" s="276"/>
      <c r="BG373" s="276"/>
      <c r="BH373" s="276"/>
    </row>
    <row r="374" spans="1:60" s="141" customFormat="1" ht="15" customHeight="1" x14ac:dyDescent="0.2">
      <c r="A374" s="644"/>
      <c r="B374" s="708"/>
      <c r="C374" s="641" t="s">
        <v>16</v>
      </c>
      <c r="D374" s="645"/>
      <c r="E374" s="789">
        <v>87000000</v>
      </c>
      <c r="F374" s="724">
        <f>F373-E374</f>
        <v>2341213576.98</v>
      </c>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276"/>
      <c r="AF374" s="276"/>
      <c r="AG374" s="276"/>
      <c r="AH374" s="276"/>
      <c r="AI374" s="276"/>
      <c r="AJ374" s="276"/>
      <c r="AK374" s="276"/>
      <c r="AL374" s="276"/>
      <c r="AM374" s="276"/>
      <c r="AN374" s="276"/>
      <c r="AO374" s="276"/>
      <c r="AP374" s="276"/>
      <c r="AQ374" s="276"/>
      <c r="AR374" s="276"/>
      <c r="AS374" s="276"/>
      <c r="AT374" s="276"/>
      <c r="AU374" s="276"/>
      <c r="AV374" s="276"/>
      <c r="AW374" s="276"/>
      <c r="AX374" s="276"/>
      <c r="AY374" s="276"/>
      <c r="AZ374" s="276"/>
      <c r="BA374" s="276"/>
      <c r="BB374" s="276"/>
      <c r="BC374" s="276"/>
      <c r="BD374" s="276"/>
      <c r="BE374" s="276"/>
      <c r="BF374" s="276"/>
      <c r="BG374" s="276"/>
      <c r="BH374" s="276"/>
    </row>
    <row r="375" spans="1:60" s="141" customFormat="1" ht="15" customHeight="1" x14ac:dyDescent="0.2">
      <c r="A375" s="654"/>
      <c r="B375" s="708"/>
      <c r="C375" s="657" t="s">
        <v>1090</v>
      </c>
      <c r="D375" s="128"/>
      <c r="E375" s="153">
        <v>25279.98</v>
      </c>
      <c r="F375" s="724">
        <f t="shared" ref="F375:F404" si="7">F374-E375</f>
        <v>2341188297</v>
      </c>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76"/>
      <c r="AE375" s="276"/>
      <c r="AF375" s="276"/>
      <c r="AG375" s="276"/>
      <c r="AH375" s="276"/>
      <c r="AI375" s="276"/>
      <c r="AJ375" s="276"/>
      <c r="AK375" s="276"/>
      <c r="AL375" s="276"/>
      <c r="AM375" s="276"/>
      <c r="AN375" s="276"/>
      <c r="AO375" s="276"/>
      <c r="AP375" s="276"/>
      <c r="AQ375" s="276"/>
      <c r="AR375" s="276"/>
      <c r="AS375" s="276"/>
      <c r="AT375" s="276"/>
      <c r="AU375" s="276"/>
      <c r="AV375" s="276"/>
      <c r="AW375" s="276"/>
      <c r="AX375" s="276"/>
      <c r="AY375" s="276"/>
      <c r="AZ375" s="276"/>
      <c r="BA375" s="276"/>
      <c r="BB375" s="276"/>
      <c r="BC375" s="276"/>
      <c r="BD375" s="276"/>
      <c r="BE375" s="276"/>
      <c r="BF375" s="276"/>
      <c r="BG375" s="276"/>
      <c r="BH375" s="276"/>
    </row>
    <row r="376" spans="1:60" s="141" customFormat="1" ht="15" customHeight="1" x14ac:dyDescent="0.2">
      <c r="A376" s="654"/>
      <c r="B376" s="708"/>
      <c r="C376" s="656" t="s">
        <v>2479</v>
      </c>
      <c r="D376" s="128"/>
      <c r="E376" s="153">
        <v>645278.14</v>
      </c>
      <c r="F376" s="724">
        <f t="shared" si="7"/>
        <v>2340543018.8600001</v>
      </c>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276"/>
      <c r="AF376" s="276"/>
      <c r="AG376" s="276"/>
      <c r="AH376" s="276"/>
      <c r="AI376" s="276"/>
      <c r="AJ376" s="276"/>
      <c r="AK376" s="276"/>
      <c r="AL376" s="276"/>
      <c r="AM376" s="276"/>
      <c r="AN376" s="276"/>
      <c r="AO376" s="276"/>
      <c r="AP376" s="276"/>
      <c r="AQ376" s="276"/>
      <c r="AR376" s="276"/>
      <c r="AS376" s="276"/>
      <c r="AT376" s="276"/>
      <c r="AU376" s="276"/>
      <c r="AV376" s="276"/>
      <c r="AW376" s="276"/>
      <c r="AX376" s="276"/>
      <c r="AY376" s="276"/>
      <c r="AZ376" s="276"/>
      <c r="BA376" s="276"/>
      <c r="BB376" s="276"/>
      <c r="BC376" s="276"/>
      <c r="BD376" s="276"/>
      <c r="BE376" s="276"/>
      <c r="BF376" s="276"/>
      <c r="BG376" s="276"/>
      <c r="BH376" s="276"/>
    </row>
    <row r="377" spans="1:60" s="141" customFormat="1" ht="15" customHeight="1" x14ac:dyDescent="0.2">
      <c r="A377" s="654"/>
      <c r="B377" s="708"/>
      <c r="C377" s="657" t="s">
        <v>1083</v>
      </c>
      <c r="D377" s="128"/>
      <c r="E377" s="790">
        <v>1500</v>
      </c>
      <c r="F377" s="724">
        <f t="shared" si="7"/>
        <v>2340541518.8600001</v>
      </c>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276"/>
      <c r="AF377" s="276"/>
      <c r="AG377" s="276"/>
      <c r="AH377" s="276"/>
      <c r="AI377" s="276"/>
      <c r="AJ377" s="276"/>
      <c r="AK377" s="276"/>
      <c r="AL377" s="276"/>
      <c r="AM377" s="276"/>
      <c r="AN377" s="276"/>
      <c r="AO377" s="276"/>
      <c r="AP377" s="276"/>
      <c r="AQ377" s="276"/>
      <c r="AR377" s="276"/>
      <c r="AS377" s="276"/>
      <c r="AT377" s="276"/>
      <c r="AU377" s="276"/>
      <c r="AV377" s="276"/>
      <c r="AW377" s="276"/>
      <c r="AX377" s="276"/>
      <c r="AY377" s="276"/>
      <c r="AZ377" s="276"/>
      <c r="BA377" s="276"/>
      <c r="BB377" s="276"/>
      <c r="BC377" s="276"/>
      <c r="BD377" s="276"/>
      <c r="BE377" s="276"/>
      <c r="BF377" s="276"/>
      <c r="BG377" s="276"/>
      <c r="BH377" s="276"/>
    </row>
    <row r="378" spans="1:60" s="141" customFormat="1" ht="15" customHeight="1" x14ac:dyDescent="0.2">
      <c r="A378" s="654"/>
      <c r="B378" s="708"/>
      <c r="C378" s="657" t="s">
        <v>1358</v>
      </c>
      <c r="D378" s="128"/>
      <c r="E378" s="790">
        <v>175</v>
      </c>
      <c r="F378" s="724">
        <f t="shared" si="7"/>
        <v>2340541343.8600001</v>
      </c>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76"/>
      <c r="AE378" s="276"/>
      <c r="AF378" s="276"/>
      <c r="AG378" s="276"/>
      <c r="AH378" s="276"/>
      <c r="AI378" s="276"/>
      <c r="AJ378" s="276"/>
      <c r="AK378" s="276"/>
      <c r="AL378" s="276"/>
      <c r="AM378" s="276"/>
      <c r="AN378" s="276"/>
      <c r="AO378" s="276"/>
      <c r="AP378" s="276"/>
      <c r="AQ378" s="276"/>
      <c r="AR378" s="276"/>
      <c r="AS378" s="276"/>
      <c r="AT378" s="276"/>
      <c r="AU378" s="276"/>
      <c r="AV378" s="276"/>
      <c r="AW378" s="276"/>
      <c r="AX378" s="276"/>
      <c r="AY378" s="276"/>
      <c r="AZ378" s="276"/>
      <c r="BA378" s="276"/>
      <c r="BB378" s="276"/>
      <c r="BC378" s="276"/>
      <c r="BD378" s="276"/>
      <c r="BE378" s="276"/>
      <c r="BF378" s="276"/>
      <c r="BG378" s="276"/>
      <c r="BH378" s="276"/>
    </row>
    <row r="379" spans="1:60" s="141" customFormat="1" ht="42.75" customHeight="1" x14ac:dyDescent="0.2">
      <c r="A379" s="887">
        <v>44602</v>
      </c>
      <c r="B379" s="212" t="s">
        <v>13523</v>
      </c>
      <c r="C379" s="457" t="s">
        <v>13524</v>
      </c>
      <c r="D379" s="203"/>
      <c r="E379" s="1069">
        <v>1584371.79</v>
      </c>
      <c r="F379" s="724">
        <f t="shared" si="7"/>
        <v>2338956972.0700002</v>
      </c>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276"/>
      <c r="AF379" s="276"/>
      <c r="AG379" s="276"/>
      <c r="AH379" s="276"/>
      <c r="AI379" s="276"/>
      <c r="AJ379" s="276"/>
      <c r="AK379" s="276"/>
      <c r="AL379" s="276"/>
      <c r="AM379" s="276"/>
      <c r="AN379" s="276"/>
      <c r="AO379" s="276"/>
      <c r="AP379" s="276"/>
      <c r="AQ379" s="276"/>
      <c r="AR379" s="276"/>
      <c r="AS379" s="276"/>
      <c r="AT379" s="276"/>
      <c r="AU379" s="276"/>
      <c r="AV379" s="276"/>
      <c r="AW379" s="276"/>
      <c r="AX379" s="276"/>
      <c r="AY379" s="276"/>
      <c r="AZ379" s="276"/>
      <c r="BA379" s="276"/>
      <c r="BB379" s="276"/>
      <c r="BC379" s="276"/>
      <c r="BD379" s="276"/>
      <c r="BE379" s="276"/>
      <c r="BF379" s="276"/>
      <c r="BG379" s="276"/>
      <c r="BH379" s="276"/>
    </row>
    <row r="380" spans="1:60" s="141" customFormat="1" ht="39" customHeight="1" x14ac:dyDescent="0.2">
      <c r="A380" s="973">
        <v>44606</v>
      </c>
      <c r="B380" s="30" t="s">
        <v>14025</v>
      </c>
      <c r="C380" s="897" t="s">
        <v>14206</v>
      </c>
      <c r="D380" s="198"/>
      <c r="E380" s="1070">
        <v>1121328.8500000001</v>
      </c>
      <c r="F380" s="724">
        <f t="shared" si="7"/>
        <v>2337835643.2200003</v>
      </c>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76"/>
      <c r="AE380" s="276"/>
      <c r="AF380" s="276"/>
      <c r="AG380" s="276"/>
      <c r="AH380" s="276"/>
      <c r="AI380" s="276"/>
      <c r="AJ380" s="276"/>
      <c r="AK380" s="276"/>
      <c r="AL380" s="276"/>
      <c r="AM380" s="276"/>
      <c r="AN380" s="276"/>
      <c r="AO380" s="276"/>
      <c r="AP380" s="276"/>
      <c r="AQ380" s="276"/>
      <c r="AR380" s="276"/>
      <c r="AS380" s="276"/>
      <c r="AT380" s="276"/>
      <c r="AU380" s="276"/>
      <c r="AV380" s="276"/>
      <c r="AW380" s="276"/>
      <c r="AX380" s="276"/>
      <c r="AY380" s="276"/>
      <c r="AZ380" s="276"/>
      <c r="BA380" s="276"/>
      <c r="BB380" s="276"/>
      <c r="BC380" s="276"/>
      <c r="BD380" s="276"/>
      <c r="BE380" s="276"/>
      <c r="BF380" s="276"/>
      <c r="BG380" s="276"/>
      <c r="BH380" s="276"/>
    </row>
    <row r="381" spans="1:60" s="141" customFormat="1" ht="34.5" customHeight="1" x14ac:dyDescent="0.2">
      <c r="A381" s="847">
        <v>44607</v>
      </c>
      <c r="B381" s="5">
        <v>34098</v>
      </c>
      <c r="C381" s="193" t="s">
        <v>14067</v>
      </c>
      <c r="D381" s="694"/>
      <c r="E381" s="42">
        <v>301037.81</v>
      </c>
      <c r="F381" s="724">
        <f t="shared" si="7"/>
        <v>2337534605.4100003</v>
      </c>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76"/>
      <c r="AE381" s="276"/>
      <c r="AF381" s="276"/>
      <c r="AG381" s="276"/>
      <c r="AH381" s="276"/>
      <c r="AI381" s="276"/>
      <c r="AJ381" s="276"/>
      <c r="AK381" s="276"/>
      <c r="AL381" s="276"/>
      <c r="AM381" s="276"/>
      <c r="AN381" s="276"/>
      <c r="AO381" s="276"/>
      <c r="AP381" s="276"/>
      <c r="AQ381" s="276"/>
      <c r="AR381" s="276"/>
      <c r="AS381" s="276"/>
      <c r="AT381" s="276"/>
      <c r="AU381" s="276"/>
      <c r="AV381" s="276"/>
      <c r="AW381" s="276"/>
      <c r="AX381" s="276"/>
      <c r="AY381" s="276"/>
      <c r="AZ381" s="276"/>
      <c r="BA381" s="276"/>
      <c r="BB381" s="276"/>
      <c r="BC381" s="276"/>
      <c r="BD381" s="276"/>
      <c r="BE381" s="276"/>
      <c r="BF381" s="276"/>
      <c r="BG381" s="276"/>
      <c r="BH381" s="276"/>
    </row>
    <row r="382" spans="1:60" s="141" customFormat="1" ht="44.25" customHeight="1" x14ac:dyDescent="0.2">
      <c r="A382" s="847">
        <v>44607</v>
      </c>
      <c r="B382" s="5" t="s">
        <v>14065</v>
      </c>
      <c r="C382" s="193" t="s">
        <v>14068</v>
      </c>
      <c r="D382" s="198"/>
      <c r="E382" s="42">
        <v>2475227.48</v>
      </c>
      <c r="F382" s="724">
        <f t="shared" si="7"/>
        <v>2335059377.9300003</v>
      </c>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276"/>
      <c r="AF382" s="276"/>
      <c r="AG382" s="276"/>
      <c r="AH382" s="276"/>
      <c r="AI382" s="276"/>
      <c r="AJ382" s="276"/>
      <c r="AK382" s="276"/>
      <c r="AL382" s="276"/>
      <c r="AM382" s="276"/>
      <c r="AN382" s="276"/>
      <c r="AO382" s="276"/>
      <c r="AP382" s="276"/>
      <c r="AQ382" s="276"/>
      <c r="AR382" s="276"/>
      <c r="AS382" s="276"/>
      <c r="AT382" s="276"/>
      <c r="AU382" s="276"/>
      <c r="AV382" s="276"/>
      <c r="AW382" s="276"/>
      <c r="AX382" s="276"/>
      <c r="AY382" s="276"/>
      <c r="AZ382" s="276"/>
      <c r="BA382" s="276"/>
      <c r="BB382" s="276"/>
      <c r="BC382" s="276"/>
      <c r="BD382" s="276"/>
      <c r="BE382" s="276"/>
      <c r="BF382" s="276"/>
      <c r="BG382" s="276"/>
      <c r="BH382" s="276"/>
    </row>
    <row r="383" spans="1:60" s="141" customFormat="1" ht="43.5" customHeight="1" x14ac:dyDescent="0.2">
      <c r="A383" s="847">
        <v>44607</v>
      </c>
      <c r="B383" s="5" t="s">
        <v>14066</v>
      </c>
      <c r="C383" s="193" t="s">
        <v>14069</v>
      </c>
      <c r="D383" s="198"/>
      <c r="E383" s="42">
        <v>1268167.8799999999</v>
      </c>
      <c r="F383" s="724">
        <f t="shared" si="7"/>
        <v>2333791210.0500002</v>
      </c>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276"/>
      <c r="AF383" s="276"/>
      <c r="AG383" s="276"/>
      <c r="AH383" s="276"/>
      <c r="AI383" s="276"/>
      <c r="AJ383" s="276"/>
      <c r="AK383" s="276"/>
      <c r="AL383" s="276"/>
      <c r="AM383" s="276"/>
      <c r="AN383" s="276"/>
      <c r="AO383" s="276"/>
      <c r="AP383" s="276"/>
      <c r="AQ383" s="276"/>
      <c r="AR383" s="276"/>
      <c r="AS383" s="276"/>
      <c r="AT383" s="276"/>
      <c r="AU383" s="276"/>
      <c r="AV383" s="276"/>
      <c r="AW383" s="276"/>
      <c r="AX383" s="276"/>
      <c r="AY383" s="276"/>
      <c r="AZ383" s="276"/>
      <c r="BA383" s="276"/>
      <c r="BB383" s="276"/>
      <c r="BC383" s="276"/>
      <c r="BD383" s="276"/>
      <c r="BE383" s="276"/>
      <c r="BF383" s="276"/>
      <c r="BG383" s="276"/>
      <c r="BH383" s="276"/>
    </row>
    <row r="384" spans="1:60" s="141" customFormat="1" ht="32.25" customHeight="1" x14ac:dyDescent="0.2">
      <c r="A384" s="847">
        <v>44608</v>
      </c>
      <c r="B384" s="5">
        <v>34099</v>
      </c>
      <c r="C384" s="193" t="s">
        <v>14094</v>
      </c>
      <c r="D384" s="198"/>
      <c r="E384" s="42">
        <v>1019908.01</v>
      </c>
      <c r="F384" s="724">
        <f t="shared" si="7"/>
        <v>2332771302.04</v>
      </c>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76"/>
      <c r="AE384" s="276"/>
      <c r="AF384" s="276"/>
      <c r="AG384" s="276"/>
      <c r="AH384" s="276"/>
      <c r="AI384" s="276"/>
      <c r="AJ384" s="276"/>
      <c r="AK384" s="276"/>
      <c r="AL384" s="276"/>
      <c r="AM384" s="276"/>
      <c r="AN384" s="276"/>
      <c r="AO384" s="276"/>
      <c r="AP384" s="276"/>
      <c r="AQ384" s="276"/>
      <c r="AR384" s="276"/>
      <c r="AS384" s="276"/>
      <c r="AT384" s="276"/>
      <c r="AU384" s="276"/>
      <c r="AV384" s="276"/>
      <c r="AW384" s="276"/>
      <c r="AX384" s="276"/>
      <c r="AY384" s="276"/>
      <c r="AZ384" s="276"/>
      <c r="BA384" s="276"/>
      <c r="BB384" s="276"/>
      <c r="BC384" s="276"/>
      <c r="BD384" s="276"/>
      <c r="BE384" s="276"/>
      <c r="BF384" s="276"/>
      <c r="BG384" s="276"/>
      <c r="BH384" s="276"/>
    </row>
    <row r="385" spans="1:60" s="141" customFormat="1" ht="29.25" customHeight="1" x14ac:dyDescent="0.2">
      <c r="A385" s="847">
        <v>44608</v>
      </c>
      <c r="B385" s="5">
        <v>34100</v>
      </c>
      <c r="C385" s="193" t="s">
        <v>14207</v>
      </c>
      <c r="D385" s="198"/>
      <c r="E385" s="42">
        <v>7050973.3600000003</v>
      </c>
      <c r="F385" s="724">
        <f t="shared" si="7"/>
        <v>2325720328.6799998</v>
      </c>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276"/>
      <c r="AF385" s="276"/>
      <c r="AG385" s="276"/>
      <c r="AH385" s="276"/>
      <c r="AI385" s="276"/>
      <c r="AJ385" s="276"/>
      <c r="AK385" s="276"/>
      <c r="AL385" s="276"/>
      <c r="AM385" s="276"/>
      <c r="AN385" s="276"/>
      <c r="AO385" s="276"/>
      <c r="AP385" s="276"/>
      <c r="AQ385" s="276"/>
      <c r="AR385" s="276"/>
      <c r="AS385" s="276"/>
      <c r="AT385" s="276"/>
      <c r="AU385" s="276"/>
      <c r="AV385" s="276"/>
      <c r="AW385" s="276"/>
      <c r="AX385" s="276"/>
      <c r="AY385" s="276"/>
      <c r="AZ385" s="276"/>
      <c r="BA385" s="276"/>
      <c r="BB385" s="276"/>
      <c r="BC385" s="276"/>
      <c r="BD385" s="276"/>
      <c r="BE385" s="276"/>
      <c r="BF385" s="276"/>
      <c r="BG385" s="276"/>
      <c r="BH385" s="276"/>
    </row>
    <row r="386" spans="1:60" s="141" customFormat="1" ht="33.75" customHeight="1" x14ac:dyDescent="0.2">
      <c r="A386" s="847">
        <v>44609</v>
      </c>
      <c r="B386" s="5">
        <v>34101</v>
      </c>
      <c r="C386" s="193" t="s">
        <v>14120</v>
      </c>
      <c r="D386" s="95"/>
      <c r="E386" s="42">
        <v>1111462.6599999999</v>
      </c>
      <c r="F386" s="724">
        <f t="shared" si="7"/>
        <v>2324608866.02</v>
      </c>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276"/>
      <c r="AF386" s="276"/>
      <c r="AG386" s="276"/>
      <c r="AH386" s="276"/>
      <c r="AI386" s="276"/>
      <c r="AJ386" s="276"/>
      <c r="AK386" s="276"/>
      <c r="AL386" s="276"/>
      <c r="AM386" s="276"/>
      <c r="AN386" s="276"/>
      <c r="AO386" s="276"/>
      <c r="AP386" s="276"/>
      <c r="AQ386" s="276"/>
      <c r="AR386" s="276"/>
      <c r="AS386" s="276"/>
      <c r="AT386" s="276"/>
      <c r="AU386" s="276"/>
      <c r="AV386" s="276"/>
      <c r="AW386" s="276"/>
      <c r="AX386" s="276"/>
      <c r="AY386" s="276"/>
      <c r="AZ386" s="276"/>
      <c r="BA386" s="276"/>
      <c r="BB386" s="276"/>
      <c r="BC386" s="276"/>
      <c r="BD386" s="276"/>
      <c r="BE386" s="276"/>
      <c r="BF386" s="276"/>
      <c r="BG386" s="276"/>
      <c r="BH386" s="276"/>
    </row>
    <row r="387" spans="1:60" s="141" customFormat="1" ht="36" customHeight="1" x14ac:dyDescent="0.2">
      <c r="A387" s="847">
        <v>44609</v>
      </c>
      <c r="B387" s="5">
        <v>34102</v>
      </c>
      <c r="C387" s="193" t="s">
        <v>14121</v>
      </c>
      <c r="D387" s="95"/>
      <c r="E387" s="42">
        <v>111146.23</v>
      </c>
      <c r="F387" s="724">
        <f t="shared" si="7"/>
        <v>2324497719.79</v>
      </c>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76"/>
      <c r="AE387" s="276"/>
      <c r="AF387" s="276"/>
      <c r="AG387" s="276"/>
      <c r="AH387" s="276"/>
      <c r="AI387" s="276"/>
      <c r="AJ387" s="276"/>
      <c r="AK387" s="276"/>
      <c r="AL387" s="276"/>
      <c r="AM387" s="276"/>
      <c r="AN387" s="276"/>
      <c r="AO387" s="276"/>
      <c r="AP387" s="276"/>
      <c r="AQ387" s="276"/>
      <c r="AR387" s="276"/>
      <c r="AS387" s="276"/>
      <c r="AT387" s="276"/>
      <c r="AU387" s="276"/>
      <c r="AV387" s="276"/>
      <c r="AW387" s="276"/>
      <c r="AX387" s="276"/>
      <c r="AY387" s="276"/>
      <c r="AZ387" s="276"/>
      <c r="BA387" s="276"/>
      <c r="BB387" s="276"/>
      <c r="BC387" s="276"/>
      <c r="BD387" s="276"/>
      <c r="BE387" s="276"/>
      <c r="BF387" s="276"/>
      <c r="BG387" s="276"/>
      <c r="BH387" s="276"/>
    </row>
    <row r="388" spans="1:60" s="141" customFormat="1" ht="43.5" customHeight="1" x14ac:dyDescent="0.2">
      <c r="A388" s="847">
        <v>44609</v>
      </c>
      <c r="B388" s="5" t="s">
        <v>14118</v>
      </c>
      <c r="C388" s="193" t="s">
        <v>14122</v>
      </c>
      <c r="D388" s="95"/>
      <c r="E388" s="42">
        <v>973928.59</v>
      </c>
      <c r="F388" s="724">
        <f t="shared" si="7"/>
        <v>2323523791.1999998</v>
      </c>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276"/>
      <c r="AF388" s="276"/>
      <c r="AG388" s="276"/>
      <c r="AH388" s="276"/>
      <c r="AI388" s="276"/>
      <c r="AJ388" s="276"/>
      <c r="AK388" s="276"/>
      <c r="AL388" s="276"/>
      <c r="AM388" s="276"/>
      <c r="AN388" s="276"/>
      <c r="AO388" s="276"/>
      <c r="AP388" s="276"/>
      <c r="AQ388" s="276"/>
      <c r="AR388" s="276"/>
      <c r="AS388" s="276"/>
      <c r="AT388" s="276"/>
      <c r="AU388" s="276"/>
      <c r="AV388" s="276"/>
      <c r="AW388" s="276"/>
      <c r="AX388" s="276"/>
      <c r="AY388" s="276"/>
      <c r="AZ388" s="276"/>
      <c r="BA388" s="276"/>
      <c r="BB388" s="276"/>
      <c r="BC388" s="276"/>
      <c r="BD388" s="276"/>
      <c r="BE388" s="276"/>
      <c r="BF388" s="276"/>
      <c r="BG388" s="276"/>
      <c r="BH388" s="276"/>
    </row>
    <row r="389" spans="1:60" s="141" customFormat="1" ht="47.25" customHeight="1" x14ac:dyDescent="0.2">
      <c r="A389" s="847">
        <v>44609</v>
      </c>
      <c r="B389" s="5" t="s">
        <v>14119</v>
      </c>
      <c r="C389" s="193" t="s">
        <v>14123</v>
      </c>
      <c r="D389" s="95"/>
      <c r="E389" s="42">
        <v>893619.48</v>
      </c>
      <c r="F389" s="724">
        <f t="shared" si="7"/>
        <v>2322630171.7199998</v>
      </c>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276"/>
      <c r="AE389" s="276"/>
      <c r="AF389" s="276"/>
      <c r="AG389" s="276"/>
      <c r="AH389" s="276"/>
      <c r="AI389" s="276"/>
      <c r="AJ389" s="276"/>
      <c r="AK389" s="276"/>
      <c r="AL389" s="276"/>
      <c r="AM389" s="276"/>
      <c r="AN389" s="276"/>
      <c r="AO389" s="276"/>
      <c r="AP389" s="276"/>
      <c r="AQ389" s="276"/>
      <c r="AR389" s="276"/>
      <c r="AS389" s="276"/>
      <c r="AT389" s="276"/>
      <c r="AU389" s="276"/>
      <c r="AV389" s="276"/>
      <c r="AW389" s="276"/>
      <c r="AX389" s="276"/>
      <c r="AY389" s="276"/>
      <c r="AZ389" s="276"/>
      <c r="BA389" s="276"/>
      <c r="BB389" s="276"/>
      <c r="BC389" s="276"/>
      <c r="BD389" s="276"/>
      <c r="BE389" s="276"/>
      <c r="BF389" s="276"/>
      <c r="BG389" s="276"/>
      <c r="BH389" s="276"/>
    </row>
    <row r="390" spans="1:60" s="141" customFormat="1" ht="44.25" customHeight="1" x14ac:dyDescent="0.2">
      <c r="A390" s="464">
        <v>44610</v>
      </c>
      <c r="B390" s="5" t="s">
        <v>14162</v>
      </c>
      <c r="C390" s="193" t="s">
        <v>14165</v>
      </c>
      <c r="D390" s="95"/>
      <c r="E390" s="42">
        <v>2143694.7400000002</v>
      </c>
      <c r="F390" s="724">
        <f t="shared" si="7"/>
        <v>2320486476.98</v>
      </c>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6"/>
      <c r="AD390" s="276"/>
      <c r="AE390" s="276"/>
      <c r="AF390" s="276"/>
      <c r="AG390" s="276"/>
      <c r="AH390" s="276"/>
      <c r="AI390" s="276"/>
      <c r="AJ390" s="276"/>
      <c r="AK390" s="276"/>
      <c r="AL390" s="276"/>
      <c r="AM390" s="276"/>
      <c r="AN390" s="276"/>
      <c r="AO390" s="276"/>
      <c r="AP390" s="276"/>
      <c r="AQ390" s="276"/>
      <c r="AR390" s="276"/>
      <c r="AS390" s="276"/>
      <c r="AT390" s="276"/>
      <c r="AU390" s="276"/>
      <c r="AV390" s="276"/>
      <c r="AW390" s="276"/>
      <c r="AX390" s="276"/>
      <c r="AY390" s="276"/>
      <c r="AZ390" s="276"/>
      <c r="BA390" s="276"/>
      <c r="BB390" s="276"/>
      <c r="BC390" s="276"/>
      <c r="BD390" s="276"/>
      <c r="BE390" s="276"/>
      <c r="BF390" s="276"/>
      <c r="BG390" s="276"/>
      <c r="BH390" s="276"/>
    </row>
    <row r="391" spans="1:60" s="141" customFormat="1" ht="45" customHeight="1" x14ac:dyDescent="0.2">
      <c r="A391" s="464">
        <v>44610</v>
      </c>
      <c r="B391" s="5" t="s">
        <v>14163</v>
      </c>
      <c r="C391" s="193" t="s">
        <v>14166</v>
      </c>
      <c r="D391" s="95"/>
      <c r="E391" s="42">
        <v>2549943.7799999998</v>
      </c>
      <c r="F391" s="724">
        <f t="shared" si="7"/>
        <v>2317936533.1999998</v>
      </c>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6"/>
      <c r="AD391" s="276"/>
      <c r="AE391" s="276"/>
      <c r="AF391" s="276"/>
      <c r="AG391" s="276"/>
      <c r="AH391" s="276"/>
      <c r="AI391" s="276"/>
      <c r="AJ391" s="276"/>
      <c r="AK391" s="276"/>
      <c r="AL391" s="276"/>
      <c r="AM391" s="276"/>
      <c r="AN391" s="276"/>
      <c r="AO391" s="276"/>
      <c r="AP391" s="276"/>
      <c r="AQ391" s="276"/>
      <c r="AR391" s="276"/>
      <c r="AS391" s="276"/>
      <c r="AT391" s="276"/>
      <c r="AU391" s="276"/>
      <c r="AV391" s="276"/>
      <c r="AW391" s="276"/>
      <c r="AX391" s="276"/>
      <c r="AY391" s="276"/>
      <c r="AZ391" s="276"/>
      <c r="BA391" s="276"/>
      <c r="BB391" s="276"/>
      <c r="BC391" s="276"/>
      <c r="BD391" s="276"/>
      <c r="BE391" s="276"/>
      <c r="BF391" s="276"/>
      <c r="BG391" s="276"/>
      <c r="BH391" s="276"/>
    </row>
    <row r="392" spans="1:60" s="141" customFormat="1" ht="68.25" customHeight="1" x14ac:dyDescent="0.2">
      <c r="A392" s="887">
        <v>44610</v>
      </c>
      <c r="B392" s="212" t="s">
        <v>14164</v>
      </c>
      <c r="C392" s="457" t="s">
        <v>14167</v>
      </c>
      <c r="D392" s="265"/>
      <c r="E392" s="213">
        <v>701231.71</v>
      </c>
      <c r="F392" s="724">
        <f t="shared" si="7"/>
        <v>2317235301.4899998</v>
      </c>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276"/>
      <c r="AF392" s="276"/>
      <c r="AG392" s="276"/>
      <c r="AH392" s="276"/>
      <c r="AI392" s="276"/>
      <c r="AJ392" s="276"/>
      <c r="AK392" s="276"/>
      <c r="AL392" s="276"/>
      <c r="AM392" s="276"/>
      <c r="AN392" s="276"/>
      <c r="AO392" s="276"/>
      <c r="AP392" s="276"/>
      <c r="AQ392" s="276"/>
      <c r="AR392" s="276"/>
      <c r="AS392" s="276"/>
      <c r="AT392" s="276"/>
      <c r="AU392" s="276"/>
      <c r="AV392" s="276"/>
      <c r="AW392" s="276"/>
      <c r="AX392" s="276"/>
      <c r="AY392" s="276"/>
      <c r="AZ392" s="276"/>
      <c r="BA392" s="276"/>
      <c r="BB392" s="276"/>
      <c r="BC392" s="276"/>
      <c r="BD392" s="276"/>
      <c r="BE392" s="276"/>
      <c r="BF392" s="276"/>
      <c r="BG392" s="276"/>
      <c r="BH392" s="276"/>
    </row>
    <row r="393" spans="1:60" s="141" customFormat="1" ht="35.25" customHeight="1" x14ac:dyDescent="0.2">
      <c r="A393" s="973">
        <v>44613</v>
      </c>
      <c r="B393" s="139" t="s">
        <v>14202</v>
      </c>
      <c r="C393" s="897" t="s">
        <v>14203</v>
      </c>
      <c r="D393" s="95"/>
      <c r="E393" s="153">
        <v>2408581.4700000002</v>
      </c>
      <c r="F393" s="724">
        <f t="shared" si="7"/>
        <v>2314826720.02</v>
      </c>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76"/>
      <c r="AE393" s="276"/>
      <c r="AF393" s="276"/>
      <c r="AG393" s="276"/>
      <c r="AH393" s="276"/>
      <c r="AI393" s="276"/>
      <c r="AJ393" s="276"/>
      <c r="AK393" s="276"/>
      <c r="AL393" s="276"/>
      <c r="AM393" s="276"/>
      <c r="AN393" s="276"/>
      <c r="AO393" s="276"/>
      <c r="AP393" s="276"/>
      <c r="AQ393" s="276"/>
      <c r="AR393" s="276"/>
      <c r="AS393" s="276"/>
      <c r="AT393" s="276"/>
      <c r="AU393" s="276"/>
      <c r="AV393" s="276"/>
      <c r="AW393" s="276"/>
      <c r="AX393" s="276"/>
      <c r="AY393" s="276"/>
      <c r="AZ393" s="276"/>
      <c r="BA393" s="276"/>
      <c r="BB393" s="276"/>
      <c r="BC393" s="276"/>
      <c r="BD393" s="276"/>
      <c r="BE393" s="276"/>
      <c r="BF393" s="276"/>
      <c r="BG393" s="276"/>
      <c r="BH393" s="276"/>
    </row>
    <row r="394" spans="1:60" s="141" customFormat="1" ht="43.5" customHeight="1" x14ac:dyDescent="0.2">
      <c r="A394" s="464">
        <v>44615</v>
      </c>
      <c r="B394" s="5" t="s">
        <v>14275</v>
      </c>
      <c r="C394" s="193" t="s">
        <v>14277</v>
      </c>
      <c r="D394" s="176"/>
      <c r="E394" s="42">
        <v>18295677.530000001</v>
      </c>
      <c r="F394" s="724">
        <f t="shared" si="7"/>
        <v>2296531042.4899998</v>
      </c>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276"/>
      <c r="AF394" s="276"/>
      <c r="AG394" s="276"/>
      <c r="AH394" s="276"/>
      <c r="AI394" s="276"/>
      <c r="AJ394" s="276"/>
      <c r="AK394" s="276"/>
      <c r="AL394" s="276"/>
      <c r="AM394" s="276"/>
      <c r="AN394" s="276"/>
      <c r="AO394" s="276"/>
      <c r="AP394" s="276"/>
      <c r="AQ394" s="276"/>
      <c r="AR394" s="276"/>
      <c r="AS394" s="276"/>
      <c r="AT394" s="276"/>
      <c r="AU394" s="276"/>
      <c r="AV394" s="276"/>
      <c r="AW394" s="276"/>
      <c r="AX394" s="276"/>
      <c r="AY394" s="276"/>
      <c r="AZ394" s="276"/>
      <c r="BA394" s="276"/>
      <c r="BB394" s="276"/>
      <c r="BC394" s="276"/>
      <c r="BD394" s="276"/>
      <c r="BE394" s="276"/>
      <c r="BF394" s="276"/>
      <c r="BG394" s="276"/>
      <c r="BH394" s="276"/>
    </row>
    <row r="395" spans="1:60" s="141" customFormat="1" ht="39.75" customHeight="1" x14ac:dyDescent="0.2">
      <c r="A395" s="464">
        <v>44615</v>
      </c>
      <c r="B395" s="5" t="s">
        <v>14276</v>
      </c>
      <c r="C395" s="193" t="s">
        <v>14278</v>
      </c>
      <c r="D395" s="95"/>
      <c r="E395" s="42">
        <v>2368446.5099999998</v>
      </c>
      <c r="F395" s="724">
        <f t="shared" si="7"/>
        <v>2294162595.9799995</v>
      </c>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76"/>
      <c r="AE395" s="276"/>
      <c r="AF395" s="276"/>
      <c r="AG395" s="276"/>
      <c r="AH395" s="276"/>
      <c r="AI395" s="276"/>
      <c r="AJ395" s="276"/>
      <c r="AK395" s="276"/>
      <c r="AL395" s="276"/>
      <c r="AM395" s="276"/>
      <c r="AN395" s="276"/>
      <c r="AO395" s="276"/>
      <c r="AP395" s="276"/>
      <c r="AQ395" s="276"/>
      <c r="AR395" s="276"/>
      <c r="AS395" s="276"/>
      <c r="AT395" s="276"/>
      <c r="AU395" s="276"/>
      <c r="AV395" s="276"/>
      <c r="AW395" s="276"/>
      <c r="AX395" s="276"/>
      <c r="AY395" s="276"/>
      <c r="AZ395" s="276"/>
      <c r="BA395" s="276"/>
      <c r="BB395" s="276"/>
      <c r="BC395" s="276"/>
      <c r="BD395" s="276"/>
      <c r="BE395" s="276"/>
      <c r="BF395" s="276"/>
      <c r="BG395" s="276"/>
      <c r="BH395" s="276"/>
    </row>
    <row r="396" spans="1:60" s="141" customFormat="1" ht="39.75" customHeight="1" x14ac:dyDescent="0.2">
      <c r="A396" s="464">
        <v>44615</v>
      </c>
      <c r="B396" s="5" t="s">
        <v>14273</v>
      </c>
      <c r="C396" s="193" t="s">
        <v>14279</v>
      </c>
      <c r="D396" s="95"/>
      <c r="E396" s="42">
        <v>3181070.45</v>
      </c>
      <c r="F396" s="724">
        <f t="shared" si="7"/>
        <v>2290981525.5299997</v>
      </c>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76"/>
      <c r="AE396" s="276"/>
      <c r="AF396" s="276"/>
      <c r="AG396" s="276"/>
      <c r="AH396" s="276"/>
      <c r="AI396" s="276"/>
      <c r="AJ396" s="276"/>
      <c r="AK396" s="276"/>
      <c r="AL396" s="276"/>
      <c r="AM396" s="276"/>
      <c r="AN396" s="276"/>
      <c r="AO396" s="276"/>
      <c r="AP396" s="276"/>
      <c r="AQ396" s="276"/>
      <c r="AR396" s="276"/>
      <c r="AS396" s="276"/>
      <c r="AT396" s="276"/>
      <c r="AU396" s="276"/>
      <c r="AV396" s="276"/>
      <c r="AW396" s="276"/>
      <c r="AX396" s="276"/>
      <c r="AY396" s="276"/>
      <c r="AZ396" s="276"/>
      <c r="BA396" s="276"/>
      <c r="BB396" s="276"/>
      <c r="BC396" s="276"/>
      <c r="BD396" s="276"/>
      <c r="BE396" s="276"/>
      <c r="BF396" s="276"/>
      <c r="BG396" s="276"/>
      <c r="BH396" s="276"/>
    </row>
    <row r="397" spans="1:60" s="141" customFormat="1" ht="39" customHeight="1" x14ac:dyDescent="0.2">
      <c r="A397" s="464">
        <v>44615</v>
      </c>
      <c r="B397" s="5" t="s">
        <v>14274</v>
      </c>
      <c r="C397" s="193" t="s">
        <v>14280</v>
      </c>
      <c r="D397" s="95"/>
      <c r="E397" s="42">
        <v>4649991.8099999996</v>
      </c>
      <c r="F397" s="724">
        <f t="shared" si="7"/>
        <v>2286331533.7199998</v>
      </c>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76"/>
      <c r="AE397" s="276"/>
      <c r="AF397" s="276"/>
      <c r="AG397" s="276"/>
      <c r="AH397" s="276"/>
      <c r="AI397" s="276"/>
      <c r="AJ397" s="276"/>
      <c r="AK397" s="276"/>
      <c r="AL397" s="276"/>
      <c r="AM397" s="276"/>
      <c r="AN397" s="276"/>
      <c r="AO397" s="276"/>
      <c r="AP397" s="276"/>
      <c r="AQ397" s="276"/>
      <c r="AR397" s="276"/>
      <c r="AS397" s="276"/>
      <c r="AT397" s="276"/>
      <c r="AU397" s="276"/>
      <c r="AV397" s="276"/>
      <c r="AW397" s="276"/>
      <c r="AX397" s="276"/>
      <c r="AY397" s="276"/>
      <c r="AZ397" s="276"/>
      <c r="BA397" s="276"/>
      <c r="BB397" s="276"/>
      <c r="BC397" s="276"/>
      <c r="BD397" s="276"/>
      <c r="BE397" s="276"/>
      <c r="BF397" s="276"/>
      <c r="BG397" s="276"/>
      <c r="BH397" s="276"/>
    </row>
    <row r="398" spans="1:60" s="141" customFormat="1" ht="54.75" customHeight="1" x14ac:dyDescent="0.2">
      <c r="A398" s="464">
        <v>44616</v>
      </c>
      <c r="B398" s="5" t="s">
        <v>14317</v>
      </c>
      <c r="C398" s="193" t="s">
        <v>14319</v>
      </c>
      <c r="D398" s="265"/>
      <c r="E398" s="42">
        <v>260342.89</v>
      </c>
      <c r="F398" s="724">
        <f t="shared" si="7"/>
        <v>2286071190.8299999</v>
      </c>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76"/>
      <c r="AE398" s="276"/>
      <c r="AF398" s="276"/>
      <c r="AG398" s="276"/>
      <c r="AH398" s="276"/>
      <c r="AI398" s="276"/>
      <c r="AJ398" s="276"/>
      <c r="AK398" s="276"/>
      <c r="AL398" s="276"/>
      <c r="AM398" s="276"/>
      <c r="AN398" s="276"/>
      <c r="AO398" s="276"/>
      <c r="AP398" s="276"/>
      <c r="AQ398" s="276"/>
      <c r="AR398" s="276"/>
      <c r="AS398" s="276"/>
      <c r="AT398" s="276"/>
      <c r="AU398" s="276"/>
      <c r="AV398" s="276"/>
      <c r="AW398" s="276"/>
      <c r="AX398" s="276"/>
      <c r="AY398" s="276"/>
      <c r="AZ398" s="276"/>
      <c r="BA398" s="276"/>
      <c r="BB398" s="276"/>
      <c r="BC398" s="276"/>
      <c r="BD398" s="276"/>
      <c r="BE398" s="276"/>
      <c r="BF398" s="276"/>
      <c r="BG398" s="276"/>
      <c r="BH398" s="276"/>
    </row>
    <row r="399" spans="1:60" s="141" customFormat="1" ht="45" customHeight="1" x14ac:dyDescent="0.2">
      <c r="A399" s="464">
        <v>44616</v>
      </c>
      <c r="B399" s="5" t="s">
        <v>14318</v>
      </c>
      <c r="C399" s="193" t="s">
        <v>14320</v>
      </c>
      <c r="D399" s="95"/>
      <c r="E399" s="42">
        <v>3105332.07</v>
      </c>
      <c r="F399" s="724">
        <f t="shared" si="7"/>
        <v>2282965858.7599998</v>
      </c>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76"/>
      <c r="AE399" s="276"/>
      <c r="AF399" s="276"/>
      <c r="AG399" s="276"/>
      <c r="AH399" s="276"/>
      <c r="AI399" s="276"/>
      <c r="AJ399" s="276"/>
      <c r="AK399" s="276"/>
      <c r="AL399" s="276"/>
      <c r="AM399" s="276"/>
      <c r="AN399" s="276"/>
      <c r="AO399" s="276"/>
      <c r="AP399" s="276"/>
      <c r="AQ399" s="276"/>
      <c r="AR399" s="276"/>
      <c r="AS399" s="276"/>
      <c r="AT399" s="276"/>
      <c r="AU399" s="276"/>
      <c r="AV399" s="276"/>
      <c r="AW399" s="276"/>
      <c r="AX399" s="276"/>
      <c r="AY399" s="276"/>
      <c r="AZ399" s="276"/>
      <c r="BA399" s="276"/>
      <c r="BB399" s="276"/>
      <c r="BC399" s="276"/>
      <c r="BD399" s="276"/>
      <c r="BE399" s="276"/>
      <c r="BF399" s="276"/>
      <c r="BG399" s="276"/>
      <c r="BH399" s="276"/>
    </row>
    <row r="400" spans="1:60" s="141" customFormat="1" ht="37.5" customHeight="1" x14ac:dyDescent="0.2">
      <c r="A400" s="887">
        <v>44617</v>
      </c>
      <c r="B400" s="5" t="s">
        <v>14356</v>
      </c>
      <c r="C400" s="193" t="s">
        <v>14358</v>
      </c>
      <c r="D400" s="479"/>
      <c r="E400" s="42">
        <v>1082310.05</v>
      </c>
      <c r="F400" s="1071">
        <f t="shared" si="7"/>
        <v>2281883548.7099996</v>
      </c>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76"/>
      <c r="AE400" s="276"/>
      <c r="AF400" s="276"/>
      <c r="AG400" s="276"/>
      <c r="AH400" s="276"/>
      <c r="AI400" s="276"/>
      <c r="AJ400" s="276"/>
      <c r="AK400" s="276"/>
      <c r="AL400" s="276"/>
      <c r="AM400" s="276"/>
      <c r="AN400" s="276"/>
      <c r="AO400" s="276"/>
      <c r="AP400" s="276"/>
      <c r="AQ400" s="276"/>
      <c r="AR400" s="276"/>
      <c r="AS400" s="276"/>
      <c r="AT400" s="276"/>
      <c r="AU400" s="276"/>
      <c r="AV400" s="276"/>
      <c r="AW400" s="276"/>
      <c r="AX400" s="276"/>
      <c r="AY400" s="276"/>
      <c r="AZ400" s="276"/>
      <c r="BA400" s="276"/>
      <c r="BB400" s="276"/>
      <c r="BC400" s="276"/>
      <c r="BD400" s="276"/>
      <c r="BE400" s="276"/>
      <c r="BF400" s="276"/>
      <c r="BG400" s="276"/>
      <c r="BH400" s="276"/>
    </row>
    <row r="401" spans="1:60" s="141" customFormat="1" ht="39.75" customHeight="1" x14ac:dyDescent="0.2">
      <c r="A401" s="758">
        <v>44617</v>
      </c>
      <c r="B401" s="5" t="s">
        <v>14357</v>
      </c>
      <c r="C401" s="193" t="s">
        <v>14359</v>
      </c>
      <c r="D401" s="95"/>
      <c r="E401" s="42">
        <v>2315531.2599999998</v>
      </c>
      <c r="F401" s="1071">
        <f t="shared" si="7"/>
        <v>2279568017.4499993</v>
      </c>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76"/>
      <c r="AE401" s="276"/>
      <c r="AF401" s="276"/>
      <c r="AG401" s="276"/>
      <c r="AH401" s="276"/>
      <c r="AI401" s="276"/>
      <c r="AJ401" s="276"/>
      <c r="AK401" s="276"/>
      <c r="AL401" s="276"/>
      <c r="AM401" s="276"/>
      <c r="AN401" s="276"/>
      <c r="AO401" s="276"/>
      <c r="AP401" s="276"/>
      <c r="AQ401" s="276"/>
      <c r="AR401" s="276"/>
      <c r="AS401" s="276"/>
      <c r="AT401" s="276"/>
      <c r="AU401" s="276"/>
      <c r="AV401" s="276"/>
      <c r="AW401" s="276"/>
      <c r="AX401" s="276"/>
      <c r="AY401" s="276"/>
      <c r="AZ401" s="276"/>
      <c r="BA401" s="276"/>
      <c r="BB401" s="276"/>
      <c r="BC401" s="276"/>
      <c r="BD401" s="276"/>
      <c r="BE401" s="276"/>
      <c r="BF401" s="276"/>
      <c r="BG401" s="276"/>
      <c r="BH401" s="276"/>
    </row>
    <row r="402" spans="1:60" s="141" customFormat="1" ht="48" customHeight="1" x14ac:dyDescent="0.2">
      <c r="A402" s="134">
        <v>44620</v>
      </c>
      <c r="B402" s="5" t="s">
        <v>14364</v>
      </c>
      <c r="C402" s="193" t="s">
        <v>14369</v>
      </c>
      <c r="D402" s="95"/>
      <c r="E402" s="42">
        <v>1333672.8</v>
      </c>
      <c r="F402" s="1071">
        <f t="shared" si="7"/>
        <v>2278234344.6499991</v>
      </c>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76"/>
      <c r="AE402" s="276"/>
      <c r="AF402" s="276"/>
      <c r="AG402" s="276"/>
      <c r="AH402" s="276"/>
      <c r="AI402" s="276"/>
      <c r="AJ402" s="276"/>
      <c r="AK402" s="276"/>
      <c r="AL402" s="276"/>
      <c r="AM402" s="276"/>
      <c r="AN402" s="276"/>
      <c r="AO402" s="276"/>
      <c r="AP402" s="276"/>
      <c r="AQ402" s="276"/>
      <c r="AR402" s="276"/>
      <c r="AS402" s="276"/>
      <c r="AT402" s="276"/>
      <c r="AU402" s="276"/>
      <c r="AV402" s="276"/>
      <c r="AW402" s="276"/>
      <c r="AX402" s="276"/>
      <c r="AY402" s="276"/>
      <c r="AZ402" s="276"/>
      <c r="BA402" s="276"/>
      <c r="BB402" s="276"/>
      <c r="BC402" s="276"/>
      <c r="BD402" s="276"/>
      <c r="BE402" s="276"/>
      <c r="BF402" s="276"/>
      <c r="BG402" s="276"/>
      <c r="BH402" s="276"/>
    </row>
    <row r="403" spans="1:60" s="141" customFormat="1" ht="44.25" customHeight="1" x14ac:dyDescent="0.2">
      <c r="A403" s="134">
        <v>44620</v>
      </c>
      <c r="B403" s="5" t="s">
        <v>14365</v>
      </c>
      <c r="C403" s="193" t="s">
        <v>14368</v>
      </c>
      <c r="D403" s="95"/>
      <c r="E403" s="42">
        <v>708276.84</v>
      </c>
      <c r="F403" s="1071">
        <f t="shared" si="7"/>
        <v>2277526067.809999</v>
      </c>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76"/>
      <c r="AE403" s="276"/>
      <c r="AF403" s="276"/>
      <c r="AG403" s="276"/>
      <c r="AH403" s="276"/>
      <c r="AI403" s="276"/>
      <c r="AJ403" s="276"/>
      <c r="AK403" s="276"/>
      <c r="AL403" s="276"/>
      <c r="AM403" s="276"/>
      <c r="AN403" s="276"/>
      <c r="AO403" s="276"/>
      <c r="AP403" s="276"/>
      <c r="AQ403" s="276"/>
      <c r="AR403" s="276"/>
      <c r="AS403" s="276"/>
      <c r="AT403" s="276"/>
      <c r="AU403" s="276"/>
      <c r="AV403" s="276"/>
      <c r="AW403" s="276"/>
      <c r="AX403" s="276"/>
      <c r="AY403" s="276"/>
      <c r="AZ403" s="276"/>
      <c r="BA403" s="276"/>
      <c r="BB403" s="276"/>
      <c r="BC403" s="276"/>
      <c r="BD403" s="276"/>
      <c r="BE403" s="276"/>
      <c r="BF403" s="276"/>
      <c r="BG403" s="276"/>
      <c r="BH403" s="276"/>
    </row>
    <row r="404" spans="1:60" s="141" customFormat="1" ht="41.25" customHeight="1" x14ac:dyDescent="0.2">
      <c r="A404" s="134">
        <v>44620</v>
      </c>
      <c r="B404" s="5" t="s">
        <v>14366</v>
      </c>
      <c r="C404" s="193" t="s">
        <v>14367</v>
      </c>
      <c r="D404" s="95"/>
      <c r="E404" s="42">
        <v>1126033.23</v>
      </c>
      <c r="F404" s="1072">
        <f t="shared" si="7"/>
        <v>2276400034.579999</v>
      </c>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276"/>
      <c r="AF404" s="276"/>
      <c r="AG404" s="276"/>
      <c r="AH404" s="276"/>
      <c r="AI404" s="276"/>
      <c r="AJ404" s="276"/>
      <c r="AK404" s="276"/>
      <c r="AL404" s="276"/>
      <c r="AM404" s="276"/>
      <c r="AN404" s="276"/>
      <c r="AO404" s="276"/>
      <c r="AP404" s="276"/>
      <c r="AQ404" s="276"/>
      <c r="AR404" s="276"/>
      <c r="AS404" s="276"/>
      <c r="AT404" s="276"/>
      <c r="AU404" s="276"/>
      <c r="AV404" s="276"/>
      <c r="AW404" s="276"/>
      <c r="AX404" s="276"/>
      <c r="AY404" s="276"/>
      <c r="AZ404" s="276"/>
      <c r="BA404" s="276"/>
      <c r="BB404" s="276"/>
      <c r="BC404" s="276"/>
      <c r="BD404" s="276"/>
      <c r="BE404" s="276"/>
      <c r="BF404" s="276"/>
      <c r="BG404" s="276"/>
      <c r="BH404" s="276"/>
    </row>
    <row r="405" spans="1:60" s="141" customFormat="1" ht="15" customHeight="1" x14ac:dyDescent="0.2">
      <c r="A405" s="10"/>
      <c r="B405" s="28"/>
      <c r="C405" s="35"/>
      <c r="D405" s="121"/>
      <c r="E405" s="32"/>
      <c r="F405" s="1029"/>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6"/>
      <c r="AF405" s="276"/>
      <c r="AG405" s="276"/>
      <c r="AH405" s="276"/>
      <c r="AI405" s="276"/>
      <c r="AJ405" s="276"/>
      <c r="AK405" s="276"/>
      <c r="AL405" s="276"/>
      <c r="AM405" s="276"/>
      <c r="AN405" s="276"/>
      <c r="AO405" s="276"/>
      <c r="AP405" s="276"/>
      <c r="AQ405" s="276"/>
      <c r="AR405" s="276"/>
      <c r="AS405" s="276"/>
      <c r="AT405" s="276"/>
      <c r="AU405" s="276"/>
      <c r="AV405" s="276"/>
      <c r="AW405" s="276"/>
      <c r="AX405" s="276"/>
      <c r="AY405" s="276"/>
      <c r="AZ405" s="276"/>
      <c r="BA405" s="276"/>
      <c r="BB405" s="276"/>
      <c r="BC405" s="276"/>
      <c r="BD405" s="276"/>
      <c r="BE405" s="276"/>
      <c r="BF405" s="276"/>
      <c r="BG405" s="276"/>
      <c r="BH405" s="276"/>
    </row>
    <row r="406" spans="1:60" s="141" customFormat="1" ht="15" customHeight="1" x14ac:dyDescent="0.2">
      <c r="A406" s="10"/>
      <c r="B406" s="28"/>
      <c r="C406" s="35"/>
      <c r="D406" s="121"/>
      <c r="E406" s="32"/>
      <c r="F406" s="1029"/>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276"/>
      <c r="AF406" s="276"/>
      <c r="AG406" s="276"/>
      <c r="AH406" s="276"/>
      <c r="AI406" s="276"/>
      <c r="AJ406" s="276"/>
      <c r="AK406" s="276"/>
      <c r="AL406" s="276"/>
      <c r="AM406" s="276"/>
      <c r="AN406" s="276"/>
      <c r="AO406" s="276"/>
      <c r="AP406" s="276"/>
      <c r="AQ406" s="276"/>
      <c r="AR406" s="276"/>
      <c r="AS406" s="276"/>
      <c r="AT406" s="276"/>
      <c r="AU406" s="276"/>
      <c r="AV406" s="276"/>
      <c r="AW406" s="276"/>
      <c r="AX406" s="276"/>
      <c r="AY406" s="276"/>
      <c r="AZ406" s="276"/>
      <c r="BA406" s="276"/>
      <c r="BB406" s="276"/>
      <c r="BC406" s="276"/>
      <c r="BD406" s="276"/>
      <c r="BE406" s="276"/>
      <c r="BF406" s="276"/>
      <c r="BG406" s="276"/>
      <c r="BH406" s="276"/>
    </row>
    <row r="407" spans="1:60" s="141" customFormat="1" ht="15" customHeight="1" x14ac:dyDescent="0.2">
      <c r="A407" s="10"/>
      <c r="B407" s="28"/>
      <c r="C407" s="35"/>
      <c r="D407" s="121"/>
      <c r="E407" s="32"/>
      <c r="F407" s="1029"/>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76"/>
      <c r="AE407" s="276"/>
      <c r="AF407" s="276"/>
      <c r="AG407" s="276"/>
      <c r="AH407" s="276"/>
      <c r="AI407" s="276"/>
      <c r="AJ407" s="276"/>
      <c r="AK407" s="276"/>
      <c r="AL407" s="276"/>
      <c r="AM407" s="276"/>
      <c r="AN407" s="276"/>
      <c r="AO407" s="276"/>
      <c r="AP407" s="276"/>
      <c r="AQ407" s="276"/>
      <c r="AR407" s="276"/>
      <c r="AS407" s="276"/>
      <c r="AT407" s="276"/>
      <c r="AU407" s="276"/>
      <c r="AV407" s="276"/>
      <c r="AW407" s="276"/>
      <c r="AX407" s="276"/>
      <c r="AY407" s="276"/>
      <c r="AZ407" s="276"/>
      <c r="BA407" s="276"/>
      <c r="BB407" s="276"/>
      <c r="BC407" s="276"/>
      <c r="BD407" s="276"/>
      <c r="BE407" s="276"/>
      <c r="BF407" s="276"/>
      <c r="BG407" s="276"/>
      <c r="BH407" s="276"/>
    </row>
    <row r="408" spans="1:60" s="141" customFormat="1" ht="15" customHeight="1" x14ac:dyDescent="0.2">
      <c r="A408" s="10"/>
      <c r="B408" s="28"/>
      <c r="C408" s="35"/>
      <c r="D408" s="121"/>
      <c r="E408" s="32"/>
      <c r="F408" s="1029"/>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76"/>
      <c r="AE408" s="276"/>
      <c r="AF408" s="276"/>
      <c r="AG408" s="276"/>
      <c r="AH408" s="276"/>
      <c r="AI408" s="276"/>
      <c r="AJ408" s="276"/>
      <c r="AK408" s="276"/>
      <c r="AL408" s="276"/>
      <c r="AM408" s="276"/>
      <c r="AN408" s="276"/>
      <c r="AO408" s="276"/>
      <c r="AP408" s="276"/>
      <c r="AQ408" s="276"/>
      <c r="AR408" s="276"/>
      <c r="AS408" s="276"/>
      <c r="AT408" s="276"/>
      <c r="AU408" s="276"/>
      <c r="AV408" s="276"/>
      <c r="AW408" s="276"/>
      <c r="AX408" s="276"/>
      <c r="AY408" s="276"/>
      <c r="AZ408" s="276"/>
      <c r="BA408" s="276"/>
      <c r="BB408" s="276"/>
      <c r="BC408" s="276"/>
      <c r="BD408" s="276"/>
      <c r="BE408" s="276"/>
      <c r="BF408" s="276"/>
      <c r="BG408" s="276"/>
      <c r="BH408" s="276"/>
    </row>
    <row r="409" spans="1:60" s="141" customFormat="1" ht="15" customHeight="1" x14ac:dyDescent="0.2">
      <c r="A409" s="10"/>
      <c r="B409" s="28"/>
      <c r="C409" s="35"/>
      <c r="D409" s="121"/>
      <c r="E409" s="32"/>
      <c r="F409" s="1029"/>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76"/>
      <c r="AE409" s="276"/>
      <c r="AF409" s="276"/>
      <c r="AG409" s="276"/>
      <c r="AH409" s="276"/>
      <c r="AI409" s="276"/>
      <c r="AJ409" s="276"/>
      <c r="AK409" s="276"/>
      <c r="AL409" s="276"/>
      <c r="AM409" s="276"/>
      <c r="AN409" s="276"/>
      <c r="AO409" s="276"/>
      <c r="AP409" s="276"/>
      <c r="AQ409" s="276"/>
      <c r="AR409" s="276"/>
      <c r="AS409" s="276"/>
      <c r="AT409" s="276"/>
      <c r="AU409" s="276"/>
      <c r="AV409" s="276"/>
      <c r="AW409" s="276"/>
      <c r="AX409" s="276"/>
      <c r="AY409" s="276"/>
      <c r="AZ409" s="276"/>
      <c r="BA409" s="276"/>
      <c r="BB409" s="276"/>
      <c r="BC409" s="276"/>
      <c r="BD409" s="276"/>
      <c r="BE409" s="276"/>
      <c r="BF409" s="276"/>
      <c r="BG409" s="276"/>
      <c r="BH409" s="276"/>
    </row>
    <row r="410" spans="1:60" s="141" customFormat="1" ht="15" customHeight="1" x14ac:dyDescent="0.2">
      <c r="A410" s="10"/>
      <c r="B410" s="28"/>
      <c r="C410" s="35"/>
      <c r="D410" s="121"/>
      <c r="E410" s="32"/>
      <c r="F410" s="1029"/>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276"/>
      <c r="AF410" s="276"/>
      <c r="AG410" s="276"/>
      <c r="AH410" s="276"/>
      <c r="AI410" s="276"/>
      <c r="AJ410" s="276"/>
      <c r="AK410" s="276"/>
      <c r="AL410" s="276"/>
      <c r="AM410" s="276"/>
      <c r="AN410" s="276"/>
      <c r="AO410" s="276"/>
      <c r="AP410" s="276"/>
      <c r="AQ410" s="276"/>
      <c r="AR410" s="276"/>
      <c r="AS410" s="276"/>
      <c r="AT410" s="276"/>
      <c r="AU410" s="276"/>
      <c r="AV410" s="276"/>
      <c r="AW410" s="276"/>
      <c r="AX410" s="276"/>
      <c r="AY410" s="276"/>
      <c r="AZ410" s="276"/>
      <c r="BA410" s="276"/>
      <c r="BB410" s="276"/>
      <c r="BC410" s="276"/>
      <c r="BD410" s="276"/>
      <c r="BE410" s="276"/>
      <c r="BF410" s="276"/>
      <c r="BG410" s="276"/>
      <c r="BH410" s="276"/>
    </row>
    <row r="411" spans="1:60" s="141" customFormat="1" ht="15" customHeight="1" x14ac:dyDescent="0.2">
      <c r="A411" s="10"/>
      <c r="B411" s="28"/>
      <c r="C411" s="35"/>
      <c r="D411" s="121"/>
      <c r="E411" s="32"/>
      <c r="F411" s="1029"/>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276"/>
      <c r="AF411" s="276"/>
      <c r="AG411" s="276"/>
      <c r="AH411" s="276"/>
      <c r="AI411" s="276"/>
      <c r="AJ411" s="276"/>
      <c r="AK411" s="276"/>
      <c r="AL411" s="276"/>
      <c r="AM411" s="276"/>
      <c r="AN411" s="276"/>
      <c r="AO411" s="276"/>
      <c r="AP411" s="276"/>
      <c r="AQ411" s="276"/>
      <c r="AR411" s="276"/>
      <c r="AS411" s="276"/>
      <c r="AT411" s="276"/>
      <c r="AU411" s="276"/>
      <c r="AV411" s="276"/>
      <c r="AW411" s="276"/>
      <c r="AX411" s="276"/>
      <c r="AY411" s="276"/>
      <c r="AZ411" s="276"/>
      <c r="BA411" s="276"/>
      <c r="BB411" s="276"/>
      <c r="BC411" s="276"/>
      <c r="BD411" s="276"/>
      <c r="BE411" s="276"/>
      <c r="BF411" s="276"/>
      <c r="BG411" s="276"/>
      <c r="BH411" s="276"/>
    </row>
    <row r="412" spans="1:60" s="141" customFormat="1" ht="15" customHeight="1" x14ac:dyDescent="0.2">
      <c r="A412" s="10"/>
      <c r="B412" s="28"/>
      <c r="C412" s="35"/>
      <c r="D412" s="121"/>
      <c r="E412" s="32"/>
      <c r="F412" s="1029"/>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76"/>
      <c r="AE412" s="276"/>
      <c r="AF412" s="276"/>
      <c r="AG412" s="276"/>
      <c r="AH412" s="276"/>
      <c r="AI412" s="276"/>
      <c r="AJ412" s="276"/>
      <c r="AK412" s="276"/>
      <c r="AL412" s="276"/>
      <c r="AM412" s="276"/>
      <c r="AN412" s="276"/>
      <c r="AO412" s="276"/>
      <c r="AP412" s="276"/>
      <c r="AQ412" s="276"/>
      <c r="AR412" s="276"/>
      <c r="AS412" s="276"/>
      <c r="AT412" s="276"/>
      <c r="AU412" s="276"/>
      <c r="AV412" s="276"/>
      <c r="AW412" s="276"/>
      <c r="AX412" s="276"/>
      <c r="AY412" s="276"/>
      <c r="AZ412" s="276"/>
      <c r="BA412" s="276"/>
      <c r="BB412" s="276"/>
      <c r="BC412" s="276"/>
      <c r="BD412" s="276"/>
      <c r="BE412" s="276"/>
      <c r="BF412" s="276"/>
      <c r="BG412" s="276"/>
      <c r="BH412" s="276"/>
    </row>
    <row r="413" spans="1:60" s="141" customFormat="1" ht="15" customHeight="1" x14ac:dyDescent="0.2">
      <c r="A413" s="10"/>
      <c r="B413" s="28"/>
      <c r="C413" s="35"/>
      <c r="D413" s="121"/>
      <c r="E413" s="32"/>
      <c r="F413" s="1029"/>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276"/>
      <c r="AF413" s="276"/>
      <c r="AG413" s="276"/>
      <c r="AH413" s="276"/>
      <c r="AI413" s="276"/>
      <c r="AJ413" s="276"/>
      <c r="AK413" s="276"/>
      <c r="AL413" s="276"/>
      <c r="AM413" s="276"/>
      <c r="AN413" s="276"/>
      <c r="AO413" s="276"/>
      <c r="AP413" s="276"/>
      <c r="AQ413" s="276"/>
      <c r="AR413" s="276"/>
      <c r="AS413" s="276"/>
      <c r="AT413" s="276"/>
      <c r="AU413" s="276"/>
      <c r="AV413" s="276"/>
      <c r="AW413" s="276"/>
      <c r="AX413" s="276"/>
      <c r="AY413" s="276"/>
      <c r="AZ413" s="276"/>
      <c r="BA413" s="276"/>
      <c r="BB413" s="276"/>
      <c r="BC413" s="276"/>
      <c r="BD413" s="276"/>
      <c r="BE413" s="276"/>
      <c r="BF413" s="276"/>
      <c r="BG413" s="276"/>
      <c r="BH413" s="276"/>
    </row>
    <row r="414" spans="1:60" s="141" customFormat="1" ht="15" customHeight="1" x14ac:dyDescent="0.2">
      <c r="A414" s="10"/>
      <c r="B414" s="28"/>
      <c r="C414" s="35"/>
      <c r="D414" s="121"/>
      <c r="E414" s="32"/>
      <c r="F414" s="1029"/>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76"/>
      <c r="AE414" s="276"/>
      <c r="AF414" s="276"/>
      <c r="AG414" s="276"/>
      <c r="AH414" s="276"/>
      <c r="AI414" s="276"/>
      <c r="AJ414" s="276"/>
      <c r="AK414" s="276"/>
      <c r="AL414" s="276"/>
      <c r="AM414" s="276"/>
      <c r="AN414" s="276"/>
      <c r="AO414" s="276"/>
      <c r="AP414" s="276"/>
      <c r="AQ414" s="276"/>
      <c r="AR414" s="276"/>
      <c r="AS414" s="276"/>
      <c r="AT414" s="276"/>
      <c r="AU414" s="276"/>
      <c r="AV414" s="276"/>
      <c r="AW414" s="276"/>
      <c r="AX414" s="276"/>
      <c r="AY414" s="276"/>
      <c r="AZ414" s="276"/>
      <c r="BA414" s="276"/>
      <c r="BB414" s="276"/>
      <c r="BC414" s="276"/>
      <c r="BD414" s="276"/>
      <c r="BE414" s="276"/>
      <c r="BF414" s="276"/>
      <c r="BG414" s="276"/>
      <c r="BH414" s="276"/>
    </row>
    <row r="415" spans="1:60" s="141" customFormat="1" ht="15" customHeight="1" x14ac:dyDescent="0.2">
      <c r="A415" s="10"/>
      <c r="B415" s="28"/>
      <c r="C415" s="35"/>
      <c r="D415" s="121"/>
      <c r="E415" s="32"/>
      <c r="F415" s="1029"/>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276"/>
      <c r="AF415" s="276"/>
      <c r="AG415" s="276"/>
      <c r="AH415" s="276"/>
      <c r="AI415" s="276"/>
      <c r="AJ415" s="276"/>
      <c r="AK415" s="276"/>
      <c r="AL415" s="276"/>
      <c r="AM415" s="276"/>
      <c r="AN415" s="276"/>
      <c r="AO415" s="276"/>
      <c r="AP415" s="276"/>
      <c r="AQ415" s="276"/>
      <c r="AR415" s="276"/>
      <c r="AS415" s="276"/>
      <c r="AT415" s="276"/>
      <c r="AU415" s="276"/>
      <c r="AV415" s="276"/>
      <c r="AW415" s="276"/>
      <c r="AX415" s="276"/>
      <c r="AY415" s="276"/>
      <c r="AZ415" s="276"/>
      <c r="BA415" s="276"/>
      <c r="BB415" s="276"/>
      <c r="BC415" s="276"/>
      <c r="BD415" s="276"/>
      <c r="BE415" s="276"/>
      <c r="BF415" s="276"/>
      <c r="BG415" s="276"/>
      <c r="BH415" s="276"/>
    </row>
    <row r="416" spans="1:60" s="141" customFormat="1" ht="15" customHeight="1" x14ac:dyDescent="0.2">
      <c r="A416" s="10"/>
      <c r="B416" s="28"/>
      <c r="C416" s="35"/>
      <c r="D416" s="121"/>
      <c r="E416" s="32"/>
      <c r="F416" s="1029"/>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76"/>
      <c r="AE416" s="276"/>
      <c r="AF416" s="276"/>
      <c r="AG416" s="276"/>
      <c r="AH416" s="276"/>
      <c r="AI416" s="276"/>
      <c r="AJ416" s="276"/>
      <c r="AK416" s="276"/>
      <c r="AL416" s="276"/>
      <c r="AM416" s="276"/>
      <c r="AN416" s="276"/>
      <c r="AO416" s="276"/>
      <c r="AP416" s="276"/>
      <c r="AQ416" s="276"/>
      <c r="AR416" s="276"/>
      <c r="AS416" s="276"/>
      <c r="AT416" s="276"/>
      <c r="AU416" s="276"/>
      <c r="AV416" s="276"/>
      <c r="AW416" s="276"/>
      <c r="AX416" s="276"/>
      <c r="AY416" s="276"/>
      <c r="AZ416" s="276"/>
      <c r="BA416" s="276"/>
      <c r="BB416" s="276"/>
      <c r="BC416" s="276"/>
      <c r="BD416" s="276"/>
      <c r="BE416" s="276"/>
      <c r="BF416" s="276"/>
      <c r="BG416" s="276"/>
      <c r="BH416" s="276"/>
    </row>
    <row r="417" spans="1:60" s="141" customFormat="1" ht="15" customHeight="1" x14ac:dyDescent="0.2">
      <c r="A417" s="10"/>
      <c r="B417" s="28"/>
      <c r="C417" s="35"/>
      <c r="D417" s="121"/>
      <c r="E417" s="32"/>
      <c r="F417" s="1029"/>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76"/>
      <c r="AE417" s="276"/>
      <c r="AF417" s="276"/>
      <c r="AG417" s="276"/>
      <c r="AH417" s="276"/>
      <c r="AI417" s="276"/>
      <c r="AJ417" s="276"/>
      <c r="AK417" s="276"/>
      <c r="AL417" s="276"/>
      <c r="AM417" s="276"/>
      <c r="AN417" s="276"/>
      <c r="AO417" s="276"/>
      <c r="AP417" s="276"/>
      <c r="AQ417" s="276"/>
      <c r="AR417" s="276"/>
      <c r="AS417" s="276"/>
      <c r="AT417" s="276"/>
      <c r="AU417" s="276"/>
      <c r="AV417" s="276"/>
      <c r="AW417" s="276"/>
      <c r="AX417" s="276"/>
      <c r="AY417" s="276"/>
      <c r="AZ417" s="276"/>
      <c r="BA417" s="276"/>
      <c r="BB417" s="276"/>
      <c r="BC417" s="276"/>
      <c r="BD417" s="276"/>
      <c r="BE417" s="276"/>
      <c r="BF417" s="276"/>
      <c r="BG417" s="276"/>
      <c r="BH417" s="276"/>
    </row>
    <row r="418" spans="1:60" s="141" customFormat="1" ht="15" customHeight="1" x14ac:dyDescent="0.2">
      <c r="A418" s="10"/>
      <c r="B418" s="28"/>
      <c r="C418" s="35"/>
      <c r="D418" s="121"/>
      <c r="E418" s="32"/>
      <c r="F418" s="1029"/>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76"/>
      <c r="AE418" s="276"/>
      <c r="AF418" s="276"/>
      <c r="AG418" s="276"/>
      <c r="AH418" s="276"/>
      <c r="AI418" s="276"/>
      <c r="AJ418" s="276"/>
      <c r="AK418" s="276"/>
      <c r="AL418" s="276"/>
      <c r="AM418" s="276"/>
      <c r="AN418" s="276"/>
      <c r="AO418" s="276"/>
      <c r="AP418" s="276"/>
      <c r="AQ418" s="276"/>
      <c r="AR418" s="276"/>
      <c r="AS418" s="276"/>
      <c r="AT418" s="276"/>
      <c r="AU418" s="276"/>
      <c r="AV418" s="276"/>
      <c r="AW418" s="276"/>
      <c r="AX418" s="276"/>
      <c r="AY418" s="276"/>
      <c r="AZ418" s="276"/>
      <c r="BA418" s="276"/>
      <c r="BB418" s="276"/>
      <c r="BC418" s="276"/>
      <c r="BD418" s="276"/>
      <c r="BE418" s="276"/>
      <c r="BF418" s="276"/>
      <c r="BG418" s="276"/>
      <c r="BH418" s="276"/>
    </row>
    <row r="419" spans="1:60" s="141" customFormat="1" ht="15" customHeight="1" x14ac:dyDescent="0.2">
      <c r="A419" s="10"/>
      <c r="B419" s="28"/>
      <c r="C419" s="35"/>
      <c r="D419" s="121"/>
      <c r="E419" s="32"/>
      <c r="F419" s="1029"/>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276"/>
      <c r="AF419" s="276"/>
      <c r="AG419" s="276"/>
      <c r="AH419" s="276"/>
      <c r="AI419" s="276"/>
      <c r="AJ419" s="276"/>
      <c r="AK419" s="276"/>
      <c r="AL419" s="276"/>
      <c r="AM419" s="276"/>
      <c r="AN419" s="276"/>
      <c r="AO419" s="276"/>
      <c r="AP419" s="276"/>
      <c r="AQ419" s="276"/>
      <c r="AR419" s="276"/>
      <c r="AS419" s="276"/>
      <c r="AT419" s="276"/>
      <c r="AU419" s="276"/>
      <c r="AV419" s="276"/>
      <c r="AW419" s="276"/>
      <c r="AX419" s="276"/>
      <c r="AY419" s="276"/>
      <c r="AZ419" s="276"/>
      <c r="BA419" s="276"/>
      <c r="BB419" s="276"/>
      <c r="BC419" s="276"/>
      <c r="BD419" s="276"/>
      <c r="BE419" s="276"/>
      <c r="BF419" s="276"/>
      <c r="BG419" s="276"/>
      <c r="BH419" s="276"/>
    </row>
    <row r="420" spans="1:60" s="141" customFormat="1" ht="15" customHeight="1" x14ac:dyDescent="0.2">
      <c r="A420" s="10"/>
      <c r="B420" s="28"/>
      <c r="C420" s="35"/>
      <c r="D420" s="121"/>
      <c r="E420" s="32"/>
      <c r="F420" s="1029"/>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276"/>
      <c r="AF420" s="276"/>
      <c r="AG420" s="276"/>
      <c r="AH420" s="276"/>
      <c r="AI420" s="276"/>
      <c r="AJ420" s="276"/>
      <c r="AK420" s="276"/>
      <c r="AL420" s="276"/>
      <c r="AM420" s="276"/>
      <c r="AN420" s="276"/>
      <c r="AO420" s="276"/>
      <c r="AP420" s="276"/>
      <c r="AQ420" s="276"/>
      <c r="AR420" s="276"/>
      <c r="AS420" s="276"/>
      <c r="AT420" s="276"/>
      <c r="AU420" s="276"/>
      <c r="AV420" s="276"/>
      <c r="AW420" s="276"/>
      <c r="AX420" s="276"/>
      <c r="AY420" s="276"/>
      <c r="AZ420" s="276"/>
      <c r="BA420" s="276"/>
      <c r="BB420" s="276"/>
      <c r="BC420" s="276"/>
      <c r="BD420" s="276"/>
      <c r="BE420" s="276"/>
      <c r="BF420" s="276"/>
      <c r="BG420" s="276"/>
      <c r="BH420" s="276"/>
    </row>
    <row r="421" spans="1:60" s="141" customFormat="1" ht="15" customHeight="1" x14ac:dyDescent="0.2">
      <c r="A421" s="10"/>
      <c r="B421" s="28"/>
      <c r="C421" s="35"/>
      <c r="D421" s="121"/>
      <c r="E421" s="32"/>
      <c r="F421" s="1029"/>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76"/>
      <c r="AE421" s="276"/>
      <c r="AF421" s="276"/>
      <c r="AG421" s="276"/>
      <c r="AH421" s="276"/>
      <c r="AI421" s="276"/>
      <c r="AJ421" s="276"/>
      <c r="AK421" s="276"/>
      <c r="AL421" s="276"/>
      <c r="AM421" s="276"/>
      <c r="AN421" s="276"/>
      <c r="AO421" s="276"/>
      <c r="AP421" s="276"/>
      <c r="AQ421" s="276"/>
      <c r="AR421" s="276"/>
      <c r="AS421" s="276"/>
      <c r="AT421" s="276"/>
      <c r="AU421" s="276"/>
      <c r="AV421" s="276"/>
      <c r="AW421" s="276"/>
      <c r="AX421" s="276"/>
      <c r="AY421" s="276"/>
      <c r="AZ421" s="276"/>
      <c r="BA421" s="276"/>
      <c r="BB421" s="276"/>
      <c r="BC421" s="276"/>
      <c r="BD421" s="276"/>
      <c r="BE421" s="276"/>
      <c r="BF421" s="276"/>
      <c r="BG421" s="276"/>
      <c r="BH421" s="276"/>
    </row>
    <row r="422" spans="1:60" s="141" customFormat="1" ht="15" customHeight="1" x14ac:dyDescent="0.2">
      <c r="A422" s="10"/>
      <c r="B422" s="28"/>
      <c r="C422" s="35"/>
      <c r="D422" s="121"/>
      <c r="E422" s="32"/>
      <c r="F422" s="1029"/>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276"/>
      <c r="AF422" s="276"/>
      <c r="AG422" s="276"/>
      <c r="AH422" s="276"/>
      <c r="AI422" s="276"/>
      <c r="AJ422" s="276"/>
      <c r="AK422" s="276"/>
      <c r="AL422" s="276"/>
      <c r="AM422" s="276"/>
      <c r="AN422" s="276"/>
      <c r="AO422" s="276"/>
      <c r="AP422" s="276"/>
      <c r="AQ422" s="276"/>
      <c r="AR422" s="276"/>
      <c r="AS422" s="276"/>
      <c r="AT422" s="276"/>
      <c r="AU422" s="276"/>
      <c r="AV422" s="276"/>
      <c r="AW422" s="276"/>
      <c r="AX422" s="276"/>
      <c r="AY422" s="276"/>
      <c r="AZ422" s="276"/>
      <c r="BA422" s="276"/>
      <c r="BB422" s="276"/>
      <c r="BC422" s="276"/>
      <c r="BD422" s="276"/>
      <c r="BE422" s="276"/>
      <c r="BF422" s="276"/>
      <c r="BG422" s="276"/>
      <c r="BH422" s="276"/>
    </row>
    <row r="423" spans="1:60" s="141" customFormat="1" ht="15" customHeight="1" x14ac:dyDescent="0.2">
      <c r="A423" s="10"/>
      <c r="B423" s="28"/>
      <c r="C423" s="35"/>
      <c r="D423" s="121"/>
      <c r="E423" s="32"/>
      <c r="F423" s="1029"/>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76"/>
      <c r="AE423" s="276"/>
      <c r="AF423" s="276"/>
      <c r="AG423" s="276"/>
      <c r="AH423" s="276"/>
      <c r="AI423" s="276"/>
      <c r="AJ423" s="276"/>
      <c r="AK423" s="276"/>
      <c r="AL423" s="276"/>
      <c r="AM423" s="276"/>
      <c r="AN423" s="276"/>
      <c r="AO423" s="276"/>
      <c r="AP423" s="276"/>
      <c r="AQ423" s="276"/>
      <c r="AR423" s="276"/>
      <c r="AS423" s="276"/>
      <c r="AT423" s="276"/>
      <c r="AU423" s="276"/>
      <c r="AV423" s="276"/>
      <c r="AW423" s="276"/>
      <c r="AX423" s="276"/>
      <c r="AY423" s="276"/>
      <c r="AZ423" s="276"/>
      <c r="BA423" s="276"/>
      <c r="BB423" s="276"/>
      <c r="BC423" s="276"/>
      <c r="BD423" s="276"/>
      <c r="BE423" s="276"/>
      <c r="BF423" s="276"/>
      <c r="BG423" s="276"/>
      <c r="BH423" s="276"/>
    </row>
    <row r="424" spans="1:60" s="141" customFormat="1" ht="15" customHeight="1" x14ac:dyDescent="0.2">
      <c r="A424" s="10"/>
      <c r="B424" s="28"/>
      <c r="C424" s="35"/>
      <c r="D424" s="121"/>
      <c r="E424" s="32"/>
      <c r="F424" s="1029"/>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76"/>
      <c r="AE424" s="276"/>
      <c r="AF424" s="276"/>
      <c r="AG424" s="276"/>
      <c r="AH424" s="276"/>
      <c r="AI424" s="276"/>
      <c r="AJ424" s="276"/>
      <c r="AK424" s="276"/>
      <c r="AL424" s="276"/>
      <c r="AM424" s="276"/>
      <c r="AN424" s="276"/>
      <c r="AO424" s="276"/>
      <c r="AP424" s="276"/>
      <c r="AQ424" s="276"/>
      <c r="AR424" s="276"/>
      <c r="AS424" s="276"/>
      <c r="AT424" s="276"/>
      <c r="AU424" s="276"/>
      <c r="AV424" s="276"/>
      <c r="AW424" s="276"/>
      <c r="AX424" s="276"/>
      <c r="AY424" s="276"/>
      <c r="AZ424" s="276"/>
      <c r="BA424" s="276"/>
      <c r="BB424" s="276"/>
      <c r="BC424" s="276"/>
      <c r="BD424" s="276"/>
      <c r="BE424" s="276"/>
      <c r="BF424" s="276"/>
      <c r="BG424" s="276"/>
      <c r="BH424" s="276"/>
    </row>
    <row r="425" spans="1:60" s="141" customFormat="1" ht="15" customHeight="1" x14ac:dyDescent="0.2">
      <c r="A425" s="10"/>
      <c r="B425" s="28"/>
      <c r="C425" s="35"/>
      <c r="D425" s="121"/>
      <c r="E425" s="32"/>
      <c r="F425" s="1029"/>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76"/>
      <c r="AE425" s="276"/>
      <c r="AF425" s="276"/>
      <c r="AG425" s="276"/>
      <c r="AH425" s="276"/>
      <c r="AI425" s="276"/>
      <c r="AJ425" s="276"/>
      <c r="AK425" s="276"/>
      <c r="AL425" s="276"/>
      <c r="AM425" s="276"/>
      <c r="AN425" s="276"/>
      <c r="AO425" s="276"/>
      <c r="AP425" s="276"/>
      <c r="AQ425" s="276"/>
      <c r="AR425" s="276"/>
      <c r="AS425" s="276"/>
      <c r="AT425" s="276"/>
      <c r="AU425" s="276"/>
      <c r="AV425" s="276"/>
      <c r="AW425" s="276"/>
      <c r="AX425" s="276"/>
      <c r="AY425" s="276"/>
      <c r="AZ425" s="276"/>
      <c r="BA425" s="276"/>
      <c r="BB425" s="276"/>
      <c r="BC425" s="276"/>
      <c r="BD425" s="276"/>
      <c r="BE425" s="276"/>
      <c r="BF425" s="276"/>
      <c r="BG425" s="276"/>
      <c r="BH425" s="276"/>
    </row>
    <row r="426" spans="1:60" s="141" customFormat="1" ht="15" customHeight="1" x14ac:dyDescent="0.2">
      <c r="A426" s="10"/>
      <c r="B426" s="28"/>
      <c r="C426" s="35"/>
      <c r="D426" s="121"/>
      <c r="E426" s="32"/>
      <c r="F426" s="1029"/>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76"/>
      <c r="AE426" s="276"/>
      <c r="AF426" s="276"/>
      <c r="AG426" s="276"/>
      <c r="AH426" s="276"/>
      <c r="AI426" s="276"/>
      <c r="AJ426" s="276"/>
      <c r="AK426" s="276"/>
      <c r="AL426" s="276"/>
      <c r="AM426" s="276"/>
      <c r="AN426" s="276"/>
      <c r="AO426" s="276"/>
      <c r="AP426" s="276"/>
      <c r="AQ426" s="276"/>
      <c r="AR426" s="276"/>
      <c r="AS426" s="276"/>
      <c r="AT426" s="276"/>
      <c r="AU426" s="276"/>
      <c r="AV426" s="276"/>
      <c r="AW426" s="276"/>
      <c r="AX426" s="276"/>
      <c r="AY426" s="276"/>
      <c r="AZ426" s="276"/>
      <c r="BA426" s="276"/>
      <c r="BB426" s="276"/>
      <c r="BC426" s="276"/>
      <c r="BD426" s="276"/>
      <c r="BE426" s="276"/>
      <c r="BF426" s="276"/>
      <c r="BG426" s="276"/>
      <c r="BH426" s="276"/>
    </row>
    <row r="427" spans="1:60" s="141" customFormat="1" ht="15" customHeight="1" x14ac:dyDescent="0.2">
      <c r="A427" s="10"/>
      <c r="B427" s="28"/>
      <c r="C427" s="35"/>
      <c r="D427" s="121"/>
      <c r="E427" s="32"/>
      <c r="F427" s="1029"/>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76"/>
      <c r="AE427" s="276"/>
      <c r="AF427" s="276"/>
      <c r="AG427" s="276"/>
      <c r="AH427" s="276"/>
      <c r="AI427" s="276"/>
      <c r="AJ427" s="276"/>
      <c r="AK427" s="276"/>
      <c r="AL427" s="276"/>
      <c r="AM427" s="276"/>
      <c r="AN427" s="276"/>
      <c r="AO427" s="276"/>
      <c r="AP427" s="276"/>
      <c r="AQ427" s="276"/>
      <c r="AR427" s="276"/>
      <c r="AS427" s="276"/>
      <c r="AT427" s="276"/>
      <c r="AU427" s="276"/>
      <c r="AV427" s="276"/>
      <c r="AW427" s="276"/>
      <c r="AX427" s="276"/>
      <c r="AY427" s="276"/>
      <c r="AZ427" s="276"/>
      <c r="BA427" s="276"/>
      <c r="BB427" s="276"/>
      <c r="BC427" s="276"/>
      <c r="BD427" s="276"/>
      <c r="BE427" s="276"/>
      <c r="BF427" s="276"/>
      <c r="BG427" s="276"/>
      <c r="BH427" s="276"/>
    </row>
    <row r="428" spans="1:60" s="141" customFormat="1" ht="15" customHeight="1" x14ac:dyDescent="0.2">
      <c r="A428" s="10"/>
      <c r="B428" s="28"/>
      <c r="C428" s="35"/>
      <c r="D428" s="121"/>
      <c r="E428" s="32"/>
      <c r="F428" s="1029"/>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276"/>
      <c r="AF428" s="276"/>
      <c r="AG428" s="276"/>
      <c r="AH428" s="276"/>
      <c r="AI428" s="276"/>
      <c r="AJ428" s="276"/>
      <c r="AK428" s="276"/>
      <c r="AL428" s="276"/>
      <c r="AM428" s="276"/>
      <c r="AN428" s="276"/>
      <c r="AO428" s="276"/>
      <c r="AP428" s="276"/>
      <c r="AQ428" s="276"/>
      <c r="AR428" s="276"/>
      <c r="AS428" s="276"/>
      <c r="AT428" s="276"/>
      <c r="AU428" s="276"/>
      <c r="AV428" s="276"/>
      <c r="AW428" s="276"/>
      <c r="AX428" s="276"/>
      <c r="AY428" s="276"/>
      <c r="AZ428" s="276"/>
      <c r="BA428" s="276"/>
      <c r="BB428" s="276"/>
      <c r="BC428" s="276"/>
      <c r="BD428" s="276"/>
      <c r="BE428" s="276"/>
      <c r="BF428" s="276"/>
      <c r="BG428" s="276"/>
      <c r="BH428" s="276"/>
    </row>
    <row r="429" spans="1:60" s="141" customFormat="1" ht="15" customHeight="1" x14ac:dyDescent="0.2">
      <c r="A429" s="10"/>
      <c r="B429" s="28"/>
      <c r="C429" s="35"/>
      <c r="D429" s="121"/>
      <c r="E429" s="32"/>
      <c r="F429" s="1029"/>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76"/>
      <c r="AE429" s="276"/>
      <c r="AF429" s="276"/>
      <c r="AG429" s="276"/>
      <c r="AH429" s="276"/>
      <c r="AI429" s="276"/>
      <c r="AJ429" s="276"/>
      <c r="AK429" s="276"/>
      <c r="AL429" s="276"/>
      <c r="AM429" s="276"/>
      <c r="AN429" s="276"/>
      <c r="AO429" s="276"/>
      <c r="AP429" s="276"/>
      <c r="AQ429" s="276"/>
      <c r="AR429" s="276"/>
      <c r="AS429" s="276"/>
      <c r="AT429" s="276"/>
      <c r="AU429" s="276"/>
      <c r="AV429" s="276"/>
      <c r="AW429" s="276"/>
      <c r="AX429" s="276"/>
      <c r="AY429" s="276"/>
      <c r="AZ429" s="276"/>
      <c r="BA429" s="276"/>
      <c r="BB429" s="276"/>
      <c r="BC429" s="276"/>
      <c r="BD429" s="276"/>
      <c r="BE429" s="276"/>
      <c r="BF429" s="276"/>
      <c r="BG429" s="276"/>
      <c r="BH429" s="276"/>
    </row>
    <row r="430" spans="1:60" s="14" customFormat="1" ht="15" customHeight="1" x14ac:dyDescent="0.2">
      <c r="A430" s="10"/>
      <c r="B430" s="28"/>
      <c r="C430" s="28"/>
      <c r="D430" s="121"/>
      <c r="E430" s="32"/>
      <c r="F430" s="113"/>
    </row>
    <row r="431" spans="1:60" s="14" customFormat="1" ht="15" customHeight="1" x14ac:dyDescent="0.2">
      <c r="A431" s="10"/>
      <c r="B431" s="28"/>
      <c r="C431" s="28"/>
      <c r="D431" s="121"/>
      <c r="E431" s="32"/>
      <c r="F431" s="113"/>
    </row>
    <row r="432" spans="1:60" s="14" customFormat="1" ht="15" customHeight="1" x14ac:dyDescent="0.2">
      <c r="A432" s="10"/>
      <c r="B432" s="28"/>
      <c r="C432" s="28"/>
      <c r="D432" s="121"/>
      <c r="E432" s="32"/>
      <c r="F432" s="113"/>
    </row>
    <row r="433" spans="1:9" s="14" customFormat="1" ht="15" customHeight="1" x14ac:dyDescent="0.2">
      <c r="A433" s="10"/>
      <c r="B433" s="28"/>
      <c r="C433" s="28"/>
      <c r="D433" s="121"/>
      <c r="E433" s="32"/>
      <c r="F433" s="113"/>
    </row>
    <row r="434" spans="1:9" s="14" customFormat="1" ht="15" customHeight="1" x14ac:dyDescent="0.2">
      <c r="A434" s="10"/>
      <c r="B434" s="28"/>
      <c r="C434" s="28"/>
      <c r="D434" s="121"/>
      <c r="E434" s="32"/>
      <c r="F434" s="113"/>
    </row>
    <row r="435" spans="1:9" s="14" customFormat="1" ht="15" customHeight="1" x14ac:dyDescent="0.2">
      <c r="A435" s="10"/>
      <c r="B435" s="28"/>
      <c r="C435" s="28"/>
      <c r="D435" s="121"/>
      <c r="E435" s="32"/>
      <c r="F435" s="113"/>
    </row>
    <row r="436" spans="1:9" s="14" customFormat="1" ht="15" customHeight="1" x14ac:dyDescent="0.2">
      <c r="A436" s="10"/>
      <c r="B436" s="28"/>
      <c r="C436" s="28"/>
      <c r="D436" s="121"/>
      <c r="E436" s="32"/>
      <c r="F436" s="113"/>
    </row>
    <row r="437" spans="1:9" s="14" customFormat="1" ht="15" customHeight="1" x14ac:dyDescent="0.2">
      <c r="A437" s="10"/>
      <c r="B437" s="28"/>
      <c r="C437" s="28"/>
      <c r="D437" s="121"/>
      <c r="E437" s="32"/>
      <c r="F437" s="113"/>
    </row>
    <row r="438" spans="1:9" s="14" customFormat="1" ht="15" customHeight="1" x14ac:dyDescent="0.2">
      <c r="A438" s="10"/>
      <c r="B438" s="28"/>
      <c r="C438" s="28"/>
      <c r="D438" s="121"/>
      <c r="E438" s="32"/>
      <c r="F438" s="113"/>
    </row>
    <row r="439" spans="1:9" s="14" customFormat="1" ht="15" customHeight="1" x14ac:dyDescent="0.2">
      <c r="A439" s="10"/>
      <c r="B439" s="28"/>
      <c r="C439" s="28"/>
      <c r="D439" s="121"/>
      <c r="E439" s="32"/>
      <c r="F439" s="113"/>
    </row>
    <row r="440" spans="1:9" s="14" customFormat="1" ht="15" customHeight="1" x14ac:dyDescent="0.2">
      <c r="A440" s="10"/>
      <c r="B440" s="28"/>
      <c r="C440" s="28"/>
      <c r="D440" s="121"/>
      <c r="E440" s="32"/>
      <c r="F440" s="113"/>
    </row>
    <row r="441" spans="1:9" s="14" customFormat="1" ht="15" customHeight="1" x14ac:dyDescent="0.2">
      <c r="A441" s="10"/>
      <c r="B441" s="28"/>
      <c r="C441" s="28"/>
      <c r="D441" s="121"/>
      <c r="E441" s="32"/>
      <c r="F441" s="113"/>
    </row>
    <row r="442" spans="1:9" s="14" customFormat="1" ht="15" customHeight="1" x14ac:dyDescent="0.2">
      <c r="A442" s="10"/>
      <c r="B442" s="28"/>
      <c r="C442" s="28"/>
      <c r="D442" s="121"/>
      <c r="E442" s="32"/>
      <c r="F442" s="113"/>
    </row>
    <row r="443" spans="1:9" s="14" customFormat="1" ht="15" customHeight="1" x14ac:dyDescent="0.25">
      <c r="A443" s="1171" t="s">
        <v>0</v>
      </c>
      <c r="B443" s="1171"/>
      <c r="C443" s="1171"/>
      <c r="D443" s="1171"/>
      <c r="E443" s="1171"/>
      <c r="F443" s="1171"/>
      <c r="I443" s="1015"/>
    </row>
    <row r="444" spans="1:9" s="14" customFormat="1" ht="15" customHeight="1" x14ac:dyDescent="0.25">
      <c r="A444" s="1171" t="s">
        <v>1</v>
      </c>
      <c r="B444" s="1171"/>
      <c r="C444" s="1171"/>
      <c r="D444" s="1171"/>
      <c r="E444" s="1171"/>
      <c r="F444" s="1171"/>
    </row>
    <row r="445" spans="1:9" s="14" customFormat="1" ht="15" customHeight="1" x14ac:dyDescent="0.25">
      <c r="A445" s="1173" t="s">
        <v>13521</v>
      </c>
      <c r="B445" s="1173"/>
      <c r="C445" s="1173"/>
      <c r="D445" s="1173"/>
      <c r="E445" s="1173"/>
      <c r="F445" s="1173"/>
    </row>
    <row r="446" spans="1:9" s="14" customFormat="1" ht="15" customHeight="1" x14ac:dyDescent="0.25">
      <c r="A446" s="1173" t="s">
        <v>2</v>
      </c>
      <c r="B446" s="1173"/>
      <c r="C446" s="1173"/>
      <c r="D446" s="1173"/>
      <c r="E446" s="1173"/>
      <c r="F446" s="1173"/>
    </row>
    <row r="447" spans="1:9" s="14" customFormat="1" ht="15" customHeight="1" x14ac:dyDescent="0.25">
      <c r="A447" s="626"/>
      <c r="B447" s="627"/>
      <c r="C447" s="628"/>
      <c r="D447" s="629"/>
      <c r="E447" s="630"/>
      <c r="F447" s="631"/>
    </row>
    <row r="448" spans="1:9" s="14" customFormat="1" ht="33" customHeight="1" x14ac:dyDescent="0.2">
      <c r="A448" s="1309" t="s">
        <v>17</v>
      </c>
      <c r="B448" s="1309"/>
      <c r="C448" s="1309"/>
      <c r="D448" s="1309"/>
      <c r="E448" s="1309"/>
      <c r="F448" s="1309"/>
    </row>
    <row r="449" spans="1:11" s="14" customFormat="1" ht="33" customHeight="1" x14ac:dyDescent="0.2">
      <c r="A449" s="1309" t="s">
        <v>4</v>
      </c>
      <c r="B449" s="1309"/>
      <c r="C449" s="1309"/>
      <c r="D449" s="1309"/>
      <c r="E449" s="1309"/>
      <c r="F449" s="726">
        <v>1355549.09</v>
      </c>
    </row>
    <row r="450" spans="1:11" s="14" customFormat="1" ht="34.5" customHeight="1" x14ac:dyDescent="0.2">
      <c r="A450" s="1073" t="s">
        <v>5</v>
      </c>
      <c r="B450" s="1073" t="s">
        <v>6</v>
      </c>
      <c r="C450" s="1073" t="s">
        <v>18</v>
      </c>
      <c r="D450" s="1073" t="s">
        <v>8</v>
      </c>
      <c r="E450" s="1073" t="s">
        <v>9</v>
      </c>
      <c r="F450" s="1073" t="s">
        <v>6181</v>
      </c>
    </row>
    <row r="451" spans="1:11" s="14" customFormat="1" ht="15" customHeight="1" x14ac:dyDescent="0.2">
      <c r="A451" s="615"/>
      <c r="B451" s="359"/>
      <c r="C451" s="616" t="s">
        <v>387</v>
      </c>
      <c r="D451" s="715">
        <v>220241.91</v>
      </c>
      <c r="E451" s="447"/>
      <c r="F451" s="619">
        <f>F449+D451</f>
        <v>1575791</v>
      </c>
      <c r="H451" s="829"/>
    </row>
    <row r="452" spans="1:11" s="14" customFormat="1" ht="15" customHeight="1" x14ac:dyDescent="0.2">
      <c r="A452" s="87"/>
      <c r="B452" s="1"/>
      <c r="C452" s="2" t="s">
        <v>19</v>
      </c>
      <c r="D452" s="716">
        <v>149841546</v>
      </c>
      <c r="E452" s="40"/>
      <c r="F452" s="619">
        <f>F451+D452</f>
        <v>151417337</v>
      </c>
    </row>
    <row r="453" spans="1:11" s="14" customFormat="1" ht="15" customHeight="1" x14ac:dyDescent="0.2">
      <c r="A453" s="87"/>
      <c r="B453" s="1"/>
      <c r="C453" s="2" t="s">
        <v>19</v>
      </c>
      <c r="D453" s="716"/>
      <c r="E453" s="40"/>
      <c r="F453" s="619">
        <f>F452+D453</f>
        <v>151417337</v>
      </c>
      <c r="H453" s="829"/>
    </row>
    <row r="454" spans="1:11" s="14" customFormat="1" ht="15" customHeight="1" x14ac:dyDescent="0.2">
      <c r="A454" s="87"/>
      <c r="B454" s="1"/>
      <c r="C454" s="2" t="s">
        <v>20</v>
      </c>
      <c r="D454" s="716"/>
      <c r="E454" s="717"/>
      <c r="F454" s="619">
        <f>F453+D454</f>
        <v>151417337</v>
      </c>
    </row>
    <row r="455" spans="1:11" s="14" customFormat="1" ht="15" customHeight="1" x14ac:dyDescent="0.2">
      <c r="A455" s="87"/>
      <c r="B455" s="1"/>
      <c r="C455" s="2" t="s">
        <v>13099</v>
      </c>
      <c r="D455" s="716"/>
      <c r="E455" s="717"/>
      <c r="F455" s="619">
        <f>F454+D455</f>
        <v>151417337</v>
      </c>
      <c r="G455" s="857"/>
      <c r="H455" s="857"/>
      <c r="I455" s="857"/>
      <c r="J455" s="857"/>
      <c r="K455" s="857"/>
    </row>
    <row r="456" spans="1:11" s="14" customFormat="1" ht="15" customHeight="1" x14ac:dyDescent="0.2">
      <c r="A456" s="87"/>
      <c r="B456" s="1"/>
      <c r="C456" s="2" t="s">
        <v>11717</v>
      </c>
      <c r="D456" s="716">
        <v>9384</v>
      </c>
      <c r="E456" s="717"/>
      <c r="F456" s="619">
        <f>F455+D456</f>
        <v>151426721</v>
      </c>
      <c r="G456" s="857"/>
    </row>
    <row r="457" spans="1:11" s="14" customFormat="1" ht="15" customHeight="1" x14ac:dyDescent="0.2">
      <c r="A457" s="87"/>
      <c r="B457" s="1"/>
      <c r="C457" s="530" t="s">
        <v>2479</v>
      </c>
      <c r="D457" s="717"/>
      <c r="E457" s="717">
        <v>200859.87</v>
      </c>
      <c r="F457" s="619">
        <f>F456-E457</f>
        <v>151225861.13</v>
      </c>
    </row>
    <row r="458" spans="1:11" s="14" customFormat="1" ht="15" customHeight="1" x14ac:dyDescent="0.2">
      <c r="A458" s="87"/>
      <c r="B458" s="1"/>
      <c r="C458" s="2" t="s">
        <v>1090</v>
      </c>
      <c r="D458" s="717"/>
      <c r="E458" s="763">
        <v>882.19</v>
      </c>
      <c r="F458" s="619">
        <f>F457-E458</f>
        <v>151224978.94</v>
      </c>
    </row>
    <row r="459" spans="1:11" s="14" customFormat="1" ht="15" customHeight="1" x14ac:dyDescent="0.2">
      <c r="A459" s="87"/>
      <c r="B459" s="242"/>
      <c r="C459" s="2" t="s">
        <v>1083</v>
      </c>
      <c r="D459" s="62"/>
      <c r="E459" s="711">
        <v>1000</v>
      </c>
      <c r="F459" s="619">
        <f>F458-E459</f>
        <v>151223978.94</v>
      </c>
    </row>
    <row r="460" spans="1:11" s="14" customFormat="1" ht="15" customHeight="1" x14ac:dyDescent="0.2">
      <c r="A460" s="87"/>
      <c r="B460" s="242"/>
      <c r="C460" s="2" t="s">
        <v>1358</v>
      </c>
      <c r="D460" s="62"/>
      <c r="E460" s="711">
        <v>175</v>
      </c>
      <c r="F460" s="619">
        <f t="shared" ref="F460" si="8">F459-E460</f>
        <v>151223803.94</v>
      </c>
    </row>
    <row r="461" spans="1:11" s="14" customFormat="1" ht="15" customHeight="1" x14ac:dyDescent="0.2">
      <c r="A461" s="134"/>
      <c r="B461" s="27"/>
      <c r="C461" s="538" t="s">
        <v>2484</v>
      </c>
      <c r="D461" s="95"/>
      <c r="E461" s="472">
        <v>233055.18</v>
      </c>
      <c r="F461" s="619">
        <f>F460-E461</f>
        <v>150990748.75999999</v>
      </c>
    </row>
    <row r="462" spans="1:11" s="14" customFormat="1" ht="35.25" customHeight="1" x14ac:dyDescent="0.2">
      <c r="A462" s="134">
        <v>44599</v>
      </c>
      <c r="B462" s="854">
        <v>103997</v>
      </c>
      <c r="C462" s="193" t="s">
        <v>13522</v>
      </c>
      <c r="D462" s="95"/>
      <c r="E462" s="42">
        <v>12474.23</v>
      </c>
      <c r="F462" s="619">
        <f t="shared" ref="F462:F486" si="9">F461-E462</f>
        <v>150978274.53</v>
      </c>
    </row>
    <row r="463" spans="1:11" s="14" customFormat="1" ht="21" customHeight="1" x14ac:dyDescent="0.2">
      <c r="A463" s="464">
        <v>44610</v>
      </c>
      <c r="B463" s="5">
        <v>103998</v>
      </c>
      <c r="C463" s="193" t="s">
        <v>41</v>
      </c>
      <c r="D463" s="95"/>
      <c r="E463" s="42">
        <v>0</v>
      </c>
      <c r="F463" s="619">
        <f t="shared" si="9"/>
        <v>150978274.53</v>
      </c>
    </row>
    <row r="464" spans="1:11" s="14" customFormat="1" ht="31.5" customHeight="1" x14ac:dyDescent="0.2">
      <c r="A464" s="887">
        <v>44610</v>
      </c>
      <c r="B464" s="212">
        <v>103999</v>
      </c>
      <c r="C464" s="457" t="s">
        <v>14169</v>
      </c>
      <c r="D464" s="265"/>
      <c r="E464" s="213">
        <v>77413.710000000006</v>
      </c>
      <c r="F464" s="619">
        <f t="shared" si="9"/>
        <v>150900860.81999999</v>
      </c>
    </row>
    <row r="465" spans="1:60" s="14" customFormat="1" ht="47.25" customHeight="1" x14ac:dyDescent="0.2">
      <c r="A465" s="758">
        <v>44610</v>
      </c>
      <c r="B465" s="293" t="s">
        <v>14168</v>
      </c>
      <c r="C465" s="214" t="s">
        <v>14170</v>
      </c>
      <c r="D465" s="95"/>
      <c r="E465" s="472">
        <v>26268</v>
      </c>
      <c r="F465" s="619">
        <f t="shared" si="9"/>
        <v>150874592.81999999</v>
      </c>
    </row>
    <row r="466" spans="1:60" s="14" customFormat="1" ht="29.25" customHeight="1" x14ac:dyDescent="0.2">
      <c r="A466" s="973">
        <v>44613</v>
      </c>
      <c r="B466" s="139" t="s">
        <v>14204</v>
      </c>
      <c r="C466" s="897" t="s">
        <v>14315</v>
      </c>
      <c r="D466" s="95"/>
      <c r="E466" s="153">
        <v>81959.63</v>
      </c>
      <c r="F466" s="619">
        <f t="shared" si="9"/>
        <v>150792633.19</v>
      </c>
    </row>
    <row r="467" spans="1:60" s="14" customFormat="1" ht="27.75" customHeight="1" x14ac:dyDescent="0.2">
      <c r="A467" s="973">
        <v>44613</v>
      </c>
      <c r="B467" s="139" t="s">
        <v>14205</v>
      </c>
      <c r="C467" s="897" t="s">
        <v>14316</v>
      </c>
      <c r="D467" s="95"/>
      <c r="E467" s="153">
        <v>81959.63</v>
      </c>
      <c r="F467" s="619">
        <f t="shared" si="9"/>
        <v>150710673.56</v>
      </c>
    </row>
    <row r="468" spans="1:60" s="14" customFormat="1" ht="22.5" customHeight="1" x14ac:dyDescent="0.2">
      <c r="A468" s="464">
        <v>44615</v>
      </c>
      <c r="B468" s="139" t="s">
        <v>14281</v>
      </c>
      <c r="C468" s="532" t="s">
        <v>14282</v>
      </c>
      <c r="D468" s="176"/>
      <c r="E468" s="42">
        <v>51837820.030000001</v>
      </c>
      <c r="F468" s="619">
        <f t="shared" si="9"/>
        <v>98872853.530000001</v>
      </c>
    </row>
    <row r="469" spans="1:60" s="14" customFormat="1" ht="24" customHeight="1" x14ac:dyDescent="0.2">
      <c r="A469" s="464">
        <v>44615</v>
      </c>
      <c r="B469" s="139" t="s">
        <v>14283</v>
      </c>
      <c r="C469" s="193" t="s">
        <v>14296</v>
      </c>
      <c r="D469" s="95"/>
      <c r="E469" s="42">
        <v>4694768.24</v>
      </c>
      <c r="F469" s="619">
        <f t="shared" si="9"/>
        <v>94178085.290000007</v>
      </c>
    </row>
    <row r="470" spans="1:60" s="14" customFormat="1" ht="23.25" customHeight="1" x14ac:dyDescent="0.2">
      <c r="A470" s="464">
        <v>44615</v>
      </c>
      <c r="B470" s="139" t="s">
        <v>14284</v>
      </c>
      <c r="C470" s="193" t="s">
        <v>14297</v>
      </c>
      <c r="D470" s="95"/>
      <c r="E470" s="42">
        <v>3574340.03</v>
      </c>
      <c r="F470" s="619">
        <f t="shared" si="9"/>
        <v>90603745.260000005</v>
      </c>
    </row>
    <row r="471" spans="1:60" s="14" customFormat="1" ht="31.5" customHeight="1" x14ac:dyDescent="0.2">
      <c r="A471" s="464">
        <v>44615</v>
      </c>
      <c r="B471" s="139" t="s">
        <v>14285</v>
      </c>
      <c r="C471" s="193" t="s">
        <v>14298</v>
      </c>
      <c r="D471" s="265"/>
      <c r="E471" s="42">
        <v>3883464.68</v>
      </c>
      <c r="F471" s="619">
        <f t="shared" si="9"/>
        <v>86720280.579999998</v>
      </c>
      <c r="H471" s="1059"/>
      <c r="I471" s="698"/>
      <c r="J471" s="35"/>
      <c r="K471" s="121"/>
      <c r="L471" s="32"/>
    </row>
    <row r="472" spans="1:60" s="628" customFormat="1" ht="21.75" customHeight="1" x14ac:dyDescent="0.25">
      <c r="A472" s="464">
        <v>44615</v>
      </c>
      <c r="B472" s="139" t="s">
        <v>14286</v>
      </c>
      <c r="C472" s="193" t="s">
        <v>14299</v>
      </c>
      <c r="D472" s="265"/>
      <c r="E472" s="42">
        <v>3408843.98</v>
      </c>
      <c r="F472" s="619">
        <f t="shared" si="9"/>
        <v>83311436.599999994</v>
      </c>
      <c r="G472" s="743"/>
      <c r="H472" s="743"/>
      <c r="I472" s="743"/>
      <c r="J472" s="743"/>
      <c r="K472" s="743"/>
      <c r="L472" s="743"/>
      <c r="M472" s="743"/>
      <c r="N472" s="743"/>
      <c r="O472" s="743"/>
      <c r="P472" s="743"/>
      <c r="Q472" s="743"/>
      <c r="R472" s="743"/>
      <c r="S472" s="743"/>
      <c r="T472" s="743"/>
      <c r="U472" s="743"/>
      <c r="V472" s="743"/>
      <c r="W472" s="743"/>
      <c r="X472" s="743"/>
      <c r="Y472" s="743"/>
      <c r="Z472" s="743"/>
      <c r="AA472" s="743"/>
      <c r="AB472" s="743"/>
      <c r="AC472" s="743"/>
      <c r="AD472" s="743"/>
      <c r="AE472" s="743"/>
      <c r="AF472" s="743"/>
      <c r="AG472" s="743"/>
      <c r="AH472" s="743"/>
      <c r="AI472" s="743"/>
      <c r="AJ472" s="743"/>
      <c r="AK472" s="743"/>
      <c r="AL472" s="743"/>
      <c r="AM472" s="743"/>
      <c r="AN472" s="743"/>
      <c r="AO472" s="743"/>
      <c r="AP472" s="743"/>
      <c r="AQ472" s="743"/>
      <c r="AR472" s="743"/>
      <c r="AS472" s="743"/>
      <c r="AT472" s="743"/>
      <c r="AU472" s="743"/>
      <c r="AV472" s="743"/>
      <c r="AW472" s="743"/>
      <c r="AX472" s="743"/>
      <c r="AY472" s="743"/>
      <c r="AZ472" s="743"/>
      <c r="BA472" s="743"/>
      <c r="BB472" s="743"/>
      <c r="BC472" s="743"/>
      <c r="BD472" s="743"/>
      <c r="BE472" s="743"/>
      <c r="BF472" s="743"/>
      <c r="BG472" s="743"/>
      <c r="BH472" s="743"/>
    </row>
    <row r="473" spans="1:60" s="628" customFormat="1" ht="33" customHeight="1" x14ac:dyDescent="0.25">
      <c r="A473" s="464">
        <v>44615</v>
      </c>
      <c r="B473" s="139" t="s">
        <v>14287</v>
      </c>
      <c r="C473" s="193" t="s">
        <v>14300</v>
      </c>
      <c r="D473" s="95"/>
      <c r="E473" s="42">
        <v>1528293.87</v>
      </c>
      <c r="F473" s="619">
        <f t="shared" si="9"/>
        <v>81783142.729999989</v>
      </c>
      <c r="G473" s="743"/>
      <c r="H473" s="743"/>
      <c r="I473" s="743"/>
      <c r="J473" s="743"/>
      <c r="K473" s="743"/>
      <c r="L473" s="743"/>
      <c r="M473" s="743"/>
      <c r="N473" s="743"/>
      <c r="O473" s="743"/>
      <c r="P473" s="743"/>
      <c r="Q473" s="743"/>
      <c r="R473" s="743"/>
      <c r="S473" s="743"/>
      <c r="T473" s="743"/>
      <c r="U473" s="743"/>
      <c r="V473" s="743"/>
      <c r="W473" s="743"/>
      <c r="X473" s="743"/>
      <c r="Y473" s="743"/>
      <c r="Z473" s="743"/>
      <c r="AA473" s="743"/>
      <c r="AB473" s="743"/>
      <c r="AC473" s="743"/>
      <c r="AD473" s="743"/>
      <c r="AE473" s="743"/>
      <c r="AF473" s="743"/>
      <c r="AG473" s="743"/>
      <c r="AH473" s="743"/>
      <c r="AI473" s="743"/>
      <c r="AJ473" s="743"/>
      <c r="AK473" s="743"/>
      <c r="AL473" s="743"/>
      <c r="AM473" s="743"/>
      <c r="AN473" s="743"/>
      <c r="AO473" s="743"/>
      <c r="AP473" s="743"/>
      <c r="AQ473" s="743"/>
      <c r="AR473" s="743"/>
      <c r="AS473" s="743"/>
      <c r="AT473" s="743"/>
      <c r="AU473" s="743"/>
      <c r="AV473" s="743"/>
      <c r="AW473" s="743"/>
      <c r="AX473" s="743"/>
      <c r="AY473" s="743"/>
      <c r="AZ473" s="743"/>
      <c r="BA473" s="743"/>
      <c r="BB473" s="743"/>
      <c r="BC473" s="743"/>
      <c r="BD473" s="743"/>
      <c r="BE473" s="743"/>
      <c r="BF473" s="743"/>
      <c r="BG473" s="743"/>
      <c r="BH473" s="743"/>
    </row>
    <row r="474" spans="1:60" s="628" customFormat="1" ht="32.25" customHeight="1" x14ac:dyDescent="0.25">
      <c r="A474" s="464">
        <v>44615</v>
      </c>
      <c r="B474" s="139" t="s">
        <v>14288</v>
      </c>
      <c r="C474" s="193" t="s">
        <v>14301</v>
      </c>
      <c r="D474" s="95"/>
      <c r="E474" s="42">
        <v>142318.1</v>
      </c>
      <c r="F474" s="619">
        <f t="shared" si="9"/>
        <v>81640824.629999995</v>
      </c>
      <c r="G474" s="743"/>
      <c r="H474" s="743"/>
      <c r="I474" s="743"/>
      <c r="J474" s="743"/>
      <c r="K474" s="743"/>
      <c r="L474" s="743"/>
      <c r="M474" s="743"/>
      <c r="N474" s="743"/>
      <c r="O474" s="743"/>
      <c r="P474" s="743"/>
      <c r="Q474" s="743"/>
      <c r="R474" s="743"/>
      <c r="S474" s="743"/>
      <c r="T474" s="743"/>
      <c r="U474" s="743"/>
      <c r="V474" s="743"/>
      <c r="W474" s="743"/>
      <c r="X474" s="743"/>
      <c r="Y474" s="743"/>
      <c r="Z474" s="743"/>
      <c r="AA474" s="743"/>
      <c r="AB474" s="743"/>
      <c r="AC474" s="743"/>
      <c r="AD474" s="743"/>
      <c r="AE474" s="743"/>
      <c r="AF474" s="743"/>
      <c r="AG474" s="743"/>
      <c r="AH474" s="743"/>
      <c r="AI474" s="743"/>
      <c r="AJ474" s="743"/>
      <c r="AK474" s="743"/>
      <c r="AL474" s="743"/>
      <c r="AM474" s="743"/>
      <c r="AN474" s="743"/>
      <c r="AO474" s="743"/>
      <c r="AP474" s="743"/>
      <c r="AQ474" s="743"/>
      <c r="AR474" s="743"/>
      <c r="AS474" s="743"/>
      <c r="AT474" s="743"/>
      <c r="AU474" s="743"/>
      <c r="AV474" s="743"/>
      <c r="AW474" s="743"/>
      <c r="AX474" s="743"/>
      <c r="AY474" s="743"/>
      <c r="AZ474" s="743"/>
      <c r="BA474" s="743"/>
      <c r="BB474" s="743"/>
      <c r="BC474" s="743"/>
      <c r="BD474" s="743"/>
      <c r="BE474" s="743"/>
      <c r="BF474" s="743"/>
      <c r="BG474" s="743"/>
      <c r="BH474" s="743"/>
    </row>
    <row r="475" spans="1:60" s="628" customFormat="1" ht="20.25" customHeight="1" x14ac:dyDescent="0.25">
      <c r="A475" s="464">
        <v>44615</v>
      </c>
      <c r="B475" s="139" t="s">
        <v>14289</v>
      </c>
      <c r="C475" s="193" t="s">
        <v>14302</v>
      </c>
      <c r="D475" s="95"/>
      <c r="E475" s="42">
        <v>53070.57</v>
      </c>
      <c r="F475" s="619">
        <f t="shared" si="9"/>
        <v>81587754.060000002</v>
      </c>
      <c r="G475" s="743"/>
      <c r="H475" s="743"/>
      <c r="I475" s="743"/>
      <c r="J475" s="743"/>
      <c r="K475" s="743"/>
      <c r="L475" s="743"/>
      <c r="M475" s="743"/>
      <c r="N475" s="743"/>
      <c r="O475" s="743"/>
      <c r="P475" s="743"/>
      <c r="Q475" s="743"/>
      <c r="R475" s="743"/>
      <c r="S475" s="743"/>
      <c r="T475" s="743"/>
      <c r="U475" s="743"/>
      <c r="V475" s="743"/>
      <c r="W475" s="743"/>
      <c r="X475" s="743"/>
      <c r="Y475" s="743"/>
      <c r="Z475" s="743"/>
      <c r="AA475" s="743"/>
      <c r="AB475" s="743"/>
      <c r="AC475" s="743"/>
      <c r="AD475" s="743"/>
      <c r="AE475" s="743"/>
      <c r="AF475" s="743"/>
      <c r="AG475" s="743"/>
      <c r="AH475" s="743"/>
      <c r="AI475" s="743"/>
      <c r="AJ475" s="743"/>
      <c r="AK475" s="743"/>
      <c r="AL475" s="743"/>
      <c r="AM475" s="743"/>
      <c r="AN475" s="743"/>
      <c r="AO475" s="743"/>
      <c r="AP475" s="743"/>
      <c r="AQ475" s="743"/>
      <c r="AR475" s="743"/>
      <c r="AS475" s="743"/>
      <c r="AT475" s="743"/>
      <c r="AU475" s="743"/>
      <c r="AV475" s="743"/>
      <c r="AW475" s="743"/>
      <c r="AX475" s="743"/>
      <c r="AY475" s="743"/>
      <c r="AZ475" s="743"/>
      <c r="BA475" s="743"/>
      <c r="BB475" s="743"/>
      <c r="BC475" s="743"/>
      <c r="BD475" s="743"/>
      <c r="BE475" s="743"/>
      <c r="BF475" s="743"/>
      <c r="BG475" s="743"/>
      <c r="BH475" s="743"/>
    </row>
    <row r="476" spans="1:60" s="628" customFormat="1" ht="34.5" customHeight="1" x14ac:dyDescent="0.25">
      <c r="A476" s="464">
        <v>44615</v>
      </c>
      <c r="B476" s="139" t="s">
        <v>14290</v>
      </c>
      <c r="C476" s="193" t="s">
        <v>14303</v>
      </c>
      <c r="D476" s="95"/>
      <c r="E476" s="42">
        <v>47661</v>
      </c>
      <c r="F476" s="619">
        <f t="shared" si="9"/>
        <v>81540093.060000002</v>
      </c>
      <c r="G476" s="743"/>
      <c r="H476" s="743"/>
      <c r="I476" s="743"/>
      <c r="J476" s="743"/>
      <c r="K476" s="743"/>
      <c r="L476" s="743"/>
      <c r="M476" s="743"/>
      <c r="N476" s="743"/>
      <c r="O476" s="743"/>
      <c r="P476" s="743"/>
      <c r="Q476" s="743"/>
      <c r="R476" s="743"/>
      <c r="S476" s="743"/>
      <c r="T476" s="743"/>
      <c r="U476" s="743"/>
      <c r="V476" s="743"/>
      <c r="W476" s="743"/>
      <c r="X476" s="743"/>
      <c r="Y476" s="743"/>
      <c r="Z476" s="743"/>
      <c r="AA476" s="743"/>
      <c r="AB476" s="743"/>
      <c r="AC476" s="743"/>
      <c r="AD476" s="743"/>
      <c r="AE476" s="743"/>
      <c r="AF476" s="743"/>
      <c r="AG476" s="743"/>
      <c r="AH476" s="743"/>
      <c r="AI476" s="743"/>
      <c r="AJ476" s="743"/>
      <c r="AK476" s="743"/>
      <c r="AL476" s="743"/>
      <c r="AM476" s="743"/>
      <c r="AN476" s="743"/>
      <c r="AO476" s="743"/>
      <c r="AP476" s="743"/>
      <c r="AQ476" s="743"/>
      <c r="AR476" s="743"/>
      <c r="AS476" s="743"/>
      <c r="AT476" s="743"/>
      <c r="AU476" s="743"/>
      <c r="AV476" s="743"/>
      <c r="AW476" s="743"/>
      <c r="AX476" s="743"/>
      <c r="AY476" s="743"/>
      <c r="AZ476" s="743"/>
      <c r="BA476" s="743"/>
      <c r="BB476" s="743"/>
      <c r="BC476" s="743"/>
      <c r="BD476" s="743"/>
      <c r="BE476" s="743"/>
      <c r="BF476" s="743"/>
      <c r="BG476" s="743"/>
      <c r="BH476" s="743"/>
    </row>
    <row r="477" spans="1:60" s="628" customFormat="1" ht="30" customHeight="1" x14ac:dyDescent="0.25">
      <c r="A477" s="464">
        <v>44615</v>
      </c>
      <c r="B477" s="139" t="s">
        <v>14291</v>
      </c>
      <c r="C477" s="193" t="s">
        <v>14304</v>
      </c>
      <c r="D477" s="95"/>
      <c r="E477" s="42">
        <v>36474.019999999997</v>
      </c>
      <c r="F477" s="619">
        <f t="shared" si="9"/>
        <v>81503619.040000007</v>
      </c>
      <c r="G477" s="743"/>
      <c r="H477" s="743"/>
      <c r="I477" s="743"/>
      <c r="J477" s="743"/>
      <c r="K477" s="743"/>
      <c r="L477" s="743"/>
      <c r="M477" s="743"/>
      <c r="N477" s="743"/>
      <c r="O477" s="743"/>
      <c r="P477" s="743"/>
      <c r="Q477" s="743"/>
      <c r="R477" s="743"/>
      <c r="S477" s="743"/>
      <c r="T477" s="743"/>
      <c r="U477" s="743"/>
      <c r="V477" s="743"/>
      <c r="W477" s="743"/>
      <c r="X477" s="743"/>
      <c r="Y477" s="743"/>
      <c r="Z477" s="743"/>
      <c r="AA477" s="743"/>
      <c r="AB477" s="743"/>
      <c r="AC477" s="743"/>
      <c r="AD477" s="743"/>
      <c r="AE477" s="743"/>
      <c r="AF477" s="743"/>
      <c r="AG477" s="743"/>
      <c r="AH477" s="743"/>
      <c r="AI477" s="743"/>
      <c r="AJ477" s="743"/>
      <c r="AK477" s="743"/>
      <c r="AL477" s="743"/>
      <c r="AM477" s="743"/>
      <c r="AN477" s="743"/>
      <c r="AO477" s="743"/>
      <c r="AP477" s="743"/>
      <c r="AQ477" s="743"/>
      <c r="AR477" s="743"/>
      <c r="AS477" s="743"/>
      <c r="AT477" s="743"/>
      <c r="AU477" s="743"/>
      <c r="AV477" s="743"/>
      <c r="AW477" s="743"/>
      <c r="AX477" s="743"/>
      <c r="AY477" s="743"/>
      <c r="AZ477" s="743"/>
      <c r="BA477" s="743"/>
      <c r="BB477" s="743"/>
      <c r="BC477" s="743"/>
      <c r="BD477" s="743"/>
      <c r="BE477" s="743"/>
      <c r="BF477" s="743"/>
      <c r="BG477" s="743"/>
      <c r="BH477" s="743"/>
    </row>
    <row r="478" spans="1:60" s="628" customFormat="1" ht="35.25" customHeight="1" x14ac:dyDescent="0.25">
      <c r="A478" s="464">
        <v>44615</v>
      </c>
      <c r="B478" s="139" t="s">
        <v>14292</v>
      </c>
      <c r="C478" s="193" t="s">
        <v>14305</v>
      </c>
      <c r="D478" s="95"/>
      <c r="E478" s="42">
        <v>23497.5</v>
      </c>
      <c r="F478" s="619">
        <f t="shared" si="9"/>
        <v>81480121.540000007</v>
      </c>
      <c r="G478" s="743"/>
      <c r="H478" s="743"/>
      <c r="I478" s="743"/>
      <c r="J478" s="743"/>
      <c r="K478" s="743"/>
      <c r="L478" s="743"/>
      <c r="M478" s="743"/>
      <c r="N478" s="743"/>
      <c r="O478" s="743"/>
      <c r="P478" s="743"/>
      <c r="Q478" s="743"/>
      <c r="R478" s="743"/>
      <c r="S478" s="743"/>
      <c r="T478" s="743"/>
      <c r="U478" s="743"/>
      <c r="V478" s="743"/>
      <c r="W478" s="743"/>
      <c r="X478" s="743"/>
      <c r="Y478" s="743"/>
      <c r="Z478" s="743"/>
      <c r="AA478" s="743"/>
      <c r="AB478" s="743"/>
      <c r="AC478" s="743"/>
      <c r="AD478" s="743"/>
      <c r="AE478" s="743"/>
      <c r="AF478" s="743"/>
      <c r="AG478" s="743"/>
      <c r="AH478" s="743"/>
      <c r="AI478" s="743"/>
      <c r="AJ478" s="743"/>
      <c r="AK478" s="743"/>
      <c r="AL478" s="743"/>
      <c r="AM478" s="743"/>
      <c r="AN478" s="743"/>
      <c r="AO478" s="743"/>
      <c r="AP478" s="743"/>
      <c r="AQ478" s="743"/>
      <c r="AR478" s="743"/>
      <c r="AS478" s="743"/>
      <c r="AT478" s="743"/>
      <c r="AU478" s="743"/>
      <c r="AV478" s="743"/>
      <c r="AW478" s="743"/>
      <c r="AX478" s="743"/>
      <c r="AY478" s="743"/>
      <c r="AZ478" s="743"/>
      <c r="BA478" s="743"/>
      <c r="BB478" s="743"/>
      <c r="BC478" s="743"/>
      <c r="BD478" s="743"/>
      <c r="BE478" s="743"/>
      <c r="BF478" s="743"/>
      <c r="BG478" s="743"/>
      <c r="BH478" s="743"/>
    </row>
    <row r="479" spans="1:60" s="628" customFormat="1" ht="28.5" customHeight="1" x14ac:dyDescent="0.25">
      <c r="A479" s="464">
        <v>44615</v>
      </c>
      <c r="B479" s="139" t="s">
        <v>14293</v>
      </c>
      <c r="C479" s="193" t="s">
        <v>14306</v>
      </c>
      <c r="D479" s="95"/>
      <c r="E479" s="42">
        <v>23497.5</v>
      </c>
      <c r="F479" s="619">
        <f t="shared" si="9"/>
        <v>81456624.040000007</v>
      </c>
      <c r="G479" s="743"/>
      <c r="H479" s="743"/>
      <c r="I479" s="743"/>
      <c r="J479" s="743"/>
      <c r="K479" s="743"/>
      <c r="L479" s="743"/>
      <c r="M479" s="743"/>
      <c r="N479" s="743"/>
      <c r="O479" s="743"/>
      <c r="P479" s="743"/>
      <c r="Q479" s="743"/>
      <c r="R479" s="743"/>
      <c r="S479" s="743"/>
      <c r="T479" s="743"/>
      <c r="U479" s="743"/>
      <c r="V479" s="743"/>
      <c r="W479" s="743"/>
      <c r="X479" s="743"/>
      <c r="Y479" s="743"/>
      <c r="Z479" s="743"/>
      <c r="AA479" s="743"/>
      <c r="AB479" s="743"/>
      <c r="AC479" s="743"/>
      <c r="AD479" s="743"/>
      <c r="AE479" s="743"/>
      <c r="AF479" s="743"/>
      <c r="AG479" s="743"/>
      <c r="AH479" s="743"/>
      <c r="AI479" s="743"/>
      <c r="AJ479" s="743"/>
      <c r="AK479" s="743"/>
      <c r="AL479" s="743"/>
      <c r="AM479" s="743"/>
      <c r="AN479" s="743"/>
      <c r="AO479" s="743"/>
      <c r="AP479" s="743"/>
      <c r="AQ479" s="743"/>
      <c r="AR479" s="743"/>
      <c r="AS479" s="743"/>
      <c r="AT479" s="743"/>
      <c r="AU479" s="743"/>
      <c r="AV479" s="743"/>
      <c r="AW479" s="743"/>
      <c r="AX479" s="743"/>
      <c r="AY479" s="743"/>
      <c r="AZ479" s="743"/>
      <c r="BA479" s="743"/>
      <c r="BB479" s="743"/>
      <c r="BC479" s="743"/>
      <c r="BD479" s="743"/>
      <c r="BE479" s="743"/>
      <c r="BF479" s="743"/>
      <c r="BG479" s="743"/>
      <c r="BH479" s="743"/>
    </row>
    <row r="480" spans="1:60" s="628" customFormat="1" ht="30.75" customHeight="1" x14ac:dyDescent="0.25">
      <c r="A480" s="464">
        <v>44615</v>
      </c>
      <c r="B480" s="139" t="s">
        <v>14294</v>
      </c>
      <c r="C480" s="193" t="s">
        <v>14307</v>
      </c>
      <c r="D480" s="95"/>
      <c r="E480" s="42">
        <v>9938543.3599999994</v>
      </c>
      <c r="F480" s="619">
        <f t="shared" si="9"/>
        <v>71518080.680000007</v>
      </c>
      <c r="G480" s="743"/>
      <c r="H480" s="743"/>
      <c r="I480" s="743"/>
      <c r="J480" s="743"/>
      <c r="K480" s="743"/>
      <c r="L480" s="743"/>
      <c r="M480" s="743"/>
      <c r="N480" s="743"/>
      <c r="O480" s="743"/>
      <c r="P480" s="743"/>
      <c r="Q480" s="743"/>
      <c r="R480" s="743"/>
      <c r="S480" s="743"/>
      <c r="T480" s="743"/>
      <c r="U480" s="743"/>
      <c r="V480" s="743"/>
      <c r="W480" s="743"/>
      <c r="X480" s="743"/>
      <c r="Y480" s="743"/>
      <c r="Z480" s="743"/>
      <c r="AA480" s="743"/>
      <c r="AB480" s="743"/>
      <c r="AC480" s="743"/>
      <c r="AD480" s="743"/>
      <c r="AE480" s="743"/>
      <c r="AF480" s="743"/>
      <c r="AG480" s="743"/>
      <c r="AH480" s="743"/>
      <c r="AI480" s="743"/>
      <c r="AJ480" s="743"/>
      <c r="AK480" s="743"/>
      <c r="AL480" s="743"/>
      <c r="AM480" s="743"/>
      <c r="AN480" s="743"/>
      <c r="AO480" s="743"/>
      <c r="AP480" s="743"/>
      <c r="AQ480" s="743"/>
      <c r="AR480" s="743"/>
      <c r="AS480" s="743"/>
      <c r="AT480" s="743"/>
      <c r="AU480" s="743"/>
      <c r="AV480" s="743"/>
      <c r="AW480" s="743"/>
      <c r="AX480" s="743"/>
      <c r="AY480" s="743"/>
      <c r="AZ480" s="743"/>
      <c r="BA480" s="743"/>
      <c r="BB480" s="743"/>
      <c r="BC480" s="743"/>
      <c r="BD480" s="743"/>
      <c r="BE480" s="743"/>
      <c r="BF480" s="743"/>
      <c r="BG480" s="743"/>
      <c r="BH480" s="743"/>
    </row>
    <row r="481" spans="1:60" s="628" customFormat="1" ht="19.5" customHeight="1" x14ac:dyDescent="0.25">
      <c r="A481" s="464">
        <v>44615</v>
      </c>
      <c r="B481" s="139" t="s">
        <v>14295</v>
      </c>
      <c r="C481" s="193" t="s">
        <v>14308</v>
      </c>
      <c r="D481" s="95"/>
      <c r="E481" s="42">
        <v>52660555.369999997</v>
      </c>
      <c r="F481" s="619">
        <f t="shared" si="9"/>
        <v>18857525.31000001</v>
      </c>
      <c r="G481" s="743"/>
      <c r="H481" s="743"/>
      <c r="I481" s="743"/>
      <c r="J481" s="743"/>
      <c r="K481" s="743"/>
      <c r="L481" s="743"/>
      <c r="M481" s="743"/>
      <c r="N481" s="743"/>
      <c r="O481" s="743"/>
      <c r="P481" s="743"/>
      <c r="Q481" s="743"/>
      <c r="R481" s="743"/>
      <c r="S481" s="743"/>
      <c r="T481" s="743"/>
      <c r="U481" s="743"/>
      <c r="V481" s="743"/>
      <c r="W481" s="743"/>
      <c r="X481" s="743"/>
      <c r="Y481" s="743"/>
      <c r="Z481" s="743"/>
      <c r="AA481" s="743"/>
      <c r="AB481" s="743"/>
      <c r="AC481" s="743"/>
      <c r="AD481" s="743"/>
      <c r="AE481" s="743"/>
      <c r="AF481" s="743"/>
      <c r="AG481" s="743"/>
      <c r="AH481" s="743"/>
      <c r="AI481" s="743"/>
      <c r="AJ481" s="743"/>
      <c r="AK481" s="743"/>
      <c r="AL481" s="743"/>
      <c r="AM481" s="743"/>
      <c r="AN481" s="743"/>
      <c r="AO481" s="743"/>
      <c r="AP481" s="743"/>
      <c r="AQ481" s="743"/>
      <c r="AR481" s="743"/>
      <c r="AS481" s="743"/>
      <c r="AT481" s="743"/>
      <c r="AU481" s="743"/>
      <c r="AV481" s="743"/>
      <c r="AW481" s="743"/>
      <c r="AX481" s="743"/>
      <c r="AY481" s="743"/>
      <c r="AZ481" s="743"/>
      <c r="BA481" s="743"/>
      <c r="BB481" s="743"/>
      <c r="BC481" s="743"/>
      <c r="BD481" s="743"/>
      <c r="BE481" s="743"/>
      <c r="BF481" s="743"/>
      <c r="BG481" s="743"/>
      <c r="BH481" s="743"/>
    </row>
    <row r="482" spans="1:60" s="628" customFormat="1" ht="20.25" customHeight="1" x14ac:dyDescent="0.25">
      <c r="A482" s="134">
        <v>44616</v>
      </c>
      <c r="B482" s="252" t="s">
        <v>14334</v>
      </c>
      <c r="C482" s="214" t="s">
        <v>14308</v>
      </c>
      <c r="D482" s="95"/>
      <c r="E482" s="472">
        <v>9384</v>
      </c>
      <c r="F482" s="619">
        <f t="shared" si="9"/>
        <v>18848141.31000001</v>
      </c>
      <c r="G482" s="743"/>
      <c r="H482" s="743"/>
      <c r="I482" s="743"/>
      <c r="J482" s="743"/>
      <c r="K482" s="743"/>
      <c r="L482" s="743"/>
      <c r="M482" s="743"/>
      <c r="N482" s="743"/>
      <c r="O482" s="743"/>
      <c r="P482" s="743"/>
      <c r="Q482" s="743"/>
      <c r="R482" s="743"/>
      <c r="S482" s="743"/>
      <c r="T482" s="743"/>
      <c r="U482" s="743"/>
      <c r="V482" s="743"/>
      <c r="W482" s="743"/>
      <c r="X482" s="743"/>
      <c r="Y482" s="743"/>
      <c r="Z482" s="743"/>
      <c r="AA482" s="743"/>
      <c r="AB482" s="743"/>
      <c r="AC482" s="743"/>
      <c r="AD482" s="743"/>
      <c r="AE482" s="743"/>
      <c r="AF482" s="743"/>
      <c r="AG482" s="743"/>
      <c r="AH482" s="743"/>
      <c r="AI482" s="743"/>
      <c r="AJ482" s="743"/>
      <c r="AK482" s="743"/>
      <c r="AL482" s="743"/>
      <c r="AM482" s="743"/>
      <c r="AN482" s="743"/>
      <c r="AO482" s="743"/>
      <c r="AP482" s="743"/>
      <c r="AQ482" s="743"/>
      <c r="AR482" s="743"/>
      <c r="AS482" s="743"/>
      <c r="AT482" s="743"/>
      <c r="AU482" s="743"/>
      <c r="AV482" s="743"/>
      <c r="AW482" s="743"/>
      <c r="AX482" s="743"/>
      <c r="AY482" s="743"/>
      <c r="AZ482" s="743"/>
      <c r="BA482" s="743"/>
      <c r="BB482" s="743"/>
      <c r="BC482" s="743"/>
      <c r="BD482" s="743"/>
      <c r="BE482" s="743"/>
      <c r="BF482" s="743"/>
      <c r="BG482" s="743"/>
      <c r="BH482" s="743"/>
    </row>
    <row r="483" spans="1:60" s="628" customFormat="1" ht="22.5" customHeight="1" x14ac:dyDescent="0.25">
      <c r="A483" s="134">
        <v>44616</v>
      </c>
      <c r="B483" s="252" t="s">
        <v>14335</v>
      </c>
      <c r="C483" s="214" t="s">
        <v>14282</v>
      </c>
      <c r="D483" s="95"/>
      <c r="E483" s="472">
        <v>35568.82</v>
      </c>
      <c r="F483" s="619">
        <f t="shared" si="9"/>
        <v>18812572.49000001</v>
      </c>
      <c r="G483" s="743"/>
      <c r="H483" s="743"/>
      <c r="I483" s="743"/>
      <c r="J483" s="743"/>
      <c r="K483" s="743"/>
      <c r="L483" s="743"/>
      <c r="M483" s="743"/>
      <c r="N483" s="743"/>
      <c r="O483" s="743"/>
      <c r="P483" s="743"/>
      <c r="Q483" s="743"/>
      <c r="R483" s="743"/>
      <c r="S483" s="743"/>
      <c r="T483" s="743"/>
      <c r="U483" s="743"/>
      <c r="V483" s="743"/>
      <c r="W483" s="743"/>
      <c r="X483" s="743"/>
      <c r="Y483" s="743"/>
      <c r="Z483" s="743"/>
      <c r="AA483" s="743"/>
      <c r="AB483" s="743"/>
      <c r="AC483" s="743"/>
      <c r="AD483" s="743"/>
      <c r="AE483" s="743"/>
      <c r="AF483" s="743"/>
      <c r="AG483" s="743"/>
      <c r="AH483" s="743"/>
      <c r="AI483" s="743"/>
      <c r="AJ483" s="743"/>
      <c r="AK483" s="743"/>
      <c r="AL483" s="743"/>
      <c r="AM483" s="743"/>
      <c r="AN483" s="743"/>
      <c r="AO483" s="743"/>
      <c r="AP483" s="743"/>
      <c r="AQ483" s="743"/>
      <c r="AR483" s="743"/>
      <c r="AS483" s="743"/>
      <c r="AT483" s="743"/>
      <c r="AU483" s="743"/>
      <c r="AV483" s="743"/>
      <c r="AW483" s="743"/>
      <c r="AX483" s="743"/>
      <c r="AY483" s="743"/>
      <c r="AZ483" s="743"/>
      <c r="BA483" s="743"/>
      <c r="BB483" s="743"/>
      <c r="BC483" s="743"/>
      <c r="BD483" s="743"/>
      <c r="BE483" s="743"/>
      <c r="BF483" s="743"/>
      <c r="BG483" s="743"/>
      <c r="BH483" s="743"/>
    </row>
    <row r="484" spans="1:60" s="628" customFormat="1" ht="31.5" customHeight="1" x14ac:dyDescent="0.25">
      <c r="A484" s="134">
        <v>44616</v>
      </c>
      <c r="B484" s="252" t="s">
        <v>14333</v>
      </c>
      <c r="C484" s="214" t="s">
        <v>14307</v>
      </c>
      <c r="D484" s="95"/>
      <c r="E484" s="472">
        <v>1549742.75</v>
      </c>
      <c r="F484" s="619">
        <f t="shared" si="9"/>
        <v>17262829.74000001</v>
      </c>
      <c r="G484" s="743"/>
      <c r="H484" s="743"/>
      <c r="I484" s="743"/>
      <c r="J484" s="743"/>
      <c r="K484" s="743"/>
      <c r="L484" s="743"/>
      <c r="M484" s="743"/>
      <c r="N484" s="743"/>
      <c r="O484" s="743"/>
      <c r="P484" s="743"/>
      <c r="Q484" s="743"/>
      <c r="R484" s="743"/>
      <c r="S484" s="743"/>
      <c r="T484" s="743"/>
      <c r="U484" s="743"/>
      <c r="V484" s="743"/>
      <c r="W484" s="743"/>
      <c r="X484" s="743"/>
      <c r="Y484" s="743"/>
      <c r="Z484" s="743"/>
      <c r="AA484" s="743"/>
      <c r="AB484" s="743"/>
      <c r="AC484" s="743"/>
      <c r="AD484" s="743"/>
      <c r="AE484" s="743"/>
      <c r="AF484" s="743"/>
      <c r="AG484" s="743"/>
      <c r="AH484" s="743"/>
      <c r="AI484" s="743"/>
      <c r="AJ484" s="743"/>
      <c r="AK484" s="743"/>
      <c r="AL484" s="743"/>
      <c r="AM484" s="743"/>
      <c r="AN484" s="743"/>
      <c r="AO484" s="743"/>
      <c r="AP484" s="743"/>
      <c r="AQ484" s="743"/>
      <c r="AR484" s="743"/>
      <c r="AS484" s="743"/>
      <c r="AT484" s="743"/>
      <c r="AU484" s="743"/>
      <c r="AV484" s="743"/>
      <c r="AW484" s="743"/>
      <c r="AX484" s="743"/>
      <c r="AY484" s="743"/>
      <c r="AZ484" s="743"/>
      <c r="BA484" s="743"/>
      <c r="BB484" s="743"/>
      <c r="BC484" s="743"/>
      <c r="BD484" s="743"/>
      <c r="BE484" s="743"/>
      <c r="BF484" s="743"/>
      <c r="BG484" s="743"/>
      <c r="BH484" s="743"/>
    </row>
    <row r="485" spans="1:60" s="628" customFormat="1" ht="18.75" customHeight="1" x14ac:dyDescent="0.25">
      <c r="A485" s="464">
        <v>44617</v>
      </c>
      <c r="B485" s="252" t="s">
        <v>14360</v>
      </c>
      <c r="C485" s="214" t="s">
        <v>14363</v>
      </c>
      <c r="D485" s="95"/>
      <c r="E485" s="42">
        <v>55546.87</v>
      </c>
      <c r="F485" s="619">
        <f t="shared" si="9"/>
        <v>17207282.870000008</v>
      </c>
      <c r="G485" s="743"/>
      <c r="H485" s="743"/>
      <c r="I485" s="743"/>
      <c r="J485" s="743"/>
      <c r="K485" s="743"/>
      <c r="L485" s="743"/>
      <c r="M485" s="743"/>
      <c r="N485" s="743"/>
      <c r="O485" s="743"/>
      <c r="P485" s="743"/>
      <c r="Q485" s="743"/>
      <c r="R485" s="743"/>
      <c r="S485" s="743"/>
      <c r="T485" s="743"/>
      <c r="U485" s="743"/>
      <c r="V485" s="743"/>
      <c r="W485" s="743"/>
      <c r="X485" s="743"/>
      <c r="Y485" s="743"/>
      <c r="Z485" s="743"/>
      <c r="AA485" s="743"/>
      <c r="AB485" s="743"/>
      <c r="AC485" s="743"/>
      <c r="AD485" s="743"/>
      <c r="AE485" s="743"/>
      <c r="AF485" s="743"/>
      <c r="AG485" s="743"/>
      <c r="AH485" s="743"/>
      <c r="AI485" s="743"/>
      <c r="AJ485" s="743"/>
      <c r="AK485" s="743"/>
      <c r="AL485" s="743"/>
      <c r="AM485" s="743"/>
      <c r="AN485" s="743"/>
      <c r="AO485" s="743"/>
      <c r="AP485" s="743"/>
      <c r="AQ485" s="743"/>
      <c r="AR485" s="743"/>
      <c r="AS485" s="743"/>
      <c r="AT485" s="743"/>
      <c r="AU485" s="743"/>
      <c r="AV485" s="743"/>
      <c r="AW485" s="743"/>
      <c r="AX485" s="743"/>
      <c r="AY485" s="743"/>
      <c r="AZ485" s="743"/>
      <c r="BA485" s="743"/>
      <c r="BB485" s="743"/>
      <c r="BC485" s="743"/>
      <c r="BD485" s="743"/>
      <c r="BE485" s="743"/>
      <c r="BF485" s="743"/>
      <c r="BG485" s="743"/>
      <c r="BH485" s="743"/>
    </row>
    <row r="486" spans="1:60" s="628" customFormat="1" ht="35.25" customHeight="1" x14ac:dyDescent="0.25">
      <c r="A486" s="464">
        <v>44617</v>
      </c>
      <c r="B486" s="252" t="s">
        <v>14361</v>
      </c>
      <c r="C486" s="193" t="s">
        <v>14362</v>
      </c>
      <c r="D486" s="95"/>
      <c r="E486" s="42">
        <v>25073.45</v>
      </c>
      <c r="F486" s="619">
        <f t="shared" si="9"/>
        <v>17182209.420000009</v>
      </c>
      <c r="G486" s="743"/>
      <c r="H486" s="743"/>
      <c r="I486" s="743"/>
      <c r="J486" s="743"/>
      <c r="K486" s="743"/>
      <c r="L486" s="743"/>
      <c r="M486" s="743"/>
      <c r="N486" s="743"/>
      <c r="O486" s="743"/>
      <c r="P486" s="743"/>
      <c r="Q486" s="743"/>
      <c r="R486" s="743"/>
      <c r="S486" s="743"/>
      <c r="T486" s="743"/>
      <c r="U486" s="743"/>
      <c r="V486" s="743"/>
      <c r="W486" s="743"/>
      <c r="X486" s="743"/>
      <c r="Y486" s="743"/>
      <c r="Z486" s="743"/>
      <c r="AA486" s="743"/>
      <c r="AB486" s="743"/>
      <c r="AC486" s="743"/>
      <c r="AD486" s="743"/>
      <c r="AE486" s="743"/>
      <c r="AF486" s="743"/>
      <c r="AG486" s="743"/>
      <c r="AH486" s="743"/>
      <c r="AI486" s="743"/>
      <c r="AJ486" s="743"/>
      <c r="AK486" s="743"/>
      <c r="AL486" s="743"/>
      <c r="AM486" s="743"/>
      <c r="AN486" s="743"/>
      <c r="AO486" s="743"/>
      <c r="AP486" s="743"/>
      <c r="AQ486" s="743"/>
      <c r="AR486" s="743"/>
      <c r="AS486" s="743"/>
      <c r="AT486" s="743"/>
      <c r="AU486" s="743"/>
      <c r="AV486" s="743"/>
      <c r="AW486" s="743"/>
      <c r="AX486" s="743"/>
      <c r="AY486" s="743"/>
      <c r="AZ486" s="743"/>
      <c r="BA486" s="743"/>
      <c r="BB486" s="743"/>
      <c r="BC486" s="743"/>
      <c r="BD486" s="743"/>
      <c r="BE486" s="743"/>
      <c r="BF486" s="743"/>
      <c r="BG486" s="743"/>
      <c r="BH486" s="743"/>
    </row>
    <row r="487" spans="1:60" s="628" customFormat="1" ht="15" customHeight="1" x14ac:dyDescent="0.25">
      <c r="A487" s="871"/>
      <c r="B487" s="698"/>
      <c r="C487" s="35"/>
      <c r="D487" s="121"/>
      <c r="E487" s="32"/>
      <c r="F487" s="620"/>
      <c r="G487" s="743"/>
      <c r="H487" s="743"/>
      <c r="I487" s="743"/>
      <c r="J487" s="743"/>
      <c r="K487" s="743"/>
      <c r="L487" s="743"/>
      <c r="M487" s="743"/>
      <c r="N487" s="743"/>
      <c r="O487" s="743"/>
      <c r="P487" s="743"/>
      <c r="Q487" s="743"/>
      <c r="R487" s="743"/>
      <c r="S487" s="743"/>
      <c r="T487" s="743"/>
      <c r="U487" s="743"/>
      <c r="V487" s="743"/>
      <c r="W487" s="743"/>
      <c r="X487" s="743"/>
      <c r="Y487" s="743"/>
      <c r="Z487" s="743"/>
      <c r="AA487" s="743"/>
      <c r="AB487" s="743"/>
      <c r="AC487" s="743"/>
      <c r="AD487" s="743"/>
      <c r="AE487" s="743"/>
      <c r="AF487" s="743"/>
      <c r="AG487" s="743"/>
      <c r="AH487" s="743"/>
      <c r="AI487" s="743"/>
      <c r="AJ487" s="743"/>
      <c r="AK487" s="743"/>
      <c r="AL487" s="743"/>
      <c r="AM487" s="743"/>
      <c r="AN487" s="743"/>
      <c r="AO487" s="743"/>
      <c r="AP487" s="743"/>
      <c r="AQ487" s="743"/>
      <c r="AR487" s="743"/>
      <c r="AS487" s="743"/>
      <c r="AT487" s="743"/>
      <c r="AU487" s="743"/>
      <c r="AV487" s="743"/>
      <c r="AW487" s="743"/>
      <c r="AX487" s="743"/>
      <c r="AY487" s="743"/>
      <c r="AZ487" s="743"/>
      <c r="BA487" s="743"/>
      <c r="BB487" s="743"/>
      <c r="BC487" s="743"/>
      <c r="BD487" s="743"/>
      <c r="BE487" s="743"/>
      <c r="BF487" s="743"/>
      <c r="BG487" s="743"/>
      <c r="BH487" s="743"/>
    </row>
    <row r="488" spans="1:60" s="628" customFormat="1" ht="15" customHeight="1" x14ac:dyDescent="0.25">
      <c r="A488" s="871"/>
      <c r="B488" s="698"/>
      <c r="C488" s="35"/>
      <c r="D488" s="121"/>
      <c r="E488" s="32"/>
      <c r="F488" s="620"/>
      <c r="G488" s="743"/>
      <c r="H488" s="743"/>
      <c r="I488" s="743"/>
      <c r="J488" s="743"/>
      <c r="K488" s="743"/>
      <c r="L488" s="743"/>
      <c r="M488" s="743"/>
      <c r="N488" s="743"/>
      <c r="O488" s="743"/>
      <c r="P488" s="743"/>
      <c r="Q488" s="743"/>
      <c r="R488" s="743"/>
      <c r="S488" s="743"/>
      <c r="T488" s="743"/>
      <c r="U488" s="743"/>
      <c r="V488" s="743"/>
      <c r="W488" s="743"/>
      <c r="X488" s="743"/>
      <c r="Y488" s="743"/>
      <c r="Z488" s="743"/>
      <c r="AA488" s="743"/>
      <c r="AB488" s="743"/>
      <c r="AC488" s="743"/>
      <c r="AD488" s="743"/>
      <c r="AE488" s="743"/>
      <c r="AF488" s="743"/>
      <c r="AG488" s="743"/>
      <c r="AH488" s="743"/>
      <c r="AI488" s="743"/>
      <c r="AJ488" s="743"/>
      <c r="AK488" s="743"/>
      <c r="AL488" s="743"/>
      <c r="AM488" s="743"/>
      <c r="AN488" s="743"/>
      <c r="AO488" s="743"/>
      <c r="AP488" s="743"/>
      <c r="AQ488" s="743"/>
      <c r="AR488" s="743"/>
      <c r="AS488" s="743"/>
      <c r="AT488" s="743"/>
      <c r="AU488" s="743"/>
      <c r="AV488" s="743"/>
      <c r="AW488" s="743"/>
      <c r="AX488" s="743"/>
      <c r="AY488" s="743"/>
      <c r="AZ488" s="743"/>
      <c r="BA488" s="743"/>
      <c r="BB488" s="743"/>
      <c r="BC488" s="743"/>
      <c r="BD488" s="743"/>
      <c r="BE488" s="743"/>
      <c r="BF488" s="743"/>
      <c r="BG488" s="743"/>
      <c r="BH488" s="743"/>
    </row>
    <row r="489" spans="1:60" s="628" customFormat="1" ht="15" customHeight="1" x14ac:dyDescent="0.25">
      <c r="A489" s="871"/>
      <c r="B489" s="698"/>
      <c r="C489" s="35"/>
      <c r="D489" s="121"/>
      <c r="E489" s="32"/>
      <c r="F489" s="620"/>
      <c r="G489" s="743"/>
      <c r="H489" s="743"/>
      <c r="I489" s="743"/>
      <c r="J489" s="743"/>
      <c r="K489" s="743"/>
      <c r="L489" s="743"/>
      <c r="M489" s="743"/>
      <c r="N489" s="743"/>
      <c r="O489" s="743"/>
      <c r="P489" s="743"/>
      <c r="Q489" s="743"/>
      <c r="R489" s="743"/>
      <c r="S489" s="743"/>
      <c r="T489" s="743"/>
      <c r="U489" s="743"/>
      <c r="V489" s="743"/>
      <c r="W489" s="743"/>
      <c r="X489" s="743"/>
      <c r="Y489" s="743"/>
      <c r="Z489" s="743"/>
      <c r="AA489" s="743"/>
      <c r="AB489" s="743"/>
      <c r="AC489" s="743"/>
      <c r="AD489" s="743"/>
      <c r="AE489" s="743"/>
      <c r="AF489" s="743"/>
      <c r="AG489" s="743"/>
      <c r="AH489" s="743"/>
      <c r="AI489" s="743"/>
      <c r="AJ489" s="743"/>
      <c r="AK489" s="743"/>
      <c r="AL489" s="743"/>
      <c r="AM489" s="743"/>
      <c r="AN489" s="743"/>
      <c r="AO489" s="743"/>
      <c r="AP489" s="743"/>
      <c r="AQ489" s="743"/>
      <c r="AR489" s="743"/>
      <c r="AS489" s="743"/>
      <c r="AT489" s="743"/>
      <c r="AU489" s="743"/>
      <c r="AV489" s="743"/>
      <c r="AW489" s="743"/>
      <c r="AX489" s="743"/>
      <c r="AY489" s="743"/>
      <c r="AZ489" s="743"/>
      <c r="BA489" s="743"/>
      <c r="BB489" s="743"/>
      <c r="BC489" s="743"/>
      <c r="BD489" s="743"/>
      <c r="BE489" s="743"/>
      <c r="BF489" s="743"/>
      <c r="BG489" s="743"/>
      <c r="BH489" s="743"/>
    </row>
    <row r="490" spans="1:60" s="628" customFormat="1" ht="15" customHeight="1" x14ac:dyDescent="0.25">
      <c r="A490" s="871"/>
      <c r="B490" s="698"/>
      <c r="C490" s="35"/>
      <c r="D490" s="121"/>
      <c r="E490" s="32"/>
      <c r="F490" s="620"/>
      <c r="G490" s="743"/>
      <c r="H490" s="743"/>
      <c r="I490" s="743"/>
      <c r="J490" s="743"/>
      <c r="K490" s="743"/>
      <c r="L490" s="743"/>
      <c r="M490" s="743"/>
      <c r="N490" s="743"/>
      <c r="O490" s="743"/>
      <c r="P490" s="743"/>
      <c r="Q490" s="743"/>
      <c r="R490" s="743"/>
      <c r="S490" s="743"/>
      <c r="T490" s="743"/>
      <c r="U490" s="743"/>
      <c r="V490" s="743"/>
      <c r="W490" s="743"/>
      <c r="X490" s="743"/>
      <c r="Y490" s="743"/>
      <c r="Z490" s="743"/>
      <c r="AA490" s="743"/>
      <c r="AB490" s="743"/>
      <c r="AC490" s="743"/>
      <c r="AD490" s="743"/>
      <c r="AE490" s="743"/>
      <c r="AF490" s="743"/>
      <c r="AG490" s="743"/>
      <c r="AH490" s="743"/>
      <c r="AI490" s="743"/>
      <c r="AJ490" s="743"/>
      <c r="AK490" s="743"/>
      <c r="AL490" s="743"/>
      <c r="AM490" s="743"/>
      <c r="AN490" s="743"/>
      <c r="AO490" s="743"/>
      <c r="AP490" s="743"/>
      <c r="AQ490" s="743"/>
      <c r="AR490" s="743"/>
      <c r="AS490" s="743"/>
      <c r="AT490" s="743"/>
      <c r="AU490" s="743"/>
      <c r="AV490" s="743"/>
      <c r="AW490" s="743"/>
      <c r="AX490" s="743"/>
      <c r="AY490" s="743"/>
      <c r="AZ490" s="743"/>
      <c r="BA490" s="743"/>
      <c r="BB490" s="743"/>
      <c r="BC490" s="743"/>
      <c r="BD490" s="743"/>
      <c r="BE490" s="743"/>
      <c r="BF490" s="743"/>
      <c r="BG490" s="743"/>
      <c r="BH490" s="743"/>
    </row>
    <row r="491" spans="1:60" s="628" customFormat="1" ht="15" customHeight="1" x14ac:dyDescent="0.25">
      <c r="A491" s="871"/>
      <c r="B491" s="698"/>
      <c r="C491" s="35"/>
      <c r="D491" s="121"/>
      <c r="E491" s="32"/>
      <c r="F491" s="620"/>
      <c r="G491" s="743"/>
      <c r="H491" s="743"/>
      <c r="I491" s="743"/>
      <c r="J491" s="743"/>
      <c r="K491" s="743"/>
      <c r="L491" s="743"/>
      <c r="M491" s="743"/>
      <c r="N491" s="743"/>
      <c r="O491" s="743"/>
      <c r="P491" s="743"/>
      <c r="Q491" s="743"/>
      <c r="R491" s="743"/>
      <c r="S491" s="743"/>
      <c r="T491" s="743"/>
      <c r="U491" s="743"/>
      <c r="V491" s="743"/>
      <c r="W491" s="743"/>
      <c r="X491" s="743"/>
      <c r="Y491" s="743"/>
      <c r="Z491" s="743"/>
      <c r="AA491" s="743"/>
      <c r="AB491" s="743"/>
      <c r="AC491" s="743"/>
      <c r="AD491" s="743"/>
      <c r="AE491" s="743"/>
      <c r="AF491" s="743"/>
      <c r="AG491" s="743"/>
      <c r="AH491" s="743"/>
      <c r="AI491" s="743"/>
      <c r="AJ491" s="743"/>
      <c r="AK491" s="743"/>
      <c r="AL491" s="743"/>
      <c r="AM491" s="743"/>
      <c r="AN491" s="743"/>
      <c r="AO491" s="743"/>
      <c r="AP491" s="743"/>
      <c r="AQ491" s="743"/>
      <c r="AR491" s="743"/>
      <c r="AS491" s="743"/>
      <c r="AT491" s="743"/>
      <c r="AU491" s="743"/>
      <c r="AV491" s="743"/>
      <c r="AW491" s="743"/>
      <c r="AX491" s="743"/>
      <c r="AY491" s="743"/>
      <c r="AZ491" s="743"/>
      <c r="BA491" s="743"/>
      <c r="BB491" s="743"/>
      <c r="BC491" s="743"/>
      <c r="BD491" s="743"/>
      <c r="BE491" s="743"/>
      <c r="BF491" s="743"/>
      <c r="BG491" s="743"/>
      <c r="BH491" s="743"/>
    </row>
    <row r="492" spans="1:60" s="628" customFormat="1" ht="15" customHeight="1" x14ac:dyDescent="0.25">
      <c r="A492" s="871"/>
      <c r="B492" s="698"/>
      <c r="C492" s="35"/>
      <c r="D492" s="121"/>
      <c r="E492" s="32"/>
      <c r="F492" s="620"/>
      <c r="G492" s="743"/>
      <c r="H492" s="743"/>
      <c r="I492" s="743"/>
      <c r="J492" s="743"/>
      <c r="K492" s="743"/>
      <c r="L492" s="743"/>
      <c r="M492" s="743"/>
      <c r="N492" s="743"/>
      <c r="O492" s="743"/>
      <c r="P492" s="743"/>
      <c r="Q492" s="743"/>
      <c r="R492" s="743"/>
      <c r="S492" s="743"/>
      <c r="T492" s="743"/>
      <c r="U492" s="743"/>
      <c r="V492" s="743"/>
      <c r="W492" s="743"/>
      <c r="X492" s="743"/>
      <c r="Y492" s="743"/>
      <c r="Z492" s="743"/>
      <c r="AA492" s="743"/>
      <c r="AB492" s="743"/>
      <c r="AC492" s="743"/>
      <c r="AD492" s="743"/>
      <c r="AE492" s="743"/>
      <c r="AF492" s="743"/>
      <c r="AG492" s="743"/>
      <c r="AH492" s="743"/>
      <c r="AI492" s="743"/>
      <c r="AJ492" s="743"/>
      <c r="AK492" s="743"/>
      <c r="AL492" s="743"/>
      <c r="AM492" s="743"/>
      <c r="AN492" s="743"/>
      <c r="AO492" s="743"/>
      <c r="AP492" s="743"/>
      <c r="AQ492" s="743"/>
      <c r="AR492" s="743"/>
      <c r="AS492" s="743"/>
      <c r="AT492" s="743"/>
      <c r="AU492" s="743"/>
      <c r="AV492" s="743"/>
      <c r="AW492" s="743"/>
      <c r="AX492" s="743"/>
      <c r="AY492" s="743"/>
      <c r="AZ492" s="743"/>
      <c r="BA492" s="743"/>
      <c r="BB492" s="743"/>
      <c r="BC492" s="743"/>
      <c r="BD492" s="743"/>
      <c r="BE492" s="743"/>
      <c r="BF492" s="743"/>
      <c r="BG492" s="743"/>
      <c r="BH492" s="743"/>
    </row>
    <row r="493" spans="1:60" s="628" customFormat="1" ht="15" customHeight="1" x14ac:dyDescent="0.25">
      <c r="A493" s="871"/>
      <c r="B493" s="698"/>
      <c r="C493" s="35"/>
      <c r="D493" s="121"/>
      <c r="E493" s="32"/>
      <c r="F493" s="620"/>
      <c r="G493" s="743"/>
      <c r="H493" s="743"/>
      <c r="I493" s="743"/>
      <c r="J493" s="743"/>
      <c r="K493" s="743"/>
      <c r="L493" s="743"/>
      <c r="M493" s="743"/>
      <c r="N493" s="743"/>
      <c r="O493" s="743"/>
      <c r="P493" s="743"/>
      <c r="Q493" s="743"/>
      <c r="R493" s="743"/>
      <c r="S493" s="743"/>
      <c r="T493" s="743"/>
      <c r="U493" s="743"/>
      <c r="V493" s="743"/>
      <c r="W493" s="743"/>
      <c r="X493" s="743"/>
      <c r="Y493" s="743"/>
      <c r="Z493" s="743"/>
      <c r="AA493" s="743"/>
      <c r="AB493" s="743"/>
      <c r="AC493" s="743"/>
      <c r="AD493" s="743"/>
      <c r="AE493" s="743"/>
      <c r="AF493" s="743"/>
      <c r="AG493" s="743"/>
      <c r="AH493" s="743"/>
      <c r="AI493" s="743"/>
      <c r="AJ493" s="743"/>
      <c r="AK493" s="743"/>
      <c r="AL493" s="743"/>
      <c r="AM493" s="743"/>
      <c r="AN493" s="743"/>
      <c r="AO493" s="743"/>
      <c r="AP493" s="743"/>
      <c r="AQ493" s="743"/>
      <c r="AR493" s="743"/>
      <c r="AS493" s="743"/>
      <c r="AT493" s="743"/>
      <c r="AU493" s="743"/>
      <c r="AV493" s="743"/>
      <c r="AW493" s="743"/>
      <c r="AX493" s="743"/>
      <c r="AY493" s="743"/>
      <c r="AZ493" s="743"/>
      <c r="BA493" s="743"/>
      <c r="BB493" s="743"/>
      <c r="BC493" s="743"/>
      <c r="BD493" s="743"/>
      <c r="BE493" s="743"/>
      <c r="BF493" s="743"/>
      <c r="BG493" s="743"/>
      <c r="BH493" s="743"/>
    </row>
    <row r="494" spans="1:60" s="628" customFormat="1" ht="15" customHeight="1" x14ac:dyDescent="0.25">
      <c r="A494" s="871"/>
      <c r="B494" s="698"/>
      <c r="C494" s="35"/>
      <c r="D494" s="121"/>
      <c r="E494" s="32"/>
      <c r="F494" s="620"/>
      <c r="G494" s="743"/>
      <c r="H494" s="743"/>
      <c r="I494" s="743"/>
      <c r="J494" s="743"/>
      <c r="K494" s="743"/>
      <c r="L494" s="743"/>
      <c r="M494" s="743"/>
      <c r="N494" s="743"/>
      <c r="O494" s="743"/>
      <c r="P494" s="743"/>
      <c r="Q494" s="743"/>
      <c r="R494" s="743"/>
      <c r="S494" s="743"/>
      <c r="T494" s="743"/>
      <c r="U494" s="743"/>
      <c r="V494" s="743"/>
      <c r="W494" s="743"/>
      <c r="X494" s="743"/>
      <c r="Y494" s="743"/>
      <c r="Z494" s="743"/>
      <c r="AA494" s="743"/>
      <c r="AB494" s="743"/>
      <c r="AC494" s="743"/>
      <c r="AD494" s="743"/>
      <c r="AE494" s="743"/>
      <c r="AF494" s="743"/>
      <c r="AG494" s="743"/>
      <c r="AH494" s="743"/>
      <c r="AI494" s="743"/>
      <c r="AJ494" s="743"/>
      <c r="AK494" s="743"/>
      <c r="AL494" s="743"/>
      <c r="AM494" s="743"/>
      <c r="AN494" s="743"/>
      <c r="AO494" s="743"/>
      <c r="AP494" s="743"/>
      <c r="AQ494" s="743"/>
      <c r="AR494" s="743"/>
      <c r="AS494" s="743"/>
      <c r="AT494" s="743"/>
      <c r="AU494" s="743"/>
      <c r="AV494" s="743"/>
      <c r="AW494" s="743"/>
      <c r="AX494" s="743"/>
      <c r="AY494" s="743"/>
      <c r="AZ494" s="743"/>
      <c r="BA494" s="743"/>
      <c r="BB494" s="743"/>
      <c r="BC494" s="743"/>
      <c r="BD494" s="743"/>
      <c r="BE494" s="743"/>
      <c r="BF494" s="743"/>
      <c r="BG494" s="743"/>
      <c r="BH494" s="743"/>
    </row>
    <row r="495" spans="1:60" s="628" customFormat="1" ht="15" customHeight="1" x14ac:dyDescent="0.25">
      <c r="A495" s="871"/>
      <c r="B495" s="698"/>
      <c r="C495" s="35"/>
      <c r="D495" s="121"/>
      <c r="E495" s="32"/>
      <c r="F495" s="620"/>
      <c r="G495" s="743"/>
      <c r="H495" s="743"/>
      <c r="I495" s="743"/>
      <c r="J495" s="743"/>
      <c r="K495" s="743"/>
      <c r="L495" s="743"/>
      <c r="M495" s="743"/>
      <c r="N495" s="743"/>
      <c r="O495" s="743"/>
      <c r="P495" s="743"/>
      <c r="Q495" s="743"/>
      <c r="R495" s="743"/>
      <c r="S495" s="743"/>
      <c r="T495" s="743"/>
      <c r="U495" s="743"/>
      <c r="V495" s="743"/>
      <c r="W495" s="743"/>
      <c r="X495" s="743"/>
      <c r="Y495" s="743"/>
      <c r="Z495" s="743"/>
      <c r="AA495" s="743"/>
      <c r="AB495" s="743"/>
      <c r="AC495" s="743"/>
      <c r="AD495" s="743"/>
      <c r="AE495" s="743"/>
      <c r="AF495" s="743"/>
      <c r="AG495" s="743"/>
      <c r="AH495" s="743"/>
      <c r="AI495" s="743"/>
      <c r="AJ495" s="743"/>
      <c r="AK495" s="743"/>
      <c r="AL495" s="743"/>
      <c r="AM495" s="743"/>
      <c r="AN495" s="743"/>
      <c r="AO495" s="743"/>
      <c r="AP495" s="743"/>
      <c r="AQ495" s="743"/>
      <c r="AR495" s="743"/>
      <c r="AS495" s="743"/>
      <c r="AT495" s="743"/>
      <c r="AU495" s="743"/>
      <c r="AV495" s="743"/>
      <c r="AW495" s="743"/>
      <c r="AX495" s="743"/>
      <c r="AY495" s="743"/>
      <c r="AZ495" s="743"/>
      <c r="BA495" s="743"/>
      <c r="BB495" s="743"/>
      <c r="BC495" s="743"/>
      <c r="BD495" s="743"/>
      <c r="BE495" s="743"/>
      <c r="BF495" s="743"/>
      <c r="BG495" s="743"/>
      <c r="BH495" s="743"/>
    </row>
    <row r="496" spans="1:60" s="628" customFormat="1" ht="15" customHeight="1" x14ac:dyDescent="0.25">
      <c r="A496" s="871"/>
      <c r="B496" s="698"/>
      <c r="C496" s="35"/>
      <c r="D496" s="121"/>
      <c r="E496" s="32"/>
      <c r="F496" s="620"/>
      <c r="G496" s="743"/>
      <c r="H496" s="743"/>
      <c r="I496" s="743"/>
      <c r="J496" s="743"/>
      <c r="K496" s="743"/>
      <c r="L496" s="743"/>
      <c r="M496" s="743"/>
      <c r="N496" s="743"/>
      <c r="O496" s="743"/>
      <c r="P496" s="743"/>
      <c r="Q496" s="743"/>
      <c r="R496" s="743"/>
      <c r="S496" s="743"/>
      <c r="T496" s="743"/>
      <c r="U496" s="743"/>
      <c r="V496" s="743"/>
      <c r="W496" s="743"/>
      <c r="X496" s="743"/>
      <c r="Y496" s="743"/>
      <c r="Z496" s="743"/>
      <c r="AA496" s="743"/>
      <c r="AB496" s="743"/>
      <c r="AC496" s="743"/>
      <c r="AD496" s="743"/>
      <c r="AE496" s="743"/>
      <c r="AF496" s="743"/>
      <c r="AG496" s="743"/>
      <c r="AH496" s="743"/>
      <c r="AI496" s="743"/>
      <c r="AJ496" s="743"/>
      <c r="AK496" s="743"/>
      <c r="AL496" s="743"/>
      <c r="AM496" s="743"/>
      <c r="AN496" s="743"/>
      <c r="AO496" s="743"/>
      <c r="AP496" s="743"/>
      <c r="AQ496" s="743"/>
      <c r="AR496" s="743"/>
      <c r="AS496" s="743"/>
      <c r="AT496" s="743"/>
      <c r="AU496" s="743"/>
      <c r="AV496" s="743"/>
      <c r="AW496" s="743"/>
      <c r="AX496" s="743"/>
      <c r="AY496" s="743"/>
      <c r="AZ496" s="743"/>
      <c r="BA496" s="743"/>
      <c r="BB496" s="743"/>
      <c r="BC496" s="743"/>
      <c r="BD496" s="743"/>
      <c r="BE496" s="743"/>
      <c r="BF496" s="743"/>
      <c r="BG496" s="743"/>
      <c r="BH496" s="743"/>
    </row>
    <row r="497" spans="1:60" s="628" customFormat="1" ht="15" customHeight="1" x14ac:dyDescent="0.25">
      <c r="A497" s="871"/>
      <c r="B497" s="698"/>
      <c r="C497" s="35"/>
      <c r="D497" s="121"/>
      <c r="E497" s="32"/>
      <c r="F497" s="620"/>
      <c r="G497" s="743"/>
      <c r="H497" s="743"/>
      <c r="I497" s="743"/>
      <c r="J497" s="743"/>
      <c r="K497" s="743"/>
      <c r="L497" s="743"/>
      <c r="M497" s="743"/>
      <c r="N497" s="743"/>
      <c r="O497" s="743"/>
      <c r="P497" s="743"/>
      <c r="Q497" s="743"/>
      <c r="R497" s="743"/>
      <c r="S497" s="743"/>
      <c r="T497" s="743"/>
      <c r="U497" s="743"/>
      <c r="V497" s="743"/>
      <c r="W497" s="743"/>
      <c r="X497" s="743"/>
      <c r="Y497" s="743"/>
      <c r="Z497" s="743"/>
      <c r="AA497" s="743"/>
      <c r="AB497" s="743"/>
      <c r="AC497" s="743"/>
      <c r="AD497" s="743"/>
      <c r="AE497" s="743"/>
      <c r="AF497" s="743"/>
      <c r="AG497" s="743"/>
      <c r="AH497" s="743"/>
      <c r="AI497" s="743"/>
      <c r="AJ497" s="743"/>
      <c r="AK497" s="743"/>
      <c r="AL497" s="743"/>
      <c r="AM497" s="743"/>
      <c r="AN497" s="743"/>
      <c r="AO497" s="743"/>
      <c r="AP497" s="743"/>
      <c r="AQ497" s="743"/>
      <c r="AR497" s="743"/>
      <c r="AS497" s="743"/>
      <c r="AT497" s="743"/>
      <c r="AU497" s="743"/>
      <c r="AV497" s="743"/>
      <c r="AW497" s="743"/>
      <c r="AX497" s="743"/>
      <c r="AY497" s="743"/>
      <c r="AZ497" s="743"/>
      <c r="BA497" s="743"/>
      <c r="BB497" s="743"/>
      <c r="BC497" s="743"/>
      <c r="BD497" s="743"/>
      <c r="BE497" s="743"/>
      <c r="BF497" s="743"/>
      <c r="BG497" s="743"/>
      <c r="BH497" s="743"/>
    </row>
    <row r="498" spans="1:60" s="628" customFormat="1" ht="15" customHeight="1" x14ac:dyDescent="0.25">
      <c r="A498" s="871"/>
      <c r="B498" s="698"/>
      <c r="C498" s="35"/>
      <c r="D498" s="121"/>
      <c r="E498" s="32"/>
      <c r="F498" s="620"/>
      <c r="G498" s="743"/>
      <c r="H498" s="743"/>
      <c r="I498" s="743"/>
      <c r="J498" s="743"/>
      <c r="K498" s="743"/>
      <c r="L498" s="743"/>
      <c r="M498" s="743"/>
      <c r="N498" s="743"/>
      <c r="O498" s="743"/>
      <c r="P498" s="743"/>
      <c r="Q498" s="743"/>
      <c r="R498" s="743"/>
      <c r="S498" s="743"/>
      <c r="T498" s="743"/>
      <c r="U498" s="743"/>
      <c r="V498" s="743"/>
      <c r="W498" s="743"/>
      <c r="X498" s="743"/>
      <c r="Y498" s="743"/>
      <c r="Z498" s="743"/>
      <c r="AA498" s="743"/>
      <c r="AB498" s="743"/>
      <c r="AC498" s="743"/>
      <c r="AD498" s="743"/>
      <c r="AE498" s="743"/>
      <c r="AF498" s="743"/>
      <c r="AG498" s="743"/>
      <c r="AH498" s="743"/>
      <c r="AI498" s="743"/>
      <c r="AJ498" s="743"/>
      <c r="AK498" s="743"/>
      <c r="AL498" s="743"/>
      <c r="AM498" s="743"/>
      <c r="AN498" s="743"/>
      <c r="AO498" s="743"/>
      <c r="AP498" s="743"/>
      <c r="AQ498" s="743"/>
      <c r="AR498" s="743"/>
      <c r="AS498" s="743"/>
      <c r="AT498" s="743"/>
      <c r="AU498" s="743"/>
      <c r="AV498" s="743"/>
      <c r="AW498" s="743"/>
      <c r="AX498" s="743"/>
      <c r="AY498" s="743"/>
      <c r="AZ498" s="743"/>
      <c r="BA498" s="743"/>
      <c r="BB498" s="743"/>
      <c r="BC498" s="743"/>
      <c r="BD498" s="743"/>
      <c r="BE498" s="743"/>
      <c r="BF498" s="743"/>
      <c r="BG498" s="743"/>
      <c r="BH498" s="743"/>
    </row>
    <row r="499" spans="1:60" s="628" customFormat="1" ht="15" customHeight="1" x14ac:dyDescent="0.25">
      <c r="A499" s="871"/>
      <c r="B499" s="698"/>
      <c r="C499" s="35"/>
      <c r="D499" s="121"/>
      <c r="E499" s="32"/>
      <c r="F499" s="620"/>
      <c r="G499" s="743"/>
      <c r="H499" s="743"/>
      <c r="I499" s="743"/>
      <c r="J499" s="743"/>
      <c r="K499" s="743"/>
      <c r="L499" s="743"/>
      <c r="M499" s="743"/>
      <c r="N499" s="743"/>
      <c r="O499" s="743"/>
      <c r="P499" s="743"/>
      <c r="Q499" s="743"/>
      <c r="R499" s="743"/>
      <c r="S499" s="743"/>
      <c r="T499" s="743"/>
      <c r="U499" s="743"/>
      <c r="V499" s="743"/>
      <c r="W499" s="743"/>
      <c r="X499" s="743"/>
      <c r="Y499" s="743"/>
      <c r="Z499" s="743"/>
      <c r="AA499" s="743"/>
      <c r="AB499" s="743"/>
      <c r="AC499" s="743"/>
      <c r="AD499" s="743"/>
      <c r="AE499" s="743"/>
      <c r="AF499" s="743"/>
      <c r="AG499" s="743"/>
      <c r="AH499" s="743"/>
      <c r="AI499" s="743"/>
      <c r="AJ499" s="743"/>
      <c r="AK499" s="743"/>
      <c r="AL499" s="743"/>
      <c r="AM499" s="743"/>
      <c r="AN499" s="743"/>
      <c r="AO499" s="743"/>
      <c r="AP499" s="743"/>
      <c r="AQ499" s="743"/>
      <c r="AR499" s="743"/>
      <c r="AS499" s="743"/>
      <c r="AT499" s="743"/>
      <c r="AU499" s="743"/>
      <c r="AV499" s="743"/>
      <c r="AW499" s="743"/>
      <c r="AX499" s="743"/>
      <c r="AY499" s="743"/>
      <c r="AZ499" s="743"/>
      <c r="BA499" s="743"/>
      <c r="BB499" s="743"/>
      <c r="BC499" s="743"/>
      <c r="BD499" s="743"/>
      <c r="BE499" s="743"/>
      <c r="BF499" s="743"/>
      <c r="BG499" s="743"/>
      <c r="BH499" s="743"/>
    </row>
    <row r="500" spans="1:60" s="628" customFormat="1" ht="15" customHeight="1" x14ac:dyDescent="0.25">
      <c r="A500" s="871"/>
      <c r="B500" s="698"/>
      <c r="C500" s="35"/>
      <c r="D500" s="121"/>
      <c r="E500" s="32"/>
      <c r="F500" s="620"/>
      <c r="G500" s="743"/>
      <c r="H500" s="743"/>
      <c r="I500" s="743"/>
      <c r="J500" s="743"/>
      <c r="K500" s="743"/>
      <c r="L500" s="743"/>
      <c r="M500" s="743"/>
      <c r="N500" s="743"/>
      <c r="O500" s="743"/>
      <c r="P500" s="743"/>
      <c r="Q500" s="743"/>
      <c r="R500" s="743"/>
      <c r="S500" s="743"/>
      <c r="T500" s="743"/>
      <c r="U500" s="743"/>
      <c r="V500" s="743"/>
      <c r="W500" s="743"/>
      <c r="X500" s="743"/>
      <c r="Y500" s="743"/>
      <c r="Z500" s="743"/>
      <c r="AA500" s="743"/>
      <c r="AB500" s="743"/>
      <c r="AC500" s="743"/>
      <c r="AD500" s="743"/>
      <c r="AE500" s="743"/>
      <c r="AF500" s="743"/>
      <c r="AG500" s="743"/>
      <c r="AH500" s="743"/>
      <c r="AI500" s="743"/>
      <c r="AJ500" s="743"/>
      <c r="AK500" s="743"/>
      <c r="AL500" s="743"/>
      <c r="AM500" s="743"/>
      <c r="AN500" s="743"/>
      <c r="AO500" s="743"/>
      <c r="AP500" s="743"/>
      <c r="AQ500" s="743"/>
      <c r="AR500" s="743"/>
      <c r="AS500" s="743"/>
      <c r="AT500" s="743"/>
      <c r="AU500" s="743"/>
      <c r="AV500" s="743"/>
      <c r="AW500" s="743"/>
      <c r="AX500" s="743"/>
      <c r="AY500" s="743"/>
      <c r="AZ500" s="743"/>
      <c r="BA500" s="743"/>
      <c r="BB500" s="743"/>
      <c r="BC500" s="743"/>
      <c r="BD500" s="743"/>
      <c r="BE500" s="743"/>
      <c r="BF500" s="743"/>
      <c r="BG500" s="743"/>
      <c r="BH500" s="743"/>
    </row>
    <row r="501" spans="1:60" s="628" customFormat="1" ht="15" customHeight="1" x14ac:dyDescent="0.25">
      <c r="A501" s="871"/>
      <c r="B501" s="698"/>
      <c r="C501" s="35"/>
      <c r="D501" s="121"/>
      <c r="E501" s="32"/>
      <c r="F501" s="620"/>
      <c r="G501" s="743"/>
      <c r="H501" s="743"/>
      <c r="I501" s="743"/>
      <c r="J501" s="743"/>
      <c r="K501" s="743"/>
      <c r="L501" s="743"/>
      <c r="M501" s="743"/>
      <c r="N501" s="743"/>
      <c r="O501" s="743"/>
      <c r="P501" s="743"/>
      <c r="Q501" s="743"/>
      <c r="R501" s="743"/>
      <c r="S501" s="743"/>
      <c r="T501" s="743"/>
      <c r="U501" s="743"/>
      <c r="V501" s="743"/>
      <c r="W501" s="743"/>
      <c r="X501" s="743"/>
      <c r="Y501" s="743"/>
      <c r="Z501" s="743"/>
      <c r="AA501" s="743"/>
      <c r="AB501" s="743"/>
      <c r="AC501" s="743"/>
      <c r="AD501" s="743"/>
      <c r="AE501" s="743"/>
      <c r="AF501" s="743"/>
      <c r="AG501" s="743"/>
      <c r="AH501" s="743"/>
      <c r="AI501" s="743"/>
      <c r="AJ501" s="743"/>
      <c r="AK501" s="743"/>
      <c r="AL501" s="743"/>
      <c r="AM501" s="743"/>
      <c r="AN501" s="743"/>
      <c r="AO501" s="743"/>
      <c r="AP501" s="743"/>
      <c r="AQ501" s="743"/>
      <c r="AR501" s="743"/>
      <c r="AS501" s="743"/>
      <c r="AT501" s="743"/>
      <c r="AU501" s="743"/>
      <c r="AV501" s="743"/>
      <c r="AW501" s="743"/>
      <c r="AX501" s="743"/>
      <c r="AY501" s="743"/>
      <c r="AZ501" s="743"/>
      <c r="BA501" s="743"/>
      <c r="BB501" s="743"/>
      <c r="BC501" s="743"/>
      <c r="BD501" s="743"/>
      <c r="BE501" s="743"/>
      <c r="BF501" s="743"/>
      <c r="BG501" s="743"/>
      <c r="BH501" s="743"/>
    </row>
    <row r="502" spans="1:60" s="628" customFormat="1" ht="15" customHeight="1" x14ac:dyDescent="0.25">
      <c r="A502" s="871"/>
      <c r="B502" s="698"/>
      <c r="C502" s="35"/>
      <c r="D502" s="121"/>
      <c r="E502" s="32"/>
      <c r="F502" s="620"/>
      <c r="G502" s="743"/>
      <c r="H502" s="743"/>
      <c r="I502" s="743"/>
      <c r="J502" s="743"/>
      <c r="K502" s="743"/>
      <c r="L502" s="743"/>
      <c r="M502" s="743"/>
      <c r="N502" s="743"/>
      <c r="O502" s="743"/>
      <c r="P502" s="743"/>
      <c r="Q502" s="743"/>
      <c r="R502" s="743"/>
      <c r="S502" s="743"/>
      <c r="T502" s="743"/>
      <c r="U502" s="743"/>
      <c r="V502" s="743"/>
      <c r="W502" s="743"/>
      <c r="X502" s="743"/>
      <c r="Y502" s="743"/>
      <c r="Z502" s="743"/>
      <c r="AA502" s="743"/>
      <c r="AB502" s="743"/>
      <c r="AC502" s="743"/>
      <c r="AD502" s="743"/>
      <c r="AE502" s="743"/>
      <c r="AF502" s="743"/>
      <c r="AG502" s="743"/>
      <c r="AH502" s="743"/>
      <c r="AI502" s="743"/>
      <c r="AJ502" s="743"/>
      <c r="AK502" s="743"/>
      <c r="AL502" s="743"/>
      <c r="AM502" s="743"/>
      <c r="AN502" s="743"/>
      <c r="AO502" s="743"/>
      <c r="AP502" s="743"/>
      <c r="AQ502" s="743"/>
      <c r="AR502" s="743"/>
      <c r="AS502" s="743"/>
      <c r="AT502" s="743"/>
      <c r="AU502" s="743"/>
      <c r="AV502" s="743"/>
      <c r="AW502" s="743"/>
      <c r="AX502" s="743"/>
      <c r="AY502" s="743"/>
      <c r="AZ502" s="743"/>
      <c r="BA502" s="743"/>
      <c r="BB502" s="743"/>
      <c r="BC502" s="743"/>
      <c r="BD502" s="743"/>
      <c r="BE502" s="743"/>
      <c r="BF502" s="743"/>
      <c r="BG502" s="743"/>
      <c r="BH502" s="743"/>
    </row>
    <row r="503" spans="1:60" s="628" customFormat="1" ht="15" customHeight="1" x14ac:dyDescent="0.25">
      <c r="A503" s="871"/>
      <c r="B503" s="698"/>
      <c r="C503" s="35"/>
      <c r="D503" s="121"/>
      <c r="E503" s="32"/>
      <c r="F503" s="620"/>
      <c r="G503" s="743"/>
      <c r="H503" s="743"/>
      <c r="I503" s="743"/>
      <c r="J503" s="743"/>
      <c r="K503" s="743"/>
      <c r="L503" s="743"/>
      <c r="M503" s="743"/>
      <c r="N503" s="743"/>
      <c r="O503" s="743"/>
      <c r="P503" s="743"/>
      <c r="Q503" s="743"/>
      <c r="R503" s="743"/>
      <c r="S503" s="743"/>
      <c r="T503" s="743"/>
      <c r="U503" s="743"/>
      <c r="V503" s="743"/>
      <c r="W503" s="743"/>
      <c r="X503" s="743"/>
      <c r="Y503" s="743"/>
      <c r="Z503" s="743"/>
      <c r="AA503" s="743"/>
      <c r="AB503" s="743"/>
      <c r="AC503" s="743"/>
      <c r="AD503" s="743"/>
      <c r="AE503" s="743"/>
      <c r="AF503" s="743"/>
      <c r="AG503" s="743"/>
      <c r="AH503" s="743"/>
      <c r="AI503" s="743"/>
      <c r="AJ503" s="743"/>
      <c r="AK503" s="743"/>
      <c r="AL503" s="743"/>
      <c r="AM503" s="743"/>
      <c r="AN503" s="743"/>
      <c r="AO503" s="743"/>
      <c r="AP503" s="743"/>
      <c r="AQ503" s="743"/>
      <c r="AR503" s="743"/>
      <c r="AS503" s="743"/>
      <c r="AT503" s="743"/>
      <c r="AU503" s="743"/>
      <c r="AV503" s="743"/>
      <c r="AW503" s="743"/>
      <c r="AX503" s="743"/>
      <c r="AY503" s="743"/>
      <c r="AZ503" s="743"/>
      <c r="BA503" s="743"/>
      <c r="BB503" s="743"/>
      <c r="BC503" s="743"/>
      <c r="BD503" s="743"/>
      <c r="BE503" s="743"/>
      <c r="BF503" s="743"/>
      <c r="BG503" s="743"/>
      <c r="BH503" s="743"/>
    </row>
    <row r="504" spans="1:60" s="628" customFormat="1" ht="15" customHeight="1" x14ac:dyDescent="0.25">
      <c r="A504" s="871"/>
      <c r="B504" s="698"/>
      <c r="C504" s="35"/>
      <c r="D504" s="121"/>
      <c r="E504" s="32"/>
      <c r="F504" s="620"/>
      <c r="G504" s="743"/>
      <c r="H504" s="743"/>
      <c r="I504" s="743"/>
      <c r="J504" s="743"/>
      <c r="K504" s="743"/>
      <c r="L504" s="743"/>
      <c r="M504" s="743"/>
      <c r="N504" s="743"/>
      <c r="O504" s="743"/>
      <c r="P504" s="743"/>
      <c r="Q504" s="743"/>
      <c r="R504" s="743"/>
      <c r="S504" s="743"/>
      <c r="T504" s="743"/>
      <c r="U504" s="743"/>
      <c r="V504" s="743"/>
      <c r="W504" s="743"/>
      <c r="X504" s="743"/>
      <c r="Y504" s="743"/>
      <c r="Z504" s="743"/>
      <c r="AA504" s="743"/>
      <c r="AB504" s="743"/>
      <c r="AC504" s="743"/>
      <c r="AD504" s="743"/>
      <c r="AE504" s="743"/>
      <c r="AF504" s="743"/>
      <c r="AG504" s="743"/>
      <c r="AH504" s="743"/>
      <c r="AI504" s="743"/>
      <c r="AJ504" s="743"/>
      <c r="AK504" s="743"/>
      <c r="AL504" s="743"/>
      <c r="AM504" s="743"/>
      <c r="AN504" s="743"/>
      <c r="AO504" s="743"/>
      <c r="AP504" s="743"/>
      <c r="AQ504" s="743"/>
      <c r="AR504" s="743"/>
      <c r="AS504" s="743"/>
      <c r="AT504" s="743"/>
      <c r="AU504" s="743"/>
      <c r="AV504" s="743"/>
      <c r="AW504" s="743"/>
      <c r="AX504" s="743"/>
      <c r="AY504" s="743"/>
      <c r="AZ504" s="743"/>
      <c r="BA504" s="743"/>
      <c r="BB504" s="743"/>
      <c r="BC504" s="743"/>
      <c r="BD504" s="743"/>
      <c r="BE504" s="743"/>
      <c r="BF504" s="743"/>
      <c r="BG504" s="743"/>
      <c r="BH504" s="743"/>
    </row>
    <row r="505" spans="1:60" s="628" customFormat="1" ht="15" customHeight="1" x14ac:dyDescent="0.25">
      <c r="A505" s="871"/>
      <c r="B505" s="698"/>
      <c r="C505" s="35"/>
      <c r="D505" s="121"/>
      <c r="E505" s="32"/>
      <c r="F505" s="620"/>
      <c r="G505" s="743"/>
      <c r="H505" s="743"/>
      <c r="I505" s="743"/>
      <c r="J505" s="743"/>
      <c r="K505" s="743"/>
      <c r="L505" s="743"/>
      <c r="M505" s="743"/>
      <c r="N505" s="743"/>
      <c r="O505" s="743"/>
      <c r="P505" s="743"/>
      <c r="Q505" s="743"/>
      <c r="R505" s="743"/>
      <c r="S505" s="743"/>
      <c r="T505" s="743"/>
      <c r="U505" s="743"/>
      <c r="V505" s="743"/>
      <c r="W505" s="743"/>
      <c r="X505" s="743"/>
      <c r="Y505" s="743"/>
      <c r="Z505" s="743"/>
      <c r="AA505" s="743"/>
      <c r="AB505" s="743"/>
      <c r="AC505" s="743"/>
      <c r="AD505" s="743"/>
      <c r="AE505" s="743"/>
      <c r="AF505" s="743"/>
      <c r="AG505" s="743"/>
      <c r="AH505" s="743"/>
      <c r="AI505" s="743"/>
      <c r="AJ505" s="743"/>
      <c r="AK505" s="743"/>
      <c r="AL505" s="743"/>
      <c r="AM505" s="743"/>
      <c r="AN505" s="743"/>
      <c r="AO505" s="743"/>
      <c r="AP505" s="743"/>
      <c r="AQ505" s="743"/>
      <c r="AR505" s="743"/>
      <c r="AS505" s="743"/>
      <c r="AT505" s="743"/>
      <c r="AU505" s="743"/>
      <c r="AV505" s="743"/>
      <c r="AW505" s="743"/>
      <c r="AX505" s="743"/>
      <c r="AY505" s="743"/>
      <c r="AZ505" s="743"/>
      <c r="BA505" s="743"/>
      <c r="BB505" s="743"/>
      <c r="BC505" s="743"/>
      <c r="BD505" s="743"/>
      <c r="BE505" s="743"/>
      <c r="BF505" s="743"/>
      <c r="BG505" s="743"/>
      <c r="BH505" s="743"/>
    </row>
    <row r="506" spans="1:60" s="628" customFormat="1" ht="15" customHeight="1" x14ac:dyDescent="0.25">
      <c r="A506" s="871"/>
      <c r="B506" s="698"/>
      <c r="C506" s="35"/>
      <c r="D506" s="121"/>
      <c r="E506" s="32"/>
      <c r="F506" s="620"/>
      <c r="G506" s="743"/>
      <c r="H506" s="743"/>
      <c r="I506" s="743"/>
      <c r="J506" s="743"/>
      <c r="K506" s="743"/>
      <c r="L506" s="743"/>
      <c r="M506" s="743"/>
      <c r="N506" s="743"/>
      <c r="O506" s="743"/>
      <c r="P506" s="743"/>
      <c r="Q506" s="743"/>
      <c r="R506" s="743"/>
      <c r="S506" s="743"/>
      <c r="T506" s="743"/>
      <c r="U506" s="743"/>
      <c r="V506" s="743"/>
      <c r="W506" s="743"/>
      <c r="X506" s="743"/>
      <c r="Y506" s="743"/>
      <c r="Z506" s="743"/>
      <c r="AA506" s="743"/>
      <c r="AB506" s="743"/>
      <c r="AC506" s="743"/>
      <c r="AD506" s="743"/>
      <c r="AE506" s="743"/>
      <c r="AF506" s="743"/>
      <c r="AG506" s="743"/>
      <c r="AH506" s="743"/>
      <c r="AI506" s="743"/>
      <c r="AJ506" s="743"/>
      <c r="AK506" s="743"/>
      <c r="AL506" s="743"/>
      <c r="AM506" s="743"/>
      <c r="AN506" s="743"/>
      <c r="AO506" s="743"/>
      <c r="AP506" s="743"/>
      <c r="AQ506" s="743"/>
      <c r="AR506" s="743"/>
      <c r="AS506" s="743"/>
      <c r="AT506" s="743"/>
      <c r="AU506" s="743"/>
      <c r="AV506" s="743"/>
      <c r="AW506" s="743"/>
      <c r="AX506" s="743"/>
      <c r="AY506" s="743"/>
      <c r="AZ506" s="743"/>
      <c r="BA506" s="743"/>
      <c r="BB506" s="743"/>
      <c r="BC506" s="743"/>
      <c r="BD506" s="743"/>
      <c r="BE506" s="743"/>
      <c r="BF506" s="743"/>
      <c r="BG506" s="743"/>
      <c r="BH506" s="743"/>
    </row>
    <row r="507" spans="1:60" s="628" customFormat="1" ht="15" customHeight="1" x14ac:dyDescent="0.25">
      <c r="A507" s="871"/>
      <c r="B507" s="698"/>
      <c r="C507" s="35"/>
      <c r="D507" s="121"/>
      <c r="E507" s="32"/>
      <c r="F507" s="620"/>
      <c r="G507" s="743"/>
      <c r="H507" s="743"/>
      <c r="I507" s="743"/>
      <c r="J507" s="743"/>
      <c r="K507" s="743"/>
      <c r="L507" s="743"/>
      <c r="M507" s="743"/>
      <c r="N507" s="743"/>
      <c r="O507" s="743"/>
      <c r="P507" s="743"/>
      <c r="Q507" s="743"/>
      <c r="R507" s="743"/>
      <c r="S507" s="743"/>
      <c r="T507" s="743"/>
      <c r="U507" s="743"/>
      <c r="V507" s="743"/>
      <c r="W507" s="743"/>
      <c r="X507" s="743"/>
      <c r="Y507" s="743"/>
      <c r="Z507" s="743"/>
      <c r="AA507" s="743"/>
      <c r="AB507" s="743"/>
      <c r="AC507" s="743"/>
      <c r="AD507" s="743"/>
      <c r="AE507" s="743"/>
      <c r="AF507" s="743"/>
      <c r="AG507" s="743"/>
      <c r="AH507" s="743"/>
      <c r="AI507" s="743"/>
      <c r="AJ507" s="743"/>
      <c r="AK507" s="743"/>
      <c r="AL507" s="743"/>
      <c r="AM507" s="743"/>
      <c r="AN507" s="743"/>
      <c r="AO507" s="743"/>
      <c r="AP507" s="743"/>
      <c r="AQ507" s="743"/>
      <c r="AR507" s="743"/>
      <c r="AS507" s="743"/>
      <c r="AT507" s="743"/>
      <c r="AU507" s="743"/>
      <c r="AV507" s="743"/>
      <c r="AW507" s="743"/>
      <c r="AX507" s="743"/>
      <c r="AY507" s="743"/>
      <c r="AZ507" s="743"/>
      <c r="BA507" s="743"/>
      <c r="BB507" s="743"/>
      <c r="BC507" s="743"/>
      <c r="BD507" s="743"/>
      <c r="BE507" s="743"/>
      <c r="BF507" s="743"/>
      <c r="BG507" s="743"/>
      <c r="BH507" s="743"/>
    </row>
    <row r="508" spans="1:60" s="628" customFormat="1" ht="15" customHeight="1" x14ac:dyDescent="0.25">
      <c r="A508" s="871"/>
      <c r="B508" s="698"/>
      <c r="C508" s="35"/>
      <c r="D508" s="121"/>
      <c r="E508" s="32"/>
      <c r="F508" s="620"/>
      <c r="G508" s="743"/>
      <c r="H508" s="743"/>
      <c r="I508" s="743"/>
      <c r="J508" s="743"/>
      <c r="K508" s="743"/>
      <c r="L508" s="743"/>
      <c r="M508" s="743"/>
      <c r="N508" s="743"/>
      <c r="O508" s="743"/>
      <c r="P508" s="743"/>
      <c r="Q508" s="743"/>
      <c r="R508" s="743"/>
      <c r="S508" s="743"/>
      <c r="T508" s="743"/>
      <c r="U508" s="743"/>
      <c r="V508" s="743"/>
      <c r="W508" s="743"/>
      <c r="X508" s="743"/>
      <c r="Y508" s="743"/>
      <c r="Z508" s="743"/>
      <c r="AA508" s="743"/>
      <c r="AB508" s="743"/>
      <c r="AC508" s="743"/>
      <c r="AD508" s="743"/>
      <c r="AE508" s="743"/>
      <c r="AF508" s="743"/>
      <c r="AG508" s="743"/>
      <c r="AH508" s="743"/>
      <c r="AI508" s="743"/>
      <c r="AJ508" s="743"/>
      <c r="AK508" s="743"/>
      <c r="AL508" s="743"/>
      <c r="AM508" s="743"/>
      <c r="AN508" s="743"/>
      <c r="AO508" s="743"/>
      <c r="AP508" s="743"/>
      <c r="AQ508" s="743"/>
      <c r="AR508" s="743"/>
      <c r="AS508" s="743"/>
      <c r="AT508" s="743"/>
      <c r="AU508" s="743"/>
      <c r="AV508" s="743"/>
      <c r="AW508" s="743"/>
      <c r="AX508" s="743"/>
      <c r="AY508" s="743"/>
      <c r="AZ508" s="743"/>
      <c r="BA508" s="743"/>
      <c r="BB508" s="743"/>
      <c r="BC508" s="743"/>
      <c r="BD508" s="743"/>
      <c r="BE508" s="743"/>
      <c r="BF508" s="743"/>
      <c r="BG508" s="743"/>
      <c r="BH508" s="743"/>
    </row>
    <row r="509" spans="1:60" s="628" customFormat="1" ht="15" customHeight="1" x14ac:dyDescent="0.25">
      <c r="A509" s="871"/>
      <c r="B509" s="698"/>
      <c r="C509" s="35"/>
      <c r="D509" s="121"/>
      <c r="E509" s="32"/>
      <c r="F509" s="620"/>
      <c r="G509" s="743"/>
      <c r="H509" s="743"/>
      <c r="I509" s="743"/>
      <c r="J509" s="743"/>
      <c r="K509" s="743"/>
      <c r="L509" s="743"/>
      <c r="M509" s="743"/>
      <c r="N509" s="743"/>
      <c r="O509" s="743"/>
      <c r="P509" s="743"/>
      <c r="Q509" s="743"/>
      <c r="R509" s="743"/>
      <c r="S509" s="743"/>
      <c r="T509" s="743"/>
      <c r="U509" s="743"/>
      <c r="V509" s="743"/>
      <c r="W509" s="743"/>
      <c r="X509" s="743"/>
      <c r="Y509" s="743"/>
      <c r="Z509" s="743"/>
      <c r="AA509" s="743"/>
      <c r="AB509" s="743"/>
      <c r="AC509" s="743"/>
      <c r="AD509" s="743"/>
      <c r="AE509" s="743"/>
      <c r="AF509" s="743"/>
      <c r="AG509" s="743"/>
      <c r="AH509" s="743"/>
      <c r="AI509" s="743"/>
      <c r="AJ509" s="743"/>
      <c r="AK509" s="743"/>
      <c r="AL509" s="743"/>
      <c r="AM509" s="743"/>
      <c r="AN509" s="743"/>
      <c r="AO509" s="743"/>
      <c r="AP509" s="743"/>
      <c r="AQ509" s="743"/>
      <c r="AR509" s="743"/>
      <c r="AS509" s="743"/>
      <c r="AT509" s="743"/>
      <c r="AU509" s="743"/>
      <c r="AV509" s="743"/>
      <c r="AW509" s="743"/>
      <c r="AX509" s="743"/>
      <c r="AY509" s="743"/>
      <c r="AZ509" s="743"/>
      <c r="BA509" s="743"/>
      <c r="BB509" s="743"/>
      <c r="BC509" s="743"/>
      <c r="BD509" s="743"/>
      <c r="BE509" s="743"/>
      <c r="BF509" s="743"/>
      <c r="BG509" s="743"/>
      <c r="BH509" s="743"/>
    </row>
    <row r="510" spans="1:60" s="628" customFormat="1" ht="15" customHeight="1" x14ac:dyDescent="0.25">
      <c r="A510" s="871"/>
      <c r="B510" s="698"/>
      <c r="C510" s="35"/>
      <c r="D510" s="121"/>
      <c r="E510" s="32"/>
      <c r="F510" s="620"/>
      <c r="G510" s="743"/>
      <c r="H510" s="743"/>
      <c r="I510" s="743"/>
      <c r="J510" s="743"/>
      <c r="K510" s="743"/>
      <c r="L510" s="743"/>
      <c r="M510" s="743"/>
      <c r="N510" s="743"/>
      <c r="O510" s="743"/>
      <c r="P510" s="743"/>
      <c r="Q510" s="743"/>
      <c r="R510" s="743"/>
      <c r="S510" s="743"/>
      <c r="T510" s="743"/>
      <c r="U510" s="743"/>
      <c r="V510" s="743"/>
      <c r="W510" s="743"/>
      <c r="X510" s="743"/>
      <c r="Y510" s="743"/>
      <c r="Z510" s="743"/>
      <c r="AA510" s="743"/>
      <c r="AB510" s="743"/>
      <c r="AC510" s="743"/>
      <c r="AD510" s="743"/>
      <c r="AE510" s="743"/>
      <c r="AF510" s="743"/>
      <c r="AG510" s="743"/>
      <c r="AH510" s="743"/>
      <c r="AI510" s="743"/>
      <c r="AJ510" s="743"/>
      <c r="AK510" s="743"/>
      <c r="AL510" s="743"/>
      <c r="AM510" s="743"/>
      <c r="AN510" s="743"/>
      <c r="AO510" s="743"/>
      <c r="AP510" s="743"/>
      <c r="AQ510" s="743"/>
      <c r="AR510" s="743"/>
      <c r="AS510" s="743"/>
      <c r="AT510" s="743"/>
      <c r="AU510" s="743"/>
      <c r="AV510" s="743"/>
      <c r="AW510" s="743"/>
      <c r="AX510" s="743"/>
      <c r="AY510" s="743"/>
      <c r="AZ510" s="743"/>
      <c r="BA510" s="743"/>
      <c r="BB510" s="743"/>
      <c r="BC510" s="743"/>
      <c r="BD510" s="743"/>
      <c r="BE510" s="743"/>
      <c r="BF510" s="743"/>
      <c r="BG510" s="743"/>
      <c r="BH510" s="743"/>
    </row>
    <row r="511" spans="1:60" s="628" customFormat="1" ht="15" customHeight="1" x14ac:dyDescent="0.25">
      <c r="A511" s="871"/>
      <c r="B511" s="698"/>
      <c r="C511" s="35"/>
      <c r="D511" s="121"/>
      <c r="E511" s="32"/>
      <c r="F511" s="620"/>
      <c r="G511" s="743"/>
      <c r="H511" s="743"/>
      <c r="I511" s="743"/>
      <c r="J511" s="743"/>
      <c r="K511" s="743"/>
      <c r="L511" s="743"/>
      <c r="M511" s="743"/>
      <c r="N511" s="743"/>
      <c r="O511" s="743"/>
      <c r="P511" s="743"/>
      <c r="Q511" s="743"/>
      <c r="R511" s="743"/>
      <c r="S511" s="743"/>
      <c r="T511" s="743"/>
      <c r="U511" s="743"/>
      <c r="V511" s="743"/>
      <c r="W511" s="743"/>
      <c r="X511" s="743"/>
      <c r="Y511" s="743"/>
      <c r="Z511" s="743"/>
      <c r="AA511" s="743"/>
      <c r="AB511" s="743"/>
      <c r="AC511" s="743"/>
      <c r="AD511" s="743"/>
      <c r="AE511" s="743"/>
      <c r="AF511" s="743"/>
      <c r="AG511" s="743"/>
      <c r="AH511" s="743"/>
      <c r="AI511" s="743"/>
      <c r="AJ511" s="743"/>
      <c r="AK511" s="743"/>
      <c r="AL511" s="743"/>
      <c r="AM511" s="743"/>
      <c r="AN511" s="743"/>
      <c r="AO511" s="743"/>
      <c r="AP511" s="743"/>
      <c r="AQ511" s="743"/>
      <c r="AR511" s="743"/>
      <c r="AS511" s="743"/>
      <c r="AT511" s="743"/>
      <c r="AU511" s="743"/>
      <c r="AV511" s="743"/>
      <c r="AW511" s="743"/>
      <c r="AX511" s="743"/>
      <c r="AY511" s="743"/>
      <c r="AZ511" s="743"/>
      <c r="BA511" s="743"/>
      <c r="BB511" s="743"/>
      <c r="BC511" s="743"/>
      <c r="BD511" s="743"/>
      <c r="BE511" s="743"/>
      <c r="BF511" s="743"/>
      <c r="BG511" s="743"/>
      <c r="BH511" s="743"/>
    </row>
    <row r="512" spans="1:60" s="628" customFormat="1" ht="15" customHeight="1" x14ac:dyDescent="0.25">
      <c r="A512" s="871"/>
      <c r="B512" s="698"/>
      <c r="C512" s="35"/>
      <c r="D512" s="121"/>
      <c r="E512" s="32"/>
      <c r="F512" s="620"/>
      <c r="G512" s="743"/>
      <c r="H512" s="743"/>
      <c r="I512" s="743"/>
      <c r="J512" s="743"/>
      <c r="K512" s="743"/>
      <c r="L512" s="743"/>
      <c r="M512" s="743"/>
      <c r="N512" s="743"/>
      <c r="O512" s="743"/>
      <c r="P512" s="743"/>
      <c r="Q512" s="743"/>
      <c r="R512" s="743"/>
      <c r="S512" s="743"/>
      <c r="T512" s="743"/>
      <c r="U512" s="743"/>
      <c r="V512" s="743"/>
      <c r="W512" s="743"/>
      <c r="X512" s="743"/>
      <c r="Y512" s="743"/>
      <c r="Z512" s="743"/>
      <c r="AA512" s="743"/>
      <c r="AB512" s="743"/>
      <c r="AC512" s="743"/>
      <c r="AD512" s="743"/>
      <c r="AE512" s="743"/>
      <c r="AF512" s="743"/>
      <c r="AG512" s="743"/>
      <c r="AH512" s="743"/>
      <c r="AI512" s="743"/>
      <c r="AJ512" s="743"/>
      <c r="AK512" s="743"/>
      <c r="AL512" s="743"/>
      <c r="AM512" s="743"/>
      <c r="AN512" s="743"/>
      <c r="AO512" s="743"/>
      <c r="AP512" s="743"/>
      <c r="AQ512" s="743"/>
      <c r="AR512" s="743"/>
      <c r="AS512" s="743"/>
      <c r="AT512" s="743"/>
      <c r="AU512" s="743"/>
      <c r="AV512" s="743"/>
      <c r="AW512" s="743"/>
      <c r="AX512" s="743"/>
      <c r="AY512" s="743"/>
      <c r="AZ512" s="743"/>
      <c r="BA512" s="743"/>
      <c r="BB512" s="743"/>
      <c r="BC512" s="743"/>
      <c r="BD512" s="743"/>
      <c r="BE512" s="743"/>
      <c r="BF512" s="743"/>
      <c r="BG512" s="743"/>
      <c r="BH512" s="743"/>
    </row>
    <row r="513" spans="1:60" s="628" customFormat="1" ht="15" customHeight="1" x14ac:dyDescent="0.25">
      <c r="A513" s="871"/>
      <c r="B513" s="698"/>
      <c r="C513" s="35"/>
      <c r="D513" s="121"/>
      <c r="E513" s="32"/>
      <c r="F513" s="620"/>
      <c r="G513" s="743"/>
      <c r="H513" s="743"/>
      <c r="I513" s="743"/>
      <c r="J513" s="743"/>
      <c r="K513" s="743"/>
      <c r="L513" s="743"/>
      <c r="M513" s="743"/>
      <c r="N513" s="743"/>
      <c r="O513" s="743"/>
      <c r="P513" s="743"/>
      <c r="Q513" s="743"/>
      <c r="R513" s="743"/>
      <c r="S513" s="743"/>
      <c r="T513" s="743"/>
      <c r="U513" s="743"/>
      <c r="V513" s="743"/>
      <c r="W513" s="743"/>
      <c r="X513" s="743"/>
      <c r="Y513" s="743"/>
      <c r="Z513" s="743"/>
      <c r="AA513" s="743"/>
      <c r="AB513" s="743"/>
      <c r="AC513" s="743"/>
      <c r="AD513" s="743"/>
      <c r="AE513" s="743"/>
      <c r="AF513" s="743"/>
      <c r="AG513" s="743"/>
      <c r="AH513" s="743"/>
      <c r="AI513" s="743"/>
      <c r="AJ513" s="743"/>
      <c r="AK513" s="743"/>
      <c r="AL513" s="743"/>
      <c r="AM513" s="743"/>
      <c r="AN513" s="743"/>
      <c r="AO513" s="743"/>
      <c r="AP513" s="743"/>
      <c r="AQ513" s="743"/>
      <c r="AR513" s="743"/>
      <c r="AS513" s="743"/>
      <c r="AT513" s="743"/>
      <c r="AU513" s="743"/>
      <c r="AV513" s="743"/>
      <c r="AW513" s="743"/>
      <c r="AX513" s="743"/>
      <c r="AY513" s="743"/>
      <c r="AZ513" s="743"/>
      <c r="BA513" s="743"/>
      <c r="BB513" s="743"/>
      <c r="BC513" s="743"/>
      <c r="BD513" s="743"/>
      <c r="BE513" s="743"/>
      <c r="BF513" s="743"/>
      <c r="BG513" s="743"/>
      <c r="BH513" s="743"/>
    </row>
    <row r="514" spans="1:60" s="628" customFormat="1" ht="15" customHeight="1" x14ac:dyDescent="0.25">
      <c r="A514" s="871"/>
      <c r="B514" s="698"/>
      <c r="C514" s="35"/>
      <c r="D514" s="121"/>
      <c r="E514" s="32"/>
      <c r="F514" s="620"/>
      <c r="G514" s="743"/>
      <c r="H514" s="743"/>
      <c r="I514" s="743"/>
      <c r="J514" s="743"/>
      <c r="K514" s="743"/>
      <c r="L514" s="743"/>
      <c r="M514" s="743"/>
      <c r="N514" s="743"/>
      <c r="O514" s="743"/>
      <c r="P514" s="743"/>
      <c r="Q514" s="743"/>
      <c r="R514" s="743"/>
      <c r="S514" s="743"/>
      <c r="T514" s="743"/>
      <c r="U514" s="743"/>
      <c r="V514" s="743"/>
      <c r="W514" s="743"/>
      <c r="X514" s="743"/>
      <c r="Y514" s="743"/>
      <c r="Z514" s="743"/>
      <c r="AA514" s="743"/>
      <c r="AB514" s="743"/>
      <c r="AC514" s="743"/>
      <c r="AD514" s="743"/>
      <c r="AE514" s="743"/>
      <c r="AF514" s="743"/>
      <c r="AG514" s="743"/>
      <c r="AH514" s="743"/>
      <c r="AI514" s="743"/>
      <c r="AJ514" s="743"/>
      <c r="AK514" s="743"/>
      <c r="AL514" s="743"/>
      <c r="AM514" s="743"/>
      <c r="AN514" s="743"/>
      <c r="AO514" s="743"/>
      <c r="AP514" s="743"/>
      <c r="AQ514" s="743"/>
      <c r="AR514" s="743"/>
      <c r="AS514" s="743"/>
      <c r="AT514" s="743"/>
      <c r="AU514" s="743"/>
      <c r="AV514" s="743"/>
      <c r="AW514" s="743"/>
      <c r="AX514" s="743"/>
      <c r="AY514" s="743"/>
      <c r="AZ514" s="743"/>
      <c r="BA514" s="743"/>
      <c r="BB514" s="743"/>
      <c r="BC514" s="743"/>
      <c r="BD514" s="743"/>
      <c r="BE514" s="743"/>
      <c r="BF514" s="743"/>
      <c r="BG514" s="743"/>
      <c r="BH514" s="743"/>
    </row>
    <row r="515" spans="1:60" s="628" customFormat="1" ht="15" customHeight="1" x14ac:dyDescent="0.25">
      <c r="A515" s="871"/>
      <c r="B515" s="698"/>
      <c r="C515" s="35"/>
      <c r="D515" s="121"/>
      <c r="E515" s="32"/>
      <c r="F515" s="620"/>
      <c r="G515" s="743"/>
      <c r="H515" s="743"/>
      <c r="I515" s="743"/>
      <c r="J515" s="743"/>
      <c r="K515" s="743"/>
      <c r="L515" s="743"/>
      <c r="M515" s="743"/>
      <c r="N515" s="743"/>
      <c r="O515" s="743"/>
      <c r="P515" s="743"/>
      <c r="Q515" s="743"/>
      <c r="R515" s="743"/>
      <c r="S515" s="743"/>
      <c r="T515" s="743"/>
      <c r="U515" s="743"/>
      <c r="V515" s="743"/>
      <c r="W515" s="743"/>
      <c r="X515" s="743"/>
      <c r="Y515" s="743"/>
      <c r="Z515" s="743"/>
      <c r="AA515" s="743"/>
      <c r="AB515" s="743"/>
      <c r="AC515" s="743"/>
      <c r="AD515" s="743"/>
      <c r="AE515" s="743"/>
      <c r="AF515" s="743"/>
      <c r="AG515" s="743"/>
      <c r="AH515" s="743"/>
      <c r="AI515" s="743"/>
      <c r="AJ515" s="743"/>
      <c r="AK515" s="743"/>
      <c r="AL515" s="743"/>
      <c r="AM515" s="743"/>
      <c r="AN515" s="743"/>
      <c r="AO515" s="743"/>
      <c r="AP515" s="743"/>
      <c r="AQ515" s="743"/>
      <c r="AR515" s="743"/>
      <c r="AS515" s="743"/>
      <c r="AT515" s="743"/>
      <c r="AU515" s="743"/>
      <c r="AV515" s="743"/>
      <c r="AW515" s="743"/>
      <c r="AX515" s="743"/>
      <c r="AY515" s="743"/>
      <c r="AZ515" s="743"/>
      <c r="BA515" s="743"/>
      <c r="BB515" s="743"/>
      <c r="BC515" s="743"/>
      <c r="BD515" s="743"/>
      <c r="BE515" s="743"/>
      <c r="BF515" s="743"/>
      <c r="BG515" s="743"/>
      <c r="BH515" s="743"/>
    </row>
    <row r="516" spans="1:60" s="628" customFormat="1" ht="15" customHeight="1" x14ac:dyDescent="0.25">
      <c r="A516" s="871"/>
      <c r="B516" s="698"/>
      <c r="C516" s="35"/>
      <c r="D516" s="121"/>
      <c r="E516" s="32"/>
      <c r="F516" s="620"/>
      <c r="G516" s="743"/>
      <c r="H516" s="743"/>
      <c r="I516" s="743"/>
      <c r="J516" s="743"/>
      <c r="K516" s="743"/>
      <c r="L516" s="743"/>
      <c r="M516" s="743"/>
      <c r="N516" s="743"/>
      <c r="O516" s="743"/>
      <c r="P516" s="743"/>
      <c r="Q516" s="743"/>
      <c r="R516" s="743"/>
      <c r="S516" s="743"/>
      <c r="T516" s="743"/>
      <c r="U516" s="743"/>
      <c r="V516" s="743"/>
      <c r="W516" s="743"/>
      <c r="X516" s="743"/>
      <c r="Y516" s="743"/>
      <c r="Z516" s="743"/>
      <c r="AA516" s="743"/>
      <c r="AB516" s="743"/>
      <c r="AC516" s="743"/>
      <c r="AD516" s="743"/>
      <c r="AE516" s="743"/>
      <c r="AF516" s="743"/>
      <c r="AG516" s="743"/>
      <c r="AH516" s="743"/>
      <c r="AI516" s="743"/>
      <c r="AJ516" s="743"/>
      <c r="AK516" s="743"/>
      <c r="AL516" s="743"/>
      <c r="AM516" s="743"/>
      <c r="AN516" s="743"/>
      <c r="AO516" s="743"/>
      <c r="AP516" s="743"/>
      <c r="AQ516" s="743"/>
      <c r="AR516" s="743"/>
      <c r="AS516" s="743"/>
      <c r="AT516" s="743"/>
      <c r="AU516" s="743"/>
      <c r="AV516" s="743"/>
      <c r="AW516" s="743"/>
      <c r="AX516" s="743"/>
      <c r="AY516" s="743"/>
      <c r="AZ516" s="743"/>
      <c r="BA516" s="743"/>
      <c r="BB516" s="743"/>
      <c r="BC516" s="743"/>
      <c r="BD516" s="743"/>
      <c r="BE516" s="743"/>
      <c r="BF516" s="743"/>
      <c r="BG516" s="743"/>
      <c r="BH516" s="743"/>
    </row>
    <row r="517" spans="1:60" s="628" customFormat="1" ht="15" customHeight="1" x14ac:dyDescent="0.25">
      <c r="A517" s="871"/>
      <c r="B517" s="698"/>
      <c r="C517" s="35"/>
      <c r="D517" s="121"/>
      <c r="E517" s="32"/>
      <c r="F517" s="620"/>
      <c r="G517" s="743"/>
      <c r="H517" s="743"/>
      <c r="I517" s="743"/>
      <c r="J517" s="743"/>
      <c r="K517" s="743"/>
      <c r="L517" s="743"/>
      <c r="M517" s="743"/>
      <c r="N517" s="743"/>
      <c r="O517" s="743"/>
      <c r="P517" s="743"/>
      <c r="Q517" s="743"/>
      <c r="R517" s="743"/>
      <c r="S517" s="743"/>
      <c r="T517" s="743"/>
      <c r="U517" s="743"/>
      <c r="V517" s="743"/>
      <c r="W517" s="743"/>
      <c r="X517" s="743"/>
      <c r="Y517" s="743"/>
      <c r="Z517" s="743"/>
      <c r="AA517" s="743"/>
      <c r="AB517" s="743"/>
      <c r="AC517" s="743"/>
      <c r="AD517" s="743"/>
      <c r="AE517" s="743"/>
      <c r="AF517" s="743"/>
      <c r="AG517" s="743"/>
      <c r="AH517" s="743"/>
      <c r="AI517" s="743"/>
      <c r="AJ517" s="743"/>
      <c r="AK517" s="743"/>
      <c r="AL517" s="743"/>
      <c r="AM517" s="743"/>
      <c r="AN517" s="743"/>
      <c r="AO517" s="743"/>
      <c r="AP517" s="743"/>
      <c r="AQ517" s="743"/>
      <c r="AR517" s="743"/>
      <c r="AS517" s="743"/>
      <c r="AT517" s="743"/>
      <c r="AU517" s="743"/>
      <c r="AV517" s="743"/>
      <c r="AW517" s="743"/>
      <c r="AX517" s="743"/>
      <c r="AY517" s="743"/>
      <c r="AZ517" s="743"/>
      <c r="BA517" s="743"/>
      <c r="BB517" s="743"/>
      <c r="BC517" s="743"/>
      <c r="BD517" s="743"/>
      <c r="BE517" s="743"/>
      <c r="BF517" s="743"/>
      <c r="BG517" s="743"/>
      <c r="BH517" s="743"/>
    </row>
    <row r="518" spans="1:60" s="628" customFormat="1" ht="15" customHeight="1" x14ac:dyDescent="0.25">
      <c r="A518" s="871"/>
      <c r="B518" s="698"/>
      <c r="C518" s="35"/>
      <c r="D518" s="121"/>
      <c r="E518" s="32"/>
      <c r="F518" s="620"/>
      <c r="G518" s="743"/>
      <c r="H518" s="743"/>
      <c r="I518" s="743"/>
      <c r="J518" s="743"/>
      <c r="K518" s="743"/>
      <c r="L518" s="743"/>
      <c r="M518" s="743"/>
      <c r="N518" s="743"/>
      <c r="O518" s="743"/>
      <c r="P518" s="743"/>
      <c r="Q518" s="743"/>
      <c r="R518" s="743"/>
      <c r="S518" s="743"/>
      <c r="T518" s="743"/>
      <c r="U518" s="743"/>
      <c r="V518" s="743"/>
      <c r="W518" s="743"/>
      <c r="X518" s="743"/>
      <c r="Y518" s="743"/>
      <c r="Z518" s="743"/>
      <c r="AA518" s="743"/>
      <c r="AB518" s="743"/>
      <c r="AC518" s="743"/>
      <c r="AD518" s="743"/>
      <c r="AE518" s="743"/>
      <c r="AF518" s="743"/>
      <c r="AG518" s="743"/>
      <c r="AH518" s="743"/>
      <c r="AI518" s="743"/>
      <c r="AJ518" s="743"/>
      <c r="AK518" s="743"/>
      <c r="AL518" s="743"/>
      <c r="AM518" s="743"/>
      <c r="AN518" s="743"/>
      <c r="AO518" s="743"/>
      <c r="AP518" s="743"/>
      <c r="AQ518" s="743"/>
      <c r="AR518" s="743"/>
      <c r="AS518" s="743"/>
      <c r="AT518" s="743"/>
      <c r="AU518" s="743"/>
      <c r="AV518" s="743"/>
      <c r="AW518" s="743"/>
      <c r="AX518" s="743"/>
      <c r="AY518" s="743"/>
      <c r="AZ518" s="743"/>
      <c r="BA518" s="743"/>
      <c r="BB518" s="743"/>
      <c r="BC518" s="743"/>
      <c r="BD518" s="743"/>
      <c r="BE518" s="743"/>
      <c r="BF518" s="743"/>
      <c r="BG518" s="743"/>
      <c r="BH518" s="743"/>
    </row>
    <row r="519" spans="1:60" s="628" customFormat="1" ht="15" customHeight="1" x14ac:dyDescent="0.25">
      <c r="A519" s="871"/>
      <c r="B519" s="698"/>
      <c r="C519" s="35"/>
      <c r="D519" s="121"/>
      <c r="E519" s="32"/>
      <c r="F519" s="620"/>
      <c r="G519" s="743"/>
      <c r="H519" s="743"/>
      <c r="I519" s="743"/>
      <c r="J519" s="743"/>
      <c r="K519" s="743"/>
      <c r="L519" s="743"/>
      <c r="M519" s="743"/>
      <c r="N519" s="743"/>
      <c r="O519" s="743"/>
      <c r="P519" s="743"/>
      <c r="Q519" s="743"/>
      <c r="R519" s="743"/>
      <c r="S519" s="743"/>
      <c r="T519" s="743"/>
      <c r="U519" s="743"/>
      <c r="V519" s="743"/>
      <c r="W519" s="743"/>
      <c r="X519" s="743"/>
      <c r="Y519" s="743"/>
      <c r="Z519" s="743"/>
      <c r="AA519" s="743"/>
      <c r="AB519" s="743"/>
      <c r="AC519" s="743"/>
      <c r="AD519" s="743"/>
      <c r="AE519" s="743"/>
      <c r="AF519" s="743"/>
      <c r="AG519" s="743"/>
      <c r="AH519" s="743"/>
      <c r="AI519" s="743"/>
      <c r="AJ519" s="743"/>
      <c r="AK519" s="743"/>
      <c r="AL519" s="743"/>
      <c r="AM519" s="743"/>
      <c r="AN519" s="743"/>
      <c r="AO519" s="743"/>
      <c r="AP519" s="743"/>
      <c r="AQ519" s="743"/>
      <c r="AR519" s="743"/>
      <c r="AS519" s="743"/>
      <c r="AT519" s="743"/>
      <c r="AU519" s="743"/>
      <c r="AV519" s="743"/>
      <c r="AW519" s="743"/>
      <c r="AX519" s="743"/>
      <c r="AY519" s="743"/>
      <c r="AZ519" s="743"/>
      <c r="BA519" s="743"/>
      <c r="BB519" s="743"/>
      <c r="BC519" s="743"/>
      <c r="BD519" s="743"/>
      <c r="BE519" s="743"/>
      <c r="BF519" s="743"/>
      <c r="BG519" s="743"/>
      <c r="BH519" s="743"/>
    </row>
    <row r="520" spans="1:60" s="628" customFormat="1" ht="15" customHeight="1" x14ac:dyDescent="0.25">
      <c r="A520" s="871"/>
      <c r="B520" s="698"/>
      <c r="C520" s="35"/>
      <c r="D520" s="121"/>
      <c r="E520" s="32"/>
      <c r="F520" s="620"/>
      <c r="G520" s="743"/>
      <c r="H520" s="743"/>
      <c r="I520" s="743"/>
      <c r="J520" s="743"/>
      <c r="K520" s="743"/>
      <c r="L520" s="743"/>
      <c r="M520" s="743"/>
      <c r="N520" s="743"/>
      <c r="O520" s="743"/>
      <c r="P520" s="743"/>
      <c r="Q520" s="743"/>
      <c r="R520" s="743"/>
      <c r="S520" s="743"/>
      <c r="T520" s="743"/>
      <c r="U520" s="743"/>
      <c r="V520" s="743"/>
      <c r="W520" s="743"/>
      <c r="X520" s="743"/>
      <c r="Y520" s="743"/>
      <c r="Z520" s="743"/>
      <c r="AA520" s="743"/>
      <c r="AB520" s="743"/>
      <c r="AC520" s="743"/>
      <c r="AD520" s="743"/>
      <c r="AE520" s="743"/>
      <c r="AF520" s="743"/>
      <c r="AG520" s="743"/>
      <c r="AH520" s="743"/>
      <c r="AI520" s="743"/>
      <c r="AJ520" s="743"/>
      <c r="AK520" s="743"/>
      <c r="AL520" s="743"/>
      <c r="AM520" s="743"/>
      <c r="AN520" s="743"/>
      <c r="AO520" s="743"/>
      <c r="AP520" s="743"/>
      <c r="AQ520" s="743"/>
      <c r="AR520" s="743"/>
      <c r="AS520" s="743"/>
      <c r="AT520" s="743"/>
      <c r="AU520" s="743"/>
      <c r="AV520" s="743"/>
      <c r="AW520" s="743"/>
      <c r="AX520" s="743"/>
      <c r="AY520" s="743"/>
      <c r="AZ520" s="743"/>
      <c r="BA520" s="743"/>
      <c r="BB520" s="743"/>
      <c r="BC520" s="743"/>
      <c r="BD520" s="743"/>
      <c r="BE520" s="743"/>
      <c r="BF520" s="743"/>
      <c r="BG520" s="743"/>
      <c r="BH520" s="743"/>
    </row>
    <row r="521" spans="1:60" s="628" customFormat="1" ht="15" customHeight="1" x14ac:dyDescent="0.25">
      <c r="A521" s="871"/>
      <c r="B521" s="698"/>
      <c r="C521" s="35"/>
      <c r="D521" s="121"/>
      <c r="E521" s="32"/>
      <c r="F521" s="620"/>
      <c r="G521" s="743"/>
      <c r="H521" s="743"/>
      <c r="I521" s="743"/>
      <c r="J521" s="743"/>
      <c r="K521" s="743"/>
      <c r="L521" s="743"/>
      <c r="M521" s="743"/>
      <c r="N521" s="743"/>
      <c r="O521" s="743"/>
      <c r="P521" s="743"/>
      <c r="Q521" s="743"/>
      <c r="R521" s="743"/>
      <c r="S521" s="743"/>
      <c r="T521" s="743"/>
      <c r="U521" s="743"/>
      <c r="V521" s="743"/>
      <c r="W521" s="743"/>
      <c r="X521" s="743"/>
      <c r="Y521" s="743"/>
      <c r="Z521" s="743"/>
      <c r="AA521" s="743"/>
      <c r="AB521" s="743"/>
      <c r="AC521" s="743"/>
      <c r="AD521" s="743"/>
      <c r="AE521" s="743"/>
      <c r="AF521" s="743"/>
      <c r="AG521" s="743"/>
      <c r="AH521" s="743"/>
      <c r="AI521" s="743"/>
      <c r="AJ521" s="743"/>
      <c r="AK521" s="743"/>
      <c r="AL521" s="743"/>
      <c r="AM521" s="743"/>
      <c r="AN521" s="743"/>
      <c r="AO521" s="743"/>
      <c r="AP521" s="743"/>
      <c r="AQ521" s="743"/>
      <c r="AR521" s="743"/>
      <c r="AS521" s="743"/>
      <c r="AT521" s="743"/>
      <c r="AU521" s="743"/>
      <c r="AV521" s="743"/>
      <c r="AW521" s="743"/>
      <c r="AX521" s="743"/>
      <c r="AY521" s="743"/>
      <c r="AZ521" s="743"/>
      <c r="BA521" s="743"/>
      <c r="BB521" s="743"/>
      <c r="BC521" s="743"/>
      <c r="BD521" s="743"/>
      <c r="BE521" s="743"/>
      <c r="BF521" s="743"/>
      <c r="BG521" s="743"/>
      <c r="BH521" s="743"/>
    </row>
    <row r="522" spans="1:60" s="628" customFormat="1" ht="15" customHeight="1" x14ac:dyDescent="0.25">
      <c r="A522" s="871"/>
      <c r="B522" s="698"/>
      <c r="C522" s="35"/>
      <c r="D522" s="121"/>
      <c r="E522" s="32"/>
      <c r="F522" s="620"/>
      <c r="G522" s="743"/>
      <c r="H522" s="743"/>
      <c r="I522" s="743"/>
      <c r="J522" s="743"/>
      <c r="K522" s="743"/>
      <c r="L522" s="743"/>
      <c r="M522" s="743"/>
      <c r="N522" s="743"/>
      <c r="O522" s="743"/>
      <c r="P522" s="743"/>
      <c r="Q522" s="743"/>
      <c r="R522" s="743"/>
      <c r="S522" s="743"/>
      <c r="T522" s="743"/>
      <c r="U522" s="743"/>
      <c r="V522" s="743"/>
      <c r="W522" s="743"/>
      <c r="X522" s="743"/>
      <c r="Y522" s="743"/>
      <c r="Z522" s="743"/>
      <c r="AA522" s="743"/>
      <c r="AB522" s="743"/>
      <c r="AC522" s="743"/>
      <c r="AD522" s="743"/>
      <c r="AE522" s="743"/>
      <c r="AF522" s="743"/>
      <c r="AG522" s="743"/>
      <c r="AH522" s="743"/>
      <c r="AI522" s="743"/>
      <c r="AJ522" s="743"/>
      <c r="AK522" s="743"/>
      <c r="AL522" s="743"/>
      <c r="AM522" s="743"/>
      <c r="AN522" s="743"/>
      <c r="AO522" s="743"/>
      <c r="AP522" s="743"/>
      <c r="AQ522" s="743"/>
      <c r="AR522" s="743"/>
      <c r="AS522" s="743"/>
      <c r="AT522" s="743"/>
      <c r="AU522" s="743"/>
      <c r="AV522" s="743"/>
      <c r="AW522" s="743"/>
      <c r="AX522" s="743"/>
      <c r="AY522" s="743"/>
      <c r="AZ522" s="743"/>
      <c r="BA522" s="743"/>
      <c r="BB522" s="743"/>
      <c r="BC522" s="743"/>
      <c r="BD522" s="743"/>
      <c r="BE522" s="743"/>
      <c r="BF522" s="743"/>
      <c r="BG522" s="743"/>
      <c r="BH522" s="743"/>
    </row>
    <row r="523" spans="1:60" s="628" customFormat="1" ht="15" customHeight="1" x14ac:dyDescent="0.25">
      <c r="A523" s="871"/>
      <c r="B523" s="698"/>
      <c r="C523" s="35"/>
      <c r="D523" s="121"/>
      <c r="E523" s="32"/>
      <c r="F523" s="620"/>
      <c r="G523" s="743"/>
      <c r="H523" s="743"/>
      <c r="I523" s="743"/>
      <c r="J523" s="743"/>
      <c r="K523" s="743"/>
      <c r="L523" s="743"/>
      <c r="M523" s="743"/>
      <c r="N523" s="743"/>
      <c r="O523" s="743"/>
      <c r="P523" s="743"/>
      <c r="Q523" s="743"/>
      <c r="R523" s="743"/>
      <c r="S523" s="743"/>
      <c r="T523" s="743"/>
      <c r="U523" s="743"/>
      <c r="V523" s="743"/>
      <c r="W523" s="743"/>
      <c r="X523" s="743"/>
      <c r="Y523" s="743"/>
      <c r="Z523" s="743"/>
      <c r="AA523" s="743"/>
      <c r="AB523" s="743"/>
      <c r="AC523" s="743"/>
      <c r="AD523" s="743"/>
      <c r="AE523" s="743"/>
      <c r="AF523" s="743"/>
      <c r="AG523" s="743"/>
      <c r="AH523" s="743"/>
      <c r="AI523" s="743"/>
      <c r="AJ523" s="743"/>
      <c r="AK523" s="743"/>
      <c r="AL523" s="743"/>
      <c r="AM523" s="743"/>
      <c r="AN523" s="743"/>
      <c r="AO523" s="743"/>
      <c r="AP523" s="743"/>
      <c r="AQ523" s="743"/>
      <c r="AR523" s="743"/>
      <c r="AS523" s="743"/>
      <c r="AT523" s="743"/>
      <c r="AU523" s="743"/>
      <c r="AV523" s="743"/>
      <c r="AW523" s="743"/>
      <c r="AX523" s="743"/>
      <c r="AY523" s="743"/>
      <c r="AZ523" s="743"/>
      <c r="BA523" s="743"/>
      <c r="BB523" s="743"/>
      <c r="BC523" s="743"/>
      <c r="BD523" s="743"/>
      <c r="BE523" s="743"/>
      <c r="BF523" s="743"/>
      <c r="BG523" s="743"/>
      <c r="BH523" s="743"/>
    </row>
    <row r="524" spans="1:60" s="628" customFormat="1" ht="15" customHeight="1" x14ac:dyDescent="0.25">
      <c r="A524" s="871"/>
      <c r="B524" s="698"/>
      <c r="C524" s="35"/>
      <c r="D524" s="121"/>
      <c r="E524" s="32"/>
      <c r="F524" s="620"/>
      <c r="G524" s="743"/>
      <c r="H524" s="743"/>
      <c r="I524" s="743"/>
      <c r="J524" s="743"/>
      <c r="K524" s="743"/>
      <c r="L524" s="743"/>
      <c r="M524" s="743"/>
      <c r="N524" s="743"/>
      <c r="O524" s="743"/>
      <c r="P524" s="743"/>
      <c r="Q524" s="743"/>
      <c r="R524" s="743"/>
      <c r="S524" s="743"/>
      <c r="T524" s="743"/>
      <c r="U524" s="743"/>
      <c r="V524" s="743"/>
      <c r="W524" s="743"/>
      <c r="X524" s="743"/>
      <c r="Y524" s="743"/>
      <c r="Z524" s="743"/>
      <c r="AA524" s="743"/>
      <c r="AB524" s="743"/>
      <c r="AC524" s="743"/>
      <c r="AD524" s="743"/>
      <c r="AE524" s="743"/>
      <c r="AF524" s="743"/>
      <c r="AG524" s="743"/>
      <c r="AH524" s="743"/>
      <c r="AI524" s="743"/>
      <c r="AJ524" s="743"/>
      <c r="AK524" s="743"/>
      <c r="AL524" s="743"/>
      <c r="AM524" s="743"/>
      <c r="AN524" s="743"/>
      <c r="AO524" s="743"/>
      <c r="AP524" s="743"/>
      <c r="AQ524" s="743"/>
      <c r="AR524" s="743"/>
      <c r="AS524" s="743"/>
      <c r="AT524" s="743"/>
      <c r="AU524" s="743"/>
      <c r="AV524" s="743"/>
      <c r="AW524" s="743"/>
      <c r="AX524" s="743"/>
      <c r="AY524" s="743"/>
      <c r="AZ524" s="743"/>
      <c r="BA524" s="743"/>
      <c r="BB524" s="743"/>
      <c r="BC524" s="743"/>
      <c r="BD524" s="743"/>
      <c r="BE524" s="743"/>
      <c r="BF524" s="743"/>
      <c r="BG524" s="743"/>
      <c r="BH524" s="743"/>
    </row>
    <row r="525" spans="1:60" s="628" customFormat="1" ht="15" customHeight="1" x14ac:dyDescent="0.25">
      <c r="A525" s="871"/>
      <c r="B525" s="698"/>
      <c r="C525" s="35"/>
      <c r="D525" s="121"/>
      <c r="E525" s="32"/>
      <c r="F525" s="620"/>
      <c r="G525" s="743"/>
      <c r="H525" s="743"/>
      <c r="I525" s="743"/>
      <c r="J525" s="743"/>
      <c r="K525" s="743"/>
      <c r="L525" s="743"/>
      <c r="M525" s="743"/>
      <c r="N525" s="743"/>
      <c r="O525" s="743"/>
      <c r="P525" s="743"/>
      <c r="Q525" s="743"/>
      <c r="R525" s="743"/>
      <c r="S525" s="743"/>
      <c r="T525" s="743"/>
      <c r="U525" s="743"/>
      <c r="V525" s="743"/>
      <c r="W525" s="743"/>
      <c r="X525" s="743"/>
      <c r="Y525" s="743"/>
      <c r="Z525" s="743"/>
      <c r="AA525" s="743"/>
      <c r="AB525" s="743"/>
      <c r="AC525" s="743"/>
      <c r="AD525" s="743"/>
      <c r="AE525" s="743"/>
      <c r="AF525" s="743"/>
      <c r="AG525" s="743"/>
      <c r="AH525" s="743"/>
      <c r="AI525" s="743"/>
      <c r="AJ525" s="743"/>
      <c r="AK525" s="743"/>
      <c r="AL525" s="743"/>
      <c r="AM525" s="743"/>
      <c r="AN525" s="743"/>
      <c r="AO525" s="743"/>
      <c r="AP525" s="743"/>
      <c r="AQ525" s="743"/>
      <c r="AR525" s="743"/>
      <c r="AS525" s="743"/>
      <c r="AT525" s="743"/>
      <c r="AU525" s="743"/>
      <c r="AV525" s="743"/>
      <c r="AW525" s="743"/>
      <c r="AX525" s="743"/>
      <c r="AY525" s="743"/>
      <c r="AZ525" s="743"/>
      <c r="BA525" s="743"/>
      <c r="BB525" s="743"/>
      <c r="BC525" s="743"/>
      <c r="BD525" s="743"/>
      <c r="BE525" s="743"/>
      <c r="BF525" s="743"/>
      <c r="BG525" s="743"/>
      <c r="BH525" s="743"/>
    </row>
    <row r="526" spans="1:60" s="628" customFormat="1" ht="15" customHeight="1" x14ac:dyDescent="0.25">
      <c r="A526" s="871"/>
      <c r="B526" s="698"/>
      <c r="C526" s="35"/>
      <c r="D526" s="121"/>
      <c r="E526" s="32"/>
      <c r="F526" s="620"/>
      <c r="G526" s="743"/>
      <c r="H526" s="743"/>
      <c r="I526" s="743"/>
      <c r="J526" s="743"/>
      <c r="K526" s="743"/>
      <c r="L526" s="743"/>
      <c r="M526" s="743"/>
      <c r="N526" s="743"/>
      <c r="O526" s="743"/>
      <c r="P526" s="743"/>
      <c r="Q526" s="743"/>
      <c r="R526" s="743"/>
      <c r="S526" s="743"/>
      <c r="T526" s="743"/>
      <c r="U526" s="743"/>
      <c r="V526" s="743"/>
      <c r="W526" s="743"/>
      <c r="X526" s="743"/>
      <c r="Y526" s="743"/>
      <c r="Z526" s="743"/>
      <c r="AA526" s="743"/>
      <c r="AB526" s="743"/>
      <c r="AC526" s="743"/>
      <c r="AD526" s="743"/>
      <c r="AE526" s="743"/>
      <c r="AF526" s="743"/>
      <c r="AG526" s="743"/>
      <c r="AH526" s="743"/>
      <c r="AI526" s="743"/>
      <c r="AJ526" s="743"/>
      <c r="AK526" s="743"/>
      <c r="AL526" s="743"/>
      <c r="AM526" s="743"/>
      <c r="AN526" s="743"/>
      <c r="AO526" s="743"/>
      <c r="AP526" s="743"/>
      <c r="AQ526" s="743"/>
      <c r="AR526" s="743"/>
      <c r="AS526" s="743"/>
      <c r="AT526" s="743"/>
      <c r="AU526" s="743"/>
      <c r="AV526" s="743"/>
      <c r="AW526" s="743"/>
      <c r="AX526" s="743"/>
      <c r="AY526" s="743"/>
      <c r="AZ526" s="743"/>
      <c r="BA526" s="743"/>
      <c r="BB526" s="743"/>
      <c r="BC526" s="743"/>
      <c r="BD526" s="743"/>
      <c r="BE526" s="743"/>
      <c r="BF526" s="743"/>
      <c r="BG526" s="743"/>
      <c r="BH526" s="743"/>
    </row>
    <row r="527" spans="1:60" s="628" customFormat="1" ht="15" customHeight="1" x14ac:dyDescent="0.25">
      <c r="A527" s="871"/>
      <c r="B527" s="698"/>
      <c r="C527" s="35"/>
      <c r="D527" s="121"/>
      <c r="E527" s="32"/>
      <c r="F527" s="620"/>
      <c r="G527" s="743"/>
      <c r="H527" s="743"/>
      <c r="I527" s="743"/>
      <c r="J527" s="743"/>
      <c r="K527" s="743"/>
      <c r="L527" s="743"/>
      <c r="M527" s="743"/>
      <c r="N527" s="743"/>
      <c r="O527" s="743"/>
      <c r="P527" s="743"/>
      <c r="Q527" s="743"/>
      <c r="R527" s="743"/>
      <c r="S527" s="743"/>
      <c r="T527" s="743"/>
      <c r="U527" s="743"/>
      <c r="V527" s="743"/>
      <c r="W527" s="743"/>
      <c r="X527" s="743"/>
      <c r="Y527" s="743"/>
      <c r="Z527" s="743"/>
      <c r="AA527" s="743"/>
      <c r="AB527" s="743"/>
      <c r="AC527" s="743"/>
      <c r="AD527" s="743"/>
      <c r="AE527" s="743"/>
      <c r="AF527" s="743"/>
      <c r="AG527" s="743"/>
      <c r="AH527" s="743"/>
      <c r="AI527" s="743"/>
      <c r="AJ527" s="743"/>
      <c r="AK527" s="743"/>
      <c r="AL527" s="743"/>
      <c r="AM527" s="743"/>
      <c r="AN527" s="743"/>
      <c r="AO527" s="743"/>
      <c r="AP527" s="743"/>
      <c r="AQ527" s="743"/>
      <c r="AR527" s="743"/>
      <c r="AS527" s="743"/>
      <c r="AT527" s="743"/>
      <c r="AU527" s="743"/>
      <c r="AV527" s="743"/>
      <c r="AW527" s="743"/>
      <c r="AX527" s="743"/>
      <c r="AY527" s="743"/>
      <c r="AZ527" s="743"/>
      <c r="BA527" s="743"/>
      <c r="BB527" s="743"/>
      <c r="BC527" s="743"/>
      <c r="BD527" s="743"/>
      <c r="BE527" s="743"/>
      <c r="BF527" s="743"/>
      <c r="BG527" s="743"/>
      <c r="BH527" s="743"/>
    </row>
    <row r="528" spans="1:60" s="628" customFormat="1" ht="15" customHeight="1" x14ac:dyDescent="0.25">
      <c r="A528" s="871"/>
      <c r="B528" s="698"/>
      <c r="C528" s="35"/>
      <c r="D528" s="121"/>
      <c r="E528" s="32"/>
      <c r="F528" s="620"/>
      <c r="G528" s="743"/>
      <c r="H528" s="743"/>
      <c r="I528" s="743"/>
      <c r="J528" s="743"/>
      <c r="K528" s="743"/>
      <c r="L528" s="743"/>
      <c r="M528" s="743"/>
      <c r="N528" s="743"/>
      <c r="O528" s="743"/>
      <c r="P528" s="743"/>
      <c r="Q528" s="743"/>
      <c r="R528" s="743"/>
      <c r="S528" s="743"/>
      <c r="T528" s="743"/>
      <c r="U528" s="743"/>
      <c r="V528" s="743"/>
      <c r="W528" s="743"/>
      <c r="X528" s="743"/>
      <c r="Y528" s="743"/>
      <c r="Z528" s="743"/>
      <c r="AA528" s="743"/>
      <c r="AB528" s="743"/>
      <c r="AC528" s="743"/>
      <c r="AD528" s="743"/>
      <c r="AE528" s="743"/>
      <c r="AF528" s="743"/>
      <c r="AG528" s="743"/>
      <c r="AH528" s="743"/>
      <c r="AI528" s="743"/>
      <c r="AJ528" s="743"/>
      <c r="AK528" s="743"/>
      <c r="AL528" s="743"/>
      <c r="AM528" s="743"/>
      <c r="AN528" s="743"/>
      <c r="AO528" s="743"/>
      <c r="AP528" s="743"/>
      <c r="AQ528" s="743"/>
      <c r="AR528" s="743"/>
      <c r="AS528" s="743"/>
      <c r="AT528" s="743"/>
      <c r="AU528" s="743"/>
      <c r="AV528" s="743"/>
      <c r="AW528" s="743"/>
      <c r="AX528" s="743"/>
      <c r="AY528" s="743"/>
      <c r="AZ528" s="743"/>
      <c r="BA528" s="743"/>
      <c r="BB528" s="743"/>
      <c r="BC528" s="743"/>
      <c r="BD528" s="743"/>
      <c r="BE528" s="743"/>
      <c r="BF528" s="743"/>
      <c r="BG528" s="743"/>
      <c r="BH528" s="743"/>
    </row>
    <row r="529" spans="1:60" s="628" customFormat="1" ht="15" customHeight="1" x14ac:dyDescent="0.25">
      <c r="A529" s="871"/>
      <c r="B529" s="698"/>
      <c r="C529" s="35"/>
      <c r="D529" s="121"/>
      <c r="E529" s="32"/>
      <c r="F529" s="620"/>
      <c r="G529" s="743"/>
      <c r="H529" s="743"/>
      <c r="I529" s="743"/>
      <c r="J529" s="743"/>
      <c r="K529" s="743"/>
      <c r="L529" s="743"/>
      <c r="M529" s="743"/>
      <c r="N529" s="743"/>
      <c r="O529" s="743"/>
      <c r="P529" s="743"/>
      <c r="Q529" s="743"/>
      <c r="R529" s="743"/>
      <c r="S529" s="743"/>
      <c r="T529" s="743"/>
      <c r="U529" s="743"/>
      <c r="V529" s="743"/>
      <c r="W529" s="743"/>
      <c r="X529" s="743"/>
      <c r="Y529" s="743"/>
      <c r="Z529" s="743"/>
      <c r="AA529" s="743"/>
      <c r="AB529" s="743"/>
      <c r="AC529" s="743"/>
      <c r="AD529" s="743"/>
      <c r="AE529" s="743"/>
      <c r="AF529" s="743"/>
      <c r="AG529" s="743"/>
      <c r="AH529" s="743"/>
      <c r="AI529" s="743"/>
      <c r="AJ529" s="743"/>
      <c r="AK529" s="743"/>
      <c r="AL529" s="743"/>
      <c r="AM529" s="743"/>
      <c r="AN529" s="743"/>
      <c r="AO529" s="743"/>
      <c r="AP529" s="743"/>
      <c r="AQ529" s="743"/>
      <c r="AR529" s="743"/>
      <c r="AS529" s="743"/>
      <c r="AT529" s="743"/>
      <c r="AU529" s="743"/>
      <c r="AV529" s="743"/>
      <c r="AW529" s="743"/>
      <c r="AX529" s="743"/>
      <c r="AY529" s="743"/>
      <c r="AZ529" s="743"/>
      <c r="BA529" s="743"/>
      <c r="BB529" s="743"/>
      <c r="BC529" s="743"/>
      <c r="BD529" s="743"/>
      <c r="BE529" s="743"/>
      <c r="BF529" s="743"/>
      <c r="BG529" s="743"/>
      <c r="BH529" s="743"/>
    </row>
    <row r="530" spans="1:60" s="628" customFormat="1" ht="15" customHeight="1" x14ac:dyDescent="0.25">
      <c r="A530" s="871"/>
      <c r="B530" s="698"/>
      <c r="C530" s="35"/>
      <c r="D530" s="121"/>
      <c r="E530" s="32"/>
      <c r="F530" s="620"/>
      <c r="G530" s="743"/>
      <c r="H530" s="743"/>
      <c r="I530" s="743"/>
      <c r="J530" s="743"/>
      <c r="K530" s="743"/>
      <c r="L530" s="743"/>
      <c r="M530" s="743"/>
      <c r="N530" s="743"/>
      <c r="O530" s="743"/>
      <c r="P530" s="743"/>
      <c r="Q530" s="743"/>
      <c r="R530" s="743"/>
      <c r="S530" s="743"/>
      <c r="T530" s="743"/>
      <c r="U530" s="743"/>
      <c r="V530" s="743"/>
      <c r="W530" s="743"/>
      <c r="X530" s="743"/>
      <c r="Y530" s="743"/>
      <c r="Z530" s="743"/>
      <c r="AA530" s="743"/>
      <c r="AB530" s="743"/>
      <c r="AC530" s="743"/>
      <c r="AD530" s="743"/>
      <c r="AE530" s="743"/>
      <c r="AF530" s="743"/>
      <c r="AG530" s="743"/>
      <c r="AH530" s="743"/>
      <c r="AI530" s="743"/>
      <c r="AJ530" s="743"/>
      <c r="AK530" s="743"/>
      <c r="AL530" s="743"/>
      <c r="AM530" s="743"/>
      <c r="AN530" s="743"/>
      <c r="AO530" s="743"/>
      <c r="AP530" s="743"/>
      <c r="AQ530" s="743"/>
      <c r="AR530" s="743"/>
      <c r="AS530" s="743"/>
      <c r="AT530" s="743"/>
      <c r="AU530" s="743"/>
      <c r="AV530" s="743"/>
      <c r="AW530" s="743"/>
      <c r="AX530" s="743"/>
      <c r="AY530" s="743"/>
      <c r="AZ530" s="743"/>
      <c r="BA530" s="743"/>
      <c r="BB530" s="743"/>
      <c r="BC530" s="743"/>
      <c r="BD530" s="743"/>
      <c r="BE530" s="743"/>
      <c r="BF530" s="743"/>
      <c r="BG530" s="743"/>
      <c r="BH530" s="743"/>
    </row>
    <row r="531" spans="1:60" s="628" customFormat="1" ht="15" customHeight="1" x14ac:dyDescent="0.25">
      <c r="A531" s="871"/>
      <c r="B531" s="698"/>
      <c r="C531" s="35"/>
      <c r="D531" s="121"/>
      <c r="E531" s="32"/>
      <c r="F531" s="620"/>
      <c r="G531" s="743"/>
      <c r="H531" s="743"/>
      <c r="I531" s="743"/>
      <c r="J531" s="743"/>
      <c r="K531" s="743"/>
      <c r="L531" s="743"/>
      <c r="M531" s="743"/>
      <c r="N531" s="743"/>
      <c r="O531" s="743"/>
      <c r="P531" s="743"/>
      <c r="Q531" s="743"/>
      <c r="R531" s="743"/>
      <c r="S531" s="743"/>
      <c r="T531" s="743"/>
      <c r="U531" s="743"/>
      <c r="V531" s="743"/>
      <c r="W531" s="743"/>
      <c r="X531" s="743"/>
      <c r="Y531" s="743"/>
      <c r="Z531" s="743"/>
      <c r="AA531" s="743"/>
      <c r="AB531" s="743"/>
      <c r="AC531" s="743"/>
      <c r="AD531" s="743"/>
      <c r="AE531" s="743"/>
      <c r="AF531" s="743"/>
      <c r="AG531" s="743"/>
      <c r="AH531" s="743"/>
      <c r="AI531" s="743"/>
      <c r="AJ531" s="743"/>
      <c r="AK531" s="743"/>
      <c r="AL531" s="743"/>
      <c r="AM531" s="743"/>
      <c r="AN531" s="743"/>
      <c r="AO531" s="743"/>
      <c r="AP531" s="743"/>
      <c r="AQ531" s="743"/>
      <c r="AR531" s="743"/>
      <c r="AS531" s="743"/>
      <c r="AT531" s="743"/>
      <c r="AU531" s="743"/>
      <c r="AV531" s="743"/>
      <c r="AW531" s="743"/>
      <c r="AX531" s="743"/>
      <c r="AY531" s="743"/>
      <c r="AZ531" s="743"/>
      <c r="BA531" s="743"/>
      <c r="BB531" s="743"/>
      <c r="BC531" s="743"/>
      <c r="BD531" s="743"/>
      <c r="BE531" s="743"/>
      <c r="BF531" s="743"/>
      <c r="BG531" s="743"/>
      <c r="BH531" s="743"/>
    </row>
    <row r="532" spans="1:60" s="628" customFormat="1" ht="15" customHeight="1" x14ac:dyDescent="0.25">
      <c r="A532" s="871"/>
      <c r="B532" s="698"/>
      <c r="C532" s="35"/>
      <c r="D532" s="121"/>
      <c r="E532" s="32"/>
      <c r="F532" s="620"/>
      <c r="G532" s="743"/>
      <c r="H532" s="743"/>
      <c r="I532" s="743"/>
      <c r="J532" s="743"/>
      <c r="K532" s="743"/>
      <c r="L532" s="743"/>
      <c r="M532" s="743"/>
      <c r="N532" s="743"/>
      <c r="O532" s="743"/>
      <c r="P532" s="743"/>
      <c r="Q532" s="743"/>
      <c r="R532" s="743"/>
      <c r="S532" s="743"/>
      <c r="T532" s="743"/>
      <c r="U532" s="743"/>
      <c r="V532" s="743"/>
      <c r="W532" s="743"/>
      <c r="X532" s="743"/>
      <c r="Y532" s="743"/>
      <c r="Z532" s="743"/>
      <c r="AA532" s="743"/>
      <c r="AB532" s="743"/>
      <c r="AC532" s="743"/>
      <c r="AD532" s="743"/>
      <c r="AE532" s="743"/>
      <c r="AF532" s="743"/>
      <c r="AG532" s="743"/>
      <c r="AH532" s="743"/>
      <c r="AI532" s="743"/>
      <c r="AJ532" s="743"/>
      <c r="AK532" s="743"/>
      <c r="AL532" s="743"/>
      <c r="AM532" s="743"/>
      <c r="AN532" s="743"/>
      <c r="AO532" s="743"/>
      <c r="AP532" s="743"/>
      <c r="AQ532" s="743"/>
      <c r="AR532" s="743"/>
      <c r="AS532" s="743"/>
      <c r="AT532" s="743"/>
      <c r="AU532" s="743"/>
      <c r="AV532" s="743"/>
      <c r="AW532" s="743"/>
      <c r="AX532" s="743"/>
      <c r="AY532" s="743"/>
      <c r="AZ532" s="743"/>
      <c r="BA532" s="743"/>
      <c r="BB532" s="743"/>
      <c r="BC532" s="743"/>
      <c r="BD532" s="743"/>
      <c r="BE532" s="743"/>
      <c r="BF532" s="743"/>
      <c r="BG532" s="743"/>
      <c r="BH532" s="743"/>
    </row>
    <row r="533" spans="1:60" s="628" customFormat="1" ht="15" customHeight="1" x14ac:dyDescent="0.25">
      <c r="A533" s="10"/>
      <c r="B533" s="1050"/>
      <c r="C533" s="35"/>
      <c r="D533" s="121"/>
      <c r="E533" s="32"/>
      <c r="F533" s="620"/>
      <c r="G533" s="743"/>
      <c r="H533" s="743"/>
      <c r="I533" s="743"/>
      <c r="J533" s="743"/>
      <c r="K533" s="743"/>
      <c r="L533" s="743"/>
      <c r="M533" s="743"/>
      <c r="N533" s="743"/>
      <c r="O533" s="743"/>
      <c r="P533" s="743"/>
      <c r="Q533" s="743"/>
      <c r="R533" s="743"/>
      <c r="S533" s="743"/>
      <c r="T533" s="743"/>
      <c r="U533" s="743"/>
      <c r="V533" s="743"/>
      <c r="W533" s="743"/>
      <c r="X533" s="743"/>
      <c r="Y533" s="743"/>
      <c r="Z533" s="743"/>
      <c r="AA533" s="743"/>
      <c r="AB533" s="743"/>
      <c r="AC533" s="743"/>
      <c r="AD533" s="743"/>
      <c r="AE533" s="743"/>
      <c r="AF533" s="743"/>
      <c r="AG533" s="743"/>
      <c r="AH533" s="743"/>
      <c r="AI533" s="743"/>
      <c r="AJ533" s="743"/>
      <c r="AK533" s="743"/>
      <c r="AL533" s="743"/>
      <c r="AM533" s="743"/>
      <c r="AN533" s="743"/>
      <c r="AO533" s="743"/>
      <c r="AP533" s="743"/>
      <c r="AQ533" s="743"/>
      <c r="AR533" s="743"/>
      <c r="AS533" s="743"/>
      <c r="AT533" s="743"/>
      <c r="AU533" s="743"/>
      <c r="AV533" s="743"/>
      <c r="AW533" s="743"/>
      <c r="AX533" s="743"/>
      <c r="AY533" s="743"/>
      <c r="AZ533" s="743"/>
      <c r="BA533" s="743"/>
      <c r="BB533" s="743"/>
      <c r="BC533" s="743"/>
      <c r="BD533" s="743"/>
      <c r="BE533" s="743"/>
      <c r="BF533" s="743"/>
      <c r="BG533" s="743"/>
      <c r="BH533" s="743"/>
    </row>
    <row r="534" spans="1:60" s="628" customFormat="1" ht="15" customHeight="1" x14ac:dyDescent="0.25">
      <c r="A534" s="10"/>
      <c r="B534" s="1050"/>
      <c r="C534" s="35"/>
      <c r="D534" s="121"/>
      <c r="E534" s="32"/>
      <c r="F534" s="620"/>
      <c r="G534" s="743"/>
      <c r="H534" s="743"/>
      <c r="I534" s="743"/>
      <c r="J534" s="743"/>
      <c r="K534" s="743"/>
      <c r="L534" s="743"/>
      <c r="M534" s="743"/>
      <c r="N534" s="743"/>
      <c r="O534" s="743"/>
      <c r="P534" s="743"/>
      <c r="Q534" s="743"/>
      <c r="R534" s="743"/>
      <c r="S534" s="743"/>
      <c r="T534" s="743"/>
      <c r="U534" s="743"/>
      <c r="V534" s="743"/>
      <c r="W534" s="743"/>
      <c r="X534" s="743"/>
      <c r="Y534" s="743"/>
      <c r="Z534" s="743"/>
      <c r="AA534" s="743"/>
      <c r="AB534" s="743"/>
      <c r="AC534" s="743"/>
      <c r="AD534" s="743"/>
      <c r="AE534" s="743"/>
      <c r="AF534" s="743"/>
      <c r="AG534" s="743"/>
      <c r="AH534" s="743"/>
      <c r="AI534" s="743"/>
      <c r="AJ534" s="743"/>
      <c r="AK534" s="743"/>
      <c r="AL534" s="743"/>
      <c r="AM534" s="743"/>
      <c r="AN534" s="743"/>
      <c r="AO534" s="743"/>
      <c r="AP534" s="743"/>
      <c r="AQ534" s="743"/>
      <c r="AR534" s="743"/>
      <c r="AS534" s="743"/>
      <c r="AT534" s="743"/>
      <c r="AU534" s="743"/>
      <c r="AV534" s="743"/>
      <c r="AW534" s="743"/>
      <c r="AX534" s="743"/>
      <c r="AY534" s="743"/>
      <c r="AZ534" s="743"/>
      <c r="BA534" s="743"/>
      <c r="BB534" s="743"/>
      <c r="BC534" s="743"/>
      <c r="BD534" s="743"/>
      <c r="BE534" s="743"/>
      <c r="BF534" s="743"/>
      <c r="BG534" s="743"/>
      <c r="BH534" s="743"/>
    </row>
    <row r="535" spans="1:60" s="628" customFormat="1" ht="15" customHeight="1" x14ac:dyDescent="0.25">
      <c r="A535" s="10"/>
      <c r="B535" s="1050"/>
      <c r="C535" s="35"/>
      <c r="D535" s="121"/>
      <c r="E535" s="32"/>
      <c r="F535" s="620"/>
      <c r="G535" s="743"/>
      <c r="H535" s="743"/>
      <c r="I535" s="743"/>
      <c r="J535" s="743"/>
      <c r="K535" s="743"/>
      <c r="L535" s="743"/>
      <c r="M535" s="743"/>
      <c r="N535" s="743"/>
      <c r="O535" s="743"/>
      <c r="P535" s="743"/>
      <c r="Q535" s="743"/>
      <c r="R535" s="743"/>
      <c r="S535" s="743"/>
      <c r="T535" s="743"/>
      <c r="U535" s="743"/>
      <c r="V535" s="743"/>
      <c r="W535" s="743"/>
      <c r="X535" s="743"/>
      <c r="Y535" s="743"/>
      <c r="Z535" s="743"/>
      <c r="AA535" s="743"/>
      <c r="AB535" s="743"/>
      <c r="AC535" s="743"/>
      <c r="AD535" s="743"/>
      <c r="AE535" s="743"/>
      <c r="AF535" s="743"/>
      <c r="AG535" s="743"/>
      <c r="AH535" s="743"/>
      <c r="AI535" s="743"/>
      <c r="AJ535" s="743"/>
      <c r="AK535" s="743"/>
      <c r="AL535" s="743"/>
      <c r="AM535" s="743"/>
      <c r="AN535" s="743"/>
      <c r="AO535" s="743"/>
      <c r="AP535" s="743"/>
      <c r="AQ535" s="743"/>
      <c r="AR535" s="743"/>
      <c r="AS535" s="743"/>
      <c r="AT535" s="743"/>
      <c r="AU535" s="743"/>
      <c r="AV535" s="743"/>
      <c r="AW535" s="743"/>
      <c r="AX535" s="743"/>
      <c r="AY535" s="743"/>
      <c r="AZ535" s="743"/>
      <c r="BA535" s="743"/>
      <c r="BB535" s="743"/>
      <c r="BC535" s="743"/>
      <c r="BD535" s="743"/>
      <c r="BE535" s="743"/>
      <c r="BF535" s="743"/>
      <c r="BG535" s="743"/>
      <c r="BH535" s="743"/>
    </row>
    <row r="536" spans="1:60" s="628" customFormat="1" ht="15" customHeight="1" x14ac:dyDescent="0.25">
      <c r="A536" s="10"/>
      <c r="B536" s="1050"/>
      <c r="C536" s="35"/>
      <c r="D536" s="121"/>
      <c r="E536" s="32"/>
      <c r="F536" s="620"/>
      <c r="G536" s="743"/>
      <c r="H536" s="743"/>
      <c r="I536" s="743"/>
      <c r="J536" s="743"/>
      <c r="K536" s="743"/>
      <c r="L536" s="743"/>
      <c r="M536" s="743"/>
      <c r="N536" s="743"/>
      <c r="O536" s="743"/>
      <c r="P536" s="743"/>
      <c r="Q536" s="743"/>
      <c r="R536" s="743"/>
      <c r="S536" s="743"/>
      <c r="T536" s="743"/>
      <c r="U536" s="743"/>
      <c r="V536" s="743"/>
      <c r="W536" s="743"/>
      <c r="X536" s="743"/>
      <c r="Y536" s="743"/>
      <c r="Z536" s="743"/>
      <c r="AA536" s="743"/>
      <c r="AB536" s="743"/>
      <c r="AC536" s="743"/>
      <c r="AD536" s="743"/>
      <c r="AE536" s="743"/>
      <c r="AF536" s="743"/>
      <c r="AG536" s="743"/>
      <c r="AH536" s="743"/>
      <c r="AI536" s="743"/>
      <c r="AJ536" s="743"/>
      <c r="AK536" s="743"/>
      <c r="AL536" s="743"/>
      <c r="AM536" s="743"/>
      <c r="AN536" s="743"/>
      <c r="AO536" s="743"/>
      <c r="AP536" s="743"/>
      <c r="AQ536" s="743"/>
      <c r="AR536" s="743"/>
      <c r="AS536" s="743"/>
      <c r="AT536" s="743"/>
      <c r="AU536" s="743"/>
      <c r="AV536" s="743"/>
      <c r="AW536" s="743"/>
      <c r="AX536" s="743"/>
      <c r="AY536" s="743"/>
      <c r="AZ536" s="743"/>
      <c r="BA536" s="743"/>
      <c r="BB536" s="743"/>
      <c r="BC536" s="743"/>
      <c r="BD536" s="743"/>
      <c r="BE536" s="743"/>
      <c r="BF536" s="743"/>
      <c r="BG536" s="743"/>
      <c r="BH536" s="743"/>
    </row>
    <row r="537" spans="1:60" s="628" customFormat="1" ht="15" customHeight="1" x14ac:dyDescent="0.25">
      <c r="A537" s="10"/>
      <c r="B537" s="1050"/>
      <c r="C537" s="35"/>
      <c r="D537" s="121"/>
      <c r="E537" s="32"/>
      <c r="F537" s="620"/>
      <c r="G537" s="743"/>
      <c r="H537" s="743"/>
      <c r="I537" s="743"/>
      <c r="J537" s="743"/>
      <c r="K537" s="743"/>
      <c r="L537" s="743"/>
      <c r="M537" s="743"/>
      <c r="N537" s="743"/>
      <c r="O537" s="743"/>
      <c r="P537" s="743"/>
      <c r="Q537" s="743"/>
      <c r="R537" s="743"/>
      <c r="S537" s="743"/>
      <c r="T537" s="743"/>
      <c r="U537" s="743"/>
      <c r="V537" s="743"/>
      <c r="W537" s="743"/>
      <c r="X537" s="743"/>
      <c r="Y537" s="743"/>
      <c r="Z537" s="743"/>
      <c r="AA537" s="743"/>
      <c r="AB537" s="743"/>
      <c r="AC537" s="743"/>
      <c r="AD537" s="743"/>
      <c r="AE537" s="743"/>
      <c r="AF537" s="743"/>
      <c r="AG537" s="743"/>
      <c r="AH537" s="743"/>
      <c r="AI537" s="743"/>
      <c r="AJ537" s="743"/>
      <c r="AK537" s="743"/>
      <c r="AL537" s="743"/>
      <c r="AM537" s="743"/>
      <c r="AN537" s="743"/>
      <c r="AO537" s="743"/>
      <c r="AP537" s="743"/>
      <c r="AQ537" s="743"/>
      <c r="AR537" s="743"/>
      <c r="AS537" s="743"/>
      <c r="AT537" s="743"/>
      <c r="AU537" s="743"/>
      <c r="AV537" s="743"/>
      <c r="AW537" s="743"/>
      <c r="AX537" s="743"/>
      <c r="AY537" s="743"/>
      <c r="AZ537" s="743"/>
      <c r="BA537" s="743"/>
      <c r="BB537" s="743"/>
      <c r="BC537" s="743"/>
      <c r="BD537" s="743"/>
      <c r="BE537" s="743"/>
      <c r="BF537" s="743"/>
      <c r="BG537" s="743"/>
      <c r="BH537" s="743"/>
    </row>
    <row r="538" spans="1:60" s="628" customFormat="1" ht="15" customHeight="1" x14ac:dyDescent="0.25">
      <c r="A538" s="10"/>
      <c r="B538" s="1050"/>
      <c r="C538" s="35"/>
      <c r="D538" s="121"/>
      <c r="E538" s="32"/>
      <c r="F538" s="620"/>
      <c r="G538" s="743"/>
      <c r="H538" s="743"/>
      <c r="I538" s="743"/>
      <c r="J538" s="743"/>
      <c r="K538" s="743"/>
      <c r="L538" s="743"/>
      <c r="M538" s="743"/>
      <c r="N538" s="743"/>
      <c r="O538" s="743"/>
      <c r="P538" s="743"/>
      <c r="Q538" s="743"/>
      <c r="R538" s="743"/>
      <c r="S538" s="743"/>
      <c r="T538" s="743"/>
      <c r="U538" s="743"/>
      <c r="V538" s="743"/>
      <c r="W538" s="743"/>
      <c r="X538" s="743"/>
      <c r="Y538" s="743"/>
      <c r="Z538" s="743"/>
      <c r="AA538" s="743"/>
      <c r="AB538" s="743"/>
      <c r="AC538" s="743"/>
      <c r="AD538" s="743"/>
      <c r="AE538" s="743"/>
      <c r="AF538" s="743"/>
      <c r="AG538" s="743"/>
      <c r="AH538" s="743"/>
      <c r="AI538" s="743"/>
      <c r="AJ538" s="743"/>
      <c r="AK538" s="743"/>
      <c r="AL538" s="743"/>
      <c r="AM538" s="743"/>
      <c r="AN538" s="743"/>
      <c r="AO538" s="743"/>
      <c r="AP538" s="743"/>
      <c r="AQ538" s="743"/>
      <c r="AR538" s="743"/>
      <c r="AS538" s="743"/>
      <c r="AT538" s="743"/>
      <c r="AU538" s="743"/>
      <c r="AV538" s="743"/>
      <c r="AW538" s="743"/>
      <c r="AX538" s="743"/>
      <c r="AY538" s="743"/>
      <c r="AZ538" s="743"/>
      <c r="BA538" s="743"/>
      <c r="BB538" s="743"/>
      <c r="BC538" s="743"/>
      <c r="BD538" s="743"/>
      <c r="BE538" s="743"/>
      <c r="BF538" s="743"/>
      <c r="BG538" s="743"/>
      <c r="BH538" s="743"/>
    </row>
    <row r="539" spans="1:60" s="628" customFormat="1" ht="15" customHeight="1" x14ac:dyDescent="0.25">
      <c r="A539" s="10"/>
      <c r="B539" s="1050"/>
      <c r="C539" s="35"/>
      <c r="D539" s="121"/>
      <c r="E539" s="32"/>
      <c r="F539" s="620"/>
      <c r="G539" s="743"/>
      <c r="H539" s="743"/>
      <c r="I539" s="743"/>
      <c r="J539" s="743"/>
      <c r="K539" s="743"/>
      <c r="L539" s="743"/>
      <c r="M539" s="743"/>
      <c r="N539" s="743"/>
      <c r="O539" s="743"/>
      <c r="P539" s="743"/>
      <c r="Q539" s="743"/>
      <c r="R539" s="743"/>
      <c r="S539" s="743"/>
      <c r="T539" s="743"/>
      <c r="U539" s="743"/>
      <c r="V539" s="743"/>
      <c r="W539" s="743"/>
      <c r="X539" s="743"/>
      <c r="Y539" s="743"/>
      <c r="Z539" s="743"/>
      <c r="AA539" s="743"/>
      <c r="AB539" s="743"/>
      <c r="AC539" s="743"/>
      <c r="AD539" s="743"/>
      <c r="AE539" s="743"/>
      <c r="AF539" s="743"/>
      <c r="AG539" s="743"/>
      <c r="AH539" s="743"/>
      <c r="AI539" s="743"/>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row>
    <row r="540" spans="1:60" s="628" customFormat="1" ht="15" customHeight="1" x14ac:dyDescent="0.25">
      <c r="A540" s="10"/>
      <c r="B540" s="1050"/>
      <c r="C540" s="35"/>
      <c r="D540" s="121"/>
      <c r="E540" s="32"/>
      <c r="F540" s="620"/>
      <c r="G540" s="743"/>
      <c r="H540" s="743"/>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row>
    <row r="541" spans="1:60" s="628" customFormat="1" ht="15" customHeight="1" x14ac:dyDescent="0.25">
      <c r="A541" s="10"/>
      <c r="B541" s="1050"/>
      <c r="C541" s="35"/>
      <c r="D541" s="121"/>
      <c r="E541" s="32"/>
      <c r="F541" s="620"/>
      <c r="G541" s="743"/>
      <c r="H541" s="743"/>
      <c r="I541" s="743"/>
      <c r="J541" s="743"/>
      <c r="K541" s="743"/>
      <c r="L541" s="743"/>
      <c r="M541" s="743"/>
      <c r="N541" s="743"/>
      <c r="O541" s="743"/>
      <c r="P541" s="743"/>
      <c r="Q541" s="743"/>
      <c r="R541" s="743"/>
      <c r="S541" s="743"/>
      <c r="T541" s="743"/>
      <c r="U541" s="743"/>
      <c r="V541" s="743"/>
      <c r="W541" s="743"/>
      <c r="X541" s="743"/>
      <c r="Y541" s="743"/>
      <c r="Z541" s="743"/>
      <c r="AA541" s="743"/>
      <c r="AB541" s="743"/>
      <c r="AC541" s="743"/>
      <c r="AD541" s="743"/>
      <c r="AE541" s="743"/>
      <c r="AF541" s="743"/>
      <c r="AG541" s="743"/>
      <c r="AH541" s="743"/>
      <c r="AI541" s="743"/>
      <c r="AJ541" s="743"/>
      <c r="AK541" s="743"/>
      <c r="AL541" s="743"/>
      <c r="AM541" s="743"/>
      <c r="AN541" s="743"/>
      <c r="AO541" s="743"/>
      <c r="AP541" s="743"/>
      <c r="AQ541" s="743"/>
      <c r="AR541" s="743"/>
      <c r="AS541" s="743"/>
      <c r="AT541" s="743"/>
      <c r="AU541" s="743"/>
      <c r="AV541" s="743"/>
      <c r="AW541" s="743"/>
      <c r="AX541" s="743"/>
      <c r="AY541" s="743"/>
      <c r="AZ541" s="743"/>
      <c r="BA541" s="743"/>
      <c r="BB541" s="743"/>
      <c r="BC541" s="743"/>
      <c r="BD541" s="743"/>
      <c r="BE541" s="743"/>
      <c r="BF541" s="743"/>
      <c r="BG541" s="743"/>
      <c r="BH541" s="743"/>
    </row>
    <row r="542" spans="1:60" s="628" customFormat="1" ht="15" customHeight="1" x14ac:dyDescent="0.25">
      <c r="A542" s="10"/>
      <c r="B542" s="1050"/>
      <c r="C542" s="35"/>
      <c r="D542" s="121"/>
      <c r="E542" s="32"/>
      <c r="F542" s="620"/>
      <c r="G542" s="743"/>
      <c r="H542" s="743"/>
      <c r="I542" s="743"/>
      <c r="J542" s="743"/>
      <c r="K542" s="743"/>
      <c r="L542" s="743"/>
      <c r="M542" s="743"/>
      <c r="N542" s="743"/>
      <c r="O542" s="743"/>
      <c r="P542" s="743"/>
      <c r="Q542" s="743"/>
      <c r="R542" s="743"/>
      <c r="S542" s="743"/>
      <c r="T542" s="743"/>
      <c r="U542" s="743"/>
      <c r="V542" s="743"/>
      <c r="W542" s="743"/>
      <c r="X542" s="743"/>
      <c r="Y542" s="743"/>
      <c r="Z542" s="743"/>
      <c r="AA542" s="743"/>
      <c r="AB542" s="743"/>
      <c r="AC542" s="743"/>
      <c r="AD542" s="743"/>
      <c r="AE542" s="743"/>
      <c r="AF542" s="743"/>
      <c r="AG542" s="743"/>
      <c r="AH542" s="743"/>
      <c r="AI542" s="743"/>
      <c r="AJ542" s="743"/>
      <c r="AK542" s="743"/>
      <c r="AL542" s="743"/>
      <c r="AM542" s="743"/>
      <c r="AN542" s="743"/>
      <c r="AO542" s="743"/>
      <c r="AP542" s="743"/>
      <c r="AQ542" s="743"/>
      <c r="AR542" s="743"/>
      <c r="AS542" s="743"/>
      <c r="AT542" s="743"/>
      <c r="AU542" s="743"/>
      <c r="AV542" s="743"/>
      <c r="AW542" s="743"/>
      <c r="AX542" s="743"/>
      <c r="AY542" s="743"/>
      <c r="AZ542" s="743"/>
      <c r="BA542" s="743"/>
      <c r="BB542" s="743"/>
      <c r="BC542" s="743"/>
      <c r="BD542" s="743"/>
      <c r="BE542" s="743"/>
      <c r="BF542" s="743"/>
      <c r="BG542" s="743"/>
      <c r="BH542" s="743"/>
    </row>
    <row r="543" spans="1:60" s="628" customFormat="1" ht="15" customHeight="1" x14ac:dyDescent="0.25">
      <c r="A543" s="10"/>
      <c r="B543" s="1050"/>
      <c r="C543" s="35"/>
      <c r="D543" s="121"/>
      <c r="E543" s="32"/>
      <c r="F543" s="620"/>
      <c r="G543" s="743"/>
      <c r="H543" s="743"/>
      <c r="I543" s="743"/>
      <c r="J543" s="743"/>
      <c r="K543" s="743"/>
      <c r="L543" s="743"/>
      <c r="M543" s="743"/>
      <c r="N543" s="743"/>
      <c r="O543" s="743"/>
      <c r="P543" s="743"/>
      <c r="Q543" s="743"/>
      <c r="R543" s="743"/>
      <c r="S543" s="743"/>
      <c r="T543" s="743"/>
      <c r="U543" s="743"/>
      <c r="V543" s="743"/>
      <c r="W543" s="743"/>
      <c r="X543" s="743"/>
      <c r="Y543" s="743"/>
      <c r="Z543" s="743"/>
      <c r="AA543" s="743"/>
      <c r="AB543" s="743"/>
      <c r="AC543" s="743"/>
      <c r="AD543" s="743"/>
      <c r="AE543" s="743"/>
      <c r="AF543" s="743"/>
      <c r="AG543" s="743"/>
      <c r="AH543" s="743"/>
      <c r="AI543" s="743"/>
      <c r="AJ543" s="743"/>
      <c r="AK543" s="743"/>
      <c r="AL543" s="743"/>
      <c r="AM543" s="743"/>
      <c r="AN543" s="743"/>
      <c r="AO543" s="743"/>
      <c r="AP543" s="743"/>
      <c r="AQ543" s="743"/>
      <c r="AR543" s="743"/>
      <c r="AS543" s="743"/>
      <c r="AT543" s="743"/>
      <c r="AU543" s="743"/>
      <c r="AV543" s="743"/>
      <c r="AW543" s="743"/>
      <c r="AX543" s="743"/>
      <c r="AY543" s="743"/>
      <c r="AZ543" s="743"/>
      <c r="BA543" s="743"/>
      <c r="BB543" s="743"/>
      <c r="BC543" s="743"/>
      <c r="BD543" s="743"/>
      <c r="BE543" s="743"/>
      <c r="BF543" s="743"/>
      <c r="BG543" s="743"/>
      <c r="BH543" s="743"/>
    </row>
    <row r="544" spans="1:60" s="628" customFormat="1" ht="15" customHeight="1" x14ac:dyDescent="0.25">
      <c r="A544" s="10"/>
      <c r="B544" s="1050"/>
      <c r="C544" s="35"/>
      <c r="D544" s="121"/>
      <c r="E544" s="32"/>
      <c r="F544" s="620"/>
      <c r="G544" s="743"/>
      <c r="H544" s="743"/>
      <c r="I544" s="743"/>
      <c r="J544" s="743"/>
      <c r="K544" s="743"/>
      <c r="L544" s="743"/>
      <c r="M544" s="743"/>
      <c r="N544" s="743"/>
      <c r="O544" s="743"/>
      <c r="P544" s="743"/>
      <c r="Q544" s="743"/>
      <c r="R544" s="743"/>
      <c r="S544" s="743"/>
      <c r="T544" s="743"/>
      <c r="U544" s="743"/>
      <c r="V544" s="743"/>
      <c r="W544" s="743"/>
      <c r="X544" s="743"/>
      <c r="Y544" s="743"/>
      <c r="Z544" s="743"/>
      <c r="AA544" s="743"/>
      <c r="AB544" s="743"/>
      <c r="AC544" s="743"/>
      <c r="AD544" s="743"/>
      <c r="AE544" s="743"/>
      <c r="AF544" s="743"/>
      <c r="AG544" s="743"/>
      <c r="AH544" s="743"/>
      <c r="AI544" s="743"/>
      <c r="AJ544" s="743"/>
      <c r="AK544" s="743"/>
      <c r="AL544" s="743"/>
      <c r="AM544" s="743"/>
      <c r="AN544" s="743"/>
      <c r="AO544" s="743"/>
      <c r="AP544" s="743"/>
      <c r="AQ544" s="743"/>
      <c r="AR544" s="743"/>
      <c r="AS544" s="743"/>
      <c r="AT544" s="743"/>
      <c r="AU544" s="743"/>
      <c r="AV544" s="743"/>
      <c r="AW544" s="743"/>
      <c r="AX544" s="743"/>
      <c r="AY544" s="743"/>
      <c r="AZ544" s="743"/>
      <c r="BA544" s="743"/>
      <c r="BB544" s="743"/>
      <c r="BC544" s="743"/>
      <c r="BD544" s="743"/>
      <c r="BE544" s="743"/>
      <c r="BF544" s="743"/>
      <c r="BG544" s="743"/>
      <c r="BH544" s="743"/>
    </row>
    <row r="545" spans="1:60" s="628" customFormat="1" ht="15" customHeight="1" x14ac:dyDescent="0.25">
      <c r="A545" s="10"/>
      <c r="B545" s="1050"/>
      <c r="C545" s="35"/>
      <c r="D545" s="121"/>
      <c r="E545" s="32"/>
      <c r="F545" s="620"/>
      <c r="G545" s="743"/>
      <c r="H545" s="743"/>
      <c r="I545" s="743"/>
      <c r="J545" s="743"/>
      <c r="K545" s="743"/>
      <c r="L545" s="743"/>
      <c r="M545" s="743"/>
      <c r="N545" s="743"/>
      <c r="O545" s="743"/>
      <c r="P545" s="743"/>
      <c r="Q545" s="743"/>
      <c r="R545" s="743"/>
      <c r="S545" s="743"/>
      <c r="T545" s="743"/>
      <c r="U545" s="743"/>
      <c r="V545" s="743"/>
      <c r="W545" s="743"/>
      <c r="X545" s="743"/>
      <c r="Y545" s="743"/>
      <c r="Z545" s="743"/>
      <c r="AA545" s="743"/>
      <c r="AB545" s="743"/>
      <c r="AC545" s="743"/>
      <c r="AD545" s="743"/>
      <c r="AE545" s="743"/>
      <c r="AF545" s="743"/>
      <c r="AG545" s="743"/>
      <c r="AH545" s="743"/>
      <c r="AI545" s="743"/>
      <c r="AJ545" s="743"/>
      <c r="AK545" s="743"/>
      <c r="AL545" s="743"/>
      <c r="AM545" s="743"/>
      <c r="AN545" s="743"/>
      <c r="AO545" s="743"/>
      <c r="AP545" s="743"/>
      <c r="AQ545" s="743"/>
      <c r="AR545" s="743"/>
      <c r="AS545" s="743"/>
      <c r="AT545" s="743"/>
      <c r="AU545" s="743"/>
      <c r="AV545" s="743"/>
      <c r="AW545" s="743"/>
      <c r="AX545" s="743"/>
      <c r="AY545" s="743"/>
      <c r="AZ545" s="743"/>
      <c r="BA545" s="743"/>
      <c r="BB545" s="743"/>
      <c r="BC545" s="743"/>
      <c r="BD545" s="743"/>
      <c r="BE545" s="743"/>
      <c r="BF545" s="743"/>
      <c r="BG545" s="743"/>
      <c r="BH545" s="743"/>
    </row>
    <row r="546" spans="1:60" s="628" customFormat="1" ht="15" customHeight="1" x14ac:dyDescent="0.25">
      <c r="A546" s="10"/>
      <c r="B546" s="1050"/>
      <c r="C546" s="35"/>
      <c r="D546" s="121"/>
      <c r="E546" s="32"/>
      <c r="F546" s="620"/>
      <c r="G546" s="743"/>
      <c r="H546" s="743"/>
      <c r="I546" s="743"/>
      <c r="J546" s="743"/>
      <c r="K546" s="743"/>
      <c r="L546" s="743"/>
      <c r="M546" s="743"/>
      <c r="N546" s="743"/>
      <c r="O546" s="743"/>
      <c r="P546" s="743"/>
      <c r="Q546" s="743"/>
      <c r="R546" s="743"/>
      <c r="S546" s="743"/>
      <c r="T546" s="743"/>
      <c r="U546" s="743"/>
      <c r="V546" s="743"/>
      <c r="W546" s="743"/>
      <c r="X546" s="743"/>
      <c r="Y546" s="743"/>
      <c r="Z546" s="743"/>
      <c r="AA546" s="743"/>
      <c r="AB546" s="743"/>
      <c r="AC546" s="743"/>
      <c r="AD546" s="743"/>
      <c r="AE546" s="743"/>
      <c r="AF546" s="743"/>
      <c r="AG546" s="743"/>
      <c r="AH546" s="743"/>
      <c r="AI546" s="743"/>
      <c r="AJ546" s="743"/>
      <c r="AK546" s="743"/>
      <c r="AL546" s="743"/>
      <c r="AM546" s="743"/>
      <c r="AN546" s="743"/>
      <c r="AO546" s="743"/>
      <c r="AP546" s="743"/>
      <c r="AQ546" s="743"/>
      <c r="AR546" s="743"/>
      <c r="AS546" s="743"/>
      <c r="AT546" s="743"/>
      <c r="AU546" s="743"/>
      <c r="AV546" s="743"/>
      <c r="AW546" s="743"/>
      <c r="AX546" s="743"/>
      <c r="AY546" s="743"/>
      <c r="AZ546" s="743"/>
      <c r="BA546" s="743"/>
      <c r="BB546" s="743"/>
      <c r="BC546" s="743"/>
      <c r="BD546" s="743"/>
      <c r="BE546" s="743"/>
      <c r="BF546" s="743"/>
      <c r="BG546" s="743"/>
      <c r="BH546" s="743"/>
    </row>
    <row r="547" spans="1:60" s="628" customFormat="1" ht="15" customHeight="1" x14ac:dyDescent="0.25">
      <c r="A547" s="10"/>
      <c r="B547" s="1050"/>
      <c r="C547" s="35"/>
      <c r="D547" s="121"/>
      <c r="E547" s="32"/>
      <c r="F547" s="620"/>
      <c r="G547" s="743"/>
      <c r="H547" s="743"/>
      <c r="I547" s="743"/>
      <c r="J547" s="743"/>
      <c r="K547" s="743"/>
      <c r="L547" s="743"/>
      <c r="M547" s="743"/>
      <c r="N547" s="743"/>
      <c r="O547" s="743"/>
      <c r="P547" s="743"/>
      <c r="Q547" s="743"/>
      <c r="R547" s="743"/>
      <c r="S547" s="743"/>
      <c r="T547" s="743"/>
      <c r="U547" s="743"/>
      <c r="V547" s="743"/>
      <c r="W547" s="743"/>
      <c r="X547" s="743"/>
      <c r="Y547" s="743"/>
      <c r="Z547" s="743"/>
      <c r="AA547" s="743"/>
      <c r="AB547" s="743"/>
      <c r="AC547" s="743"/>
      <c r="AD547" s="743"/>
      <c r="AE547" s="743"/>
      <c r="AF547" s="743"/>
      <c r="AG547" s="743"/>
      <c r="AH547" s="743"/>
      <c r="AI547" s="743"/>
      <c r="AJ547" s="743"/>
      <c r="AK547" s="743"/>
      <c r="AL547" s="743"/>
      <c r="AM547" s="743"/>
      <c r="AN547" s="743"/>
      <c r="AO547" s="743"/>
      <c r="AP547" s="743"/>
      <c r="AQ547" s="743"/>
      <c r="AR547" s="743"/>
      <c r="AS547" s="743"/>
      <c r="AT547" s="743"/>
      <c r="AU547" s="743"/>
      <c r="AV547" s="743"/>
      <c r="AW547" s="743"/>
      <c r="AX547" s="743"/>
      <c r="AY547" s="743"/>
      <c r="AZ547" s="743"/>
      <c r="BA547" s="743"/>
      <c r="BB547" s="743"/>
      <c r="BC547" s="743"/>
      <c r="BD547" s="743"/>
      <c r="BE547" s="743"/>
      <c r="BF547" s="743"/>
      <c r="BG547" s="743"/>
      <c r="BH547" s="743"/>
    </row>
    <row r="548" spans="1:60" s="628" customFormat="1" ht="15" customHeight="1" x14ac:dyDescent="0.25">
      <c r="A548" s="1171" t="s">
        <v>0</v>
      </c>
      <c r="B548" s="1171"/>
      <c r="C548" s="1171"/>
      <c r="D548" s="1171"/>
      <c r="E548" s="1171"/>
      <c r="F548" s="1171"/>
      <c r="G548" s="743"/>
      <c r="H548" s="743"/>
      <c r="I548" s="743"/>
      <c r="J548" s="743"/>
      <c r="K548" s="743"/>
      <c r="L548" s="743"/>
      <c r="M548" s="743"/>
      <c r="N548" s="743"/>
      <c r="O548" s="743"/>
      <c r="P548" s="743"/>
      <c r="Q548" s="743"/>
      <c r="R548" s="743"/>
      <c r="S548" s="743"/>
      <c r="T548" s="743"/>
      <c r="U548" s="743"/>
      <c r="V548" s="743"/>
      <c r="W548" s="743"/>
      <c r="X548" s="743"/>
      <c r="Y548" s="743"/>
      <c r="Z548" s="743"/>
      <c r="AA548" s="743"/>
      <c r="AB548" s="743"/>
      <c r="AC548" s="743"/>
      <c r="AD548" s="743"/>
      <c r="AE548" s="743"/>
      <c r="AF548" s="743"/>
      <c r="AG548" s="743"/>
      <c r="AH548" s="743"/>
      <c r="AI548" s="743"/>
      <c r="AJ548" s="743"/>
      <c r="AK548" s="743"/>
      <c r="AL548" s="743"/>
      <c r="AM548" s="743"/>
      <c r="AN548" s="743"/>
      <c r="AO548" s="743"/>
      <c r="AP548" s="743"/>
      <c r="AQ548" s="743"/>
      <c r="AR548" s="743"/>
      <c r="AS548" s="743"/>
      <c r="AT548" s="743"/>
      <c r="AU548" s="743"/>
      <c r="AV548" s="743"/>
      <c r="AW548" s="743"/>
      <c r="AX548" s="743"/>
      <c r="AY548" s="743"/>
      <c r="AZ548" s="743"/>
      <c r="BA548" s="743"/>
      <c r="BB548" s="743"/>
      <c r="BC548" s="743"/>
      <c r="BD548" s="743"/>
      <c r="BE548" s="743"/>
      <c r="BF548" s="743"/>
      <c r="BG548" s="743"/>
      <c r="BH548" s="743"/>
    </row>
    <row r="549" spans="1:60" s="728" customFormat="1" ht="15" customHeight="1" x14ac:dyDescent="0.25">
      <c r="A549" s="1171" t="s">
        <v>1</v>
      </c>
      <c r="B549" s="1171"/>
      <c r="C549" s="1171"/>
      <c r="D549" s="1171"/>
      <c r="E549" s="1171"/>
      <c r="F549" s="1171"/>
      <c r="G549" s="727"/>
      <c r="H549" s="727"/>
      <c r="I549" s="727"/>
      <c r="J549" s="727"/>
      <c r="K549" s="727"/>
      <c r="L549" s="727"/>
      <c r="M549" s="727"/>
      <c r="N549" s="727"/>
      <c r="O549" s="727"/>
      <c r="P549" s="727"/>
      <c r="Q549" s="727"/>
      <c r="R549" s="727"/>
      <c r="S549" s="727"/>
      <c r="T549" s="727"/>
      <c r="U549" s="727"/>
      <c r="V549" s="727"/>
      <c r="W549" s="727"/>
      <c r="X549" s="727"/>
      <c r="Y549" s="727"/>
      <c r="Z549" s="727"/>
      <c r="AA549" s="727"/>
      <c r="AB549" s="727"/>
      <c r="AC549" s="727"/>
      <c r="AD549" s="727"/>
      <c r="AE549" s="727"/>
      <c r="AF549" s="727"/>
      <c r="AG549" s="727"/>
      <c r="AH549" s="727"/>
      <c r="AI549" s="727"/>
      <c r="AJ549" s="727"/>
      <c r="AK549" s="727"/>
      <c r="AL549" s="727"/>
      <c r="AM549" s="727"/>
      <c r="AN549" s="727"/>
      <c r="AO549" s="727"/>
      <c r="AP549" s="727"/>
      <c r="AQ549" s="727"/>
      <c r="AR549" s="727"/>
      <c r="AS549" s="727"/>
      <c r="AT549" s="727"/>
      <c r="AU549" s="727"/>
      <c r="AV549" s="727"/>
      <c r="AW549" s="727"/>
      <c r="AX549" s="727"/>
      <c r="AY549" s="727"/>
      <c r="AZ549" s="727"/>
      <c r="BA549" s="727"/>
      <c r="BB549" s="727"/>
      <c r="BC549" s="727"/>
      <c r="BD549" s="727"/>
      <c r="BE549" s="727"/>
      <c r="BF549" s="727"/>
      <c r="BG549" s="727"/>
      <c r="BH549" s="727"/>
    </row>
    <row r="550" spans="1:60" s="728" customFormat="1" ht="12" customHeight="1" x14ac:dyDescent="0.25">
      <c r="A550" s="1173" t="s">
        <v>13521</v>
      </c>
      <c r="B550" s="1173"/>
      <c r="C550" s="1173"/>
      <c r="D550" s="1173"/>
      <c r="E550" s="1173"/>
      <c r="F550" s="1173"/>
      <c r="G550" s="727"/>
      <c r="H550" s="727"/>
      <c r="I550" s="727"/>
      <c r="J550" s="727"/>
      <c r="K550" s="727"/>
      <c r="L550" s="727"/>
      <c r="M550" s="727"/>
      <c r="N550" s="727"/>
      <c r="O550" s="727"/>
      <c r="P550" s="727"/>
      <c r="Q550" s="727"/>
      <c r="R550" s="727"/>
      <c r="S550" s="727"/>
      <c r="T550" s="727"/>
      <c r="U550" s="727"/>
      <c r="V550" s="727"/>
      <c r="W550" s="727"/>
      <c r="X550" s="727"/>
      <c r="Y550" s="727"/>
      <c r="Z550" s="727"/>
      <c r="AA550" s="727"/>
      <c r="AB550" s="727"/>
      <c r="AC550" s="727"/>
      <c r="AD550" s="727"/>
      <c r="AE550" s="727"/>
      <c r="AF550" s="727"/>
      <c r="AG550" s="727"/>
      <c r="AH550" s="727"/>
      <c r="AI550" s="727"/>
      <c r="AJ550" s="727"/>
      <c r="AK550" s="727"/>
      <c r="AL550" s="727"/>
      <c r="AM550" s="727"/>
      <c r="AN550" s="727"/>
      <c r="AO550" s="727"/>
      <c r="AP550" s="727"/>
      <c r="AQ550" s="727"/>
      <c r="AR550" s="727"/>
      <c r="AS550" s="727"/>
      <c r="AT550" s="727"/>
      <c r="AU550" s="727"/>
      <c r="AV550" s="727"/>
      <c r="AW550" s="727"/>
      <c r="AX550" s="727"/>
      <c r="AY550" s="727"/>
      <c r="AZ550" s="727"/>
      <c r="BA550" s="727"/>
      <c r="BB550" s="727"/>
      <c r="BC550" s="727"/>
      <c r="BD550" s="727"/>
      <c r="BE550" s="727"/>
      <c r="BF550" s="727"/>
      <c r="BG550" s="727"/>
      <c r="BH550" s="727"/>
    </row>
    <row r="551" spans="1:60" s="728" customFormat="1" ht="15" customHeight="1" x14ac:dyDescent="0.25">
      <c r="A551" s="1173" t="s">
        <v>2</v>
      </c>
      <c r="B551" s="1173"/>
      <c r="C551" s="1173"/>
      <c r="D551" s="1173"/>
      <c r="E551" s="1173"/>
      <c r="F551" s="1173"/>
      <c r="G551" s="727"/>
      <c r="H551" s="727"/>
      <c r="I551" s="727"/>
      <c r="J551" s="727"/>
      <c r="K551" s="727"/>
      <c r="L551" s="727"/>
      <c r="M551" s="727"/>
      <c r="N551" s="727"/>
      <c r="O551" s="727"/>
      <c r="P551" s="727"/>
      <c r="Q551" s="727"/>
      <c r="R551" s="727"/>
      <c r="S551" s="727"/>
      <c r="T551" s="727"/>
      <c r="U551" s="727"/>
      <c r="V551" s="727"/>
      <c r="W551" s="727"/>
      <c r="X551" s="727"/>
      <c r="Y551" s="727"/>
      <c r="Z551" s="727"/>
      <c r="AA551" s="727"/>
      <c r="AB551" s="727"/>
      <c r="AC551" s="727"/>
      <c r="AD551" s="727"/>
      <c r="AE551" s="727"/>
      <c r="AF551" s="727"/>
      <c r="AG551" s="727"/>
      <c r="AH551" s="727"/>
      <c r="AI551" s="727"/>
      <c r="AJ551" s="727"/>
      <c r="AK551" s="727"/>
      <c r="AL551" s="727"/>
      <c r="AM551" s="727"/>
      <c r="AN551" s="727"/>
      <c r="AO551" s="727"/>
      <c r="AP551" s="727"/>
      <c r="AQ551" s="727"/>
      <c r="AR551" s="727"/>
      <c r="AS551" s="727"/>
      <c r="AT551" s="727"/>
      <c r="AU551" s="727"/>
      <c r="AV551" s="727"/>
      <c r="AW551" s="727"/>
      <c r="AX551" s="727"/>
      <c r="AY551" s="727"/>
      <c r="AZ551" s="727"/>
      <c r="BA551" s="727"/>
      <c r="BB551" s="727"/>
      <c r="BC551" s="727"/>
      <c r="BD551" s="727"/>
      <c r="BE551" s="727"/>
      <c r="BF551" s="727"/>
      <c r="BG551" s="727"/>
      <c r="BH551" s="727"/>
    </row>
    <row r="552" spans="1:60" ht="15" customHeight="1" x14ac:dyDescent="0.2">
      <c r="A552" s="123"/>
    </row>
    <row r="553" spans="1:60" ht="15" customHeight="1" x14ac:dyDescent="0.2">
      <c r="A553" s="1311" t="s">
        <v>21</v>
      </c>
      <c r="B553" s="1312"/>
      <c r="C553" s="1312"/>
      <c r="D553" s="1312"/>
      <c r="E553" s="1312"/>
      <c r="F553" s="1313"/>
    </row>
    <row r="554" spans="1:60" ht="15" customHeight="1" x14ac:dyDescent="0.2">
      <c r="A554" s="1311" t="s">
        <v>4</v>
      </c>
      <c r="B554" s="1312"/>
      <c r="C554" s="1312"/>
      <c r="D554" s="1312"/>
      <c r="E554" s="1313"/>
      <c r="F554" s="726">
        <v>410405854.69999999</v>
      </c>
    </row>
    <row r="555" spans="1:60" ht="15" customHeight="1" x14ac:dyDescent="0.2">
      <c r="A555" s="1073" t="s">
        <v>5</v>
      </c>
      <c r="B555" s="1073" t="s">
        <v>6</v>
      </c>
      <c r="C555" s="1073" t="s">
        <v>22</v>
      </c>
      <c r="D555" s="1073" t="s">
        <v>8</v>
      </c>
      <c r="E555" s="1073" t="s">
        <v>9</v>
      </c>
      <c r="F555" s="1073" t="s">
        <v>6181</v>
      </c>
    </row>
    <row r="556" spans="1:60" ht="15" customHeight="1" x14ac:dyDescent="0.2">
      <c r="A556" s="134"/>
      <c r="B556" s="16"/>
      <c r="C556" s="2" t="s">
        <v>32</v>
      </c>
      <c r="D556" s="128"/>
      <c r="E556" s="608"/>
      <c r="F556" s="332">
        <f>F554</f>
        <v>410405854.69999999</v>
      </c>
    </row>
    <row r="557" spans="1:60" ht="15" customHeight="1" x14ac:dyDescent="0.2">
      <c r="A557" s="134"/>
      <c r="B557" s="16"/>
      <c r="C557" s="2" t="s">
        <v>32</v>
      </c>
      <c r="D557" s="128"/>
      <c r="E557" s="717"/>
      <c r="F557" s="332">
        <f>F556-E557</f>
        <v>410405854.69999999</v>
      </c>
    </row>
    <row r="558" spans="1:60" ht="15" customHeight="1" x14ac:dyDescent="0.2">
      <c r="A558" s="134"/>
      <c r="B558" s="16"/>
      <c r="C558" s="2" t="s">
        <v>751</v>
      </c>
      <c r="D558" s="128"/>
      <c r="E558" s="608"/>
      <c r="F558" s="332">
        <f t="shared" ref="F558:F559" si="10">F557-E558</f>
        <v>410405854.69999999</v>
      </c>
    </row>
    <row r="559" spans="1:60" ht="15" customHeight="1" x14ac:dyDescent="0.2">
      <c r="A559" s="61"/>
      <c r="B559" s="16"/>
      <c r="C559" s="2" t="s">
        <v>1358</v>
      </c>
      <c r="D559" s="62"/>
      <c r="E559" s="717">
        <v>175</v>
      </c>
      <c r="F559" s="332">
        <f t="shared" si="10"/>
        <v>410405679.69999999</v>
      </c>
      <c r="H559" s="25"/>
    </row>
    <row r="560" spans="1:60" ht="15" customHeight="1" x14ac:dyDescent="0.2">
      <c r="A560" s="59"/>
      <c r="B560" s="20"/>
      <c r="C560" s="64"/>
      <c r="D560" s="461"/>
      <c r="E560" s="916"/>
      <c r="F560" s="164"/>
    </row>
    <row r="561" spans="1:6" ht="15" customHeight="1" x14ac:dyDescent="0.2">
      <c r="A561" s="59"/>
      <c r="B561" s="20"/>
      <c r="C561" s="64"/>
      <c r="D561" s="461"/>
      <c r="E561" s="916"/>
      <c r="F561" s="164"/>
    </row>
    <row r="562" spans="1:6" ht="15" customHeight="1" x14ac:dyDescent="0.2">
      <c r="A562" s="59"/>
      <c r="B562" s="20"/>
      <c r="C562" s="64"/>
      <c r="D562" s="461"/>
      <c r="E562" s="916"/>
      <c r="F562" s="164"/>
    </row>
    <row r="563" spans="1:6" ht="15" customHeight="1" x14ac:dyDescent="0.25">
      <c r="A563" s="1171" t="s">
        <v>0</v>
      </c>
      <c r="B563" s="1171"/>
      <c r="C563" s="1171"/>
      <c r="D563" s="1171"/>
      <c r="E563" s="1171"/>
      <c r="F563" s="1171"/>
    </row>
    <row r="564" spans="1:6" ht="15" customHeight="1" x14ac:dyDescent="0.25">
      <c r="A564" s="1171" t="s">
        <v>1</v>
      </c>
      <c r="B564" s="1171"/>
      <c r="C564" s="1171"/>
      <c r="D564" s="1171"/>
      <c r="E564" s="1171"/>
      <c r="F564" s="1171"/>
    </row>
    <row r="565" spans="1:6" ht="15" customHeight="1" x14ac:dyDescent="0.25">
      <c r="A565" s="1173" t="s">
        <v>13521</v>
      </c>
      <c r="B565" s="1173"/>
      <c r="C565" s="1173"/>
      <c r="D565" s="1173"/>
      <c r="E565" s="1173"/>
      <c r="F565" s="1173"/>
    </row>
    <row r="566" spans="1:6" ht="15" customHeight="1" x14ac:dyDescent="0.25">
      <c r="A566" s="1173" t="s">
        <v>2</v>
      </c>
      <c r="B566" s="1173"/>
      <c r="C566" s="1173"/>
      <c r="D566" s="1173"/>
      <c r="E566" s="1173"/>
      <c r="F566" s="1173"/>
    </row>
    <row r="567" spans="1:6" ht="15" customHeight="1" x14ac:dyDescent="0.25">
      <c r="A567" s="746"/>
      <c r="B567" s="627"/>
      <c r="C567" s="628"/>
      <c r="D567" s="629"/>
      <c r="E567" s="630"/>
      <c r="F567" s="631"/>
    </row>
    <row r="568" spans="1:6" ht="15" customHeight="1" x14ac:dyDescent="0.2">
      <c r="A568" s="1311" t="s">
        <v>38</v>
      </c>
      <c r="B568" s="1312"/>
      <c r="C568" s="1312"/>
      <c r="D568" s="1312"/>
      <c r="E568" s="1312"/>
      <c r="F568" s="1313"/>
    </row>
    <row r="569" spans="1:6" ht="15" customHeight="1" x14ac:dyDescent="0.2">
      <c r="A569" s="1311" t="s">
        <v>4</v>
      </c>
      <c r="B569" s="1312"/>
      <c r="C569" s="1312"/>
      <c r="D569" s="1312"/>
      <c r="E569" s="1313"/>
      <c r="F569" s="726">
        <v>45512217.25</v>
      </c>
    </row>
    <row r="570" spans="1:6" s="14" customFormat="1" ht="15" customHeight="1" x14ac:dyDescent="0.2">
      <c r="A570" s="1073" t="s">
        <v>5</v>
      </c>
      <c r="B570" s="1073" t="s">
        <v>6</v>
      </c>
      <c r="C570" s="1073" t="s">
        <v>22</v>
      </c>
      <c r="D570" s="1073" t="s">
        <v>8</v>
      </c>
      <c r="E570" s="1073" t="s">
        <v>9</v>
      </c>
      <c r="F570" s="1073" t="s">
        <v>6181</v>
      </c>
    </row>
    <row r="571" spans="1:6" s="14" customFormat="1" ht="15" customHeight="1" x14ac:dyDescent="0.2">
      <c r="A571" s="134"/>
      <c r="B571" s="16"/>
      <c r="C571" s="2" t="s">
        <v>387</v>
      </c>
      <c r="D571" s="817">
        <v>23700080.609999999</v>
      </c>
      <c r="E571" s="608"/>
      <c r="F571" s="332">
        <f>F569+D571</f>
        <v>69212297.859999999</v>
      </c>
    </row>
    <row r="572" spans="1:6" s="14" customFormat="1" ht="15" customHeight="1" x14ac:dyDescent="0.2">
      <c r="A572" s="134"/>
      <c r="B572" s="16"/>
      <c r="C572" s="2" t="s">
        <v>32</v>
      </c>
      <c r="D572" s="153"/>
      <c r="E572" s="40"/>
      <c r="F572" s="332">
        <f>F571-E572</f>
        <v>69212297.859999999</v>
      </c>
    </row>
    <row r="573" spans="1:6" s="14" customFormat="1" ht="15" customHeight="1" x14ac:dyDescent="0.2">
      <c r="A573" s="134"/>
      <c r="B573" s="16"/>
      <c r="C573" s="2" t="s">
        <v>10433</v>
      </c>
      <c r="D573" s="153"/>
      <c r="E573" s="29"/>
      <c r="F573" s="332">
        <f t="shared" ref="F573:F578" si="11">F572-E573</f>
        <v>69212297.859999999</v>
      </c>
    </row>
    <row r="574" spans="1:6" s="14" customFormat="1" ht="15" customHeight="1" x14ac:dyDescent="0.2">
      <c r="A574" s="134"/>
      <c r="B574" s="16"/>
      <c r="C574" s="2" t="s">
        <v>1330</v>
      </c>
      <c r="D574" s="153"/>
      <c r="E574" s="42">
        <v>258000</v>
      </c>
      <c r="F574" s="332">
        <f t="shared" si="11"/>
        <v>68954297.859999999</v>
      </c>
    </row>
    <row r="575" spans="1:6" s="14" customFormat="1" ht="15" customHeight="1" x14ac:dyDescent="0.2">
      <c r="A575" s="134"/>
      <c r="B575" s="16"/>
      <c r="C575" s="2" t="s">
        <v>1334</v>
      </c>
      <c r="D575" s="153"/>
      <c r="E575" s="40"/>
      <c r="F575" s="332">
        <f t="shared" si="11"/>
        <v>68954297.859999999</v>
      </c>
    </row>
    <row r="576" spans="1:6" s="14" customFormat="1" ht="15" customHeight="1" x14ac:dyDescent="0.2">
      <c r="A576" s="134"/>
      <c r="B576" s="16"/>
      <c r="C576" s="2" t="s">
        <v>1331</v>
      </c>
      <c r="D576" s="128"/>
      <c r="E576" s="42">
        <v>2502.1</v>
      </c>
      <c r="F576" s="332">
        <f t="shared" si="11"/>
        <v>68951795.760000005</v>
      </c>
    </row>
    <row r="577" spans="1:8" s="14" customFormat="1" ht="15" customHeight="1" x14ac:dyDescent="0.2">
      <c r="A577" s="134"/>
      <c r="B577" s="16"/>
      <c r="C577" s="2" t="s">
        <v>6198</v>
      </c>
      <c r="D577" s="128"/>
      <c r="E577" s="42">
        <v>153</v>
      </c>
      <c r="F577" s="332">
        <f t="shared" si="11"/>
        <v>68951642.760000005</v>
      </c>
    </row>
    <row r="578" spans="1:8" s="14" customFormat="1" ht="15" customHeight="1" x14ac:dyDescent="0.2">
      <c r="A578" s="134"/>
      <c r="B578" s="16"/>
      <c r="C578" s="2" t="s">
        <v>13525</v>
      </c>
      <c r="D578" s="128"/>
      <c r="E578" s="42">
        <v>180000</v>
      </c>
      <c r="F578" s="332">
        <f t="shared" si="11"/>
        <v>68771642.760000005</v>
      </c>
    </row>
    <row r="579" spans="1:8" s="14" customFormat="1" ht="15" customHeight="1" x14ac:dyDescent="0.2">
      <c r="A579" s="134"/>
      <c r="B579" s="16"/>
      <c r="C579" s="2" t="s">
        <v>13617</v>
      </c>
      <c r="D579" s="128"/>
      <c r="E579" s="42">
        <v>700</v>
      </c>
      <c r="F579" s="332">
        <f>F578-E579</f>
        <v>68770942.760000005</v>
      </c>
    </row>
    <row r="580" spans="1:8" s="14" customFormat="1" ht="15" customHeight="1" x14ac:dyDescent="0.2">
      <c r="A580" s="134"/>
      <c r="B580" s="16"/>
      <c r="C580" s="2" t="s">
        <v>1333</v>
      </c>
      <c r="D580" s="128"/>
      <c r="E580" s="42">
        <v>150</v>
      </c>
      <c r="F580" s="332">
        <f>F579-E580</f>
        <v>68770792.760000005</v>
      </c>
    </row>
    <row r="581" spans="1:8" s="14" customFormat="1" ht="15" customHeight="1" x14ac:dyDescent="0.2">
      <c r="A581" s="134"/>
      <c r="B581" s="16"/>
      <c r="C581" s="2" t="s">
        <v>2372</v>
      </c>
      <c r="D581" s="40">
        <v>64734.14</v>
      </c>
      <c r="E581" s="40"/>
      <c r="F581" s="332">
        <f>F580+D581</f>
        <v>68835526.900000006</v>
      </c>
    </row>
    <row r="582" spans="1:8" s="14" customFormat="1" ht="15" customHeight="1" x14ac:dyDescent="0.2">
      <c r="A582" s="59"/>
      <c r="B582" s="982"/>
      <c r="C582" s="86"/>
      <c r="D582" s="72"/>
      <c r="E582" s="65"/>
      <c r="F582" s="164"/>
    </row>
    <row r="583" spans="1:8" s="14" customFormat="1" ht="15" customHeight="1" x14ac:dyDescent="0.2">
      <c r="A583" s="59"/>
      <c r="B583" s="982"/>
      <c r="C583" s="86"/>
      <c r="D583" s="72"/>
      <c r="E583" s="65"/>
      <c r="F583" s="164"/>
    </row>
    <row r="584" spans="1:8" s="14" customFormat="1" ht="15" customHeight="1" x14ac:dyDescent="0.2">
      <c r="A584" s="59"/>
      <c r="B584" s="982"/>
      <c r="C584" s="86"/>
      <c r="D584" s="72"/>
      <c r="E584" s="65"/>
      <c r="F584" s="164"/>
    </row>
    <row r="585" spans="1:8" s="14" customFormat="1" ht="15" customHeight="1" x14ac:dyDescent="0.25">
      <c r="A585" s="1171" t="s">
        <v>0</v>
      </c>
      <c r="B585" s="1171"/>
      <c r="C585" s="1171"/>
      <c r="D585" s="1171"/>
      <c r="E585" s="1171"/>
      <c r="F585" s="1171"/>
    </row>
    <row r="586" spans="1:8" s="14" customFormat="1" ht="15" customHeight="1" x14ac:dyDescent="0.25">
      <c r="A586" s="1171" t="s">
        <v>1</v>
      </c>
      <c r="B586" s="1171"/>
      <c r="C586" s="1171"/>
      <c r="D586" s="1171"/>
      <c r="E586" s="1171"/>
      <c r="F586" s="1171"/>
    </row>
    <row r="587" spans="1:8" s="14" customFormat="1" ht="15" customHeight="1" x14ac:dyDescent="0.25">
      <c r="A587" s="1173" t="s">
        <v>13521</v>
      </c>
      <c r="B587" s="1173"/>
      <c r="C587" s="1173"/>
      <c r="D587" s="1173"/>
      <c r="E587" s="1173"/>
      <c r="F587" s="1173"/>
      <c r="H587" s="880"/>
    </row>
    <row r="588" spans="1:8" s="14" customFormat="1" ht="15" x14ac:dyDescent="0.25">
      <c r="A588" s="1173" t="s">
        <v>2</v>
      </c>
      <c r="B588" s="1173"/>
      <c r="C588" s="1173"/>
      <c r="D588" s="1173"/>
      <c r="E588" s="1173"/>
      <c r="F588" s="1173"/>
    </row>
    <row r="589" spans="1:8" s="14" customFormat="1" ht="15" x14ac:dyDescent="0.25">
      <c r="A589" s="746"/>
      <c r="B589" s="627"/>
      <c r="C589" s="628"/>
      <c r="D589" s="629"/>
      <c r="E589" s="630"/>
      <c r="F589" s="631"/>
    </row>
    <row r="590" spans="1:8" s="14" customFormat="1" ht="12" x14ac:dyDescent="0.2">
      <c r="A590" s="1311" t="s">
        <v>25</v>
      </c>
      <c r="B590" s="1312"/>
      <c r="C590" s="1312"/>
      <c r="D590" s="1312"/>
      <c r="E590" s="1312"/>
      <c r="F590" s="1313"/>
    </row>
    <row r="591" spans="1:8" s="14" customFormat="1" ht="12" x14ac:dyDescent="0.2">
      <c r="A591" s="1311" t="s">
        <v>4</v>
      </c>
      <c r="B591" s="1312"/>
      <c r="C591" s="1312"/>
      <c r="D591" s="1312"/>
      <c r="E591" s="1313"/>
      <c r="F591" s="726">
        <v>65865.59</v>
      </c>
    </row>
    <row r="592" spans="1:8" s="14" customFormat="1" ht="12" x14ac:dyDescent="0.2">
      <c r="A592" s="1073" t="s">
        <v>5</v>
      </c>
      <c r="B592" s="1073" t="s">
        <v>23</v>
      </c>
      <c r="C592" s="1073" t="s">
        <v>22</v>
      </c>
      <c r="D592" s="1073" t="s">
        <v>8</v>
      </c>
      <c r="E592" s="1073" t="s">
        <v>9</v>
      </c>
      <c r="F592" s="1073"/>
    </row>
    <row r="593" spans="1:60" s="14" customFormat="1" x14ac:dyDescent="0.2">
      <c r="A593" s="87"/>
      <c r="B593" s="27"/>
      <c r="C593" s="2" t="s">
        <v>751</v>
      </c>
      <c r="D593" s="729"/>
      <c r="E593" s="455"/>
      <c r="F593" s="41">
        <f>F591</f>
        <v>65865.59</v>
      </c>
    </row>
    <row r="594" spans="1:60" s="14" customFormat="1" x14ac:dyDescent="0.2">
      <c r="A594" s="83"/>
      <c r="B594" s="34"/>
      <c r="C594" s="4" t="s">
        <v>16</v>
      </c>
      <c r="D594" s="981"/>
      <c r="E594" s="109"/>
      <c r="F594" s="731">
        <f>F593+D594</f>
        <v>65865.59</v>
      </c>
    </row>
    <row r="595" spans="1:60" s="14" customFormat="1" x14ac:dyDescent="0.2">
      <c r="A595" s="83"/>
      <c r="B595" s="34"/>
      <c r="C595" s="2" t="s">
        <v>6174</v>
      </c>
      <c r="D595" s="980"/>
      <c r="E595" s="213"/>
      <c r="F595" s="731">
        <f>F594-E595</f>
        <v>65865.59</v>
      </c>
    </row>
    <row r="596" spans="1:60" s="14" customFormat="1" x14ac:dyDescent="0.2">
      <c r="A596" s="83"/>
      <c r="B596" s="34"/>
      <c r="C596" s="2" t="s">
        <v>8755</v>
      </c>
      <c r="D596" s="980"/>
      <c r="E596" s="472"/>
      <c r="F596" s="731">
        <f t="shared" ref="F596:F598" si="12">F595-E596</f>
        <v>65865.59</v>
      </c>
    </row>
    <row r="597" spans="1:60" s="14" customFormat="1" x14ac:dyDescent="0.2">
      <c r="A597" s="884"/>
      <c r="B597" s="883"/>
      <c r="C597" s="2" t="s">
        <v>1358</v>
      </c>
      <c r="D597" s="730"/>
      <c r="E597" s="32">
        <v>175</v>
      </c>
      <c r="F597" s="731">
        <f t="shared" si="12"/>
        <v>65690.59</v>
      </c>
    </row>
    <row r="598" spans="1:60" s="14" customFormat="1" x14ac:dyDescent="0.2">
      <c r="A598" s="134"/>
      <c r="B598" s="243"/>
      <c r="C598" s="8" t="s">
        <v>9645</v>
      </c>
      <c r="D598" s="730"/>
      <c r="E598" s="472"/>
      <c r="F598" s="731">
        <f t="shared" si="12"/>
        <v>65690.59</v>
      </c>
    </row>
    <row r="599" spans="1:60" s="258" customFormat="1" ht="15" customHeight="1" x14ac:dyDescent="0.2">
      <c r="A599" s="871"/>
      <c r="B599" s="982"/>
      <c r="C599" s="995"/>
      <c r="D599" s="73"/>
      <c r="E599" s="983"/>
      <c r="F599" s="984"/>
      <c r="G599" s="623"/>
      <c r="H599" s="623"/>
      <c r="I599" s="623"/>
      <c r="J599" s="623"/>
      <c r="K599" s="623"/>
      <c r="L599" s="623"/>
      <c r="M599" s="623"/>
      <c r="N599" s="623"/>
      <c r="O599" s="623"/>
      <c r="P599" s="623"/>
      <c r="Q599" s="623"/>
      <c r="R599" s="623"/>
      <c r="S599" s="623"/>
      <c r="T599" s="623"/>
      <c r="U599" s="623"/>
      <c r="V599" s="623"/>
      <c r="W599" s="623"/>
      <c r="X599" s="623"/>
      <c r="Y599" s="623"/>
      <c r="Z599" s="623"/>
      <c r="AA599" s="623"/>
      <c r="AB599" s="623"/>
      <c r="AC599" s="623"/>
      <c r="AD599" s="623"/>
      <c r="AE599" s="623"/>
      <c r="AF599" s="623"/>
      <c r="AG599" s="623"/>
      <c r="AH599" s="623"/>
      <c r="AI599" s="623"/>
      <c r="AJ599" s="623"/>
      <c r="AK599" s="623"/>
      <c r="AL599" s="623"/>
      <c r="AM599" s="623"/>
      <c r="AN599" s="623"/>
      <c r="AO599" s="623"/>
      <c r="AP599" s="623"/>
      <c r="AQ599" s="623"/>
      <c r="AR599" s="623"/>
      <c r="AS599" s="623"/>
      <c r="AT599" s="623"/>
      <c r="AU599" s="623"/>
      <c r="AV599" s="623"/>
      <c r="AW599" s="623"/>
      <c r="AX599" s="623"/>
      <c r="AY599" s="623"/>
      <c r="AZ599" s="623"/>
      <c r="BA599" s="623"/>
      <c r="BB599" s="623"/>
      <c r="BC599" s="623"/>
      <c r="BD599" s="623"/>
      <c r="BE599" s="623"/>
      <c r="BF599" s="623"/>
      <c r="BG599" s="623"/>
      <c r="BH599" s="623"/>
    </row>
    <row r="600" spans="1:60" s="101" customFormat="1" ht="15" customHeight="1" x14ac:dyDescent="0.2">
      <c r="A600" s="17"/>
      <c r="B600" s="7"/>
      <c r="C600" s="7"/>
      <c r="D600" s="73"/>
      <c r="E600" s="283"/>
      <c r="F600" s="116"/>
      <c r="G600" s="103"/>
      <c r="H600" s="103"/>
      <c r="I600" s="103"/>
      <c r="J600" s="103"/>
      <c r="K600" s="103"/>
      <c r="L600" s="103"/>
      <c r="M600" s="103"/>
      <c r="N600" s="103"/>
      <c r="O600" s="103"/>
      <c r="P600" s="103"/>
      <c r="Q600" s="103"/>
      <c r="R600" s="103"/>
      <c r="S600" s="103"/>
      <c r="T600" s="103"/>
      <c r="U600" s="103"/>
      <c r="V600" s="103"/>
      <c r="W600" s="103"/>
      <c r="X600" s="103"/>
      <c r="Y600" s="103"/>
      <c r="Z600" s="103"/>
      <c r="AA600" s="103"/>
      <c r="AB600" s="103"/>
      <c r="AC600" s="103"/>
      <c r="AD600" s="103"/>
      <c r="AE600" s="103"/>
      <c r="AF600" s="103"/>
      <c r="AG600" s="103"/>
      <c r="AH600" s="103"/>
      <c r="AI600" s="103"/>
      <c r="AJ600" s="103"/>
      <c r="AK600" s="103"/>
      <c r="AL600" s="103"/>
      <c r="AM600" s="103"/>
      <c r="AN600" s="103"/>
      <c r="AO600" s="103"/>
      <c r="AP600" s="103"/>
      <c r="AQ600" s="103"/>
      <c r="AR600" s="103"/>
      <c r="AS600" s="103"/>
      <c r="AT600" s="103"/>
      <c r="AU600" s="103"/>
      <c r="AV600" s="103"/>
      <c r="AW600" s="103"/>
      <c r="AX600" s="103"/>
      <c r="AY600" s="103"/>
      <c r="AZ600" s="103"/>
      <c r="BA600" s="103"/>
      <c r="BB600" s="103"/>
      <c r="BC600" s="103"/>
      <c r="BD600" s="103"/>
      <c r="BE600" s="103"/>
      <c r="BF600" s="103"/>
      <c r="BG600" s="103"/>
      <c r="BH600" s="103"/>
    </row>
    <row r="601" spans="1:60" s="101" customFormat="1" ht="15" customHeight="1" x14ac:dyDescent="0.25">
      <c r="A601" s="1171" t="s">
        <v>0</v>
      </c>
      <c r="B601" s="1171"/>
      <c r="C601" s="1171"/>
      <c r="D601" s="1171"/>
      <c r="E601" s="1171"/>
      <c r="F601" s="1171"/>
      <c r="G601" s="103"/>
      <c r="H601" s="103"/>
      <c r="I601" s="103"/>
      <c r="J601" s="103"/>
      <c r="K601" s="103"/>
      <c r="L601" s="103"/>
      <c r="M601" s="103"/>
      <c r="N601" s="103"/>
      <c r="O601" s="103"/>
      <c r="P601" s="103"/>
      <c r="Q601" s="103"/>
      <c r="R601" s="103"/>
      <c r="S601" s="103"/>
      <c r="T601" s="103"/>
      <c r="U601" s="103"/>
      <c r="V601" s="103"/>
      <c r="W601" s="103"/>
      <c r="X601" s="103"/>
      <c r="Y601" s="103"/>
      <c r="Z601" s="103"/>
      <c r="AA601" s="103"/>
      <c r="AB601" s="103"/>
      <c r="AC601" s="103"/>
      <c r="AD601" s="103"/>
      <c r="AE601" s="103"/>
      <c r="AF601" s="103"/>
      <c r="AG601" s="103"/>
      <c r="AH601" s="103"/>
      <c r="AI601" s="103"/>
      <c r="AJ601" s="103"/>
      <c r="AK601" s="103"/>
      <c r="AL601" s="103"/>
      <c r="AM601" s="103"/>
      <c r="AN601" s="103"/>
      <c r="AO601" s="103"/>
      <c r="AP601" s="103"/>
      <c r="AQ601" s="103"/>
      <c r="AR601" s="103"/>
      <c r="AS601" s="103"/>
      <c r="AT601" s="103"/>
      <c r="AU601" s="103"/>
      <c r="AV601" s="103"/>
      <c r="AW601" s="103"/>
      <c r="AX601" s="103"/>
      <c r="AY601" s="103"/>
      <c r="AZ601" s="103"/>
      <c r="BA601" s="103"/>
      <c r="BB601" s="103"/>
      <c r="BC601" s="103"/>
      <c r="BD601" s="103"/>
      <c r="BE601" s="103"/>
      <c r="BF601" s="103"/>
      <c r="BG601" s="103"/>
      <c r="BH601" s="103"/>
    </row>
    <row r="602" spans="1:60" s="101" customFormat="1" ht="15" customHeight="1" x14ac:dyDescent="0.25">
      <c r="A602" s="1171" t="s">
        <v>1</v>
      </c>
      <c r="B602" s="1171"/>
      <c r="C602" s="1171"/>
      <c r="D602" s="1171"/>
      <c r="E602" s="1171"/>
      <c r="F602" s="1171"/>
      <c r="G602" s="103"/>
      <c r="H602" s="103"/>
      <c r="I602" s="103"/>
      <c r="J602" s="103"/>
      <c r="K602" s="103"/>
      <c r="L602" s="103"/>
      <c r="M602" s="103"/>
      <c r="N602" s="103"/>
      <c r="O602" s="103"/>
      <c r="P602" s="103"/>
      <c r="Q602" s="103"/>
      <c r="R602" s="103"/>
      <c r="S602" s="103"/>
      <c r="T602" s="103"/>
      <c r="U602" s="103"/>
      <c r="V602" s="103"/>
      <c r="W602" s="103"/>
      <c r="X602" s="103"/>
      <c r="Y602" s="103"/>
      <c r="Z602" s="103"/>
      <c r="AA602" s="103"/>
      <c r="AB602" s="103"/>
      <c r="AC602" s="103"/>
      <c r="AD602" s="103"/>
      <c r="AE602" s="103"/>
      <c r="AF602" s="103"/>
      <c r="AG602" s="103"/>
      <c r="AH602" s="103"/>
      <c r="AI602" s="103"/>
      <c r="AJ602" s="103"/>
      <c r="AK602" s="103"/>
      <c r="AL602" s="103"/>
      <c r="AM602" s="103"/>
      <c r="AN602" s="103"/>
      <c r="AO602" s="103"/>
      <c r="AP602" s="103"/>
      <c r="AQ602" s="103"/>
      <c r="AR602" s="103"/>
      <c r="AS602" s="103"/>
      <c r="AT602" s="103"/>
      <c r="AU602" s="103"/>
      <c r="AV602" s="103"/>
      <c r="AW602" s="103"/>
      <c r="AX602" s="103"/>
      <c r="AY602" s="103"/>
      <c r="AZ602" s="103"/>
      <c r="BA602" s="103"/>
      <c r="BB602" s="103"/>
      <c r="BC602" s="103"/>
      <c r="BD602" s="103"/>
      <c r="BE602" s="103"/>
      <c r="BF602" s="103"/>
      <c r="BG602" s="103"/>
      <c r="BH602" s="103"/>
    </row>
    <row r="603" spans="1:60" s="101" customFormat="1" ht="15" customHeight="1" x14ac:dyDescent="0.25">
      <c r="A603" s="1173" t="s">
        <v>13521</v>
      </c>
      <c r="B603" s="1173"/>
      <c r="C603" s="1173"/>
      <c r="D603" s="1173"/>
      <c r="E603" s="1173"/>
      <c r="F603" s="1173"/>
      <c r="G603" s="103"/>
      <c r="H603" s="103"/>
      <c r="I603" s="103"/>
      <c r="J603" s="103"/>
      <c r="K603" s="103"/>
      <c r="L603" s="103"/>
      <c r="M603" s="103"/>
      <c r="N603" s="103"/>
      <c r="O603" s="103"/>
      <c r="P603" s="103"/>
      <c r="Q603" s="103"/>
      <c r="R603" s="103"/>
      <c r="S603" s="103"/>
      <c r="T603" s="103"/>
      <c r="U603" s="103"/>
      <c r="V603" s="103"/>
      <c r="W603" s="103"/>
      <c r="X603" s="103"/>
      <c r="Y603" s="103"/>
      <c r="Z603" s="103"/>
      <c r="AA603" s="103"/>
      <c r="AB603" s="103"/>
      <c r="AC603" s="103"/>
      <c r="AD603" s="103"/>
      <c r="AE603" s="103"/>
      <c r="AF603" s="103"/>
      <c r="AG603" s="103"/>
      <c r="AH603" s="103"/>
      <c r="AI603" s="103"/>
      <c r="AJ603" s="103"/>
      <c r="AK603" s="103"/>
      <c r="AL603" s="103"/>
      <c r="AM603" s="103"/>
      <c r="AN603" s="103"/>
      <c r="AO603" s="103"/>
      <c r="AP603" s="103"/>
      <c r="AQ603" s="103"/>
      <c r="AR603" s="103"/>
      <c r="AS603" s="103"/>
      <c r="AT603" s="103"/>
      <c r="AU603" s="103"/>
      <c r="AV603" s="103"/>
      <c r="AW603" s="103"/>
      <c r="AX603" s="103"/>
      <c r="AY603" s="103"/>
      <c r="AZ603" s="103"/>
      <c r="BA603" s="103"/>
      <c r="BB603" s="103"/>
      <c r="BC603" s="103"/>
      <c r="BD603" s="103"/>
      <c r="BE603" s="103"/>
      <c r="BF603" s="103"/>
      <c r="BG603" s="103"/>
      <c r="BH603" s="103"/>
    </row>
    <row r="604" spans="1:60" s="101" customFormat="1" ht="15" customHeight="1" x14ac:dyDescent="0.25">
      <c r="A604" s="1173" t="s">
        <v>2</v>
      </c>
      <c r="B604" s="1173"/>
      <c r="C604" s="1173"/>
      <c r="D604" s="1173"/>
      <c r="E604" s="1173"/>
      <c r="F604" s="1173"/>
      <c r="G604" s="865"/>
      <c r="H604" s="103"/>
      <c r="I604" s="103"/>
      <c r="J604" s="103"/>
      <c r="K604" s="103"/>
      <c r="L604" s="103"/>
      <c r="M604" s="103"/>
      <c r="N604" s="103"/>
      <c r="O604" s="103"/>
      <c r="P604" s="103"/>
      <c r="Q604" s="103"/>
      <c r="R604" s="103"/>
      <c r="S604" s="103"/>
      <c r="T604" s="103"/>
      <c r="U604" s="103"/>
      <c r="V604" s="103"/>
      <c r="W604" s="103"/>
      <c r="X604" s="103"/>
      <c r="Y604" s="103"/>
      <c r="Z604" s="103"/>
      <c r="AA604" s="103"/>
      <c r="AB604" s="103"/>
      <c r="AC604" s="103"/>
      <c r="AD604" s="103"/>
      <c r="AE604" s="103"/>
      <c r="AF604" s="103"/>
      <c r="AG604" s="103"/>
      <c r="AH604" s="103"/>
      <c r="AI604" s="103"/>
      <c r="AJ604" s="103"/>
      <c r="AK604" s="103"/>
      <c r="AL604" s="103"/>
      <c r="AM604" s="103"/>
      <c r="AN604" s="103"/>
      <c r="AO604" s="103"/>
      <c r="AP604" s="103"/>
      <c r="AQ604" s="103"/>
      <c r="AR604" s="103"/>
      <c r="AS604" s="103"/>
      <c r="AT604" s="103"/>
      <c r="AU604" s="103"/>
      <c r="AV604" s="103"/>
      <c r="AW604" s="103"/>
      <c r="AX604" s="103"/>
      <c r="AY604" s="103"/>
      <c r="AZ604" s="103"/>
      <c r="BA604" s="103"/>
      <c r="BB604" s="103"/>
      <c r="BC604" s="103"/>
      <c r="BD604" s="103"/>
      <c r="BE604" s="103"/>
      <c r="BF604" s="103"/>
      <c r="BG604" s="103"/>
      <c r="BH604" s="103"/>
    </row>
    <row r="605" spans="1:60" s="101" customFormat="1" ht="15" customHeight="1" x14ac:dyDescent="0.2">
      <c r="A605" s="17"/>
      <c r="B605" s="7"/>
      <c r="C605" s="14"/>
      <c r="D605" s="69"/>
      <c r="E605" s="108"/>
      <c r="F605" s="103"/>
      <c r="G605" s="103"/>
      <c r="H605" s="103"/>
      <c r="I605" s="103"/>
      <c r="J605" s="103"/>
      <c r="K605" s="103"/>
      <c r="L605" s="103"/>
      <c r="M605" s="103"/>
      <c r="N605" s="103"/>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3"/>
      <c r="AR605" s="103"/>
      <c r="AS605" s="103"/>
      <c r="AT605" s="103"/>
      <c r="AU605" s="103"/>
      <c r="AV605" s="103"/>
      <c r="AW605" s="103"/>
      <c r="AX605" s="103"/>
      <c r="AY605" s="103"/>
      <c r="AZ605" s="103"/>
      <c r="BA605" s="103"/>
      <c r="BB605" s="103"/>
      <c r="BC605" s="103"/>
      <c r="BD605" s="103"/>
      <c r="BE605" s="103"/>
      <c r="BF605" s="103"/>
      <c r="BG605" s="103"/>
      <c r="BH605" s="103"/>
    </row>
    <row r="606" spans="1:60" s="101" customFormat="1" ht="15" customHeight="1" x14ac:dyDescent="0.2">
      <c r="A606" s="1311" t="s">
        <v>26</v>
      </c>
      <c r="B606" s="1312"/>
      <c r="C606" s="1312"/>
      <c r="D606" s="1312"/>
      <c r="E606" s="1312"/>
      <c r="F606" s="1313"/>
      <c r="G606" s="103"/>
      <c r="H606" s="103"/>
      <c r="I606" s="103"/>
      <c r="J606" s="103"/>
      <c r="K606" s="103"/>
      <c r="L606" s="103"/>
      <c r="M606" s="103"/>
      <c r="N606" s="103"/>
      <c r="O606" s="103"/>
      <c r="P606" s="103"/>
      <c r="Q606" s="103"/>
      <c r="R606" s="103"/>
      <c r="S606" s="103"/>
      <c r="T606" s="103"/>
      <c r="U606" s="103"/>
      <c r="V606" s="103"/>
      <c r="W606" s="103"/>
      <c r="X606" s="103"/>
      <c r="Y606" s="103"/>
      <c r="Z606" s="103"/>
      <c r="AA606" s="103"/>
      <c r="AB606" s="103"/>
      <c r="AC606" s="103"/>
      <c r="AD606" s="103"/>
      <c r="AE606" s="103"/>
      <c r="AF606" s="103"/>
      <c r="AG606" s="103"/>
      <c r="AH606" s="103"/>
      <c r="AI606" s="103"/>
      <c r="AJ606" s="103"/>
      <c r="AK606" s="103"/>
      <c r="AL606" s="103"/>
      <c r="AM606" s="103"/>
      <c r="AN606" s="103"/>
      <c r="AO606" s="103"/>
      <c r="AP606" s="103"/>
      <c r="AQ606" s="103"/>
      <c r="AR606" s="103"/>
      <c r="AS606" s="103"/>
      <c r="AT606" s="103"/>
      <c r="AU606" s="103"/>
      <c r="AV606" s="103"/>
      <c r="AW606" s="103"/>
      <c r="AX606" s="103"/>
      <c r="AY606" s="103"/>
      <c r="AZ606" s="103"/>
      <c r="BA606" s="103"/>
      <c r="BB606" s="103"/>
      <c r="BC606" s="103"/>
      <c r="BD606" s="103"/>
      <c r="BE606" s="103"/>
      <c r="BF606" s="103"/>
      <c r="BG606" s="103"/>
      <c r="BH606" s="103"/>
    </row>
    <row r="607" spans="1:60" s="101" customFormat="1" ht="15" customHeight="1" x14ac:dyDescent="0.2">
      <c r="A607" s="1311" t="s">
        <v>4</v>
      </c>
      <c r="B607" s="1312"/>
      <c r="C607" s="1312"/>
      <c r="D607" s="1312"/>
      <c r="E607" s="1313"/>
      <c r="F607" s="830">
        <v>131133.06</v>
      </c>
      <c r="G607" s="103"/>
      <c r="H607" s="103"/>
      <c r="I607" s="103"/>
      <c r="J607" s="103"/>
      <c r="K607" s="103"/>
      <c r="L607" s="103"/>
      <c r="M607" s="103"/>
      <c r="N607" s="103"/>
      <c r="O607" s="103"/>
      <c r="P607" s="103"/>
      <c r="Q607" s="103"/>
      <c r="R607" s="103"/>
      <c r="S607" s="103"/>
      <c r="T607" s="103"/>
      <c r="U607" s="103"/>
      <c r="V607" s="103"/>
      <c r="W607" s="103"/>
      <c r="X607" s="103"/>
      <c r="Y607" s="103"/>
      <c r="Z607" s="103"/>
      <c r="AA607" s="103"/>
      <c r="AB607" s="103"/>
      <c r="AC607" s="103"/>
      <c r="AD607" s="103"/>
      <c r="AE607" s="103"/>
      <c r="AF607" s="103"/>
      <c r="AG607" s="103"/>
      <c r="AH607" s="103"/>
      <c r="AI607" s="103"/>
      <c r="AJ607" s="103"/>
      <c r="AK607" s="103"/>
      <c r="AL607" s="103"/>
      <c r="AM607" s="103"/>
      <c r="AN607" s="103"/>
      <c r="AO607" s="103"/>
      <c r="AP607" s="103"/>
      <c r="AQ607" s="103"/>
      <c r="AR607" s="103"/>
      <c r="AS607" s="103"/>
      <c r="AT607" s="103"/>
      <c r="AU607" s="103"/>
      <c r="AV607" s="103"/>
      <c r="AW607" s="103"/>
      <c r="AX607" s="103"/>
      <c r="AY607" s="103"/>
      <c r="AZ607" s="103"/>
      <c r="BA607" s="103"/>
      <c r="BB607" s="103"/>
      <c r="BC607" s="103"/>
      <c r="BD607" s="103"/>
      <c r="BE607" s="103"/>
      <c r="BF607" s="103"/>
      <c r="BG607" s="103"/>
      <c r="BH607" s="103"/>
    </row>
    <row r="608" spans="1:60" s="101" customFormat="1" ht="15" customHeight="1" x14ac:dyDescent="0.2">
      <c r="A608" s="1073" t="s">
        <v>5</v>
      </c>
      <c r="B608" s="1073" t="s">
        <v>23</v>
      </c>
      <c r="C608" s="1073" t="s">
        <v>22</v>
      </c>
      <c r="D608" s="1073" t="s">
        <v>8</v>
      </c>
      <c r="E608" s="1073" t="s">
        <v>9</v>
      </c>
      <c r="F608" s="107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3"/>
      <c r="AR608" s="103"/>
      <c r="AS608" s="103"/>
      <c r="AT608" s="103"/>
      <c r="AU608" s="103"/>
      <c r="AV608" s="103"/>
      <c r="AW608" s="103"/>
      <c r="AX608" s="103"/>
      <c r="AY608" s="103"/>
      <c r="AZ608" s="103"/>
      <c r="BA608" s="103"/>
      <c r="BB608" s="103"/>
      <c r="BC608" s="103"/>
      <c r="BD608" s="103"/>
      <c r="BE608" s="103"/>
      <c r="BF608" s="103"/>
      <c r="BG608" s="103"/>
      <c r="BH608" s="103"/>
    </row>
    <row r="609" spans="1:60" s="101" customFormat="1" ht="15" customHeight="1" x14ac:dyDescent="0.2">
      <c r="A609" s="87"/>
      <c r="B609" s="1"/>
      <c r="C609" s="2" t="s">
        <v>27</v>
      </c>
      <c r="D609" s="62"/>
      <c r="E609" s="455"/>
      <c r="F609" s="494">
        <f>F607</f>
        <v>131133.06</v>
      </c>
      <c r="G609" s="103"/>
      <c r="H609" s="103"/>
      <c r="I609" s="103"/>
      <c r="J609" s="103"/>
      <c r="K609" s="103"/>
      <c r="L609" s="103"/>
      <c r="M609" s="103"/>
      <c r="N609" s="103"/>
      <c r="O609" s="103"/>
      <c r="P609" s="103"/>
      <c r="Q609" s="103"/>
      <c r="R609" s="103"/>
      <c r="S609" s="103"/>
      <c r="T609" s="103"/>
      <c r="U609" s="103"/>
      <c r="V609" s="103"/>
      <c r="W609" s="103"/>
      <c r="X609" s="103"/>
      <c r="Y609" s="103"/>
      <c r="Z609" s="103"/>
      <c r="AA609" s="103"/>
      <c r="AB609" s="103"/>
      <c r="AC609" s="103"/>
      <c r="AD609" s="103"/>
      <c r="AE609" s="103"/>
      <c r="AF609" s="103"/>
      <c r="AG609" s="103"/>
      <c r="AH609" s="103"/>
      <c r="AI609" s="103"/>
      <c r="AJ609" s="103"/>
      <c r="AK609" s="103"/>
      <c r="AL609" s="103"/>
      <c r="AM609" s="103"/>
      <c r="AN609" s="103"/>
      <c r="AO609" s="103"/>
      <c r="AP609" s="103"/>
      <c r="AQ609" s="103"/>
      <c r="AR609" s="103"/>
      <c r="AS609" s="103"/>
      <c r="AT609" s="103"/>
      <c r="AU609" s="103"/>
      <c r="AV609" s="103"/>
      <c r="AW609" s="103"/>
      <c r="AX609" s="103"/>
      <c r="AY609" s="103"/>
      <c r="AZ609" s="103"/>
      <c r="BA609" s="103"/>
      <c r="BB609" s="103"/>
      <c r="BC609" s="103"/>
      <c r="BD609" s="103"/>
      <c r="BE609" s="103"/>
      <c r="BF609" s="103"/>
      <c r="BG609" s="103"/>
      <c r="BH609" s="103"/>
    </row>
    <row r="610" spans="1:60" s="101" customFormat="1" ht="15" customHeight="1" x14ac:dyDescent="0.2">
      <c r="A610" s="559"/>
      <c r="B610" s="27"/>
      <c r="C610" s="2" t="s">
        <v>751</v>
      </c>
      <c r="D610" s="63"/>
      <c r="E610" s="455"/>
      <c r="F610" s="494">
        <f>F609</f>
        <v>131133.06</v>
      </c>
      <c r="G610" s="112"/>
      <c r="H610" s="103"/>
      <c r="I610" s="103"/>
      <c r="J610" s="103"/>
      <c r="K610" s="103"/>
      <c r="L610" s="103"/>
      <c r="M610" s="103"/>
      <c r="N610" s="103"/>
      <c r="O610" s="103"/>
      <c r="P610" s="103"/>
      <c r="Q610" s="103"/>
      <c r="R610" s="103"/>
      <c r="S610" s="103"/>
      <c r="T610" s="103"/>
      <c r="U610" s="103"/>
      <c r="V610" s="103"/>
      <c r="W610" s="103"/>
      <c r="X610" s="103"/>
      <c r="Y610" s="103"/>
      <c r="Z610" s="103"/>
      <c r="AA610" s="103"/>
      <c r="AB610" s="103"/>
      <c r="AC610" s="103"/>
      <c r="AD610" s="103"/>
      <c r="AE610" s="103"/>
      <c r="AF610" s="103"/>
      <c r="AG610" s="103"/>
      <c r="AH610" s="103"/>
      <c r="AI610" s="103"/>
      <c r="AJ610" s="103"/>
      <c r="AK610" s="103"/>
      <c r="AL610" s="103"/>
      <c r="AM610" s="103"/>
      <c r="AN610" s="103"/>
      <c r="AO610" s="103"/>
      <c r="AP610" s="103"/>
      <c r="AQ610" s="103"/>
      <c r="AR610" s="103"/>
      <c r="AS610" s="103"/>
      <c r="AT610" s="103"/>
      <c r="AU610" s="103"/>
      <c r="AV610" s="103"/>
      <c r="AW610" s="103"/>
      <c r="AX610" s="103"/>
      <c r="AY610" s="103"/>
      <c r="AZ610" s="103"/>
      <c r="BA610" s="103"/>
      <c r="BB610" s="103"/>
      <c r="BC610" s="103"/>
      <c r="BD610" s="103"/>
      <c r="BE610" s="103"/>
      <c r="BF610" s="103"/>
      <c r="BG610" s="103"/>
      <c r="BH610" s="103"/>
    </row>
    <row r="611" spans="1:60" s="101" customFormat="1" ht="15" customHeight="1" x14ac:dyDescent="0.2">
      <c r="A611" s="87"/>
      <c r="B611" s="27"/>
      <c r="C611" s="2" t="s">
        <v>1358</v>
      </c>
      <c r="D611" s="62"/>
      <c r="E611" s="717">
        <v>175</v>
      </c>
      <c r="F611" s="494">
        <f>F610-E611</f>
        <v>130958.06</v>
      </c>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3"/>
      <c r="AR611" s="103"/>
      <c r="AS611" s="103"/>
      <c r="AT611" s="103"/>
      <c r="AU611" s="103"/>
      <c r="AV611" s="103"/>
      <c r="AW611" s="103"/>
      <c r="AX611" s="103"/>
      <c r="AY611" s="103"/>
      <c r="AZ611" s="103"/>
      <c r="BA611" s="103"/>
      <c r="BB611" s="103"/>
      <c r="BC611" s="103"/>
      <c r="BD611" s="103"/>
      <c r="BE611" s="103"/>
      <c r="BF611" s="103"/>
      <c r="BG611" s="103"/>
      <c r="BH611" s="103"/>
    </row>
    <row r="612" spans="1:60" s="101" customFormat="1" ht="15" customHeight="1" x14ac:dyDescent="0.2">
      <c r="A612" s="59"/>
      <c r="B612" s="7"/>
      <c r="C612" s="31"/>
      <c r="D612" s="74"/>
      <c r="E612" s="283"/>
      <c r="F612" s="116"/>
      <c r="G612" s="103"/>
      <c r="H612" s="103"/>
      <c r="I612" s="103"/>
      <c r="J612" s="103"/>
      <c r="K612" s="103"/>
      <c r="L612" s="103"/>
      <c r="M612" s="103"/>
      <c r="N612" s="103"/>
      <c r="O612" s="103"/>
      <c r="P612" s="103"/>
      <c r="Q612" s="103"/>
      <c r="R612" s="103"/>
      <c r="S612" s="103"/>
      <c r="T612" s="103"/>
      <c r="U612" s="103"/>
      <c r="V612" s="103"/>
      <c r="W612" s="103"/>
      <c r="X612" s="103"/>
      <c r="Y612" s="103"/>
      <c r="Z612" s="103"/>
      <c r="AA612" s="103"/>
      <c r="AB612" s="103"/>
      <c r="AC612" s="103"/>
      <c r="AD612" s="103"/>
      <c r="AE612" s="103"/>
      <c r="AF612" s="103"/>
      <c r="AG612" s="103"/>
      <c r="AH612" s="103"/>
      <c r="AI612" s="103"/>
      <c r="AJ612" s="103"/>
      <c r="AK612" s="103"/>
      <c r="AL612" s="103"/>
      <c r="AM612" s="103"/>
      <c r="AN612" s="103"/>
      <c r="AO612" s="103"/>
      <c r="AP612" s="103"/>
      <c r="AQ612" s="103"/>
      <c r="AR612" s="103"/>
      <c r="AS612" s="103"/>
      <c r="AT612" s="103"/>
      <c r="AU612" s="103"/>
      <c r="AV612" s="103"/>
      <c r="AW612" s="103"/>
      <c r="AX612" s="103"/>
      <c r="AY612" s="103"/>
      <c r="AZ612" s="103"/>
      <c r="BA612" s="103"/>
      <c r="BB612" s="103"/>
      <c r="BC612" s="103"/>
      <c r="BD612" s="103"/>
      <c r="BE612" s="103"/>
      <c r="BF612" s="103"/>
      <c r="BG612" s="103"/>
      <c r="BH612" s="103"/>
    </row>
    <row r="613" spans="1:60" ht="15" customHeight="1" x14ac:dyDescent="0.2">
      <c r="A613" s="59"/>
      <c r="B613" s="7"/>
      <c r="C613" s="31"/>
      <c r="D613" s="74"/>
      <c r="E613" s="283"/>
      <c r="F613" s="116"/>
    </row>
    <row r="614" spans="1:60" ht="15" customHeight="1" x14ac:dyDescent="0.2">
      <c r="A614" s="59"/>
      <c r="B614" s="7"/>
      <c r="C614" s="31"/>
      <c r="D614" s="74"/>
      <c r="E614" s="283"/>
      <c r="F614" s="116"/>
    </row>
    <row r="615" spans="1:60" ht="15" customHeight="1" x14ac:dyDescent="0.2">
      <c r="A615" s="59"/>
      <c r="B615" s="7"/>
      <c r="C615" s="31"/>
      <c r="D615" s="74"/>
      <c r="E615" s="283"/>
      <c r="F615" s="116"/>
    </row>
    <row r="616" spans="1:60" ht="15" customHeight="1" x14ac:dyDescent="0.25">
      <c r="A616" s="1171" t="s">
        <v>0</v>
      </c>
      <c r="B616" s="1171"/>
      <c r="C616" s="1171"/>
      <c r="D616" s="1171"/>
      <c r="E616" s="1171"/>
      <c r="F616" s="1171"/>
    </row>
    <row r="617" spans="1:60" ht="15" customHeight="1" x14ac:dyDescent="0.25">
      <c r="A617" s="1171" t="s">
        <v>1</v>
      </c>
      <c r="B617" s="1171"/>
      <c r="C617" s="1171"/>
      <c r="D617" s="1171"/>
      <c r="E617" s="1171"/>
      <c r="F617" s="1171"/>
    </row>
    <row r="618" spans="1:60" ht="15" customHeight="1" x14ac:dyDescent="0.25">
      <c r="A618" s="1173" t="s">
        <v>13521</v>
      </c>
      <c r="B618" s="1173"/>
      <c r="C618" s="1173"/>
      <c r="D618" s="1173"/>
      <c r="E618" s="1173"/>
      <c r="F618" s="1173"/>
    </row>
    <row r="619" spans="1:60" ht="15" customHeight="1" x14ac:dyDescent="0.25">
      <c r="A619" s="1173" t="s">
        <v>2</v>
      </c>
      <c r="B619" s="1173"/>
      <c r="C619" s="1173"/>
      <c r="D619" s="1173"/>
      <c r="E619" s="1173"/>
      <c r="F619" s="1173"/>
    </row>
    <row r="620" spans="1:60" ht="15" customHeight="1" x14ac:dyDescent="0.25">
      <c r="A620" s="737"/>
      <c r="B620" s="750"/>
      <c r="C620" s="754"/>
      <c r="D620" s="755"/>
      <c r="E620" s="752"/>
      <c r="F620" s="753"/>
    </row>
    <row r="621" spans="1:60" ht="15" customHeight="1" x14ac:dyDescent="0.2">
      <c r="A621" s="1309" t="s">
        <v>30</v>
      </c>
      <c r="B621" s="1309"/>
      <c r="C621" s="1309"/>
      <c r="D621" s="1309"/>
      <c r="E621" s="1309"/>
      <c r="F621" s="1309"/>
    </row>
    <row r="622" spans="1:60" ht="15" customHeight="1" x14ac:dyDescent="0.2">
      <c r="A622" s="1309" t="s">
        <v>4</v>
      </c>
      <c r="B622" s="1309"/>
      <c r="C622" s="1309"/>
      <c r="D622" s="1309"/>
      <c r="E622" s="1309"/>
      <c r="F622" s="726">
        <v>9121.33</v>
      </c>
    </row>
    <row r="623" spans="1:60" ht="15" customHeight="1" x14ac:dyDescent="0.2">
      <c r="A623" s="1073" t="s">
        <v>5</v>
      </c>
      <c r="B623" s="1073" t="s">
        <v>23</v>
      </c>
      <c r="C623" s="1073" t="s">
        <v>22</v>
      </c>
      <c r="D623" s="1073" t="s">
        <v>8</v>
      </c>
      <c r="E623" s="1073" t="s">
        <v>9</v>
      </c>
      <c r="F623" s="1073"/>
    </row>
    <row r="624" spans="1:60" ht="15" customHeight="1" x14ac:dyDescent="0.2">
      <c r="A624" s="134"/>
      <c r="B624" s="27"/>
      <c r="C624" s="1" t="s">
        <v>27</v>
      </c>
      <c r="D624" s="40"/>
      <c r="E624" s="734"/>
      <c r="F624" s="494">
        <f>F622+D624</f>
        <v>9121.33</v>
      </c>
    </row>
    <row r="625" spans="1:10" ht="15" customHeight="1" x14ac:dyDescent="0.2">
      <c r="A625" s="134"/>
      <c r="B625" s="27"/>
      <c r="C625" s="1" t="s">
        <v>387</v>
      </c>
      <c r="D625" s="40">
        <v>600</v>
      </c>
      <c r="E625" s="455"/>
      <c r="F625" s="494">
        <f>F624+D625</f>
        <v>9721.33</v>
      </c>
    </row>
    <row r="626" spans="1:10" ht="15" customHeight="1" x14ac:dyDescent="0.2">
      <c r="A626" s="134"/>
      <c r="B626" s="27"/>
      <c r="C626" s="530" t="s">
        <v>2479</v>
      </c>
      <c r="D626" s="62"/>
      <c r="E626" s="40">
        <v>299.20999999999998</v>
      </c>
      <c r="F626" s="494">
        <f>F625-E626</f>
        <v>9422.1200000000008</v>
      </c>
    </row>
    <row r="627" spans="1:10" ht="15" customHeight="1" x14ac:dyDescent="0.2">
      <c r="A627" s="134"/>
      <c r="B627" s="27"/>
      <c r="C627" s="2" t="s">
        <v>1083</v>
      </c>
      <c r="D627" s="62"/>
      <c r="E627" s="455"/>
      <c r="F627" s="494">
        <f t="shared" ref="F627:F628" si="13">F626-E627</f>
        <v>9422.1200000000008</v>
      </c>
    </row>
    <row r="628" spans="1:10" ht="15" customHeight="1" x14ac:dyDescent="0.2">
      <c r="A628" s="87"/>
      <c r="B628" s="27"/>
      <c r="C628" s="2" t="s">
        <v>1358</v>
      </c>
      <c r="D628" s="62"/>
      <c r="E628" s="717">
        <v>175</v>
      </c>
      <c r="F628" s="494">
        <f t="shared" si="13"/>
        <v>9247.1200000000008</v>
      </c>
    </row>
    <row r="629" spans="1:10" ht="15" customHeight="1" x14ac:dyDescent="0.2">
      <c r="A629" s="17"/>
      <c r="B629" s="7"/>
      <c r="C629" s="64"/>
      <c r="D629" s="461"/>
      <c r="E629" s="916"/>
      <c r="F629" s="112"/>
    </row>
    <row r="630" spans="1:10" ht="15" customHeight="1" x14ac:dyDescent="0.25">
      <c r="A630" s="1052"/>
      <c r="B630" s="1053"/>
      <c r="C630" s="934"/>
      <c r="D630" s="69"/>
      <c r="E630" s="772"/>
      <c r="F630" s="112"/>
    </row>
    <row r="631" spans="1:10" s="1064" customFormat="1" ht="15" customHeight="1" x14ac:dyDescent="0.25">
      <c r="A631" s="1321" t="s">
        <v>13519</v>
      </c>
      <c r="B631" s="1321"/>
      <c r="C631" s="1321"/>
      <c r="D631" s="1321"/>
      <c r="E631" s="1321"/>
      <c r="F631" s="1321"/>
    </row>
    <row r="632" spans="1:10" ht="15" customHeight="1" x14ac:dyDescent="0.25">
      <c r="A632" s="1171" t="s">
        <v>1</v>
      </c>
      <c r="B632" s="1171"/>
      <c r="C632" s="1171"/>
      <c r="D632" s="1171"/>
      <c r="E632" s="1171"/>
      <c r="F632" s="1171"/>
    </row>
    <row r="633" spans="1:10" ht="15" customHeight="1" x14ac:dyDescent="0.25">
      <c r="A633" s="1173" t="s">
        <v>13521</v>
      </c>
      <c r="B633" s="1173"/>
      <c r="C633" s="1173"/>
      <c r="D633" s="1173"/>
      <c r="E633" s="1173"/>
      <c r="F633" s="1173"/>
    </row>
    <row r="634" spans="1:10" ht="15" customHeight="1" x14ac:dyDescent="0.25">
      <c r="A634" s="1173" t="s">
        <v>2</v>
      </c>
      <c r="B634" s="1173"/>
      <c r="C634" s="1173"/>
      <c r="D634" s="1173"/>
      <c r="E634" s="1173"/>
      <c r="F634" s="1173"/>
    </row>
    <row r="635" spans="1:10" ht="15" customHeight="1" x14ac:dyDescent="0.25">
      <c r="A635" s="737"/>
      <c r="B635" s="750"/>
      <c r="C635" s="754"/>
      <c r="D635" s="755"/>
      <c r="E635" s="752"/>
      <c r="F635" s="753"/>
    </row>
    <row r="636" spans="1:10" ht="15" customHeight="1" x14ac:dyDescent="0.2">
      <c r="A636" s="1309" t="s">
        <v>29</v>
      </c>
      <c r="B636" s="1309"/>
      <c r="C636" s="1309"/>
      <c r="D636" s="1309"/>
      <c r="E636" s="1309"/>
      <c r="F636" s="1309"/>
      <c r="G636" s="25"/>
    </row>
    <row r="637" spans="1:10" ht="15" customHeight="1" x14ac:dyDescent="0.2">
      <c r="A637" s="1309" t="s">
        <v>4</v>
      </c>
      <c r="B637" s="1309"/>
      <c r="C637" s="1309"/>
      <c r="D637" s="1309"/>
      <c r="E637" s="1309"/>
      <c r="F637" s="726">
        <v>6759731.1600000001</v>
      </c>
      <c r="H637" s="857"/>
      <c r="I637" s="857"/>
      <c r="J637" s="857"/>
    </row>
    <row r="638" spans="1:10" ht="15" customHeight="1" x14ac:dyDescent="0.2">
      <c r="A638" s="1073" t="s">
        <v>5</v>
      </c>
      <c r="B638" s="1073" t="s">
        <v>23</v>
      </c>
      <c r="C638" s="1073" t="s">
        <v>22</v>
      </c>
      <c r="D638" s="1073" t="s">
        <v>8</v>
      </c>
      <c r="E638" s="1073" t="s">
        <v>9</v>
      </c>
      <c r="F638" s="1073" t="s">
        <v>6181</v>
      </c>
      <c r="G638" s="857"/>
      <c r="H638" s="857"/>
      <c r="I638" s="857"/>
      <c r="J638" s="857"/>
    </row>
    <row r="639" spans="1:10" ht="15" customHeight="1" x14ac:dyDescent="0.2">
      <c r="A639" s="61"/>
      <c r="B639" s="1"/>
      <c r="C639" s="2" t="s">
        <v>27</v>
      </c>
      <c r="D639" s="970">
        <v>4691593.59</v>
      </c>
      <c r="E639" s="40"/>
      <c r="F639" s="494">
        <f>F637+D639</f>
        <v>11451324.75</v>
      </c>
      <c r="G639" s="857"/>
      <c r="H639" s="857"/>
      <c r="I639" s="857"/>
      <c r="J639" s="857"/>
    </row>
    <row r="640" spans="1:10" ht="15" customHeight="1" x14ac:dyDescent="0.2">
      <c r="A640" s="61"/>
      <c r="B640" s="1"/>
      <c r="C640" s="2" t="s">
        <v>1084</v>
      </c>
      <c r="D640" s="62"/>
      <c r="E640" s="455"/>
      <c r="F640" s="494">
        <f>F639-E640</f>
        <v>11451324.75</v>
      </c>
    </row>
    <row r="641" spans="1:61" ht="15" customHeight="1" x14ac:dyDescent="0.2">
      <c r="A641" s="61"/>
      <c r="B641" s="1"/>
      <c r="C641" s="530" t="s">
        <v>2479</v>
      </c>
      <c r="D641" s="62"/>
      <c r="E641" s="455">
        <v>8296.82</v>
      </c>
      <c r="F641" s="494">
        <f t="shared" ref="F641:F704" si="14">F640-E641</f>
        <v>11443027.93</v>
      </c>
    </row>
    <row r="642" spans="1:61" ht="15" customHeight="1" x14ac:dyDescent="0.2">
      <c r="A642" s="61"/>
      <c r="B642" s="1"/>
      <c r="C642" s="530" t="s">
        <v>34</v>
      </c>
      <c r="D642" s="40"/>
      <c r="E642" s="455"/>
      <c r="F642" s="494">
        <f t="shared" si="14"/>
        <v>11443027.93</v>
      </c>
    </row>
    <row r="643" spans="1:61" ht="15" customHeight="1" x14ac:dyDescent="0.2">
      <c r="A643" s="61"/>
      <c r="B643" s="1"/>
      <c r="C643" s="2" t="s">
        <v>1083</v>
      </c>
      <c r="D643" s="62"/>
      <c r="E643" s="455">
        <v>500</v>
      </c>
      <c r="F643" s="494">
        <f t="shared" si="14"/>
        <v>11442527.93</v>
      </c>
    </row>
    <row r="644" spans="1:61" s="452" customFormat="1" ht="15" customHeight="1" x14ac:dyDescent="0.2">
      <c r="A644" s="87"/>
      <c r="B644" s="27"/>
      <c r="C644" s="2" t="s">
        <v>1358</v>
      </c>
      <c r="D644" s="62"/>
      <c r="E644" s="823">
        <v>175</v>
      </c>
      <c r="F644" s="494">
        <f t="shared" si="14"/>
        <v>11442352.93</v>
      </c>
      <c r="G644" s="1046"/>
      <c r="H644" s="279"/>
      <c r="I644" s="279"/>
      <c r="J644" s="279"/>
      <c r="K644" s="279"/>
      <c r="L644" s="279"/>
      <c r="M644" s="279"/>
      <c r="N644" s="279"/>
      <c r="O644" s="279"/>
      <c r="P644" s="279"/>
      <c r="Q644" s="279"/>
      <c r="R644" s="279"/>
      <c r="S644" s="279"/>
      <c r="T644" s="279"/>
      <c r="U644" s="279"/>
      <c r="V644" s="279"/>
      <c r="W644" s="279"/>
      <c r="X644" s="279"/>
      <c r="Y644" s="279"/>
      <c r="Z644" s="279"/>
      <c r="AA644" s="279"/>
      <c r="AB644" s="279"/>
      <c r="AC644" s="279"/>
      <c r="AD644" s="279"/>
      <c r="AE644" s="279"/>
      <c r="AF644" s="279"/>
      <c r="AG644" s="279"/>
      <c r="AH644" s="279"/>
      <c r="AI644" s="279"/>
      <c r="AJ644" s="279"/>
      <c r="AK644" s="279"/>
      <c r="AL644" s="279"/>
      <c r="AM644" s="279"/>
      <c r="AN644" s="279"/>
      <c r="AO644" s="279"/>
      <c r="AP644" s="279"/>
      <c r="AQ644" s="279"/>
      <c r="AR644" s="279"/>
      <c r="AS644" s="279"/>
      <c r="AT644" s="279"/>
      <c r="AU644" s="279"/>
      <c r="AV644" s="279"/>
      <c r="AW644" s="279"/>
      <c r="AX644" s="279"/>
      <c r="AY644" s="279"/>
      <c r="AZ644" s="279"/>
      <c r="BA644" s="279"/>
      <c r="BB644" s="279"/>
      <c r="BC644" s="279"/>
      <c r="BD644" s="279"/>
      <c r="BE644" s="279"/>
      <c r="BF644" s="279"/>
      <c r="BG644" s="279"/>
      <c r="BH644" s="279"/>
      <c r="BI644" s="902"/>
    </row>
    <row r="645" spans="1:61" s="433" customFormat="1" ht="35.25" customHeight="1" x14ac:dyDescent="0.2">
      <c r="A645" s="892">
        <v>44593</v>
      </c>
      <c r="B645" s="971" t="s">
        <v>13526</v>
      </c>
      <c r="C645" s="890" t="s">
        <v>13552</v>
      </c>
      <c r="D645" s="434"/>
      <c r="E645" s="974">
        <v>11340</v>
      </c>
      <c r="F645" s="494">
        <f t="shared" si="14"/>
        <v>11431012.93</v>
      </c>
      <c r="G645" s="857"/>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625"/>
    </row>
    <row r="646" spans="1:61" ht="40.5" customHeight="1" x14ac:dyDescent="0.2">
      <c r="A646" s="892">
        <v>44593</v>
      </c>
      <c r="B646" s="971" t="s">
        <v>13527</v>
      </c>
      <c r="C646" s="890" t="s">
        <v>13553</v>
      </c>
      <c r="D646" s="434"/>
      <c r="E646" s="1067">
        <v>112569.91</v>
      </c>
      <c r="F646" s="494">
        <f t="shared" si="14"/>
        <v>11318443.02</v>
      </c>
    </row>
    <row r="647" spans="1:61" ht="38.25" customHeight="1" x14ac:dyDescent="0.2">
      <c r="A647" s="892">
        <v>44593</v>
      </c>
      <c r="B647" s="971" t="s">
        <v>13528</v>
      </c>
      <c r="C647" s="882" t="s">
        <v>13554</v>
      </c>
      <c r="D647" s="432"/>
      <c r="E647" s="836">
        <v>37660</v>
      </c>
      <c r="F647" s="494">
        <f t="shared" si="14"/>
        <v>11280783.02</v>
      </c>
    </row>
    <row r="648" spans="1:61" ht="45.75" customHeight="1" x14ac:dyDescent="0.2">
      <c r="A648" s="892">
        <v>44593</v>
      </c>
      <c r="B648" s="971" t="s">
        <v>13529</v>
      </c>
      <c r="C648" s="882" t="s">
        <v>13555</v>
      </c>
      <c r="D648" s="969"/>
      <c r="E648" s="836">
        <v>21470</v>
      </c>
      <c r="F648" s="494">
        <f t="shared" si="14"/>
        <v>11259313.02</v>
      </c>
    </row>
    <row r="649" spans="1:61" ht="43.5" customHeight="1" x14ac:dyDescent="0.2">
      <c r="A649" s="892">
        <v>44593</v>
      </c>
      <c r="B649" s="971" t="s">
        <v>13530</v>
      </c>
      <c r="C649" s="882" t="s">
        <v>13556</v>
      </c>
      <c r="D649" s="969"/>
      <c r="E649" s="836">
        <v>11340</v>
      </c>
      <c r="F649" s="494">
        <f t="shared" si="14"/>
        <v>11247973.02</v>
      </c>
    </row>
    <row r="650" spans="1:61" ht="46.5" customHeight="1" x14ac:dyDescent="0.2">
      <c r="A650" s="892">
        <v>44593</v>
      </c>
      <c r="B650" s="971" t="s">
        <v>13531</v>
      </c>
      <c r="C650" s="882" t="s">
        <v>13557</v>
      </c>
      <c r="D650" s="969"/>
      <c r="E650" s="836">
        <v>24300</v>
      </c>
      <c r="F650" s="494">
        <f t="shared" si="14"/>
        <v>11223673.02</v>
      </c>
    </row>
    <row r="651" spans="1:61" ht="21" customHeight="1" x14ac:dyDescent="0.2">
      <c r="A651" s="892">
        <v>44593</v>
      </c>
      <c r="B651" s="971" t="s">
        <v>13532</v>
      </c>
      <c r="C651" s="882" t="s">
        <v>41</v>
      </c>
      <c r="D651" s="969"/>
      <c r="E651" s="1049">
        <v>0</v>
      </c>
      <c r="F651" s="494">
        <f t="shared" si="14"/>
        <v>11223673.02</v>
      </c>
    </row>
    <row r="652" spans="1:61" ht="37.5" customHeight="1" x14ac:dyDescent="0.2">
      <c r="A652" s="892">
        <v>44593</v>
      </c>
      <c r="B652" s="971" t="s">
        <v>13533</v>
      </c>
      <c r="C652" s="882" t="s">
        <v>13558</v>
      </c>
      <c r="D652" s="969"/>
      <c r="E652" s="836">
        <v>118629</v>
      </c>
      <c r="F652" s="494">
        <f t="shared" si="14"/>
        <v>11105044.02</v>
      </c>
    </row>
    <row r="653" spans="1:61" ht="38.25" customHeight="1" x14ac:dyDescent="0.2">
      <c r="A653" s="892">
        <v>44593</v>
      </c>
      <c r="B653" s="971" t="s">
        <v>13534</v>
      </c>
      <c r="C653" s="882" t="s">
        <v>13559</v>
      </c>
      <c r="D653" s="969"/>
      <c r="E653" s="836">
        <v>54240</v>
      </c>
      <c r="F653" s="494">
        <f t="shared" si="14"/>
        <v>11050804.02</v>
      </c>
    </row>
    <row r="654" spans="1:61" s="628" customFormat="1" ht="33" customHeight="1" x14ac:dyDescent="0.25">
      <c r="A654" s="892">
        <v>44593</v>
      </c>
      <c r="B654" s="971" t="s">
        <v>13535</v>
      </c>
      <c r="C654" s="882" t="s">
        <v>13560</v>
      </c>
      <c r="D654" s="969"/>
      <c r="E654" s="836">
        <v>84600</v>
      </c>
      <c r="F654" s="494">
        <f t="shared" si="14"/>
        <v>10966204.02</v>
      </c>
      <c r="G654" s="279"/>
      <c r="H654" s="743"/>
      <c r="I654" s="743"/>
      <c r="J654" s="743"/>
      <c r="K654" s="743"/>
      <c r="L654" s="743"/>
      <c r="M654" s="743"/>
      <c r="N654" s="743"/>
      <c r="O654" s="743"/>
      <c r="P654" s="743"/>
      <c r="Q654" s="743"/>
      <c r="R654" s="743"/>
      <c r="S654" s="743"/>
      <c r="T654" s="743"/>
      <c r="U654" s="743"/>
      <c r="V654" s="743"/>
      <c r="W654" s="743"/>
      <c r="X654" s="743"/>
      <c r="Y654" s="743"/>
      <c r="Z654" s="743"/>
      <c r="AA654" s="743"/>
      <c r="AB654" s="743"/>
      <c r="AC654" s="743"/>
      <c r="AD654" s="743"/>
      <c r="AE654" s="743"/>
      <c r="AF654" s="743"/>
      <c r="AG654" s="743"/>
      <c r="AH654" s="743"/>
      <c r="AI654" s="743"/>
      <c r="AJ654" s="743"/>
      <c r="AK654" s="743"/>
      <c r="AL654" s="743"/>
      <c r="AM654" s="743"/>
      <c r="AN654" s="743"/>
      <c r="AO654" s="743"/>
      <c r="AP654" s="743"/>
      <c r="AQ654" s="743"/>
      <c r="AR654" s="743"/>
      <c r="AS654" s="743"/>
      <c r="AT654" s="743"/>
      <c r="AU654" s="743"/>
      <c r="AV654" s="743"/>
      <c r="AW654" s="743"/>
      <c r="AX654" s="743"/>
      <c r="AY654" s="743"/>
      <c r="AZ654" s="743"/>
      <c r="BA654" s="743"/>
      <c r="BB654" s="743"/>
      <c r="BC654" s="743"/>
      <c r="BD654" s="743"/>
      <c r="BE654" s="743"/>
      <c r="BF654" s="743"/>
      <c r="BG654" s="743"/>
      <c r="BH654" s="743"/>
    </row>
    <row r="655" spans="1:61" s="628" customFormat="1" ht="37.5" customHeight="1" x14ac:dyDescent="0.25">
      <c r="A655" s="892">
        <v>44593</v>
      </c>
      <c r="B655" s="971" t="s">
        <v>13536</v>
      </c>
      <c r="C655" s="882" t="s">
        <v>13561</v>
      </c>
      <c r="D655" s="969"/>
      <c r="E655" s="836">
        <v>93600</v>
      </c>
      <c r="F655" s="494">
        <f t="shared" si="14"/>
        <v>10872604.02</v>
      </c>
      <c r="G655" s="279"/>
      <c r="H655" s="743"/>
      <c r="I655" s="743"/>
      <c r="J655" s="743"/>
      <c r="K655" s="743"/>
      <c r="L655" s="743"/>
      <c r="M655" s="743"/>
      <c r="N655" s="743"/>
      <c r="O655" s="743"/>
      <c r="P655" s="743"/>
      <c r="Q655" s="743"/>
      <c r="R655" s="743"/>
      <c r="S655" s="743"/>
      <c r="T655" s="743"/>
      <c r="U655" s="743"/>
      <c r="V655" s="743"/>
      <c r="W655" s="743"/>
      <c r="X655" s="743"/>
      <c r="Y655" s="743"/>
      <c r="Z655" s="743"/>
      <c r="AA655" s="743"/>
      <c r="AB655" s="743"/>
      <c r="AC655" s="743"/>
      <c r="AD655" s="743"/>
      <c r="AE655" s="743"/>
      <c r="AF655" s="743"/>
      <c r="AG655" s="743"/>
      <c r="AH655" s="743"/>
      <c r="AI655" s="743"/>
      <c r="AJ655" s="743"/>
      <c r="AK655" s="743"/>
      <c r="AL655" s="743"/>
      <c r="AM655" s="743"/>
      <c r="AN655" s="743"/>
      <c r="AO655" s="743"/>
      <c r="AP655" s="743"/>
      <c r="AQ655" s="743"/>
      <c r="AR655" s="743"/>
      <c r="AS655" s="743"/>
      <c r="AT655" s="743"/>
      <c r="AU655" s="743"/>
      <c r="AV655" s="743"/>
      <c r="AW655" s="743"/>
      <c r="AX655" s="743"/>
      <c r="AY655" s="743"/>
      <c r="AZ655" s="743"/>
      <c r="BA655" s="743"/>
      <c r="BB655" s="743"/>
      <c r="BC655" s="743"/>
      <c r="BD655" s="743"/>
      <c r="BE655" s="743"/>
      <c r="BF655" s="743"/>
      <c r="BG655" s="743"/>
      <c r="BH655" s="743"/>
    </row>
    <row r="656" spans="1:61" s="628" customFormat="1" ht="36.75" customHeight="1" x14ac:dyDescent="0.25">
      <c r="A656" s="892">
        <v>44593</v>
      </c>
      <c r="B656" s="971" t="s">
        <v>13537</v>
      </c>
      <c r="C656" s="882" t="s">
        <v>13562</v>
      </c>
      <c r="D656" s="969"/>
      <c r="E656" s="836">
        <v>84600</v>
      </c>
      <c r="F656" s="494">
        <f t="shared" si="14"/>
        <v>10788004.02</v>
      </c>
      <c r="G656" s="279"/>
      <c r="H656" s="743"/>
      <c r="I656" s="743"/>
      <c r="J656" s="743"/>
      <c r="K656" s="743"/>
      <c r="L656" s="743"/>
      <c r="M656" s="743"/>
      <c r="N656" s="743"/>
      <c r="O656" s="743"/>
      <c r="P656" s="743"/>
      <c r="Q656" s="743"/>
      <c r="R656" s="743"/>
      <c r="S656" s="743"/>
      <c r="T656" s="743"/>
      <c r="U656" s="743"/>
      <c r="V656" s="743"/>
      <c r="W656" s="743"/>
      <c r="X656" s="743"/>
      <c r="Y656" s="743"/>
      <c r="Z656" s="743"/>
      <c r="AA656" s="743"/>
      <c r="AB656" s="743"/>
      <c r="AC656" s="743"/>
      <c r="AD656" s="743"/>
      <c r="AE656" s="743"/>
      <c r="AF656" s="743"/>
      <c r="AG656" s="743"/>
      <c r="AH656" s="743"/>
      <c r="AI656" s="743"/>
      <c r="AJ656" s="743"/>
      <c r="AK656" s="743"/>
      <c r="AL656" s="743"/>
      <c r="AM656" s="743"/>
      <c r="AN656" s="743"/>
      <c r="AO656" s="743"/>
      <c r="AP656" s="743"/>
      <c r="AQ656" s="743"/>
      <c r="AR656" s="743"/>
      <c r="AS656" s="743"/>
      <c r="AT656" s="743"/>
      <c r="AU656" s="743"/>
      <c r="AV656" s="743"/>
      <c r="AW656" s="743"/>
      <c r="AX656" s="743"/>
      <c r="AY656" s="743"/>
      <c r="AZ656" s="743"/>
      <c r="BA656" s="743"/>
      <c r="BB656" s="743"/>
      <c r="BC656" s="743"/>
      <c r="BD656" s="743"/>
      <c r="BE656" s="743"/>
      <c r="BF656" s="743"/>
      <c r="BG656" s="743"/>
      <c r="BH656" s="743"/>
    </row>
    <row r="657" spans="1:60" s="628" customFormat="1" ht="46.5" customHeight="1" x14ac:dyDescent="0.25">
      <c r="A657" s="892">
        <v>44593</v>
      </c>
      <c r="B657" s="971" t="s">
        <v>13538</v>
      </c>
      <c r="C657" s="882" t="s">
        <v>13563</v>
      </c>
      <c r="D657" s="969"/>
      <c r="E657" s="836">
        <v>10333.81</v>
      </c>
      <c r="F657" s="494">
        <f t="shared" si="14"/>
        <v>10777670.209999999</v>
      </c>
      <c r="G657" s="279"/>
      <c r="H657" s="743"/>
      <c r="I657" s="743"/>
      <c r="J657" s="743"/>
      <c r="K657" s="743"/>
      <c r="L657" s="743"/>
      <c r="M657" s="743"/>
      <c r="N657" s="743"/>
      <c r="O657" s="743"/>
      <c r="P657" s="743"/>
      <c r="Q657" s="743"/>
      <c r="R657" s="743"/>
      <c r="S657" s="743"/>
      <c r="T657" s="743"/>
      <c r="U657" s="743"/>
      <c r="V657" s="743"/>
      <c r="W657" s="743"/>
      <c r="X657" s="743"/>
      <c r="Y657" s="743"/>
      <c r="Z657" s="743"/>
      <c r="AA657" s="743"/>
      <c r="AB657" s="743"/>
      <c r="AC657" s="743"/>
      <c r="AD657" s="743"/>
      <c r="AE657" s="743"/>
      <c r="AF657" s="743"/>
      <c r="AG657" s="743"/>
      <c r="AH657" s="743"/>
      <c r="AI657" s="743"/>
      <c r="AJ657" s="743"/>
      <c r="AK657" s="743"/>
      <c r="AL657" s="743"/>
      <c r="AM657" s="743"/>
      <c r="AN657" s="743"/>
      <c r="AO657" s="743"/>
      <c r="AP657" s="743"/>
      <c r="AQ657" s="743"/>
      <c r="AR657" s="743"/>
      <c r="AS657" s="743"/>
      <c r="AT657" s="743"/>
      <c r="AU657" s="743"/>
      <c r="AV657" s="743"/>
      <c r="AW657" s="743"/>
      <c r="AX657" s="743"/>
      <c r="AY657" s="743"/>
      <c r="AZ657" s="743"/>
      <c r="BA657" s="743"/>
      <c r="BB657" s="743"/>
      <c r="BC657" s="743"/>
      <c r="BD657" s="743"/>
      <c r="BE657" s="743"/>
      <c r="BF657" s="743"/>
      <c r="BG657" s="743"/>
      <c r="BH657" s="743"/>
    </row>
    <row r="658" spans="1:60" s="628" customFormat="1" ht="45" customHeight="1" x14ac:dyDescent="0.25">
      <c r="A658" s="892">
        <v>44593</v>
      </c>
      <c r="B658" s="971" t="s">
        <v>13539</v>
      </c>
      <c r="C658" s="882" t="s">
        <v>13564</v>
      </c>
      <c r="D658" s="969"/>
      <c r="E658" s="836">
        <v>666700</v>
      </c>
      <c r="F658" s="494">
        <f t="shared" si="14"/>
        <v>10110970.209999999</v>
      </c>
      <c r="G658" s="279"/>
      <c r="H658" s="743"/>
      <c r="I658" s="743"/>
      <c r="J658" s="743"/>
      <c r="K658" s="743"/>
      <c r="L658" s="743"/>
      <c r="M658" s="743"/>
      <c r="N658" s="743"/>
      <c r="O658" s="743"/>
      <c r="P658" s="743"/>
      <c r="Q658" s="743"/>
      <c r="R658" s="743"/>
      <c r="S658" s="743"/>
      <c r="T658" s="743"/>
      <c r="U658" s="743"/>
      <c r="V658" s="743"/>
      <c r="W658" s="743"/>
      <c r="X658" s="743"/>
      <c r="Y658" s="743"/>
      <c r="Z658" s="743"/>
      <c r="AA658" s="743"/>
      <c r="AB658" s="743"/>
      <c r="AC658" s="743"/>
      <c r="AD658" s="743"/>
      <c r="AE658" s="743"/>
      <c r="AF658" s="743"/>
      <c r="AG658" s="743"/>
      <c r="AH658" s="743"/>
      <c r="AI658" s="743"/>
      <c r="AJ658" s="743"/>
      <c r="AK658" s="743"/>
      <c r="AL658" s="743"/>
      <c r="AM658" s="743"/>
      <c r="AN658" s="743"/>
      <c r="AO658" s="743"/>
      <c r="AP658" s="743"/>
      <c r="AQ658" s="743"/>
      <c r="AR658" s="743"/>
      <c r="AS658" s="743"/>
      <c r="AT658" s="743"/>
      <c r="AU658" s="743"/>
      <c r="AV658" s="743"/>
      <c r="AW658" s="743"/>
      <c r="AX658" s="743"/>
      <c r="AY658" s="743"/>
      <c r="AZ658" s="743"/>
      <c r="BA658" s="743"/>
      <c r="BB658" s="743"/>
      <c r="BC658" s="743"/>
      <c r="BD658" s="743"/>
      <c r="BE658" s="743"/>
      <c r="BF658" s="743"/>
      <c r="BG658" s="743"/>
      <c r="BH658" s="743"/>
    </row>
    <row r="659" spans="1:60" s="628" customFormat="1" ht="40.5" customHeight="1" x14ac:dyDescent="0.25">
      <c r="A659" s="892">
        <v>44593</v>
      </c>
      <c r="B659" s="971" t="s">
        <v>13540</v>
      </c>
      <c r="C659" s="882" t="s">
        <v>13565</v>
      </c>
      <c r="D659" s="969"/>
      <c r="E659" s="836">
        <v>16950</v>
      </c>
      <c r="F659" s="494">
        <f t="shared" si="14"/>
        <v>10094020.209999999</v>
      </c>
      <c r="G659" s="279"/>
      <c r="H659" s="743"/>
      <c r="I659" s="743"/>
      <c r="J659" s="743"/>
      <c r="K659" s="743"/>
      <c r="L659" s="743"/>
      <c r="M659" s="743"/>
      <c r="N659" s="743"/>
      <c r="O659" s="743"/>
      <c r="P659" s="743"/>
      <c r="Q659" s="743"/>
      <c r="R659" s="743"/>
      <c r="S659" s="743"/>
      <c r="T659" s="743"/>
      <c r="U659" s="743"/>
      <c r="V659" s="743"/>
      <c r="W659" s="743"/>
      <c r="X659" s="743"/>
      <c r="Y659" s="743"/>
      <c r="Z659" s="743"/>
      <c r="AA659" s="743"/>
      <c r="AB659" s="743"/>
      <c r="AC659" s="743"/>
      <c r="AD659" s="743"/>
      <c r="AE659" s="743"/>
      <c r="AF659" s="743"/>
      <c r="AG659" s="743"/>
      <c r="AH659" s="743"/>
      <c r="AI659" s="743"/>
      <c r="AJ659" s="743"/>
      <c r="AK659" s="743"/>
      <c r="AL659" s="743"/>
      <c r="AM659" s="743"/>
      <c r="AN659" s="743"/>
      <c r="AO659" s="743"/>
      <c r="AP659" s="743"/>
      <c r="AQ659" s="743"/>
      <c r="AR659" s="743"/>
      <c r="AS659" s="743"/>
      <c r="AT659" s="743"/>
      <c r="AU659" s="743"/>
      <c r="AV659" s="743"/>
      <c r="AW659" s="743"/>
      <c r="AX659" s="743"/>
      <c r="AY659" s="743"/>
      <c r="AZ659" s="743"/>
      <c r="BA659" s="743"/>
      <c r="BB659" s="743"/>
      <c r="BC659" s="743"/>
      <c r="BD659" s="743"/>
      <c r="BE659" s="743"/>
      <c r="BF659" s="743"/>
      <c r="BG659" s="743"/>
      <c r="BH659" s="743"/>
    </row>
    <row r="660" spans="1:60" s="628" customFormat="1" ht="42.75" customHeight="1" x14ac:dyDescent="0.25">
      <c r="A660" s="892">
        <v>44593</v>
      </c>
      <c r="B660" s="971" t="s">
        <v>13541</v>
      </c>
      <c r="C660" s="882" t="s">
        <v>13566</v>
      </c>
      <c r="D660" s="969"/>
      <c r="E660" s="836">
        <v>6994</v>
      </c>
      <c r="F660" s="494">
        <f t="shared" si="14"/>
        <v>10087026.209999999</v>
      </c>
      <c r="G660" s="279"/>
      <c r="H660" s="743"/>
      <c r="I660" s="743"/>
      <c r="J660" s="743"/>
      <c r="K660" s="743"/>
      <c r="L660" s="743"/>
      <c r="M660" s="743"/>
      <c r="N660" s="743"/>
      <c r="O660" s="743"/>
      <c r="P660" s="743"/>
      <c r="Q660" s="743"/>
      <c r="R660" s="743"/>
      <c r="S660" s="743"/>
      <c r="T660" s="743"/>
      <c r="U660" s="743"/>
      <c r="V660" s="743"/>
      <c r="W660" s="743"/>
      <c r="X660" s="743"/>
      <c r="Y660" s="743"/>
      <c r="Z660" s="743"/>
      <c r="AA660" s="743"/>
      <c r="AB660" s="743"/>
      <c r="AC660" s="743"/>
      <c r="AD660" s="743"/>
      <c r="AE660" s="743"/>
      <c r="AF660" s="743"/>
      <c r="AG660" s="743"/>
      <c r="AH660" s="743"/>
      <c r="AI660" s="743"/>
      <c r="AJ660" s="743"/>
      <c r="AK660" s="743"/>
      <c r="AL660" s="743"/>
      <c r="AM660" s="743"/>
      <c r="AN660" s="743"/>
      <c r="AO660" s="743"/>
      <c r="AP660" s="743"/>
      <c r="AQ660" s="743"/>
      <c r="AR660" s="743"/>
      <c r="AS660" s="743"/>
      <c r="AT660" s="743"/>
      <c r="AU660" s="743"/>
      <c r="AV660" s="743"/>
      <c r="AW660" s="743"/>
      <c r="AX660" s="743"/>
      <c r="AY660" s="743"/>
      <c r="AZ660" s="743"/>
      <c r="BA660" s="743"/>
      <c r="BB660" s="743"/>
      <c r="BC660" s="743"/>
      <c r="BD660" s="743"/>
      <c r="BE660" s="743"/>
      <c r="BF660" s="743"/>
      <c r="BG660" s="743"/>
      <c r="BH660" s="743"/>
    </row>
    <row r="661" spans="1:60" s="628" customFormat="1" ht="39" customHeight="1" x14ac:dyDescent="0.25">
      <c r="A661" s="892">
        <v>44593</v>
      </c>
      <c r="B661" s="971" t="s">
        <v>13542</v>
      </c>
      <c r="C661" s="882" t="s">
        <v>13567</v>
      </c>
      <c r="D661" s="969"/>
      <c r="E661" s="836">
        <v>82772.5</v>
      </c>
      <c r="F661" s="494">
        <f t="shared" si="14"/>
        <v>10004253.709999999</v>
      </c>
      <c r="G661" s="279"/>
      <c r="H661" s="743"/>
      <c r="I661" s="108"/>
      <c r="J661" s="743"/>
      <c r="K661" s="743"/>
      <c r="L661" s="743"/>
      <c r="M661" s="743"/>
      <c r="N661" s="743"/>
      <c r="O661" s="743"/>
      <c r="P661" s="743"/>
      <c r="Q661" s="743"/>
      <c r="R661" s="743"/>
      <c r="S661" s="743"/>
      <c r="T661" s="743"/>
      <c r="U661" s="743"/>
      <c r="V661" s="743"/>
      <c r="W661" s="743"/>
      <c r="X661" s="743"/>
      <c r="Y661" s="743"/>
      <c r="Z661" s="743"/>
      <c r="AA661" s="743"/>
      <c r="AB661" s="743"/>
      <c r="AC661" s="743"/>
      <c r="AD661" s="743"/>
      <c r="AE661" s="743"/>
      <c r="AF661" s="743"/>
      <c r="AG661" s="743"/>
      <c r="AH661" s="743"/>
      <c r="AI661" s="743"/>
      <c r="AJ661" s="743"/>
      <c r="AK661" s="743"/>
      <c r="AL661" s="743"/>
      <c r="AM661" s="743"/>
      <c r="AN661" s="743"/>
      <c r="AO661" s="743"/>
      <c r="AP661" s="743"/>
      <c r="AQ661" s="743"/>
      <c r="AR661" s="743"/>
      <c r="AS661" s="743"/>
      <c r="AT661" s="743"/>
      <c r="AU661" s="743"/>
      <c r="AV661" s="743"/>
      <c r="AW661" s="743"/>
      <c r="AX661" s="743"/>
      <c r="AY661" s="743"/>
      <c r="AZ661" s="743"/>
      <c r="BA661" s="743"/>
      <c r="BB661" s="743"/>
      <c r="BC661" s="743"/>
      <c r="BD661" s="743"/>
      <c r="BE661" s="743"/>
      <c r="BF661" s="743"/>
      <c r="BG661" s="743"/>
      <c r="BH661" s="743"/>
    </row>
    <row r="662" spans="1:60" s="628" customFormat="1" ht="46.5" customHeight="1" x14ac:dyDescent="0.25">
      <c r="A662" s="892">
        <v>44593</v>
      </c>
      <c r="B662" s="971" t="s">
        <v>13543</v>
      </c>
      <c r="C662" s="882" t="s">
        <v>13568</v>
      </c>
      <c r="D662" s="969"/>
      <c r="E662" s="836">
        <v>93600</v>
      </c>
      <c r="F662" s="494">
        <f t="shared" si="14"/>
        <v>9910653.709999999</v>
      </c>
      <c r="G662" s="279"/>
      <c r="H662" s="743"/>
      <c r="I662" s="743"/>
      <c r="J662" s="743"/>
      <c r="K662" s="743"/>
      <c r="L662" s="743"/>
      <c r="M662" s="743"/>
      <c r="N662" s="743"/>
      <c r="O662" s="743"/>
      <c r="P662" s="743"/>
      <c r="Q662" s="743"/>
      <c r="R662" s="743"/>
      <c r="S662" s="743"/>
      <c r="T662" s="743"/>
      <c r="U662" s="743"/>
      <c r="V662" s="743"/>
      <c r="W662" s="743"/>
      <c r="X662" s="743"/>
      <c r="Y662" s="743"/>
      <c r="Z662" s="743"/>
      <c r="AA662" s="743"/>
      <c r="AB662" s="743"/>
      <c r="AC662" s="743"/>
      <c r="AD662" s="743"/>
      <c r="AE662" s="743"/>
      <c r="AF662" s="743"/>
      <c r="AG662" s="743"/>
      <c r="AH662" s="743"/>
      <c r="AI662" s="743"/>
      <c r="AJ662" s="743"/>
      <c r="AK662" s="743"/>
      <c r="AL662" s="743"/>
      <c r="AM662" s="743"/>
      <c r="AN662" s="743"/>
      <c r="AO662" s="743"/>
      <c r="AP662" s="743"/>
      <c r="AQ662" s="743"/>
      <c r="AR662" s="743"/>
      <c r="AS662" s="743"/>
      <c r="AT662" s="743"/>
      <c r="AU662" s="743"/>
      <c r="AV662" s="743"/>
      <c r="AW662" s="743"/>
      <c r="AX662" s="743"/>
      <c r="AY662" s="743"/>
      <c r="AZ662" s="743"/>
      <c r="BA662" s="743"/>
      <c r="BB662" s="743"/>
      <c r="BC662" s="743"/>
      <c r="BD662" s="743"/>
      <c r="BE662" s="743"/>
      <c r="BF662" s="743"/>
      <c r="BG662" s="743"/>
      <c r="BH662" s="743"/>
    </row>
    <row r="663" spans="1:60" s="628" customFormat="1" ht="45" customHeight="1" x14ac:dyDescent="0.25">
      <c r="A663" s="892">
        <v>44593</v>
      </c>
      <c r="B663" s="971" t="s">
        <v>13544</v>
      </c>
      <c r="C663" s="882" t="s">
        <v>13569</v>
      </c>
      <c r="D663" s="969"/>
      <c r="E663" s="836">
        <v>72885</v>
      </c>
      <c r="F663" s="494">
        <f t="shared" si="14"/>
        <v>9837768.709999999</v>
      </c>
      <c r="G663" s="279"/>
      <c r="H663" s="743"/>
      <c r="I663" s="743"/>
      <c r="J663" s="743"/>
      <c r="K663" s="743"/>
      <c r="L663" s="743"/>
      <c r="M663" s="743"/>
      <c r="N663" s="743"/>
      <c r="O663" s="743"/>
      <c r="P663" s="743"/>
      <c r="Q663" s="743"/>
      <c r="R663" s="743"/>
      <c r="S663" s="743"/>
      <c r="T663" s="743"/>
      <c r="U663" s="743"/>
      <c r="V663" s="743"/>
      <c r="W663" s="743"/>
      <c r="X663" s="743"/>
      <c r="Y663" s="743"/>
      <c r="Z663" s="743"/>
      <c r="AA663" s="743"/>
      <c r="AB663" s="743"/>
      <c r="AC663" s="743"/>
      <c r="AD663" s="743"/>
      <c r="AE663" s="743"/>
      <c r="AF663" s="743"/>
      <c r="AG663" s="743"/>
      <c r="AH663" s="743"/>
      <c r="AI663" s="743"/>
      <c r="AJ663" s="743"/>
      <c r="AK663" s="743"/>
      <c r="AL663" s="743"/>
      <c r="AM663" s="743"/>
      <c r="AN663" s="743"/>
      <c r="AO663" s="743"/>
      <c r="AP663" s="743"/>
      <c r="AQ663" s="743"/>
      <c r="AR663" s="743"/>
      <c r="AS663" s="743"/>
      <c r="AT663" s="743"/>
      <c r="AU663" s="743"/>
      <c r="AV663" s="743"/>
      <c r="AW663" s="743"/>
      <c r="AX663" s="743"/>
      <c r="AY663" s="743"/>
      <c r="AZ663" s="743"/>
      <c r="BA663" s="743"/>
      <c r="BB663" s="743"/>
      <c r="BC663" s="743"/>
      <c r="BD663" s="743"/>
      <c r="BE663" s="743"/>
      <c r="BF663" s="743"/>
      <c r="BG663" s="743"/>
      <c r="BH663" s="743"/>
    </row>
    <row r="664" spans="1:60" s="628" customFormat="1" ht="38.25" customHeight="1" x14ac:dyDescent="0.25">
      <c r="A664" s="892">
        <v>44593</v>
      </c>
      <c r="B664" s="971" t="s">
        <v>13545</v>
      </c>
      <c r="C664" s="882" t="s">
        <v>13570</v>
      </c>
      <c r="D664" s="969"/>
      <c r="E664" s="836">
        <v>15251.7</v>
      </c>
      <c r="F664" s="494">
        <f t="shared" si="14"/>
        <v>9822517.0099999998</v>
      </c>
      <c r="G664" s="279"/>
      <c r="H664" s="743"/>
      <c r="I664" s="743"/>
      <c r="J664" s="743"/>
      <c r="K664" s="743"/>
      <c r="L664" s="743"/>
      <c r="M664" s="743"/>
      <c r="N664" s="743"/>
      <c r="O664" s="743"/>
      <c r="P664" s="743"/>
      <c r="Q664" s="743"/>
      <c r="R664" s="743"/>
      <c r="S664" s="743"/>
      <c r="T664" s="743"/>
      <c r="U664" s="743"/>
      <c r="V664" s="743"/>
      <c r="W664" s="743"/>
      <c r="X664" s="743"/>
      <c r="Y664" s="743"/>
      <c r="Z664" s="743"/>
      <c r="AA664" s="743"/>
      <c r="AB664" s="743"/>
      <c r="AC664" s="743"/>
      <c r="AD664" s="743"/>
      <c r="AE664" s="743"/>
      <c r="AF664" s="743"/>
      <c r="AG664" s="743"/>
      <c r="AH664" s="743"/>
      <c r="AI664" s="743"/>
      <c r="AJ664" s="743"/>
      <c r="AK664" s="743"/>
      <c r="AL664" s="743"/>
      <c r="AM664" s="743"/>
      <c r="AN664" s="743"/>
      <c r="AO664" s="743"/>
      <c r="AP664" s="743"/>
      <c r="AQ664" s="743"/>
      <c r="AR664" s="743"/>
      <c r="AS664" s="743"/>
      <c r="AT664" s="743"/>
      <c r="AU664" s="743"/>
      <c r="AV664" s="743"/>
      <c r="AW664" s="743"/>
      <c r="AX664" s="743"/>
      <c r="AY664" s="743"/>
      <c r="AZ664" s="743"/>
      <c r="BA664" s="743"/>
      <c r="BB664" s="743"/>
      <c r="BC664" s="743"/>
      <c r="BD664" s="743"/>
      <c r="BE664" s="743"/>
      <c r="BF664" s="743"/>
      <c r="BG664" s="743"/>
      <c r="BH664" s="743"/>
    </row>
    <row r="665" spans="1:60" s="628" customFormat="1" ht="33.75" customHeight="1" x14ac:dyDescent="0.25">
      <c r="A665" s="892">
        <v>44593</v>
      </c>
      <c r="B665" s="971" t="s">
        <v>13546</v>
      </c>
      <c r="C665" s="882" t="s">
        <v>13571</v>
      </c>
      <c r="D665" s="969"/>
      <c r="E665" s="836">
        <v>10706.27</v>
      </c>
      <c r="F665" s="494">
        <f t="shared" si="14"/>
        <v>9811810.7400000002</v>
      </c>
      <c r="G665" s="279"/>
      <c r="H665" s="743"/>
      <c r="I665" s="743"/>
      <c r="J665" s="743"/>
      <c r="K665" s="743"/>
      <c r="L665" s="743"/>
      <c r="M665" s="743"/>
      <c r="N665" s="743"/>
      <c r="O665" s="743"/>
      <c r="P665" s="743"/>
      <c r="Q665" s="743"/>
      <c r="R665" s="743"/>
      <c r="S665" s="743"/>
      <c r="T665" s="743"/>
      <c r="U665" s="743"/>
      <c r="V665" s="743"/>
      <c r="W665" s="743"/>
      <c r="X665" s="743"/>
      <c r="Y665" s="743"/>
      <c r="Z665" s="743"/>
      <c r="AA665" s="743"/>
      <c r="AB665" s="743"/>
      <c r="AC665" s="743"/>
      <c r="AD665" s="743"/>
      <c r="AE665" s="743"/>
      <c r="AF665" s="743"/>
      <c r="AG665" s="743"/>
      <c r="AH665" s="743"/>
      <c r="AI665" s="743"/>
      <c r="AJ665" s="743"/>
      <c r="AK665" s="743"/>
      <c r="AL665" s="743"/>
      <c r="AM665" s="743"/>
      <c r="AN665" s="743"/>
      <c r="AO665" s="743"/>
      <c r="AP665" s="743"/>
      <c r="AQ665" s="743"/>
      <c r="AR665" s="743"/>
      <c r="AS665" s="743"/>
      <c r="AT665" s="743"/>
      <c r="AU665" s="743"/>
      <c r="AV665" s="743"/>
      <c r="AW665" s="743"/>
      <c r="AX665" s="743"/>
      <c r="AY665" s="743"/>
      <c r="AZ665" s="743"/>
      <c r="BA665" s="743"/>
      <c r="BB665" s="743"/>
      <c r="BC665" s="743"/>
      <c r="BD665" s="743"/>
      <c r="BE665" s="743"/>
      <c r="BF665" s="743"/>
      <c r="BG665" s="743"/>
      <c r="BH665" s="743"/>
    </row>
    <row r="666" spans="1:60" s="628" customFormat="1" ht="42.75" customHeight="1" x14ac:dyDescent="0.25">
      <c r="A666" s="892">
        <v>44593</v>
      </c>
      <c r="B666" s="971" t="s">
        <v>14376</v>
      </c>
      <c r="C666" s="882" t="s">
        <v>13572</v>
      </c>
      <c r="D666" s="969"/>
      <c r="E666" s="836">
        <v>121906.06</v>
      </c>
      <c r="F666" s="494">
        <f t="shared" si="14"/>
        <v>9689904.6799999997</v>
      </c>
      <c r="G666" s="279"/>
      <c r="H666" s="743"/>
      <c r="I666" s="743"/>
      <c r="J666" s="743"/>
      <c r="K666" s="743"/>
      <c r="L666" s="743"/>
      <c r="M666" s="743"/>
      <c r="N666" s="743"/>
      <c r="O666" s="743"/>
      <c r="P666" s="743"/>
      <c r="Q666" s="743"/>
      <c r="R666" s="743"/>
      <c r="S666" s="743"/>
      <c r="T666" s="743"/>
      <c r="U666" s="743"/>
      <c r="V666" s="743"/>
      <c r="W666" s="743"/>
      <c r="X666" s="743"/>
      <c r="Y666" s="743"/>
      <c r="Z666" s="743"/>
      <c r="AA666" s="743"/>
      <c r="AB666" s="743"/>
      <c r="AC666" s="743"/>
      <c r="AD666" s="743"/>
      <c r="AE666" s="743"/>
      <c r="AF666" s="743"/>
      <c r="AG666" s="743"/>
      <c r="AH666" s="743"/>
      <c r="AI666" s="743"/>
      <c r="AJ666" s="743"/>
      <c r="AK666" s="743"/>
      <c r="AL666" s="743"/>
      <c r="AM666" s="743"/>
      <c r="AN666" s="743"/>
      <c r="AO666" s="743"/>
      <c r="AP666" s="743"/>
      <c r="AQ666" s="743"/>
      <c r="AR666" s="743"/>
      <c r="AS666" s="743"/>
      <c r="AT666" s="743"/>
      <c r="AU666" s="743"/>
      <c r="AV666" s="743"/>
      <c r="AW666" s="743"/>
      <c r="AX666" s="743"/>
      <c r="AY666" s="743"/>
      <c r="AZ666" s="743"/>
      <c r="BA666" s="743"/>
      <c r="BB666" s="743"/>
      <c r="BC666" s="743"/>
      <c r="BD666" s="743"/>
      <c r="BE666" s="743"/>
      <c r="BF666" s="743"/>
      <c r="BG666" s="743"/>
      <c r="BH666" s="743"/>
    </row>
    <row r="667" spans="1:60" s="628" customFormat="1" ht="33.75" customHeight="1" x14ac:dyDescent="0.25">
      <c r="A667" s="892">
        <v>44593</v>
      </c>
      <c r="B667" s="971" t="s">
        <v>13547</v>
      </c>
      <c r="C667" s="882" t="s">
        <v>13573</v>
      </c>
      <c r="D667" s="969"/>
      <c r="E667" s="836">
        <v>16140</v>
      </c>
      <c r="F667" s="494">
        <f t="shared" si="14"/>
        <v>9673764.6799999997</v>
      </c>
      <c r="G667" s="279"/>
      <c r="H667" s="743"/>
      <c r="I667" s="743"/>
      <c r="J667" s="743"/>
      <c r="K667" s="743"/>
      <c r="L667" s="743"/>
      <c r="M667" s="743"/>
      <c r="N667" s="743"/>
      <c r="O667" s="743"/>
      <c r="P667" s="743"/>
      <c r="Q667" s="743"/>
      <c r="R667" s="743"/>
      <c r="S667" s="743"/>
      <c r="T667" s="743"/>
      <c r="U667" s="743"/>
      <c r="V667" s="743"/>
      <c r="W667" s="743"/>
      <c r="X667" s="743"/>
      <c r="Y667" s="743"/>
      <c r="Z667" s="743"/>
      <c r="AA667" s="743"/>
      <c r="AB667" s="743"/>
      <c r="AC667" s="743"/>
      <c r="AD667" s="743"/>
      <c r="AE667" s="743"/>
      <c r="AF667" s="743"/>
      <c r="AG667" s="743"/>
      <c r="AH667" s="743"/>
      <c r="AI667" s="743"/>
      <c r="AJ667" s="743"/>
      <c r="AK667" s="743"/>
      <c r="AL667" s="743"/>
      <c r="AM667" s="743"/>
      <c r="AN667" s="743"/>
      <c r="AO667" s="743"/>
      <c r="AP667" s="743"/>
      <c r="AQ667" s="743"/>
      <c r="AR667" s="743"/>
      <c r="AS667" s="743"/>
      <c r="AT667" s="743"/>
      <c r="AU667" s="743"/>
      <c r="AV667" s="743"/>
      <c r="AW667" s="743"/>
      <c r="AX667" s="743"/>
      <c r="AY667" s="743"/>
      <c r="AZ667" s="743"/>
      <c r="BA667" s="743"/>
      <c r="BB667" s="743"/>
      <c r="BC667" s="743"/>
      <c r="BD667" s="743"/>
      <c r="BE667" s="743"/>
      <c r="BF667" s="743"/>
      <c r="BG667" s="743"/>
      <c r="BH667" s="743"/>
    </row>
    <row r="668" spans="1:60" s="628" customFormat="1" ht="42" customHeight="1" x14ac:dyDescent="0.25">
      <c r="A668" s="892">
        <v>44593</v>
      </c>
      <c r="B668" s="971" t="s">
        <v>13548</v>
      </c>
      <c r="C668" s="882" t="s">
        <v>13574</v>
      </c>
      <c r="D668" s="969"/>
      <c r="E668" s="836">
        <v>73444.83</v>
      </c>
      <c r="F668" s="494">
        <f t="shared" si="14"/>
        <v>9600319.8499999996</v>
      </c>
      <c r="G668" s="279"/>
      <c r="H668" s="743"/>
      <c r="I668" s="743"/>
      <c r="J668" s="743"/>
      <c r="K668" s="743"/>
      <c r="L668" s="743"/>
      <c r="M668" s="743"/>
      <c r="N668" s="743"/>
      <c r="O668" s="743"/>
      <c r="P668" s="743"/>
      <c r="Q668" s="743"/>
      <c r="R668" s="743"/>
      <c r="S668" s="743"/>
      <c r="T668" s="743"/>
      <c r="U668" s="743"/>
      <c r="V668" s="743"/>
      <c r="W668" s="743"/>
      <c r="X668" s="743"/>
      <c r="Y668" s="743"/>
      <c r="Z668" s="743"/>
      <c r="AA668" s="743"/>
      <c r="AB668" s="743"/>
      <c r="AC668" s="743"/>
      <c r="AD668" s="743"/>
      <c r="AE668" s="743"/>
      <c r="AF668" s="743"/>
      <c r="AG668" s="743"/>
      <c r="AH668" s="743"/>
      <c r="AI668" s="743"/>
      <c r="AJ668" s="743"/>
      <c r="AK668" s="743"/>
      <c r="AL668" s="743"/>
      <c r="AM668" s="743"/>
      <c r="AN668" s="743"/>
      <c r="AO668" s="743"/>
      <c r="AP668" s="743"/>
      <c r="AQ668" s="743"/>
      <c r="AR668" s="743"/>
      <c r="AS668" s="743"/>
      <c r="AT668" s="743"/>
      <c r="AU668" s="743"/>
      <c r="AV668" s="743"/>
      <c r="AW668" s="743"/>
      <c r="AX668" s="743"/>
      <c r="AY668" s="743"/>
      <c r="AZ668" s="743"/>
      <c r="BA668" s="743"/>
      <c r="BB668" s="743"/>
      <c r="BC668" s="743"/>
      <c r="BD668" s="743"/>
      <c r="BE668" s="743"/>
      <c r="BF668" s="743"/>
      <c r="BG668" s="743"/>
      <c r="BH668" s="743"/>
    </row>
    <row r="669" spans="1:60" s="628" customFormat="1" ht="37.5" customHeight="1" x14ac:dyDescent="0.25">
      <c r="A669" s="892">
        <v>44593</v>
      </c>
      <c r="B669" s="971" t="s">
        <v>14377</v>
      </c>
      <c r="C669" s="882" t="s">
        <v>13575</v>
      </c>
      <c r="D669" s="969"/>
      <c r="E669" s="836">
        <v>85004</v>
      </c>
      <c r="F669" s="494">
        <f t="shared" si="14"/>
        <v>9515315.8499999996</v>
      </c>
      <c r="G669" s="279"/>
      <c r="H669" s="743"/>
      <c r="I669" s="743"/>
      <c r="J669" s="743"/>
      <c r="K669" s="743"/>
      <c r="L669" s="743"/>
      <c r="M669" s="743"/>
      <c r="N669" s="743"/>
      <c r="O669" s="743"/>
      <c r="P669" s="743"/>
      <c r="Q669" s="743"/>
      <c r="R669" s="743"/>
      <c r="S669" s="743"/>
      <c r="T669" s="743"/>
      <c r="U669" s="743"/>
      <c r="V669" s="743"/>
      <c r="W669" s="743"/>
      <c r="X669" s="743"/>
      <c r="Y669" s="743"/>
      <c r="Z669" s="743"/>
      <c r="AA669" s="743"/>
      <c r="AB669" s="743"/>
      <c r="AC669" s="743"/>
      <c r="AD669" s="743"/>
      <c r="AE669" s="743"/>
      <c r="AF669" s="743"/>
      <c r="AG669" s="743"/>
      <c r="AH669" s="743"/>
      <c r="AI669" s="743"/>
      <c r="AJ669" s="743"/>
      <c r="AK669" s="743"/>
      <c r="AL669" s="743"/>
      <c r="AM669" s="743"/>
      <c r="AN669" s="743"/>
      <c r="AO669" s="743"/>
      <c r="AP669" s="743"/>
      <c r="AQ669" s="743"/>
      <c r="AR669" s="743"/>
      <c r="AS669" s="743"/>
      <c r="AT669" s="743"/>
      <c r="AU669" s="743"/>
      <c r="AV669" s="743"/>
      <c r="AW669" s="743"/>
      <c r="AX669" s="743"/>
      <c r="AY669" s="743"/>
      <c r="AZ669" s="743"/>
      <c r="BA669" s="743"/>
      <c r="BB669" s="743"/>
      <c r="BC669" s="743"/>
      <c r="BD669" s="743"/>
      <c r="BE669" s="743"/>
      <c r="BF669" s="743"/>
      <c r="BG669" s="743"/>
      <c r="BH669" s="743"/>
    </row>
    <row r="670" spans="1:60" ht="39.75" customHeight="1" x14ac:dyDescent="0.2">
      <c r="A670" s="892">
        <v>44593</v>
      </c>
      <c r="B670" s="971" t="s">
        <v>13549</v>
      </c>
      <c r="C670" s="882" t="s">
        <v>13576</v>
      </c>
      <c r="D670" s="794"/>
      <c r="E670" s="836">
        <v>16950</v>
      </c>
      <c r="F670" s="494">
        <f t="shared" si="14"/>
        <v>9498365.8499999996</v>
      </c>
      <c r="G670" s="623"/>
    </row>
    <row r="671" spans="1:60" ht="33" customHeight="1" x14ac:dyDescent="0.2">
      <c r="A671" s="892">
        <v>44593</v>
      </c>
      <c r="B671" s="971" t="s">
        <v>13550</v>
      </c>
      <c r="C671" s="882" t="s">
        <v>13577</v>
      </c>
      <c r="D671" s="794"/>
      <c r="E671" s="836">
        <v>48139.51</v>
      </c>
      <c r="F671" s="494">
        <f t="shared" si="14"/>
        <v>9450226.3399999999</v>
      </c>
      <c r="G671" s="623"/>
    </row>
    <row r="672" spans="1:60" ht="30.75" customHeight="1" x14ac:dyDescent="0.2">
      <c r="A672" s="892">
        <v>44593</v>
      </c>
      <c r="B672" s="971" t="s">
        <v>13551</v>
      </c>
      <c r="C672" s="882" t="s">
        <v>13578</v>
      </c>
      <c r="D672" s="794"/>
      <c r="E672" s="836">
        <v>72630</v>
      </c>
      <c r="F672" s="494">
        <f t="shared" si="14"/>
        <v>9377596.3399999999</v>
      </c>
      <c r="G672" s="623"/>
    </row>
    <row r="673" spans="1:11" ht="54.75" customHeight="1" x14ac:dyDescent="0.2">
      <c r="A673" s="892">
        <v>44596</v>
      </c>
      <c r="B673" s="971" t="s">
        <v>13579</v>
      </c>
      <c r="C673" s="882" t="s">
        <v>13581</v>
      </c>
      <c r="D673" s="794"/>
      <c r="E673" s="836">
        <v>123880</v>
      </c>
      <c r="F673" s="494">
        <f t="shared" si="14"/>
        <v>9253716.3399999999</v>
      </c>
      <c r="G673" s="623"/>
    </row>
    <row r="674" spans="1:11" ht="43.5" customHeight="1" x14ac:dyDescent="0.2">
      <c r="A674" s="892">
        <v>44596</v>
      </c>
      <c r="B674" s="971" t="s">
        <v>13580</v>
      </c>
      <c r="C674" s="882" t="s">
        <v>13582</v>
      </c>
      <c r="D674" s="794"/>
      <c r="E674" s="836">
        <v>50141.599999999999</v>
      </c>
      <c r="F674" s="494">
        <f t="shared" si="14"/>
        <v>9203574.7400000002</v>
      </c>
      <c r="G674" s="623"/>
    </row>
    <row r="675" spans="1:11" ht="66" customHeight="1" x14ac:dyDescent="0.2">
      <c r="A675" s="892">
        <v>44600</v>
      </c>
      <c r="B675" s="971" t="s">
        <v>13583</v>
      </c>
      <c r="C675" s="882" t="s">
        <v>13585</v>
      </c>
      <c r="D675" s="794"/>
      <c r="E675" s="836">
        <v>150010</v>
      </c>
      <c r="F675" s="494">
        <f t="shared" si="14"/>
        <v>9053564.7400000002</v>
      </c>
      <c r="G675" s="623"/>
    </row>
    <row r="676" spans="1:11" ht="40.5" customHeight="1" x14ac:dyDescent="0.2">
      <c r="A676" s="892">
        <v>44600</v>
      </c>
      <c r="B676" s="971" t="s">
        <v>13584</v>
      </c>
      <c r="C676" s="882" t="s">
        <v>13586</v>
      </c>
      <c r="D676" s="794"/>
      <c r="E676" s="836">
        <v>263723.96000000002</v>
      </c>
      <c r="F676" s="494">
        <f t="shared" si="14"/>
        <v>8789840.7799999993</v>
      </c>
      <c r="G676" s="623"/>
    </row>
    <row r="677" spans="1:11" ht="36" customHeight="1" x14ac:dyDescent="0.2">
      <c r="A677" s="892">
        <v>44601</v>
      </c>
      <c r="B677" s="971" t="s">
        <v>13587</v>
      </c>
      <c r="C677" s="882" t="s">
        <v>13602</v>
      </c>
      <c r="D677" s="794"/>
      <c r="E677" s="836">
        <v>179282.84</v>
      </c>
      <c r="F677" s="494">
        <f t="shared" si="14"/>
        <v>8610557.9399999995</v>
      </c>
      <c r="G677" s="623"/>
    </row>
    <row r="678" spans="1:11" ht="33.75" customHeight="1" x14ac:dyDescent="0.2">
      <c r="A678" s="892">
        <v>44602</v>
      </c>
      <c r="B678" s="971" t="s">
        <v>13588</v>
      </c>
      <c r="C678" s="882" t="s">
        <v>13603</v>
      </c>
      <c r="D678" s="794"/>
      <c r="E678" s="836">
        <v>14850</v>
      </c>
      <c r="F678" s="494">
        <f t="shared" si="14"/>
        <v>8595707.9399999995</v>
      </c>
      <c r="G678" s="623"/>
      <c r="K678" s="25"/>
    </row>
    <row r="679" spans="1:11" ht="36.75" customHeight="1" x14ac:dyDescent="0.2">
      <c r="A679" s="892">
        <v>44602</v>
      </c>
      <c r="B679" s="971" t="s">
        <v>13589</v>
      </c>
      <c r="C679" s="882" t="s">
        <v>13604</v>
      </c>
      <c r="D679" s="794"/>
      <c r="E679" s="836">
        <v>7227</v>
      </c>
      <c r="F679" s="494">
        <f t="shared" si="14"/>
        <v>8588480.9399999995</v>
      </c>
      <c r="G679" s="623"/>
    </row>
    <row r="680" spans="1:11" ht="39" customHeight="1" x14ac:dyDescent="0.2">
      <c r="A680" s="892">
        <v>44602</v>
      </c>
      <c r="B680" s="971" t="s">
        <v>13590</v>
      </c>
      <c r="C680" s="882" t="s">
        <v>13605</v>
      </c>
      <c r="D680" s="794"/>
      <c r="E680" s="836">
        <v>15840</v>
      </c>
      <c r="F680" s="494">
        <f t="shared" si="14"/>
        <v>8572640.9399999995</v>
      </c>
      <c r="G680" s="623"/>
    </row>
    <row r="681" spans="1:11" ht="35.25" customHeight="1" x14ac:dyDescent="0.2">
      <c r="A681" s="892">
        <v>44602</v>
      </c>
      <c r="B681" s="971" t="s">
        <v>13591</v>
      </c>
      <c r="C681" s="882" t="s">
        <v>13606</v>
      </c>
      <c r="D681" s="794"/>
      <c r="E681" s="836">
        <v>25200</v>
      </c>
      <c r="F681" s="494">
        <f t="shared" si="14"/>
        <v>8547440.9399999995</v>
      </c>
      <c r="G681" s="623"/>
    </row>
    <row r="682" spans="1:11" ht="36" customHeight="1" x14ac:dyDescent="0.2">
      <c r="A682" s="892">
        <v>44602</v>
      </c>
      <c r="B682" s="971" t="s">
        <v>13592</v>
      </c>
      <c r="C682" s="882" t="s">
        <v>13607</v>
      </c>
      <c r="D682" s="794"/>
      <c r="E682" s="836">
        <v>18000</v>
      </c>
      <c r="F682" s="494">
        <f t="shared" si="14"/>
        <v>8529440.9399999995</v>
      </c>
      <c r="G682" s="623"/>
    </row>
    <row r="683" spans="1:11" ht="41.25" customHeight="1" x14ac:dyDescent="0.2">
      <c r="A683" s="892">
        <v>44602</v>
      </c>
      <c r="B683" s="971" t="s">
        <v>13593</v>
      </c>
      <c r="C683" s="882" t="s">
        <v>13608</v>
      </c>
      <c r="D683" s="794"/>
      <c r="E683" s="836">
        <v>4500</v>
      </c>
      <c r="F683" s="494">
        <f t="shared" si="14"/>
        <v>8524940.9399999995</v>
      </c>
      <c r="G683" s="623"/>
    </row>
    <row r="684" spans="1:11" ht="33.75" customHeight="1" x14ac:dyDescent="0.2">
      <c r="A684" s="892">
        <v>44602</v>
      </c>
      <c r="B684" s="971" t="s">
        <v>13594</v>
      </c>
      <c r="C684" s="882" t="s">
        <v>13609</v>
      </c>
      <c r="D684" s="794"/>
      <c r="E684" s="836">
        <v>54150</v>
      </c>
      <c r="F684" s="494">
        <f t="shared" si="14"/>
        <v>8470790.9399999995</v>
      </c>
      <c r="G684" s="623"/>
    </row>
    <row r="685" spans="1:11" ht="41.25" customHeight="1" x14ac:dyDescent="0.2">
      <c r="A685" s="892">
        <v>44602</v>
      </c>
      <c r="B685" s="971" t="s">
        <v>13595</v>
      </c>
      <c r="C685" s="882" t="s">
        <v>13610</v>
      </c>
      <c r="D685" s="432"/>
      <c r="E685" s="836">
        <v>69350</v>
      </c>
      <c r="F685" s="494">
        <f t="shared" si="14"/>
        <v>8401440.9399999995</v>
      </c>
      <c r="G685" s="623"/>
    </row>
    <row r="686" spans="1:11" ht="52.5" customHeight="1" x14ac:dyDescent="0.2">
      <c r="A686" s="892">
        <v>44602</v>
      </c>
      <c r="B686" s="971" t="s">
        <v>13596</v>
      </c>
      <c r="C686" s="882" t="s">
        <v>13611</v>
      </c>
      <c r="D686" s="432"/>
      <c r="E686" s="836">
        <v>123870.6</v>
      </c>
      <c r="F686" s="494">
        <f t="shared" si="14"/>
        <v>8277570.3399999999</v>
      </c>
      <c r="G686" s="623"/>
    </row>
    <row r="687" spans="1:11" ht="31.5" customHeight="1" x14ac:dyDescent="0.2">
      <c r="A687" s="892">
        <v>44602</v>
      </c>
      <c r="B687" s="971" t="s">
        <v>13597</v>
      </c>
      <c r="C687" s="882" t="s">
        <v>13612</v>
      </c>
      <c r="D687" s="432"/>
      <c r="E687" s="836">
        <v>18450</v>
      </c>
      <c r="F687" s="494">
        <f t="shared" si="14"/>
        <v>8259120.3399999999</v>
      </c>
      <c r="G687" s="623"/>
    </row>
    <row r="688" spans="1:11" ht="41.25" customHeight="1" x14ac:dyDescent="0.2">
      <c r="A688" s="892">
        <v>44602</v>
      </c>
      <c r="B688" s="971" t="s">
        <v>13598</v>
      </c>
      <c r="C688" s="882" t="s">
        <v>13613</v>
      </c>
      <c r="D688" s="432"/>
      <c r="E688" s="836">
        <v>124300</v>
      </c>
      <c r="F688" s="494">
        <f t="shared" si="14"/>
        <v>8134820.3399999999</v>
      </c>
      <c r="G688" s="623"/>
      <c r="H688" s="857"/>
      <c r="I688" s="857"/>
    </row>
    <row r="689" spans="1:7" ht="54" customHeight="1" x14ac:dyDescent="0.2">
      <c r="A689" s="892">
        <v>44602</v>
      </c>
      <c r="B689" s="971" t="s">
        <v>13599</v>
      </c>
      <c r="C689" s="882" t="s">
        <v>13614</v>
      </c>
      <c r="D689" s="432"/>
      <c r="E689" s="836">
        <v>39612.94</v>
      </c>
      <c r="F689" s="494">
        <f t="shared" si="14"/>
        <v>8095207.3999999994</v>
      </c>
      <c r="G689" s="623"/>
    </row>
    <row r="690" spans="1:7" ht="31.5" customHeight="1" x14ac:dyDescent="0.2">
      <c r="A690" s="892">
        <v>44602</v>
      </c>
      <c r="B690" s="971" t="s">
        <v>13600</v>
      </c>
      <c r="C690" s="882" t="s">
        <v>13615</v>
      </c>
      <c r="D690" s="432"/>
      <c r="E690" s="836">
        <v>63634.22</v>
      </c>
      <c r="F690" s="494">
        <f t="shared" si="14"/>
        <v>8031573.1799999997</v>
      </c>
      <c r="G690" s="623"/>
    </row>
    <row r="691" spans="1:7" ht="42.75" customHeight="1" x14ac:dyDescent="0.2">
      <c r="A691" s="892">
        <v>44602</v>
      </c>
      <c r="B691" s="971" t="s">
        <v>13601</v>
      </c>
      <c r="C691" s="882" t="s">
        <v>13616</v>
      </c>
      <c r="D691" s="432"/>
      <c r="E691" s="836">
        <v>20588.400000000001</v>
      </c>
      <c r="F691" s="494">
        <f t="shared" si="14"/>
        <v>8010984.7799999993</v>
      </c>
      <c r="G691" s="623"/>
    </row>
    <row r="692" spans="1:7" ht="39.75" customHeight="1" x14ac:dyDescent="0.2">
      <c r="A692" s="892">
        <v>44606</v>
      </c>
      <c r="B692" s="971" t="s">
        <v>14234</v>
      </c>
      <c r="C692" s="882" t="s">
        <v>14022</v>
      </c>
      <c r="D692" s="432"/>
      <c r="E692" s="837">
        <v>150317.20000000001</v>
      </c>
      <c r="F692" s="494">
        <f t="shared" si="14"/>
        <v>7860667.5799999991</v>
      </c>
      <c r="G692" s="623"/>
    </row>
    <row r="693" spans="1:7" ht="41.25" customHeight="1" x14ac:dyDescent="0.2">
      <c r="A693" s="892">
        <v>44606</v>
      </c>
      <c r="B693" s="971" t="s">
        <v>14235</v>
      </c>
      <c r="C693" s="882" t="s">
        <v>14023</v>
      </c>
      <c r="D693" s="432"/>
      <c r="E693" s="837">
        <v>148165.20000000001</v>
      </c>
      <c r="F693" s="494">
        <f t="shared" si="14"/>
        <v>7712502.379999999</v>
      </c>
      <c r="G693" s="623"/>
    </row>
    <row r="694" spans="1:7" s="14" customFormat="1" ht="46.5" customHeight="1" x14ac:dyDescent="0.2">
      <c r="A694" s="892">
        <v>44606</v>
      </c>
      <c r="B694" s="971" t="s">
        <v>14236</v>
      </c>
      <c r="C694" s="882" t="s">
        <v>14024</v>
      </c>
      <c r="D694" s="432"/>
      <c r="E694" s="837">
        <v>124234.89</v>
      </c>
      <c r="F694" s="494">
        <f t="shared" si="14"/>
        <v>7588267.4899999993</v>
      </c>
    </row>
    <row r="695" spans="1:7" s="14" customFormat="1" ht="33" customHeight="1" x14ac:dyDescent="0.2">
      <c r="A695" s="892">
        <v>44607</v>
      </c>
      <c r="B695" s="971" t="s">
        <v>14237</v>
      </c>
      <c r="C695" s="882" t="s">
        <v>14095</v>
      </c>
      <c r="D695" s="503"/>
      <c r="E695" s="836">
        <v>104367.93</v>
      </c>
      <c r="F695" s="494">
        <f t="shared" si="14"/>
        <v>7483899.5599999996</v>
      </c>
    </row>
    <row r="696" spans="1:7" s="14" customFormat="1" ht="36" customHeight="1" x14ac:dyDescent="0.25">
      <c r="A696" s="892">
        <v>44607</v>
      </c>
      <c r="B696" s="971" t="s">
        <v>14238</v>
      </c>
      <c r="C696" s="882" t="s">
        <v>14096</v>
      </c>
      <c r="D696" s="1023"/>
      <c r="E696" s="836">
        <v>40668.699999999997</v>
      </c>
      <c r="F696" s="494">
        <f t="shared" si="14"/>
        <v>7443230.8599999994</v>
      </c>
    </row>
    <row r="697" spans="1:7" s="14" customFormat="1" ht="51.75" customHeight="1" x14ac:dyDescent="0.25">
      <c r="A697" s="892">
        <v>44607</v>
      </c>
      <c r="B697" s="971" t="s">
        <v>14239</v>
      </c>
      <c r="C697" s="882" t="s">
        <v>14097</v>
      </c>
      <c r="D697" s="1022"/>
      <c r="E697" s="836">
        <v>152000</v>
      </c>
      <c r="F697" s="494">
        <f t="shared" si="14"/>
        <v>7291230.8599999994</v>
      </c>
    </row>
    <row r="698" spans="1:7" s="14" customFormat="1" ht="42.75" customHeight="1" x14ac:dyDescent="0.25">
      <c r="A698" s="892">
        <v>44607</v>
      </c>
      <c r="B698" s="971" t="s">
        <v>14240</v>
      </c>
      <c r="C698" s="882" t="s">
        <v>14098</v>
      </c>
      <c r="D698" s="1022"/>
      <c r="E698" s="836">
        <v>10630.18</v>
      </c>
      <c r="F698" s="494">
        <f t="shared" si="14"/>
        <v>7280600.6799999997</v>
      </c>
    </row>
    <row r="699" spans="1:7" s="14" customFormat="1" ht="32.25" customHeight="1" x14ac:dyDescent="0.25">
      <c r="A699" s="892">
        <v>44607</v>
      </c>
      <c r="B699" s="971" t="s">
        <v>14241</v>
      </c>
      <c r="C699" s="882" t="s">
        <v>14099</v>
      </c>
      <c r="D699" s="1022"/>
      <c r="E699" s="836">
        <v>31046.27</v>
      </c>
      <c r="F699" s="494">
        <f t="shared" si="14"/>
        <v>7249554.4100000001</v>
      </c>
    </row>
    <row r="700" spans="1:7" s="14" customFormat="1" ht="30.75" customHeight="1" x14ac:dyDescent="0.25">
      <c r="A700" s="892">
        <v>44607</v>
      </c>
      <c r="B700" s="971" t="s">
        <v>14242</v>
      </c>
      <c r="C700" s="882" t="s">
        <v>14100</v>
      </c>
      <c r="D700" s="1022"/>
      <c r="E700" s="836">
        <v>121452.5</v>
      </c>
      <c r="F700" s="494">
        <f t="shared" si="14"/>
        <v>7128101.9100000001</v>
      </c>
    </row>
    <row r="701" spans="1:7" s="14" customFormat="1" ht="36" customHeight="1" x14ac:dyDescent="0.25">
      <c r="A701" s="892">
        <v>44607</v>
      </c>
      <c r="B701" s="971" t="s">
        <v>14243</v>
      </c>
      <c r="C701" s="882" t="s">
        <v>14101</v>
      </c>
      <c r="D701" s="1022"/>
      <c r="E701" s="836">
        <v>155990.28</v>
      </c>
      <c r="F701" s="494">
        <f t="shared" si="14"/>
        <v>6972111.6299999999</v>
      </c>
    </row>
    <row r="702" spans="1:7" s="14" customFormat="1" ht="32.25" customHeight="1" x14ac:dyDescent="0.2">
      <c r="A702" s="892">
        <v>44608</v>
      </c>
      <c r="B702" s="971" t="s">
        <v>14244</v>
      </c>
      <c r="C702" s="882" t="s">
        <v>14102</v>
      </c>
      <c r="D702" s="794"/>
      <c r="E702" s="836">
        <v>83258.399999999994</v>
      </c>
      <c r="F702" s="494">
        <f t="shared" si="14"/>
        <v>6888853.2299999995</v>
      </c>
    </row>
    <row r="703" spans="1:7" s="14" customFormat="1" ht="31.5" customHeight="1" x14ac:dyDescent="0.2">
      <c r="A703" s="892">
        <v>44608</v>
      </c>
      <c r="B703" s="971" t="s">
        <v>14245</v>
      </c>
      <c r="C703" s="882" t="s">
        <v>14103</v>
      </c>
      <c r="D703" s="794"/>
      <c r="E703" s="836">
        <v>406637.32</v>
      </c>
      <c r="F703" s="494">
        <f t="shared" si="14"/>
        <v>6482215.9099999992</v>
      </c>
    </row>
    <row r="704" spans="1:7" s="14" customFormat="1" ht="35.25" customHeight="1" x14ac:dyDescent="0.2">
      <c r="A704" s="892">
        <v>44615</v>
      </c>
      <c r="B704" s="971" t="s">
        <v>14309</v>
      </c>
      <c r="C704" s="882" t="s">
        <v>14312</v>
      </c>
      <c r="D704" s="794"/>
      <c r="E704" s="837">
        <v>140628.5</v>
      </c>
      <c r="F704" s="494">
        <f t="shared" si="14"/>
        <v>6341587.4099999992</v>
      </c>
    </row>
    <row r="705" spans="1:6" s="14" customFormat="1" ht="43.5" customHeight="1" x14ac:dyDescent="0.2">
      <c r="A705" s="892">
        <v>44615</v>
      </c>
      <c r="B705" s="971" t="s">
        <v>14310</v>
      </c>
      <c r="C705" s="882" t="s">
        <v>14314</v>
      </c>
      <c r="D705" s="794"/>
      <c r="E705" s="837">
        <v>20025</v>
      </c>
      <c r="F705" s="494">
        <f t="shared" ref="F705" si="15">F704-E705</f>
        <v>6321562.4099999992</v>
      </c>
    </row>
    <row r="706" spans="1:6" s="14" customFormat="1" ht="45" customHeight="1" x14ac:dyDescent="0.2">
      <c r="A706" s="892">
        <v>44615</v>
      </c>
      <c r="B706" s="971" t="s">
        <v>14311</v>
      </c>
      <c r="C706" s="882" t="s">
        <v>14313</v>
      </c>
      <c r="D706" s="794"/>
      <c r="E706" s="837">
        <v>123864.82</v>
      </c>
      <c r="F706" s="494">
        <f>F705-E706</f>
        <v>6197697.5899999989</v>
      </c>
    </row>
    <row r="707" spans="1:6" s="14" customFormat="1" ht="15" x14ac:dyDescent="0.25">
      <c r="A707" s="747"/>
      <c r="B707" s="750"/>
      <c r="C707" s="750"/>
      <c r="D707" s="751"/>
      <c r="E707" s="752"/>
      <c r="F707" s="753"/>
    </row>
    <row r="708" spans="1:6" s="14" customFormat="1" ht="15" x14ac:dyDescent="0.25">
      <c r="A708" s="747"/>
      <c r="B708" s="750"/>
      <c r="C708" s="750"/>
      <c r="D708" s="751"/>
      <c r="E708" s="752"/>
      <c r="F708" s="753"/>
    </row>
    <row r="709" spans="1:6" ht="15" x14ac:dyDescent="0.25">
      <c r="A709" s="747"/>
      <c r="B709" s="750"/>
      <c r="C709" s="750"/>
      <c r="D709" s="751"/>
      <c r="E709" s="752"/>
      <c r="F709" s="753"/>
    </row>
    <row r="710" spans="1:6" ht="15" x14ac:dyDescent="0.25">
      <c r="A710" s="1171" t="s">
        <v>0</v>
      </c>
      <c r="B710" s="1171"/>
      <c r="C710" s="1171"/>
      <c r="D710" s="1171"/>
      <c r="E710" s="1171"/>
      <c r="F710" s="1171"/>
    </row>
    <row r="711" spans="1:6" ht="15" x14ac:dyDescent="0.25">
      <c r="A711" s="1171" t="s">
        <v>1</v>
      </c>
      <c r="B711" s="1171"/>
      <c r="C711" s="1171"/>
      <c r="D711" s="1171"/>
      <c r="E711" s="1171"/>
      <c r="F711" s="1171"/>
    </row>
    <row r="712" spans="1:6" ht="15" customHeight="1" x14ac:dyDescent="0.25">
      <c r="A712" s="1173" t="s">
        <v>13521</v>
      </c>
      <c r="B712" s="1173"/>
      <c r="C712" s="1173"/>
      <c r="D712" s="1173"/>
      <c r="E712" s="1173"/>
      <c r="F712" s="1173"/>
    </row>
    <row r="713" spans="1:6" ht="15" x14ac:dyDescent="0.25">
      <c r="A713" s="1173" t="s">
        <v>2</v>
      </c>
      <c r="B713" s="1173"/>
      <c r="C713" s="1173"/>
      <c r="D713" s="1173"/>
      <c r="E713" s="1173"/>
      <c r="F713" s="1173"/>
    </row>
    <row r="714" spans="1:6" x14ac:dyDescent="0.2">
      <c r="A714" s="17"/>
      <c r="B714" s="7"/>
      <c r="C714" s="14"/>
      <c r="D714" s="69"/>
      <c r="E714" s="108"/>
      <c r="F714" s="103"/>
    </row>
    <row r="715" spans="1:6" x14ac:dyDescent="0.2">
      <c r="A715" s="17"/>
      <c r="B715" s="7"/>
      <c r="C715" s="14"/>
      <c r="D715" s="69"/>
      <c r="E715" s="108"/>
      <c r="F715" s="103"/>
    </row>
    <row r="716" spans="1:6" ht="12" x14ac:dyDescent="0.2">
      <c r="A716" s="1311" t="s">
        <v>8200</v>
      </c>
      <c r="B716" s="1312"/>
      <c r="C716" s="1312"/>
      <c r="D716" s="1312"/>
      <c r="E716" s="1312"/>
      <c r="F716" s="1313"/>
    </row>
    <row r="717" spans="1:6" ht="12" x14ac:dyDescent="0.2">
      <c r="A717" s="1311" t="s">
        <v>4</v>
      </c>
      <c r="B717" s="1312"/>
      <c r="C717" s="1312"/>
      <c r="D717" s="1312"/>
      <c r="E717" s="1313"/>
      <c r="F717" s="830">
        <v>1998950</v>
      </c>
    </row>
    <row r="718" spans="1:6" ht="12" x14ac:dyDescent="0.2">
      <c r="A718" s="1073" t="s">
        <v>5</v>
      </c>
      <c r="B718" s="1073" t="s">
        <v>23</v>
      </c>
      <c r="C718" s="1073" t="s">
        <v>22</v>
      </c>
      <c r="D718" s="1073" t="s">
        <v>8</v>
      </c>
      <c r="E718" s="1073" t="s">
        <v>9</v>
      </c>
      <c r="F718" s="1073"/>
    </row>
    <row r="719" spans="1:6" x14ac:dyDescent="0.2">
      <c r="A719" s="87"/>
      <c r="B719" s="1"/>
      <c r="C719" s="2" t="s">
        <v>27</v>
      </c>
      <c r="D719" s="62"/>
      <c r="E719" s="455"/>
      <c r="F719" s="494">
        <f>F717</f>
        <v>1998950</v>
      </c>
    </row>
    <row r="720" spans="1:6" x14ac:dyDescent="0.2">
      <c r="A720" s="559"/>
      <c r="B720" s="27"/>
      <c r="C720" s="2" t="s">
        <v>751</v>
      </c>
      <c r="D720" s="63"/>
      <c r="E720" s="455"/>
      <c r="F720" s="494">
        <f>F719</f>
        <v>1998950</v>
      </c>
    </row>
    <row r="721" spans="1:6" x14ac:dyDescent="0.2">
      <c r="A721" s="87"/>
      <c r="B721" s="27"/>
      <c r="C721" s="2" t="s">
        <v>1358</v>
      </c>
      <c r="D721" s="40"/>
      <c r="E721" s="717">
        <v>175</v>
      </c>
      <c r="F721" s="494">
        <f>F720-E721</f>
        <v>1998775</v>
      </c>
    </row>
    <row r="722" spans="1:6" x14ac:dyDescent="0.2">
      <c r="A722" s="59"/>
      <c r="B722" s="7"/>
      <c r="C722" s="31"/>
      <c r="D722" s="74"/>
      <c r="E722" s="283"/>
      <c r="F722" s="112"/>
    </row>
    <row r="723" spans="1:6" x14ac:dyDescent="0.2">
      <c r="A723" s="59"/>
      <c r="B723" s="7"/>
      <c r="C723" s="31"/>
      <c r="D723" s="74"/>
      <c r="E723" s="283"/>
      <c r="F723" s="116"/>
    </row>
    <row r="724" spans="1:6" x14ac:dyDescent="0.2">
      <c r="A724" s="59"/>
      <c r="B724" s="7"/>
      <c r="C724" s="31"/>
      <c r="D724" s="74"/>
      <c r="E724" s="283"/>
      <c r="F724" s="116"/>
    </row>
    <row r="725" spans="1:6" x14ac:dyDescent="0.2">
      <c r="A725" s="59"/>
      <c r="B725" s="7"/>
      <c r="C725" s="31"/>
      <c r="D725" s="74"/>
      <c r="E725" s="283"/>
      <c r="F725" s="116"/>
    </row>
    <row r="726" spans="1:6" x14ac:dyDescent="0.2">
      <c r="A726" s="59"/>
      <c r="B726" s="7"/>
      <c r="C726" s="31"/>
      <c r="D726" s="74"/>
      <c r="E726" s="283"/>
      <c r="F726" s="116"/>
    </row>
    <row r="727" spans="1:6" ht="15" x14ac:dyDescent="0.25">
      <c r="A727" s="1171" t="s">
        <v>0</v>
      </c>
      <c r="B727" s="1171"/>
      <c r="C727" s="1171"/>
      <c r="D727" s="1171"/>
      <c r="E727" s="1171"/>
      <c r="F727" s="1171"/>
    </row>
    <row r="728" spans="1:6" ht="15" x14ac:dyDescent="0.25">
      <c r="A728" s="1171" t="s">
        <v>1</v>
      </c>
      <c r="B728" s="1171"/>
      <c r="C728" s="1171"/>
      <c r="D728" s="1171"/>
      <c r="E728" s="1171"/>
      <c r="F728" s="1171"/>
    </row>
    <row r="729" spans="1:6" ht="15" x14ac:dyDescent="0.25">
      <c r="A729" s="1173" t="s">
        <v>13521</v>
      </c>
      <c r="B729" s="1173"/>
      <c r="C729" s="1173"/>
      <c r="D729" s="1173"/>
      <c r="E729" s="1173"/>
      <c r="F729" s="1173"/>
    </row>
    <row r="730" spans="1:6" ht="15" x14ac:dyDescent="0.25">
      <c r="A730" s="1173" t="s">
        <v>2</v>
      </c>
      <c r="B730" s="1173"/>
      <c r="C730" s="1173"/>
      <c r="D730" s="1173"/>
      <c r="E730" s="1173"/>
      <c r="F730" s="1173"/>
    </row>
    <row r="731" spans="1:6" x14ac:dyDescent="0.2">
      <c r="A731" s="17"/>
      <c r="B731" s="7"/>
      <c r="C731" s="14"/>
      <c r="D731" s="69"/>
      <c r="E731" s="108"/>
      <c r="F731" s="103"/>
    </row>
    <row r="732" spans="1:6" x14ac:dyDescent="0.2">
      <c r="A732" s="17"/>
      <c r="B732" s="7"/>
      <c r="C732" s="14"/>
      <c r="D732" s="69"/>
      <c r="E732" s="108"/>
      <c r="F732" s="103"/>
    </row>
    <row r="733" spans="1:6" ht="12" x14ac:dyDescent="0.2">
      <c r="A733" s="1311" t="s">
        <v>14637</v>
      </c>
      <c r="B733" s="1312"/>
      <c r="C733" s="1312"/>
      <c r="D733" s="1312"/>
      <c r="E733" s="1312"/>
      <c r="F733" s="1313"/>
    </row>
    <row r="734" spans="1:6" ht="12" x14ac:dyDescent="0.2">
      <c r="A734" s="1311" t="s">
        <v>14638</v>
      </c>
      <c r="B734" s="1312"/>
      <c r="C734" s="1312"/>
      <c r="D734" s="1312"/>
      <c r="E734" s="1313"/>
      <c r="F734" s="830">
        <v>2571068039.0599999</v>
      </c>
    </row>
    <row r="735" spans="1:6" ht="12" x14ac:dyDescent="0.2">
      <c r="A735" s="1081" t="s">
        <v>5</v>
      </c>
      <c r="B735" s="1081" t="s">
        <v>23</v>
      </c>
      <c r="C735" s="1081" t="s">
        <v>22</v>
      </c>
      <c r="D735" s="1081" t="s">
        <v>8</v>
      </c>
      <c r="E735" s="1081" t="s">
        <v>9</v>
      </c>
      <c r="F735" s="1081"/>
    </row>
    <row r="736" spans="1:6" x14ac:dyDescent="0.2">
      <c r="A736" s="87"/>
      <c r="B736" s="1"/>
      <c r="C736" s="2" t="s">
        <v>27</v>
      </c>
      <c r="D736" s="62"/>
      <c r="E736" s="455"/>
      <c r="F736" s="494">
        <f>F734-E736</f>
        <v>2571068039.0599999</v>
      </c>
    </row>
    <row r="737" spans="1:6" x14ac:dyDescent="0.2">
      <c r="A737" s="559"/>
      <c r="B737" s="27"/>
      <c r="C737" s="2" t="s">
        <v>751</v>
      </c>
      <c r="D737" s="63"/>
      <c r="E737" s="455"/>
      <c r="F737" s="494">
        <f>F736+D737</f>
        <v>2571068039.0599999</v>
      </c>
    </row>
    <row r="738" spans="1:6" x14ac:dyDescent="0.2">
      <c r="A738" s="87"/>
      <c r="B738" s="27"/>
      <c r="C738" s="2" t="s">
        <v>1358</v>
      </c>
      <c r="D738" s="40"/>
      <c r="E738" s="717"/>
      <c r="F738" s="494">
        <f>F737+D738</f>
        <v>2571068039.0599999</v>
      </c>
    </row>
    <row r="739" spans="1:6" x14ac:dyDescent="0.2">
      <c r="A739" s="87"/>
      <c r="B739" s="27"/>
      <c r="C739" s="2" t="s">
        <v>27</v>
      </c>
      <c r="D739" s="40"/>
      <c r="E739" s="717">
        <v>63251425.869999997</v>
      </c>
      <c r="F739" s="494">
        <f>F738-E739</f>
        <v>2507816613.1900001</v>
      </c>
    </row>
    <row r="740" spans="1:6" ht="15" customHeight="1" x14ac:dyDescent="0.2">
      <c r="A740" s="709">
        <v>44593</v>
      </c>
      <c r="B740" s="27"/>
      <c r="C740" s="1084" t="s">
        <v>14618</v>
      </c>
      <c r="D740" s="1083">
        <v>17816.39</v>
      </c>
      <c r="E740" s="455"/>
      <c r="F740" s="494">
        <f>F739+D740</f>
        <v>2507834429.5799999</v>
      </c>
    </row>
    <row r="741" spans="1:6" ht="15" customHeight="1" x14ac:dyDescent="0.2">
      <c r="A741" s="709">
        <v>44593</v>
      </c>
      <c r="B741" s="27"/>
      <c r="C741" s="1084" t="s">
        <v>14616</v>
      </c>
      <c r="D741" s="1083">
        <v>1613</v>
      </c>
      <c r="E741" s="455"/>
      <c r="F741" s="494">
        <f t="shared" ref="F741:F772" si="16">F740+D741</f>
        <v>2507836042.5799999</v>
      </c>
    </row>
    <row r="742" spans="1:6" ht="15" customHeight="1" x14ac:dyDescent="0.2">
      <c r="A742" s="709">
        <v>44594</v>
      </c>
      <c r="B742" s="27"/>
      <c r="C742" s="1085" t="s">
        <v>14619</v>
      </c>
      <c r="D742" s="1083">
        <v>5940</v>
      </c>
      <c r="E742" s="455"/>
      <c r="F742" s="494">
        <f t="shared" si="16"/>
        <v>2507841982.5799999</v>
      </c>
    </row>
    <row r="743" spans="1:6" ht="15" customHeight="1" x14ac:dyDescent="0.2">
      <c r="A743" s="709">
        <v>44594</v>
      </c>
      <c r="B743" s="27"/>
      <c r="C743" s="1090" t="s">
        <v>14760</v>
      </c>
      <c r="D743" s="1091">
        <v>116888046</v>
      </c>
      <c r="E743" s="455"/>
      <c r="F743" s="494">
        <f t="shared" si="16"/>
        <v>2624730028.5799999</v>
      </c>
    </row>
    <row r="744" spans="1:6" ht="15" customHeight="1" x14ac:dyDescent="0.2">
      <c r="A744" s="709">
        <v>44595</v>
      </c>
      <c r="B744" s="27"/>
      <c r="C744" s="1084" t="s">
        <v>14620</v>
      </c>
      <c r="D744" s="1083">
        <v>9900</v>
      </c>
      <c r="E744" s="455"/>
      <c r="F744" s="494">
        <f t="shared" si="16"/>
        <v>2624739928.5799999</v>
      </c>
    </row>
    <row r="745" spans="1:6" ht="15" customHeight="1" x14ac:dyDescent="0.2">
      <c r="A745" s="709">
        <v>44596</v>
      </c>
      <c r="B745" s="243"/>
      <c r="C745" s="1084" t="s">
        <v>14621</v>
      </c>
      <c r="D745" s="1083">
        <v>1031.99</v>
      </c>
      <c r="E745" s="784"/>
      <c r="F745" s="494">
        <f t="shared" si="16"/>
        <v>2624740960.5699997</v>
      </c>
    </row>
    <row r="746" spans="1:6" ht="15" customHeight="1" x14ac:dyDescent="0.2">
      <c r="A746" s="709">
        <v>44599</v>
      </c>
      <c r="B746" s="16"/>
      <c r="C746" s="1084" t="s">
        <v>14622</v>
      </c>
      <c r="D746" s="1083">
        <v>1500</v>
      </c>
      <c r="E746" s="434"/>
      <c r="F746" s="494">
        <f t="shared" si="16"/>
        <v>2624742460.5699997</v>
      </c>
    </row>
    <row r="747" spans="1:6" ht="15" customHeight="1" x14ac:dyDescent="0.2">
      <c r="A747" s="709">
        <v>44599</v>
      </c>
      <c r="B747" s="16"/>
      <c r="C747" s="1084" t="s">
        <v>14623</v>
      </c>
      <c r="D747" s="1083">
        <v>15400</v>
      </c>
      <c r="E747" s="434"/>
      <c r="F747" s="494">
        <f t="shared" si="16"/>
        <v>2624757860.5699997</v>
      </c>
    </row>
    <row r="748" spans="1:6" ht="15" customHeight="1" x14ac:dyDescent="0.2">
      <c r="A748" s="709">
        <v>44599</v>
      </c>
      <c r="B748" s="16"/>
      <c r="C748" s="1084" t="s">
        <v>14624</v>
      </c>
      <c r="D748" s="1083">
        <v>51070</v>
      </c>
      <c r="E748" s="434"/>
      <c r="F748" s="494">
        <f t="shared" si="16"/>
        <v>2624808930.5699997</v>
      </c>
    </row>
    <row r="749" spans="1:6" ht="15" customHeight="1" x14ac:dyDescent="0.2">
      <c r="A749" s="709">
        <v>44601</v>
      </c>
      <c r="B749" s="16"/>
      <c r="C749" s="1084" t="s">
        <v>14625</v>
      </c>
      <c r="D749" s="1083">
        <v>14231.04</v>
      </c>
      <c r="E749" s="434"/>
      <c r="F749" s="494">
        <f t="shared" si="16"/>
        <v>2624823161.6099997</v>
      </c>
    </row>
    <row r="750" spans="1:6" ht="15" customHeight="1" x14ac:dyDescent="0.2">
      <c r="A750" s="709">
        <v>44601</v>
      </c>
      <c r="B750" s="16"/>
      <c r="C750" s="1084" t="s">
        <v>14625</v>
      </c>
      <c r="D750" s="1083">
        <v>180679.28</v>
      </c>
      <c r="E750" s="434"/>
      <c r="F750" s="494">
        <f t="shared" si="16"/>
        <v>2625003840.8899999</v>
      </c>
    </row>
    <row r="751" spans="1:6" ht="15" customHeight="1" x14ac:dyDescent="0.2">
      <c r="A751" s="709">
        <v>44603</v>
      </c>
      <c r="B751" s="16"/>
      <c r="C751" s="1084" t="s">
        <v>14626</v>
      </c>
      <c r="D751" s="1083">
        <v>12244.67</v>
      </c>
      <c r="E751" s="434"/>
      <c r="F751" s="494">
        <f t="shared" si="16"/>
        <v>2625016085.5599999</v>
      </c>
    </row>
    <row r="752" spans="1:6" ht="15" customHeight="1" x14ac:dyDescent="0.2">
      <c r="A752" s="709">
        <v>44603</v>
      </c>
      <c r="B752" s="16"/>
      <c r="C752" s="1084" t="s">
        <v>14621</v>
      </c>
      <c r="D752" s="1083">
        <v>1031.99</v>
      </c>
      <c r="E752" s="434"/>
      <c r="F752" s="494">
        <f t="shared" si="16"/>
        <v>2625017117.5499997</v>
      </c>
    </row>
    <row r="753" spans="1:6" ht="15" customHeight="1" x14ac:dyDescent="0.2">
      <c r="A753" s="709">
        <v>44607</v>
      </c>
      <c r="B753" s="16"/>
      <c r="C753" s="1084" t="s">
        <v>14627</v>
      </c>
      <c r="D753" s="1083">
        <v>29981.95</v>
      </c>
      <c r="E753" s="434"/>
      <c r="F753" s="494">
        <f t="shared" si="16"/>
        <v>2625047099.4999995</v>
      </c>
    </row>
    <row r="754" spans="1:6" ht="15" customHeight="1" x14ac:dyDescent="0.2">
      <c r="A754" s="709">
        <v>44607</v>
      </c>
      <c r="B754" s="16"/>
      <c r="C754" s="1084" t="s">
        <v>14628</v>
      </c>
      <c r="D754" s="1083">
        <v>1710</v>
      </c>
      <c r="E754" s="434"/>
      <c r="F754" s="494">
        <f t="shared" si="16"/>
        <v>2625048809.4999995</v>
      </c>
    </row>
    <row r="755" spans="1:6" ht="15" customHeight="1" x14ac:dyDescent="0.2">
      <c r="A755" s="709">
        <v>44607</v>
      </c>
      <c r="B755" s="16"/>
      <c r="C755" s="1084" t="s">
        <v>14629</v>
      </c>
      <c r="D755" s="1083">
        <v>38960</v>
      </c>
      <c r="E755" s="434"/>
      <c r="F755" s="494">
        <f t="shared" si="16"/>
        <v>2625087769.4999995</v>
      </c>
    </row>
    <row r="756" spans="1:6" ht="15" customHeight="1" x14ac:dyDescent="0.2">
      <c r="A756" s="709">
        <v>44608</v>
      </c>
      <c r="B756" s="16"/>
      <c r="C756" s="1084" t="s">
        <v>14630</v>
      </c>
      <c r="D756" s="1083">
        <v>810</v>
      </c>
      <c r="E756" s="434"/>
      <c r="F756" s="494">
        <f t="shared" si="16"/>
        <v>2625088579.4999995</v>
      </c>
    </row>
    <row r="757" spans="1:6" ht="15" customHeight="1" x14ac:dyDescent="0.2">
      <c r="A757" s="709">
        <v>44608</v>
      </c>
      <c r="B757" s="16"/>
      <c r="C757" s="1090" t="s">
        <v>14760</v>
      </c>
      <c r="D757" s="1091">
        <v>8166666</v>
      </c>
      <c r="E757" s="434"/>
      <c r="F757" s="494">
        <f t="shared" si="16"/>
        <v>2633255245.4999995</v>
      </c>
    </row>
    <row r="758" spans="1:6" ht="15" customHeight="1" x14ac:dyDescent="0.2">
      <c r="A758" s="709">
        <v>44608</v>
      </c>
      <c r="B758" s="16"/>
      <c r="C758" s="1090" t="s">
        <v>14760</v>
      </c>
      <c r="D758" s="1091">
        <v>116888046</v>
      </c>
      <c r="E758" s="434"/>
      <c r="F758" s="494">
        <f t="shared" si="16"/>
        <v>2750143291.4999995</v>
      </c>
    </row>
    <row r="759" spans="1:6" ht="15" customHeight="1" x14ac:dyDescent="0.2">
      <c r="A759" s="709">
        <v>44608</v>
      </c>
      <c r="B759" s="16"/>
      <c r="C759" s="1090" t="s">
        <v>14760</v>
      </c>
      <c r="D759" s="1091">
        <v>62841546</v>
      </c>
      <c r="E759" s="434"/>
      <c r="F759" s="494">
        <f t="shared" si="16"/>
        <v>2812984837.4999995</v>
      </c>
    </row>
    <row r="760" spans="1:6" ht="15" customHeight="1" x14ac:dyDescent="0.2">
      <c r="A760" s="709">
        <v>44609</v>
      </c>
      <c r="B760" s="16"/>
      <c r="C760" s="1084" t="s">
        <v>14631</v>
      </c>
      <c r="D760" s="1083">
        <v>1820</v>
      </c>
      <c r="E760" s="434"/>
      <c r="F760" s="494">
        <f t="shared" si="16"/>
        <v>2812986657.4999995</v>
      </c>
    </row>
    <row r="761" spans="1:6" ht="15" customHeight="1" x14ac:dyDescent="0.2">
      <c r="A761" s="709">
        <v>44610</v>
      </c>
      <c r="B761" s="16"/>
      <c r="C761" s="1084" t="s">
        <v>14617</v>
      </c>
      <c r="D761" s="1083">
        <v>1613</v>
      </c>
      <c r="E761" s="434"/>
      <c r="F761" s="494">
        <f t="shared" si="16"/>
        <v>2812988270.4999995</v>
      </c>
    </row>
    <row r="762" spans="1:6" ht="15" customHeight="1" x14ac:dyDescent="0.2">
      <c r="A762" s="709">
        <v>44610</v>
      </c>
      <c r="B762" s="16"/>
      <c r="C762" s="1084" t="s">
        <v>14632</v>
      </c>
      <c r="D762" s="1083">
        <v>1410</v>
      </c>
      <c r="E762" s="1082"/>
      <c r="F762" s="494">
        <f t="shared" si="16"/>
        <v>2812989680.4999995</v>
      </c>
    </row>
    <row r="763" spans="1:6" ht="15" customHeight="1" x14ac:dyDescent="0.2">
      <c r="A763" s="709">
        <v>44613</v>
      </c>
      <c r="B763" s="16"/>
      <c r="C763" s="1084" t="s">
        <v>14625</v>
      </c>
      <c r="D763" s="1083">
        <v>191394.34</v>
      </c>
      <c r="E763" s="434"/>
      <c r="F763" s="494">
        <f t="shared" si="16"/>
        <v>2813181074.8399997</v>
      </c>
    </row>
    <row r="764" spans="1:6" ht="15" customHeight="1" x14ac:dyDescent="0.2">
      <c r="A764" s="709">
        <v>44614</v>
      </c>
      <c r="B764" s="16"/>
      <c r="C764" s="1084" t="s">
        <v>14633</v>
      </c>
      <c r="D764" s="1083">
        <v>1620</v>
      </c>
      <c r="E764" s="434"/>
      <c r="F764" s="494">
        <f t="shared" si="16"/>
        <v>2813182694.8399997</v>
      </c>
    </row>
    <row r="765" spans="1:6" ht="15" customHeight="1" x14ac:dyDescent="0.2">
      <c r="A765" s="709">
        <v>44614</v>
      </c>
      <c r="B765" s="16"/>
      <c r="C765" s="1084" t="s">
        <v>14639</v>
      </c>
      <c r="D765" s="1083">
        <v>5643</v>
      </c>
      <c r="E765" s="434"/>
      <c r="F765" s="494">
        <f t="shared" si="16"/>
        <v>2813188337.8399997</v>
      </c>
    </row>
    <row r="766" spans="1:6" ht="15" customHeight="1" x14ac:dyDescent="0.2">
      <c r="A766" s="709">
        <v>44614</v>
      </c>
      <c r="B766" s="16"/>
      <c r="C766" s="1086" t="s">
        <v>14634</v>
      </c>
      <c r="D766" s="1083">
        <v>1039986.45</v>
      </c>
      <c r="E766" s="434"/>
      <c r="F766" s="494">
        <f t="shared" si="16"/>
        <v>2814228324.2899995</v>
      </c>
    </row>
    <row r="767" spans="1:6" ht="15" customHeight="1" x14ac:dyDescent="0.2">
      <c r="A767" s="709">
        <v>44615</v>
      </c>
      <c r="B767" s="16"/>
      <c r="C767" s="1084" t="s">
        <v>14626</v>
      </c>
      <c r="D767" s="1083">
        <v>12245</v>
      </c>
      <c r="E767" s="434"/>
      <c r="F767" s="494">
        <f t="shared" si="16"/>
        <v>2814240569.2899995</v>
      </c>
    </row>
    <row r="768" spans="1:6" ht="15" customHeight="1" x14ac:dyDescent="0.2">
      <c r="A768" s="709">
        <v>44615</v>
      </c>
      <c r="B768" s="16"/>
      <c r="C768" s="1084" t="s">
        <v>14623</v>
      </c>
      <c r="D768" s="1083">
        <v>15400</v>
      </c>
      <c r="E768" s="434"/>
      <c r="F768" s="494">
        <f t="shared" si="16"/>
        <v>2814255969.2899995</v>
      </c>
    </row>
    <row r="769" spans="1:6" ht="15" customHeight="1" x14ac:dyDescent="0.2">
      <c r="A769" s="709">
        <v>44615</v>
      </c>
      <c r="B769" s="16"/>
      <c r="C769" s="1084" t="s">
        <v>14635</v>
      </c>
      <c r="D769" s="1083">
        <v>550</v>
      </c>
      <c r="E769" s="434"/>
      <c r="F769" s="494">
        <f t="shared" si="16"/>
        <v>2814256519.2899995</v>
      </c>
    </row>
    <row r="770" spans="1:6" ht="15" customHeight="1" x14ac:dyDescent="0.2">
      <c r="A770" s="709">
        <v>44615</v>
      </c>
      <c r="B770" s="16"/>
      <c r="C770" s="1084" t="str">
        <f>+C766</f>
        <v>MINISTERIO DE EDUCACION</v>
      </c>
      <c r="D770" s="1083">
        <v>1039986.45</v>
      </c>
      <c r="E770" s="434"/>
      <c r="F770" s="494">
        <f t="shared" si="16"/>
        <v>2815296505.7399993</v>
      </c>
    </row>
    <row r="771" spans="1:6" ht="15" customHeight="1" x14ac:dyDescent="0.2">
      <c r="A771" s="709">
        <v>44616</v>
      </c>
      <c r="B771" s="16"/>
      <c r="C771" s="1084" t="s">
        <v>14636</v>
      </c>
      <c r="D771" s="1083">
        <v>810</v>
      </c>
      <c r="E771" s="434"/>
      <c r="F771" s="494">
        <f t="shared" si="16"/>
        <v>2815297315.7399993</v>
      </c>
    </row>
    <row r="772" spans="1:6" ht="15" customHeight="1" x14ac:dyDescent="0.2">
      <c r="A772" s="709">
        <v>44617</v>
      </c>
      <c r="B772" s="16"/>
      <c r="C772" s="1084" t="s">
        <v>14632</v>
      </c>
      <c r="D772" s="1083">
        <v>1410</v>
      </c>
      <c r="E772" s="434"/>
      <c r="F772" s="494">
        <f t="shared" si="16"/>
        <v>2815298725.7399993</v>
      </c>
    </row>
    <row r="773" spans="1:6" x14ac:dyDescent="0.2">
      <c r="D773" s="1087"/>
    </row>
  </sheetData>
  <mergeCells count="66">
    <mergeCell ref="A734:E734"/>
    <mergeCell ref="A727:F727"/>
    <mergeCell ref="A728:F728"/>
    <mergeCell ref="A729:F729"/>
    <mergeCell ref="A730:F730"/>
    <mergeCell ref="A733:F733"/>
    <mergeCell ref="A367:E367"/>
    <mergeCell ref="A1:F1"/>
    <mergeCell ref="A2:F2"/>
    <mergeCell ref="A3:F3"/>
    <mergeCell ref="A4:F4"/>
    <mergeCell ref="A6:F6"/>
    <mergeCell ref="A7:E7"/>
    <mergeCell ref="A360:F360"/>
    <mergeCell ref="A361:F361"/>
    <mergeCell ref="A362:F362"/>
    <mergeCell ref="A363:F363"/>
    <mergeCell ref="A365:F366"/>
    <mergeCell ref="A554:E554"/>
    <mergeCell ref="A443:F443"/>
    <mergeCell ref="A444:F444"/>
    <mergeCell ref="A445:F445"/>
    <mergeCell ref="A446:F446"/>
    <mergeCell ref="A448:F448"/>
    <mergeCell ref="A449:E449"/>
    <mergeCell ref="A548:F548"/>
    <mergeCell ref="A549:F549"/>
    <mergeCell ref="A550:F550"/>
    <mergeCell ref="A551:F551"/>
    <mergeCell ref="A553:F553"/>
    <mergeCell ref="A591:E591"/>
    <mergeCell ref="A563:F563"/>
    <mergeCell ref="A564:F564"/>
    <mergeCell ref="A565:F565"/>
    <mergeCell ref="A566:F566"/>
    <mergeCell ref="A568:F568"/>
    <mergeCell ref="A569:E569"/>
    <mergeCell ref="A585:F585"/>
    <mergeCell ref="A586:F586"/>
    <mergeCell ref="A587:F587"/>
    <mergeCell ref="A588:F588"/>
    <mergeCell ref="A590:F590"/>
    <mergeCell ref="A622:E622"/>
    <mergeCell ref="A601:F601"/>
    <mergeCell ref="A602:F602"/>
    <mergeCell ref="A603:F603"/>
    <mergeCell ref="A604:F604"/>
    <mergeCell ref="A606:F606"/>
    <mergeCell ref="A607:E607"/>
    <mergeCell ref="A616:F616"/>
    <mergeCell ref="A617:F617"/>
    <mergeCell ref="A618:F618"/>
    <mergeCell ref="A619:F619"/>
    <mergeCell ref="A621:F621"/>
    <mergeCell ref="A717:E717"/>
    <mergeCell ref="A631:F631"/>
    <mergeCell ref="A632:F632"/>
    <mergeCell ref="A633:F633"/>
    <mergeCell ref="A634:F634"/>
    <mergeCell ref="A636:F636"/>
    <mergeCell ref="A637:E637"/>
    <mergeCell ref="A710:F710"/>
    <mergeCell ref="A711:F711"/>
    <mergeCell ref="A712:F712"/>
    <mergeCell ref="A713:F713"/>
    <mergeCell ref="A716:F716"/>
  </mergeCells>
  <pageMargins left="0.70866141732283472" right="0.70866141732283472" top="0.74803149606299213" bottom="0.74803149606299213" header="0.31496062992125984" footer="0.31496062992125984"/>
  <pageSetup scale="71" fitToHeight="40" orientation="portrait" r:id="rId1"/>
  <headerFooter>
    <oddFooter>&amp;RPagina &amp;P de 26</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790"/>
  <sheetViews>
    <sheetView topLeftCell="A669" zoomScaleNormal="100" zoomScaleSheetLayoutView="130" workbookViewId="0">
      <selection activeCell="I678" sqref="I678"/>
    </sheetView>
  </sheetViews>
  <sheetFormatPr baseColWidth="10" defaultRowHeight="11.25" x14ac:dyDescent="0.2"/>
  <cols>
    <col min="1" max="1" width="11.7109375" style="25" customWidth="1"/>
    <col min="2" max="2" width="16.28515625" style="131" customWidth="1"/>
    <col min="3" max="3" width="51.140625" style="25" customWidth="1"/>
    <col min="4" max="4" width="14.7109375" style="68" customWidth="1"/>
    <col min="5" max="5" width="16.85546875" style="106" customWidth="1"/>
    <col min="6" max="6" width="16" style="101" customWidth="1"/>
    <col min="7" max="7" width="11.42578125" style="14"/>
    <col min="8" max="8" width="13" style="14" bestFit="1" customWidth="1"/>
    <col min="9" max="60" width="11.42578125" style="14"/>
    <col min="61" max="16384" width="11.42578125" style="25"/>
  </cols>
  <sheetData>
    <row r="1" spans="1:60" ht="15" x14ac:dyDescent="0.25">
      <c r="A1" s="1171" t="s">
        <v>0</v>
      </c>
      <c r="B1" s="1171"/>
      <c r="C1" s="1171"/>
      <c r="D1" s="1171"/>
      <c r="E1" s="1171"/>
      <c r="F1" s="1171"/>
    </row>
    <row r="2" spans="1:60" ht="15" x14ac:dyDescent="0.25">
      <c r="A2" s="1171" t="s">
        <v>1</v>
      </c>
      <c r="B2" s="1171"/>
      <c r="C2" s="1171"/>
      <c r="D2" s="1171"/>
      <c r="E2" s="1171"/>
      <c r="F2" s="1171"/>
    </row>
    <row r="3" spans="1:60" ht="15" customHeight="1" x14ac:dyDescent="0.25">
      <c r="A3" s="1173" t="s">
        <v>14378</v>
      </c>
      <c r="B3" s="1173"/>
      <c r="C3" s="1173"/>
      <c r="D3" s="1173"/>
      <c r="E3" s="1173"/>
      <c r="F3" s="1173"/>
    </row>
    <row r="4" spans="1:60" ht="15" customHeight="1" x14ac:dyDescent="0.25">
      <c r="A4" s="1173" t="s">
        <v>2</v>
      </c>
      <c r="B4" s="1173"/>
      <c r="C4" s="1173"/>
      <c r="D4" s="1173"/>
      <c r="E4" s="1173"/>
      <c r="F4" s="1173"/>
    </row>
    <row r="5" spans="1:60" ht="15" x14ac:dyDescent="0.25">
      <c r="A5" s="626"/>
      <c r="B5" s="627"/>
      <c r="C5" s="628"/>
      <c r="D5" s="629"/>
      <c r="E5" s="630"/>
      <c r="F5" s="631"/>
      <c r="G5" s="966"/>
    </row>
    <row r="6" spans="1:60" ht="33" customHeight="1" x14ac:dyDescent="0.2">
      <c r="A6" s="1306" t="s">
        <v>3</v>
      </c>
      <c r="B6" s="1307"/>
      <c r="C6" s="1307"/>
      <c r="D6" s="1307"/>
      <c r="E6" s="1307"/>
      <c r="F6" s="1308"/>
      <c r="G6" s="966"/>
    </row>
    <row r="7" spans="1:60" ht="30" customHeight="1" x14ac:dyDescent="0.2">
      <c r="A7" s="1306" t="s">
        <v>4</v>
      </c>
      <c r="B7" s="1307"/>
      <c r="C7" s="1307"/>
      <c r="D7" s="1307"/>
      <c r="E7" s="1308"/>
      <c r="F7" s="718">
        <v>319182283.73000002</v>
      </c>
    </row>
    <row r="8" spans="1:60" ht="12" x14ac:dyDescent="0.2">
      <c r="A8" s="1123" t="s">
        <v>5</v>
      </c>
      <c r="B8" s="1123" t="s">
        <v>6</v>
      </c>
      <c r="C8" s="1123" t="s">
        <v>7</v>
      </c>
      <c r="D8" s="1123" t="s">
        <v>8</v>
      </c>
      <c r="E8" s="1123" t="s">
        <v>9</v>
      </c>
      <c r="F8" s="1123" t="s">
        <v>6180</v>
      </c>
    </row>
    <row r="9" spans="1:60" ht="15" customHeight="1" x14ac:dyDescent="0.2">
      <c r="A9" s="87"/>
      <c r="B9" s="1"/>
      <c r="C9" s="2" t="s">
        <v>11</v>
      </c>
      <c r="D9" s="40">
        <v>68274031.480000004</v>
      </c>
      <c r="E9" s="40"/>
      <c r="F9" s="494">
        <f>F7+D9</f>
        <v>387456315.21000004</v>
      </c>
    </row>
    <row r="10" spans="1:60" ht="15" customHeight="1" x14ac:dyDescent="0.2">
      <c r="A10" s="87"/>
      <c r="B10" s="1"/>
      <c r="C10" s="3" t="s">
        <v>12</v>
      </c>
      <c r="D10" s="40">
        <v>11215418.619999999</v>
      </c>
      <c r="E10" s="40"/>
      <c r="F10" s="494">
        <f>F9+D10</f>
        <v>398671733.83000004</v>
      </c>
    </row>
    <row r="11" spans="1:60" ht="15" customHeight="1" x14ac:dyDescent="0.2">
      <c r="A11" s="87"/>
      <c r="B11" s="1"/>
      <c r="C11" s="2" t="s">
        <v>13</v>
      </c>
      <c r="D11" s="1003"/>
      <c r="E11" s="40"/>
      <c r="F11" s="494">
        <f t="shared" ref="F11:F12" si="0">F10+D11</f>
        <v>398671733.83000004</v>
      </c>
    </row>
    <row r="12" spans="1:60" ht="15" customHeight="1" x14ac:dyDescent="0.2">
      <c r="A12" s="87"/>
      <c r="B12" s="1"/>
      <c r="C12" s="4" t="s">
        <v>31</v>
      </c>
      <c r="D12" s="41">
        <v>609288.28</v>
      </c>
      <c r="E12" s="41"/>
      <c r="F12" s="494">
        <f t="shared" si="0"/>
        <v>399281022.11000001</v>
      </c>
    </row>
    <row r="13" spans="1:60" ht="15" customHeight="1" x14ac:dyDescent="0.2">
      <c r="A13" s="87"/>
      <c r="B13" s="1"/>
      <c r="C13" s="3" t="s">
        <v>12</v>
      </c>
      <c r="D13" s="62"/>
      <c r="E13" s="40">
        <v>4477188.55</v>
      </c>
      <c r="F13" s="494">
        <f>F12-E13</f>
        <v>394803833.56</v>
      </c>
    </row>
    <row r="14" spans="1:60" s="235" customFormat="1" ht="15" customHeight="1" x14ac:dyDescent="0.2">
      <c r="A14" s="1106"/>
      <c r="B14" s="359"/>
      <c r="C14" s="1107" t="s">
        <v>6871</v>
      </c>
      <c r="D14" s="1108"/>
      <c r="E14" s="763">
        <v>6297.5</v>
      </c>
      <c r="F14" s="1109">
        <f>F13-E14</f>
        <v>394797536.06</v>
      </c>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row>
    <row r="15" spans="1:60" s="235" customFormat="1" ht="15" customHeight="1" x14ac:dyDescent="0.2">
      <c r="A15" s="1106"/>
      <c r="B15" s="359"/>
      <c r="C15" s="1107" t="s">
        <v>1090</v>
      </c>
      <c r="D15" s="1108"/>
      <c r="E15" s="711">
        <v>119686.79</v>
      </c>
      <c r="F15" s="1109">
        <f t="shared" ref="F15:F78" si="1">F14-E15</f>
        <v>394677849.26999998</v>
      </c>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row>
    <row r="16" spans="1:60" s="235" customFormat="1" ht="14.25" customHeight="1" x14ac:dyDescent="0.2">
      <c r="A16" s="1106"/>
      <c r="B16" s="359"/>
      <c r="C16" s="1110" t="s">
        <v>2479</v>
      </c>
      <c r="D16" s="1108"/>
      <c r="E16" s="711">
        <v>56822.879999999997</v>
      </c>
      <c r="F16" s="1109">
        <f t="shared" si="1"/>
        <v>394621026.38999999</v>
      </c>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row>
    <row r="17" spans="1:61" s="235" customFormat="1" ht="15" customHeight="1" x14ac:dyDescent="0.2">
      <c r="A17" s="1106"/>
      <c r="B17" s="359"/>
      <c r="C17" s="1110" t="s">
        <v>6870</v>
      </c>
      <c r="D17" s="1108"/>
      <c r="E17" s="711">
        <v>320</v>
      </c>
      <c r="F17" s="1109">
        <f t="shared" si="1"/>
        <v>394620706.38999999</v>
      </c>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row>
    <row r="18" spans="1:61" s="235" customFormat="1" ht="15" customHeight="1" x14ac:dyDescent="0.2">
      <c r="A18" s="1106"/>
      <c r="B18" s="359"/>
      <c r="C18" s="1107" t="s">
        <v>1083</v>
      </c>
      <c r="D18" s="1108"/>
      <c r="E18" s="711">
        <v>2500</v>
      </c>
      <c r="F18" s="1109">
        <f t="shared" si="1"/>
        <v>394618206.38999999</v>
      </c>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row>
    <row r="19" spans="1:61" s="235" customFormat="1" ht="15" customHeight="1" x14ac:dyDescent="0.2">
      <c r="A19" s="1106"/>
      <c r="B19" s="359"/>
      <c r="C19" s="1107" t="s">
        <v>1358</v>
      </c>
      <c r="D19" s="1108"/>
      <c r="E19" s="711">
        <v>175</v>
      </c>
      <c r="F19" s="1109">
        <f t="shared" si="1"/>
        <v>394618031.38999999</v>
      </c>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row>
    <row r="20" spans="1:61" s="235" customFormat="1" ht="15" customHeight="1" x14ac:dyDescent="0.2">
      <c r="A20" s="1106"/>
      <c r="B20" s="359"/>
      <c r="C20" s="1107" t="s">
        <v>14448</v>
      </c>
      <c r="D20" s="1108"/>
      <c r="E20" s="711">
        <v>700</v>
      </c>
      <c r="F20" s="1109">
        <f t="shared" si="1"/>
        <v>394617331.38999999</v>
      </c>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row>
    <row r="21" spans="1:61" s="235" customFormat="1" ht="15" customHeight="1" x14ac:dyDescent="0.2">
      <c r="A21" s="1106"/>
      <c r="B21" s="359"/>
      <c r="C21" s="1110" t="s">
        <v>11719</v>
      </c>
      <c r="D21" s="1108"/>
      <c r="E21" s="711">
        <v>100</v>
      </c>
      <c r="F21" s="1109">
        <f t="shared" si="1"/>
        <v>394617231.38999999</v>
      </c>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row>
    <row r="22" spans="1:61" s="235" customFormat="1" ht="15" customHeight="1" x14ac:dyDescent="0.2">
      <c r="A22" s="1106"/>
      <c r="B22" s="359"/>
      <c r="C22" s="1110" t="s">
        <v>14449</v>
      </c>
      <c r="D22" s="1108"/>
      <c r="E22" s="711">
        <v>4000</v>
      </c>
      <c r="F22" s="1109">
        <f t="shared" si="1"/>
        <v>394613231.38999999</v>
      </c>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row>
    <row r="23" spans="1:61" s="235" customFormat="1" ht="15" customHeight="1" x14ac:dyDescent="0.2">
      <c r="A23" s="1106"/>
      <c r="B23" s="359"/>
      <c r="C23" s="1110" t="s">
        <v>14592</v>
      </c>
      <c r="D23" s="1108"/>
      <c r="E23" s="711">
        <v>2000</v>
      </c>
      <c r="F23" s="1109">
        <f t="shared" si="1"/>
        <v>394611231.38999999</v>
      </c>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row>
    <row r="24" spans="1:61" s="235" customFormat="1" ht="15" customHeight="1" x14ac:dyDescent="0.2">
      <c r="A24" s="1106"/>
      <c r="B24" s="359"/>
      <c r="C24" s="1110" t="s">
        <v>15161</v>
      </c>
      <c r="D24" s="1108"/>
      <c r="E24" s="711">
        <v>58858</v>
      </c>
      <c r="F24" s="1109">
        <f t="shared" si="1"/>
        <v>394552373.38999999</v>
      </c>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row>
    <row r="25" spans="1:61" s="235" customFormat="1" ht="15" customHeight="1" x14ac:dyDescent="0.2">
      <c r="A25" s="1106"/>
      <c r="B25" s="359"/>
      <c r="C25" s="1110" t="s">
        <v>15231</v>
      </c>
      <c r="D25" s="1108"/>
      <c r="E25" s="711">
        <v>7085.1</v>
      </c>
      <c r="F25" s="1109">
        <f t="shared" si="1"/>
        <v>394545288.28999996</v>
      </c>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row>
    <row r="26" spans="1:61" s="235" customFormat="1" ht="15" customHeight="1" x14ac:dyDescent="0.2">
      <c r="A26" s="1106"/>
      <c r="B26" s="359"/>
      <c r="C26" s="1110" t="s">
        <v>15162</v>
      </c>
      <c r="D26" s="1108"/>
      <c r="E26" s="711">
        <v>0.09</v>
      </c>
      <c r="F26" s="1109">
        <f t="shared" si="1"/>
        <v>394545288.19999999</v>
      </c>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row>
    <row r="27" spans="1:61" s="414" customFormat="1" ht="44.25" customHeight="1" x14ac:dyDescent="0.2">
      <c r="A27" s="847">
        <v>44621</v>
      </c>
      <c r="B27" s="92">
        <v>62413</v>
      </c>
      <c r="C27" s="532" t="s">
        <v>14436</v>
      </c>
      <c r="D27" s="416"/>
      <c r="E27" s="535">
        <v>131052.5</v>
      </c>
      <c r="F27" s="1109">
        <f>F26-E27</f>
        <v>394414235.69999999</v>
      </c>
      <c r="G27" s="412"/>
      <c r="H27" s="412"/>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412"/>
      <c r="AY27" s="412"/>
      <c r="AZ27" s="412"/>
      <c r="BA27" s="412"/>
      <c r="BB27" s="412"/>
      <c r="BC27" s="412"/>
      <c r="BD27" s="412"/>
      <c r="BE27" s="412"/>
      <c r="BF27" s="412"/>
      <c r="BG27" s="412"/>
      <c r="BH27" s="412"/>
      <c r="BI27" s="545"/>
    </row>
    <row r="28" spans="1:61" s="412" customFormat="1" ht="48" customHeight="1" x14ac:dyDescent="0.2">
      <c r="A28" s="464">
        <v>44621</v>
      </c>
      <c r="B28" s="5">
        <v>62414</v>
      </c>
      <c r="C28" s="193" t="s">
        <v>14437</v>
      </c>
      <c r="D28" s="394"/>
      <c r="E28" s="42">
        <v>131052.5</v>
      </c>
      <c r="F28" s="494">
        <f t="shared" si="1"/>
        <v>394283183.19999999</v>
      </c>
    </row>
    <row r="29" spans="1:61" s="412" customFormat="1" ht="21" customHeight="1" x14ac:dyDescent="0.2">
      <c r="A29" s="464">
        <v>44621</v>
      </c>
      <c r="B29" s="5">
        <v>62415</v>
      </c>
      <c r="C29" s="193" t="s">
        <v>41</v>
      </c>
      <c r="D29" s="402"/>
      <c r="E29" s="42">
        <v>0</v>
      </c>
      <c r="F29" s="494">
        <f t="shared" si="1"/>
        <v>394283183.19999999</v>
      </c>
    </row>
    <row r="30" spans="1:61" s="412" customFormat="1" ht="49.5" customHeight="1" x14ac:dyDescent="0.2">
      <c r="A30" s="464">
        <v>44621</v>
      </c>
      <c r="B30" s="5">
        <v>62416</v>
      </c>
      <c r="C30" s="193" t="s">
        <v>14438</v>
      </c>
      <c r="D30" s="402"/>
      <c r="E30" s="42">
        <v>282500</v>
      </c>
      <c r="F30" s="494">
        <f t="shared" si="1"/>
        <v>394000683.19999999</v>
      </c>
    </row>
    <row r="31" spans="1:61" s="412" customFormat="1" ht="51" customHeight="1" x14ac:dyDescent="0.2">
      <c r="A31" s="464">
        <v>44622</v>
      </c>
      <c r="B31" s="5" t="s">
        <v>14431</v>
      </c>
      <c r="C31" s="193" t="s">
        <v>14439</v>
      </c>
      <c r="D31" s="402"/>
      <c r="E31" s="42">
        <v>126825</v>
      </c>
      <c r="F31" s="494">
        <f t="shared" si="1"/>
        <v>393873858.19999999</v>
      </c>
    </row>
    <row r="32" spans="1:61" s="412" customFormat="1" ht="66.75" customHeight="1" x14ac:dyDescent="0.2">
      <c r="A32" s="464">
        <v>44622</v>
      </c>
      <c r="B32" s="5" t="s">
        <v>14432</v>
      </c>
      <c r="C32" s="193" t="s">
        <v>14430</v>
      </c>
      <c r="D32" s="402"/>
      <c r="E32" s="42">
        <v>126825</v>
      </c>
      <c r="F32" s="494">
        <f t="shared" si="1"/>
        <v>393747033.19999999</v>
      </c>
    </row>
    <row r="33" spans="1:6" s="412" customFormat="1" ht="41.25" customHeight="1" x14ac:dyDescent="0.2">
      <c r="A33" s="464">
        <v>44622</v>
      </c>
      <c r="B33" s="5" t="s">
        <v>14433</v>
      </c>
      <c r="C33" s="193" t="s">
        <v>14440</v>
      </c>
      <c r="D33" s="402"/>
      <c r="E33" s="42">
        <v>131052.5</v>
      </c>
      <c r="F33" s="494">
        <f t="shared" si="1"/>
        <v>393615980.69999999</v>
      </c>
    </row>
    <row r="34" spans="1:6" s="412" customFormat="1" ht="41.25" customHeight="1" x14ac:dyDescent="0.2">
      <c r="A34" s="464">
        <v>44622</v>
      </c>
      <c r="B34" s="5" t="s">
        <v>14434</v>
      </c>
      <c r="C34" s="193" t="s">
        <v>14441</v>
      </c>
      <c r="D34" s="402"/>
      <c r="E34" s="42">
        <v>24750</v>
      </c>
      <c r="F34" s="494">
        <f t="shared" si="1"/>
        <v>393591230.69999999</v>
      </c>
    </row>
    <row r="35" spans="1:6" s="412" customFormat="1" ht="44.25" customHeight="1" x14ac:dyDescent="0.2">
      <c r="A35" s="464">
        <v>44622</v>
      </c>
      <c r="B35" s="5" t="s">
        <v>14435</v>
      </c>
      <c r="C35" s="193" t="s">
        <v>14442</v>
      </c>
      <c r="D35" s="402"/>
      <c r="E35" s="42">
        <v>557713.81000000006</v>
      </c>
      <c r="F35" s="494">
        <f t="shared" si="1"/>
        <v>393033516.88999999</v>
      </c>
    </row>
    <row r="36" spans="1:6" s="412" customFormat="1" ht="32.25" customHeight="1" x14ac:dyDescent="0.2">
      <c r="A36" s="464">
        <v>44623</v>
      </c>
      <c r="B36" s="5">
        <v>62417</v>
      </c>
      <c r="C36" s="193" t="s">
        <v>14445</v>
      </c>
      <c r="D36" s="402"/>
      <c r="E36" s="42">
        <v>298611.09999999998</v>
      </c>
      <c r="F36" s="494">
        <f t="shared" si="1"/>
        <v>392734905.78999996</v>
      </c>
    </row>
    <row r="37" spans="1:6" s="412" customFormat="1" ht="84.75" customHeight="1" x14ac:dyDescent="0.2">
      <c r="A37" s="464">
        <v>44623</v>
      </c>
      <c r="B37" s="5" t="s">
        <v>14443</v>
      </c>
      <c r="C37" s="193" t="s">
        <v>14446</v>
      </c>
      <c r="D37" s="402"/>
      <c r="E37" s="42">
        <v>9021494.9700000007</v>
      </c>
      <c r="F37" s="494">
        <f t="shared" si="1"/>
        <v>383713410.81999993</v>
      </c>
    </row>
    <row r="38" spans="1:6" s="412" customFormat="1" ht="75.75" customHeight="1" x14ac:dyDescent="0.2">
      <c r="A38" s="464">
        <v>44623</v>
      </c>
      <c r="B38" s="5" t="s">
        <v>14444</v>
      </c>
      <c r="C38" s="193" t="s">
        <v>14447</v>
      </c>
      <c r="D38" s="402"/>
      <c r="E38" s="42">
        <v>22168159.300000001</v>
      </c>
      <c r="F38" s="494">
        <f t="shared" si="1"/>
        <v>361545251.51999992</v>
      </c>
    </row>
    <row r="39" spans="1:6" s="412" customFormat="1" ht="63" customHeight="1" x14ac:dyDescent="0.2">
      <c r="A39" s="464">
        <v>44624</v>
      </c>
      <c r="B39" s="5">
        <v>62418</v>
      </c>
      <c r="C39" s="193" t="s">
        <v>14462</v>
      </c>
      <c r="D39" s="402"/>
      <c r="E39" s="42">
        <v>9000</v>
      </c>
      <c r="F39" s="494">
        <f t="shared" si="1"/>
        <v>361536251.51999992</v>
      </c>
    </row>
    <row r="40" spans="1:6" s="412" customFormat="1" ht="43.5" customHeight="1" x14ac:dyDescent="0.2">
      <c r="A40" s="464">
        <v>44624</v>
      </c>
      <c r="B40" s="5">
        <v>62419</v>
      </c>
      <c r="C40" s="193" t="s">
        <v>14463</v>
      </c>
      <c r="D40" s="402"/>
      <c r="E40" s="42">
        <v>360000</v>
      </c>
      <c r="F40" s="494">
        <f t="shared" si="1"/>
        <v>361176251.51999992</v>
      </c>
    </row>
    <row r="41" spans="1:6" s="412" customFormat="1" ht="104.25" customHeight="1" x14ac:dyDescent="0.2">
      <c r="A41" s="464">
        <v>44624</v>
      </c>
      <c r="B41" s="5">
        <v>62420</v>
      </c>
      <c r="C41" s="193" t="s">
        <v>14464</v>
      </c>
      <c r="D41" s="402"/>
      <c r="E41" s="42">
        <v>50000</v>
      </c>
      <c r="F41" s="494">
        <f t="shared" si="1"/>
        <v>361126251.51999992</v>
      </c>
    </row>
    <row r="42" spans="1:6" s="412" customFormat="1" ht="45" customHeight="1" x14ac:dyDescent="0.2">
      <c r="A42" s="464">
        <v>44624</v>
      </c>
      <c r="B42" s="5">
        <v>62421</v>
      </c>
      <c r="C42" s="193" t="s">
        <v>14465</v>
      </c>
      <c r="D42" s="402"/>
      <c r="E42" s="42">
        <v>178411.46</v>
      </c>
      <c r="F42" s="494">
        <f t="shared" si="1"/>
        <v>360947840.05999994</v>
      </c>
    </row>
    <row r="43" spans="1:6" s="412" customFormat="1" ht="46.5" customHeight="1" x14ac:dyDescent="0.2">
      <c r="A43" s="464">
        <v>44624</v>
      </c>
      <c r="B43" s="5">
        <v>62422</v>
      </c>
      <c r="C43" s="193" t="s">
        <v>14466</v>
      </c>
      <c r="D43" s="402"/>
      <c r="E43" s="42">
        <v>53100</v>
      </c>
      <c r="F43" s="494">
        <f t="shared" si="1"/>
        <v>360894740.05999994</v>
      </c>
    </row>
    <row r="44" spans="1:6" s="412" customFormat="1" ht="39.75" customHeight="1" x14ac:dyDescent="0.2">
      <c r="A44" s="464">
        <v>44624</v>
      </c>
      <c r="B44" s="5">
        <v>62423</v>
      </c>
      <c r="C44" s="193" t="s">
        <v>14467</v>
      </c>
      <c r="D44" s="402"/>
      <c r="E44" s="42">
        <v>237220.18</v>
      </c>
      <c r="F44" s="494">
        <f t="shared" si="1"/>
        <v>360657519.87999994</v>
      </c>
    </row>
    <row r="45" spans="1:6" s="412" customFormat="1" ht="54.75" customHeight="1" x14ac:dyDescent="0.2">
      <c r="A45" s="464">
        <v>44624</v>
      </c>
      <c r="B45" s="5">
        <v>62424</v>
      </c>
      <c r="C45" s="193" t="s">
        <v>14468</v>
      </c>
      <c r="D45" s="402"/>
      <c r="E45" s="42">
        <v>473093.58</v>
      </c>
      <c r="F45" s="494">
        <f t="shared" si="1"/>
        <v>360184426.29999995</v>
      </c>
    </row>
    <row r="46" spans="1:6" s="412" customFormat="1" ht="43.5" customHeight="1" x14ac:dyDescent="0.2">
      <c r="A46" s="464">
        <v>44624</v>
      </c>
      <c r="B46" s="5">
        <v>62425</v>
      </c>
      <c r="C46" s="193" t="s">
        <v>14469</v>
      </c>
      <c r="D46" s="402"/>
      <c r="E46" s="42">
        <v>89979.4</v>
      </c>
      <c r="F46" s="494">
        <f t="shared" si="1"/>
        <v>360094446.89999998</v>
      </c>
    </row>
    <row r="47" spans="1:6" s="412" customFormat="1" ht="34.5" customHeight="1" x14ac:dyDescent="0.2">
      <c r="A47" s="464">
        <v>44624</v>
      </c>
      <c r="B47" s="5">
        <v>62426</v>
      </c>
      <c r="C47" s="193" t="s">
        <v>14470</v>
      </c>
      <c r="D47" s="402"/>
      <c r="E47" s="42">
        <v>149998.09</v>
      </c>
      <c r="F47" s="494">
        <f t="shared" si="1"/>
        <v>359944448.81</v>
      </c>
    </row>
    <row r="48" spans="1:6" s="412" customFormat="1" ht="43.5" customHeight="1" x14ac:dyDescent="0.2">
      <c r="A48" s="464">
        <v>44624</v>
      </c>
      <c r="B48" s="5">
        <v>62427</v>
      </c>
      <c r="C48" s="193" t="s">
        <v>14471</v>
      </c>
      <c r="D48" s="402"/>
      <c r="E48" s="42">
        <v>11997.85</v>
      </c>
      <c r="F48" s="494">
        <f t="shared" si="1"/>
        <v>359932450.95999998</v>
      </c>
    </row>
    <row r="49" spans="1:6" s="412" customFormat="1" ht="46.5" customHeight="1" x14ac:dyDescent="0.2">
      <c r="A49" s="464">
        <v>44624</v>
      </c>
      <c r="B49" s="5">
        <v>62428</v>
      </c>
      <c r="C49" s="193" t="s">
        <v>14472</v>
      </c>
      <c r="D49" s="402"/>
      <c r="E49" s="42">
        <v>114442.88</v>
      </c>
      <c r="F49" s="494">
        <f t="shared" si="1"/>
        <v>359818008.07999998</v>
      </c>
    </row>
    <row r="50" spans="1:6" s="412" customFormat="1" ht="44.25" customHeight="1" x14ac:dyDescent="0.2">
      <c r="A50" s="464">
        <v>44624</v>
      </c>
      <c r="B50" s="5">
        <v>62429</v>
      </c>
      <c r="C50" s="193" t="s">
        <v>14473</v>
      </c>
      <c r="D50" s="408"/>
      <c r="E50" s="42">
        <v>4500</v>
      </c>
      <c r="F50" s="494">
        <f t="shared" si="1"/>
        <v>359813508.07999998</v>
      </c>
    </row>
    <row r="51" spans="1:6" s="412" customFormat="1" ht="48.75" customHeight="1" x14ac:dyDescent="0.2">
      <c r="A51" s="464">
        <v>44624</v>
      </c>
      <c r="B51" s="5">
        <v>62430</v>
      </c>
      <c r="C51" s="193" t="s">
        <v>14474</v>
      </c>
      <c r="D51" s="402"/>
      <c r="E51" s="42">
        <v>6750</v>
      </c>
      <c r="F51" s="494">
        <f t="shared" si="1"/>
        <v>359806758.07999998</v>
      </c>
    </row>
    <row r="52" spans="1:6" s="412" customFormat="1" ht="43.5" customHeight="1" x14ac:dyDescent="0.2">
      <c r="A52" s="464">
        <v>44624</v>
      </c>
      <c r="B52" s="5">
        <v>62431</v>
      </c>
      <c r="C52" s="193" t="s">
        <v>14475</v>
      </c>
      <c r="D52" s="402"/>
      <c r="E52" s="42">
        <v>4500</v>
      </c>
      <c r="F52" s="494">
        <f t="shared" si="1"/>
        <v>359802258.07999998</v>
      </c>
    </row>
    <row r="53" spans="1:6" s="412" customFormat="1" ht="24" customHeight="1" x14ac:dyDescent="0.2">
      <c r="A53" s="464">
        <v>44624</v>
      </c>
      <c r="B53" s="5">
        <v>62432</v>
      </c>
      <c r="C53" s="193" t="s">
        <v>41</v>
      </c>
      <c r="D53" s="402"/>
      <c r="E53" s="42">
        <v>0</v>
      </c>
      <c r="F53" s="494">
        <f t="shared" si="1"/>
        <v>359802258.07999998</v>
      </c>
    </row>
    <row r="54" spans="1:6" s="412" customFormat="1" ht="46.5" customHeight="1" x14ac:dyDescent="0.2">
      <c r="A54" s="464">
        <v>44624</v>
      </c>
      <c r="B54" s="5">
        <v>62433</v>
      </c>
      <c r="C54" s="193" t="s">
        <v>14476</v>
      </c>
      <c r="D54" s="402"/>
      <c r="E54" s="42">
        <v>435829.92</v>
      </c>
      <c r="F54" s="494">
        <f t="shared" si="1"/>
        <v>359366428.15999997</v>
      </c>
    </row>
    <row r="55" spans="1:6" s="412" customFormat="1" ht="45" customHeight="1" x14ac:dyDescent="0.2">
      <c r="A55" s="464">
        <v>44624</v>
      </c>
      <c r="B55" s="5">
        <v>62434</v>
      </c>
      <c r="C55" s="193" t="s">
        <v>14476</v>
      </c>
      <c r="D55" s="402"/>
      <c r="E55" s="42">
        <v>42164.54</v>
      </c>
      <c r="F55" s="494">
        <f t="shared" si="1"/>
        <v>359324263.61999995</v>
      </c>
    </row>
    <row r="56" spans="1:6" s="412" customFormat="1" ht="41.25" customHeight="1" x14ac:dyDescent="0.2">
      <c r="A56" s="464">
        <v>44624</v>
      </c>
      <c r="B56" s="5">
        <v>62435</v>
      </c>
      <c r="C56" s="193" t="s">
        <v>14477</v>
      </c>
      <c r="D56" s="402"/>
      <c r="E56" s="42">
        <v>5400</v>
      </c>
      <c r="F56" s="494">
        <f t="shared" si="1"/>
        <v>359318863.61999995</v>
      </c>
    </row>
    <row r="57" spans="1:6" s="412" customFormat="1" ht="45.75" customHeight="1" x14ac:dyDescent="0.2">
      <c r="A57" s="464">
        <v>44624</v>
      </c>
      <c r="B57" s="5">
        <v>62436</v>
      </c>
      <c r="C57" s="193" t="s">
        <v>14519</v>
      </c>
      <c r="D57" s="402"/>
      <c r="E57" s="42">
        <v>15300</v>
      </c>
      <c r="F57" s="494">
        <f t="shared" si="1"/>
        <v>359303563.61999995</v>
      </c>
    </row>
    <row r="58" spans="1:6" s="412" customFormat="1" ht="43.5" customHeight="1" x14ac:dyDescent="0.2">
      <c r="A58" s="464">
        <v>44624</v>
      </c>
      <c r="B58" s="5">
        <v>62437</v>
      </c>
      <c r="C58" s="193" t="s">
        <v>14478</v>
      </c>
      <c r="D58" s="402"/>
      <c r="E58" s="42">
        <v>20700</v>
      </c>
      <c r="F58" s="494">
        <f t="shared" si="1"/>
        <v>359282863.61999995</v>
      </c>
    </row>
    <row r="59" spans="1:6" s="412" customFormat="1" ht="45" customHeight="1" x14ac:dyDescent="0.2">
      <c r="A59" s="464">
        <v>44624</v>
      </c>
      <c r="B59" s="5">
        <v>62438</v>
      </c>
      <c r="C59" s="193" t="s">
        <v>14479</v>
      </c>
      <c r="D59" s="402"/>
      <c r="E59" s="42">
        <v>10800</v>
      </c>
      <c r="F59" s="494">
        <f t="shared" si="1"/>
        <v>359272063.61999995</v>
      </c>
    </row>
    <row r="60" spans="1:6" s="412" customFormat="1" ht="51.75" customHeight="1" x14ac:dyDescent="0.2">
      <c r="A60" s="464">
        <v>44624</v>
      </c>
      <c r="B60" s="5">
        <v>62439</v>
      </c>
      <c r="C60" s="193" t="s">
        <v>14480</v>
      </c>
      <c r="D60" s="402"/>
      <c r="E60" s="42">
        <v>11979</v>
      </c>
      <c r="F60" s="494">
        <f t="shared" si="1"/>
        <v>359260084.61999995</v>
      </c>
    </row>
    <row r="61" spans="1:6" s="412" customFormat="1" ht="33.75" customHeight="1" x14ac:dyDescent="0.2">
      <c r="A61" s="464">
        <v>44624</v>
      </c>
      <c r="B61" s="5">
        <v>62440</v>
      </c>
      <c r="C61" s="193" t="s">
        <v>14481</v>
      </c>
      <c r="D61" s="402"/>
      <c r="E61" s="42">
        <v>1807.53</v>
      </c>
      <c r="F61" s="494">
        <f t="shared" si="1"/>
        <v>359258277.08999997</v>
      </c>
    </row>
    <row r="62" spans="1:6" s="412" customFormat="1" ht="33.75" customHeight="1" x14ac:dyDescent="0.2">
      <c r="A62" s="464">
        <v>44624</v>
      </c>
      <c r="B62" s="5">
        <v>62441</v>
      </c>
      <c r="C62" s="193" t="s">
        <v>14482</v>
      </c>
      <c r="D62" s="402"/>
      <c r="E62" s="42">
        <v>9267.69</v>
      </c>
      <c r="F62" s="494">
        <f t="shared" si="1"/>
        <v>359249009.39999998</v>
      </c>
    </row>
    <row r="63" spans="1:6" s="412" customFormat="1" ht="44.25" customHeight="1" x14ac:dyDescent="0.2">
      <c r="A63" s="464">
        <v>44624</v>
      </c>
      <c r="B63" s="5">
        <v>62442</v>
      </c>
      <c r="C63" s="193" t="s">
        <v>14483</v>
      </c>
      <c r="D63" s="402"/>
      <c r="E63" s="42">
        <v>245087.02</v>
      </c>
      <c r="F63" s="494">
        <f t="shared" si="1"/>
        <v>359003922.38</v>
      </c>
    </row>
    <row r="64" spans="1:6" s="412" customFormat="1" ht="43.5" customHeight="1" x14ac:dyDescent="0.2">
      <c r="A64" s="464">
        <v>44624</v>
      </c>
      <c r="B64" s="5">
        <v>62443</v>
      </c>
      <c r="C64" s="193" t="s">
        <v>14484</v>
      </c>
      <c r="D64" s="402"/>
      <c r="E64" s="42">
        <v>29518.43</v>
      </c>
      <c r="F64" s="494">
        <f t="shared" si="1"/>
        <v>358974403.94999999</v>
      </c>
    </row>
    <row r="65" spans="1:6" s="412" customFormat="1" ht="54.75" customHeight="1" x14ac:dyDescent="0.2">
      <c r="A65" s="464">
        <v>44624</v>
      </c>
      <c r="B65" s="5">
        <v>62444</v>
      </c>
      <c r="C65" s="193" t="s">
        <v>14485</v>
      </c>
      <c r="D65" s="416"/>
      <c r="E65" s="42">
        <v>62400</v>
      </c>
      <c r="F65" s="494">
        <f t="shared" si="1"/>
        <v>358912003.94999999</v>
      </c>
    </row>
    <row r="66" spans="1:6" s="412" customFormat="1" ht="39" customHeight="1" x14ac:dyDescent="0.2">
      <c r="A66" s="464">
        <v>44624</v>
      </c>
      <c r="B66" s="5">
        <v>62445</v>
      </c>
      <c r="C66" s="193" t="s">
        <v>14486</v>
      </c>
      <c r="D66" s="402"/>
      <c r="E66" s="42">
        <v>4050</v>
      </c>
      <c r="F66" s="494">
        <f t="shared" si="1"/>
        <v>358907953.94999999</v>
      </c>
    </row>
    <row r="67" spans="1:6" s="412" customFormat="1" ht="45" customHeight="1" x14ac:dyDescent="0.2">
      <c r="A67" s="464">
        <v>44624</v>
      </c>
      <c r="B67" s="5">
        <v>62446</v>
      </c>
      <c r="C67" s="193" t="s">
        <v>14487</v>
      </c>
      <c r="D67" s="402"/>
      <c r="E67" s="42">
        <v>7200</v>
      </c>
      <c r="F67" s="494">
        <f t="shared" si="1"/>
        <v>358900753.94999999</v>
      </c>
    </row>
    <row r="68" spans="1:6" s="412" customFormat="1" ht="80.25" customHeight="1" x14ac:dyDescent="0.2">
      <c r="A68" s="464">
        <v>44624</v>
      </c>
      <c r="B68" s="5">
        <v>62447</v>
      </c>
      <c r="C68" s="193" t="s">
        <v>14488</v>
      </c>
      <c r="D68" s="402"/>
      <c r="E68" s="42">
        <v>113000</v>
      </c>
      <c r="F68" s="494">
        <f t="shared" si="1"/>
        <v>358787753.94999999</v>
      </c>
    </row>
    <row r="69" spans="1:6" s="412" customFormat="1" ht="46.5" customHeight="1" x14ac:dyDescent="0.2">
      <c r="A69" s="464">
        <v>44624</v>
      </c>
      <c r="B69" s="5" t="s">
        <v>14489</v>
      </c>
      <c r="C69" s="193" t="s">
        <v>14490</v>
      </c>
      <c r="D69" s="402"/>
      <c r="E69" s="42">
        <v>13500</v>
      </c>
      <c r="F69" s="494">
        <f t="shared" si="1"/>
        <v>358774253.94999999</v>
      </c>
    </row>
    <row r="70" spans="1:6" s="412" customFormat="1" ht="104.25" customHeight="1" x14ac:dyDescent="0.2">
      <c r="A70" s="464">
        <v>44624</v>
      </c>
      <c r="B70" s="5" t="s">
        <v>14491</v>
      </c>
      <c r="C70" s="193" t="s">
        <v>14492</v>
      </c>
      <c r="D70" s="402"/>
      <c r="E70" s="42">
        <v>349848</v>
      </c>
      <c r="F70" s="494">
        <f t="shared" si="1"/>
        <v>358424405.94999999</v>
      </c>
    </row>
    <row r="71" spans="1:6" s="412" customFormat="1" ht="33.75" customHeight="1" x14ac:dyDescent="0.2">
      <c r="A71" s="464">
        <v>44624</v>
      </c>
      <c r="B71" s="5" t="s">
        <v>14493</v>
      </c>
      <c r="C71" s="193" t="s">
        <v>14494</v>
      </c>
      <c r="D71" s="402"/>
      <c r="E71" s="42">
        <v>22500</v>
      </c>
      <c r="F71" s="494">
        <f t="shared" si="1"/>
        <v>358401905.94999999</v>
      </c>
    </row>
    <row r="72" spans="1:6" s="412" customFormat="1" ht="50.25" customHeight="1" x14ac:dyDescent="0.2">
      <c r="A72" s="464">
        <v>44624</v>
      </c>
      <c r="B72" s="5" t="s">
        <v>14495</v>
      </c>
      <c r="C72" s="193" t="s">
        <v>14496</v>
      </c>
      <c r="D72" s="402"/>
      <c r="E72" s="42">
        <v>27000</v>
      </c>
      <c r="F72" s="494">
        <f t="shared" si="1"/>
        <v>358374905.94999999</v>
      </c>
    </row>
    <row r="73" spans="1:6" s="412" customFormat="1" ht="40.5" customHeight="1" x14ac:dyDescent="0.2">
      <c r="A73" s="464">
        <v>44624</v>
      </c>
      <c r="B73" s="5" t="s">
        <v>14497</v>
      </c>
      <c r="C73" s="193" t="s">
        <v>14498</v>
      </c>
      <c r="D73" s="402"/>
      <c r="E73" s="42">
        <v>1800</v>
      </c>
      <c r="F73" s="494">
        <f t="shared" si="1"/>
        <v>358373105.94999999</v>
      </c>
    </row>
    <row r="74" spans="1:6" s="412" customFormat="1" ht="42.75" customHeight="1" x14ac:dyDescent="0.2">
      <c r="A74" s="464">
        <v>44624</v>
      </c>
      <c r="B74" s="5" t="s">
        <v>14499</v>
      </c>
      <c r="C74" s="193" t="s">
        <v>14500</v>
      </c>
      <c r="D74" s="402"/>
      <c r="E74" s="42">
        <v>5400</v>
      </c>
      <c r="F74" s="494">
        <f t="shared" si="1"/>
        <v>358367705.94999999</v>
      </c>
    </row>
    <row r="75" spans="1:6" s="412" customFormat="1" ht="68.25" customHeight="1" x14ac:dyDescent="0.2">
      <c r="A75" s="464">
        <v>44624</v>
      </c>
      <c r="B75" s="5" t="s">
        <v>14501</v>
      </c>
      <c r="C75" s="193" t="s">
        <v>14502</v>
      </c>
      <c r="D75" s="402"/>
      <c r="E75" s="42">
        <v>66600</v>
      </c>
      <c r="F75" s="494">
        <f t="shared" si="1"/>
        <v>358301105.94999999</v>
      </c>
    </row>
    <row r="76" spans="1:6" s="412" customFormat="1" ht="54" customHeight="1" x14ac:dyDescent="0.2">
      <c r="A76" s="464">
        <v>44624</v>
      </c>
      <c r="B76" s="5" t="s">
        <v>14503</v>
      </c>
      <c r="C76" s="193" t="s">
        <v>14504</v>
      </c>
      <c r="D76" s="402"/>
      <c r="E76" s="42">
        <v>18000</v>
      </c>
      <c r="F76" s="494">
        <f t="shared" si="1"/>
        <v>358283105.94999999</v>
      </c>
    </row>
    <row r="77" spans="1:6" s="412" customFormat="1" ht="61.5" customHeight="1" x14ac:dyDescent="0.2">
      <c r="A77" s="464">
        <v>44624</v>
      </c>
      <c r="B77" s="5" t="s">
        <v>14505</v>
      </c>
      <c r="C77" s="193" t="s">
        <v>14506</v>
      </c>
      <c r="D77" s="402"/>
      <c r="E77" s="42">
        <v>22500</v>
      </c>
      <c r="F77" s="494">
        <f t="shared" si="1"/>
        <v>358260605.94999999</v>
      </c>
    </row>
    <row r="78" spans="1:6" s="412" customFormat="1" ht="57" customHeight="1" x14ac:dyDescent="0.2">
      <c r="A78" s="464">
        <v>44624</v>
      </c>
      <c r="B78" s="5" t="s">
        <v>14507</v>
      </c>
      <c r="C78" s="193" t="s">
        <v>14520</v>
      </c>
      <c r="D78" s="402"/>
      <c r="E78" s="42">
        <v>105687.5</v>
      </c>
      <c r="F78" s="494">
        <f t="shared" si="1"/>
        <v>358154918.44999999</v>
      </c>
    </row>
    <row r="79" spans="1:6" s="412" customFormat="1" ht="59.25" customHeight="1" x14ac:dyDescent="0.2">
      <c r="A79" s="464">
        <v>44624</v>
      </c>
      <c r="B79" s="5" t="s">
        <v>14508</v>
      </c>
      <c r="C79" s="193" t="s">
        <v>14509</v>
      </c>
      <c r="D79" s="402"/>
      <c r="E79" s="42">
        <v>126825</v>
      </c>
      <c r="F79" s="494">
        <f t="shared" ref="F79:F142" si="2">F78-E79</f>
        <v>358028093.44999999</v>
      </c>
    </row>
    <row r="80" spans="1:6" s="412" customFormat="1" ht="41.25" customHeight="1" x14ac:dyDescent="0.2">
      <c r="A80" s="464">
        <v>44624</v>
      </c>
      <c r="B80" s="5" t="s">
        <v>14510</v>
      </c>
      <c r="C80" s="193" t="s">
        <v>14511</v>
      </c>
      <c r="D80" s="402"/>
      <c r="E80" s="42">
        <v>25200</v>
      </c>
      <c r="F80" s="494">
        <f t="shared" si="2"/>
        <v>358002893.44999999</v>
      </c>
    </row>
    <row r="81" spans="1:6" s="412" customFormat="1" ht="48.75" customHeight="1" x14ac:dyDescent="0.2">
      <c r="A81" s="464">
        <v>44624</v>
      </c>
      <c r="B81" s="5" t="s">
        <v>14512</v>
      </c>
      <c r="C81" s="193" t="s">
        <v>14521</v>
      </c>
      <c r="D81" s="402"/>
      <c r="E81" s="42">
        <v>13200.03</v>
      </c>
      <c r="F81" s="494">
        <f t="shared" si="2"/>
        <v>357989693.42000002</v>
      </c>
    </row>
    <row r="82" spans="1:6" s="412" customFormat="1" ht="53.25" customHeight="1" x14ac:dyDescent="0.2">
      <c r="A82" s="464">
        <v>44624</v>
      </c>
      <c r="B82" s="5" t="s">
        <v>14513</v>
      </c>
      <c r="C82" s="193" t="s">
        <v>14514</v>
      </c>
      <c r="D82" s="402"/>
      <c r="E82" s="42">
        <v>131052.5</v>
      </c>
      <c r="F82" s="494">
        <f t="shared" si="2"/>
        <v>357858640.92000002</v>
      </c>
    </row>
    <row r="83" spans="1:6" s="412" customFormat="1" ht="51.75" customHeight="1" x14ac:dyDescent="0.2">
      <c r="A83" s="464">
        <v>44624</v>
      </c>
      <c r="B83" s="5" t="s">
        <v>14515</v>
      </c>
      <c r="C83" s="193" t="s">
        <v>14516</v>
      </c>
      <c r="D83" s="402"/>
      <c r="E83" s="42">
        <v>131052.5</v>
      </c>
      <c r="F83" s="494">
        <f t="shared" si="2"/>
        <v>357727588.42000002</v>
      </c>
    </row>
    <row r="84" spans="1:6" s="412" customFormat="1" ht="32.25" customHeight="1" x14ac:dyDescent="0.2">
      <c r="A84" s="464">
        <v>44624</v>
      </c>
      <c r="B84" s="5" t="s">
        <v>14517</v>
      </c>
      <c r="C84" s="193" t="s">
        <v>14518</v>
      </c>
      <c r="D84" s="402"/>
      <c r="E84" s="42">
        <v>22725</v>
      </c>
      <c r="F84" s="494">
        <f t="shared" si="2"/>
        <v>357704863.42000002</v>
      </c>
    </row>
    <row r="85" spans="1:6" s="412" customFormat="1" ht="43.5" customHeight="1" x14ac:dyDescent="0.2">
      <c r="A85" s="464">
        <v>44627</v>
      </c>
      <c r="B85" s="5">
        <v>62448</v>
      </c>
      <c r="C85" s="193" t="s">
        <v>14536</v>
      </c>
      <c r="D85" s="402"/>
      <c r="E85" s="42">
        <v>8910</v>
      </c>
      <c r="F85" s="494">
        <f t="shared" si="2"/>
        <v>357695953.42000002</v>
      </c>
    </row>
    <row r="86" spans="1:6" s="412" customFormat="1" ht="42" customHeight="1" x14ac:dyDescent="0.2">
      <c r="A86" s="464">
        <v>44627</v>
      </c>
      <c r="B86" s="5">
        <v>62449</v>
      </c>
      <c r="C86" s="193" t="s">
        <v>14537</v>
      </c>
      <c r="D86" s="402"/>
      <c r="E86" s="42">
        <v>3600</v>
      </c>
      <c r="F86" s="494">
        <f t="shared" si="2"/>
        <v>357692353.42000002</v>
      </c>
    </row>
    <row r="87" spans="1:6" s="412" customFormat="1" ht="39" customHeight="1" x14ac:dyDescent="0.2">
      <c r="A87" s="464">
        <v>44627</v>
      </c>
      <c r="B87" s="5">
        <v>62450</v>
      </c>
      <c r="C87" s="193" t="s">
        <v>14538</v>
      </c>
      <c r="D87" s="402"/>
      <c r="E87" s="42">
        <v>20070</v>
      </c>
      <c r="F87" s="494">
        <f t="shared" si="2"/>
        <v>357672283.42000002</v>
      </c>
    </row>
    <row r="88" spans="1:6" s="412" customFormat="1" ht="45.75" customHeight="1" x14ac:dyDescent="0.2">
      <c r="A88" s="464">
        <v>44627</v>
      </c>
      <c r="B88" s="5">
        <v>62451</v>
      </c>
      <c r="C88" s="193" t="s">
        <v>14539</v>
      </c>
      <c r="D88" s="402"/>
      <c r="E88" s="42">
        <v>131052.5</v>
      </c>
      <c r="F88" s="494">
        <f t="shared" si="2"/>
        <v>357541230.92000002</v>
      </c>
    </row>
    <row r="89" spans="1:6" s="412" customFormat="1" ht="36.75" customHeight="1" x14ac:dyDescent="0.2">
      <c r="A89" s="464">
        <v>44627</v>
      </c>
      <c r="B89" s="5">
        <v>62452</v>
      </c>
      <c r="C89" s="193" t="s">
        <v>14540</v>
      </c>
      <c r="D89" s="402"/>
      <c r="E89" s="42">
        <v>135635.5</v>
      </c>
      <c r="F89" s="494">
        <f t="shared" si="2"/>
        <v>357405595.42000002</v>
      </c>
    </row>
    <row r="90" spans="1:6" s="412" customFormat="1" ht="40.5" customHeight="1" x14ac:dyDescent="0.2">
      <c r="A90" s="464">
        <v>44627</v>
      </c>
      <c r="B90" s="5">
        <v>62453</v>
      </c>
      <c r="C90" s="193" t="s">
        <v>14541</v>
      </c>
      <c r="D90" s="402"/>
      <c r="E90" s="42">
        <v>9000</v>
      </c>
      <c r="F90" s="494">
        <f t="shared" si="2"/>
        <v>357396595.42000002</v>
      </c>
    </row>
    <row r="91" spans="1:6" s="412" customFormat="1" ht="44.25" customHeight="1" x14ac:dyDescent="0.2">
      <c r="A91" s="464">
        <v>44627</v>
      </c>
      <c r="B91" s="5">
        <v>62454</v>
      </c>
      <c r="C91" s="193" t="s">
        <v>14542</v>
      </c>
      <c r="D91" s="402"/>
      <c r="E91" s="42">
        <v>6300</v>
      </c>
      <c r="F91" s="494">
        <f t="shared" si="2"/>
        <v>357390295.42000002</v>
      </c>
    </row>
    <row r="92" spans="1:6" s="412" customFormat="1" ht="41.25" customHeight="1" x14ac:dyDescent="0.2">
      <c r="A92" s="464">
        <v>44627</v>
      </c>
      <c r="B92" s="5">
        <v>62455</v>
      </c>
      <c r="C92" s="193" t="s">
        <v>14543</v>
      </c>
      <c r="D92" s="402"/>
      <c r="E92" s="42">
        <v>781711.41</v>
      </c>
      <c r="F92" s="494">
        <f t="shared" si="2"/>
        <v>356608584.00999999</v>
      </c>
    </row>
    <row r="93" spans="1:6" s="412" customFormat="1" ht="54.75" customHeight="1" x14ac:dyDescent="0.2">
      <c r="A93" s="464">
        <v>44627</v>
      </c>
      <c r="B93" s="5">
        <v>62456</v>
      </c>
      <c r="C93" s="193" t="s">
        <v>14544</v>
      </c>
      <c r="D93" s="402"/>
      <c r="E93" s="42">
        <v>262105</v>
      </c>
      <c r="F93" s="494">
        <f t="shared" si="2"/>
        <v>356346479.00999999</v>
      </c>
    </row>
    <row r="94" spans="1:6" s="412" customFormat="1" ht="43.5" customHeight="1" x14ac:dyDescent="0.2">
      <c r="A94" s="464">
        <v>44627</v>
      </c>
      <c r="B94" s="5">
        <v>62457</v>
      </c>
      <c r="C94" s="193" t="s">
        <v>14545</v>
      </c>
      <c r="D94" s="402"/>
      <c r="E94" s="42">
        <v>131052.5</v>
      </c>
      <c r="F94" s="494">
        <f t="shared" si="2"/>
        <v>356215426.50999999</v>
      </c>
    </row>
    <row r="95" spans="1:6" s="412" customFormat="1" ht="51.75" customHeight="1" x14ac:dyDescent="0.2">
      <c r="A95" s="464">
        <v>44627</v>
      </c>
      <c r="B95" s="5">
        <v>62458</v>
      </c>
      <c r="C95" s="193" t="s">
        <v>14546</v>
      </c>
      <c r="D95" s="402"/>
      <c r="E95" s="42">
        <v>113000</v>
      </c>
      <c r="F95" s="494">
        <f t="shared" si="2"/>
        <v>356102426.50999999</v>
      </c>
    </row>
    <row r="96" spans="1:6" s="412" customFormat="1" ht="40.5" customHeight="1" x14ac:dyDescent="0.2">
      <c r="A96" s="464">
        <v>44627</v>
      </c>
      <c r="B96" s="5" t="s">
        <v>14524</v>
      </c>
      <c r="C96" s="193" t="s">
        <v>14547</v>
      </c>
      <c r="D96" s="472"/>
      <c r="E96" s="42">
        <v>6750</v>
      </c>
      <c r="F96" s="494">
        <f t="shared" si="2"/>
        <v>356095676.50999999</v>
      </c>
    </row>
    <row r="97" spans="1:6" s="412" customFormat="1" ht="59.25" customHeight="1" x14ac:dyDescent="0.2">
      <c r="A97" s="464">
        <v>44627</v>
      </c>
      <c r="B97" s="5" t="s">
        <v>14525</v>
      </c>
      <c r="C97" s="193" t="s">
        <v>14548</v>
      </c>
      <c r="D97" s="402"/>
      <c r="E97" s="42">
        <v>131052.5</v>
      </c>
      <c r="F97" s="494">
        <f t="shared" si="2"/>
        <v>355964624.00999999</v>
      </c>
    </row>
    <row r="98" spans="1:6" s="412" customFormat="1" ht="34.5" customHeight="1" x14ac:dyDescent="0.2">
      <c r="A98" s="464">
        <v>44627</v>
      </c>
      <c r="B98" s="5" t="s">
        <v>14526</v>
      </c>
      <c r="C98" s="193" t="s">
        <v>14549</v>
      </c>
      <c r="D98" s="402"/>
      <c r="E98" s="42">
        <v>303110.09999999998</v>
      </c>
      <c r="F98" s="494">
        <f t="shared" si="2"/>
        <v>355661513.90999997</v>
      </c>
    </row>
    <row r="99" spans="1:6" s="412" customFormat="1" ht="36" customHeight="1" x14ac:dyDescent="0.2">
      <c r="A99" s="464">
        <v>44627</v>
      </c>
      <c r="B99" s="5" t="s">
        <v>14527</v>
      </c>
      <c r="C99" s="193" t="s">
        <v>14550</v>
      </c>
      <c r="D99" s="402"/>
      <c r="E99" s="42">
        <v>46350</v>
      </c>
      <c r="F99" s="494">
        <f t="shared" si="2"/>
        <v>355615163.90999997</v>
      </c>
    </row>
    <row r="100" spans="1:6" s="412" customFormat="1" ht="33" customHeight="1" x14ac:dyDescent="0.2">
      <c r="A100" s="464">
        <v>44627</v>
      </c>
      <c r="B100" s="5" t="s">
        <v>14528</v>
      </c>
      <c r="C100" s="193" t="s">
        <v>14551</v>
      </c>
      <c r="D100" s="402"/>
      <c r="E100" s="42">
        <v>452750</v>
      </c>
      <c r="F100" s="494">
        <f t="shared" si="2"/>
        <v>355162413.90999997</v>
      </c>
    </row>
    <row r="101" spans="1:6" s="412" customFormat="1" ht="33.75" customHeight="1" x14ac:dyDescent="0.2">
      <c r="A101" s="464">
        <v>44627</v>
      </c>
      <c r="B101" s="5" t="s">
        <v>14529</v>
      </c>
      <c r="C101" s="193" t="s">
        <v>14552</v>
      </c>
      <c r="D101" s="402"/>
      <c r="E101" s="42">
        <v>87840</v>
      </c>
      <c r="F101" s="494">
        <f t="shared" si="2"/>
        <v>355074573.90999997</v>
      </c>
    </row>
    <row r="102" spans="1:6" s="412" customFormat="1" ht="69.75" customHeight="1" x14ac:dyDescent="0.2">
      <c r="A102" s="464">
        <v>44627</v>
      </c>
      <c r="B102" s="5" t="s">
        <v>14530</v>
      </c>
      <c r="C102" s="193" t="s">
        <v>14553</v>
      </c>
      <c r="D102" s="402"/>
      <c r="E102" s="42">
        <v>177555</v>
      </c>
      <c r="F102" s="494">
        <f t="shared" si="2"/>
        <v>354897018.90999997</v>
      </c>
    </row>
    <row r="103" spans="1:6" s="412" customFormat="1" ht="54.75" customHeight="1" x14ac:dyDescent="0.2">
      <c r="A103" s="464">
        <v>44627</v>
      </c>
      <c r="B103" s="5" t="s">
        <v>14531</v>
      </c>
      <c r="C103" s="193" t="s">
        <v>14554</v>
      </c>
      <c r="D103" s="402"/>
      <c r="E103" s="42">
        <v>131052.5</v>
      </c>
      <c r="F103" s="494">
        <f t="shared" si="2"/>
        <v>354765966.40999997</v>
      </c>
    </row>
    <row r="104" spans="1:6" s="412" customFormat="1" ht="30.75" customHeight="1" x14ac:dyDescent="0.2">
      <c r="A104" s="464">
        <v>44627</v>
      </c>
      <c r="B104" s="5" t="s">
        <v>14532</v>
      </c>
      <c r="C104" s="193" t="s">
        <v>14555</v>
      </c>
      <c r="D104" s="402"/>
      <c r="E104" s="42">
        <v>122916.85</v>
      </c>
      <c r="F104" s="494">
        <f t="shared" si="2"/>
        <v>354643049.55999994</v>
      </c>
    </row>
    <row r="105" spans="1:6" s="412" customFormat="1" ht="44.25" customHeight="1" x14ac:dyDescent="0.2">
      <c r="A105" s="464">
        <v>44627</v>
      </c>
      <c r="B105" s="5" t="s">
        <v>14533</v>
      </c>
      <c r="C105" s="193" t="s">
        <v>14556</v>
      </c>
      <c r="D105" s="402"/>
      <c r="E105" s="42">
        <v>36900</v>
      </c>
      <c r="F105" s="494">
        <f t="shared" si="2"/>
        <v>354606149.55999994</v>
      </c>
    </row>
    <row r="106" spans="1:6" s="412" customFormat="1" ht="39" customHeight="1" x14ac:dyDescent="0.2">
      <c r="A106" s="464">
        <v>44627</v>
      </c>
      <c r="B106" s="5" t="s">
        <v>14534</v>
      </c>
      <c r="C106" s="193" t="s">
        <v>14557</v>
      </c>
      <c r="D106" s="402"/>
      <c r="E106" s="42">
        <v>5850</v>
      </c>
      <c r="F106" s="494">
        <f t="shared" si="2"/>
        <v>354600299.55999994</v>
      </c>
    </row>
    <row r="107" spans="1:6" s="412" customFormat="1" ht="89.25" customHeight="1" x14ac:dyDescent="0.2">
      <c r="A107" s="464">
        <v>44627</v>
      </c>
      <c r="B107" s="5" t="s">
        <v>14535</v>
      </c>
      <c r="C107" s="193" t="s">
        <v>14558</v>
      </c>
      <c r="D107" s="402"/>
      <c r="E107" s="42">
        <v>206285.57</v>
      </c>
      <c r="F107" s="494">
        <f t="shared" si="2"/>
        <v>354394013.98999995</v>
      </c>
    </row>
    <row r="108" spans="1:6" s="412" customFormat="1" ht="46.5" customHeight="1" x14ac:dyDescent="0.2">
      <c r="A108" s="464">
        <v>44628</v>
      </c>
      <c r="B108" s="5">
        <v>62459</v>
      </c>
      <c r="C108" s="193" t="s">
        <v>14572</v>
      </c>
      <c r="D108" s="402"/>
      <c r="E108" s="42">
        <v>131052.5</v>
      </c>
      <c r="F108" s="494">
        <f t="shared" si="2"/>
        <v>354262961.48999995</v>
      </c>
    </row>
    <row r="109" spans="1:6" s="412" customFormat="1" ht="45.75" customHeight="1" x14ac:dyDescent="0.2">
      <c r="A109" s="464">
        <v>44628</v>
      </c>
      <c r="B109" s="5">
        <v>62460</v>
      </c>
      <c r="C109" s="193" t="s">
        <v>14573</v>
      </c>
      <c r="D109" s="402"/>
      <c r="E109" s="42">
        <v>13500</v>
      </c>
      <c r="F109" s="494">
        <f t="shared" si="2"/>
        <v>354249461.48999995</v>
      </c>
    </row>
    <row r="110" spans="1:6" s="412" customFormat="1" ht="35.25" customHeight="1" x14ac:dyDescent="0.2">
      <c r="A110" s="464">
        <v>44628</v>
      </c>
      <c r="B110" s="5">
        <v>62461</v>
      </c>
      <c r="C110" s="193" t="s">
        <v>14574</v>
      </c>
      <c r="D110" s="402"/>
      <c r="E110" s="42">
        <v>4500</v>
      </c>
      <c r="F110" s="494">
        <f t="shared" si="2"/>
        <v>354244961.48999995</v>
      </c>
    </row>
    <row r="111" spans="1:6" s="412" customFormat="1" ht="43.5" customHeight="1" x14ac:dyDescent="0.2">
      <c r="A111" s="464">
        <v>44628</v>
      </c>
      <c r="B111" s="5">
        <v>62462</v>
      </c>
      <c r="C111" s="193" t="s">
        <v>14575</v>
      </c>
      <c r="D111" s="402"/>
      <c r="E111" s="42">
        <v>6300</v>
      </c>
      <c r="F111" s="494">
        <f t="shared" si="2"/>
        <v>354238661.48999995</v>
      </c>
    </row>
    <row r="112" spans="1:6" s="412" customFormat="1" ht="45" customHeight="1" x14ac:dyDescent="0.2">
      <c r="A112" s="464">
        <v>44628</v>
      </c>
      <c r="B112" s="5">
        <v>62463</v>
      </c>
      <c r="C112" s="193" t="s">
        <v>14576</v>
      </c>
      <c r="D112" s="402"/>
      <c r="E112" s="42">
        <v>10800</v>
      </c>
      <c r="F112" s="494">
        <f t="shared" si="2"/>
        <v>354227861.48999995</v>
      </c>
    </row>
    <row r="113" spans="1:6" s="412" customFormat="1" ht="41.25" customHeight="1" x14ac:dyDescent="0.2">
      <c r="A113" s="464">
        <v>44628</v>
      </c>
      <c r="B113" s="5">
        <v>62464</v>
      </c>
      <c r="C113" s="193" t="s">
        <v>14577</v>
      </c>
      <c r="D113" s="402"/>
      <c r="E113" s="42">
        <v>8910</v>
      </c>
      <c r="F113" s="494">
        <f t="shared" si="2"/>
        <v>354218951.48999995</v>
      </c>
    </row>
    <row r="114" spans="1:6" s="412" customFormat="1" ht="43.5" customHeight="1" x14ac:dyDescent="0.2">
      <c r="A114" s="464">
        <v>44628</v>
      </c>
      <c r="B114" s="5">
        <v>62465</v>
      </c>
      <c r="C114" s="193" t="s">
        <v>14578</v>
      </c>
      <c r="D114" s="402"/>
      <c r="E114" s="42">
        <v>7110</v>
      </c>
      <c r="F114" s="494">
        <f t="shared" si="2"/>
        <v>354211841.48999995</v>
      </c>
    </row>
    <row r="115" spans="1:6" s="412" customFormat="1" ht="44.25" customHeight="1" x14ac:dyDescent="0.2">
      <c r="A115" s="464">
        <v>44628</v>
      </c>
      <c r="B115" s="5">
        <v>62466</v>
      </c>
      <c r="C115" s="193" t="s">
        <v>14579</v>
      </c>
      <c r="D115" s="402"/>
      <c r="E115" s="42">
        <v>10080</v>
      </c>
      <c r="F115" s="494">
        <f t="shared" si="2"/>
        <v>354201761.48999995</v>
      </c>
    </row>
    <row r="116" spans="1:6" s="706" customFormat="1" ht="21" customHeight="1" x14ac:dyDescent="0.2">
      <c r="A116" s="464">
        <v>44628</v>
      </c>
      <c r="B116" s="5" t="s">
        <v>14559</v>
      </c>
      <c r="C116" s="193" t="s">
        <v>41</v>
      </c>
      <c r="D116" s="705"/>
      <c r="E116" s="42">
        <v>0</v>
      </c>
      <c r="F116" s="494">
        <f t="shared" si="2"/>
        <v>354201761.48999995</v>
      </c>
    </row>
    <row r="117" spans="1:6" s="412" customFormat="1" ht="34.5" customHeight="1" x14ac:dyDescent="0.2">
      <c r="A117" s="464">
        <v>44628</v>
      </c>
      <c r="B117" s="5" t="s">
        <v>14560</v>
      </c>
      <c r="C117" s="193" t="s">
        <v>14580</v>
      </c>
      <c r="D117" s="402"/>
      <c r="E117" s="42">
        <v>999714.4</v>
      </c>
      <c r="F117" s="494">
        <f t="shared" si="2"/>
        <v>353202047.08999997</v>
      </c>
    </row>
    <row r="118" spans="1:6" s="412" customFormat="1" ht="53.25" customHeight="1" x14ac:dyDescent="0.2">
      <c r="A118" s="464">
        <v>44628</v>
      </c>
      <c r="B118" s="5" t="s">
        <v>14561</v>
      </c>
      <c r="C118" s="193" t="s">
        <v>14581</v>
      </c>
      <c r="D118" s="402"/>
      <c r="E118" s="42">
        <v>118370</v>
      </c>
      <c r="F118" s="494">
        <f t="shared" si="2"/>
        <v>353083677.08999997</v>
      </c>
    </row>
    <row r="119" spans="1:6" s="412" customFormat="1" ht="36.75" customHeight="1" x14ac:dyDescent="0.2">
      <c r="A119" s="464">
        <v>44628</v>
      </c>
      <c r="B119" s="5" t="s">
        <v>14562</v>
      </c>
      <c r="C119" s="193" t="s">
        <v>14582</v>
      </c>
      <c r="D119" s="402"/>
      <c r="E119" s="42">
        <v>584658.31000000006</v>
      </c>
      <c r="F119" s="494">
        <f t="shared" si="2"/>
        <v>352499018.77999997</v>
      </c>
    </row>
    <row r="120" spans="1:6" s="412" customFormat="1" ht="52.5" customHeight="1" x14ac:dyDescent="0.2">
      <c r="A120" s="464">
        <v>44628</v>
      </c>
      <c r="B120" s="5" t="s">
        <v>14563</v>
      </c>
      <c r="C120" s="193" t="s">
        <v>14583</v>
      </c>
      <c r="D120" s="402"/>
      <c r="E120" s="42">
        <v>131052.5</v>
      </c>
      <c r="F120" s="494">
        <f t="shared" si="2"/>
        <v>352367966.27999997</v>
      </c>
    </row>
    <row r="121" spans="1:6" s="412" customFormat="1" ht="51" customHeight="1" x14ac:dyDescent="0.2">
      <c r="A121" s="464">
        <v>44628</v>
      </c>
      <c r="B121" s="5" t="s">
        <v>14564</v>
      </c>
      <c r="C121" s="193" t="s">
        <v>14584</v>
      </c>
      <c r="D121" s="402"/>
      <c r="E121" s="42">
        <v>93005</v>
      </c>
      <c r="F121" s="494">
        <f t="shared" si="2"/>
        <v>352274961.27999997</v>
      </c>
    </row>
    <row r="122" spans="1:6" s="412" customFormat="1" ht="41.25" customHeight="1" x14ac:dyDescent="0.2">
      <c r="A122" s="464">
        <v>44628</v>
      </c>
      <c r="B122" s="5" t="s">
        <v>14565</v>
      </c>
      <c r="C122" s="193" t="s">
        <v>14585</v>
      </c>
      <c r="D122" s="402"/>
      <c r="E122" s="42">
        <v>5940</v>
      </c>
      <c r="F122" s="494">
        <f t="shared" si="2"/>
        <v>352269021.27999997</v>
      </c>
    </row>
    <row r="123" spans="1:6" s="412" customFormat="1" ht="64.5" customHeight="1" x14ac:dyDescent="0.2">
      <c r="A123" s="464">
        <v>44628</v>
      </c>
      <c r="B123" s="5" t="s">
        <v>14566</v>
      </c>
      <c r="C123" s="193" t="s">
        <v>14586</v>
      </c>
      <c r="D123" s="402"/>
      <c r="E123" s="42">
        <v>31640</v>
      </c>
      <c r="F123" s="494">
        <f t="shared" si="2"/>
        <v>352237381.27999997</v>
      </c>
    </row>
    <row r="124" spans="1:6" s="412" customFormat="1" ht="42" customHeight="1" x14ac:dyDescent="0.2">
      <c r="A124" s="464">
        <v>44628</v>
      </c>
      <c r="B124" s="5" t="s">
        <v>14567</v>
      </c>
      <c r="C124" s="193" t="s">
        <v>14587</v>
      </c>
      <c r="D124" s="402"/>
      <c r="E124" s="42">
        <v>54000</v>
      </c>
      <c r="F124" s="494">
        <f t="shared" si="2"/>
        <v>352183381.27999997</v>
      </c>
    </row>
    <row r="125" spans="1:6" s="412" customFormat="1" ht="43.5" customHeight="1" x14ac:dyDescent="0.2">
      <c r="A125" s="464">
        <v>44628</v>
      </c>
      <c r="B125" s="5" t="s">
        <v>14568</v>
      </c>
      <c r="C125" s="193" t="s">
        <v>14588</v>
      </c>
      <c r="D125" s="402"/>
      <c r="E125" s="42">
        <v>5850</v>
      </c>
      <c r="F125" s="494">
        <f t="shared" si="2"/>
        <v>352177531.27999997</v>
      </c>
    </row>
    <row r="126" spans="1:6" s="412" customFormat="1" ht="51" customHeight="1" x14ac:dyDescent="0.2">
      <c r="A126" s="464">
        <v>44628</v>
      </c>
      <c r="B126" s="5" t="s">
        <v>14569</v>
      </c>
      <c r="C126" s="193" t="s">
        <v>14589</v>
      </c>
      <c r="D126" s="402"/>
      <c r="E126" s="42">
        <v>118370</v>
      </c>
      <c r="F126" s="494">
        <f t="shared" si="2"/>
        <v>352059161.27999997</v>
      </c>
    </row>
    <row r="127" spans="1:6" s="412" customFormat="1" ht="40.5" customHeight="1" x14ac:dyDescent="0.2">
      <c r="A127" s="464">
        <v>44628</v>
      </c>
      <c r="B127" s="5" t="s">
        <v>14570</v>
      </c>
      <c r="C127" s="193" t="s">
        <v>14590</v>
      </c>
      <c r="D127" s="402"/>
      <c r="E127" s="42">
        <v>1140000</v>
      </c>
      <c r="F127" s="494">
        <f t="shared" si="2"/>
        <v>350919161.27999997</v>
      </c>
    </row>
    <row r="128" spans="1:6" s="412" customFormat="1" ht="45.75" customHeight="1" x14ac:dyDescent="0.2">
      <c r="A128" s="464">
        <v>44628</v>
      </c>
      <c r="B128" s="5" t="s">
        <v>14571</v>
      </c>
      <c r="C128" s="193" t="s">
        <v>14591</v>
      </c>
      <c r="D128" s="402"/>
      <c r="E128" s="42">
        <v>122597.5</v>
      </c>
      <c r="F128" s="494">
        <f t="shared" si="2"/>
        <v>350796563.77999997</v>
      </c>
    </row>
    <row r="129" spans="1:6" s="412" customFormat="1" ht="49.5" customHeight="1" x14ac:dyDescent="0.2">
      <c r="A129" s="464">
        <v>44629</v>
      </c>
      <c r="B129" s="5">
        <v>62467</v>
      </c>
      <c r="C129" s="193" t="s">
        <v>14644</v>
      </c>
      <c r="D129" s="402"/>
      <c r="E129" s="42">
        <v>45000</v>
      </c>
      <c r="F129" s="494">
        <f t="shared" si="2"/>
        <v>350751563.77999997</v>
      </c>
    </row>
    <row r="130" spans="1:6" s="412" customFormat="1" ht="50.25" customHeight="1" x14ac:dyDescent="0.2">
      <c r="A130" s="464">
        <v>44629</v>
      </c>
      <c r="B130" s="5">
        <v>62468</v>
      </c>
      <c r="C130" s="193" t="s">
        <v>14645</v>
      </c>
      <c r="D130" s="402"/>
      <c r="E130" s="42">
        <v>45450</v>
      </c>
      <c r="F130" s="494">
        <f t="shared" si="2"/>
        <v>350706113.77999997</v>
      </c>
    </row>
    <row r="131" spans="1:6" s="412" customFormat="1" ht="31.5" customHeight="1" x14ac:dyDescent="0.2">
      <c r="A131" s="464">
        <v>44629</v>
      </c>
      <c r="B131" s="5">
        <v>62469</v>
      </c>
      <c r="C131" s="193" t="s">
        <v>14646</v>
      </c>
      <c r="D131" s="402"/>
      <c r="E131" s="42">
        <v>5400</v>
      </c>
      <c r="F131" s="494">
        <f t="shared" si="2"/>
        <v>350700713.77999997</v>
      </c>
    </row>
    <row r="132" spans="1:6" s="412" customFormat="1" ht="42" customHeight="1" x14ac:dyDescent="0.2">
      <c r="A132" s="464">
        <v>44629</v>
      </c>
      <c r="B132" s="5">
        <v>62470</v>
      </c>
      <c r="C132" s="193" t="s">
        <v>14647</v>
      </c>
      <c r="D132" s="402"/>
      <c r="E132" s="42">
        <v>1377924.43</v>
      </c>
      <c r="F132" s="494">
        <f t="shared" si="2"/>
        <v>349322789.34999996</v>
      </c>
    </row>
    <row r="133" spans="1:6" s="412" customFormat="1" ht="55.5" customHeight="1" x14ac:dyDescent="0.2">
      <c r="A133" s="464">
        <v>44629</v>
      </c>
      <c r="B133" s="5">
        <v>62471</v>
      </c>
      <c r="C133" s="193" t="s">
        <v>14648</v>
      </c>
      <c r="D133" s="402"/>
      <c r="E133" s="42">
        <v>118370</v>
      </c>
      <c r="F133" s="494">
        <f t="shared" si="2"/>
        <v>349204419.34999996</v>
      </c>
    </row>
    <row r="134" spans="1:6" s="412" customFormat="1" ht="45.75" customHeight="1" x14ac:dyDescent="0.2">
      <c r="A134" s="464">
        <v>44629</v>
      </c>
      <c r="B134" s="5">
        <v>62472</v>
      </c>
      <c r="C134" s="193" t="s">
        <v>14649</v>
      </c>
      <c r="D134" s="402"/>
      <c r="E134" s="42">
        <v>18000</v>
      </c>
      <c r="F134" s="494">
        <f t="shared" si="2"/>
        <v>349186419.34999996</v>
      </c>
    </row>
    <row r="135" spans="1:6" s="412" customFormat="1" ht="34.5" customHeight="1" x14ac:dyDescent="0.2">
      <c r="A135" s="464">
        <v>44629</v>
      </c>
      <c r="B135" s="5" t="s">
        <v>14643</v>
      </c>
      <c r="C135" s="193" t="s">
        <v>14650</v>
      </c>
      <c r="D135" s="402"/>
      <c r="E135" s="42">
        <v>9000</v>
      </c>
      <c r="F135" s="494">
        <f t="shared" si="2"/>
        <v>349177419.34999996</v>
      </c>
    </row>
    <row r="136" spans="1:6" s="412" customFormat="1" ht="37.5" customHeight="1" x14ac:dyDescent="0.2">
      <c r="A136" s="464">
        <v>44629</v>
      </c>
      <c r="B136" s="5">
        <v>62474</v>
      </c>
      <c r="C136" s="193" t="s">
        <v>14651</v>
      </c>
      <c r="D136" s="402"/>
      <c r="E136" s="42">
        <v>5400</v>
      </c>
      <c r="F136" s="494">
        <f t="shared" si="2"/>
        <v>349172019.34999996</v>
      </c>
    </row>
    <row r="137" spans="1:6" s="412" customFormat="1" ht="45" customHeight="1" x14ac:dyDescent="0.2">
      <c r="A137" s="464">
        <v>44629</v>
      </c>
      <c r="B137" s="5">
        <v>62475</v>
      </c>
      <c r="C137" s="193" t="s">
        <v>14652</v>
      </c>
      <c r="D137" s="402"/>
      <c r="E137" s="42">
        <v>9000</v>
      </c>
      <c r="F137" s="494">
        <f t="shared" si="2"/>
        <v>349163019.34999996</v>
      </c>
    </row>
    <row r="138" spans="1:6" s="412" customFormat="1" ht="39.75" customHeight="1" x14ac:dyDescent="0.2">
      <c r="A138" s="464">
        <v>44629</v>
      </c>
      <c r="B138" s="5">
        <v>62476</v>
      </c>
      <c r="C138" s="193" t="s">
        <v>14653</v>
      </c>
      <c r="D138" s="402"/>
      <c r="E138" s="42">
        <v>4500</v>
      </c>
      <c r="F138" s="494">
        <f t="shared" si="2"/>
        <v>349158519.34999996</v>
      </c>
    </row>
    <row r="139" spans="1:6" s="412" customFormat="1" ht="46.5" customHeight="1" x14ac:dyDescent="0.2">
      <c r="A139" s="464">
        <v>44629</v>
      </c>
      <c r="B139" s="5">
        <v>62477</v>
      </c>
      <c r="C139" s="193" t="s">
        <v>14654</v>
      </c>
      <c r="D139" s="402"/>
      <c r="E139" s="42">
        <v>24750</v>
      </c>
      <c r="F139" s="494">
        <f t="shared" si="2"/>
        <v>349133769.34999996</v>
      </c>
    </row>
    <row r="140" spans="1:6" s="412" customFormat="1" ht="42" customHeight="1" x14ac:dyDescent="0.2">
      <c r="A140" s="464">
        <v>44629</v>
      </c>
      <c r="B140" s="5">
        <v>62478</v>
      </c>
      <c r="C140" s="193" t="s">
        <v>14655</v>
      </c>
      <c r="D140" s="402"/>
      <c r="E140" s="42">
        <v>15930</v>
      </c>
      <c r="F140" s="494">
        <f t="shared" si="2"/>
        <v>349117839.34999996</v>
      </c>
    </row>
    <row r="141" spans="1:6" s="412" customFormat="1" ht="53.25" customHeight="1" x14ac:dyDescent="0.2">
      <c r="A141" s="464">
        <v>44629</v>
      </c>
      <c r="B141" s="5" t="s">
        <v>14641</v>
      </c>
      <c r="C141" s="193" t="s">
        <v>14656</v>
      </c>
      <c r="D141" s="402"/>
      <c r="E141" s="42">
        <v>126825</v>
      </c>
      <c r="F141" s="494">
        <f t="shared" si="2"/>
        <v>348991014.34999996</v>
      </c>
    </row>
    <row r="142" spans="1:6" s="412" customFormat="1" ht="46.5" customHeight="1" x14ac:dyDescent="0.2">
      <c r="A142" s="464">
        <v>44629</v>
      </c>
      <c r="B142" s="5" t="s">
        <v>14642</v>
      </c>
      <c r="C142" s="193" t="s">
        <v>14657</v>
      </c>
      <c r="D142" s="402"/>
      <c r="E142" s="42">
        <v>6750</v>
      </c>
      <c r="F142" s="494">
        <f t="shared" si="2"/>
        <v>348984264.34999996</v>
      </c>
    </row>
    <row r="143" spans="1:6" s="412" customFormat="1" ht="65.25" customHeight="1" x14ac:dyDescent="0.2">
      <c r="A143" s="464">
        <v>44630</v>
      </c>
      <c r="B143" s="5">
        <v>62479</v>
      </c>
      <c r="C143" s="193" t="s">
        <v>14704</v>
      </c>
      <c r="D143" s="402"/>
      <c r="E143" s="42">
        <v>121500</v>
      </c>
      <c r="F143" s="494">
        <f t="shared" ref="F143:F206" si="3">F142-E143</f>
        <v>348862764.34999996</v>
      </c>
    </row>
    <row r="144" spans="1:6" s="412" customFormat="1" ht="106.5" customHeight="1" x14ac:dyDescent="0.2">
      <c r="A144" s="464">
        <v>44630</v>
      </c>
      <c r="B144" s="5">
        <v>62480</v>
      </c>
      <c r="C144" s="193" t="s">
        <v>14705</v>
      </c>
      <c r="D144" s="402"/>
      <c r="E144" s="42">
        <v>113000</v>
      </c>
      <c r="F144" s="494">
        <f t="shared" si="3"/>
        <v>348749764.34999996</v>
      </c>
    </row>
    <row r="145" spans="1:6" s="412" customFormat="1" ht="30" customHeight="1" x14ac:dyDescent="0.2">
      <c r="A145" s="464">
        <v>44630</v>
      </c>
      <c r="B145" s="5">
        <v>62481</v>
      </c>
      <c r="C145" s="193" t="s">
        <v>14706</v>
      </c>
      <c r="D145" s="402"/>
      <c r="E145" s="42">
        <v>9000</v>
      </c>
      <c r="F145" s="494">
        <f t="shared" si="3"/>
        <v>348740764.34999996</v>
      </c>
    </row>
    <row r="146" spans="1:6" s="412" customFormat="1" ht="51" customHeight="1" x14ac:dyDescent="0.2">
      <c r="A146" s="464">
        <v>44630</v>
      </c>
      <c r="B146" s="5">
        <v>62482</v>
      </c>
      <c r="C146" s="193" t="s">
        <v>14707</v>
      </c>
      <c r="D146" s="402"/>
      <c r="E146" s="42">
        <v>17818.36</v>
      </c>
      <c r="F146" s="494">
        <f t="shared" si="3"/>
        <v>348722945.98999995</v>
      </c>
    </row>
    <row r="147" spans="1:6" s="412" customFormat="1" ht="43.5" customHeight="1" x14ac:dyDescent="0.2">
      <c r="A147" s="464">
        <v>44630</v>
      </c>
      <c r="B147" s="5">
        <v>62483</v>
      </c>
      <c r="C147" s="193" t="s">
        <v>14708</v>
      </c>
      <c r="D147" s="402"/>
      <c r="E147" s="42">
        <v>88510.46</v>
      </c>
      <c r="F147" s="494">
        <f t="shared" si="3"/>
        <v>348634435.52999997</v>
      </c>
    </row>
    <row r="148" spans="1:6" s="412" customFormat="1" ht="46.5" customHeight="1" x14ac:dyDescent="0.2">
      <c r="A148" s="464">
        <v>44630</v>
      </c>
      <c r="B148" s="5">
        <v>62484</v>
      </c>
      <c r="C148" s="193" t="s">
        <v>14709</v>
      </c>
      <c r="D148" s="402"/>
      <c r="E148" s="42">
        <v>16200</v>
      </c>
      <c r="F148" s="494">
        <f t="shared" si="3"/>
        <v>348618235.52999997</v>
      </c>
    </row>
    <row r="149" spans="1:6" s="412" customFormat="1" ht="21" customHeight="1" x14ac:dyDescent="0.2">
      <c r="A149" s="464">
        <v>44630</v>
      </c>
      <c r="B149" s="5">
        <v>62485</v>
      </c>
      <c r="C149" s="193" t="s">
        <v>41</v>
      </c>
      <c r="D149" s="402"/>
      <c r="E149" s="42">
        <v>0</v>
      </c>
      <c r="F149" s="494">
        <f t="shared" si="3"/>
        <v>348618235.52999997</v>
      </c>
    </row>
    <row r="150" spans="1:6" s="412" customFormat="1" ht="42" customHeight="1" x14ac:dyDescent="0.2">
      <c r="A150" s="464">
        <v>44630</v>
      </c>
      <c r="B150" s="5">
        <v>62486</v>
      </c>
      <c r="C150" s="193" t="s">
        <v>14710</v>
      </c>
      <c r="D150" s="402"/>
      <c r="E150" s="42">
        <v>3150</v>
      </c>
      <c r="F150" s="494">
        <f t="shared" si="3"/>
        <v>348615085.52999997</v>
      </c>
    </row>
    <row r="151" spans="1:6" s="412" customFormat="1" ht="45.75" customHeight="1" x14ac:dyDescent="0.2">
      <c r="A151" s="464">
        <v>44630</v>
      </c>
      <c r="B151" s="5">
        <v>62487</v>
      </c>
      <c r="C151" s="193" t="s">
        <v>14711</v>
      </c>
      <c r="D151" s="402"/>
      <c r="E151" s="42">
        <v>13500</v>
      </c>
      <c r="F151" s="494">
        <f t="shared" si="3"/>
        <v>348601585.52999997</v>
      </c>
    </row>
    <row r="152" spans="1:6" s="412" customFormat="1" ht="32.25" customHeight="1" x14ac:dyDescent="0.2">
      <c r="A152" s="464">
        <v>44630</v>
      </c>
      <c r="B152" s="5">
        <v>62488</v>
      </c>
      <c r="C152" s="193" t="s">
        <v>14712</v>
      </c>
      <c r="D152" s="402"/>
      <c r="E152" s="42">
        <v>15930</v>
      </c>
      <c r="F152" s="494">
        <f t="shared" si="3"/>
        <v>348585655.52999997</v>
      </c>
    </row>
    <row r="153" spans="1:6" s="412" customFormat="1" ht="42" customHeight="1" x14ac:dyDescent="0.2">
      <c r="A153" s="464">
        <v>44630</v>
      </c>
      <c r="B153" s="5">
        <v>62489</v>
      </c>
      <c r="C153" s="193" t="s">
        <v>14713</v>
      </c>
      <c r="D153" s="402"/>
      <c r="E153" s="42">
        <v>3510</v>
      </c>
      <c r="F153" s="494">
        <f t="shared" si="3"/>
        <v>348582145.52999997</v>
      </c>
    </row>
    <row r="154" spans="1:6" s="412" customFormat="1" ht="41.25" customHeight="1" x14ac:dyDescent="0.2">
      <c r="A154" s="464">
        <v>44630</v>
      </c>
      <c r="B154" s="5">
        <v>62490</v>
      </c>
      <c r="C154" s="193" t="s">
        <v>14714</v>
      </c>
      <c r="D154" s="402"/>
      <c r="E154" s="42">
        <v>3600</v>
      </c>
      <c r="F154" s="494">
        <f t="shared" si="3"/>
        <v>348578545.52999997</v>
      </c>
    </row>
    <row r="155" spans="1:6" s="275" customFormat="1" ht="68.25" customHeight="1" x14ac:dyDescent="0.2">
      <c r="A155" s="464">
        <v>44630</v>
      </c>
      <c r="B155" s="5">
        <v>62491</v>
      </c>
      <c r="C155" s="193" t="s">
        <v>14715</v>
      </c>
      <c r="D155" s="266"/>
      <c r="E155" s="42">
        <v>127125</v>
      </c>
      <c r="F155" s="494">
        <f t="shared" si="3"/>
        <v>348451420.52999997</v>
      </c>
    </row>
    <row r="156" spans="1:6" s="275" customFormat="1" ht="39.75" customHeight="1" x14ac:dyDescent="0.2">
      <c r="A156" s="464">
        <v>44630</v>
      </c>
      <c r="B156" s="5">
        <v>62492</v>
      </c>
      <c r="C156" s="193" t="s">
        <v>14716</v>
      </c>
      <c r="D156" s="266"/>
      <c r="E156" s="42">
        <v>2940</v>
      </c>
      <c r="F156" s="494">
        <f t="shared" si="3"/>
        <v>348448480.52999997</v>
      </c>
    </row>
    <row r="157" spans="1:6" s="275" customFormat="1" ht="27" customHeight="1" x14ac:dyDescent="0.2">
      <c r="A157" s="464">
        <v>44630</v>
      </c>
      <c r="B157" s="5">
        <v>62493</v>
      </c>
      <c r="C157" s="193" t="s">
        <v>14717</v>
      </c>
      <c r="D157" s="266"/>
      <c r="E157" s="42">
        <v>117000</v>
      </c>
      <c r="F157" s="494">
        <f t="shared" si="3"/>
        <v>348331480.52999997</v>
      </c>
    </row>
    <row r="158" spans="1:6" s="275" customFormat="1" ht="44.25" customHeight="1" x14ac:dyDescent="0.2">
      <c r="A158" s="464">
        <v>44630</v>
      </c>
      <c r="B158" s="5">
        <v>62494</v>
      </c>
      <c r="C158" s="193" t="s">
        <v>14718</v>
      </c>
      <c r="D158" s="266"/>
      <c r="E158" s="42">
        <v>145717.70000000001</v>
      </c>
      <c r="F158" s="494">
        <f t="shared" si="3"/>
        <v>348185762.82999998</v>
      </c>
    </row>
    <row r="159" spans="1:6" s="275" customFormat="1" ht="45" customHeight="1" x14ac:dyDescent="0.2">
      <c r="A159" s="464">
        <v>44630</v>
      </c>
      <c r="B159" s="5">
        <v>62495</v>
      </c>
      <c r="C159" s="193" t="s">
        <v>14719</v>
      </c>
      <c r="D159" s="266"/>
      <c r="E159" s="42">
        <v>8100</v>
      </c>
      <c r="F159" s="494">
        <f t="shared" si="3"/>
        <v>348177662.82999998</v>
      </c>
    </row>
    <row r="160" spans="1:6" s="275" customFormat="1" ht="75" customHeight="1" x14ac:dyDescent="0.2">
      <c r="A160" s="464">
        <v>44630</v>
      </c>
      <c r="B160" s="5">
        <v>62496</v>
      </c>
      <c r="C160" s="193" t="s">
        <v>14720</v>
      </c>
      <c r="D160" s="266"/>
      <c r="E160" s="42">
        <v>113000</v>
      </c>
      <c r="F160" s="494">
        <f t="shared" si="3"/>
        <v>348064662.82999998</v>
      </c>
    </row>
    <row r="161" spans="1:6" s="275" customFormat="1" ht="42.75" customHeight="1" x14ac:dyDescent="0.2">
      <c r="A161" s="464">
        <v>44630</v>
      </c>
      <c r="B161" s="5" t="s">
        <v>14695</v>
      </c>
      <c r="C161" s="193" t="s">
        <v>14721</v>
      </c>
      <c r="D161" s="266"/>
      <c r="E161" s="42">
        <v>126825</v>
      </c>
      <c r="F161" s="494">
        <f t="shared" si="3"/>
        <v>347937837.82999998</v>
      </c>
    </row>
    <row r="162" spans="1:6" s="275" customFormat="1" ht="50.25" customHeight="1" x14ac:dyDescent="0.2">
      <c r="A162" s="464">
        <v>44630</v>
      </c>
      <c r="B162" s="5" t="s">
        <v>14696</v>
      </c>
      <c r="C162" s="193" t="s">
        <v>14722</v>
      </c>
      <c r="D162" s="266"/>
      <c r="E162" s="42">
        <v>24750</v>
      </c>
      <c r="F162" s="494">
        <f t="shared" si="3"/>
        <v>347913087.82999998</v>
      </c>
    </row>
    <row r="163" spans="1:6" s="275" customFormat="1" ht="48.75" customHeight="1" x14ac:dyDescent="0.2">
      <c r="A163" s="464">
        <v>44630</v>
      </c>
      <c r="B163" s="5" t="s">
        <v>14697</v>
      </c>
      <c r="C163" s="193" t="s">
        <v>14723</v>
      </c>
      <c r="D163" s="266"/>
      <c r="E163" s="42">
        <v>131052.5</v>
      </c>
      <c r="F163" s="494">
        <f t="shared" si="3"/>
        <v>347782035.32999998</v>
      </c>
    </row>
    <row r="164" spans="1:6" s="275" customFormat="1" ht="54" customHeight="1" x14ac:dyDescent="0.2">
      <c r="A164" s="464">
        <v>44630</v>
      </c>
      <c r="B164" s="5" t="s">
        <v>14698</v>
      </c>
      <c r="C164" s="193" t="s">
        <v>14724</v>
      </c>
      <c r="D164" s="266"/>
      <c r="E164" s="42">
        <v>131052.5</v>
      </c>
      <c r="F164" s="494">
        <f t="shared" si="3"/>
        <v>347650982.82999998</v>
      </c>
    </row>
    <row r="165" spans="1:6" s="275" customFormat="1" ht="43.5" customHeight="1" x14ac:dyDescent="0.2">
      <c r="A165" s="464">
        <v>44630</v>
      </c>
      <c r="B165" s="5" t="s">
        <v>14699</v>
      </c>
      <c r="C165" s="193" t="s">
        <v>14725</v>
      </c>
      <c r="D165" s="266"/>
      <c r="E165" s="42">
        <v>33300</v>
      </c>
      <c r="F165" s="494">
        <f t="shared" si="3"/>
        <v>347617682.82999998</v>
      </c>
    </row>
    <row r="166" spans="1:6" s="275" customFormat="1" ht="74.25" customHeight="1" x14ac:dyDescent="0.2">
      <c r="A166" s="464">
        <v>44630</v>
      </c>
      <c r="B166" s="5" t="s">
        <v>14700</v>
      </c>
      <c r="C166" s="193" t="s">
        <v>14726</v>
      </c>
      <c r="D166" s="266"/>
      <c r="E166" s="42">
        <v>82406.95</v>
      </c>
      <c r="F166" s="494">
        <f t="shared" si="3"/>
        <v>347535275.88</v>
      </c>
    </row>
    <row r="167" spans="1:6" s="275" customFormat="1" ht="41.25" customHeight="1" x14ac:dyDescent="0.2">
      <c r="A167" s="464">
        <v>44630</v>
      </c>
      <c r="B167" s="5" t="s">
        <v>14701</v>
      </c>
      <c r="C167" s="193" t="s">
        <v>14727</v>
      </c>
      <c r="D167" s="266"/>
      <c r="E167" s="42">
        <v>198000</v>
      </c>
      <c r="F167" s="494">
        <f t="shared" si="3"/>
        <v>347337275.88</v>
      </c>
    </row>
    <row r="168" spans="1:6" s="275" customFormat="1" ht="43.5" customHeight="1" x14ac:dyDescent="0.2">
      <c r="A168" s="464">
        <v>44630</v>
      </c>
      <c r="B168" s="5" t="s">
        <v>14702</v>
      </c>
      <c r="C168" s="193" t="s">
        <v>14728</v>
      </c>
      <c r="D168" s="266"/>
      <c r="E168" s="42">
        <v>14400</v>
      </c>
      <c r="F168" s="494">
        <f t="shared" si="3"/>
        <v>347322875.88</v>
      </c>
    </row>
    <row r="169" spans="1:6" s="275" customFormat="1" ht="68.25" customHeight="1" x14ac:dyDescent="0.2">
      <c r="A169" s="464">
        <v>44630</v>
      </c>
      <c r="B169" s="5" t="s">
        <v>14703</v>
      </c>
      <c r="C169" s="193" t="s">
        <v>14729</v>
      </c>
      <c r="D169" s="266"/>
      <c r="E169" s="42">
        <v>388930</v>
      </c>
      <c r="F169" s="494">
        <f t="shared" si="3"/>
        <v>346933945.88</v>
      </c>
    </row>
    <row r="170" spans="1:6" s="275" customFormat="1" ht="43.5" customHeight="1" x14ac:dyDescent="0.2">
      <c r="A170" s="464">
        <v>44631</v>
      </c>
      <c r="B170" s="5">
        <v>62497</v>
      </c>
      <c r="C170" s="193" t="s">
        <v>14742</v>
      </c>
      <c r="D170" s="266"/>
      <c r="E170" s="42">
        <v>2700</v>
      </c>
      <c r="F170" s="494">
        <f t="shared" si="3"/>
        <v>346931245.88</v>
      </c>
    </row>
    <row r="171" spans="1:6" s="275" customFormat="1" ht="29.25" customHeight="1" x14ac:dyDescent="0.2">
      <c r="A171" s="464">
        <v>44631</v>
      </c>
      <c r="B171" s="5">
        <v>62498</v>
      </c>
      <c r="C171" s="193" t="s">
        <v>14743</v>
      </c>
      <c r="D171" s="266"/>
      <c r="E171" s="42">
        <v>142552.72</v>
      </c>
      <c r="F171" s="494">
        <f t="shared" si="3"/>
        <v>346788693.15999997</v>
      </c>
    </row>
    <row r="172" spans="1:6" s="275" customFormat="1" ht="32.25" customHeight="1" x14ac:dyDescent="0.2">
      <c r="A172" s="464">
        <v>44631</v>
      </c>
      <c r="B172" s="5">
        <v>62499</v>
      </c>
      <c r="C172" s="193" t="s">
        <v>14744</v>
      </c>
      <c r="D172" s="266"/>
      <c r="E172" s="42">
        <v>2480</v>
      </c>
      <c r="F172" s="494">
        <f t="shared" si="3"/>
        <v>346786213.15999997</v>
      </c>
    </row>
    <row r="173" spans="1:6" s="275" customFormat="1" ht="30.75" customHeight="1" x14ac:dyDescent="0.2">
      <c r="A173" s="464">
        <v>44631</v>
      </c>
      <c r="B173" s="5">
        <v>62500</v>
      </c>
      <c r="C173" s="193" t="s">
        <v>14745</v>
      </c>
      <c r="D173" s="266"/>
      <c r="E173" s="42">
        <v>434371.86</v>
      </c>
      <c r="F173" s="494">
        <f t="shared" si="3"/>
        <v>346351841.29999995</v>
      </c>
    </row>
    <row r="174" spans="1:6" s="275" customFormat="1" ht="44.25" customHeight="1" x14ac:dyDescent="0.2">
      <c r="A174" s="464">
        <v>44631</v>
      </c>
      <c r="B174" s="5">
        <v>62501</v>
      </c>
      <c r="C174" s="193" t="s">
        <v>14746</v>
      </c>
      <c r="D174" s="266"/>
      <c r="E174" s="42">
        <v>11892</v>
      </c>
      <c r="F174" s="494">
        <f t="shared" si="3"/>
        <v>346339949.29999995</v>
      </c>
    </row>
    <row r="175" spans="1:6" s="275" customFormat="1" ht="64.5" customHeight="1" x14ac:dyDescent="0.2">
      <c r="A175" s="464">
        <v>44631</v>
      </c>
      <c r="B175" s="5">
        <v>62502</v>
      </c>
      <c r="C175" s="193" t="s">
        <v>14747</v>
      </c>
      <c r="D175" s="266"/>
      <c r="E175" s="42">
        <v>18000</v>
      </c>
      <c r="F175" s="494">
        <f t="shared" si="3"/>
        <v>346321949.29999995</v>
      </c>
    </row>
    <row r="176" spans="1:6" s="275" customFormat="1" ht="54" customHeight="1" x14ac:dyDescent="0.2">
      <c r="A176" s="464">
        <v>44631</v>
      </c>
      <c r="B176" s="5">
        <v>62503</v>
      </c>
      <c r="C176" s="193" t="s">
        <v>14748</v>
      </c>
      <c r="D176" s="266"/>
      <c r="E176" s="42">
        <v>423994.29</v>
      </c>
      <c r="F176" s="494">
        <f t="shared" si="3"/>
        <v>345897955.00999993</v>
      </c>
    </row>
    <row r="177" spans="1:6" s="275" customFormat="1" ht="31.5" customHeight="1" x14ac:dyDescent="0.2">
      <c r="A177" s="464">
        <v>44631</v>
      </c>
      <c r="B177" s="5" t="s">
        <v>14730</v>
      </c>
      <c r="C177" s="193" t="s">
        <v>14749</v>
      </c>
      <c r="D177" s="266"/>
      <c r="E177" s="42">
        <v>170153.81</v>
      </c>
      <c r="F177" s="494">
        <f t="shared" si="3"/>
        <v>345727801.19999993</v>
      </c>
    </row>
    <row r="178" spans="1:6" s="275" customFormat="1" ht="42" customHeight="1" x14ac:dyDescent="0.2">
      <c r="A178" s="464">
        <v>44631</v>
      </c>
      <c r="B178" s="5" t="s">
        <v>14731</v>
      </c>
      <c r="C178" s="193" t="s">
        <v>14750</v>
      </c>
      <c r="D178" s="266"/>
      <c r="E178" s="42">
        <v>625</v>
      </c>
      <c r="F178" s="494">
        <f t="shared" si="3"/>
        <v>345727176.19999993</v>
      </c>
    </row>
    <row r="179" spans="1:6" s="275" customFormat="1" ht="30" customHeight="1" x14ac:dyDescent="0.2">
      <c r="A179" s="464">
        <v>44631</v>
      </c>
      <c r="B179" s="5" t="s">
        <v>14732</v>
      </c>
      <c r="C179" s="193" t="s">
        <v>14751</v>
      </c>
      <c r="D179" s="266"/>
      <c r="E179" s="42">
        <v>282842.5</v>
      </c>
      <c r="F179" s="494">
        <f t="shared" si="3"/>
        <v>345444333.69999993</v>
      </c>
    </row>
    <row r="180" spans="1:6" s="275" customFormat="1" ht="30.75" customHeight="1" x14ac:dyDescent="0.2">
      <c r="A180" s="464">
        <v>44631</v>
      </c>
      <c r="B180" s="5" t="s">
        <v>14733</v>
      </c>
      <c r="C180" s="193" t="s">
        <v>14752</v>
      </c>
      <c r="D180" s="266"/>
      <c r="E180" s="42">
        <v>634886.59</v>
      </c>
      <c r="F180" s="494">
        <f t="shared" si="3"/>
        <v>344809447.10999995</v>
      </c>
    </row>
    <row r="181" spans="1:6" s="275" customFormat="1" ht="31.5" customHeight="1" x14ac:dyDescent="0.2">
      <c r="A181" s="464">
        <v>44631</v>
      </c>
      <c r="B181" s="5" t="s">
        <v>14734</v>
      </c>
      <c r="C181" s="193" t="s">
        <v>14753</v>
      </c>
      <c r="D181" s="266"/>
      <c r="E181" s="42">
        <v>1446397.32</v>
      </c>
      <c r="F181" s="494">
        <f t="shared" si="3"/>
        <v>343363049.78999996</v>
      </c>
    </row>
    <row r="182" spans="1:6" s="275" customFormat="1" ht="54" customHeight="1" x14ac:dyDescent="0.2">
      <c r="A182" s="464">
        <v>44631</v>
      </c>
      <c r="B182" s="5" t="s">
        <v>14735</v>
      </c>
      <c r="C182" s="193" t="s">
        <v>14754</v>
      </c>
      <c r="D182" s="266"/>
      <c r="E182" s="42">
        <v>48537.01</v>
      </c>
      <c r="F182" s="494">
        <f t="shared" si="3"/>
        <v>343314512.77999997</v>
      </c>
    </row>
    <row r="183" spans="1:6" s="275" customFormat="1" ht="30" customHeight="1" x14ac:dyDescent="0.2">
      <c r="A183" s="464">
        <v>44631</v>
      </c>
      <c r="B183" s="5" t="s">
        <v>14736</v>
      </c>
      <c r="C183" s="193" t="s">
        <v>14755</v>
      </c>
      <c r="D183" s="266"/>
      <c r="E183" s="42">
        <v>7737990.9299999997</v>
      </c>
      <c r="F183" s="494">
        <f t="shared" si="3"/>
        <v>335576521.84999996</v>
      </c>
    </row>
    <row r="184" spans="1:6" s="275" customFormat="1" ht="32.25" customHeight="1" x14ac:dyDescent="0.2">
      <c r="A184" s="464">
        <v>44631</v>
      </c>
      <c r="B184" s="5" t="s">
        <v>14737</v>
      </c>
      <c r="C184" s="193" t="s">
        <v>14756</v>
      </c>
      <c r="D184" s="266"/>
      <c r="E184" s="42">
        <v>1717285</v>
      </c>
      <c r="F184" s="494">
        <f t="shared" si="3"/>
        <v>333859236.84999996</v>
      </c>
    </row>
    <row r="185" spans="1:6" s="275" customFormat="1" ht="56.25" customHeight="1" x14ac:dyDescent="0.2">
      <c r="A185" s="464">
        <v>44631</v>
      </c>
      <c r="B185" s="5" t="s">
        <v>14738</v>
      </c>
      <c r="C185" s="193" t="s">
        <v>14757</v>
      </c>
      <c r="D185" s="266"/>
      <c r="E185" s="42">
        <v>20471</v>
      </c>
      <c r="F185" s="494">
        <f t="shared" si="3"/>
        <v>333838765.84999996</v>
      </c>
    </row>
    <row r="186" spans="1:6" s="275" customFormat="1" ht="87" customHeight="1" x14ac:dyDescent="0.2">
      <c r="A186" s="464">
        <v>44631</v>
      </c>
      <c r="B186" s="5" t="s">
        <v>14739</v>
      </c>
      <c r="C186" s="193" t="s">
        <v>14060</v>
      </c>
      <c r="D186" s="266"/>
      <c r="E186" s="42">
        <v>38872</v>
      </c>
      <c r="F186" s="494">
        <f t="shared" si="3"/>
        <v>333799893.84999996</v>
      </c>
    </row>
    <row r="187" spans="1:6" s="275" customFormat="1" ht="45" customHeight="1" x14ac:dyDescent="0.2">
      <c r="A187" s="464">
        <v>44631</v>
      </c>
      <c r="B187" s="5" t="s">
        <v>14740</v>
      </c>
      <c r="C187" s="193" t="s">
        <v>14758</v>
      </c>
      <c r="D187" s="266"/>
      <c r="E187" s="42">
        <v>709918.05</v>
      </c>
      <c r="F187" s="494">
        <f t="shared" si="3"/>
        <v>333089975.79999995</v>
      </c>
    </row>
    <row r="188" spans="1:6" s="275" customFormat="1" ht="45" customHeight="1" x14ac:dyDescent="0.2">
      <c r="A188" s="464">
        <v>44631</v>
      </c>
      <c r="B188" s="5" t="s">
        <v>14741</v>
      </c>
      <c r="C188" s="193" t="s">
        <v>14759</v>
      </c>
      <c r="D188" s="266"/>
      <c r="E188" s="42">
        <v>25027.24</v>
      </c>
      <c r="F188" s="494">
        <f t="shared" si="3"/>
        <v>333064948.55999994</v>
      </c>
    </row>
    <row r="189" spans="1:6" s="275" customFormat="1" ht="34.5" customHeight="1" x14ac:dyDescent="0.2">
      <c r="A189" s="464">
        <v>44634</v>
      </c>
      <c r="B189" s="5">
        <v>62504</v>
      </c>
      <c r="C189" s="193" t="s">
        <v>14795</v>
      </c>
      <c r="D189" s="266"/>
      <c r="E189" s="42">
        <v>288999.09999999998</v>
      </c>
      <c r="F189" s="494">
        <f t="shared" si="3"/>
        <v>332775949.45999992</v>
      </c>
    </row>
    <row r="190" spans="1:6" s="275" customFormat="1" ht="33.75" customHeight="1" x14ac:dyDescent="0.2">
      <c r="A190" s="464">
        <v>44634</v>
      </c>
      <c r="B190" s="5">
        <v>62505</v>
      </c>
      <c r="C190" s="193" t="s">
        <v>14796</v>
      </c>
      <c r="D190" s="266"/>
      <c r="E190" s="42">
        <v>57471.9</v>
      </c>
      <c r="F190" s="494">
        <f t="shared" si="3"/>
        <v>332718477.55999994</v>
      </c>
    </row>
    <row r="191" spans="1:6" s="275" customFormat="1" ht="43.5" customHeight="1" x14ac:dyDescent="0.2">
      <c r="A191" s="464">
        <v>44634</v>
      </c>
      <c r="B191" s="5">
        <v>62506</v>
      </c>
      <c r="C191" s="193" t="s">
        <v>14797</v>
      </c>
      <c r="D191" s="266"/>
      <c r="E191" s="42">
        <v>2941574.88</v>
      </c>
      <c r="F191" s="494">
        <f t="shared" si="3"/>
        <v>329776902.67999995</v>
      </c>
    </row>
    <row r="192" spans="1:6" s="275" customFormat="1" ht="21.75" customHeight="1" x14ac:dyDescent="0.2">
      <c r="A192" s="464">
        <v>44634</v>
      </c>
      <c r="B192" s="5">
        <v>62507</v>
      </c>
      <c r="C192" s="193" t="s">
        <v>41</v>
      </c>
      <c r="D192" s="266"/>
      <c r="E192" s="42">
        <v>0</v>
      </c>
      <c r="F192" s="494">
        <f t="shared" si="3"/>
        <v>329776902.67999995</v>
      </c>
    </row>
    <row r="193" spans="1:6" s="275" customFormat="1" ht="47.25" customHeight="1" x14ac:dyDescent="0.2">
      <c r="A193" s="464">
        <v>44634</v>
      </c>
      <c r="B193" s="5">
        <v>62508</v>
      </c>
      <c r="C193" s="193" t="s">
        <v>14798</v>
      </c>
      <c r="D193" s="266"/>
      <c r="E193" s="42">
        <v>93005</v>
      </c>
      <c r="F193" s="494">
        <f t="shared" si="3"/>
        <v>329683897.67999995</v>
      </c>
    </row>
    <row r="194" spans="1:6" s="275" customFormat="1" ht="44.25" customHeight="1" x14ac:dyDescent="0.2">
      <c r="A194" s="464">
        <v>44634</v>
      </c>
      <c r="B194" s="5">
        <v>62509</v>
      </c>
      <c r="C194" s="193" t="s">
        <v>14799</v>
      </c>
      <c r="D194" s="266"/>
      <c r="E194" s="42">
        <v>97232.5</v>
      </c>
      <c r="F194" s="494">
        <f t="shared" si="3"/>
        <v>329586665.17999995</v>
      </c>
    </row>
    <row r="195" spans="1:6" s="275" customFormat="1" ht="42" customHeight="1" x14ac:dyDescent="0.2">
      <c r="A195" s="464">
        <v>44634</v>
      </c>
      <c r="B195" s="5">
        <v>62510</v>
      </c>
      <c r="C195" s="193" t="s">
        <v>14800</v>
      </c>
      <c r="D195" s="266"/>
      <c r="E195" s="42">
        <v>209404.95</v>
      </c>
      <c r="F195" s="494">
        <f t="shared" si="3"/>
        <v>329377260.22999996</v>
      </c>
    </row>
    <row r="196" spans="1:6" s="275" customFormat="1" ht="47.25" customHeight="1" x14ac:dyDescent="0.2">
      <c r="A196" s="464">
        <v>44634</v>
      </c>
      <c r="B196" s="5">
        <v>62511</v>
      </c>
      <c r="C196" s="193" t="s">
        <v>14801</v>
      </c>
      <c r="D196" s="266"/>
      <c r="E196" s="42">
        <v>1471925</v>
      </c>
      <c r="F196" s="494">
        <f t="shared" si="3"/>
        <v>327905335.22999996</v>
      </c>
    </row>
    <row r="197" spans="1:6" s="275" customFormat="1" ht="52.5" customHeight="1" x14ac:dyDescent="0.2">
      <c r="A197" s="464">
        <v>44634</v>
      </c>
      <c r="B197" s="5" t="s">
        <v>14777</v>
      </c>
      <c r="C197" s="193" t="s">
        <v>14802</v>
      </c>
      <c r="D197" s="266"/>
      <c r="E197" s="42">
        <v>591256.25</v>
      </c>
      <c r="F197" s="494">
        <f t="shared" si="3"/>
        <v>327314078.97999996</v>
      </c>
    </row>
    <row r="198" spans="1:6" s="275" customFormat="1" ht="81" customHeight="1" x14ac:dyDescent="0.2">
      <c r="A198" s="464">
        <v>44634</v>
      </c>
      <c r="B198" s="5" t="s">
        <v>14778</v>
      </c>
      <c r="C198" s="193" t="s">
        <v>14803</v>
      </c>
      <c r="D198" s="266"/>
      <c r="E198" s="42">
        <v>38872</v>
      </c>
      <c r="F198" s="494">
        <f t="shared" si="3"/>
        <v>327275206.97999996</v>
      </c>
    </row>
    <row r="199" spans="1:6" s="275" customFormat="1" ht="25.5" customHeight="1" x14ac:dyDescent="0.2">
      <c r="A199" s="464">
        <v>44634</v>
      </c>
      <c r="B199" s="5" t="s">
        <v>14779</v>
      </c>
      <c r="C199" s="193" t="s">
        <v>41</v>
      </c>
      <c r="D199" s="266"/>
      <c r="E199" s="42">
        <v>0</v>
      </c>
      <c r="F199" s="494">
        <f t="shared" si="3"/>
        <v>327275206.97999996</v>
      </c>
    </row>
    <row r="200" spans="1:6" s="275" customFormat="1" ht="41.25" customHeight="1" x14ac:dyDescent="0.2">
      <c r="A200" s="464">
        <v>44634</v>
      </c>
      <c r="B200" s="5" t="s">
        <v>14780</v>
      </c>
      <c r="C200" s="193" t="s">
        <v>14804</v>
      </c>
      <c r="D200" s="266"/>
      <c r="E200" s="42">
        <v>5764.62</v>
      </c>
      <c r="F200" s="494">
        <f t="shared" si="3"/>
        <v>327269442.35999995</v>
      </c>
    </row>
    <row r="201" spans="1:6" s="275" customFormat="1" ht="65.25" customHeight="1" x14ac:dyDescent="0.2">
      <c r="A201" s="464">
        <v>44634</v>
      </c>
      <c r="B201" s="5" t="s">
        <v>14781</v>
      </c>
      <c r="C201" s="193" t="s">
        <v>14805</v>
      </c>
      <c r="D201" s="266"/>
      <c r="E201" s="42">
        <v>5276888</v>
      </c>
      <c r="F201" s="494">
        <f t="shared" si="3"/>
        <v>321992554.35999995</v>
      </c>
    </row>
    <row r="202" spans="1:6" s="275" customFormat="1" ht="65.25" customHeight="1" x14ac:dyDescent="0.2">
      <c r="A202" s="464">
        <v>44634</v>
      </c>
      <c r="B202" s="5" t="s">
        <v>14782</v>
      </c>
      <c r="C202" s="193" t="s">
        <v>14806</v>
      </c>
      <c r="D202" s="266"/>
      <c r="E202" s="42">
        <v>4930.04</v>
      </c>
      <c r="F202" s="494">
        <f t="shared" si="3"/>
        <v>321987624.31999993</v>
      </c>
    </row>
    <row r="203" spans="1:6" s="275" customFormat="1" ht="57" customHeight="1" x14ac:dyDescent="0.2">
      <c r="A203" s="464">
        <v>44634</v>
      </c>
      <c r="B203" s="5" t="s">
        <v>14783</v>
      </c>
      <c r="C203" s="193" t="s">
        <v>14807</v>
      </c>
      <c r="D203" s="266"/>
      <c r="E203" s="42">
        <v>15622.13</v>
      </c>
      <c r="F203" s="494">
        <f t="shared" si="3"/>
        <v>321972002.18999994</v>
      </c>
    </row>
    <row r="204" spans="1:6" s="275" customFormat="1" ht="63" customHeight="1" x14ac:dyDescent="0.2">
      <c r="A204" s="464">
        <v>44634</v>
      </c>
      <c r="B204" s="5" t="s">
        <v>14784</v>
      </c>
      <c r="C204" s="193" t="s">
        <v>14808</v>
      </c>
      <c r="D204" s="266"/>
      <c r="E204" s="42">
        <v>9000</v>
      </c>
      <c r="F204" s="494">
        <f t="shared" si="3"/>
        <v>321963002.18999994</v>
      </c>
    </row>
    <row r="205" spans="1:6" s="275" customFormat="1" ht="63.75" customHeight="1" x14ac:dyDescent="0.2">
      <c r="A205" s="464">
        <v>44634</v>
      </c>
      <c r="B205" s="5" t="s">
        <v>14785</v>
      </c>
      <c r="C205" s="193" t="s">
        <v>14809</v>
      </c>
      <c r="D205" s="266"/>
      <c r="E205" s="42">
        <v>9000</v>
      </c>
      <c r="F205" s="494">
        <f t="shared" si="3"/>
        <v>321954002.18999994</v>
      </c>
    </row>
    <row r="206" spans="1:6" s="275" customFormat="1" ht="75" customHeight="1" x14ac:dyDescent="0.2">
      <c r="A206" s="464">
        <v>44634</v>
      </c>
      <c r="B206" s="5" t="s">
        <v>14786</v>
      </c>
      <c r="C206" s="193" t="s">
        <v>14810</v>
      </c>
      <c r="D206" s="266"/>
      <c r="E206" s="42">
        <v>9000</v>
      </c>
      <c r="F206" s="494">
        <f t="shared" si="3"/>
        <v>321945002.18999994</v>
      </c>
    </row>
    <row r="207" spans="1:6" s="275" customFormat="1" ht="63.75" customHeight="1" x14ac:dyDescent="0.2">
      <c r="A207" s="464">
        <v>44634</v>
      </c>
      <c r="B207" s="5" t="s">
        <v>14787</v>
      </c>
      <c r="C207" s="193" t="s">
        <v>14811</v>
      </c>
      <c r="D207" s="266"/>
      <c r="E207" s="42">
        <v>9000</v>
      </c>
      <c r="F207" s="494">
        <f t="shared" ref="F207:F270" si="4">F206-E207</f>
        <v>321936002.18999994</v>
      </c>
    </row>
    <row r="208" spans="1:6" s="275" customFormat="1" ht="77.25" customHeight="1" x14ac:dyDescent="0.2">
      <c r="A208" s="464">
        <v>44634</v>
      </c>
      <c r="B208" s="5" t="s">
        <v>14788</v>
      </c>
      <c r="C208" s="193" t="s">
        <v>14812</v>
      </c>
      <c r="D208" s="266"/>
      <c r="E208" s="42">
        <v>34380.93</v>
      </c>
      <c r="F208" s="494">
        <f t="shared" si="4"/>
        <v>321901621.25999993</v>
      </c>
    </row>
    <row r="209" spans="1:6" s="275" customFormat="1" ht="52.5" customHeight="1" x14ac:dyDescent="0.2">
      <c r="A209" s="464">
        <v>44634</v>
      </c>
      <c r="B209" s="5" t="s">
        <v>14789</v>
      </c>
      <c r="C209" s="193" t="s">
        <v>14813</v>
      </c>
      <c r="D209" s="266"/>
      <c r="E209" s="42">
        <v>4988137.5</v>
      </c>
      <c r="F209" s="494">
        <f t="shared" si="4"/>
        <v>316913483.75999993</v>
      </c>
    </row>
    <row r="210" spans="1:6" s="275" customFormat="1" ht="65.25" customHeight="1" x14ac:dyDescent="0.2">
      <c r="A210" s="464">
        <v>44634</v>
      </c>
      <c r="B210" s="5" t="s">
        <v>14790</v>
      </c>
      <c r="C210" s="193" t="s">
        <v>14814</v>
      </c>
      <c r="D210" s="266"/>
      <c r="E210" s="42">
        <v>9000</v>
      </c>
      <c r="F210" s="494">
        <f t="shared" si="4"/>
        <v>316904483.75999993</v>
      </c>
    </row>
    <row r="211" spans="1:6" s="275" customFormat="1" ht="33.75" customHeight="1" x14ac:dyDescent="0.2">
      <c r="A211" s="464">
        <v>44634</v>
      </c>
      <c r="B211" s="5" t="s">
        <v>14791</v>
      </c>
      <c r="C211" s="193" t="s">
        <v>14815</v>
      </c>
      <c r="D211" s="266"/>
      <c r="E211" s="42">
        <v>573084.31000000006</v>
      </c>
      <c r="F211" s="494">
        <f t="shared" si="4"/>
        <v>316331399.44999993</v>
      </c>
    </row>
    <row r="212" spans="1:6" s="275" customFormat="1" ht="39.75" customHeight="1" x14ac:dyDescent="0.2">
      <c r="A212" s="464">
        <v>44634</v>
      </c>
      <c r="B212" s="5" t="s">
        <v>14792</v>
      </c>
      <c r="C212" s="193" t="s">
        <v>14816</v>
      </c>
      <c r="D212" s="266"/>
      <c r="E212" s="42">
        <v>310406.92</v>
      </c>
      <c r="F212" s="494">
        <f t="shared" si="4"/>
        <v>316020992.52999991</v>
      </c>
    </row>
    <row r="213" spans="1:6" s="275" customFormat="1" ht="49.5" customHeight="1" x14ac:dyDescent="0.2">
      <c r="A213" s="464">
        <v>44634</v>
      </c>
      <c r="B213" s="5" t="s">
        <v>14793</v>
      </c>
      <c r="C213" s="193" t="s">
        <v>14817</v>
      </c>
      <c r="D213" s="266"/>
      <c r="E213" s="42">
        <v>75282.649999999994</v>
      </c>
      <c r="F213" s="494">
        <f t="shared" si="4"/>
        <v>315945709.87999994</v>
      </c>
    </row>
    <row r="214" spans="1:6" s="275" customFormat="1" ht="46.5" customHeight="1" x14ac:dyDescent="0.2">
      <c r="A214" s="887">
        <v>44634</v>
      </c>
      <c r="B214" s="212" t="s">
        <v>14794</v>
      </c>
      <c r="C214" s="457" t="s">
        <v>14818</v>
      </c>
      <c r="D214" s="454"/>
      <c r="E214" s="213">
        <v>11880</v>
      </c>
      <c r="F214" s="494">
        <f t="shared" si="4"/>
        <v>315933829.87999994</v>
      </c>
    </row>
    <row r="215" spans="1:6" s="275" customFormat="1" ht="61.5" customHeight="1" x14ac:dyDescent="0.2">
      <c r="A215" s="1094">
        <v>44635</v>
      </c>
      <c r="B215" s="1095">
        <v>62512</v>
      </c>
      <c r="C215" s="897" t="s">
        <v>14826</v>
      </c>
      <c r="D215" s="266"/>
      <c r="E215" s="153">
        <v>352684.95</v>
      </c>
      <c r="F215" s="1018">
        <f t="shared" si="4"/>
        <v>315581144.92999995</v>
      </c>
    </row>
    <row r="216" spans="1:6" s="275" customFormat="1" ht="42" customHeight="1" x14ac:dyDescent="0.2">
      <c r="A216" s="464">
        <v>44636</v>
      </c>
      <c r="B216" s="5">
        <v>62513</v>
      </c>
      <c r="C216" s="193" t="s">
        <v>14840</v>
      </c>
      <c r="D216" s="266"/>
      <c r="E216" s="42">
        <v>19309.900000000001</v>
      </c>
      <c r="F216" s="1018">
        <f t="shared" si="4"/>
        <v>315561835.02999997</v>
      </c>
    </row>
    <row r="217" spans="1:6" s="275" customFormat="1" ht="24.75" customHeight="1" x14ac:dyDescent="0.2">
      <c r="A217" s="464">
        <v>44636</v>
      </c>
      <c r="B217" s="5">
        <v>62514</v>
      </c>
      <c r="C217" s="193" t="s">
        <v>41</v>
      </c>
      <c r="D217" s="1093"/>
      <c r="E217" s="42">
        <v>0</v>
      </c>
      <c r="F217" s="1018">
        <f t="shared" si="4"/>
        <v>315561835.02999997</v>
      </c>
    </row>
    <row r="218" spans="1:6" s="275" customFormat="1" ht="23.25" customHeight="1" x14ac:dyDescent="0.2">
      <c r="A218" s="464">
        <v>44636</v>
      </c>
      <c r="B218" s="5">
        <v>62515</v>
      </c>
      <c r="C218" s="193" t="s">
        <v>41</v>
      </c>
      <c r="D218" s="266"/>
      <c r="E218" s="42">
        <v>0</v>
      </c>
      <c r="F218" s="1018">
        <f t="shared" si="4"/>
        <v>315561835.02999997</v>
      </c>
    </row>
    <row r="219" spans="1:6" s="275" customFormat="1" ht="63" customHeight="1" x14ac:dyDescent="0.2">
      <c r="A219" s="464">
        <v>44636</v>
      </c>
      <c r="B219" s="5">
        <v>62516</v>
      </c>
      <c r="C219" s="193" t="s">
        <v>14841</v>
      </c>
      <c r="D219" s="266"/>
      <c r="E219" s="42">
        <v>90000</v>
      </c>
      <c r="F219" s="1018">
        <f t="shared" si="4"/>
        <v>315471835.02999997</v>
      </c>
    </row>
    <row r="220" spans="1:6" s="275" customFormat="1" ht="54" customHeight="1" x14ac:dyDescent="0.2">
      <c r="A220" s="464">
        <v>44636</v>
      </c>
      <c r="B220" s="5">
        <v>62517</v>
      </c>
      <c r="C220" s="193" t="s">
        <v>14842</v>
      </c>
      <c r="D220" s="266"/>
      <c r="E220" s="42">
        <v>1435409.82</v>
      </c>
      <c r="F220" s="1018">
        <f t="shared" si="4"/>
        <v>314036425.20999998</v>
      </c>
    </row>
    <row r="221" spans="1:6" s="275" customFormat="1" ht="27" customHeight="1" x14ac:dyDescent="0.2">
      <c r="A221" s="464">
        <v>44636</v>
      </c>
      <c r="B221" s="5">
        <v>62518</v>
      </c>
      <c r="C221" s="193" t="s">
        <v>14843</v>
      </c>
      <c r="D221" s="266"/>
      <c r="E221" s="42">
        <v>339715.9</v>
      </c>
      <c r="F221" s="1018">
        <f t="shared" si="4"/>
        <v>313696709.31</v>
      </c>
    </row>
    <row r="222" spans="1:6" s="275" customFormat="1" ht="42.75" customHeight="1" x14ac:dyDescent="0.2">
      <c r="A222" s="464">
        <v>44636</v>
      </c>
      <c r="B222" s="5">
        <v>62519</v>
      </c>
      <c r="C222" s="193" t="s">
        <v>14844</v>
      </c>
      <c r="D222" s="266"/>
      <c r="E222" s="42">
        <v>27486.29</v>
      </c>
      <c r="F222" s="1018">
        <f t="shared" si="4"/>
        <v>313669223.01999998</v>
      </c>
    </row>
    <row r="223" spans="1:6" s="275" customFormat="1" ht="51.75" customHeight="1" x14ac:dyDescent="0.2">
      <c r="A223" s="464">
        <v>44636</v>
      </c>
      <c r="B223" s="5" t="s">
        <v>14837</v>
      </c>
      <c r="C223" s="193" t="s">
        <v>14845</v>
      </c>
      <c r="D223" s="266"/>
      <c r="E223" s="42">
        <v>1893731.43</v>
      </c>
      <c r="F223" s="1018">
        <f t="shared" si="4"/>
        <v>311775491.58999997</v>
      </c>
    </row>
    <row r="224" spans="1:6" s="275" customFormat="1" ht="85.5" customHeight="1" x14ac:dyDescent="0.2">
      <c r="A224" s="464">
        <v>44636</v>
      </c>
      <c r="B224" s="5" t="s">
        <v>14838</v>
      </c>
      <c r="C224" s="193" t="s">
        <v>14846</v>
      </c>
      <c r="D224" s="266"/>
      <c r="E224" s="42">
        <v>18000</v>
      </c>
      <c r="F224" s="1018">
        <f t="shared" si="4"/>
        <v>311757491.58999997</v>
      </c>
    </row>
    <row r="225" spans="1:6" s="275" customFormat="1" ht="51" customHeight="1" x14ac:dyDescent="0.2">
      <c r="A225" s="464">
        <v>44636</v>
      </c>
      <c r="B225" s="5" t="s">
        <v>14839</v>
      </c>
      <c r="C225" s="193" t="s">
        <v>14847</v>
      </c>
      <c r="D225" s="266"/>
      <c r="E225" s="42">
        <v>207147.5</v>
      </c>
      <c r="F225" s="1018">
        <f t="shared" si="4"/>
        <v>311550344.08999997</v>
      </c>
    </row>
    <row r="226" spans="1:6" s="275" customFormat="1" ht="40.5" customHeight="1" x14ac:dyDescent="0.2">
      <c r="A226" s="464">
        <v>44637</v>
      </c>
      <c r="B226" s="5">
        <v>62520</v>
      </c>
      <c r="C226" s="193" t="s">
        <v>14850</v>
      </c>
      <c r="D226" s="266"/>
      <c r="E226" s="42">
        <v>299577.33</v>
      </c>
      <c r="F226" s="1018">
        <f t="shared" si="4"/>
        <v>311250766.75999999</v>
      </c>
    </row>
    <row r="227" spans="1:6" s="275" customFormat="1" ht="45.75" customHeight="1" x14ac:dyDescent="0.2">
      <c r="A227" s="464">
        <v>44637</v>
      </c>
      <c r="B227" s="5">
        <v>62521</v>
      </c>
      <c r="C227" s="193" t="s">
        <v>14851</v>
      </c>
      <c r="D227" s="266"/>
      <c r="E227" s="42">
        <v>2250.2600000000002</v>
      </c>
      <c r="F227" s="1018">
        <f t="shared" si="4"/>
        <v>311248516.5</v>
      </c>
    </row>
    <row r="228" spans="1:6" s="275" customFormat="1" ht="40.5" customHeight="1" x14ac:dyDescent="0.2">
      <c r="A228" s="464">
        <v>44637</v>
      </c>
      <c r="B228" s="5">
        <v>62522</v>
      </c>
      <c r="C228" s="193" t="s">
        <v>14852</v>
      </c>
      <c r="D228" s="266"/>
      <c r="E228" s="42">
        <v>119762.14</v>
      </c>
      <c r="F228" s="1018">
        <f t="shared" si="4"/>
        <v>311128754.36000001</v>
      </c>
    </row>
    <row r="229" spans="1:6" s="275" customFormat="1" ht="52.5" customHeight="1" x14ac:dyDescent="0.2">
      <c r="A229" s="464">
        <v>44637</v>
      </c>
      <c r="B229" s="5" t="s">
        <v>14848</v>
      </c>
      <c r="C229" s="193" t="s">
        <v>14853</v>
      </c>
      <c r="D229" s="266"/>
      <c r="E229" s="42">
        <v>177555</v>
      </c>
      <c r="F229" s="1018">
        <f t="shared" si="4"/>
        <v>310951199.36000001</v>
      </c>
    </row>
    <row r="230" spans="1:6" s="275" customFormat="1" ht="42" customHeight="1" x14ac:dyDescent="0.2">
      <c r="A230" s="464">
        <v>44637</v>
      </c>
      <c r="B230" s="5" t="s">
        <v>14849</v>
      </c>
      <c r="C230" s="193" t="s">
        <v>14854</v>
      </c>
      <c r="D230" s="266"/>
      <c r="E230" s="42">
        <v>118370</v>
      </c>
      <c r="F230" s="1018">
        <f t="shared" si="4"/>
        <v>310832829.36000001</v>
      </c>
    </row>
    <row r="231" spans="1:6" s="275" customFormat="1" ht="45" customHeight="1" x14ac:dyDescent="0.2">
      <c r="A231" s="464">
        <v>44638</v>
      </c>
      <c r="B231" s="5">
        <v>62523</v>
      </c>
      <c r="C231" s="193" t="s">
        <v>14898</v>
      </c>
      <c r="D231" s="266"/>
      <c r="E231" s="42">
        <v>718256.25</v>
      </c>
      <c r="F231" s="1018">
        <f t="shared" si="4"/>
        <v>310114573.11000001</v>
      </c>
    </row>
    <row r="232" spans="1:6" s="275" customFormat="1" ht="38.25" customHeight="1" x14ac:dyDescent="0.2">
      <c r="A232" s="464">
        <v>44638</v>
      </c>
      <c r="B232" s="5">
        <v>62524</v>
      </c>
      <c r="C232" s="193" t="s">
        <v>14899</v>
      </c>
      <c r="D232" s="266"/>
      <c r="E232" s="42">
        <v>39624.79</v>
      </c>
      <c r="F232" s="1018">
        <f t="shared" si="4"/>
        <v>310074948.31999999</v>
      </c>
    </row>
    <row r="233" spans="1:6" s="275" customFormat="1" ht="42" customHeight="1" x14ac:dyDescent="0.2">
      <c r="A233" s="464">
        <v>44638</v>
      </c>
      <c r="B233" s="5">
        <v>62525</v>
      </c>
      <c r="C233" s="193" t="s">
        <v>14900</v>
      </c>
      <c r="D233" s="266"/>
      <c r="E233" s="42">
        <v>34210</v>
      </c>
      <c r="F233" s="1018">
        <f t="shared" si="4"/>
        <v>310040738.31999999</v>
      </c>
    </row>
    <row r="234" spans="1:6" s="275" customFormat="1" ht="57.75" customHeight="1" x14ac:dyDescent="0.2">
      <c r="A234" s="464">
        <v>44638</v>
      </c>
      <c r="B234" s="5">
        <v>62526</v>
      </c>
      <c r="C234" s="193" t="s">
        <v>14901</v>
      </c>
      <c r="D234" s="266"/>
      <c r="E234" s="42">
        <v>866180</v>
      </c>
      <c r="F234" s="1018">
        <f t="shared" si="4"/>
        <v>309174558.31999999</v>
      </c>
    </row>
    <row r="235" spans="1:6" s="275" customFormat="1" ht="42.75" customHeight="1" x14ac:dyDescent="0.2">
      <c r="A235" s="464">
        <v>44638</v>
      </c>
      <c r="B235" s="5">
        <v>62527</v>
      </c>
      <c r="C235" s="193" t="s">
        <v>14902</v>
      </c>
      <c r="D235" s="266"/>
      <c r="E235" s="42">
        <v>179215.34</v>
      </c>
      <c r="F235" s="1018">
        <f t="shared" si="4"/>
        <v>308995342.98000002</v>
      </c>
    </row>
    <row r="236" spans="1:6" s="275" customFormat="1" ht="47.25" customHeight="1" x14ac:dyDescent="0.2">
      <c r="A236" s="464">
        <v>44638</v>
      </c>
      <c r="B236" s="5">
        <v>62528</v>
      </c>
      <c r="C236" s="193" t="s">
        <v>14903</v>
      </c>
      <c r="D236" s="266"/>
      <c r="E236" s="42">
        <v>251786.6</v>
      </c>
      <c r="F236" s="1018">
        <f t="shared" si="4"/>
        <v>308743556.38</v>
      </c>
    </row>
    <row r="237" spans="1:6" s="275" customFormat="1" ht="46.5" customHeight="1" x14ac:dyDescent="0.2">
      <c r="A237" s="464">
        <v>44638</v>
      </c>
      <c r="B237" s="5">
        <v>62529</v>
      </c>
      <c r="C237" s="193" t="s">
        <v>14904</v>
      </c>
      <c r="D237" s="266"/>
      <c r="E237" s="42">
        <v>147669.59</v>
      </c>
      <c r="F237" s="1018">
        <f t="shared" si="4"/>
        <v>308595886.79000002</v>
      </c>
    </row>
    <row r="238" spans="1:6" s="275" customFormat="1" ht="53.25" customHeight="1" x14ac:dyDescent="0.2">
      <c r="A238" s="464">
        <v>44638</v>
      </c>
      <c r="B238" s="5" t="s">
        <v>14892</v>
      </c>
      <c r="C238" s="193" t="s">
        <v>14905</v>
      </c>
      <c r="D238" s="266"/>
      <c r="E238" s="42">
        <v>960721</v>
      </c>
      <c r="F238" s="1018">
        <f t="shared" si="4"/>
        <v>307635165.79000002</v>
      </c>
    </row>
    <row r="239" spans="1:6" s="275" customFormat="1" ht="42.75" customHeight="1" x14ac:dyDescent="0.2">
      <c r="A239" s="464">
        <v>44638</v>
      </c>
      <c r="B239" s="5" t="s">
        <v>14893</v>
      </c>
      <c r="C239" s="193" t="s">
        <v>14906</v>
      </c>
      <c r="D239" s="266"/>
      <c r="E239" s="42">
        <v>118370</v>
      </c>
      <c r="F239" s="1018">
        <f t="shared" si="4"/>
        <v>307516795.79000002</v>
      </c>
    </row>
    <row r="240" spans="1:6" s="275" customFormat="1" ht="60.75" customHeight="1" x14ac:dyDescent="0.2">
      <c r="A240" s="464">
        <v>44638</v>
      </c>
      <c r="B240" s="5" t="s">
        <v>14894</v>
      </c>
      <c r="C240" s="193" t="s">
        <v>14907</v>
      </c>
      <c r="D240" s="266"/>
      <c r="E240" s="42">
        <v>456570</v>
      </c>
      <c r="F240" s="1018">
        <f t="shared" si="4"/>
        <v>307060225.79000002</v>
      </c>
    </row>
    <row r="241" spans="1:6" s="275" customFormat="1" ht="48.75" customHeight="1" x14ac:dyDescent="0.2">
      <c r="A241" s="464">
        <v>44638</v>
      </c>
      <c r="B241" s="5" t="s">
        <v>14895</v>
      </c>
      <c r="C241" s="193" t="s">
        <v>14908</v>
      </c>
      <c r="D241" s="266"/>
      <c r="E241" s="42">
        <v>66600</v>
      </c>
      <c r="F241" s="1018">
        <f t="shared" si="4"/>
        <v>306993625.79000002</v>
      </c>
    </row>
    <row r="242" spans="1:6" s="275" customFormat="1" ht="50.25" customHeight="1" x14ac:dyDescent="0.2">
      <c r="A242" s="464">
        <v>44638</v>
      </c>
      <c r="B242" s="5" t="s">
        <v>14896</v>
      </c>
      <c r="C242" s="193" t="s">
        <v>14909</v>
      </c>
      <c r="D242" s="266"/>
      <c r="E242" s="42">
        <v>762790.38</v>
      </c>
      <c r="F242" s="1018">
        <f t="shared" si="4"/>
        <v>306230835.41000003</v>
      </c>
    </row>
    <row r="243" spans="1:6" s="275" customFormat="1" ht="43.5" customHeight="1" x14ac:dyDescent="0.2">
      <c r="A243" s="464">
        <v>44638</v>
      </c>
      <c r="B243" s="5" t="s">
        <v>14897</v>
      </c>
      <c r="C243" s="193" t="s">
        <v>14910</v>
      </c>
      <c r="D243" s="266"/>
      <c r="E243" s="42">
        <v>114142.5</v>
      </c>
      <c r="F243" s="1018">
        <f t="shared" si="4"/>
        <v>306116692.91000003</v>
      </c>
    </row>
    <row r="244" spans="1:6" s="275" customFormat="1" ht="48" customHeight="1" x14ac:dyDescent="0.2">
      <c r="A244" s="464">
        <v>44641</v>
      </c>
      <c r="B244" s="5">
        <v>62530</v>
      </c>
      <c r="C244" s="193" t="s">
        <v>14962</v>
      </c>
      <c r="D244" s="266"/>
      <c r="E244" s="42">
        <v>609793.19999999995</v>
      </c>
      <c r="F244" s="1018">
        <f t="shared" si="4"/>
        <v>305506899.71000004</v>
      </c>
    </row>
    <row r="245" spans="1:6" s="275" customFormat="1" ht="48.75" customHeight="1" x14ac:dyDescent="0.2">
      <c r="A245" s="464">
        <v>44641</v>
      </c>
      <c r="B245" s="5">
        <v>62531</v>
      </c>
      <c r="C245" s="193" t="s">
        <v>14963</v>
      </c>
      <c r="D245" s="266"/>
      <c r="E245" s="42">
        <v>11964.84</v>
      </c>
      <c r="F245" s="1018">
        <f t="shared" si="4"/>
        <v>305494934.87000006</v>
      </c>
    </row>
    <row r="246" spans="1:6" s="275" customFormat="1" ht="46.5" customHeight="1" x14ac:dyDescent="0.2">
      <c r="A246" s="464">
        <v>44641</v>
      </c>
      <c r="B246" s="5">
        <v>62532</v>
      </c>
      <c r="C246" s="193" t="s">
        <v>14964</v>
      </c>
      <c r="D246" s="266"/>
      <c r="E246" s="42">
        <v>21077.53</v>
      </c>
      <c r="F246" s="1018">
        <f t="shared" si="4"/>
        <v>305473857.34000009</v>
      </c>
    </row>
    <row r="247" spans="1:6" s="275" customFormat="1" ht="31.5" customHeight="1" x14ac:dyDescent="0.2">
      <c r="A247" s="464">
        <v>44641</v>
      </c>
      <c r="B247" s="5">
        <v>62533</v>
      </c>
      <c r="C247" s="193" t="s">
        <v>14965</v>
      </c>
      <c r="D247" s="266"/>
      <c r="E247" s="42">
        <v>34610.06</v>
      </c>
      <c r="F247" s="1018">
        <f t="shared" si="4"/>
        <v>305439247.28000009</v>
      </c>
    </row>
    <row r="248" spans="1:6" s="275" customFormat="1" ht="40.5" customHeight="1" x14ac:dyDescent="0.2">
      <c r="A248" s="464">
        <v>44641</v>
      </c>
      <c r="B248" s="5">
        <v>62534</v>
      </c>
      <c r="C248" s="193" t="s">
        <v>14966</v>
      </c>
      <c r="D248" s="266"/>
      <c r="E248" s="42">
        <v>188799.37</v>
      </c>
      <c r="F248" s="1018">
        <f t="shared" si="4"/>
        <v>305250447.91000009</v>
      </c>
    </row>
    <row r="249" spans="1:6" s="275" customFormat="1" ht="42" customHeight="1" x14ac:dyDescent="0.2">
      <c r="A249" s="464">
        <v>44641</v>
      </c>
      <c r="B249" s="5">
        <v>62535</v>
      </c>
      <c r="C249" s="193" t="s">
        <v>14967</v>
      </c>
      <c r="D249" s="266"/>
      <c r="E249" s="42">
        <v>6581.34</v>
      </c>
      <c r="F249" s="1018">
        <f t="shared" si="4"/>
        <v>305243866.57000011</v>
      </c>
    </row>
    <row r="250" spans="1:6" s="275" customFormat="1" ht="57" customHeight="1" x14ac:dyDescent="0.2">
      <c r="A250" s="464">
        <v>44641</v>
      </c>
      <c r="B250" s="5">
        <v>62536</v>
      </c>
      <c r="C250" s="193" t="s">
        <v>14968</v>
      </c>
      <c r="D250" s="266"/>
      <c r="E250" s="42">
        <v>11836</v>
      </c>
      <c r="F250" s="1018">
        <f t="shared" si="4"/>
        <v>305232030.57000011</v>
      </c>
    </row>
    <row r="251" spans="1:6" s="275" customFormat="1" ht="54" customHeight="1" x14ac:dyDescent="0.2">
      <c r="A251" s="464">
        <v>44641</v>
      </c>
      <c r="B251" s="5">
        <v>62537</v>
      </c>
      <c r="C251" s="193" t="s">
        <v>14969</v>
      </c>
      <c r="D251" s="266"/>
      <c r="E251" s="42">
        <v>87635.27</v>
      </c>
      <c r="F251" s="1018">
        <f t="shared" si="4"/>
        <v>305144395.30000013</v>
      </c>
    </row>
    <row r="252" spans="1:6" s="275" customFormat="1" ht="52.5" customHeight="1" x14ac:dyDescent="0.2">
      <c r="A252" s="464">
        <v>44641</v>
      </c>
      <c r="B252" s="5">
        <v>62538</v>
      </c>
      <c r="C252" s="193" t="s">
        <v>14970</v>
      </c>
      <c r="D252" s="266"/>
      <c r="E252" s="42">
        <v>118370</v>
      </c>
      <c r="F252" s="1018">
        <f t="shared" si="4"/>
        <v>305026025.30000013</v>
      </c>
    </row>
    <row r="253" spans="1:6" s="275" customFormat="1" ht="54" customHeight="1" x14ac:dyDescent="0.2">
      <c r="A253" s="464">
        <v>44641</v>
      </c>
      <c r="B253" s="5">
        <v>62539</v>
      </c>
      <c r="C253" s="193" t="s">
        <v>14971</v>
      </c>
      <c r="D253" s="266"/>
      <c r="E253" s="42">
        <v>102112.45</v>
      </c>
      <c r="F253" s="1018">
        <f t="shared" si="4"/>
        <v>304923912.85000014</v>
      </c>
    </row>
    <row r="254" spans="1:6" s="275" customFormat="1" ht="77.25" customHeight="1" x14ac:dyDescent="0.2">
      <c r="A254" s="464">
        <v>44641</v>
      </c>
      <c r="B254" s="5">
        <v>62540</v>
      </c>
      <c r="C254" s="193" t="s">
        <v>14972</v>
      </c>
      <c r="D254" s="266"/>
      <c r="E254" s="42">
        <v>60913.71</v>
      </c>
      <c r="F254" s="1018">
        <f t="shared" si="4"/>
        <v>304862999.14000016</v>
      </c>
    </row>
    <row r="255" spans="1:6" s="275" customFormat="1" ht="46.5" customHeight="1" x14ac:dyDescent="0.2">
      <c r="A255" s="464">
        <v>44641</v>
      </c>
      <c r="B255" s="5">
        <v>62541</v>
      </c>
      <c r="C255" s="193" t="s">
        <v>14973</v>
      </c>
      <c r="D255" s="266"/>
      <c r="E255" s="42">
        <v>562909.41</v>
      </c>
      <c r="F255" s="1018">
        <f t="shared" si="4"/>
        <v>304300089.73000014</v>
      </c>
    </row>
    <row r="256" spans="1:6" s="275" customFormat="1" ht="36.75" customHeight="1" x14ac:dyDescent="0.2">
      <c r="A256" s="464">
        <v>44641</v>
      </c>
      <c r="B256" s="5" t="s">
        <v>14974</v>
      </c>
      <c r="C256" s="193" t="s">
        <v>14987</v>
      </c>
      <c r="D256" s="266"/>
      <c r="E256" s="42">
        <v>70000</v>
      </c>
      <c r="F256" s="1018">
        <f t="shared" si="4"/>
        <v>304230089.73000014</v>
      </c>
    </row>
    <row r="257" spans="1:6" s="275" customFormat="1" ht="49.5" customHeight="1" x14ac:dyDescent="0.2">
      <c r="A257" s="464">
        <v>44641</v>
      </c>
      <c r="B257" s="5" t="s">
        <v>14975</v>
      </c>
      <c r="C257" s="193" t="s">
        <v>14988</v>
      </c>
      <c r="D257" s="266"/>
      <c r="E257" s="42">
        <v>118370</v>
      </c>
      <c r="F257" s="1018">
        <f t="shared" si="4"/>
        <v>304111719.73000014</v>
      </c>
    </row>
    <row r="258" spans="1:6" s="275" customFormat="1" ht="42.75" customHeight="1" x14ac:dyDescent="0.2">
      <c r="A258" s="464">
        <v>44641</v>
      </c>
      <c r="B258" s="5" t="s">
        <v>14976</v>
      </c>
      <c r="C258" s="193" t="s">
        <v>14989</v>
      </c>
      <c r="D258" s="266"/>
      <c r="E258" s="42">
        <v>118370</v>
      </c>
      <c r="F258" s="1018">
        <f t="shared" si="4"/>
        <v>303993349.73000014</v>
      </c>
    </row>
    <row r="259" spans="1:6" s="275" customFormat="1" ht="140.25" customHeight="1" x14ac:dyDescent="0.2">
      <c r="A259" s="464">
        <v>44641</v>
      </c>
      <c r="B259" s="5" t="s">
        <v>14977</v>
      </c>
      <c r="C259" s="193" t="s">
        <v>14990</v>
      </c>
      <c r="D259" s="266"/>
      <c r="E259" s="42">
        <v>19909834.050000001</v>
      </c>
      <c r="F259" s="1018">
        <f t="shared" si="4"/>
        <v>284083515.68000013</v>
      </c>
    </row>
    <row r="260" spans="1:6" s="275" customFormat="1" ht="45" customHeight="1" x14ac:dyDescent="0.2">
      <c r="A260" s="464">
        <v>44641</v>
      </c>
      <c r="B260" s="5" t="s">
        <v>14978</v>
      </c>
      <c r="C260" s="193" t="s">
        <v>14991</v>
      </c>
      <c r="D260" s="266"/>
      <c r="E260" s="42">
        <v>667893.11</v>
      </c>
      <c r="F260" s="1018">
        <f t="shared" si="4"/>
        <v>283415622.57000011</v>
      </c>
    </row>
    <row r="261" spans="1:6" s="275" customFormat="1" ht="63" customHeight="1" x14ac:dyDescent="0.2">
      <c r="A261" s="464">
        <v>44641</v>
      </c>
      <c r="B261" s="5" t="s">
        <v>14979</v>
      </c>
      <c r="C261" s="193" t="s">
        <v>14992</v>
      </c>
      <c r="D261" s="266"/>
      <c r="E261" s="42">
        <v>300152.5</v>
      </c>
      <c r="F261" s="1018">
        <f t="shared" si="4"/>
        <v>283115470.07000011</v>
      </c>
    </row>
    <row r="262" spans="1:6" s="275" customFormat="1" ht="42.75" customHeight="1" x14ac:dyDescent="0.2">
      <c r="A262" s="464">
        <v>44641</v>
      </c>
      <c r="B262" s="5" t="s">
        <v>14980</v>
      </c>
      <c r="C262" s="193" t="s">
        <v>14993</v>
      </c>
      <c r="D262" s="266"/>
      <c r="E262" s="42">
        <v>8489.6</v>
      </c>
      <c r="F262" s="1018">
        <f t="shared" si="4"/>
        <v>283106980.47000009</v>
      </c>
    </row>
    <row r="263" spans="1:6" s="275" customFormat="1" ht="39.75" customHeight="1" x14ac:dyDescent="0.2">
      <c r="A263" s="464">
        <v>44641</v>
      </c>
      <c r="B263" s="5" t="s">
        <v>14981</v>
      </c>
      <c r="C263" s="193" t="s">
        <v>14994</v>
      </c>
      <c r="D263" s="266"/>
      <c r="E263" s="42">
        <v>105687.5</v>
      </c>
      <c r="F263" s="1018">
        <f t="shared" si="4"/>
        <v>283001292.97000009</v>
      </c>
    </row>
    <row r="264" spans="1:6" s="275" customFormat="1" ht="49.5" customHeight="1" x14ac:dyDescent="0.2">
      <c r="A264" s="464">
        <v>44641</v>
      </c>
      <c r="B264" s="5" t="s">
        <v>14982</v>
      </c>
      <c r="C264" s="193" t="s">
        <v>14995</v>
      </c>
      <c r="D264" s="266"/>
      <c r="E264" s="42">
        <v>181782.5</v>
      </c>
      <c r="F264" s="1018">
        <f t="shared" si="4"/>
        <v>282819510.47000009</v>
      </c>
    </row>
    <row r="265" spans="1:6" s="275" customFormat="1" ht="40.5" customHeight="1" x14ac:dyDescent="0.2">
      <c r="A265" s="464">
        <v>44641</v>
      </c>
      <c r="B265" s="5" t="s">
        <v>14983</v>
      </c>
      <c r="C265" s="193" t="s">
        <v>14996</v>
      </c>
      <c r="D265" s="266"/>
      <c r="E265" s="42">
        <v>118370</v>
      </c>
      <c r="F265" s="1018">
        <f t="shared" si="4"/>
        <v>282701140.47000009</v>
      </c>
    </row>
    <row r="266" spans="1:6" s="275" customFormat="1" ht="45" customHeight="1" x14ac:dyDescent="0.2">
      <c r="A266" s="464">
        <v>44641</v>
      </c>
      <c r="B266" s="5" t="s">
        <v>14984</v>
      </c>
      <c r="C266" s="193" t="s">
        <v>14997</v>
      </c>
      <c r="D266" s="266"/>
      <c r="E266" s="42">
        <v>93005</v>
      </c>
      <c r="F266" s="1018">
        <f t="shared" si="4"/>
        <v>282608135.47000009</v>
      </c>
    </row>
    <row r="267" spans="1:6" s="275" customFormat="1" ht="50.25" customHeight="1" x14ac:dyDescent="0.2">
      <c r="A267" s="464">
        <v>44641</v>
      </c>
      <c r="B267" s="5" t="s">
        <v>14985</v>
      </c>
      <c r="C267" s="193" t="s">
        <v>15008</v>
      </c>
      <c r="D267" s="266"/>
      <c r="E267" s="42">
        <v>245195</v>
      </c>
      <c r="F267" s="1018">
        <f t="shared" si="4"/>
        <v>282362940.47000009</v>
      </c>
    </row>
    <row r="268" spans="1:6" s="275" customFormat="1" ht="83.25" customHeight="1" x14ac:dyDescent="0.2">
      <c r="A268" s="464">
        <v>44641</v>
      </c>
      <c r="B268" s="5" t="s">
        <v>14986</v>
      </c>
      <c r="C268" s="193" t="s">
        <v>15009</v>
      </c>
      <c r="D268" s="266"/>
      <c r="E268" s="42">
        <v>18000</v>
      </c>
      <c r="F268" s="1018">
        <f t="shared" si="4"/>
        <v>282344940.47000009</v>
      </c>
    </row>
    <row r="269" spans="1:6" s="275" customFormat="1" ht="33" customHeight="1" x14ac:dyDescent="0.2">
      <c r="A269" s="464">
        <v>44642</v>
      </c>
      <c r="B269" s="5">
        <v>62542</v>
      </c>
      <c r="C269" s="193" t="s">
        <v>14998</v>
      </c>
      <c r="D269" s="266"/>
      <c r="E269" s="42">
        <v>716974.52</v>
      </c>
      <c r="F269" s="1018">
        <f t="shared" si="4"/>
        <v>281627965.95000011</v>
      </c>
    </row>
    <row r="270" spans="1:6" s="275" customFormat="1" ht="42" customHeight="1" x14ac:dyDescent="0.2">
      <c r="A270" s="464">
        <v>44642</v>
      </c>
      <c r="B270" s="5">
        <v>62543</v>
      </c>
      <c r="C270" s="193" t="s">
        <v>14999</v>
      </c>
      <c r="D270" s="266"/>
      <c r="E270" s="42">
        <v>118370</v>
      </c>
      <c r="F270" s="1018">
        <f t="shared" si="4"/>
        <v>281509595.95000011</v>
      </c>
    </row>
    <row r="271" spans="1:6" s="275" customFormat="1" ht="38.25" customHeight="1" x14ac:dyDescent="0.2">
      <c r="A271" s="464">
        <v>44642</v>
      </c>
      <c r="B271" s="5">
        <v>62544</v>
      </c>
      <c r="C271" s="193" t="s">
        <v>15000</v>
      </c>
      <c r="D271" s="266"/>
      <c r="E271" s="42">
        <v>118370</v>
      </c>
      <c r="F271" s="1018">
        <f t="shared" ref="F271:F334" si="5">F270-E271</f>
        <v>281391225.95000011</v>
      </c>
    </row>
    <row r="272" spans="1:6" s="275" customFormat="1" ht="41.25" customHeight="1" x14ac:dyDescent="0.2">
      <c r="A272" s="464">
        <v>44642</v>
      </c>
      <c r="B272" s="5">
        <v>62545</v>
      </c>
      <c r="C272" s="193" t="s">
        <v>15001</v>
      </c>
      <c r="D272" s="266"/>
      <c r="E272" s="42">
        <v>369782.33</v>
      </c>
      <c r="F272" s="1018">
        <f t="shared" si="5"/>
        <v>281021443.62000012</v>
      </c>
    </row>
    <row r="273" spans="1:6" s="275" customFormat="1" ht="21.75" customHeight="1" x14ac:dyDescent="0.2">
      <c r="A273" s="464">
        <v>44642</v>
      </c>
      <c r="B273" s="5">
        <v>62546</v>
      </c>
      <c r="C273" s="193" t="s">
        <v>41</v>
      </c>
      <c r="D273" s="266"/>
      <c r="E273" s="42">
        <v>0</v>
      </c>
      <c r="F273" s="1018">
        <f t="shared" si="5"/>
        <v>281021443.62000012</v>
      </c>
    </row>
    <row r="274" spans="1:6" s="275" customFormat="1" ht="56.25" customHeight="1" x14ac:dyDescent="0.2">
      <c r="A274" s="464">
        <v>44642</v>
      </c>
      <c r="B274" s="5">
        <v>62547</v>
      </c>
      <c r="C274" s="193" t="s">
        <v>15002</v>
      </c>
      <c r="D274" s="266"/>
      <c r="E274" s="42">
        <v>653708.63</v>
      </c>
      <c r="F274" s="1018">
        <f t="shared" si="5"/>
        <v>280367734.99000013</v>
      </c>
    </row>
    <row r="275" spans="1:6" s="275" customFormat="1" ht="41.25" customHeight="1" x14ac:dyDescent="0.2">
      <c r="A275" s="464">
        <v>44642</v>
      </c>
      <c r="B275" s="5" t="s">
        <v>15005</v>
      </c>
      <c r="C275" s="193" t="s">
        <v>15050</v>
      </c>
      <c r="D275" s="266"/>
      <c r="E275" s="42">
        <v>118370</v>
      </c>
      <c r="F275" s="1018">
        <f t="shared" si="5"/>
        <v>280249364.99000013</v>
      </c>
    </row>
    <row r="276" spans="1:6" s="275" customFormat="1" ht="55.5" customHeight="1" x14ac:dyDescent="0.2">
      <c r="A276" s="464">
        <v>44642</v>
      </c>
      <c r="B276" s="5" t="s">
        <v>15006</v>
      </c>
      <c r="C276" s="193" t="s">
        <v>15003</v>
      </c>
      <c r="D276" s="266"/>
      <c r="E276" s="42">
        <v>118370</v>
      </c>
      <c r="F276" s="1018">
        <f t="shared" si="5"/>
        <v>280130994.99000013</v>
      </c>
    </row>
    <row r="277" spans="1:6" s="275" customFormat="1" ht="45" customHeight="1" x14ac:dyDescent="0.2">
      <c r="A277" s="464">
        <v>44642</v>
      </c>
      <c r="B277" s="5" t="s">
        <v>15007</v>
      </c>
      <c r="C277" s="193" t="s">
        <v>15004</v>
      </c>
      <c r="D277" s="266"/>
      <c r="E277" s="42">
        <v>63412.5</v>
      </c>
      <c r="F277" s="1018">
        <f t="shared" si="5"/>
        <v>280067582.49000013</v>
      </c>
    </row>
    <row r="278" spans="1:6" s="275" customFormat="1" ht="43.5" customHeight="1" x14ac:dyDescent="0.2">
      <c r="A278" s="464">
        <v>44643</v>
      </c>
      <c r="B278" s="5">
        <v>62548</v>
      </c>
      <c r="C278" s="193" t="s">
        <v>15014</v>
      </c>
      <c r="D278" s="266"/>
      <c r="E278" s="42">
        <v>475650.75</v>
      </c>
      <c r="F278" s="1018">
        <f t="shared" si="5"/>
        <v>279591931.74000013</v>
      </c>
    </row>
    <row r="279" spans="1:6" s="275" customFormat="1" ht="42" customHeight="1" x14ac:dyDescent="0.2">
      <c r="A279" s="464">
        <v>44643</v>
      </c>
      <c r="B279" s="5">
        <v>62549</v>
      </c>
      <c r="C279" s="193" t="s">
        <v>15015</v>
      </c>
      <c r="D279" s="266"/>
      <c r="E279" s="42">
        <v>149785.03</v>
      </c>
      <c r="F279" s="1018">
        <f t="shared" si="5"/>
        <v>279442146.71000016</v>
      </c>
    </row>
    <row r="280" spans="1:6" s="275" customFormat="1" ht="42" customHeight="1" x14ac:dyDescent="0.2">
      <c r="A280" s="464">
        <v>44643</v>
      </c>
      <c r="B280" s="5">
        <v>62550</v>
      </c>
      <c r="C280" s="193" t="s">
        <v>15016</v>
      </c>
      <c r="D280" s="266"/>
      <c r="E280" s="42">
        <v>47903.02</v>
      </c>
      <c r="F280" s="1018">
        <f t="shared" si="5"/>
        <v>279394243.69000018</v>
      </c>
    </row>
    <row r="281" spans="1:6" s="275" customFormat="1" ht="50.25" customHeight="1" x14ac:dyDescent="0.2">
      <c r="A281" s="464">
        <v>44643</v>
      </c>
      <c r="B281" s="5" t="s">
        <v>15010</v>
      </c>
      <c r="C281" s="193" t="s">
        <v>15017</v>
      </c>
      <c r="D281" s="266"/>
      <c r="E281" s="42">
        <v>118370</v>
      </c>
      <c r="F281" s="1018">
        <f t="shared" si="5"/>
        <v>279275873.69000018</v>
      </c>
    </row>
    <row r="282" spans="1:6" s="275" customFormat="1" ht="22.5" customHeight="1" x14ac:dyDescent="0.2">
      <c r="A282" s="464">
        <v>44643</v>
      </c>
      <c r="B282" s="5" t="s">
        <v>15011</v>
      </c>
      <c r="C282" s="193" t="s">
        <v>41</v>
      </c>
      <c r="D282" s="266"/>
      <c r="E282" s="42">
        <v>0</v>
      </c>
      <c r="F282" s="1018">
        <f t="shared" si="5"/>
        <v>279275873.69000018</v>
      </c>
    </row>
    <row r="283" spans="1:6" s="275" customFormat="1" ht="58.5" customHeight="1" x14ac:dyDescent="0.2">
      <c r="A283" s="464">
        <v>44643</v>
      </c>
      <c r="B283" s="5" t="s">
        <v>15012</v>
      </c>
      <c r="C283" s="193" t="s">
        <v>15027</v>
      </c>
      <c r="D283" s="266"/>
      <c r="E283" s="42">
        <v>118370</v>
      </c>
      <c r="F283" s="1018">
        <f t="shared" si="5"/>
        <v>279157503.69000018</v>
      </c>
    </row>
    <row r="284" spans="1:6" s="275" customFormat="1" ht="59.25" customHeight="1" x14ac:dyDescent="0.2">
      <c r="A284" s="464">
        <v>44643</v>
      </c>
      <c r="B284" s="5" t="s">
        <v>15013</v>
      </c>
      <c r="C284" s="193" t="s">
        <v>15028</v>
      </c>
      <c r="D284" s="266"/>
      <c r="E284" s="42">
        <v>35030</v>
      </c>
      <c r="F284" s="1018">
        <f t="shared" si="5"/>
        <v>279122473.69000018</v>
      </c>
    </row>
    <row r="285" spans="1:6" s="275" customFormat="1" ht="42" customHeight="1" x14ac:dyDescent="0.2">
      <c r="A285" s="464">
        <v>44644</v>
      </c>
      <c r="B285" s="5">
        <v>62551</v>
      </c>
      <c r="C285" s="193" t="s">
        <v>15029</v>
      </c>
      <c r="D285" s="266"/>
      <c r="E285" s="42">
        <v>4991146.6399999997</v>
      </c>
      <c r="F285" s="1018">
        <f t="shared" si="5"/>
        <v>274131327.05000019</v>
      </c>
    </row>
    <row r="286" spans="1:6" s="275" customFormat="1" ht="35.25" customHeight="1" x14ac:dyDescent="0.2">
      <c r="A286" s="464">
        <v>44644</v>
      </c>
      <c r="B286" s="5">
        <v>62552</v>
      </c>
      <c r="C286" s="193" t="s">
        <v>15030</v>
      </c>
      <c r="D286" s="266"/>
      <c r="E286" s="42">
        <v>8470.7199999999993</v>
      </c>
      <c r="F286" s="1018">
        <f t="shared" si="5"/>
        <v>274122856.33000016</v>
      </c>
    </row>
    <row r="287" spans="1:6" s="275" customFormat="1" ht="59.25" customHeight="1" x14ac:dyDescent="0.2">
      <c r="A287" s="464">
        <v>44644</v>
      </c>
      <c r="B287" s="5">
        <v>62553</v>
      </c>
      <c r="C287" s="193" t="s">
        <v>15031</v>
      </c>
      <c r="D287" s="266"/>
      <c r="E287" s="42">
        <v>12156.6</v>
      </c>
      <c r="F287" s="1018">
        <f t="shared" si="5"/>
        <v>274110699.73000014</v>
      </c>
    </row>
    <row r="288" spans="1:6" s="275" customFormat="1" ht="42" customHeight="1" x14ac:dyDescent="0.2">
      <c r="A288" s="464">
        <v>44644</v>
      </c>
      <c r="B288" s="5">
        <v>62554</v>
      </c>
      <c r="C288" s="193" t="s">
        <v>15032</v>
      </c>
      <c r="D288" s="266"/>
      <c r="E288" s="42">
        <v>27534.22</v>
      </c>
      <c r="F288" s="1018">
        <f t="shared" si="5"/>
        <v>274083165.51000011</v>
      </c>
    </row>
    <row r="289" spans="1:6" s="275" customFormat="1" ht="43.5" customHeight="1" x14ac:dyDescent="0.2">
      <c r="A289" s="464">
        <v>44644</v>
      </c>
      <c r="B289" s="5">
        <v>62555</v>
      </c>
      <c r="C289" s="193" t="s">
        <v>15033</v>
      </c>
      <c r="D289" s="266"/>
      <c r="E289" s="42">
        <v>15528.47</v>
      </c>
      <c r="F289" s="1018">
        <f t="shared" si="5"/>
        <v>274067637.04000008</v>
      </c>
    </row>
    <row r="290" spans="1:6" s="275" customFormat="1" ht="32.25" customHeight="1" x14ac:dyDescent="0.2">
      <c r="A290" s="464">
        <v>44644</v>
      </c>
      <c r="B290" s="5">
        <v>62556</v>
      </c>
      <c r="C290" s="193" t="s">
        <v>15034</v>
      </c>
      <c r="D290" s="266"/>
      <c r="E290" s="42">
        <v>119274.83</v>
      </c>
      <c r="F290" s="1018">
        <f t="shared" si="5"/>
        <v>273948362.2100001</v>
      </c>
    </row>
    <row r="291" spans="1:6" s="275" customFormat="1" ht="33.75" customHeight="1" x14ac:dyDescent="0.2">
      <c r="A291" s="464">
        <v>44644</v>
      </c>
      <c r="B291" s="5">
        <v>62557</v>
      </c>
      <c r="C291" s="193" t="s">
        <v>15035</v>
      </c>
      <c r="D291" s="266"/>
      <c r="E291" s="42">
        <v>4655</v>
      </c>
      <c r="F291" s="1018">
        <f t="shared" si="5"/>
        <v>273943707.2100001</v>
      </c>
    </row>
    <row r="292" spans="1:6" s="275" customFormat="1" ht="34.5" customHeight="1" x14ac:dyDescent="0.2">
      <c r="A292" s="464">
        <v>44644</v>
      </c>
      <c r="B292" s="5">
        <v>62558</v>
      </c>
      <c r="C292" s="193" t="s">
        <v>15036</v>
      </c>
      <c r="D292" s="266"/>
      <c r="E292" s="42">
        <v>40200.46</v>
      </c>
      <c r="F292" s="1018">
        <f t="shared" si="5"/>
        <v>273903506.75000012</v>
      </c>
    </row>
    <row r="293" spans="1:6" s="275" customFormat="1" ht="33" customHeight="1" x14ac:dyDescent="0.2">
      <c r="A293" s="464">
        <v>44644</v>
      </c>
      <c r="B293" s="5">
        <v>62559</v>
      </c>
      <c r="C293" s="193" t="s">
        <v>15037</v>
      </c>
      <c r="D293" s="266"/>
      <c r="E293" s="42">
        <v>16110.52</v>
      </c>
      <c r="F293" s="1018">
        <f t="shared" si="5"/>
        <v>273887396.23000014</v>
      </c>
    </row>
    <row r="294" spans="1:6" s="275" customFormat="1" ht="18" customHeight="1" x14ac:dyDescent="0.2">
      <c r="A294" s="464">
        <v>44644</v>
      </c>
      <c r="B294" s="5">
        <v>62560</v>
      </c>
      <c r="C294" s="193" t="s">
        <v>41</v>
      </c>
      <c r="D294" s="266"/>
      <c r="E294" s="42">
        <v>0</v>
      </c>
      <c r="F294" s="1018">
        <f t="shared" si="5"/>
        <v>273887396.23000014</v>
      </c>
    </row>
    <row r="295" spans="1:6" s="275" customFormat="1" ht="20.25" customHeight="1" x14ac:dyDescent="0.2">
      <c r="A295" s="464">
        <v>44644</v>
      </c>
      <c r="B295" s="5">
        <v>62561</v>
      </c>
      <c r="C295" s="193" t="s">
        <v>41</v>
      </c>
      <c r="D295" s="266"/>
      <c r="E295" s="42">
        <v>0</v>
      </c>
      <c r="F295" s="1018">
        <f t="shared" si="5"/>
        <v>273887396.23000014</v>
      </c>
    </row>
    <row r="296" spans="1:6" s="275" customFormat="1" ht="33" customHeight="1" x14ac:dyDescent="0.2">
      <c r="A296" s="464">
        <v>44644</v>
      </c>
      <c r="B296" s="5">
        <v>62562</v>
      </c>
      <c r="C296" s="193" t="s">
        <v>12475</v>
      </c>
      <c r="D296" s="266"/>
      <c r="E296" s="42">
        <v>67788</v>
      </c>
      <c r="F296" s="1018">
        <f t="shared" si="5"/>
        <v>273819608.23000014</v>
      </c>
    </row>
    <row r="297" spans="1:6" s="275" customFormat="1" ht="30.75" customHeight="1" x14ac:dyDescent="0.2">
      <c r="A297" s="464">
        <v>44644</v>
      </c>
      <c r="B297" s="5" t="s">
        <v>15018</v>
      </c>
      <c r="C297" s="193" t="s">
        <v>15039</v>
      </c>
      <c r="D297" s="266"/>
      <c r="E297" s="42">
        <v>3691895.52</v>
      </c>
      <c r="F297" s="1018">
        <f t="shared" si="5"/>
        <v>270127712.71000016</v>
      </c>
    </row>
    <row r="298" spans="1:6" s="275" customFormat="1" ht="43.5" customHeight="1" x14ac:dyDescent="0.2">
      <c r="A298" s="464">
        <v>44644</v>
      </c>
      <c r="B298" s="5" t="s">
        <v>15019</v>
      </c>
      <c r="C298" s="193" t="s">
        <v>15038</v>
      </c>
      <c r="D298" s="266"/>
      <c r="E298" s="42">
        <v>339279.47</v>
      </c>
      <c r="F298" s="1018">
        <f t="shared" si="5"/>
        <v>269788433.24000013</v>
      </c>
    </row>
    <row r="299" spans="1:6" s="275" customFormat="1" ht="23.25" customHeight="1" x14ac:dyDescent="0.2">
      <c r="A299" s="464">
        <v>44644</v>
      </c>
      <c r="B299" s="5" t="s">
        <v>15020</v>
      </c>
      <c r="C299" s="193" t="s">
        <v>41</v>
      </c>
      <c r="D299" s="266"/>
      <c r="E299" s="42">
        <v>0</v>
      </c>
      <c r="F299" s="1018">
        <f t="shared" si="5"/>
        <v>269788433.24000013</v>
      </c>
    </row>
    <row r="300" spans="1:6" s="275" customFormat="1" ht="51.75" customHeight="1" x14ac:dyDescent="0.2">
      <c r="A300" s="464">
        <v>44644</v>
      </c>
      <c r="B300" s="5" t="s">
        <v>15021</v>
      </c>
      <c r="C300" s="193" t="s">
        <v>15040</v>
      </c>
      <c r="D300" s="266"/>
      <c r="E300" s="42">
        <v>11201012</v>
      </c>
      <c r="F300" s="1018">
        <f t="shared" si="5"/>
        <v>258587421.24000013</v>
      </c>
    </row>
    <row r="301" spans="1:6" s="275" customFormat="1" ht="39.75" customHeight="1" x14ac:dyDescent="0.2">
      <c r="A301" s="464">
        <v>44644</v>
      </c>
      <c r="B301" s="5" t="s">
        <v>15022</v>
      </c>
      <c r="C301" s="193" t="s">
        <v>15041</v>
      </c>
      <c r="D301" s="266"/>
      <c r="E301" s="42">
        <v>118370</v>
      </c>
      <c r="F301" s="1018">
        <f t="shared" si="5"/>
        <v>258469051.24000013</v>
      </c>
    </row>
    <row r="302" spans="1:6" s="275" customFormat="1" ht="65.25" customHeight="1" x14ac:dyDescent="0.2">
      <c r="A302" s="464">
        <v>44644</v>
      </c>
      <c r="B302" s="5" t="s">
        <v>15023</v>
      </c>
      <c r="C302" s="193" t="s">
        <v>15044</v>
      </c>
      <c r="D302" s="266"/>
      <c r="E302" s="42">
        <v>10009.14</v>
      </c>
      <c r="F302" s="1018">
        <f t="shared" si="5"/>
        <v>258459042.10000014</v>
      </c>
    </row>
    <row r="303" spans="1:6" s="275" customFormat="1" ht="49.5" customHeight="1" x14ac:dyDescent="0.2">
      <c r="A303" s="464">
        <v>44644</v>
      </c>
      <c r="B303" s="5" t="s">
        <v>15024</v>
      </c>
      <c r="C303" s="193" t="s">
        <v>15042</v>
      </c>
      <c r="D303" s="266"/>
      <c r="E303" s="42">
        <v>3848.92</v>
      </c>
      <c r="F303" s="1018">
        <f t="shared" si="5"/>
        <v>258455193.18000016</v>
      </c>
    </row>
    <row r="304" spans="1:6" s="275" customFormat="1" ht="26.25" customHeight="1" x14ac:dyDescent="0.2">
      <c r="A304" s="464">
        <v>44644</v>
      </c>
      <c r="B304" s="5" t="s">
        <v>15025</v>
      </c>
      <c r="C304" s="193" t="s">
        <v>41</v>
      </c>
      <c r="D304" s="266"/>
      <c r="E304" s="42">
        <v>0</v>
      </c>
      <c r="F304" s="1018">
        <f t="shared" si="5"/>
        <v>258455193.18000016</v>
      </c>
    </row>
    <row r="305" spans="1:6" s="275" customFormat="1" ht="62.25" customHeight="1" x14ac:dyDescent="0.2">
      <c r="A305" s="464">
        <v>44644</v>
      </c>
      <c r="B305" s="5" t="s">
        <v>15026</v>
      </c>
      <c r="C305" s="193" t="s">
        <v>15043</v>
      </c>
      <c r="D305" s="266"/>
      <c r="E305" s="42">
        <v>78831</v>
      </c>
      <c r="F305" s="1018">
        <f t="shared" si="5"/>
        <v>258376362.18000016</v>
      </c>
    </row>
    <row r="306" spans="1:6" s="275" customFormat="1" ht="50.25" customHeight="1" x14ac:dyDescent="0.2">
      <c r="A306" s="464">
        <v>44645</v>
      </c>
      <c r="B306" s="252" t="s">
        <v>15063</v>
      </c>
      <c r="C306" s="193" t="s">
        <v>15067</v>
      </c>
      <c r="D306" s="266"/>
      <c r="E306" s="42">
        <v>226000</v>
      </c>
      <c r="F306" s="1018">
        <f t="shared" si="5"/>
        <v>258150362.18000016</v>
      </c>
    </row>
    <row r="307" spans="1:6" s="275" customFormat="1" ht="21.75" customHeight="1" x14ac:dyDescent="0.2">
      <c r="A307" s="464">
        <v>44645</v>
      </c>
      <c r="B307" s="252" t="s">
        <v>15064</v>
      </c>
      <c r="C307" s="193" t="s">
        <v>41</v>
      </c>
      <c r="D307" s="266"/>
      <c r="E307" s="42">
        <v>0</v>
      </c>
      <c r="F307" s="1018">
        <f t="shared" si="5"/>
        <v>258150362.18000016</v>
      </c>
    </row>
    <row r="308" spans="1:6" s="275" customFormat="1" ht="60" customHeight="1" x14ac:dyDescent="0.2">
      <c r="A308" s="464">
        <v>44645</v>
      </c>
      <c r="B308" s="252" t="s">
        <v>15065</v>
      </c>
      <c r="C308" s="193" t="s">
        <v>15068</v>
      </c>
      <c r="D308" s="454"/>
      <c r="E308" s="42">
        <v>45000</v>
      </c>
      <c r="F308" s="1018">
        <f t="shared" si="5"/>
        <v>258105362.18000016</v>
      </c>
    </row>
    <row r="309" spans="1:6" s="275" customFormat="1" ht="39.75" customHeight="1" x14ac:dyDescent="0.2">
      <c r="A309" s="464">
        <v>44645</v>
      </c>
      <c r="B309" s="252" t="s">
        <v>15066</v>
      </c>
      <c r="C309" s="193" t="s">
        <v>15069</v>
      </c>
      <c r="D309" s="266"/>
      <c r="E309" s="42">
        <v>74397.98</v>
      </c>
      <c r="F309" s="1018">
        <f t="shared" si="5"/>
        <v>258030964.20000017</v>
      </c>
    </row>
    <row r="310" spans="1:6" s="275" customFormat="1" ht="46.5" customHeight="1" x14ac:dyDescent="0.2">
      <c r="A310" s="464">
        <v>44645</v>
      </c>
      <c r="B310" s="252" t="s">
        <v>15051</v>
      </c>
      <c r="C310" s="193" t="s">
        <v>15070</v>
      </c>
      <c r="D310" s="266"/>
      <c r="E310" s="42">
        <v>118370</v>
      </c>
      <c r="F310" s="1018">
        <f t="shared" si="5"/>
        <v>257912594.20000017</v>
      </c>
    </row>
    <row r="311" spans="1:6" s="275" customFormat="1" ht="50.25" customHeight="1" x14ac:dyDescent="0.2">
      <c r="A311" s="464">
        <v>44645</v>
      </c>
      <c r="B311" s="252" t="s">
        <v>15052</v>
      </c>
      <c r="C311" s="193" t="s">
        <v>15071</v>
      </c>
      <c r="D311" s="266"/>
      <c r="E311" s="42">
        <v>194465</v>
      </c>
      <c r="F311" s="1018">
        <f t="shared" si="5"/>
        <v>257718129.20000017</v>
      </c>
    </row>
    <row r="312" spans="1:6" s="275" customFormat="1" ht="43.5" customHeight="1" x14ac:dyDescent="0.2">
      <c r="A312" s="464">
        <v>44645</v>
      </c>
      <c r="B312" s="252" t="s">
        <v>15053</v>
      </c>
      <c r="C312" s="193" t="s">
        <v>15072</v>
      </c>
      <c r="D312" s="266"/>
      <c r="E312" s="42">
        <v>354986.29</v>
      </c>
      <c r="F312" s="1018">
        <f t="shared" si="5"/>
        <v>257363142.91000018</v>
      </c>
    </row>
    <row r="313" spans="1:6" s="275" customFormat="1" ht="69.75" customHeight="1" x14ac:dyDescent="0.2">
      <c r="A313" s="464">
        <v>44645</v>
      </c>
      <c r="B313" s="252" t="s">
        <v>15054</v>
      </c>
      <c r="C313" s="193" t="s">
        <v>15073</v>
      </c>
      <c r="D313" s="266"/>
      <c r="E313" s="42">
        <v>27000</v>
      </c>
      <c r="F313" s="1018">
        <f t="shared" si="5"/>
        <v>257336142.91000018</v>
      </c>
    </row>
    <row r="314" spans="1:6" s="275" customFormat="1" ht="65.25" customHeight="1" x14ac:dyDescent="0.2">
      <c r="A314" s="464">
        <v>44645</v>
      </c>
      <c r="B314" s="252" t="s">
        <v>15055</v>
      </c>
      <c r="C314" s="193" t="s">
        <v>15074</v>
      </c>
      <c r="D314" s="266"/>
      <c r="E314" s="42">
        <v>9000</v>
      </c>
      <c r="F314" s="1018">
        <f t="shared" si="5"/>
        <v>257327142.91000018</v>
      </c>
    </row>
    <row r="315" spans="1:6" s="275" customFormat="1" ht="70.5" customHeight="1" x14ac:dyDescent="0.2">
      <c r="A315" s="464">
        <v>44645</v>
      </c>
      <c r="B315" s="252" t="s">
        <v>15056</v>
      </c>
      <c r="C315" s="193" t="s">
        <v>15075</v>
      </c>
      <c r="D315" s="266"/>
      <c r="E315" s="42">
        <v>9000</v>
      </c>
      <c r="F315" s="1018">
        <f t="shared" si="5"/>
        <v>257318142.91000018</v>
      </c>
    </row>
    <row r="316" spans="1:6" s="275" customFormat="1" ht="63" customHeight="1" x14ac:dyDescent="0.2">
      <c r="A316" s="464">
        <v>44645</v>
      </c>
      <c r="B316" s="252" t="s">
        <v>15057</v>
      </c>
      <c r="C316" s="193" t="s">
        <v>15076</v>
      </c>
      <c r="D316" s="266"/>
      <c r="E316" s="42">
        <v>9000</v>
      </c>
      <c r="F316" s="1018">
        <f t="shared" si="5"/>
        <v>257309142.91000018</v>
      </c>
    </row>
    <row r="317" spans="1:6" s="275" customFormat="1" ht="65.25" customHeight="1" x14ac:dyDescent="0.2">
      <c r="A317" s="464">
        <v>44645</v>
      </c>
      <c r="B317" s="252" t="s">
        <v>15058</v>
      </c>
      <c r="C317" s="193" t="s">
        <v>15077</v>
      </c>
      <c r="D317" s="266"/>
      <c r="E317" s="42">
        <v>9000</v>
      </c>
      <c r="F317" s="1018">
        <f t="shared" si="5"/>
        <v>257300142.91000018</v>
      </c>
    </row>
    <row r="318" spans="1:6" s="275" customFormat="1" ht="68.25" customHeight="1" x14ac:dyDescent="0.2">
      <c r="A318" s="464">
        <v>44645</v>
      </c>
      <c r="B318" s="252" t="s">
        <v>15059</v>
      </c>
      <c r="C318" s="193" t="s">
        <v>15078</v>
      </c>
      <c r="D318" s="266"/>
      <c r="E318" s="42">
        <v>9000</v>
      </c>
      <c r="F318" s="1018">
        <f t="shared" si="5"/>
        <v>257291142.91000018</v>
      </c>
    </row>
    <row r="319" spans="1:6" s="275" customFormat="1" ht="75" customHeight="1" x14ac:dyDescent="0.2">
      <c r="A319" s="464">
        <v>44645</v>
      </c>
      <c r="B319" s="252" t="s">
        <v>15060</v>
      </c>
      <c r="C319" s="193" t="s">
        <v>15079</v>
      </c>
      <c r="D319" s="266"/>
      <c r="E319" s="42">
        <v>9000</v>
      </c>
      <c r="F319" s="1018">
        <f t="shared" si="5"/>
        <v>257282142.91000018</v>
      </c>
    </row>
    <row r="320" spans="1:6" s="275" customFormat="1" ht="41.25" customHeight="1" x14ac:dyDescent="0.2">
      <c r="A320" s="464">
        <v>44645</v>
      </c>
      <c r="B320" s="252" t="s">
        <v>15061</v>
      </c>
      <c r="C320" s="193" t="s">
        <v>15080</v>
      </c>
      <c r="D320" s="266"/>
      <c r="E320" s="42">
        <v>725182.5</v>
      </c>
      <c r="F320" s="1018">
        <f t="shared" si="5"/>
        <v>256556960.41000018</v>
      </c>
    </row>
    <row r="321" spans="1:6" s="275" customFormat="1" ht="44.25" customHeight="1" x14ac:dyDescent="0.2">
      <c r="A321" s="464">
        <v>44645</v>
      </c>
      <c r="B321" s="252" t="s">
        <v>15062</v>
      </c>
      <c r="C321" s="193" t="s">
        <v>15081</v>
      </c>
      <c r="D321" s="266"/>
      <c r="E321" s="42">
        <v>1004672.5</v>
      </c>
      <c r="F321" s="1018">
        <f t="shared" si="5"/>
        <v>255552287.91000018</v>
      </c>
    </row>
    <row r="322" spans="1:6" s="275" customFormat="1" ht="75" customHeight="1" x14ac:dyDescent="0.2">
      <c r="A322" s="464">
        <v>44648</v>
      </c>
      <c r="B322" s="252" t="s">
        <v>15106</v>
      </c>
      <c r="C322" s="193" t="s">
        <v>13977</v>
      </c>
      <c r="D322" s="266"/>
      <c r="E322" s="42">
        <v>389564.01</v>
      </c>
      <c r="F322" s="1018">
        <f t="shared" si="5"/>
        <v>255162723.90000018</v>
      </c>
    </row>
    <row r="323" spans="1:6" s="275" customFormat="1" ht="63.75" customHeight="1" x14ac:dyDescent="0.2">
      <c r="A323" s="464">
        <v>44648</v>
      </c>
      <c r="B323" s="252" t="s">
        <v>15107</v>
      </c>
      <c r="C323" s="193" t="s">
        <v>15110</v>
      </c>
      <c r="D323" s="266"/>
      <c r="E323" s="42">
        <v>127125</v>
      </c>
      <c r="F323" s="1018">
        <f t="shared" si="5"/>
        <v>255035598.90000018</v>
      </c>
    </row>
    <row r="324" spans="1:6" s="275" customFormat="1" ht="51" customHeight="1" x14ac:dyDescent="0.2">
      <c r="A324" s="464">
        <v>44648</v>
      </c>
      <c r="B324" s="252" t="s">
        <v>15108</v>
      </c>
      <c r="C324" s="193" t="s">
        <v>15111</v>
      </c>
      <c r="D324" s="266"/>
      <c r="E324" s="42">
        <v>45200</v>
      </c>
      <c r="F324" s="1018">
        <f t="shared" si="5"/>
        <v>254990398.90000018</v>
      </c>
    </row>
    <row r="325" spans="1:6" s="275" customFormat="1" ht="24.75" customHeight="1" x14ac:dyDescent="0.2">
      <c r="A325" s="464">
        <v>44648</v>
      </c>
      <c r="B325" s="252" t="s">
        <v>15109</v>
      </c>
      <c r="C325" s="193" t="s">
        <v>41</v>
      </c>
      <c r="D325" s="266"/>
      <c r="E325" s="42">
        <v>0</v>
      </c>
      <c r="F325" s="1018">
        <f t="shared" si="5"/>
        <v>254990398.90000018</v>
      </c>
    </row>
    <row r="326" spans="1:6" s="275" customFormat="1" ht="65.25" customHeight="1" x14ac:dyDescent="0.2">
      <c r="A326" s="464">
        <v>44648</v>
      </c>
      <c r="B326" s="252" t="s">
        <v>15100</v>
      </c>
      <c r="C326" s="193" t="s">
        <v>15112</v>
      </c>
      <c r="D326" s="266"/>
      <c r="E326" s="42">
        <v>9000</v>
      </c>
      <c r="F326" s="1018">
        <f t="shared" si="5"/>
        <v>254981398.90000018</v>
      </c>
    </row>
    <row r="327" spans="1:6" s="275" customFormat="1" ht="60.75" customHeight="1" x14ac:dyDescent="0.2">
      <c r="A327" s="464">
        <v>44648</v>
      </c>
      <c r="B327" s="252" t="s">
        <v>15101</v>
      </c>
      <c r="C327" s="193" t="s">
        <v>15113</v>
      </c>
      <c r="D327" s="266"/>
      <c r="E327" s="42">
        <v>9000</v>
      </c>
      <c r="F327" s="1018">
        <f t="shared" si="5"/>
        <v>254972398.90000018</v>
      </c>
    </row>
    <row r="328" spans="1:6" s="275" customFormat="1" ht="45" customHeight="1" x14ac:dyDescent="0.2">
      <c r="A328" s="464">
        <v>44648</v>
      </c>
      <c r="B328" s="252" t="s">
        <v>15102</v>
      </c>
      <c r="C328" s="193" t="s">
        <v>15114</v>
      </c>
      <c r="D328" s="266"/>
      <c r="E328" s="42">
        <v>84049.919999999998</v>
      </c>
      <c r="F328" s="1018">
        <f t="shared" si="5"/>
        <v>254888348.9800002</v>
      </c>
    </row>
    <row r="329" spans="1:6" s="275" customFormat="1" ht="63" customHeight="1" x14ac:dyDescent="0.2">
      <c r="A329" s="464">
        <v>44648</v>
      </c>
      <c r="B329" s="252" t="s">
        <v>15103</v>
      </c>
      <c r="C329" s="193" t="s">
        <v>15115</v>
      </c>
      <c r="D329" s="266"/>
      <c r="E329" s="42">
        <v>4930.04</v>
      </c>
      <c r="F329" s="1018">
        <f t="shared" si="5"/>
        <v>254883418.94000021</v>
      </c>
    </row>
    <row r="330" spans="1:6" s="275" customFormat="1" ht="66" customHeight="1" x14ac:dyDescent="0.2">
      <c r="A330" s="464">
        <v>44648</v>
      </c>
      <c r="B330" s="252" t="s">
        <v>15104</v>
      </c>
      <c r="C330" s="193" t="s">
        <v>15116</v>
      </c>
      <c r="D330" s="266"/>
      <c r="E330" s="42">
        <v>9000</v>
      </c>
      <c r="F330" s="1018">
        <f t="shared" si="5"/>
        <v>254874418.94000021</v>
      </c>
    </row>
    <row r="331" spans="1:6" s="275" customFormat="1" ht="78.75" customHeight="1" x14ac:dyDescent="0.2">
      <c r="A331" s="464">
        <v>44648</v>
      </c>
      <c r="B331" s="252" t="s">
        <v>15105</v>
      </c>
      <c r="C331" s="193" t="s">
        <v>15117</v>
      </c>
      <c r="D331" s="266"/>
      <c r="E331" s="42">
        <v>9000</v>
      </c>
      <c r="F331" s="1018">
        <f t="shared" si="5"/>
        <v>254865418.94000021</v>
      </c>
    </row>
    <row r="332" spans="1:6" s="275" customFormat="1" ht="40.5" customHeight="1" x14ac:dyDescent="0.2">
      <c r="A332" s="464">
        <v>44649</v>
      </c>
      <c r="B332" s="252" t="s">
        <v>15129</v>
      </c>
      <c r="C332" s="193" t="s">
        <v>15135</v>
      </c>
      <c r="D332" s="266"/>
      <c r="E332" s="42">
        <v>96090</v>
      </c>
      <c r="F332" s="1018">
        <f t="shared" si="5"/>
        <v>254769328.94000021</v>
      </c>
    </row>
    <row r="333" spans="1:6" s="275" customFormat="1" ht="36.75" customHeight="1" x14ac:dyDescent="0.2">
      <c r="A333" s="464">
        <v>44649</v>
      </c>
      <c r="B333" s="252" t="s">
        <v>15130</v>
      </c>
      <c r="C333" s="193" t="s">
        <v>15136</v>
      </c>
      <c r="D333" s="266"/>
      <c r="E333" s="42">
        <v>299002.49</v>
      </c>
      <c r="F333" s="1018">
        <f t="shared" si="5"/>
        <v>254470326.4500002</v>
      </c>
    </row>
    <row r="334" spans="1:6" s="275" customFormat="1" ht="56.25" customHeight="1" x14ac:dyDescent="0.2">
      <c r="A334" s="464">
        <v>44649</v>
      </c>
      <c r="B334" s="252" t="s">
        <v>15131</v>
      </c>
      <c r="C334" s="193" t="s">
        <v>15137</v>
      </c>
      <c r="D334" s="266"/>
      <c r="E334" s="42">
        <v>118370</v>
      </c>
      <c r="F334" s="1018">
        <f t="shared" si="5"/>
        <v>254351956.4500002</v>
      </c>
    </row>
    <row r="335" spans="1:6" s="275" customFormat="1" ht="42.75" customHeight="1" x14ac:dyDescent="0.2">
      <c r="A335" s="464">
        <v>44649</v>
      </c>
      <c r="B335" s="252" t="s">
        <v>15132</v>
      </c>
      <c r="C335" s="193" t="s">
        <v>15138</v>
      </c>
      <c r="D335" s="266"/>
      <c r="E335" s="42">
        <v>239032.59</v>
      </c>
      <c r="F335" s="1018">
        <f t="shared" ref="F335:F342" si="6">F334-E335</f>
        <v>254112923.86000019</v>
      </c>
    </row>
    <row r="336" spans="1:6" s="275" customFormat="1" ht="35.25" customHeight="1" x14ac:dyDescent="0.2">
      <c r="A336" s="464">
        <v>44649</v>
      </c>
      <c r="B336" s="252" t="s">
        <v>15133</v>
      </c>
      <c r="C336" s="193" t="s">
        <v>15139</v>
      </c>
      <c r="D336" s="266"/>
      <c r="E336" s="42">
        <v>157199.89000000001</v>
      </c>
      <c r="F336" s="1018">
        <f t="shared" si="6"/>
        <v>253955723.97000021</v>
      </c>
    </row>
    <row r="337" spans="1:6" s="275" customFormat="1" ht="33.75" customHeight="1" x14ac:dyDescent="0.2">
      <c r="A337" s="464">
        <v>44649</v>
      </c>
      <c r="B337" s="252" t="s">
        <v>15134</v>
      </c>
      <c r="C337" s="193" t="s">
        <v>15140</v>
      </c>
      <c r="D337" s="266"/>
      <c r="E337" s="42">
        <v>28259.43</v>
      </c>
      <c r="F337" s="1018">
        <f t="shared" si="6"/>
        <v>253927464.5400002</v>
      </c>
    </row>
    <row r="338" spans="1:6" s="275" customFormat="1" ht="57" customHeight="1" x14ac:dyDescent="0.2">
      <c r="A338" s="464">
        <v>44649</v>
      </c>
      <c r="B338" s="252" t="s">
        <v>15127</v>
      </c>
      <c r="C338" s="193" t="s">
        <v>15141</v>
      </c>
      <c r="D338" s="266"/>
      <c r="E338" s="42">
        <v>67640</v>
      </c>
      <c r="F338" s="1018">
        <f t="shared" si="6"/>
        <v>253859824.5400002</v>
      </c>
    </row>
    <row r="339" spans="1:6" s="275" customFormat="1" ht="47.25" customHeight="1" x14ac:dyDescent="0.2">
      <c r="A339" s="464">
        <v>44649</v>
      </c>
      <c r="B339" s="252" t="s">
        <v>15128</v>
      </c>
      <c r="C339" s="193" t="s">
        <v>15142</v>
      </c>
      <c r="D339" s="266"/>
      <c r="E339" s="42">
        <v>1027.99</v>
      </c>
      <c r="F339" s="1018">
        <f t="shared" si="6"/>
        <v>253858796.55000019</v>
      </c>
    </row>
    <row r="340" spans="1:6" s="275" customFormat="1" ht="45.75" customHeight="1" x14ac:dyDescent="0.2">
      <c r="A340" s="464">
        <v>44650</v>
      </c>
      <c r="B340" s="5" t="s">
        <v>15151</v>
      </c>
      <c r="C340" s="193" t="s">
        <v>15152</v>
      </c>
      <c r="D340" s="266"/>
      <c r="E340" s="42">
        <v>176636.87</v>
      </c>
      <c r="F340" s="1018">
        <f t="shared" si="6"/>
        <v>253682159.68000019</v>
      </c>
    </row>
    <row r="341" spans="1:6" s="275" customFormat="1" ht="65.25" customHeight="1" x14ac:dyDescent="0.2">
      <c r="A341" s="464">
        <v>44650</v>
      </c>
      <c r="B341" s="252" t="s">
        <v>15149</v>
      </c>
      <c r="C341" s="193" t="s">
        <v>15153</v>
      </c>
      <c r="D341" s="266"/>
      <c r="E341" s="42">
        <v>9000</v>
      </c>
      <c r="F341" s="1018">
        <f t="shared" si="6"/>
        <v>253673159.68000019</v>
      </c>
    </row>
    <row r="342" spans="1:6" s="275" customFormat="1" ht="55.5" customHeight="1" x14ac:dyDescent="0.2">
      <c r="A342" s="464">
        <v>44650</v>
      </c>
      <c r="B342" s="252" t="s">
        <v>15150</v>
      </c>
      <c r="C342" s="193" t="s">
        <v>15154</v>
      </c>
      <c r="D342" s="266"/>
      <c r="E342" s="42">
        <v>2105879.2999999998</v>
      </c>
      <c r="F342" s="1018">
        <f t="shared" si="6"/>
        <v>251567280.38000017</v>
      </c>
    </row>
    <row r="343" spans="1:6" s="275" customFormat="1" ht="15" customHeight="1" x14ac:dyDescent="0.2">
      <c r="A343" s="871"/>
      <c r="B343" s="1057"/>
      <c r="C343" s="698"/>
      <c r="D343" s="284"/>
      <c r="E343" s="32"/>
      <c r="F343" s="112"/>
    </row>
    <row r="344" spans="1:6" s="275" customFormat="1" ht="15" customHeight="1" x14ac:dyDescent="0.2">
      <c r="A344" s="871"/>
      <c r="B344" s="1057"/>
      <c r="C344" s="698"/>
      <c r="D344" s="284"/>
      <c r="E344" s="32"/>
      <c r="F344" s="112"/>
    </row>
    <row r="345" spans="1:6" s="275" customFormat="1" ht="15" customHeight="1" x14ac:dyDescent="0.2">
      <c r="A345" s="871"/>
      <c r="B345" s="1057"/>
      <c r="C345" s="698"/>
      <c r="D345" s="284"/>
      <c r="E345" s="32"/>
      <c r="F345" s="112"/>
    </row>
    <row r="346" spans="1:6" s="275" customFormat="1" ht="15" customHeight="1" x14ac:dyDescent="0.2">
      <c r="A346" s="871"/>
      <c r="B346" s="1057"/>
      <c r="C346" s="698"/>
      <c r="D346" s="284"/>
      <c r="E346" s="32"/>
      <c r="F346" s="112"/>
    </row>
    <row r="347" spans="1:6" s="275" customFormat="1" ht="15" customHeight="1" x14ac:dyDescent="0.2">
      <c r="A347" s="871"/>
      <c r="B347" s="1057"/>
      <c r="C347" s="698"/>
      <c r="D347" s="284"/>
      <c r="E347" s="32"/>
      <c r="F347" s="112"/>
    </row>
    <row r="348" spans="1:6" s="275" customFormat="1" ht="15" customHeight="1" x14ac:dyDescent="0.2">
      <c r="A348" s="871"/>
      <c r="B348" s="1057"/>
      <c r="C348" s="698"/>
      <c r="D348" s="284"/>
      <c r="E348" s="32"/>
      <c r="F348" s="112"/>
    </row>
    <row r="349" spans="1:6" s="275" customFormat="1" ht="15" customHeight="1" x14ac:dyDescent="0.2">
      <c r="A349" s="871"/>
      <c r="B349" s="1057"/>
      <c r="C349" s="698"/>
      <c r="D349" s="284"/>
      <c r="E349" s="32"/>
      <c r="F349" s="112"/>
    </row>
    <row r="350" spans="1:6" s="275" customFormat="1" ht="15" customHeight="1" x14ac:dyDescent="0.2">
      <c r="A350" s="871"/>
      <c r="B350" s="1057"/>
      <c r="C350" s="698"/>
      <c r="D350" s="284"/>
      <c r="E350" s="32"/>
      <c r="F350" s="112"/>
    </row>
    <row r="351" spans="1:6" s="275" customFormat="1" ht="15" customHeight="1" x14ac:dyDescent="0.2">
      <c r="A351" s="871"/>
      <c r="B351" s="1057"/>
      <c r="C351" s="698"/>
      <c r="D351" s="284"/>
      <c r="E351" s="32"/>
      <c r="F351" s="112"/>
    </row>
    <row r="352" spans="1:6" s="275" customFormat="1" ht="15" customHeight="1" x14ac:dyDescent="0.2">
      <c r="A352" s="871"/>
      <c r="B352" s="1057"/>
      <c r="C352" s="698"/>
      <c r="D352" s="284"/>
      <c r="E352" s="32"/>
      <c r="F352" s="112"/>
    </row>
    <row r="353" spans="1:6" s="275" customFormat="1" ht="15" customHeight="1" x14ac:dyDescent="0.2">
      <c r="A353" s="871"/>
      <c r="B353" s="1057"/>
      <c r="C353" s="698"/>
      <c r="D353" s="284"/>
      <c r="E353" s="32"/>
      <c r="F353" s="112"/>
    </row>
    <row r="354" spans="1:6" s="275" customFormat="1" ht="15" customHeight="1" x14ac:dyDescent="0.2">
      <c r="A354" s="871"/>
      <c r="B354" s="1057"/>
      <c r="C354" s="698"/>
      <c r="D354" s="284"/>
      <c r="E354" s="32"/>
      <c r="F354" s="112"/>
    </row>
    <row r="355" spans="1:6" s="275" customFormat="1" ht="15" customHeight="1" x14ac:dyDescent="0.2">
      <c r="A355" s="871"/>
      <c r="B355" s="1057"/>
      <c r="C355" s="698"/>
      <c r="D355" s="284"/>
      <c r="E355" s="32"/>
      <c r="F355" s="112"/>
    </row>
    <row r="356" spans="1:6" s="275" customFormat="1" ht="15" customHeight="1" x14ac:dyDescent="0.2">
      <c r="A356" s="871"/>
      <c r="B356" s="1057"/>
      <c r="C356" s="698"/>
      <c r="D356" s="284"/>
      <c r="E356" s="32"/>
      <c r="F356" s="112"/>
    </row>
    <row r="357" spans="1:6" s="275" customFormat="1" ht="15" customHeight="1" x14ac:dyDescent="0.2">
      <c r="A357" s="871"/>
      <c r="B357" s="1057"/>
      <c r="C357" s="698"/>
      <c r="D357" s="284"/>
      <c r="E357" s="32"/>
      <c r="F357" s="112"/>
    </row>
    <row r="358" spans="1:6" s="275" customFormat="1" ht="15" customHeight="1" x14ac:dyDescent="0.2">
      <c r="A358" s="871"/>
      <c r="B358" s="1057"/>
      <c r="C358" s="698"/>
      <c r="D358" s="284"/>
      <c r="E358" s="32"/>
      <c r="F358" s="112"/>
    </row>
    <row r="359" spans="1:6" s="275" customFormat="1" ht="15" customHeight="1" x14ac:dyDescent="0.2">
      <c r="A359" s="871"/>
      <c r="B359" s="1057"/>
      <c r="C359" s="698"/>
      <c r="D359" s="284"/>
      <c r="E359" s="32"/>
      <c r="F359" s="112"/>
    </row>
    <row r="360" spans="1:6" s="275" customFormat="1" ht="15" customHeight="1" x14ac:dyDescent="0.2">
      <c r="A360" s="871"/>
      <c r="B360" s="1057"/>
      <c r="C360" s="698"/>
      <c r="D360" s="284"/>
      <c r="E360" s="32"/>
      <c r="F360" s="112"/>
    </row>
    <row r="361" spans="1:6" s="275" customFormat="1" ht="15" customHeight="1" x14ac:dyDescent="0.2">
      <c r="A361" s="871"/>
      <c r="B361" s="1057"/>
      <c r="C361" s="698"/>
      <c r="D361" s="284"/>
      <c r="E361" s="32"/>
      <c r="F361" s="112"/>
    </row>
    <row r="362" spans="1:6" s="275" customFormat="1" ht="15" customHeight="1" x14ac:dyDescent="0.2">
      <c r="A362" s="871"/>
      <c r="B362" s="1057"/>
      <c r="C362" s="698"/>
      <c r="D362" s="284"/>
      <c r="E362" s="32"/>
      <c r="F362" s="112"/>
    </row>
    <row r="363" spans="1:6" s="275" customFormat="1" ht="15" customHeight="1" x14ac:dyDescent="0.2">
      <c r="A363" s="871"/>
      <c r="B363" s="1057"/>
      <c r="C363" s="698"/>
      <c r="D363" s="284"/>
      <c r="E363" s="32"/>
      <c r="F363" s="112"/>
    </row>
    <row r="364" spans="1:6" s="275" customFormat="1" ht="15" customHeight="1" x14ac:dyDescent="0.2">
      <c r="A364" s="871"/>
      <c r="B364" s="1057"/>
      <c r="C364" s="698"/>
      <c r="D364" s="284"/>
      <c r="E364" s="32"/>
      <c r="F364" s="112"/>
    </row>
    <row r="365" spans="1:6" s="275" customFormat="1" ht="15" customHeight="1" x14ac:dyDescent="0.2">
      <c r="A365" s="871"/>
      <c r="B365" s="1057"/>
      <c r="C365" s="698"/>
      <c r="D365" s="284"/>
      <c r="E365" s="32"/>
      <c r="F365" s="112"/>
    </row>
    <row r="366" spans="1:6" s="275" customFormat="1" ht="15" customHeight="1" x14ac:dyDescent="0.2">
      <c r="A366" s="871"/>
      <c r="B366" s="1057"/>
      <c r="C366" s="698"/>
      <c r="D366" s="284"/>
      <c r="E366" s="32"/>
      <c r="F366" s="112"/>
    </row>
    <row r="367" spans="1:6" s="275" customFormat="1" ht="15" customHeight="1" x14ac:dyDescent="0.2">
      <c r="A367" s="871"/>
      <c r="B367" s="1057"/>
      <c r="C367" s="698"/>
      <c r="D367" s="284"/>
      <c r="E367" s="32"/>
      <c r="F367" s="112"/>
    </row>
    <row r="368" spans="1:6" s="275" customFormat="1" ht="15" customHeight="1" x14ac:dyDescent="0.2">
      <c r="A368" s="871"/>
      <c r="B368" s="1057"/>
      <c r="C368" s="698"/>
      <c r="D368" s="284"/>
      <c r="E368" s="32"/>
      <c r="F368" s="112"/>
    </row>
    <row r="369" spans="1:6" s="275" customFormat="1" ht="15" customHeight="1" x14ac:dyDescent="0.2">
      <c r="A369" s="871"/>
      <c r="B369" s="1057"/>
      <c r="C369" s="698"/>
      <c r="D369" s="284"/>
      <c r="E369" s="32"/>
      <c r="F369" s="112"/>
    </row>
    <row r="370" spans="1:6" s="275" customFormat="1" ht="15" customHeight="1" x14ac:dyDescent="0.2">
      <c r="A370" s="871"/>
      <c r="B370" s="1057"/>
      <c r="C370" s="698"/>
      <c r="D370" s="284"/>
      <c r="E370" s="32"/>
      <c r="F370" s="112"/>
    </row>
    <row r="371" spans="1:6" s="275" customFormat="1" ht="15" customHeight="1" x14ac:dyDescent="0.2">
      <c r="A371" s="871"/>
      <c r="B371" s="1057"/>
      <c r="C371" s="698"/>
      <c r="D371" s="284"/>
      <c r="E371" s="32"/>
      <c r="F371" s="112"/>
    </row>
    <row r="372" spans="1:6" s="275" customFormat="1" ht="15" customHeight="1" x14ac:dyDescent="0.2">
      <c r="A372" s="871"/>
      <c r="B372" s="1057"/>
      <c r="C372" s="698"/>
      <c r="D372" s="284"/>
      <c r="E372" s="32"/>
      <c r="F372" s="112"/>
    </row>
    <row r="373" spans="1:6" s="275" customFormat="1" ht="15" customHeight="1" x14ac:dyDescent="0.2">
      <c r="A373" s="871"/>
      <c r="B373" s="1057"/>
      <c r="C373" s="698"/>
      <c r="D373" s="284"/>
      <c r="E373" s="32"/>
      <c r="F373" s="112"/>
    </row>
    <row r="374" spans="1:6" s="275" customFormat="1" ht="15" customHeight="1" x14ac:dyDescent="0.2">
      <c r="A374" s="871"/>
      <c r="B374" s="1057"/>
      <c r="C374" s="698"/>
      <c r="D374" s="284"/>
      <c r="E374" s="32"/>
      <c r="F374" s="112"/>
    </row>
    <row r="375" spans="1:6" s="275" customFormat="1" ht="15" customHeight="1" x14ac:dyDescent="0.2">
      <c r="A375" s="871"/>
      <c r="B375" s="1057"/>
      <c r="C375" s="698"/>
      <c r="D375" s="284"/>
      <c r="E375" s="32"/>
      <c r="F375" s="112"/>
    </row>
    <row r="376" spans="1:6" s="275" customFormat="1" ht="15" customHeight="1" x14ac:dyDescent="0.2">
      <c r="A376" s="871"/>
      <c r="B376" s="1057"/>
      <c r="C376" s="698"/>
      <c r="D376" s="284"/>
      <c r="E376" s="32"/>
      <c r="F376" s="112"/>
    </row>
    <row r="377" spans="1:6" s="275" customFormat="1" ht="15" customHeight="1" x14ac:dyDescent="0.2">
      <c r="A377" s="871"/>
      <c r="B377" s="1057"/>
      <c r="C377" s="698"/>
      <c r="D377" s="284"/>
      <c r="E377" s="32"/>
      <c r="F377" s="112"/>
    </row>
    <row r="378" spans="1:6" s="275" customFormat="1" ht="15" customHeight="1" x14ac:dyDescent="0.2">
      <c r="A378" s="871"/>
      <c r="B378" s="1057"/>
      <c r="C378" s="698"/>
      <c r="D378" s="284"/>
      <c r="E378" s="32"/>
      <c r="F378" s="112"/>
    </row>
    <row r="379" spans="1:6" s="275" customFormat="1" ht="15" customHeight="1" x14ac:dyDescent="0.2">
      <c r="A379" s="871"/>
      <c r="B379" s="1057"/>
      <c r="C379" s="698"/>
      <c r="D379" s="284"/>
      <c r="E379" s="32"/>
      <c r="F379" s="112"/>
    </row>
    <row r="380" spans="1:6" s="275" customFormat="1" ht="15" customHeight="1" x14ac:dyDescent="0.2">
      <c r="A380" s="871"/>
      <c r="B380" s="1057"/>
      <c r="C380" s="698"/>
      <c r="D380" s="284"/>
      <c r="E380" s="32"/>
      <c r="F380" s="112"/>
    </row>
    <row r="381" spans="1:6" s="275" customFormat="1" ht="15" customHeight="1" x14ac:dyDescent="0.2">
      <c r="A381" s="871"/>
      <c r="B381" s="1057"/>
      <c r="C381" s="698"/>
      <c r="D381" s="284"/>
      <c r="E381" s="32"/>
      <c r="F381" s="112"/>
    </row>
    <row r="382" spans="1:6" s="275" customFormat="1" ht="15" customHeight="1" x14ac:dyDescent="0.2">
      <c r="A382" s="871"/>
      <c r="B382" s="1057"/>
      <c r="C382" s="698"/>
      <c r="D382" s="284"/>
      <c r="E382" s="32"/>
      <c r="F382" s="112"/>
    </row>
    <row r="383" spans="1:6" s="275" customFormat="1" ht="15" customHeight="1" x14ac:dyDescent="0.2">
      <c r="A383" s="871"/>
      <c r="B383" s="1057"/>
      <c r="C383" s="698"/>
      <c r="D383" s="284"/>
      <c r="E383" s="32"/>
      <c r="F383" s="112"/>
    </row>
    <row r="384" spans="1:6" s="275" customFormat="1" ht="15" customHeight="1" x14ac:dyDescent="0.2">
      <c r="A384" s="871"/>
      <c r="B384" s="1057"/>
      <c r="C384" s="698"/>
      <c r="D384" s="284"/>
      <c r="E384" s="32"/>
      <c r="F384" s="112"/>
    </row>
    <row r="385" spans="1:6" s="275" customFormat="1" ht="15" customHeight="1" x14ac:dyDescent="0.2">
      <c r="A385" s="871"/>
      <c r="B385" s="1057"/>
      <c r="C385" s="698"/>
      <c r="D385" s="284"/>
      <c r="E385" s="32"/>
      <c r="F385" s="112"/>
    </row>
    <row r="386" spans="1:6" s="275" customFormat="1" ht="15" customHeight="1" x14ac:dyDescent="0.2">
      <c r="A386" s="871"/>
      <c r="B386" s="1057"/>
      <c r="C386" s="698"/>
      <c r="D386" s="284"/>
      <c r="E386" s="32"/>
      <c r="F386" s="112"/>
    </row>
    <row r="387" spans="1:6" s="275" customFormat="1" ht="15" customHeight="1" x14ac:dyDescent="0.2">
      <c r="A387" s="871"/>
      <c r="B387" s="1057"/>
      <c r="C387" s="698"/>
      <c r="D387" s="284"/>
      <c r="E387" s="32"/>
      <c r="F387" s="112"/>
    </row>
    <row r="388" spans="1:6" s="275" customFormat="1" ht="15" customHeight="1" x14ac:dyDescent="0.2">
      <c r="A388" s="871"/>
      <c r="B388" s="1057"/>
      <c r="C388" s="698"/>
      <c r="D388" s="284"/>
      <c r="E388" s="32"/>
      <c r="F388" s="112"/>
    </row>
    <row r="389" spans="1:6" s="275" customFormat="1" ht="15" customHeight="1" x14ac:dyDescent="0.2">
      <c r="A389" s="871"/>
      <c r="B389" s="1057"/>
      <c r="C389" s="698"/>
      <c r="D389" s="284"/>
      <c r="E389" s="32"/>
      <c r="F389" s="112"/>
    </row>
    <row r="390" spans="1:6" s="275" customFormat="1" ht="15" customHeight="1" x14ac:dyDescent="0.2">
      <c r="A390" s="871"/>
      <c r="B390" s="1057"/>
      <c r="C390" s="698"/>
      <c r="D390" s="284"/>
      <c r="E390" s="32"/>
      <c r="F390" s="112"/>
    </row>
    <row r="391" spans="1:6" s="275" customFormat="1" ht="15" customHeight="1" x14ac:dyDescent="0.2">
      <c r="A391" s="871"/>
      <c r="B391" s="1057"/>
      <c r="C391" s="698"/>
      <c r="D391" s="284"/>
      <c r="E391" s="32"/>
      <c r="F391" s="112"/>
    </row>
    <row r="392" spans="1:6" s="275" customFormat="1" ht="15" customHeight="1" x14ac:dyDescent="0.2">
      <c r="A392" s="871"/>
      <c r="B392" s="1057"/>
      <c r="C392" s="698"/>
      <c r="D392" s="284"/>
      <c r="E392" s="32"/>
      <c r="F392" s="112"/>
    </row>
    <row r="393" spans="1:6" s="275" customFormat="1" ht="15.75" customHeight="1" x14ac:dyDescent="0.2">
      <c r="A393" s="871"/>
      <c r="B393" s="1057"/>
      <c r="C393" s="698"/>
      <c r="D393" s="284"/>
      <c r="E393" s="32"/>
      <c r="F393" s="112"/>
    </row>
    <row r="394" spans="1:6" s="275" customFormat="1" ht="15.75" customHeight="1" x14ac:dyDescent="0.2">
      <c r="A394" s="871"/>
      <c r="B394" s="1057"/>
      <c r="C394" s="698"/>
      <c r="D394" s="284"/>
      <c r="E394" s="32"/>
      <c r="F394" s="112"/>
    </row>
    <row r="395" spans="1:6" s="275" customFormat="1" ht="15.75" customHeight="1" x14ac:dyDescent="0.2">
      <c r="A395" s="871"/>
      <c r="B395" s="1057"/>
      <c r="C395" s="698"/>
      <c r="D395" s="284"/>
      <c r="E395" s="32"/>
      <c r="F395" s="112"/>
    </row>
    <row r="396" spans="1:6" s="275" customFormat="1" ht="15.75" customHeight="1" x14ac:dyDescent="0.2">
      <c r="A396" s="871"/>
      <c r="B396" s="1057"/>
      <c r="C396" s="698"/>
      <c r="D396" s="284"/>
      <c r="E396" s="32"/>
      <c r="F396" s="112"/>
    </row>
    <row r="397" spans="1:6" s="275" customFormat="1" ht="15.75" customHeight="1" x14ac:dyDescent="0.2">
      <c r="A397" s="871"/>
      <c r="B397" s="1057"/>
      <c r="C397" s="698"/>
      <c r="D397" s="284"/>
      <c r="E397" s="32"/>
      <c r="F397" s="112"/>
    </row>
    <row r="398" spans="1:6" s="275" customFormat="1" ht="15.75" customHeight="1" x14ac:dyDescent="0.2">
      <c r="A398" s="871"/>
      <c r="B398" s="1057"/>
      <c r="C398" s="698"/>
      <c r="D398" s="284"/>
      <c r="E398" s="32"/>
      <c r="F398" s="112"/>
    </row>
    <row r="399" spans="1:6" s="275" customFormat="1" ht="15.75" customHeight="1" x14ac:dyDescent="0.2">
      <c r="A399" s="871"/>
      <c r="B399" s="1057"/>
      <c r="C399" s="698"/>
      <c r="D399" s="284"/>
      <c r="E399" s="32"/>
      <c r="F399" s="112"/>
    </row>
    <row r="400" spans="1:6" s="275" customFormat="1" ht="15.75" customHeight="1" x14ac:dyDescent="0.2">
      <c r="A400" s="871"/>
      <c r="B400" s="1057"/>
      <c r="C400" s="698"/>
      <c r="D400" s="284"/>
      <c r="E400" s="32"/>
      <c r="F400" s="112"/>
    </row>
    <row r="401" spans="1:60" s="141" customFormat="1" ht="15" customHeight="1" x14ac:dyDescent="0.25">
      <c r="A401" s="1171" t="s">
        <v>0</v>
      </c>
      <c r="B401" s="1171"/>
      <c r="C401" s="1171"/>
      <c r="D401" s="1171"/>
      <c r="E401" s="1171"/>
      <c r="F401" s="1171"/>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76"/>
      <c r="AE401" s="276"/>
      <c r="AF401" s="276"/>
      <c r="AG401" s="276"/>
      <c r="AH401" s="276"/>
      <c r="AI401" s="276"/>
      <c r="AJ401" s="276"/>
      <c r="AK401" s="276"/>
      <c r="AL401" s="276"/>
      <c r="AM401" s="276"/>
      <c r="AN401" s="276"/>
      <c r="AO401" s="276"/>
      <c r="AP401" s="276"/>
      <c r="AQ401" s="276"/>
      <c r="AR401" s="276"/>
      <c r="AS401" s="276"/>
      <c r="AT401" s="276"/>
      <c r="AU401" s="276"/>
      <c r="AV401" s="276"/>
      <c r="AW401" s="276"/>
      <c r="AX401" s="276"/>
      <c r="AY401" s="276"/>
      <c r="AZ401" s="276"/>
      <c r="BA401" s="276"/>
      <c r="BB401" s="276"/>
      <c r="BC401" s="276"/>
      <c r="BD401" s="276"/>
      <c r="BE401" s="276"/>
      <c r="BF401" s="276"/>
      <c r="BG401" s="276"/>
      <c r="BH401" s="276"/>
    </row>
    <row r="402" spans="1:60" s="141" customFormat="1" ht="15" customHeight="1" x14ac:dyDescent="0.25">
      <c r="A402" s="1171" t="s">
        <v>1</v>
      </c>
      <c r="B402" s="1171"/>
      <c r="C402" s="1171"/>
      <c r="D402" s="1171"/>
      <c r="E402" s="1171"/>
      <c r="F402" s="1171"/>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76"/>
      <c r="AE402" s="276"/>
      <c r="AF402" s="276"/>
      <c r="AG402" s="276"/>
      <c r="AH402" s="276"/>
      <c r="AI402" s="276"/>
      <c r="AJ402" s="276"/>
      <c r="AK402" s="276"/>
      <c r="AL402" s="276"/>
      <c r="AM402" s="276"/>
      <c r="AN402" s="276"/>
      <c r="AO402" s="276"/>
      <c r="AP402" s="276"/>
      <c r="AQ402" s="276"/>
      <c r="AR402" s="276"/>
      <c r="AS402" s="276"/>
      <c r="AT402" s="276"/>
      <c r="AU402" s="276"/>
      <c r="AV402" s="276"/>
      <c r="AW402" s="276"/>
      <c r="AX402" s="276"/>
      <c r="AY402" s="276"/>
      <c r="AZ402" s="276"/>
      <c r="BA402" s="276"/>
      <c r="BB402" s="276"/>
      <c r="BC402" s="276"/>
      <c r="BD402" s="276"/>
      <c r="BE402" s="276"/>
      <c r="BF402" s="276"/>
      <c r="BG402" s="276"/>
      <c r="BH402" s="276"/>
    </row>
    <row r="403" spans="1:60" s="141" customFormat="1" ht="15" customHeight="1" x14ac:dyDescent="0.25">
      <c r="A403" s="1173" t="s">
        <v>14378</v>
      </c>
      <c r="B403" s="1173"/>
      <c r="C403" s="1173"/>
      <c r="D403" s="1173"/>
      <c r="E403" s="1173"/>
      <c r="F403" s="1173"/>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76"/>
      <c r="AE403" s="276"/>
      <c r="AF403" s="276"/>
      <c r="AG403" s="276"/>
      <c r="AH403" s="276"/>
      <c r="AI403" s="276"/>
      <c r="AJ403" s="276"/>
      <c r="AK403" s="276"/>
      <c r="AL403" s="276"/>
      <c r="AM403" s="276"/>
      <c r="AN403" s="276"/>
      <c r="AO403" s="276"/>
      <c r="AP403" s="276"/>
      <c r="AQ403" s="276"/>
      <c r="AR403" s="276"/>
      <c r="AS403" s="276"/>
      <c r="AT403" s="276"/>
      <c r="AU403" s="276"/>
      <c r="AV403" s="276"/>
      <c r="AW403" s="276"/>
      <c r="AX403" s="276"/>
      <c r="AY403" s="276"/>
      <c r="AZ403" s="276"/>
      <c r="BA403" s="276"/>
      <c r="BB403" s="276"/>
      <c r="BC403" s="276"/>
      <c r="BD403" s="276"/>
      <c r="BE403" s="276"/>
      <c r="BF403" s="276"/>
      <c r="BG403" s="276"/>
      <c r="BH403" s="276"/>
    </row>
    <row r="404" spans="1:60" s="141" customFormat="1" ht="15" customHeight="1" x14ac:dyDescent="0.25">
      <c r="A404" s="1173" t="s">
        <v>2</v>
      </c>
      <c r="B404" s="1173"/>
      <c r="C404" s="1173"/>
      <c r="D404" s="1173"/>
      <c r="E404" s="1173"/>
      <c r="F404" s="1173"/>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276"/>
      <c r="AF404" s="276"/>
      <c r="AG404" s="276"/>
      <c r="AH404" s="276"/>
      <c r="AI404" s="276"/>
      <c r="AJ404" s="276"/>
      <c r="AK404" s="276"/>
      <c r="AL404" s="276"/>
      <c r="AM404" s="276"/>
      <c r="AN404" s="276"/>
      <c r="AO404" s="276"/>
      <c r="AP404" s="276"/>
      <c r="AQ404" s="276"/>
      <c r="AR404" s="276"/>
      <c r="AS404" s="276"/>
      <c r="AT404" s="276"/>
      <c r="AU404" s="276"/>
      <c r="AV404" s="276"/>
      <c r="AW404" s="276"/>
      <c r="AX404" s="276"/>
      <c r="AY404" s="276"/>
      <c r="AZ404" s="276"/>
      <c r="BA404" s="276"/>
      <c r="BB404" s="276"/>
      <c r="BC404" s="276"/>
      <c r="BD404" s="276"/>
      <c r="BE404" s="276"/>
      <c r="BF404" s="276"/>
      <c r="BG404" s="276"/>
      <c r="BH404" s="276"/>
    </row>
    <row r="405" spans="1:60" s="141" customFormat="1" ht="15" customHeight="1" x14ac:dyDescent="0.25">
      <c r="A405" s="626"/>
      <c r="B405" s="627"/>
      <c r="C405" s="628"/>
      <c r="D405" s="629"/>
      <c r="E405" s="630"/>
      <c r="F405" s="631"/>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6"/>
      <c r="AF405" s="276"/>
      <c r="AG405" s="276"/>
      <c r="AH405" s="276"/>
      <c r="AI405" s="276"/>
      <c r="AJ405" s="276"/>
      <c r="AK405" s="276"/>
      <c r="AL405" s="276"/>
      <c r="AM405" s="276"/>
      <c r="AN405" s="276"/>
      <c r="AO405" s="276"/>
      <c r="AP405" s="276"/>
      <c r="AQ405" s="276"/>
      <c r="AR405" s="276"/>
      <c r="AS405" s="276"/>
      <c r="AT405" s="276"/>
      <c r="AU405" s="276"/>
      <c r="AV405" s="276"/>
      <c r="AW405" s="276"/>
      <c r="AX405" s="276"/>
      <c r="AY405" s="276"/>
      <c r="AZ405" s="276"/>
      <c r="BA405" s="276"/>
      <c r="BB405" s="276"/>
      <c r="BC405" s="276"/>
      <c r="BD405" s="276"/>
      <c r="BE405" s="276"/>
      <c r="BF405" s="276"/>
      <c r="BG405" s="276"/>
      <c r="BH405" s="276"/>
    </row>
    <row r="406" spans="1:60" s="141" customFormat="1" ht="15" customHeight="1" x14ac:dyDescent="0.2">
      <c r="A406" s="1315" t="s">
        <v>15</v>
      </c>
      <c r="B406" s="1316"/>
      <c r="C406" s="1316"/>
      <c r="D406" s="1316"/>
      <c r="E406" s="1316"/>
      <c r="F406" s="1317"/>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276"/>
      <c r="AF406" s="276"/>
      <c r="AG406" s="276"/>
      <c r="AH406" s="276"/>
      <c r="AI406" s="276"/>
      <c r="AJ406" s="276"/>
      <c r="AK406" s="276"/>
      <c r="AL406" s="276"/>
      <c r="AM406" s="276"/>
      <c r="AN406" s="276"/>
      <c r="AO406" s="276"/>
      <c r="AP406" s="276"/>
      <c r="AQ406" s="276"/>
      <c r="AR406" s="276"/>
      <c r="AS406" s="276"/>
      <c r="AT406" s="276"/>
      <c r="AU406" s="276"/>
      <c r="AV406" s="276"/>
      <c r="AW406" s="276"/>
      <c r="AX406" s="276"/>
      <c r="AY406" s="276"/>
      <c r="AZ406" s="276"/>
      <c r="BA406" s="276"/>
      <c r="BB406" s="276"/>
      <c r="BC406" s="276"/>
      <c r="BD406" s="276"/>
      <c r="BE406" s="276"/>
      <c r="BF406" s="276"/>
      <c r="BG406" s="276"/>
      <c r="BH406" s="276"/>
    </row>
    <row r="407" spans="1:60" s="141" customFormat="1" ht="15" customHeight="1" x14ac:dyDescent="0.2">
      <c r="A407" s="1318"/>
      <c r="B407" s="1319"/>
      <c r="C407" s="1319"/>
      <c r="D407" s="1319"/>
      <c r="E407" s="1319"/>
      <c r="F407" s="1320"/>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76"/>
      <c r="AE407" s="276"/>
      <c r="AF407" s="276"/>
      <c r="AG407" s="276"/>
      <c r="AH407" s="276"/>
      <c r="AI407" s="276"/>
      <c r="AJ407" s="276"/>
      <c r="AK407" s="276"/>
      <c r="AL407" s="276"/>
      <c r="AM407" s="276"/>
      <c r="AN407" s="276"/>
      <c r="AO407" s="276"/>
      <c r="AP407" s="276"/>
      <c r="AQ407" s="276"/>
      <c r="AR407" s="276"/>
      <c r="AS407" s="276"/>
      <c r="AT407" s="276"/>
      <c r="AU407" s="276"/>
      <c r="AV407" s="276"/>
      <c r="AW407" s="276"/>
      <c r="AX407" s="276"/>
      <c r="AY407" s="276"/>
      <c r="AZ407" s="276"/>
      <c r="BA407" s="276"/>
      <c r="BB407" s="276"/>
      <c r="BC407" s="276"/>
      <c r="BD407" s="276"/>
      <c r="BE407" s="276"/>
      <c r="BF407" s="276"/>
      <c r="BG407" s="276"/>
      <c r="BH407" s="276"/>
    </row>
    <row r="408" spans="1:60" s="141" customFormat="1" ht="15" customHeight="1" x14ac:dyDescent="0.2">
      <c r="A408" s="1314" t="s">
        <v>4</v>
      </c>
      <c r="B408" s="1314"/>
      <c r="C408" s="1314"/>
      <c r="D408" s="1314"/>
      <c r="E408" s="1314"/>
      <c r="F408" s="1041">
        <v>2276400034.5799999</v>
      </c>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76"/>
      <c r="AE408" s="276"/>
      <c r="AF408" s="276"/>
      <c r="AG408" s="276"/>
      <c r="AH408" s="276"/>
      <c r="AI408" s="276"/>
      <c r="AJ408" s="276"/>
      <c r="AK408" s="276"/>
      <c r="AL408" s="276"/>
      <c r="AM408" s="276"/>
      <c r="AN408" s="276"/>
      <c r="AO408" s="276"/>
      <c r="AP408" s="276"/>
      <c r="AQ408" s="276"/>
      <c r="AR408" s="276"/>
      <c r="AS408" s="276"/>
      <c r="AT408" s="276"/>
      <c r="AU408" s="276"/>
      <c r="AV408" s="276"/>
      <c r="AW408" s="276"/>
      <c r="AX408" s="276"/>
      <c r="AY408" s="276"/>
      <c r="AZ408" s="276"/>
      <c r="BA408" s="276"/>
      <c r="BB408" s="276"/>
      <c r="BC408" s="276"/>
      <c r="BD408" s="276"/>
      <c r="BE408" s="276"/>
      <c r="BF408" s="276"/>
      <c r="BG408" s="276"/>
      <c r="BH408" s="276"/>
    </row>
    <row r="409" spans="1:60" s="141" customFormat="1" ht="15" customHeight="1" x14ac:dyDescent="0.2">
      <c r="A409" s="719"/>
      <c r="B409" s="714"/>
      <c r="C409" s="719"/>
      <c r="D409" s="719"/>
      <c r="E409" s="719"/>
      <c r="F409" s="720"/>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76"/>
      <c r="AE409" s="276"/>
      <c r="AF409" s="276"/>
      <c r="AG409" s="276"/>
      <c r="AH409" s="276"/>
      <c r="AI409" s="276"/>
      <c r="AJ409" s="276"/>
      <c r="AK409" s="276"/>
      <c r="AL409" s="276"/>
      <c r="AM409" s="276"/>
      <c r="AN409" s="276"/>
      <c r="AO409" s="276"/>
      <c r="AP409" s="276"/>
      <c r="AQ409" s="276"/>
      <c r="AR409" s="276"/>
      <c r="AS409" s="276"/>
      <c r="AT409" s="276"/>
      <c r="AU409" s="276"/>
      <c r="AV409" s="276"/>
      <c r="AW409" s="276"/>
      <c r="AX409" s="276"/>
      <c r="AY409" s="276"/>
      <c r="AZ409" s="276"/>
      <c r="BA409" s="276"/>
      <c r="BB409" s="276"/>
      <c r="BC409" s="276"/>
      <c r="BD409" s="276"/>
      <c r="BE409" s="276"/>
      <c r="BF409" s="276"/>
      <c r="BG409" s="276"/>
      <c r="BH409" s="276"/>
    </row>
    <row r="410" spans="1:60" s="141" customFormat="1" ht="15" customHeight="1" x14ac:dyDescent="0.2">
      <c r="A410" s="1124" t="s">
        <v>5</v>
      </c>
      <c r="B410" s="1124" t="s">
        <v>6</v>
      </c>
      <c r="C410" s="1124" t="s">
        <v>22</v>
      </c>
      <c r="D410" s="1124" t="s">
        <v>8</v>
      </c>
      <c r="E410" s="1124" t="s">
        <v>9</v>
      </c>
      <c r="F410" s="1124" t="s">
        <v>6181</v>
      </c>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276"/>
      <c r="AF410" s="276"/>
      <c r="AG410" s="276"/>
      <c r="AH410" s="276"/>
      <c r="AI410" s="276"/>
      <c r="AJ410" s="276"/>
      <c r="AK410" s="276"/>
      <c r="AL410" s="276"/>
      <c r="AM410" s="276"/>
      <c r="AN410" s="276"/>
      <c r="AO410" s="276"/>
      <c r="AP410" s="276"/>
      <c r="AQ410" s="276"/>
      <c r="AR410" s="276"/>
      <c r="AS410" s="276"/>
      <c r="AT410" s="276"/>
      <c r="AU410" s="276"/>
      <c r="AV410" s="276"/>
      <c r="AW410" s="276"/>
      <c r="AX410" s="276"/>
      <c r="AY410" s="276"/>
      <c r="AZ410" s="276"/>
      <c r="BA410" s="276"/>
      <c r="BB410" s="276"/>
      <c r="BC410" s="276"/>
      <c r="BD410" s="276"/>
      <c r="BE410" s="276"/>
      <c r="BF410" s="276"/>
      <c r="BG410" s="276"/>
      <c r="BH410" s="276"/>
    </row>
    <row r="411" spans="1:60" s="141" customFormat="1" ht="15" customHeight="1" x14ac:dyDescent="0.2">
      <c r="A411" s="640"/>
      <c r="B411" s="4"/>
      <c r="C411" s="641" t="s">
        <v>16</v>
      </c>
      <c r="D411" s="723"/>
      <c r="E411" s="153"/>
      <c r="F411" s="724">
        <f>F408+D411</f>
        <v>2276400034.5799999</v>
      </c>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276"/>
      <c r="AF411" s="276"/>
      <c r="AG411" s="276"/>
      <c r="AH411" s="276"/>
      <c r="AI411" s="276"/>
      <c r="AJ411" s="276"/>
      <c r="AK411" s="276"/>
      <c r="AL411" s="276"/>
      <c r="AM411" s="276"/>
      <c r="AN411" s="276"/>
      <c r="AO411" s="276"/>
      <c r="AP411" s="276"/>
      <c r="AQ411" s="276"/>
      <c r="AR411" s="276"/>
      <c r="AS411" s="276"/>
      <c r="AT411" s="276"/>
      <c r="AU411" s="276"/>
      <c r="AV411" s="276"/>
      <c r="AW411" s="276"/>
      <c r="AX411" s="276"/>
      <c r="AY411" s="276"/>
      <c r="AZ411" s="276"/>
      <c r="BA411" s="276"/>
      <c r="BB411" s="276"/>
      <c r="BC411" s="276"/>
      <c r="BD411" s="276"/>
      <c r="BE411" s="276"/>
      <c r="BF411" s="276"/>
      <c r="BG411" s="276"/>
      <c r="BH411" s="276"/>
    </row>
    <row r="412" spans="1:60" s="141" customFormat="1" ht="15" customHeight="1" x14ac:dyDescent="0.2">
      <c r="A412" s="640"/>
      <c r="B412" s="4"/>
      <c r="C412" s="641" t="s">
        <v>387</v>
      </c>
      <c r="D412" s="723"/>
      <c r="E412" s="153"/>
      <c r="F412" s="724">
        <f>F411+D412</f>
        <v>2276400034.5799999</v>
      </c>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76"/>
      <c r="AE412" s="276"/>
      <c r="AF412" s="276"/>
      <c r="AG412" s="276"/>
      <c r="AH412" s="276"/>
      <c r="AI412" s="276"/>
      <c r="AJ412" s="276"/>
      <c r="AK412" s="276"/>
      <c r="AL412" s="276"/>
      <c r="AM412" s="276"/>
      <c r="AN412" s="276"/>
      <c r="AO412" s="276"/>
      <c r="AP412" s="276"/>
      <c r="AQ412" s="276"/>
      <c r="AR412" s="276"/>
      <c r="AS412" s="276"/>
      <c r="AT412" s="276"/>
      <c r="AU412" s="276"/>
      <c r="AV412" s="276"/>
      <c r="AW412" s="276"/>
      <c r="AX412" s="276"/>
      <c r="AY412" s="276"/>
      <c r="AZ412" s="276"/>
      <c r="BA412" s="276"/>
      <c r="BB412" s="276"/>
      <c r="BC412" s="276"/>
      <c r="BD412" s="276"/>
      <c r="BE412" s="276"/>
      <c r="BF412" s="276"/>
      <c r="BG412" s="276"/>
      <c r="BH412" s="276"/>
    </row>
    <row r="413" spans="1:60" s="141" customFormat="1" ht="15" customHeight="1" x14ac:dyDescent="0.2">
      <c r="A413" s="640"/>
      <c r="B413" s="4"/>
      <c r="C413" s="641" t="s">
        <v>1759</v>
      </c>
      <c r="D413" s="723"/>
      <c r="E413" s="153"/>
      <c r="F413" s="724">
        <f>F412</f>
        <v>2276400034.5799999</v>
      </c>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276"/>
      <c r="AF413" s="276"/>
      <c r="AG413" s="276"/>
      <c r="AH413" s="276"/>
      <c r="AI413" s="276"/>
      <c r="AJ413" s="276"/>
      <c r="AK413" s="276"/>
      <c r="AL413" s="276"/>
      <c r="AM413" s="276"/>
      <c r="AN413" s="276"/>
      <c r="AO413" s="276"/>
      <c r="AP413" s="276"/>
      <c r="AQ413" s="276"/>
      <c r="AR413" s="276"/>
      <c r="AS413" s="276"/>
      <c r="AT413" s="276"/>
      <c r="AU413" s="276"/>
      <c r="AV413" s="276"/>
      <c r="AW413" s="276"/>
      <c r="AX413" s="276"/>
      <c r="AY413" s="276"/>
      <c r="AZ413" s="276"/>
      <c r="BA413" s="276"/>
      <c r="BB413" s="276"/>
      <c r="BC413" s="276"/>
      <c r="BD413" s="276"/>
      <c r="BE413" s="276"/>
      <c r="BF413" s="276"/>
      <c r="BG413" s="276"/>
      <c r="BH413" s="276"/>
    </row>
    <row r="414" spans="1:60" s="141" customFormat="1" ht="15" customHeight="1" x14ac:dyDescent="0.2">
      <c r="A414" s="644"/>
      <c r="B414" s="708"/>
      <c r="C414" s="641" t="s">
        <v>34</v>
      </c>
      <c r="D414" s="723">
        <v>3181070.45</v>
      </c>
      <c r="E414" s="723"/>
      <c r="F414" s="724">
        <f>F413+D414</f>
        <v>2279581105.0299997</v>
      </c>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76"/>
      <c r="AE414" s="276"/>
      <c r="AF414" s="276"/>
      <c r="AG414" s="276"/>
      <c r="AH414" s="276"/>
      <c r="AI414" s="276"/>
      <c r="AJ414" s="276"/>
      <c r="AK414" s="276"/>
      <c r="AL414" s="276"/>
      <c r="AM414" s="276"/>
      <c r="AN414" s="276"/>
      <c r="AO414" s="276"/>
      <c r="AP414" s="276"/>
      <c r="AQ414" s="276"/>
      <c r="AR414" s="276"/>
      <c r="AS414" s="276"/>
      <c r="AT414" s="276"/>
      <c r="AU414" s="276"/>
      <c r="AV414" s="276"/>
      <c r="AW414" s="276"/>
      <c r="AX414" s="276"/>
      <c r="AY414" s="276"/>
      <c r="AZ414" s="276"/>
      <c r="BA414" s="276"/>
      <c r="BB414" s="276"/>
      <c r="BC414" s="276"/>
      <c r="BD414" s="276"/>
      <c r="BE414" s="276"/>
      <c r="BF414" s="276"/>
      <c r="BG414" s="276"/>
      <c r="BH414" s="276"/>
    </row>
    <row r="415" spans="1:60" s="141" customFormat="1" ht="15" customHeight="1" x14ac:dyDescent="0.2">
      <c r="A415" s="644"/>
      <c r="B415" s="708"/>
      <c r="C415" s="641" t="s">
        <v>16</v>
      </c>
      <c r="D415" s="645"/>
      <c r="E415" s="789">
        <v>152000000</v>
      </c>
      <c r="F415" s="724">
        <f>F414-E415</f>
        <v>2127581105.0299997</v>
      </c>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276"/>
      <c r="AF415" s="276"/>
      <c r="AG415" s="276"/>
      <c r="AH415" s="276"/>
      <c r="AI415" s="276"/>
      <c r="AJ415" s="276"/>
      <c r="AK415" s="276"/>
      <c r="AL415" s="276"/>
      <c r="AM415" s="276"/>
      <c r="AN415" s="276"/>
      <c r="AO415" s="276"/>
      <c r="AP415" s="276"/>
      <c r="AQ415" s="276"/>
      <c r="AR415" s="276"/>
      <c r="AS415" s="276"/>
      <c r="AT415" s="276"/>
      <c r="AU415" s="276"/>
      <c r="AV415" s="276"/>
      <c r="AW415" s="276"/>
      <c r="AX415" s="276"/>
      <c r="AY415" s="276"/>
      <c r="AZ415" s="276"/>
      <c r="BA415" s="276"/>
      <c r="BB415" s="276"/>
      <c r="BC415" s="276"/>
      <c r="BD415" s="276"/>
      <c r="BE415" s="276"/>
      <c r="BF415" s="276"/>
      <c r="BG415" s="276"/>
      <c r="BH415" s="276"/>
    </row>
    <row r="416" spans="1:60" s="141" customFormat="1" ht="15" customHeight="1" x14ac:dyDescent="0.2">
      <c r="A416" s="654"/>
      <c r="B416" s="708"/>
      <c r="C416" s="657" t="s">
        <v>1090</v>
      </c>
      <c r="D416" s="128"/>
      <c r="E416" s="153">
        <v>80584.039999999994</v>
      </c>
      <c r="F416" s="724">
        <f>F415-E416</f>
        <v>2127500520.9899998</v>
      </c>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76"/>
      <c r="AE416" s="276"/>
      <c r="AF416" s="276"/>
      <c r="AG416" s="276"/>
      <c r="AH416" s="276"/>
      <c r="AI416" s="276"/>
      <c r="AJ416" s="276"/>
      <c r="AK416" s="276"/>
      <c r="AL416" s="276"/>
      <c r="AM416" s="276"/>
      <c r="AN416" s="276"/>
      <c r="AO416" s="276"/>
      <c r="AP416" s="276"/>
      <c r="AQ416" s="276"/>
      <c r="AR416" s="276"/>
      <c r="AS416" s="276"/>
      <c r="AT416" s="276"/>
      <c r="AU416" s="276"/>
      <c r="AV416" s="276"/>
      <c r="AW416" s="276"/>
      <c r="AX416" s="276"/>
      <c r="AY416" s="276"/>
      <c r="AZ416" s="276"/>
      <c r="BA416" s="276"/>
      <c r="BB416" s="276"/>
      <c r="BC416" s="276"/>
      <c r="BD416" s="276"/>
      <c r="BE416" s="276"/>
      <c r="BF416" s="276"/>
      <c r="BG416" s="276"/>
      <c r="BH416" s="276"/>
    </row>
    <row r="417" spans="1:60" s="141" customFormat="1" ht="15" customHeight="1" x14ac:dyDescent="0.2">
      <c r="A417" s="654"/>
      <c r="B417" s="708"/>
      <c r="C417" s="656" t="s">
        <v>2479</v>
      </c>
      <c r="D417" s="128"/>
      <c r="E417" s="153">
        <v>66554.12</v>
      </c>
      <c r="F417" s="724">
        <f>F416-E417</f>
        <v>2127433966.8699999</v>
      </c>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76"/>
      <c r="AE417" s="276"/>
      <c r="AF417" s="276"/>
      <c r="AG417" s="276"/>
      <c r="AH417" s="276"/>
      <c r="AI417" s="276"/>
      <c r="AJ417" s="276"/>
      <c r="AK417" s="276"/>
      <c r="AL417" s="276"/>
      <c r="AM417" s="276"/>
      <c r="AN417" s="276"/>
      <c r="AO417" s="276"/>
      <c r="AP417" s="276"/>
      <c r="AQ417" s="276"/>
      <c r="AR417" s="276"/>
      <c r="AS417" s="276"/>
      <c r="AT417" s="276"/>
      <c r="AU417" s="276"/>
      <c r="AV417" s="276"/>
      <c r="AW417" s="276"/>
      <c r="AX417" s="276"/>
      <c r="AY417" s="276"/>
      <c r="AZ417" s="276"/>
      <c r="BA417" s="276"/>
      <c r="BB417" s="276"/>
      <c r="BC417" s="276"/>
      <c r="BD417" s="276"/>
      <c r="BE417" s="276"/>
      <c r="BF417" s="276"/>
      <c r="BG417" s="276"/>
      <c r="BH417" s="276"/>
    </row>
    <row r="418" spans="1:60" s="141" customFormat="1" ht="15" customHeight="1" x14ac:dyDescent="0.2">
      <c r="A418" s="654"/>
      <c r="B418" s="708"/>
      <c r="C418" s="657" t="s">
        <v>1083</v>
      </c>
      <c r="D418" s="128"/>
      <c r="E418" s="790">
        <v>2000</v>
      </c>
      <c r="F418" s="724">
        <f>F417-E418</f>
        <v>2127431966.8699999</v>
      </c>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76"/>
      <c r="AE418" s="276"/>
      <c r="AF418" s="276"/>
      <c r="AG418" s="276"/>
      <c r="AH418" s="276"/>
      <c r="AI418" s="276"/>
      <c r="AJ418" s="276"/>
      <c r="AK418" s="276"/>
      <c r="AL418" s="276"/>
      <c r="AM418" s="276"/>
      <c r="AN418" s="276"/>
      <c r="AO418" s="276"/>
      <c r="AP418" s="276"/>
      <c r="AQ418" s="276"/>
      <c r="AR418" s="276"/>
      <c r="AS418" s="276"/>
      <c r="AT418" s="276"/>
      <c r="AU418" s="276"/>
      <c r="AV418" s="276"/>
      <c r="AW418" s="276"/>
      <c r="AX418" s="276"/>
      <c r="AY418" s="276"/>
      <c r="AZ418" s="276"/>
      <c r="BA418" s="276"/>
      <c r="BB418" s="276"/>
      <c r="BC418" s="276"/>
      <c r="BD418" s="276"/>
      <c r="BE418" s="276"/>
      <c r="BF418" s="276"/>
      <c r="BG418" s="276"/>
      <c r="BH418" s="276"/>
    </row>
    <row r="419" spans="1:60" s="141" customFormat="1" ht="15" customHeight="1" x14ac:dyDescent="0.2">
      <c r="A419" s="654"/>
      <c r="B419" s="708"/>
      <c r="C419" s="657" t="s">
        <v>1358</v>
      </c>
      <c r="D419" s="128"/>
      <c r="E419" s="790">
        <v>175</v>
      </c>
      <c r="F419" s="724">
        <f t="shared" ref="F419:F457" si="7">F418-E419</f>
        <v>2127431791.8699999</v>
      </c>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276"/>
      <c r="AF419" s="276"/>
      <c r="AG419" s="276"/>
      <c r="AH419" s="276"/>
      <c r="AI419" s="276"/>
      <c r="AJ419" s="276"/>
      <c r="AK419" s="276"/>
      <c r="AL419" s="276"/>
      <c r="AM419" s="276"/>
      <c r="AN419" s="276"/>
      <c r="AO419" s="276"/>
      <c r="AP419" s="276"/>
      <c r="AQ419" s="276"/>
      <c r="AR419" s="276"/>
      <c r="AS419" s="276"/>
      <c r="AT419" s="276"/>
      <c r="AU419" s="276"/>
      <c r="AV419" s="276"/>
      <c r="AW419" s="276"/>
      <c r="AX419" s="276"/>
      <c r="AY419" s="276"/>
      <c r="AZ419" s="276"/>
      <c r="BA419" s="276"/>
      <c r="BB419" s="276"/>
      <c r="BC419" s="276"/>
      <c r="BD419" s="276"/>
      <c r="BE419" s="276"/>
      <c r="BF419" s="276"/>
      <c r="BG419" s="276"/>
      <c r="BH419" s="276"/>
    </row>
    <row r="420" spans="1:60" s="141" customFormat="1" ht="38.25" customHeight="1" x14ac:dyDescent="0.2">
      <c r="A420" s="887">
        <v>44621</v>
      </c>
      <c r="B420" s="5">
        <v>34105</v>
      </c>
      <c r="C420" s="193" t="s">
        <v>14383</v>
      </c>
      <c r="D420" s="203"/>
      <c r="E420" s="42">
        <v>17931875.620000001</v>
      </c>
      <c r="F420" s="724">
        <f t="shared" si="7"/>
        <v>2109499916.25</v>
      </c>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276"/>
      <c r="AF420" s="276"/>
      <c r="AG420" s="276"/>
      <c r="AH420" s="276"/>
      <c r="AI420" s="276"/>
      <c r="AJ420" s="276"/>
      <c r="AK420" s="276"/>
      <c r="AL420" s="276"/>
      <c r="AM420" s="276"/>
      <c r="AN420" s="276"/>
      <c r="AO420" s="276"/>
      <c r="AP420" s="276"/>
      <c r="AQ420" s="276"/>
      <c r="AR420" s="276"/>
      <c r="AS420" s="276"/>
      <c r="AT420" s="276"/>
      <c r="AU420" s="276"/>
      <c r="AV420" s="276"/>
      <c r="AW420" s="276"/>
      <c r="AX420" s="276"/>
      <c r="AY420" s="276"/>
      <c r="AZ420" s="276"/>
      <c r="BA420" s="276"/>
      <c r="BB420" s="276"/>
      <c r="BC420" s="276"/>
      <c r="BD420" s="276"/>
      <c r="BE420" s="276"/>
      <c r="BF420" s="276"/>
      <c r="BG420" s="276"/>
      <c r="BH420" s="276"/>
    </row>
    <row r="421" spans="1:60" s="141" customFormat="1" ht="44.25" customHeight="1" x14ac:dyDescent="0.2">
      <c r="A421" s="887">
        <v>44621</v>
      </c>
      <c r="B421" s="5" t="s">
        <v>14379</v>
      </c>
      <c r="C421" s="193" t="s">
        <v>14423</v>
      </c>
      <c r="D421" s="198"/>
      <c r="E421" s="42">
        <v>3384135.6800000002</v>
      </c>
      <c r="F421" s="724">
        <f t="shared" si="7"/>
        <v>2106115780.5699999</v>
      </c>
      <c r="G421" s="276"/>
      <c r="H421" s="276"/>
      <c r="I421" s="276"/>
      <c r="J421" s="276"/>
      <c r="K421" s="920"/>
      <c r="L421" s="276"/>
      <c r="M421" s="276"/>
      <c r="N421" s="276"/>
      <c r="O421" s="276"/>
      <c r="P421" s="276"/>
      <c r="Q421" s="276"/>
      <c r="R421" s="276"/>
      <c r="S421" s="276"/>
      <c r="T421" s="276"/>
      <c r="U421" s="276"/>
      <c r="V421" s="276"/>
      <c r="W421" s="276"/>
      <c r="X421" s="276"/>
      <c r="Y421" s="276"/>
      <c r="Z421" s="276"/>
      <c r="AA421" s="276"/>
      <c r="AB421" s="276"/>
      <c r="AC421" s="276"/>
      <c r="AD421" s="276"/>
      <c r="AE421" s="276"/>
      <c r="AF421" s="276"/>
      <c r="AG421" s="276"/>
      <c r="AH421" s="276"/>
      <c r="AI421" s="276"/>
      <c r="AJ421" s="276"/>
      <c r="AK421" s="276"/>
      <c r="AL421" s="276"/>
      <c r="AM421" s="276"/>
      <c r="AN421" s="276"/>
      <c r="AO421" s="276"/>
      <c r="AP421" s="276"/>
      <c r="AQ421" s="276"/>
      <c r="AR421" s="276"/>
      <c r="AS421" s="276"/>
      <c r="AT421" s="276"/>
      <c r="AU421" s="276"/>
      <c r="AV421" s="276"/>
      <c r="AW421" s="276"/>
      <c r="AX421" s="276"/>
      <c r="AY421" s="276"/>
      <c r="AZ421" s="276"/>
      <c r="BA421" s="276"/>
      <c r="BB421" s="276"/>
      <c r="BC421" s="276"/>
      <c r="BD421" s="276"/>
      <c r="BE421" s="276"/>
      <c r="BF421" s="276"/>
      <c r="BG421" s="276"/>
      <c r="BH421" s="276"/>
    </row>
    <row r="422" spans="1:60" s="141" customFormat="1" ht="40.5" customHeight="1" x14ac:dyDescent="0.2">
      <c r="A422" s="887">
        <v>44621</v>
      </c>
      <c r="B422" s="5" t="s">
        <v>14380</v>
      </c>
      <c r="C422" s="193" t="s">
        <v>14424</v>
      </c>
      <c r="D422" s="694"/>
      <c r="E422" s="42">
        <v>1598588.89</v>
      </c>
      <c r="F422" s="724">
        <f t="shared" si="7"/>
        <v>2104517191.6799998</v>
      </c>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276"/>
      <c r="AF422" s="276"/>
      <c r="AG422" s="276"/>
      <c r="AH422" s="276"/>
      <c r="AI422" s="276"/>
      <c r="AJ422" s="276"/>
      <c r="AK422" s="276"/>
      <c r="AL422" s="276"/>
      <c r="AM422" s="276"/>
      <c r="AN422" s="276"/>
      <c r="AO422" s="276"/>
      <c r="AP422" s="276"/>
      <c r="AQ422" s="276"/>
      <c r="AR422" s="276"/>
      <c r="AS422" s="276"/>
      <c r="AT422" s="276"/>
      <c r="AU422" s="276"/>
      <c r="AV422" s="276"/>
      <c r="AW422" s="276"/>
      <c r="AX422" s="276"/>
      <c r="AY422" s="276"/>
      <c r="AZ422" s="276"/>
      <c r="BA422" s="276"/>
      <c r="BB422" s="276"/>
      <c r="BC422" s="276"/>
      <c r="BD422" s="276"/>
      <c r="BE422" s="276"/>
      <c r="BF422" s="276"/>
      <c r="BG422" s="276"/>
      <c r="BH422" s="276"/>
    </row>
    <row r="423" spans="1:60" s="141" customFormat="1" ht="39" customHeight="1" x14ac:dyDescent="0.2">
      <c r="A423" s="887">
        <v>44621</v>
      </c>
      <c r="B423" s="5" t="s">
        <v>14381</v>
      </c>
      <c r="C423" s="193" t="s">
        <v>14425</v>
      </c>
      <c r="D423" s="198"/>
      <c r="E423" s="42">
        <v>2119688.0699999998</v>
      </c>
      <c r="F423" s="724">
        <f t="shared" si="7"/>
        <v>2102397503.6099999</v>
      </c>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76"/>
      <c r="AE423" s="276"/>
      <c r="AF423" s="276"/>
      <c r="AG423" s="276"/>
      <c r="AH423" s="276"/>
      <c r="AI423" s="276"/>
      <c r="AJ423" s="276"/>
      <c r="AK423" s="276"/>
      <c r="AL423" s="276"/>
      <c r="AM423" s="276"/>
      <c r="AN423" s="276"/>
      <c r="AO423" s="276"/>
      <c r="AP423" s="276"/>
      <c r="AQ423" s="276"/>
      <c r="AR423" s="276"/>
      <c r="AS423" s="276"/>
      <c r="AT423" s="276"/>
      <c r="AU423" s="276"/>
      <c r="AV423" s="276"/>
      <c r="AW423" s="276"/>
      <c r="AX423" s="276"/>
      <c r="AY423" s="276"/>
      <c r="AZ423" s="276"/>
      <c r="BA423" s="276"/>
      <c r="BB423" s="276"/>
      <c r="BC423" s="276"/>
      <c r="BD423" s="276"/>
      <c r="BE423" s="276"/>
      <c r="BF423" s="276"/>
      <c r="BG423" s="276"/>
      <c r="BH423" s="276"/>
    </row>
    <row r="424" spans="1:60" s="141" customFormat="1" ht="48.75" customHeight="1" x14ac:dyDescent="0.2">
      <c r="A424" s="1075">
        <v>44621</v>
      </c>
      <c r="B424" s="5" t="s">
        <v>14382</v>
      </c>
      <c r="C424" s="193" t="s">
        <v>14426</v>
      </c>
      <c r="D424" s="198"/>
      <c r="E424" s="42">
        <v>1957021</v>
      </c>
      <c r="F424" s="724">
        <f t="shared" si="7"/>
        <v>2100440482.6099999</v>
      </c>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76"/>
      <c r="AE424" s="276"/>
      <c r="AF424" s="276"/>
      <c r="AG424" s="276"/>
      <c r="AH424" s="276"/>
      <c r="AI424" s="276"/>
      <c r="AJ424" s="276"/>
      <c r="AK424" s="276"/>
      <c r="AL424" s="276"/>
      <c r="AM424" s="276"/>
      <c r="AN424" s="276"/>
      <c r="AO424" s="276"/>
      <c r="AP424" s="276"/>
      <c r="AQ424" s="276"/>
      <c r="AR424" s="276"/>
      <c r="AS424" s="276"/>
      <c r="AT424" s="276"/>
      <c r="AU424" s="276"/>
      <c r="AV424" s="276"/>
      <c r="AW424" s="276"/>
      <c r="AX424" s="276"/>
      <c r="AY424" s="276"/>
      <c r="AZ424" s="276"/>
      <c r="BA424" s="276"/>
      <c r="BB424" s="276"/>
      <c r="BC424" s="276"/>
      <c r="BD424" s="276"/>
      <c r="BE424" s="276"/>
      <c r="BF424" s="276"/>
      <c r="BG424" s="276"/>
      <c r="BH424" s="276"/>
    </row>
    <row r="425" spans="1:60" s="141" customFormat="1" ht="39" customHeight="1" x14ac:dyDescent="0.2">
      <c r="A425" s="847">
        <v>44622</v>
      </c>
      <c r="B425" s="5" t="s">
        <v>14428</v>
      </c>
      <c r="C425" s="193" t="s">
        <v>14427</v>
      </c>
      <c r="D425" s="198"/>
      <c r="E425" s="42">
        <v>844319.13</v>
      </c>
      <c r="F425" s="724">
        <f t="shared" si="7"/>
        <v>2099596163.4799998</v>
      </c>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76"/>
      <c r="AE425" s="276"/>
      <c r="AF425" s="276"/>
      <c r="AG425" s="276"/>
      <c r="AH425" s="276"/>
      <c r="AI425" s="276"/>
      <c r="AJ425" s="276"/>
      <c r="AK425" s="276"/>
      <c r="AL425" s="276"/>
      <c r="AM425" s="276"/>
      <c r="AN425" s="276"/>
      <c r="AO425" s="276"/>
      <c r="AP425" s="276"/>
      <c r="AQ425" s="276"/>
      <c r="AR425" s="276"/>
      <c r="AS425" s="276"/>
      <c r="AT425" s="276"/>
      <c r="AU425" s="276"/>
      <c r="AV425" s="276"/>
      <c r="AW425" s="276"/>
      <c r="AX425" s="276"/>
      <c r="AY425" s="276"/>
      <c r="AZ425" s="276"/>
      <c r="BA425" s="276"/>
      <c r="BB425" s="276"/>
      <c r="BC425" s="276"/>
      <c r="BD425" s="276"/>
      <c r="BE425" s="276"/>
      <c r="BF425" s="276"/>
      <c r="BG425" s="276"/>
      <c r="BH425" s="276"/>
    </row>
    <row r="426" spans="1:60" s="141" customFormat="1" ht="48" customHeight="1" x14ac:dyDescent="0.2">
      <c r="A426" s="847">
        <v>44622</v>
      </c>
      <c r="B426" s="5" t="s">
        <v>14429</v>
      </c>
      <c r="C426" s="193" t="s">
        <v>14450</v>
      </c>
      <c r="D426" s="198"/>
      <c r="E426" s="42">
        <v>1015253.65</v>
      </c>
      <c r="F426" s="724">
        <f t="shared" si="7"/>
        <v>2098580909.8299997</v>
      </c>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76"/>
      <c r="AE426" s="276"/>
      <c r="AF426" s="276"/>
      <c r="AG426" s="276"/>
      <c r="AH426" s="276"/>
      <c r="AI426" s="276"/>
      <c r="AJ426" s="276"/>
      <c r="AK426" s="276"/>
      <c r="AL426" s="276"/>
      <c r="AM426" s="276"/>
      <c r="AN426" s="276"/>
      <c r="AO426" s="276"/>
      <c r="AP426" s="276"/>
      <c r="AQ426" s="276"/>
      <c r="AR426" s="276"/>
      <c r="AS426" s="276"/>
      <c r="AT426" s="276"/>
      <c r="AU426" s="276"/>
      <c r="AV426" s="276"/>
      <c r="AW426" s="276"/>
      <c r="AX426" s="276"/>
      <c r="AY426" s="276"/>
      <c r="AZ426" s="276"/>
      <c r="BA426" s="276"/>
      <c r="BB426" s="276"/>
      <c r="BC426" s="276"/>
      <c r="BD426" s="276"/>
      <c r="BE426" s="276"/>
      <c r="BF426" s="276"/>
      <c r="BG426" s="276"/>
      <c r="BH426" s="276"/>
    </row>
    <row r="427" spans="1:60" s="141" customFormat="1" ht="40.5" customHeight="1" x14ac:dyDescent="0.2">
      <c r="A427" s="847">
        <v>44624</v>
      </c>
      <c r="B427" s="5">
        <v>34106</v>
      </c>
      <c r="C427" s="193" t="s">
        <v>14451</v>
      </c>
      <c r="D427" s="95"/>
      <c r="E427" s="42">
        <v>16210695.689999999</v>
      </c>
      <c r="F427" s="724">
        <f t="shared" si="7"/>
        <v>2082370214.1399996</v>
      </c>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76"/>
      <c r="AE427" s="276"/>
      <c r="AF427" s="276"/>
      <c r="AG427" s="276"/>
      <c r="AH427" s="276"/>
      <c r="AI427" s="276"/>
      <c r="AJ427" s="276"/>
      <c r="AK427" s="276"/>
      <c r="AL427" s="276"/>
      <c r="AM427" s="276"/>
      <c r="AN427" s="276"/>
      <c r="AO427" s="276"/>
      <c r="AP427" s="276"/>
      <c r="AQ427" s="276"/>
      <c r="AR427" s="276"/>
      <c r="AS427" s="276"/>
      <c r="AT427" s="276"/>
      <c r="AU427" s="276"/>
      <c r="AV427" s="276"/>
      <c r="AW427" s="276"/>
      <c r="AX427" s="276"/>
      <c r="AY427" s="276"/>
      <c r="AZ427" s="276"/>
      <c r="BA427" s="276"/>
      <c r="BB427" s="276"/>
      <c r="BC427" s="276"/>
      <c r="BD427" s="276"/>
      <c r="BE427" s="276"/>
      <c r="BF427" s="276"/>
      <c r="BG427" s="276"/>
      <c r="BH427" s="276"/>
    </row>
    <row r="428" spans="1:60" s="141" customFormat="1" ht="21" customHeight="1" x14ac:dyDescent="0.2">
      <c r="A428" s="847">
        <v>44624</v>
      </c>
      <c r="B428" s="5">
        <v>34107</v>
      </c>
      <c r="C428" s="473" t="s">
        <v>41</v>
      </c>
      <c r="D428" s="95"/>
      <c r="E428" s="42">
        <v>0</v>
      </c>
      <c r="F428" s="724">
        <f t="shared" si="7"/>
        <v>2082370214.1399996</v>
      </c>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276"/>
      <c r="AF428" s="276"/>
      <c r="AG428" s="276"/>
      <c r="AH428" s="276"/>
      <c r="AI428" s="276"/>
      <c r="AJ428" s="276"/>
      <c r="AK428" s="276"/>
      <c r="AL428" s="276"/>
      <c r="AM428" s="276"/>
      <c r="AN428" s="276"/>
      <c r="AO428" s="276"/>
      <c r="AP428" s="276"/>
      <c r="AQ428" s="276"/>
      <c r="AR428" s="276"/>
      <c r="AS428" s="276"/>
      <c r="AT428" s="276"/>
      <c r="AU428" s="276"/>
      <c r="AV428" s="276"/>
      <c r="AW428" s="276"/>
      <c r="AX428" s="276"/>
      <c r="AY428" s="276"/>
      <c r="AZ428" s="276"/>
      <c r="BA428" s="276"/>
      <c r="BB428" s="276"/>
      <c r="BC428" s="276"/>
      <c r="BD428" s="276"/>
      <c r="BE428" s="276"/>
      <c r="BF428" s="276"/>
      <c r="BG428" s="276"/>
      <c r="BH428" s="276"/>
    </row>
    <row r="429" spans="1:60" s="141" customFormat="1" ht="39.75" customHeight="1" x14ac:dyDescent="0.2">
      <c r="A429" s="847">
        <v>44628</v>
      </c>
      <c r="B429" s="5">
        <v>34108</v>
      </c>
      <c r="C429" s="193" t="s">
        <v>14593</v>
      </c>
      <c r="D429" s="95"/>
      <c r="E429" s="42">
        <v>3461564.16</v>
      </c>
      <c r="F429" s="724">
        <f t="shared" si="7"/>
        <v>2078908649.9799995</v>
      </c>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76"/>
      <c r="AE429" s="276"/>
      <c r="AF429" s="276"/>
      <c r="AG429" s="276"/>
      <c r="AH429" s="276"/>
      <c r="AI429" s="276"/>
      <c r="AJ429" s="276"/>
      <c r="AK429" s="276"/>
      <c r="AL429" s="276"/>
      <c r="AM429" s="276"/>
      <c r="AN429" s="276"/>
      <c r="AO429" s="276"/>
      <c r="AP429" s="276"/>
      <c r="AQ429" s="276"/>
      <c r="AR429" s="276"/>
      <c r="AS429" s="276"/>
      <c r="AT429" s="276"/>
      <c r="AU429" s="276"/>
      <c r="AV429" s="276"/>
      <c r="AW429" s="276"/>
      <c r="AX429" s="276"/>
      <c r="AY429" s="276"/>
      <c r="AZ429" s="276"/>
      <c r="BA429" s="276"/>
      <c r="BB429" s="276"/>
      <c r="BC429" s="276"/>
      <c r="BD429" s="276"/>
      <c r="BE429" s="276"/>
      <c r="BF429" s="276"/>
      <c r="BG429" s="276"/>
      <c r="BH429" s="276"/>
    </row>
    <row r="430" spans="1:60" s="141" customFormat="1" ht="27.75" customHeight="1" x14ac:dyDescent="0.2">
      <c r="A430" s="847">
        <v>44630</v>
      </c>
      <c r="B430" s="5">
        <v>34109</v>
      </c>
      <c r="C430" s="193" t="s">
        <v>14659</v>
      </c>
      <c r="D430" s="95"/>
      <c r="E430" s="42">
        <v>405402.65</v>
      </c>
      <c r="F430" s="724">
        <f t="shared" si="7"/>
        <v>2078503247.3299994</v>
      </c>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76"/>
      <c r="AE430" s="276"/>
      <c r="AF430" s="276"/>
      <c r="AG430" s="276"/>
      <c r="AH430" s="276"/>
      <c r="AI430" s="276"/>
      <c r="AJ430" s="276"/>
      <c r="AK430" s="276"/>
      <c r="AL430" s="276"/>
      <c r="AM430" s="276"/>
      <c r="AN430" s="276"/>
      <c r="AO430" s="276"/>
      <c r="AP430" s="276"/>
      <c r="AQ430" s="276"/>
      <c r="AR430" s="276"/>
      <c r="AS430" s="276"/>
      <c r="AT430" s="276"/>
      <c r="AU430" s="276"/>
      <c r="AV430" s="276"/>
      <c r="AW430" s="276"/>
      <c r="AX430" s="276"/>
      <c r="AY430" s="276"/>
      <c r="AZ430" s="276"/>
      <c r="BA430" s="276"/>
      <c r="BB430" s="276"/>
      <c r="BC430" s="276"/>
      <c r="BD430" s="276"/>
      <c r="BE430" s="276"/>
      <c r="BF430" s="276"/>
      <c r="BG430" s="276"/>
      <c r="BH430" s="276"/>
    </row>
    <row r="431" spans="1:60" s="141" customFormat="1" ht="34.5" customHeight="1" x14ac:dyDescent="0.2">
      <c r="A431" s="847">
        <v>44630</v>
      </c>
      <c r="B431" s="5">
        <v>34110</v>
      </c>
      <c r="C431" s="193" t="s">
        <v>14660</v>
      </c>
      <c r="D431" s="95"/>
      <c r="E431" s="42">
        <v>393573.64</v>
      </c>
      <c r="F431" s="724">
        <f t="shared" si="7"/>
        <v>2078109673.6899993</v>
      </c>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276"/>
      <c r="AF431" s="276"/>
      <c r="AG431" s="276"/>
      <c r="AH431" s="276"/>
      <c r="AI431" s="276"/>
      <c r="AJ431" s="276"/>
      <c r="AK431" s="276"/>
      <c r="AL431" s="276"/>
      <c r="AM431" s="276"/>
      <c r="AN431" s="276"/>
      <c r="AO431" s="276"/>
      <c r="AP431" s="276"/>
      <c r="AQ431" s="276"/>
      <c r="AR431" s="276"/>
      <c r="AS431" s="276"/>
      <c r="AT431" s="276"/>
      <c r="AU431" s="276"/>
      <c r="AV431" s="276"/>
      <c r="AW431" s="276"/>
      <c r="AX431" s="276"/>
      <c r="AY431" s="276"/>
      <c r="AZ431" s="276"/>
      <c r="BA431" s="276"/>
      <c r="BB431" s="276"/>
      <c r="BC431" s="276"/>
      <c r="BD431" s="276"/>
      <c r="BE431" s="276"/>
      <c r="BF431" s="276"/>
      <c r="BG431" s="276"/>
      <c r="BH431" s="276"/>
    </row>
    <row r="432" spans="1:60" s="141" customFormat="1" ht="33" customHeight="1" x14ac:dyDescent="0.2">
      <c r="A432" s="847">
        <v>44630</v>
      </c>
      <c r="B432" s="5" t="s">
        <v>14658</v>
      </c>
      <c r="C432" s="193" t="s">
        <v>14661</v>
      </c>
      <c r="D432" s="95"/>
      <c r="E432" s="42">
        <v>243270.86</v>
      </c>
      <c r="F432" s="724">
        <f t="shared" si="7"/>
        <v>2077866402.8299994</v>
      </c>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276"/>
      <c r="AF432" s="276"/>
      <c r="AG432" s="276"/>
      <c r="AH432" s="276"/>
      <c r="AI432" s="276"/>
      <c r="AJ432" s="276"/>
      <c r="AK432" s="276"/>
      <c r="AL432" s="276"/>
      <c r="AM432" s="276"/>
      <c r="AN432" s="276"/>
      <c r="AO432" s="276"/>
      <c r="AP432" s="276"/>
      <c r="AQ432" s="276"/>
      <c r="AR432" s="276"/>
      <c r="AS432" s="276"/>
      <c r="AT432" s="276"/>
      <c r="AU432" s="276"/>
      <c r="AV432" s="276"/>
      <c r="AW432" s="276"/>
      <c r="AX432" s="276"/>
      <c r="AY432" s="276"/>
      <c r="AZ432" s="276"/>
      <c r="BA432" s="276"/>
      <c r="BB432" s="276"/>
      <c r="BC432" s="276"/>
      <c r="BD432" s="276"/>
      <c r="BE432" s="276"/>
      <c r="BF432" s="276"/>
      <c r="BG432" s="276"/>
      <c r="BH432" s="276"/>
    </row>
    <row r="433" spans="1:60" s="141" customFormat="1" ht="30" customHeight="1" x14ac:dyDescent="0.2">
      <c r="A433" s="887">
        <v>44631</v>
      </c>
      <c r="B433" s="5">
        <v>34111</v>
      </c>
      <c r="C433" s="473" t="s">
        <v>14692</v>
      </c>
      <c r="D433" s="265"/>
      <c r="E433" s="42">
        <v>39357.360000000001</v>
      </c>
      <c r="F433" s="724">
        <f t="shared" si="7"/>
        <v>2077827045.4699996</v>
      </c>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76"/>
      <c r="AE433" s="276"/>
      <c r="AF433" s="276"/>
      <c r="AG433" s="276"/>
      <c r="AH433" s="276"/>
      <c r="AI433" s="276"/>
      <c r="AJ433" s="276"/>
      <c r="AK433" s="276"/>
      <c r="AL433" s="276"/>
      <c r="AM433" s="276"/>
      <c r="AN433" s="276"/>
      <c r="AO433" s="276"/>
      <c r="AP433" s="276"/>
      <c r="AQ433" s="276"/>
      <c r="AR433" s="276"/>
      <c r="AS433" s="276"/>
      <c r="AT433" s="276"/>
      <c r="AU433" s="276"/>
      <c r="AV433" s="276"/>
      <c r="AW433" s="276"/>
      <c r="AX433" s="276"/>
      <c r="AY433" s="276"/>
      <c r="AZ433" s="276"/>
      <c r="BA433" s="276"/>
      <c r="BB433" s="276"/>
      <c r="BC433" s="276"/>
      <c r="BD433" s="276"/>
      <c r="BE433" s="276"/>
      <c r="BF433" s="276"/>
      <c r="BG433" s="276"/>
      <c r="BH433" s="276"/>
    </row>
    <row r="434" spans="1:60" s="141" customFormat="1" ht="30" customHeight="1" x14ac:dyDescent="0.2">
      <c r="A434" s="887">
        <v>44631</v>
      </c>
      <c r="B434" s="5">
        <v>34112</v>
      </c>
      <c r="C434" s="473" t="s">
        <v>14693</v>
      </c>
      <c r="D434" s="95"/>
      <c r="E434" s="42">
        <v>90033.53</v>
      </c>
      <c r="F434" s="724">
        <f t="shared" si="7"/>
        <v>2077737011.9399996</v>
      </c>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76"/>
      <c r="AE434" s="276"/>
      <c r="AF434" s="276"/>
      <c r="AG434" s="276"/>
      <c r="AH434" s="276"/>
      <c r="AI434" s="276"/>
      <c r="AJ434" s="276"/>
      <c r="AK434" s="276"/>
      <c r="AL434" s="276"/>
      <c r="AM434" s="276"/>
      <c r="AN434" s="276"/>
      <c r="AO434" s="276"/>
      <c r="AP434" s="276"/>
      <c r="AQ434" s="276"/>
      <c r="AR434" s="276"/>
      <c r="AS434" s="276"/>
      <c r="AT434" s="276"/>
      <c r="AU434" s="276"/>
      <c r="AV434" s="276"/>
      <c r="AW434" s="276"/>
      <c r="AX434" s="276"/>
      <c r="AY434" s="276"/>
      <c r="AZ434" s="276"/>
      <c r="BA434" s="276"/>
      <c r="BB434" s="276"/>
      <c r="BC434" s="276"/>
      <c r="BD434" s="276"/>
      <c r="BE434" s="276"/>
      <c r="BF434" s="276"/>
      <c r="BG434" s="276"/>
      <c r="BH434" s="276"/>
    </row>
    <row r="435" spans="1:60" s="141" customFormat="1" ht="27.75" customHeight="1" x14ac:dyDescent="0.2">
      <c r="A435" s="887">
        <v>44631</v>
      </c>
      <c r="B435" s="5">
        <v>34113</v>
      </c>
      <c r="C435" s="473" t="s">
        <v>14694</v>
      </c>
      <c r="D435" s="176"/>
      <c r="E435" s="42">
        <v>518845.55</v>
      </c>
      <c r="F435" s="724">
        <f t="shared" si="7"/>
        <v>2077218166.3899996</v>
      </c>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76"/>
      <c r="AE435" s="276"/>
      <c r="AF435" s="276"/>
      <c r="AG435" s="276"/>
      <c r="AH435" s="276"/>
      <c r="AI435" s="276"/>
      <c r="AJ435" s="276"/>
      <c r="AK435" s="276"/>
      <c r="AL435" s="276"/>
      <c r="AM435" s="276"/>
      <c r="AN435" s="276"/>
      <c r="AO435" s="276"/>
      <c r="AP435" s="276"/>
      <c r="AQ435" s="276"/>
      <c r="AR435" s="276"/>
      <c r="AS435" s="276"/>
      <c r="AT435" s="276"/>
      <c r="AU435" s="276"/>
      <c r="AV435" s="276"/>
      <c r="AW435" s="276"/>
      <c r="AX435" s="276"/>
      <c r="AY435" s="276"/>
      <c r="AZ435" s="276"/>
      <c r="BA435" s="276"/>
      <c r="BB435" s="276"/>
      <c r="BC435" s="276"/>
      <c r="BD435" s="276"/>
      <c r="BE435" s="276"/>
      <c r="BF435" s="276"/>
      <c r="BG435" s="276"/>
      <c r="BH435" s="276"/>
    </row>
    <row r="436" spans="1:60" s="141" customFormat="1" ht="64.5" customHeight="1" x14ac:dyDescent="0.2">
      <c r="A436" s="464">
        <v>44635</v>
      </c>
      <c r="B436" s="5" t="s">
        <v>14822</v>
      </c>
      <c r="C436" s="193" t="s">
        <v>14824</v>
      </c>
      <c r="D436" s="95"/>
      <c r="E436" s="42">
        <v>3522539.32</v>
      </c>
      <c r="F436" s="724">
        <f t="shared" si="7"/>
        <v>2073695627.0699997</v>
      </c>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76"/>
      <c r="AE436" s="276"/>
      <c r="AF436" s="276"/>
      <c r="AG436" s="276"/>
      <c r="AH436" s="276"/>
      <c r="AI436" s="276"/>
      <c r="AJ436" s="276"/>
      <c r="AK436" s="276"/>
      <c r="AL436" s="276"/>
      <c r="AM436" s="276"/>
      <c r="AN436" s="276"/>
      <c r="AO436" s="276"/>
      <c r="AP436" s="276"/>
      <c r="AQ436" s="276"/>
      <c r="AR436" s="276"/>
      <c r="AS436" s="276"/>
      <c r="AT436" s="276"/>
      <c r="AU436" s="276"/>
      <c r="AV436" s="276"/>
      <c r="AW436" s="276"/>
      <c r="AX436" s="276"/>
      <c r="AY436" s="276"/>
      <c r="AZ436" s="276"/>
      <c r="BA436" s="276"/>
      <c r="BB436" s="276"/>
      <c r="BC436" s="276"/>
      <c r="BD436" s="276"/>
      <c r="BE436" s="276"/>
      <c r="BF436" s="276"/>
      <c r="BG436" s="276"/>
      <c r="BH436" s="276"/>
    </row>
    <row r="437" spans="1:60" s="141" customFormat="1" ht="42.75" customHeight="1" x14ac:dyDescent="0.2">
      <c r="A437" s="464">
        <v>44635</v>
      </c>
      <c r="B437" s="5" t="s">
        <v>14823</v>
      </c>
      <c r="C437" s="193" t="s">
        <v>14825</v>
      </c>
      <c r="D437" s="95"/>
      <c r="E437" s="42">
        <v>1036013.65</v>
      </c>
      <c r="F437" s="724">
        <f t="shared" si="7"/>
        <v>2072659613.4199996</v>
      </c>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76"/>
      <c r="AE437" s="276"/>
      <c r="AF437" s="276"/>
      <c r="AG437" s="276"/>
      <c r="AH437" s="276"/>
      <c r="AI437" s="276"/>
      <c r="AJ437" s="276"/>
      <c r="AK437" s="276"/>
      <c r="AL437" s="276"/>
      <c r="AM437" s="276"/>
      <c r="AN437" s="276"/>
      <c r="AO437" s="276"/>
      <c r="AP437" s="276"/>
      <c r="AQ437" s="276"/>
      <c r="AR437" s="276"/>
      <c r="AS437" s="276"/>
      <c r="AT437" s="276"/>
      <c r="AU437" s="276"/>
      <c r="AV437" s="276"/>
      <c r="AW437" s="276"/>
      <c r="AX437" s="276"/>
      <c r="AY437" s="276"/>
      <c r="AZ437" s="276"/>
      <c r="BA437" s="276"/>
      <c r="BB437" s="276"/>
      <c r="BC437" s="276"/>
      <c r="BD437" s="276"/>
      <c r="BE437" s="276"/>
      <c r="BF437" s="276"/>
      <c r="BG437" s="276"/>
      <c r="BH437" s="276"/>
    </row>
    <row r="438" spans="1:60" s="141" customFormat="1" ht="50.25" customHeight="1" x14ac:dyDescent="0.2">
      <c r="A438" s="464">
        <v>44636</v>
      </c>
      <c r="B438" s="5">
        <v>34114</v>
      </c>
      <c r="C438" s="193" t="s">
        <v>14829</v>
      </c>
      <c r="D438" s="95"/>
      <c r="E438" s="42">
        <v>374879.4</v>
      </c>
      <c r="F438" s="724">
        <f t="shared" si="7"/>
        <v>2072284734.0199995</v>
      </c>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s="276"/>
      <c r="AG438" s="276"/>
      <c r="AH438" s="276"/>
      <c r="AI438" s="276"/>
      <c r="AJ438" s="276"/>
      <c r="AK438" s="276"/>
      <c r="AL438" s="276"/>
      <c r="AM438" s="276"/>
      <c r="AN438" s="276"/>
      <c r="AO438" s="276"/>
      <c r="AP438" s="276"/>
      <c r="AQ438" s="276"/>
      <c r="AR438" s="276"/>
      <c r="AS438" s="276"/>
      <c r="AT438" s="276"/>
      <c r="AU438" s="276"/>
      <c r="AV438" s="276"/>
      <c r="AW438" s="276"/>
      <c r="AX438" s="276"/>
      <c r="AY438" s="276"/>
      <c r="AZ438" s="276"/>
      <c r="BA438" s="276"/>
      <c r="BB438" s="276"/>
      <c r="BC438" s="276"/>
      <c r="BD438" s="276"/>
      <c r="BE438" s="276"/>
      <c r="BF438" s="276"/>
      <c r="BG438" s="276"/>
      <c r="BH438" s="276"/>
    </row>
    <row r="439" spans="1:60" s="141" customFormat="1" ht="42" customHeight="1" x14ac:dyDescent="0.2">
      <c r="A439" s="464">
        <v>44636</v>
      </c>
      <c r="B439" s="5" t="s">
        <v>14827</v>
      </c>
      <c r="C439" s="193" t="s">
        <v>14830</v>
      </c>
      <c r="D439" s="265"/>
      <c r="E439" s="42">
        <v>3537876.54</v>
      </c>
      <c r="F439" s="724">
        <f t="shared" si="7"/>
        <v>2068746857.4799995</v>
      </c>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76"/>
      <c r="AE439" s="276"/>
      <c r="AF439" s="276"/>
      <c r="AG439" s="276"/>
      <c r="AH439" s="276"/>
      <c r="AI439" s="276"/>
      <c r="AJ439" s="276"/>
      <c r="AK439" s="276"/>
      <c r="AL439" s="276"/>
      <c r="AM439" s="276"/>
      <c r="AN439" s="276"/>
      <c r="AO439" s="276"/>
      <c r="AP439" s="276"/>
      <c r="AQ439" s="276"/>
      <c r="AR439" s="276"/>
      <c r="AS439" s="276"/>
      <c r="AT439" s="276"/>
      <c r="AU439" s="276"/>
      <c r="AV439" s="276"/>
      <c r="AW439" s="276"/>
      <c r="AX439" s="276"/>
      <c r="AY439" s="276"/>
      <c r="AZ439" s="276"/>
      <c r="BA439" s="276"/>
      <c r="BB439" s="276"/>
      <c r="BC439" s="276"/>
      <c r="BD439" s="276"/>
      <c r="BE439" s="276"/>
      <c r="BF439" s="276"/>
      <c r="BG439" s="276"/>
      <c r="BH439" s="276"/>
    </row>
    <row r="440" spans="1:60" s="141" customFormat="1" ht="40.5" customHeight="1" x14ac:dyDescent="0.2">
      <c r="A440" s="464">
        <v>44636</v>
      </c>
      <c r="B440" s="5" t="s">
        <v>14828</v>
      </c>
      <c r="C440" s="193" t="s">
        <v>14831</v>
      </c>
      <c r="D440" s="95"/>
      <c r="E440" s="42">
        <v>1687147.83</v>
      </c>
      <c r="F440" s="724">
        <f t="shared" si="7"/>
        <v>2067059709.6499996</v>
      </c>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276"/>
      <c r="AF440" s="276"/>
      <c r="AG440" s="276"/>
      <c r="AH440" s="276"/>
      <c r="AI440" s="276"/>
      <c r="AJ440" s="276"/>
      <c r="AK440" s="276"/>
      <c r="AL440" s="276"/>
      <c r="AM440" s="276"/>
      <c r="AN440" s="276"/>
      <c r="AO440" s="276"/>
      <c r="AP440" s="276"/>
      <c r="AQ440" s="276"/>
      <c r="AR440" s="276"/>
      <c r="AS440" s="276"/>
      <c r="AT440" s="276"/>
      <c r="AU440" s="276"/>
      <c r="AV440" s="276"/>
      <c r="AW440" s="276"/>
      <c r="AX440" s="276"/>
      <c r="AY440" s="276"/>
      <c r="AZ440" s="276"/>
      <c r="BA440" s="276"/>
      <c r="BB440" s="276"/>
      <c r="BC440" s="276"/>
      <c r="BD440" s="276"/>
      <c r="BE440" s="276"/>
      <c r="BF440" s="276"/>
      <c r="BG440" s="276"/>
      <c r="BH440" s="276"/>
    </row>
    <row r="441" spans="1:60" s="141" customFormat="1" ht="61.5" customHeight="1" x14ac:dyDescent="0.2">
      <c r="A441" s="887">
        <v>44637</v>
      </c>
      <c r="B441" s="5" t="s">
        <v>14855</v>
      </c>
      <c r="C441" s="193" t="s">
        <v>14856</v>
      </c>
      <c r="D441" s="479"/>
      <c r="E441" s="42">
        <v>586419.49</v>
      </c>
      <c r="F441" s="724">
        <f t="shared" si="7"/>
        <v>2066473290.1599996</v>
      </c>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6"/>
      <c r="AF441" s="276"/>
      <c r="AG441" s="276"/>
      <c r="AH441" s="276"/>
      <c r="AI441" s="276"/>
      <c r="AJ441" s="276"/>
      <c r="AK441" s="276"/>
      <c r="AL441" s="276"/>
      <c r="AM441" s="276"/>
      <c r="AN441" s="276"/>
      <c r="AO441" s="276"/>
      <c r="AP441" s="276"/>
      <c r="AQ441" s="276"/>
      <c r="AR441" s="276"/>
      <c r="AS441" s="276"/>
      <c r="AT441" s="276"/>
      <c r="AU441" s="276"/>
      <c r="AV441" s="276"/>
      <c r="AW441" s="276"/>
      <c r="AX441" s="276"/>
      <c r="AY441" s="276"/>
      <c r="AZ441" s="276"/>
      <c r="BA441" s="276"/>
      <c r="BB441" s="276"/>
      <c r="BC441" s="276"/>
      <c r="BD441" s="276"/>
      <c r="BE441" s="276"/>
      <c r="BF441" s="276"/>
      <c r="BG441" s="276"/>
      <c r="BH441" s="276"/>
    </row>
    <row r="442" spans="1:60" s="141" customFormat="1" ht="40.5" customHeight="1" x14ac:dyDescent="0.2">
      <c r="A442" s="758">
        <v>44641</v>
      </c>
      <c r="B442" s="5">
        <v>34115</v>
      </c>
      <c r="C442" s="193" t="s">
        <v>14912</v>
      </c>
      <c r="D442" s="95"/>
      <c r="E442" s="42">
        <v>144</v>
      </c>
      <c r="F442" s="724">
        <f t="shared" si="7"/>
        <v>2066473146.1599996</v>
      </c>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276"/>
      <c r="AF442" s="276"/>
      <c r="AG442" s="276"/>
      <c r="AH442" s="276"/>
      <c r="AI442" s="276"/>
      <c r="AJ442" s="276"/>
      <c r="AK442" s="276"/>
      <c r="AL442" s="276"/>
      <c r="AM442" s="276"/>
      <c r="AN442" s="276"/>
      <c r="AO442" s="276"/>
      <c r="AP442" s="276"/>
      <c r="AQ442" s="276"/>
      <c r="AR442" s="276"/>
      <c r="AS442" s="276"/>
      <c r="AT442" s="276"/>
      <c r="AU442" s="276"/>
      <c r="AV442" s="276"/>
      <c r="AW442" s="276"/>
      <c r="AX442" s="276"/>
      <c r="AY442" s="276"/>
      <c r="AZ442" s="276"/>
      <c r="BA442" s="276"/>
      <c r="BB442" s="276"/>
      <c r="BC442" s="276"/>
      <c r="BD442" s="276"/>
      <c r="BE442" s="276"/>
      <c r="BF442" s="276"/>
      <c r="BG442" s="276"/>
      <c r="BH442" s="276"/>
    </row>
    <row r="443" spans="1:60" s="141" customFormat="1" ht="36" customHeight="1" x14ac:dyDescent="0.2">
      <c r="A443" s="134">
        <v>44641</v>
      </c>
      <c r="B443" s="5" t="s">
        <v>14911</v>
      </c>
      <c r="C443" s="193" t="s">
        <v>14913</v>
      </c>
      <c r="D443" s="95"/>
      <c r="E443" s="42">
        <v>4703478.3899999997</v>
      </c>
      <c r="F443" s="724">
        <f t="shared" si="7"/>
        <v>2061769667.7699995</v>
      </c>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76"/>
      <c r="AE443" s="276"/>
      <c r="AF443" s="276"/>
      <c r="AG443" s="276"/>
      <c r="AH443" s="276"/>
      <c r="AI443" s="276"/>
      <c r="AJ443" s="276"/>
      <c r="AK443" s="276"/>
      <c r="AL443" s="276"/>
      <c r="AM443" s="276"/>
      <c r="AN443" s="276"/>
      <c r="AO443" s="276"/>
      <c r="AP443" s="276"/>
      <c r="AQ443" s="276"/>
      <c r="AR443" s="276"/>
      <c r="AS443" s="276"/>
      <c r="AT443" s="276"/>
      <c r="AU443" s="276"/>
      <c r="AV443" s="276"/>
      <c r="AW443" s="276"/>
      <c r="AX443" s="276"/>
      <c r="AY443" s="276"/>
      <c r="AZ443" s="276"/>
      <c r="BA443" s="276"/>
      <c r="BB443" s="276"/>
      <c r="BC443" s="276"/>
      <c r="BD443" s="276"/>
      <c r="BE443" s="276"/>
      <c r="BF443" s="276"/>
      <c r="BG443" s="276"/>
      <c r="BH443" s="276"/>
    </row>
    <row r="444" spans="1:60" s="141" customFormat="1" ht="47.25" customHeight="1" x14ac:dyDescent="0.2">
      <c r="A444" s="134">
        <v>44642</v>
      </c>
      <c r="B444" s="5" t="s">
        <v>14938</v>
      </c>
      <c r="C444" s="473" t="s">
        <v>14939</v>
      </c>
      <c r="D444" s="95"/>
      <c r="E444" s="42">
        <v>1147248.08</v>
      </c>
      <c r="F444" s="724">
        <f t="shared" si="7"/>
        <v>2060622419.6899996</v>
      </c>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76"/>
      <c r="AE444" s="276"/>
      <c r="AF444" s="276"/>
      <c r="AG444" s="276"/>
      <c r="AH444" s="276"/>
      <c r="AI444" s="276"/>
      <c r="AJ444" s="276"/>
      <c r="AK444" s="276"/>
      <c r="AL444" s="276"/>
      <c r="AM444" s="276"/>
      <c r="AN444" s="276"/>
      <c r="AO444" s="276"/>
      <c r="AP444" s="276"/>
      <c r="AQ444" s="276"/>
      <c r="AR444" s="276"/>
      <c r="AS444" s="276"/>
      <c r="AT444" s="276"/>
      <c r="AU444" s="276"/>
      <c r="AV444" s="276"/>
      <c r="AW444" s="276"/>
      <c r="AX444" s="276"/>
      <c r="AY444" s="276"/>
      <c r="AZ444" s="276"/>
      <c r="BA444" s="276"/>
      <c r="BB444" s="276"/>
      <c r="BC444" s="276"/>
      <c r="BD444" s="276"/>
      <c r="BE444" s="276"/>
      <c r="BF444" s="276"/>
      <c r="BG444" s="276"/>
      <c r="BH444" s="276"/>
    </row>
    <row r="445" spans="1:60" s="141" customFormat="1" ht="70.5" customHeight="1" x14ac:dyDescent="0.2">
      <c r="A445" s="134">
        <v>44643</v>
      </c>
      <c r="B445" s="5">
        <v>34116</v>
      </c>
      <c r="C445" s="193" t="s">
        <v>14944</v>
      </c>
      <c r="D445" s="95"/>
      <c r="E445" s="42">
        <v>7056</v>
      </c>
      <c r="F445" s="724">
        <f t="shared" si="7"/>
        <v>2060615363.6899996</v>
      </c>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76"/>
      <c r="AE445" s="276"/>
      <c r="AF445" s="276"/>
      <c r="AG445" s="276"/>
      <c r="AH445" s="276"/>
      <c r="AI445" s="276"/>
      <c r="AJ445" s="276"/>
      <c r="AK445" s="276"/>
      <c r="AL445" s="276"/>
      <c r="AM445" s="276"/>
      <c r="AN445" s="276"/>
      <c r="AO445" s="276"/>
      <c r="AP445" s="276"/>
      <c r="AQ445" s="276"/>
      <c r="AR445" s="276"/>
      <c r="AS445" s="276"/>
      <c r="AT445" s="276"/>
      <c r="AU445" s="276"/>
      <c r="AV445" s="276"/>
      <c r="AW445" s="276"/>
      <c r="AX445" s="276"/>
      <c r="AY445" s="276"/>
      <c r="AZ445" s="276"/>
      <c r="BA445" s="276"/>
      <c r="BB445" s="276"/>
      <c r="BC445" s="276"/>
      <c r="BD445" s="276"/>
      <c r="BE445" s="276"/>
      <c r="BF445" s="276"/>
      <c r="BG445" s="276"/>
      <c r="BH445" s="276"/>
    </row>
    <row r="446" spans="1:60" s="141" customFormat="1" ht="39.75" customHeight="1" x14ac:dyDescent="0.2">
      <c r="A446" s="134">
        <v>44643</v>
      </c>
      <c r="B446" s="5">
        <v>34117</v>
      </c>
      <c r="C446" s="193" t="s">
        <v>14943</v>
      </c>
      <c r="D446" s="95"/>
      <c r="E446" s="42">
        <v>1486340.2</v>
      </c>
      <c r="F446" s="724">
        <f t="shared" si="7"/>
        <v>2059129023.4899995</v>
      </c>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76"/>
      <c r="AE446" s="276"/>
      <c r="AF446" s="276"/>
      <c r="AG446" s="276"/>
      <c r="AH446" s="276"/>
      <c r="AI446" s="276"/>
      <c r="AJ446" s="276"/>
      <c r="AK446" s="276"/>
      <c r="AL446" s="276"/>
      <c r="AM446" s="276"/>
      <c r="AN446" s="276"/>
      <c r="AO446" s="276"/>
      <c r="AP446" s="276"/>
      <c r="AQ446" s="276"/>
      <c r="AR446" s="276"/>
      <c r="AS446" s="276"/>
      <c r="AT446" s="276"/>
      <c r="AU446" s="276"/>
      <c r="AV446" s="276"/>
      <c r="AW446" s="276"/>
      <c r="AX446" s="276"/>
      <c r="AY446" s="276"/>
      <c r="AZ446" s="276"/>
      <c r="BA446" s="276"/>
      <c r="BB446" s="276"/>
      <c r="BC446" s="276"/>
      <c r="BD446" s="276"/>
      <c r="BE446" s="276"/>
      <c r="BF446" s="276"/>
      <c r="BG446" s="276"/>
      <c r="BH446" s="276"/>
    </row>
    <row r="447" spans="1:60" s="141" customFormat="1" ht="44.25" customHeight="1" x14ac:dyDescent="0.2">
      <c r="A447" s="134">
        <v>44616</v>
      </c>
      <c r="B447" s="5" t="s">
        <v>15045</v>
      </c>
      <c r="C447" s="193" t="s">
        <v>15047</v>
      </c>
      <c r="D447" s="95"/>
      <c r="E447" s="42">
        <v>8171181.4699999997</v>
      </c>
      <c r="F447" s="724">
        <f t="shared" si="7"/>
        <v>2050957842.0199995</v>
      </c>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276"/>
      <c r="AF447" s="276"/>
      <c r="AG447" s="276"/>
      <c r="AH447" s="276"/>
      <c r="AI447" s="276"/>
      <c r="AJ447" s="276"/>
      <c r="AK447" s="276"/>
      <c r="AL447" s="276"/>
      <c r="AM447" s="276"/>
      <c r="AN447" s="276"/>
      <c r="AO447" s="276"/>
      <c r="AP447" s="276"/>
      <c r="AQ447" s="276"/>
      <c r="AR447" s="276"/>
      <c r="AS447" s="276"/>
      <c r="AT447" s="276"/>
      <c r="AU447" s="276"/>
      <c r="AV447" s="276"/>
      <c r="AW447" s="276"/>
      <c r="AX447" s="276"/>
      <c r="AY447" s="276"/>
      <c r="AZ447" s="276"/>
      <c r="BA447" s="276"/>
      <c r="BB447" s="276"/>
      <c r="BC447" s="276"/>
      <c r="BD447" s="276"/>
      <c r="BE447" s="276"/>
      <c r="BF447" s="276"/>
      <c r="BG447" s="276"/>
      <c r="BH447" s="276"/>
    </row>
    <row r="448" spans="1:60" s="141" customFormat="1" ht="51.75" customHeight="1" x14ac:dyDescent="0.2">
      <c r="A448" s="134">
        <v>44616</v>
      </c>
      <c r="B448" s="5" t="s">
        <v>15046</v>
      </c>
      <c r="C448" s="193" t="s">
        <v>15048</v>
      </c>
      <c r="D448" s="265"/>
      <c r="E448" s="42">
        <v>3611216.34</v>
      </c>
      <c r="F448" s="724">
        <f t="shared" si="7"/>
        <v>2047346625.6799996</v>
      </c>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76"/>
      <c r="AE448" s="276"/>
      <c r="AF448" s="276"/>
      <c r="AG448" s="276"/>
      <c r="AH448" s="276"/>
      <c r="AI448" s="276"/>
      <c r="AJ448" s="276"/>
      <c r="AK448" s="276"/>
      <c r="AL448" s="276"/>
      <c r="AM448" s="276"/>
      <c r="AN448" s="276"/>
      <c r="AO448" s="276"/>
      <c r="AP448" s="276"/>
      <c r="AQ448" s="276"/>
      <c r="AR448" s="276"/>
      <c r="AS448" s="276"/>
      <c r="AT448" s="276"/>
      <c r="AU448" s="276"/>
      <c r="AV448" s="276"/>
      <c r="AW448" s="276"/>
      <c r="AX448" s="276"/>
      <c r="AY448" s="276"/>
      <c r="AZ448" s="276"/>
      <c r="BA448" s="276"/>
      <c r="BB448" s="276"/>
      <c r="BC448" s="276"/>
      <c r="BD448" s="276"/>
      <c r="BE448" s="276"/>
      <c r="BF448" s="276"/>
      <c r="BG448" s="276"/>
      <c r="BH448" s="276"/>
    </row>
    <row r="449" spans="1:60" s="141" customFormat="1" ht="48" customHeight="1" x14ac:dyDescent="0.2">
      <c r="A449" s="134">
        <v>44645</v>
      </c>
      <c r="B449" s="5" t="s">
        <v>15090</v>
      </c>
      <c r="C449" s="193" t="s">
        <v>15092</v>
      </c>
      <c r="D449" s="95"/>
      <c r="E449" s="42">
        <v>3532119.37</v>
      </c>
      <c r="F449" s="724">
        <f t="shared" si="7"/>
        <v>2043814506.3099997</v>
      </c>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76"/>
      <c r="AE449" s="276"/>
      <c r="AF449" s="276"/>
      <c r="AG449" s="276"/>
      <c r="AH449" s="276"/>
      <c r="AI449" s="276"/>
      <c r="AJ449" s="276"/>
      <c r="AK449" s="276"/>
      <c r="AL449" s="276"/>
      <c r="AM449" s="276"/>
      <c r="AN449" s="276"/>
      <c r="AO449" s="276"/>
      <c r="AP449" s="276"/>
      <c r="AQ449" s="276"/>
      <c r="AR449" s="276"/>
      <c r="AS449" s="276"/>
      <c r="AT449" s="276"/>
      <c r="AU449" s="276"/>
      <c r="AV449" s="276"/>
      <c r="AW449" s="276"/>
      <c r="AX449" s="276"/>
      <c r="AY449" s="276"/>
      <c r="AZ449" s="276"/>
      <c r="BA449" s="276"/>
      <c r="BB449" s="276"/>
      <c r="BC449" s="276"/>
      <c r="BD449" s="276"/>
      <c r="BE449" s="276"/>
      <c r="BF449" s="276"/>
      <c r="BG449" s="276"/>
      <c r="BH449" s="276"/>
    </row>
    <row r="450" spans="1:60" s="141" customFormat="1" ht="21.75" customHeight="1" x14ac:dyDescent="0.2">
      <c r="A450" s="134">
        <v>44645</v>
      </c>
      <c r="B450" s="5" t="s">
        <v>15091</v>
      </c>
      <c r="C450" s="193" t="s">
        <v>41</v>
      </c>
      <c r="D450" s="95"/>
      <c r="E450" s="42">
        <v>0</v>
      </c>
      <c r="F450" s="724">
        <f t="shared" si="7"/>
        <v>2043814506.3099997</v>
      </c>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276"/>
      <c r="AF450" s="276"/>
      <c r="AG450" s="276"/>
      <c r="AH450" s="276"/>
      <c r="AI450" s="276"/>
      <c r="AJ450" s="276"/>
      <c r="AK450" s="276"/>
      <c r="AL450" s="276"/>
      <c r="AM450" s="276"/>
      <c r="AN450" s="276"/>
      <c r="AO450" s="276"/>
      <c r="AP450" s="276"/>
      <c r="AQ450" s="276"/>
      <c r="AR450" s="276"/>
      <c r="AS450" s="276"/>
      <c r="AT450" s="276"/>
      <c r="AU450" s="276"/>
      <c r="AV450" s="276"/>
      <c r="AW450" s="276"/>
      <c r="AX450" s="276"/>
      <c r="AY450" s="276"/>
      <c r="AZ450" s="276"/>
      <c r="BA450" s="276"/>
      <c r="BB450" s="276"/>
      <c r="BC450" s="276"/>
      <c r="BD450" s="276"/>
      <c r="BE450" s="276"/>
      <c r="BF450" s="276"/>
      <c r="BG450" s="276"/>
      <c r="BH450" s="276"/>
    </row>
    <row r="451" spans="1:60" s="141" customFormat="1" ht="60" customHeight="1" x14ac:dyDescent="0.2">
      <c r="A451" s="134">
        <v>44648</v>
      </c>
      <c r="B451" s="5">
        <v>34118</v>
      </c>
      <c r="C451" s="193" t="s">
        <v>15119</v>
      </c>
      <c r="D451" s="95"/>
      <c r="E451" s="42">
        <v>200000</v>
      </c>
      <c r="F451" s="724">
        <f t="shared" si="7"/>
        <v>2043614506.3099997</v>
      </c>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276"/>
      <c r="AF451" s="276"/>
      <c r="AG451" s="276"/>
      <c r="AH451" s="276"/>
      <c r="AI451" s="276"/>
      <c r="AJ451" s="276"/>
      <c r="AK451" s="276"/>
      <c r="AL451" s="276"/>
      <c r="AM451" s="276"/>
      <c r="AN451" s="276"/>
      <c r="AO451" s="276"/>
      <c r="AP451" s="276"/>
      <c r="AQ451" s="276"/>
      <c r="AR451" s="276"/>
      <c r="AS451" s="276"/>
      <c r="AT451" s="276"/>
      <c r="AU451" s="276"/>
      <c r="AV451" s="276"/>
      <c r="AW451" s="276"/>
      <c r="AX451" s="276"/>
      <c r="AY451" s="276"/>
      <c r="AZ451" s="276"/>
      <c r="BA451" s="276"/>
      <c r="BB451" s="276"/>
      <c r="BC451" s="276"/>
      <c r="BD451" s="276"/>
      <c r="BE451" s="276"/>
      <c r="BF451" s="276"/>
      <c r="BG451" s="276"/>
      <c r="BH451" s="276"/>
    </row>
    <row r="452" spans="1:60" s="141" customFormat="1" ht="65.25" customHeight="1" x14ac:dyDescent="0.2">
      <c r="A452" s="134">
        <v>44648</v>
      </c>
      <c r="B452" s="5">
        <v>34119</v>
      </c>
      <c r="C452" s="193" t="s">
        <v>15120</v>
      </c>
      <c r="D452" s="95"/>
      <c r="E452" s="42">
        <v>235200</v>
      </c>
      <c r="F452" s="724">
        <f t="shared" si="7"/>
        <v>2043379306.3099997</v>
      </c>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76"/>
      <c r="AE452" s="276"/>
      <c r="AF452" s="276"/>
      <c r="AG452" s="276"/>
      <c r="AH452" s="276"/>
      <c r="AI452" s="276"/>
      <c r="AJ452" s="276"/>
      <c r="AK452" s="276"/>
      <c r="AL452" s="276"/>
      <c r="AM452" s="276"/>
      <c r="AN452" s="276"/>
      <c r="AO452" s="276"/>
      <c r="AP452" s="276"/>
      <c r="AQ452" s="276"/>
      <c r="AR452" s="276"/>
      <c r="AS452" s="276"/>
      <c r="AT452" s="276"/>
      <c r="AU452" s="276"/>
      <c r="AV452" s="276"/>
      <c r="AW452" s="276"/>
      <c r="AX452" s="276"/>
      <c r="AY452" s="276"/>
      <c r="AZ452" s="276"/>
      <c r="BA452" s="276"/>
      <c r="BB452" s="276"/>
      <c r="BC452" s="276"/>
      <c r="BD452" s="276"/>
      <c r="BE452" s="276"/>
      <c r="BF452" s="276"/>
      <c r="BG452" s="276"/>
      <c r="BH452" s="276"/>
    </row>
    <row r="453" spans="1:60" s="141" customFormat="1" ht="50.25" customHeight="1" x14ac:dyDescent="0.2">
      <c r="A453" s="134">
        <v>44648</v>
      </c>
      <c r="B453" s="5" t="s">
        <v>15118</v>
      </c>
      <c r="C453" s="193" t="s">
        <v>15121</v>
      </c>
      <c r="D453" s="95"/>
      <c r="E453" s="42">
        <v>3324415.03</v>
      </c>
      <c r="F453" s="724">
        <f t="shared" si="7"/>
        <v>2040054891.2799997</v>
      </c>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276"/>
      <c r="AF453" s="276"/>
      <c r="AG453" s="276"/>
      <c r="AH453" s="276"/>
      <c r="AI453" s="276"/>
      <c r="AJ453" s="276"/>
      <c r="AK453" s="276"/>
      <c r="AL453" s="276"/>
      <c r="AM453" s="276"/>
      <c r="AN453" s="276"/>
      <c r="AO453" s="276"/>
      <c r="AP453" s="276"/>
      <c r="AQ453" s="276"/>
      <c r="AR453" s="276"/>
      <c r="AS453" s="276"/>
      <c r="AT453" s="276"/>
      <c r="AU453" s="276"/>
      <c r="AV453" s="276"/>
      <c r="AW453" s="276"/>
      <c r="AX453" s="276"/>
      <c r="AY453" s="276"/>
      <c r="AZ453" s="276"/>
      <c r="BA453" s="276"/>
      <c r="BB453" s="276"/>
      <c r="BC453" s="276"/>
      <c r="BD453" s="276"/>
      <c r="BE453" s="276"/>
      <c r="BF453" s="276"/>
      <c r="BG453" s="276"/>
      <c r="BH453" s="276"/>
    </row>
    <row r="454" spans="1:60" s="141" customFormat="1" ht="45.75" customHeight="1" x14ac:dyDescent="0.2">
      <c r="A454" s="134">
        <v>44649</v>
      </c>
      <c r="B454" s="5" t="s">
        <v>15143</v>
      </c>
      <c r="C454" s="193" t="s">
        <v>15144</v>
      </c>
      <c r="D454" s="95"/>
      <c r="E454" s="42">
        <v>19764358.850000001</v>
      </c>
      <c r="F454" s="724">
        <f t="shared" si="7"/>
        <v>2020290532.4299998</v>
      </c>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276"/>
      <c r="AE454" s="276"/>
      <c r="AF454" s="276"/>
      <c r="AG454" s="276"/>
      <c r="AH454" s="276"/>
      <c r="AI454" s="276"/>
      <c r="AJ454" s="276"/>
      <c r="AK454" s="276"/>
      <c r="AL454" s="276"/>
      <c r="AM454" s="276"/>
      <c r="AN454" s="276"/>
      <c r="AO454" s="276"/>
      <c r="AP454" s="276"/>
      <c r="AQ454" s="276"/>
      <c r="AR454" s="276"/>
      <c r="AS454" s="276"/>
      <c r="AT454" s="276"/>
      <c r="AU454" s="276"/>
      <c r="AV454" s="276"/>
      <c r="AW454" s="276"/>
      <c r="AX454" s="276"/>
      <c r="AY454" s="276"/>
      <c r="AZ454" s="276"/>
      <c r="BA454" s="276"/>
      <c r="BB454" s="276"/>
      <c r="BC454" s="276"/>
      <c r="BD454" s="276"/>
      <c r="BE454" s="276"/>
      <c r="BF454" s="276"/>
      <c r="BG454" s="276"/>
      <c r="BH454" s="276"/>
    </row>
    <row r="455" spans="1:60" s="141" customFormat="1" ht="60" customHeight="1" x14ac:dyDescent="0.2">
      <c r="A455" s="256">
        <v>44650</v>
      </c>
      <c r="B455" s="212" t="s">
        <v>15155</v>
      </c>
      <c r="C455" s="457" t="s">
        <v>15157</v>
      </c>
      <c r="D455" s="265"/>
      <c r="E455" s="213">
        <v>983131.03</v>
      </c>
      <c r="F455" s="724">
        <f t="shared" si="7"/>
        <v>2019307401.3999999</v>
      </c>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276"/>
      <c r="AE455" s="276"/>
      <c r="AF455" s="276"/>
      <c r="AG455" s="276"/>
      <c r="AH455" s="276"/>
      <c r="AI455" s="276"/>
      <c r="AJ455" s="276"/>
      <c r="AK455" s="276"/>
      <c r="AL455" s="276"/>
      <c r="AM455" s="276"/>
      <c r="AN455" s="276"/>
      <c r="AO455" s="276"/>
      <c r="AP455" s="276"/>
      <c r="AQ455" s="276"/>
      <c r="AR455" s="276"/>
      <c r="AS455" s="276"/>
      <c r="AT455" s="276"/>
      <c r="AU455" s="276"/>
      <c r="AV455" s="276"/>
      <c r="AW455" s="276"/>
      <c r="AX455" s="276"/>
      <c r="AY455" s="276"/>
      <c r="AZ455" s="276"/>
      <c r="BA455" s="276"/>
      <c r="BB455" s="276"/>
      <c r="BC455" s="276"/>
      <c r="BD455" s="276"/>
      <c r="BE455" s="276"/>
      <c r="BF455" s="276"/>
      <c r="BG455" s="276"/>
      <c r="BH455" s="276"/>
    </row>
    <row r="456" spans="1:60" s="141" customFormat="1" ht="43.5" customHeight="1" x14ac:dyDescent="0.2">
      <c r="A456" s="134">
        <v>44650</v>
      </c>
      <c r="B456" s="30" t="s">
        <v>15156</v>
      </c>
      <c r="C456" s="214" t="s">
        <v>15158</v>
      </c>
      <c r="D456" s="95"/>
      <c r="E456" s="472">
        <v>1669559.7</v>
      </c>
      <c r="F456" s="724">
        <f t="shared" si="7"/>
        <v>2017637841.6999998</v>
      </c>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276"/>
      <c r="AF456" s="276"/>
      <c r="AG456" s="276"/>
      <c r="AH456" s="276"/>
      <c r="AI456" s="276"/>
      <c r="AJ456" s="276"/>
      <c r="AK456" s="276"/>
      <c r="AL456" s="276"/>
      <c r="AM456" s="276"/>
      <c r="AN456" s="276"/>
      <c r="AO456" s="276"/>
      <c r="AP456" s="276"/>
      <c r="AQ456" s="276"/>
      <c r="AR456" s="276"/>
      <c r="AS456" s="276"/>
      <c r="AT456" s="276"/>
      <c r="AU456" s="276"/>
      <c r="AV456" s="276"/>
      <c r="AW456" s="276"/>
      <c r="AX456" s="276"/>
      <c r="AY456" s="276"/>
      <c r="AZ456" s="276"/>
      <c r="BA456" s="276"/>
      <c r="BB456" s="276"/>
      <c r="BC456" s="276"/>
      <c r="BD456" s="276"/>
      <c r="BE456" s="276"/>
      <c r="BF456" s="276"/>
      <c r="BG456" s="276"/>
      <c r="BH456" s="276"/>
    </row>
    <row r="457" spans="1:60" s="141" customFormat="1" ht="42" customHeight="1" x14ac:dyDescent="0.2">
      <c r="A457" s="1094">
        <v>44651</v>
      </c>
      <c r="B457" s="137">
        <v>34120</v>
      </c>
      <c r="C457" s="897" t="s">
        <v>15163</v>
      </c>
      <c r="D457" s="95"/>
      <c r="E457" s="1120">
        <v>86308266.159999996</v>
      </c>
      <c r="F457" s="724">
        <f t="shared" si="7"/>
        <v>1931329575.5399997</v>
      </c>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76"/>
      <c r="AE457" s="276"/>
      <c r="AF457" s="276"/>
      <c r="AG457" s="276"/>
      <c r="AH457" s="276"/>
      <c r="AI457" s="276"/>
      <c r="AJ457" s="276"/>
      <c r="AK457" s="276"/>
      <c r="AL457" s="276"/>
      <c r="AM457" s="276"/>
      <c r="AN457" s="276"/>
      <c r="AO457" s="276"/>
      <c r="AP457" s="276"/>
      <c r="AQ457" s="276"/>
      <c r="AR457" s="276"/>
      <c r="AS457" s="276"/>
      <c r="AT457" s="276"/>
      <c r="AU457" s="276"/>
      <c r="AV457" s="276"/>
      <c r="AW457" s="276"/>
      <c r="AX457" s="276"/>
      <c r="AY457" s="276"/>
      <c r="AZ457" s="276"/>
      <c r="BA457" s="276"/>
      <c r="BB457" s="276"/>
      <c r="BC457" s="276"/>
      <c r="BD457" s="276"/>
      <c r="BE457" s="276"/>
      <c r="BF457" s="276"/>
      <c r="BG457" s="276"/>
      <c r="BH457" s="276"/>
    </row>
    <row r="458" spans="1:60" s="141" customFormat="1" ht="15" customHeight="1" x14ac:dyDescent="0.2">
      <c r="A458" s="1125"/>
      <c r="B458" s="770"/>
      <c r="C458" s="930"/>
      <c r="D458" s="121"/>
      <c r="E458" s="1126"/>
      <c r="F458" s="1029"/>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76"/>
      <c r="AE458" s="276"/>
      <c r="AF458" s="276"/>
      <c r="AG458" s="276"/>
      <c r="AH458" s="276"/>
      <c r="AI458" s="276"/>
      <c r="AJ458" s="276"/>
      <c r="AK458" s="276"/>
      <c r="AL458" s="276"/>
      <c r="AM458" s="276"/>
      <c r="AN458" s="276"/>
      <c r="AO458" s="276"/>
      <c r="AP458" s="276"/>
      <c r="AQ458" s="276"/>
      <c r="AR458" s="276"/>
      <c r="AS458" s="276"/>
      <c r="AT458" s="276"/>
      <c r="AU458" s="276"/>
      <c r="AV458" s="276"/>
      <c r="AW458" s="276"/>
      <c r="AX458" s="276"/>
      <c r="AY458" s="276"/>
      <c r="AZ458" s="276"/>
      <c r="BA458" s="276"/>
      <c r="BB458" s="276"/>
      <c r="BC458" s="276"/>
      <c r="BD458" s="276"/>
      <c r="BE458" s="276"/>
      <c r="BF458" s="276"/>
      <c r="BG458" s="276"/>
      <c r="BH458" s="276"/>
    </row>
    <row r="459" spans="1:60" s="141" customFormat="1" ht="15" customHeight="1" x14ac:dyDescent="0.2">
      <c r="A459" s="10"/>
      <c r="B459" s="28"/>
      <c r="C459" s="35"/>
      <c r="D459" s="121"/>
      <c r="E459" s="32"/>
      <c r="F459" s="1029"/>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76"/>
      <c r="AE459" s="276"/>
      <c r="AF459" s="276"/>
      <c r="AG459" s="276"/>
      <c r="AH459" s="276"/>
      <c r="AI459" s="276"/>
      <c r="AJ459" s="276"/>
      <c r="AK459" s="276"/>
      <c r="AL459" s="276"/>
      <c r="AM459" s="276"/>
      <c r="AN459" s="276"/>
      <c r="AO459" s="276"/>
      <c r="AP459" s="276"/>
      <c r="AQ459" s="276"/>
      <c r="AR459" s="276"/>
      <c r="AS459" s="276"/>
      <c r="AT459" s="276"/>
      <c r="AU459" s="276"/>
      <c r="AV459" s="276"/>
      <c r="AW459" s="276"/>
      <c r="AX459" s="276"/>
      <c r="AY459" s="276"/>
      <c r="AZ459" s="276"/>
      <c r="BA459" s="276"/>
      <c r="BB459" s="276"/>
      <c r="BC459" s="276"/>
      <c r="BD459" s="276"/>
      <c r="BE459" s="276"/>
      <c r="BF459" s="276"/>
      <c r="BG459" s="276"/>
      <c r="BH459" s="276"/>
    </row>
    <row r="460" spans="1:60" s="141" customFormat="1" ht="15" customHeight="1" x14ac:dyDescent="0.25">
      <c r="A460" s="1171" t="s">
        <v>0</v>
      </c>
      <c r="B460" s="1171"/>
      <c r="C460" s="1171"/>
      <c r="D460" s="1171"/>
      <c r="E460" s="1171"/>
      <c r="F460" s="1171"/>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76"/>
      <c r="AE460" s="276"/>
      <c r="AF460" s="276"/>
      <c r="AG460" s="276"/>
      <c r="AH460" s="276"/>
      <c r="AI460" s="276"/>
      <c r="AJ460" s="276"/>
      <c r="AK460" s="276"/>
      <c r="AL460" s="276"/>
      <c r="AM460" s="276"/>
      <c r="AN460" s="276"/>
      <c r="AO460" s="276"/>
      <c r="AP460" s="276"/>
      <c r="AQ460" s="276"/>
      <c r="AR460" s="276"/>
      <c r="AS460" s="276"/>
      <c r="AT460" s="276"/>
      <c r="AU460" s="276"/>
      <c r="AV460" s="276"/>
      <c r="AW460" s="276"/>
      <c r="AX460" s="276"/>
      <c r="AY460" s="276"/>
      <c r="AZ460" s="276"/>
      <c r="BA460" s="276"/>
      <c r="BB460" s="276"/>
      <c r="BC460" s="276"/>
      <c r="BD460" s="276"/>
      <c r="BE460" s="276"/>
      <c r="BF460" s="276"/>
      <c r="BG460" s="276"/>
      <c r="BH460" s="276"/>
    </row>
    <row r="461" spans="1:60" s="141" customFormat="1" ht="15" customHeight="1" x14ac:dyDescent="0.25">
      <c r="A461" s="1171" t="s">
        <v>1</v>
      </c>
      <c r="B461" s="1171"/>
      <c r="C461" s="1171"/>
      <c r="D461" s="1171"/>
      <c r="E461" s="1171"/>
      <c r="F461" s="1171"/>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76"/>
      <c r="AE461" s="276"/>
      <c r="AF461" s="276"/>
      <c r="AG461" s="276"/>
      <c r="AH461" s="276"/>
      <c r="AI461" s="276"/>
      <c r="AJ461" s="276"/>
      <c r="AK461" s="276"/>
      <c r="AL461" s="276"/>
      <c r="AM461" s="276"/>
      <c r="AN461" s="276"/>
      <c r="AO461" s="276"/>
      <c r="AP461" s="276"/>
      <c r="AQ461" s="276"/>
      <c r="AR461" s="276"/>
      <c r="AS461" s="276"/>
      <c r="AT461" s="276"/>
      <c r="AU461" s="276"/>
      <c r="AV461" s="276"/>
      <c r="AW461" s="276"/>
      <c r="AX461" s="276"/>
      <c r="AY461" s="276"/>
      <c r="AZ461" s="276"/>
      <c r="BA461" s="276"/>
      <c r="BB461" s="276"/>
      <c r="BC461" s="276"/>
      <c r="BD461" s="276"/>
      <c r="BE461" s="276"/>
      <c r="BF461" s="276"/>
      <c r="BG461" s="276"/>
      <c r="BH461" s="276"/>
    </row>
    <row r="462" spans="1:60" s="141" customFormat="1" ht="15" customHeight="1" x14ac:dyDescent="0.25">
      <c r="A462" s="1173" t="s">
        <v>14378</v>
      </c>
      <c r="B462" s="1173"/>
      <c r="C462" s="1173"/>
      <c r="D462" s="1173"/>
      <c r="E462" s="1173"/>
      <c r="F462" s="1173"/>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276"/>
      <c r="AF462" s="276"/>
      <c r="AG462" s="276"/>
      <c r="AH462" s="276"/>
      <c r="AI462" s="276"/>
      <c r="AJ462" s="276"/>
      <c r="AK462" s="276"/>
      <c r="AL462" s="276"/>
      <c r="AM462" s="276"/>
      <c r="AN462" s="276"/>
      <c r="AO462" s="276"/>
      <c r="AP462" s="276"/>
      <c r="AQ462" s="276"/>
      <c r="AR462" s="276"/>
      <c r="AS462" s="276"/>
      <c r="AT462" s="276"/>
      <c r="AU462" s="276"/>
      <c r="AV462" s="276"/>
      <c r="AW462" s="276"/>
      <c r="AX462" s="276"/>
      <c r="AY462" s="276"/>
      <c r="AZ462" s="276"/>
      <c r="BA462" s="276"/>
      <c r="BB462" s="276"/>
      <c r="BC462" s="276"/>
      <c r="BD462" s="276"/>
      <c r="BE462" s="276"/>
      <c r="BF462" s="276"/>
      <c r="BG462" s="276"/>
      <c r="BH462" s="276"/>
    </row>
    <row r="463" spans="1:60" s="141" customFormat="1" ht="15" customHeight="1" x14ac:dyDescent="0.25">
      <c r="A463" s="1173" t="s">
        <v>2</v>
      </c>
      <c r="B463" s="1173"/>
      <c r="C463" s="1173"/>
      <c r="D463" s="1173"/>
      <c r="E463" s="1173"/>
      <c r="F463" s="1173"/>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76"/>
      <c r="AE463" s="276"/>
      <c r="AF463" s="276"/>
      <c r="AG463" s="276"/>
      <c r="AH463" s="276"/>
      <c r="AI463" s="276"/>
      <c r="AJ463" s="276"/>
      <c r="AK463" s="276"/>
      <c r="AL463" s="276"/>
      <c r="AM463" s="276"/>
      <c r="AN463" s="276"/>
      <c r="AO463" s="276"/>
      <c r="AP463" s="276"/>
      <c r="AQ463" s="276"/>
      <c r="AR463" s="276"/>
      <c r="AS463" s="276"/>
      <c r="AT463" s="276"/>
      <c r="AU463" s="276"/>
      <c r="AV463" s="276"/>
      <c r="AW463" s="276"/>
      <c r="AX463" s="276"/>
      <c r="AY463" s="276"/>
      <c r="AZ463" s="276"/>
      <c r="BA463" s="276"/>
      <c r="BB463" s="276"/>
      <c r="BC463" s="276"/>
      <c r="BD463" s="276"/>
      <c r="BE463" s="276"/>
      <c r="BF463" s="276"/>
      <c r="BG463" s="276"/>
      <c r="BH463" s="276"/>
    </row>
    <row r="464" spans="1:60" s="141" customFormat="1" ht="15" customHeight="1" x14ac:dyDescent="0.25">
      <c r="A464" s="626"/>
      <c r="B464" s="627"/>
      <c r="C464" s="628"/>
      <c r="D464" s="629"/>
      <c r="E464" s="630"/>
      <c r="F464" s="631"/>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76"/>
      <c r="AE464" s="276"/>
      <c r="AF464" s="276"/>
      <c r="AG464" s="276"/>
      <c r="AH464" s="276"/>
      <c r="AI464" s="276"/>
      <c r="AJ464" s="276"/>
      <c r="AK464" s="276"/>
      <c r="AL464" s="276"/>
      <c r="AM464" s="276"/>
      <c r="AN464" s="276"/>
      <c r="AO464" s="276"/>
      <c r="AP464" s="276"/>
      <c r="AQ464" s="276"/>
      <c r="AR464" s="276"/>
      <c r="AS464" s="276"/>
      <c r="AT464" s="276"/>
      <c r="AU464" s="276"/>
      <c r="AV464" s="276"/>
      <c r="AW464" s="276"/>
      <c r="AX464" s="276"/>
      <c r="AY464" s="276"/>
      <c r="AZ464" s="276"/>
      <c r="BA464" s="276"/>
      <c r="BB464" s="276"/>
      <c r="BC464" s="276"/>
      <c r="BD464" s="276"/>
      <c r="BE464" s="276"/>
      <c r="BF464" s="276"/>
      <c r="BG464" s="276"/>
      <c r="BH464" s="276"/>
    </row>
    <row r="465" spans="1:60" s="141" customFormat="1" ht="15" customHeight="1" x14ac:dyDescent="0.2">
      <c r="A465" s="1309" t="s">
        <v>17</v>
      </c>
      <c r="B465" s="1309"/>
      <c r="C465" s="1309"/>
      <c r="D465" s="1309"/>
      <c r="E465" s="1309"/>
      <c r="F465" s="1309"/>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76"/>
      <c r="AE465" s="276"/>
      <c r="AF465" s="276"/>
      <c r="AG465" s="276"/>
      <c r="AH465" s="276"/>
      <c r="AI465" s="276"/>
      <c r="AJ465" s="276"/>
      <c r="AK465" s="276"/>
      <c r="AL465" s="276"/>
      <c r="AM465" s="276"/>
      <c r="AN465" s="276"/>
      <c r="AO465" s="276"/>
      <c r="AP465" s="276"/>
      <c r="AQ465" s="276"/>
      <c r="AR465" s="276"/>
      <c r="AS465" s="276"/>
      <c r="AT465" s="276"/>
      <c r="AU465" s="276"/>
      <c r="AV465" s="276"/>
      <c r="AW465" s="276"/>
      <c r="AX465" s="276"/>
      <c r="AY465" s="276"/>
      <c r="AZ465" s="276"/>
      <c r="BA465" s="276"/>
      <c r="BB465" s="276"/>
      <c r="BC465" s="276"/>
      <c r="BD465" s="276"/>
      <c r="BE465" s="276"/>
      <c r="BF465" s="276"/>
      <c r="BG465" s="276"/>
      <c r="BH465" s="276"/>
    </row>
    <row r="466" spans="1:60" s="141" customFormat="1" ht="15" customHeight="1" x14ac:dyDescent="0.2">
      <c r="A466" s="1309" t="s">
        <v>4</v>
      </c>
      <c r="B466" s="1309"/>
      <c r="C466" s="1309"/>
      <c r="D466" s="1309"/>
      <c r="E466" s="1309"/>
      <c r="F466" s="726">
        <v>17182209.420000002</v>
      </c>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76"/>
      <c r="AE466" s="276"/>
      <c r="AF466" s="276"/>
      <c r="AG466" s="276"/>
      <c r="AH466" s="276"/>
      <c r="AI466" s="276"/>
      <c r="AJ466" s="276"/>
      <c r="AK466" s="276"/>
      <c r="AL466" s="276"/>
      <c r="AM466" s="276"/>
      <c r="AN466" s="276"/>
      <c r="AO466" s="276"/>
      <c r="AP466" s="276"/>
      <c r="AQ466" s="276"/>
      <c r="AR466" s="276"/>
      <c r="AS466" s="276"/>
      <c r="AT466" s="276"/>
      <c r="AU466" s="276"/>
      <c r="AV466" s="276"/>
      <c r="AW466" s="276"/>
      <c r="AX466" s="276"/>
      <c r="AY466" s="276"/>
      <c r="AZ466" s="276"/>
      <c r="BA466" s="276"/>
      <c r="BB466" s="276"/>
      <c r="BC466" s="276"/>
      <c r="BD466" s="276"/>
      <c r="BE466" s="276"/>
      <c r="BF466" s="276"/>
      <c r="BG466" s="276"/>
      <c r="BH466" s="276"/>
    </row>
    <row r="467" spans="1:60" s="141" customFormat="1" ht="15" customHeight="1" x14ac:dyDescent="0.2">
      <c r="A467" s="1123" t="s">
        <v>5</v>
      </c>
      <c r="B467" s="1123" t="s">
        <v>6</v>
      </c>
      <c r="C467" s="1123" t="s">
        <v>18</v>
      </c>
      <c r="D467" s="1123" t="s">
        <v>8</v>
      </c>
      <c r="E467" s="1123" t="s">
        <v>9</v>
      </c>
      <c r="F467" s="1123" t="s">
        <v>6181</v>
      </c>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76"/>
      <c r="AE467" s="276"/>
      <c r="AF467" s="276"/>
      <c r="AG467" s="276"/>
      <c r="AH467" s="276"/>
      <c r="AI467" s="276"/>
      <c r="AJ467" s="276"/>
      <c r="AK467" s="276"/>
      <c r="AL467" s="276"/>
      <c r="AM467" s="276"/>
      <c r="AN467" s="276"/>
      <c r="AO467" s="276"/>
      <c r="AP467" s="276"/>
      <c r="AQ467" s="276"/>
      <c r="AR467" s="276"/>
      <c r="AS467" s="276"/>
      <c r="AT467" s="276"/>
      <c r="AU467" s="276"/>
      <c r="AV467" s="276"/>
      <c r="AW467" s="276"/>
      <c r="AX467" s="276"/>
      <c r="AY467" s="276"/>
      <c r="AZ467" s="276"/>
      <c r="BA467" s="276"/>
      <c r="BB467" s="276"/>
      <c r="BC467" s="276"/>
      <c r="BD467" s="276"/>
      <c r="BE467" s="276"/>
      <c r="BF467" s="276"/>
      <c r="BG467" s="276"/>
      <c r="BH467" s="276"/>
    </row>
    <row r="468" spans="1:60" s="141" customFormat="1" ht="15" customHeight="1" x14ac:dyDescent="0.2">
      <c r="A468" s="615"/>
      <c r="B468" s="359"/>
      <c r="C468" s="616" t="s">
        <v>387</v>
      </c>
      <c r="D468" s="715">
        <v>211542.78</v>
      </c>
      <c r="E468" s="447"/>
      <c r="F468" s="619">
        <f>F466+D468</f>
        <v>17393752.200000003</v>
      </c>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76"/>
      <c r="AE468" s="276"/>
      <c r="AF468" s="276"/>
      <c r="AG468" s="276"/>
      <c r="AH468" s="276"/>
      <c r="AI468" s="276"/>
      <c r="AJ468" s="276"/>
      <c r="AK468" s="276"/>
      <c r="AL468" s="276"/>
      <c r="AM468" s="276"/>
      <c r="AN468" s="276"/>
      <c r="AO468" s="276"/>
      <c r="AP468" s="276"/>
      <c r="AQ468" s="276"/>
      <c r="AR468" s="276"/>
      <c r="AS468" s="276"/>
      <c r="AT468" s="276"/>
      <c r="AU468" s="276"/>
      <c r="AV468" s="276"/>
      <c r="AW468" s="276"/>
      <c r="AX468" s="276"/>
      <c r="AY468" s="276"/>
      <c r="AZ468" s="276"/>
      <c r="BA468" s="276"/>
      <c r="BB468" s="276"/>
      <c r="BC468" s="276"/>
      <c r="BD468" s="276"/>
      <c r="BE468" s="276"/>
      <c r="BF468" s="276"/>
      <c r="BG468" s="276"/>
      <c r="BH468" s="276"/>
    </row>
    <row r="469" spans="1:60" s="141" customFormat="1" ht="15" customHeight="1" x14ac:dyDescent="0.2">
      <c r="A469" s="87"/>
      <c r="B469" s="1"/>
      <c r="C469" s="2" t="s">
        <v>19</v>
      </c>
      <c r="D469" s="716">
        <v>152000000</v>
      </c>
      <c r="E469" s="40"/>
      <c r="F469" s="619">
        <f>F468+D469</f>
        <v>169393752.19999999</v>
      </c>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76"/>
      <c r="AE469" s="276"/>
      <c r="AF469" s="276"/>
      <c r="AG469" s="276"/>
      <c r="AH469" s="276"/>
      <c r="AI469" s="276"/>
      <c r="AJ469" s="276"/>
      <c r="AK469" s="276"/>
      <c r="AL469" s="276"/>
      <c r="AM469" s="276"/>
      <c r="AN469" s="276"/>
      <c r="AO469" s="276"/>
      <c r="AP469" s="276"/>
      <c r="AQ469" s="276"/>
      <c r="AR469" s="276"/>
      <c r="AS469" s="276"/>
      <c r="AT469" s="276"/>
      <c r="AU469" s="276"/>
      <c r="AV469" s="276"/>
      <c r="AW469" s="276"/>
      <c r="AX469" s="276"/>
      <c r="AY469" s="276"/>
      <c r="AZ469" s="276"/>
      <c r="BA469" s="276"/>
      <c r="BB469" s="276"/>
      <c r="BC469" s="276"/>
      <c r="BD469" s="276"/>
      <c r="BE469" s="276"/>
      <c r="BF469" s="276"/>
      <c r="BG469" s="276"/>
      <c r="BH469" s="276"/>
    </row>
    <row r="470" spans="1:60" s="14" customFormat="1" ht="15" customHeight="1" x14ac:dyDescent="0.2">
      <c r="A470" s="87"/>
      <c r="B470" s="1"/>
      <c r="C470" s="2" t="s">
        <v>19</v>
      </c>
      <c r="D470" s="716"/>
      <c r="E470" s="40">
        <v>9021494.9700000007</v>
      </c>
      <c r="F470" s="619">
        <f>F469-E470</f>
        <v>160372257.22999999</v>
      </c>
    </row>
    <row r="471" spans="1:60" s="14" customFormat="1" ht="15" customHeight="1" x14ac:dyDescent="0.2">
      <c r="A471" s="87"/>
      <c r="B471" s="1"/>
      <c r="C471" s="2" t="s">
        <v>20</v>
      </c>
      <c r="D471" s="716">
        <v>18398.36</v>
      </c>
      <c r="E471" s="717"/>
      <c r="F471" s="619">
        <f>F470+D471</f>
        <v>160390655.59</v>
      </c>
      <c r="I471" s="1015"/>
    </row>
    <row r="472" spans="1:60" s="14" customFormat="1" ht="15" customHeight="1" x14ac:dyDescent="0.2">
      <c r="A472" s="87"/>
      <c r="B472" s="1"/>
      <c r="C472" s="2" t="s">
        <v>15122</v>
      </c>
      <c r="D472" s="716">
        <v>0.01</v>
      </c>
      <c r="E472" s="717"/>
      <c r="F472" s="619">
        <f>F471+D472</f>
        <v>160390655.59999999</v>
      </c>
    </row>
    <row r="473" spans="1:60" s="14" customFormat="1" ht="15" customHeight="1" x14ac:dyDescent="0.2">
      <c r="A473" s="87"/>
      <c r="B473" s="1"/>
      <c r="C473" s="530" t="s">
        <v>2479</v>
      </c>
      <c r="D473" s="717"/>
      <c r="E473" s="717">
        <v>209563.33</v>
      </c>
      <c r="F473" s="619">
        <f>F472-E473</f>
        <v>160181092.26999998</v>
      </c>
    </row>
    <row r="474" spans="1:60" s="14" customFormat="1" ht="15" customHeight="1" x14ac:dyDescent="0.2">
      <c r="A474" s="87"/>
      <c r="B474" s="1"/>
      <c r="C474" s="2" t="s">
        <v>1090</v>
      </c>
      <c r="D474" s="717"/>
      <c r="E474" s="763">
        <v>929.83</v>
      </c>
      <c r="F474" s="619">
        <f t="shared" ref="F474:F502" si="8">F473-E474</f>
        <v>160180162.43999997</v>
      </c>
    </row>
    <row r="475" spans="1:60" s="14" customFormat="1" ht="15" customHeight="1" x14ac:dyDescent="0.2">
      <c r="A475" s="87"/>
      <c r="B475" s="242"/>
      <c r="C475" s="2" t="s">
        <v>1083</v>
      </c>
      <c r="D475" s="62"/>
      <c r="E475" s="711">
        <v>1000</v>
      </c>
      <c r="F475" s="619">
        <f t="shared" si="8"/>
        <v>160179162.43999997</v>
      </c>
    </row>
    <row r="476" spans="1:60" s="14" customFormat="1" ht="15" customHeight="1" x14ac:dyDescent="0.2">
      <c r="A476" s="87"/>
      <c r="B476" s="242"/>
      <c r="C476" s="2" t="s">
        <v>1358</v>
      </c>
      <c r="D476" s="62"/>
      <c r="E476" s="711">
        <v>175</v>
      </c>
      <c r="F476" s="619">
        <f t="shared" si="8"/>
        <v>160178987.43999997</v>
      </c>
    </row>
    <row r="477" spans="1:60" s="14" customFormat="1" ht="15" customHeight="1" x14ac:dyDescent="0.2">
      <c r="A477" s="134"/>
      <c r="B477" s="27"/>
      <c r="C477" s="538" t="s">
        <v>2484</v>
      </c>
      <c r="D477" s="95"/>
      <c r="E477" s="472">
        <v>199984.98</v>
      </c>
      <c r="F477" s="619">
        <f t="shared" si="8"/>
        <v>159979002.45999998</v>
      </c>
    </row>
    <row r="478" spans="1:60" s="14" customFormat="1" ht="30" customHeight="1" x14ac:dyDescent="0.2">
      <c r="A478" s="134">
        <v>44622</v>
      </c>
      <c r="B478" s="5" t="s">
        <v>14422</v>
      </c>
      <c r="C478" s="193" t="s">
        <v>14384</v>
      </c>
      <c r="D478" s="95"/>
      <c r="E478" s="42">
        <v>9384</v>
      </c>
      <c r="F478" s="619">
        <f t="shared" si="8"/>
        <v>159969618.45999998</v>
      </c>
      <c r="H478" s="829"/>
    </row>
    <row r="479" spans="1:60" s="14" customFormat="1" ht="19.5" customHeight="1" x14ac:dyDescent="0.2">
      <c r="A479" s="464">
        <v>44624</v>
      </c>
      <c r="B479" s="5" t="s">
        <v>14452</v>
      </c>
      <c r="C479" s="193" t="s">
        <v>14453</v>
      </c>
      <c r="D479" s="95"/>
      <c r="E479" s="42">
        <v>6382146.5999999996</v>
      </c>
      <c r="F479" s="619">
        <f t="shared" si="8"/>
        <v>153587471.85999998</v>
      </c>
    </row>
    <row r="480" spans="1:60" s="14" customFormat="1" ht="27.75" customHeight="1" x14ac:dyDescent="0.2">
      <c r="A480" s="464">
        <v>44624</v>
      </c>
      <c r="B480" s="5" t="s">
        <v>14454</v>
      </c>
      <c r="C480" s="193" t="s">
        <v>14457</v>
      </c>
      <c r="D480" s="95"/>
      <c r="E480" s="42">
        <v>39933</v>
      </c>
      <c r="F480" s="619">
        <f t="shared" si="8"/>
        <v>153547538.85999998</v>
      </c>
      <c r="H480" s="829"/>
    </row>
    <row r="481" spans="1:60" s="14" customFormat="1" ht="41.25" customHeight="1" x14ac:dyDescent="0.2">
      <c r="A481" s="464">
        <v>44624</v>
      </c>
      <c r="B481" s="5" t="s">
        <v>14455</v>
      </c>
      <c r="C481" s="193" t="s">
        <v>15165</v>
      </c>
      <c r="D481" s="95"/>
      <c r="E481" s="42">
        <v>570150.52</v>
      </c>
      <c r="F481" s="619">
        <f t="shared" si="8"/>
        <v>152977388.33999997</v>
      </c>
    </row>
    <row r="482" spans="1:60" s="14" customFormat="1" ht="30" customHeight="1" x14ac:dyDescent="0.2">
      <c r="A482" s="464">
        <v>44624</v>
      </c>
      <c r="B482" s="5" t="s">
        <v>14456</v>
      </c>
      <c r="C482" s="193" t="s">
        <v>15164</v>
      </c>
      <c r="D482" s="95"/>
      <c r="E482" s="42">
        <v>9800</v>
      </c>
      <c r="F482" s="619">
        <f t="shared" si="8"/>
        <v>152967588.33999997</v>
      </c>
      <c r="G482" s="857"/>
      <c r="H482" s="857"/>
      <c r="I482" s="857"/>
      <c r="J482" s="857"/>
      <c r="K482" s="857"/>
    </row>
    <row r="483" spans="1:60" s="14" customFormat="1" ht="36" customHeight="1" x14ac:dyDescent="0.2">
      <c r="A483" s="464">
        <v>44627</v>
      </c>
      <c r="B483" s="5" t="s">
        <v>14522</v>
      </c>
      <c r="C483" s="193" t="s">
        <v>14927</v>
      </c>
      <c r="D483" s="95"/>
      <c r="E483" s="42">
        <v>299999.96000000002</v>
      </c>
      <c r="F483" s="619">
        <f t="shared" si="8"/>
        <v>152667588.37999997</v>
      </c>
      <c r="G483" s="857"/>
    </row>
    <row r="484" spans="1:60" s="14" customFormat="1" ht="18.75" customHeight="1" x14ac:dyDescent="0.2">
      <c r="A484" s="464">
        <v>44641</v>
      </c>
      <c r="B484" s="5" t="s">
        <v>14914</v>
      </c>
      <c r="C484" s="193" t="s">
        <v>14926</v>
      </c>
      <c r="D484" s="95"/>
      <c r="E484" s="42">
        <v>52852831.710000001</v>
      </c>
      <c r="F484" s="619">
        <f t="shared" si="8"/>
        <v>99814756.669999957</v>
      </c>
    </row>
    <row r="485" spans="1:60" s="14" customFormat="1" ht="18.75" customHeight="1" x14ac:dyDescent="0.2">
      <c r="A485" s="464">
        <v>44641</v>
      </c>
      <c r="B485" s="5" t="s">
        <v>14915</v>
      </c>
      <c r="C485" s="193" t="s">
        <v>14928</v>
      </c>
      <c r="D485" s="95"/>
      <c r="E485" s="42">
        <v>53510383.469999999</v>
      </c>
      <c r="F485" s="619">
        <f t="shared" si="8"/>
        <v>46304373.199999958</v>
      </c>
    </row>
    <row r="486" spans="1:60" s="14" customFormat="1" ht="21.75" customHeight="1" x14ac:dyDescent="0.2">
      <c r="A486" s="464">
        <v>44641</v>
      </c>
      <c r="B486" s="5" t="s">
        <v>14916</v>
      </c>
      <c r="C486" s="193" t="s">
        <v>14929</v>
      </c>
      <c r="D486" s="95"/>
      <c r="E486" s="42">
        <v>3693481.46</v>
      </c>
      <c r="F486" s="619">
        <f t="shared" si="8"/>
        <v>42610891.739999957</v>
      </c>
    </row>
    <row r="487" spans="1:60" s="14" customFormat="1" ht="30.75" customHeight="1" x14ac:dyDescent="0.2">
      <c r="A487" s="464">
        <v>44641</v>
      </c>
      <c r="B487" s="5" t="s">
        <v>14917</v>
      </c>
      <c r="C487" s="193" t="s">
        <v>14930</v>
      </c>
      <c r="D487" s="95"/>
      <c r="E487" s="42">
        <v>10834876.710000001</v>
      </c>
      <c r="F487" s="619">
        <f t="shared" si="8"/>
        <v>31776015.029999956</v>
      </c>
    </row>
    <row r="488" spans="1:60" s="14" customFormat="1" ht="25.5" customHeight="1" x14ac:dyDescent="0.2">
      <c r="A488" s="464">
        <v>44641</v>
      </c>
      <c r="B488" s="5" t="s">
        <v>14918</v>
      </c>
      <c r="C488" s="193" t="s">
        <v>14931</v>
      </c>
      <c r="D488" s="95"/>
      <c r="E488" s="42">
        <v>3931664.68</v>
      </c>
      <c r="F488" s="619">
        <f t="shared" si="8"/>
        <v>27844350.349999957</v>
      </c>
    </row>
    <row r="489" spans="1:60" s="14" customFormat="1" ht="24" customHeight="1" x14ac:dyDescent="0.2">
      <c r="A489" s="464">
        <v>44641</v>
      </c>
      <c r="B489" s="5" t="s">
        <v>14919</v>
      </c>
      <c r="C489" s="193" t="s">
        <v>14932</v>
      </c>
      <c r="D489" s="95"/>
      <c r="E489" s="42">
        <v>3160886.93</v>
      </c>
      <c r="F489" s="619">
        <f t="shared" si="8"/>
        <v>24683463.419999957</v>
      </c>
    </row>
    <row r="490" spans="1:60" s="14" customFormat="1" ht="25.5" customHeight="1" x14ac:dyDescent="0.2">
      <c r="A490" s="464">
        <v>44641</v>
      </c>
      <c r="B490" s="5" t="s">
        <v>14920</v>
      </c>
      <c r="C490" s="193" t="s">
        <v>14933</v>
      </c>
      <c r="D490" s="95"/>
      <c r="E490" s="42">
        <v>1407564.98</v>
      </c>
      <c r="F490" s="619">
        <f t="shared" si="8"/>
        <v>23275898.439999957</v>
      </c>
    </row>
    <row r="491" spans="1:60" s="628" customFormat="1" ht="28.5" customHeight="1" x14ac:dyDescent="0.25">
      <c r="A491" s="464">
        <v>44641</v>
      </c>
      <c r="B491" s="5" t="s">
        <v>14921</v>
      </c>
      <c r="C491" s="193" t="s">
        <v>14934</v>
      </c>
      <c r="D491" s="95"/>
      <c r="E491" s="42">
        <v>142749.01999999999</v>
      </c>
      <c r="F491" s="619">
        <f t="shared" si="8"/>
        <v>23133149.419999957</v>
      </c>
      <c r="G491" s="743"/>
      <c r="H491" s="743"/>
      <c r="I491" s="743"/>
      <c r="J491" s="743"/>
      <c r="K491" s="743"/>
      <c r="L491" s="743"/>
      <c r="M491" s="743"/>
      <c r="N491" s="743"/>
      <c r="O491" s="743"/>
      <c r="P491" s="743"/>
      <c r="Q491" s="743"/>
      <c r="R491" s="743"/>
      <c r="S491" s="743"/>
      <c r="T491" s="743"/>
      <c r="U491" s="743"/>
      <c r="V491" s="743"/>
      <c r="W491" s="743"/>
      <c r="X491" s="743"/>
      <c r="Y491" s="743"/>
      <c r="Z491" s="743"/>
      <c r="AA491" s="743"/>
      <c r="AB491" s="743"/>
      <c r="AC491" s="743"/>
      <c r="AD491" s="743"/>
      <c r="AE491" s="743"/>
      <c r="AF491" s="743"/>
      <c r="AG491" s="743"/>
      <c r="AH491" s="743"/>
      <c r="AI491" s="743"/>
      <c r="AJ491" s="743"/>
      <c r="AK491" s="743"/>
      <c r="AL491" s="743"/>
      <c r="AM491" s="743"/>
      <c r="AN491" s="743"/>
      <c r="AO491" s="743"/>
      <c r="AP491" s="743"/>
      <c r="AQ491" s="743"/>
      <c r="AR491" s="743"/>
      <c r="AS491" s="743"/>
      <c r="AT491" s="743"/>
      <c r="AU491" s="743"/>
      <c r="AV491" s="743"/>
      <c r="AW491" s="743"/>
      <c r="AX491" s="743"/>
      <c r="AY491" s="743"/>
      <c r="AZ491" s="743"/>
      <c r="BA491" s="743"/>
      <c r="BB491" s="743"/>
      <c r="BC491" s="743"/>
      <c r="BD491" s="743"/>
      <c r="BE491" s="743"/>
      <c r="BF491" s="743"/>
      <c r="BG491" s="743"/>
      <c r="BH491" s="743"/>
    </row>
    <row r="492" spans="1:60" s="628" customFormat="1" ht="32.25" customHeight="1" x14ac:dyDescent="0.25">
      <c r="A492" s="464">
        <v>44641</v>
      </c>
      <c r="B492" s="5" t="s">
        <v>14922</v>
      </c>
      <c r="C492" s="193" t="s">
        <v>14935</v>
      </c>
      <c r="D492" s="95"/>
      <c r="E492" s="42">
        <v>145336.31</v>
      </c>
      <c r="F492" s="619">
        <f t="shared" si="8"/>
        <v>22987813.109999958</v>
      </c>
      <c r="G492" s="743"/>
      <c r="H492" s="743"/>
      <c r="I492" s="743"/>
      <c r="J492" s="743"/>
      <c r="K492" s="743"/>
      <c r="L492" s="743"/>
      <c r="M492" s="743"/>
      <c r="N492" s="743"/>
      <c r="O492" s="743"/>
      <c r="P492" s="743"/>
      <c r="Q492" s="743"/>
      <c r="R492" s="743"/>
      <c r="S492" s="743"/>
      <c r="T492" s="743"/>
      <c r="U492" s="743"/>
      <c r="V492" s="743"/>
      <c r="W492" s="743"/>
      <c r="X492" s="743"/>
      <c r="Y492" s="743"/>
      <c r="Z492" s="743"/>
      <c r="AA492" s="743"/>
      <c r="AB492" s="743"/>
      <c r="AC492" s="743"/>
      <c r="AD492" s="743"/>
      <c r="AE492" s="743"/>
      <c r="AF492" s="743"/>
      <c r="AG492" s="743"/>
      <c r="AH492" s="743"/>
      <c r="AI492" s="743"/>
      <c r="AJ492" s="743"/>
      <c r="AK492" s="743"/>
      <c r="AL492" s="743"/>
      <c r="AM492" s="743"/>
      <c r="AN492" s="743"/>
      <c r="AO492" s="743"/>
      <c r="AP492" s="743"/>
      <c r="AQ492" s="743"/>
      <c r="AR492" s="743"/>
      <c r="AS492" s="743"/>
      <c r="AT492" s="743"/>
      <c r="AU492" s="743"/>
      <c r="AV492" s="743"/>
      <c r="AW492" s="743"/>
      <c r="AX492" s="743"/>
      <c r="AY492" s="743"/>
      <c r="AZ492" s="743"/>
      <c r="BA492" s="743"/>
      <c r="BB492" s="743"/>
      <c r="BC492" s="743"/>
      <c r="BD492" s="743"/>
      <c r="BE492" s="743"/>
      <c r="BF492" s="743"/>
      <c r="BG492" s="743"/>
      <c r="BH492" s="743"/>
    </row>
    <row r="493" spans="1:60" s="628" customFormat="1" ht="31.5" customHeight="1" x14ac:dyDescent="0.25">
      <c r="A493" s="464">
        <v>44641</v>
      </c>
      <c r="B493" s="5" t="s">
        <v>14923</v>
      </c>
      <c r="C493" s="193" t="s">
        <v>14936</v>
      </c>
      <c r="D493" s="95"/>
      <c r="E493" s="42">
        <v>81959.63</v>
      </c>
      <c r="F493" s="619">
        <f t="shared" si="8"/>
        <v>22905853.479999959</v>
      </c>
      <c r="G493" s="743"/>
      <c r="H493" s="743"/>
      <c r="I493" s="743"/>
      <c r="J493" s="743"/>
      <c r="K493" s="743"/>
      <c r="L493" s="743"/>
      <c r="M493" s="743"/>
      <c r="N493" s="743"/>
      <c r="O493" s="743"/>
      <c r="P493" s="743"/>
      <c r="Q493" s="743"/>
      <c r="R493" s="743"/>
      <c r="S493" s="743"/>
      <c r="T493" s="743"/>
      <c r="U493" s="743"/>
      <c r="V493" s="743"/>
      <c r="W493" s="743"/>
      <c r="X493" s="743"/>
      <c r="Y493" s="743"/>
      <c r="Z493" s="743"/>
      <c r="AA493" s="743"/>
      <c r="AB493" s="743"/>
      <c r="AC493" s="743"/>
      <c r="AD493" s="743"/>
      <c r="AE493" s="743"/>
      <c r="AF493" s="743"/>
      <c r="AG493" s="743"/>
      <c r="AH493" s="743"/>
      <c r="AI493" s="743"/>
      <c r="AJ493" s="743"/>
      <c r="AK493" s="743"/>
      <c r="AL493" s="743"/>
      <c r="AM493" s="743"/>
      <c r="AN493" s="743"/>
      <c r="AO493" s="743"/>
      <c r="AP493" s="743"/>
      <c r="AQ493" s="743"/>
      <c r="AR493" s="743"/>
      <c r="AS493" s="743"/>
      <c r="AT493" s="743"/>
      <c r="AU493" s="743"/>
      <c r="AV493" s="743"/>
      <c r="AW493" s="743"/>
      <c r="AX493" s="743"/>
      <c r="AY493" s="743"/>
      <c r="AZ493" s="743"/>
      <c r="BA493" s="743"/>
      <c r="BB493" s="743"/>
      <c r="BC493" s="743"/>
      <c r="BD493" s="743"/>
      <c r="BE493" s="743"/>
      <c r="BF493" s="743"/>
      <c r="BG493" s="743"/>
      <c r="BH493" s="743"/>
    </row>
    <row r="494" spans="1:60" s="628" customFormat="1" ht="22.5" customHeight="1" x14ac:dyDescent="0.25">
      <c r="A494" s="464">
        <v>44641</v>
      </c>
      <c r="B494" s="5" t="s">
        <v>14924</v>
      </c>
      <c r="C494" s="193" t="s">
        <v>14942</v>
      </c>
      <c r="D494" s="95"/>
      <c r="E494" s="42">
        <v>44898.31</v>
      </c>
      <c r="F494" s="619">
        <f t="shared" si="8"/>
        <v>22860955.169999961</v>
      </c>
      <c r="G494" s="743"/>
      <c r="H494" s="743"/>
      <c r="J494" s="743"/>
      <c r="K494" s="743"/>
      <c r="L494" s="743"/>
      <c r="M494" s="743"/>
      <c r="N494" s="743"/>
      <c r="O494" s="743"/>
      <c r="P494" s="743"/>
      <c r="Q494" s="743"/>
      <c r="R494" s="743"/>
      <c r="S494" s="743"/>
      <c r="T494" s="743"/>
      <c r="U494" s="743"/>
      <c r="V494" s="743"/>
      <c r="W494" s="743"/>
      <c r="X494" s="743"/>
      <c r="Y494" s="743"/>
      <c r="Z494" s="743"/>
      <c r="AA494" s="743"/>
      <c r="AB494" s="743"/>
      <c r="AC494" s="743"/>
      <c r="AD494" s="743"/>
      <c r="AE494" s="743"/>
      <c r="AF494" s="743"/>
      <c r="AG494" s="743"/>
      <c r="AH494" s="743"/>
      <c r="AI494" s="743"/>
      <c r="AJ494" s="743"/>
      <c r="AK494" s="743"/>
      <c r="AL494" s="743"/>
      <c r="AM494" s="743"/>
      <c r="AN494" s="743"/>
      <c r="AO494" s="743"/>
      <c r="AP494" s="743"/>
      <c r="AQ494" s="743"/>
      <c r="AR494" s="743"/>
      <c r="AS494" s="743"/>
      <c r="AT494" s="743"/>
      <c r="AU494" s="743"/>
      <c r="AV494" s="743"/>
      <c r="AW494" s="743"/>
      <c r="AX494" s="743"/>
      <c r="AY494" s="743"/>
      <c r="AZ494" s="743"/>
      <c r="BA494" s="743"/>
      <c r="BB494" s="743"/>
      <c r="BC494" s="743"/>
      <c r="BD494" s="743"/>
      <c r="BE494" s="743"/>
      <c r="BF494" s="743"/>
      <c r="BG494" s="743"/>
      <c r="BH494" s="743"/>
    </row>
    <row r="495" spans="1:60" s="628" customFormat="1" ht="27.75" customHeight="1" x14ac:dyDescent="0.25">
      <c r="A495" s="464">
        <v>44641</v>
      </c>
      <c r="B495" s="5" t="s">
        <v>14925</v>
      </c>
      <c r="C495" s="193" t="s">
        <v>14937</v>
      </c>
      <c r="D495" s="95"/>
      <c r="E495" s="42">
        <v>6487.92</v>
      </c>
      <c r="F495" s="619">
        <f t="shared" si="8"/>
        <v>22854467.249999959</v>
      </c>
      <c r="G495" s="743"/>
      <c r="H495" s="743"/>
      <c r="I495" s="743"/>
      <c r="J495" s="743"/>
      <c r="K495" s="743"/>
      <c r="L495" s="743"/>
      <c r="M495" s="743"/>
      <c r="N495" s="743"/>
      <c r="O495" s="743"/>
      <c r="P495" s="743"/>
      <c r="Q495" s="743"/>
      <c r="R495" s="743"/>
      <c r="S495" s="743"/>
      <c r="T495" s="743"/>
      <c r="U495" s="743"/>
      <c r="V495" s="743"/>
      <c r="W495" s="743"/>
      <c r="X495" s="743"/>
      <c r="Y495" s="743"/>
      <c r="Z495" s="743"/>
      <c r="AA495" s="743"/>
      <c r="AB495" s="743"/>
      <c r="AC495" s="743"/>
      <c r="AD495" s="743"/>
      <c r="AE495" s="743"/>
      <c r="AF495" s="743"/>
      <c r="AG495" s="743"/>
      <c r="AH495" s="743"/>
      <c r="AI495" s="743"/>
      <c r="AJ495" s="743"/>
      <c r="AK495" s="743"/>
      <c r="AL495" s="743"/>
      <c r="AM495" s="743"/>
      <c r="AN495" s="743"/>
      <c r="AO495" s="743"/>
      <c r="AP495" s="743"/>
      <c r="AQ495" s="743"/>
      <c r="AR495" s="743"/>
      <c r="AS495" s="743"/>
      <c r="AT495" s="743"/>
      <c r="AU495" s="743"/>
      <c r="AV495" s="743"/>
      <c r="AW495" s="743"/>
      <c r="AX495" s="743"/>
      <c r="AY495" s="743"/>
      <c r="AZ495" s="743"/>
      <c r="BA495" s="743"/>
      <c r="BB495" s="743"/>
      <c r="BC495" s="743"/>
      <c r="BD495" s="743"/>
      <c r="BE495" s="743"/>
      <c r="BF495" s="743"/>
      <c r="BG495" s="743"/>
      <c r="BH495" s="743"/>
    </row>
    <row r="496" spans="1:60" s="628" customFormat="1" ht="26.25" customHeight="1" x14ac:dyDescent="0.25">
      <c r="A496" s="464">
        <v>44642</v>
      </c>
      <c r="B496" s="5" t="s">
        <v>14940</v>
      </c>
      <c r="C496" s="193" t="s">
        <v>14941</v>
      </c>
      <c r="D496" s="95"/>
      <c r="E496" s="42">
        <v>4831696.5599999996</v>
      </c>
      <c r="F496" s="619">
        <f t="shared" si="8"/>
        <v>18022770.68999996</v>
      </c>
      <c r="G496" s="743"/>
      <c r="H496" s="743"/>
      <c r="I496" s="743"/>
      <c r="J496" s="743"/>
      <c r="K496" s="743"/>
      <c r="L496" s="743"/>
      <c r="M496" s="743"/>
      <c r="N496" s="743"/>
      <c r="O496" s="743"/>
      <c r="P496" s="743"/>
      <c r="Q496" s="743"/>
      <c r="R496" s="743"/>
      <c r="S496" s="743"/>
      <c r="T496" s="743"/>
      <c r="U496" s="743"/>
      <c r="V496" s="743"/>
      <c r="W496" s="743"/>
      <c r="X496" s="743"/>
      <c r="Y496" s="743"/>
      <c r="Z496" s="743"/>
      <c r="AA496" s="743"/>
      <c r="AB496" s="743"/>
      <c r="AC496" s="743"/>
      <c r="AD496" s="743"/>
      <c r="AE496" s="743"/>
      <c r="AF496" s="743"/>
      <c r="AG496" s="743"/>
      <c r="AH496" s="743"/>
      <c r="AI496" s="743"/>
      <c r="AJ496" s="743"/>
      <c r="AK496" s="743"/>
      <c r="AL496" s="743"/>
      <c r="AM496" s="743"/>
      <c r="AN496" s="743"/>
      <c r="AO496" s="743"/>
      <c r="AP496" s="743"/>
      <c r="AQ496" s="743"/>
      <c r="AR496" s="743"/>
      <c r="AS496" s="743"/>
      <c r="AT496" s="743"/>
      <c r="AU496" s="743"/>
      <c r="AV496" s="743"/>
      <c r="AW496" s="743"/>
      <c r="AX496" s="743"/>
      <c r="AY496" s="743"/>
      <c r="AZ496" s="743"/>
      <c r="BA496" s="743"/>
      <c r="BB496" s="743"/>
      <c r="BC496" s="743"/>
      <c r="BD496" s="743"/>
      <c r="BE496" s="743"/>
      <c r="BF496" s="743"/>
      <c r="BG496" s="743"/>
      <c r="BH496" s="743"/>
    </row>
    <row r="497" spans="1:60" s="628" customFormat="1" ht="21.75" customHeight="1" x14ac:dyDescent="0.25">
      <c r="A497" s="464">
        <v>44645</v>
      </c>
      <c r="B497" s="5" t="s">
        <v>15093</v>
      </c>
      <c r="C497" s="193" t="s">
        <v>526</v>
      </c>
      <c r="D497" s="95"/>
      <c r="E497" s="42">
        <v>33822.400000000001</v>
      </c>
      <c r="F497" s="619">
        <f t="shared" si="8"/>
        <v>17988948.289999962</v>
      </c>
      <c r="G497" s="743"/>
      <c r="H497" s="743"/>
      <c r="I497" s="743"/>
      <c r="J497" s="743"/>
      <c r="K497" s="743"/>
      <c r="L497" s="743"/>
      <c r="M497" s="743"/>
      <c r="N497" s="743"/>
      <c r="O497" s="743"/>
      <c r="P497" s="743"/>
      <c r="Q497" s="743"/>
      <c r="R497" s="743"/>
      <c r="S497" s="743"/>
      <c r="T497" s="743"/>
      <c r="U497" s="743"/>
      <c r="V497" s="743"/>
      <c r="W497" s="743"/>
      <c r="X497" s="743"/>
      <c r="Y497" s="743"/>
      <c r="Z497" s="743"/>
      <c r="AA497" s="743"/>
      <c r="AB497" s="743"/>
      <c r="AC497" s="743"/>
      <c r="AD497" s="743"/>
      <c r="AE497" s="743"/>
      <c r="AF497" s="743"/>
      <c r="AG497" s="743"/>
      <c r="AH497" s="743"/>
      <c r="AI497" s="743"/>
      <c r="AJ497" s="743"/>
      <c r="AK497" s="743"/>
      <c r="AL497" s="743"/>
      <c r="AM497" s="743"/>
      <c r="AN497" s="743"/>
      <c r="AO497" s="743"/>
      <c r="AP497" s="743"/>
      <c r="AQ497" s="743"/>
      <c r="AR497" s="743"/>
      <c r="AS497" s="743"/>
      <c r="AT497" s="743"/>
      <c r="AU497" s="743"/>
      <c r="AV497" s="743"/>
      <c r="AW497" s="743"/>
      <c r="AX497" s="743"/>
      <c r="AY497" s="743"/>
      <c r="AZ497" s="743"/>
      <c r="BA497" s="743"/>
      <c r="BB497" s="743"/>
      <c r="BC497" s="743"/>
      <c r="BD497" s="743"/>
      <c r="BE497" s="743"/>
      <c r="BF497" s="743"/>
      <c r="BG497" s="743"/>
      <c r="BH497" s="743"/>
    </row>
    <row r="498" spans="1:60" s="628" customFormat="1" ht="21" customHeight="1" x14ac:dyDescent="0.25">
      <c r="A498" s="464">
        <v>44645</v>
      </c>
      <c r="B498" s="5" t="s">
        <v>15097</v>
      </c>
      <c r="C498" s="193" t="s">
        <v>15094</v>
      </c>
      <c r="D498" s="95"/>
      <c r="E498" s="42">
        <v>16534.84</v>
      </c>
      <c r="F498" s="619">
        <f t="shared" si="8"/>
        <v>17972413.449999962</v>
      </c>
      <c r="G498" s="743"/>
      <c r="H498" s="743"/>
      <c r="I498" s="743"/>
      <c r="J498" s="743"/>
      <c r="K498" s="743"/>
      <c r="L498" s="743"/>
      <c r="M498" s="743"/>
      <c r="N498" s="743"/>
      <c r="O498" s="743"/>
      <c r="P498" s="743"/>
      <c r="Q498" s="743"/>
      <c r="R498" s="743"/>
      <c r="S498" s="743"/>
      <c r="T498" s="743"/>
      <c r="U498" s="743"/>
      <c r="V498" s="743"/>
      <c r="W498" s="743"/>
      <c r="X498" s="743"/>
      <c r="Y498" s="743"/>
      <c r="Z498" s="743"/>
      <c r="AA498" s="743"/>
      <c r="AB498" s="743"/>
      <c r="AC498" s="743"/>
      <c r="AD498" s="743"/>
      <c r="AE498" s="743"/>
      <c r="AF498" s="743"/>
      <c r="AG498" s="743"/>
      <c r="AH498" s="743"/>
      <c r="AI498" s="743"/>
      <c r="AJ498" s="743"/>
      <c r="AK498" s="743"/>
      <c r="AL498" s="743"/>
      <c r="AM498" s="743"/>
      <c r="AN498" s="743"/>
      <c r="AO498" s="743"/>
      <c r="AP498" s="743"/>
      <c r="AQ498" s="743"/>
      <c r="AR498" s="743"/>
      <c r="AS498" s="743"/>
      <c r="AT498" s="743"/>
      <c r="AU498" s="743"/>
      <c r="AV498" s="743"/>
      <c r="AW498" s="743"/>
      <c r="AX498" s="743"/>
      <c r="AY498" s="743"/>
      <c r="AZ498" s="743"/>
      <c r="BA498" s="743"/>
      <c r="BB498" s="743"/>
      <c r="BC498" s="743"/>
      <c r="BD498" s="743"/>
      <c r="BE498" s="743"/>
      <c r="BF498" s="743"/>
      <c r="BG498" s="743"/>
      <c r="BH498" s="743"/>
    </row>
    <row r="499" spans="1:60" s="628" customFormat="1" ht="21.75" customHeight="1" x14ac:dyDescent="0.25">
      <c r="A499" s="464">
        <v>44645</v>
      </c>
      <c r="B499" s="5" t="s">
        <v>15095</v>
      </c>
      <c r="C499" s="193" t="s">
        <v>15096</v>
      </c>
      <c r="D499" s="95"/>
      <c r="E499" s="42">
        <v>535840.56999999995</v>
      </c>
      <c r="F499" s="619">
        <f t="shared" si="8"/>
        <v>17436572.879999962</v>
      </c>
      <c r="G499" s="743"/>
      <c r="H499" s="743"/>
      <c r="I499" s="743"/>
      <c r="J499" s="743"/>
      <c r="K499" s="743"/>
      <c r="L499" s="743"/>
      <c r="M499" s="743"/>
      <c r="N499" s="743"/>
      <c r="O499" s="743"/>
      <c r="P499" s="743"/>
      <c r="Q499" s="743"/>
      <c r="R499" s="743"/>
      <c r="S499" s="743"/>
      <c r="T499" s="743"/>
      <c r="U499" s="743"/>
      <c r="V499" s="743"/>
      <c r="W499" s="743"/>
      <c r="X499" s="743"/>
      <c r="Y499" s="743"/>
      <c r="Z499" s="743"/>
      <c r="AA499" s="743"/>
      <c r="AB499" s="743"/>
      <c r="AC499" s="743"/>
      <c r="AD499" s="743"/>
      <c r="AE499" s="743"/>
      <c r="AF499" s="743"/>
      <c r="AG499" s="743"/>
      <c r="AH499" s="743"/>
      <c r="AI499" s="743"/>
      <c r="AJ499" s="743"/>
      <c r="AK499" s="743"/>
      <c r="AL499" s="743"/>
      <c r="AM499" s="743"/>
      <c r="AN499" s="743"/>
      <c r="AO499" s="743"/>
      <c r="AP499" s="743"/>
      <c r="AQ499" s="743"/>
      <c r="AR499" s="743"/>
      <c r="AS499" s="743"/>
      <c r="AT499" s="743"/>
      <c r="AU499" s="743"/>
      <c r="AV499" s="743"/>
      <c r="AW499" s="743"/>
      <c r="AX499" s="743"/>
      <c r="AY499" s="743"/>
      <c r="AZ499" s="743"/>
      <c r="BA499" s="743"/>
      <c r="BB499" s="743"/>
      <c r="BC499" s="743"/>
      <c r="BD499" s="743"/>
      <c r="BE499" s="743"/>
      <c r="BF499" s="743"/>
      <c r="BG499" s="743"/>
      <c r="BH499" s="743"/>
    </row>
    <row r="500" spans="1:60" s="628" customFormat="1" ht="32.25" customHeight="1" x14ac:dyDescent="0.25">
      <c r="A500" s="464">
        <v>44648</v>
      </c>
      <c r="B500" s="5" t="s">
        <v>15123</v>
      </c>
      <c r="C500" s="193" t="s">
        <v>15124</v>
      </c>
      <c r="D500" s="95"/>
      <c r="E500" s="42">
        <v>705941.15</v>
      </c>
      <c r="F500" s="619">
        <f t="shared" si="8"/>
        <v>16730631.729999961</v>
      </c>
      <c r="G500" s="743"/>
      <c r="H500" s="743"/>
      <c r="I500" s="743"/>
      <c r="J500" s="743"/>
      <c r="K500" s="743"/>
      <c r="L500" s="743"/>
      <c r="M500" s="743"/>
      <c r="N500" s="743"/>
      <c r="O500" s="743"/>
      <c r="P500" s="743"/>
      <c r="Q500" s="743"/>
      <c r="R500" s="743"/>
      <c r="S500" s="743"/>
      <c r="T500" s="743"/>
      <c r="U500" s="743"/>
      <c r="V500" s="743"/>
      <c r="W500" s="743"/>
      <c r="X500" s="743"/>
      <c r="Y500" s="743"/>
      <c r="Z500" s="743"/>
      <c r="AA500" s="743"/>
      <c r="AB500" s="743"/>
      <c r="AC500" s="743"/>
      <c r="AD500" s="743"/>
      <c r="AE500" s="743"/>
      <c r="AF500" s="743"/>
      <c r="AG500" s="743"/>
      <c r="AH500" s="743"/>
      <c r="AI500" s="743"/>
      <c r="AJ500" s="743"/>
      <c r="AK500" s="743"/>
      <c r="AL500" s="743"/>
      <c r="AM500" s="743"/>
      <c r="AN500" s="743"/>
      <c r="AO500" s="743"/>
      <c r="AP500" s="743"/>
      <c r="AQ500" s="743"/>
      <c r="AR500" s="743"/>
      <c r="AS500" s="743"/>
      <c r="AT500" s="743"/>
      <c r="AU500" s="743"/>
      <c r="AV500" s="743"/>
      <c r="AW500" s="743"/>
      <c r="AX500" s="743"/>
      <c r="AY500" s="743"/>
      <c r="AZ500" s="743"/>
      <c r="BA500" s="743"/>
      <c r="BB500" s="743"/>
      <c r="BC500" s="743"/>
      <c r="BD500" s="743"/>
      <c r="BE500" s="743"/>
      <c r="BF500" s="743"/>
      <c r="BG500" s="743"/>
      <c r="BH500" s="743"/>
    </row>
    <row r="501" spans="1:60" s="628" customFormat="1" ht="21" customHeight="1" x14ac:dyDescent="0.25">
      <c r="A501" s="464">
        <v>44649</v>
      </c>
      <c r="B501" s="5" t="s">
        <v>15147</v>
      </c>
      <c r="C501" s="193" t="s">
        <v>15145</v>
      </c>
      <c r="D501" s="95"/>
      <c r="E501" s="42">
        <v>55546.87</v>
      </c>
      <c r="F501" s="619">
        <f t="shared" si="8"/>
        <v>16675084.859999962</v>
      </c>
      <c r="G501" s="743"/>
      <c r="H501" s="743"/>
      <c r="I501" s="743"/>
      <c r="J501" s="743"/>
      <c r="K501" s="743"/>
      <c r="L501" s="743"/>
      <c r="M501" s="743"/>
      <c r="N501" s="743"/>
      <c r="O501" s="743"/>
      <c r="P501" s="743"/>
      <c r="Q501" s="743"/>
      <c r="R501" s="743"/>
      <c r="S501" s="743"/>
      <c r="T501" s="743"/>
      <c r="U501" s="743"/>
      <c r="V501" s="743"/>
      <c r="W501" s="743"/>
      <c r="X501" s="743"/>
      <c r="Y501" s="743"/>
      <c r="Z501" s="743"/>
      <c r="AA501" s="743"/>
      <c r="AB501" s="743"/>
      <c r="AC501" s="743"/>
      <c r="AD501" s="743"/>
      <c r="AE501" s="743"/>
      <c r="AF501" s="743"/>
      <c r="AG501" s="743"/>
      <c r="AH501" s="743"/>
      <c r="AI501" s="743"/>
      <c r="AJ501" s="743"/>
      <c r="AK501" s="743"/>
      <c r="AL501" s="743"/>
      <c r="AM501" s="743"/>
      <c r="AN501" s="743"/>
      <c r="AO501" s="743"/>
      <c r="AP501" s="743"/>
      <c r="AQ501" s="743"/>
      <c r="AR501" s="743"/>
      <c r="AS501" s="743"/>
      <c r="AT501" s="743"/>
      <c r="AU501" s="743"/>
      <c r="AV501" s="743"/>
      <c r="AW501" s="743"/>
      <c r="AX501" s="743"/>
      <c r="AY501" s="743"/>
      <c r="AZ501" s="743"/>
      <c r="BA501" s="743"/>
      <c r="BB501" s="743"/>
      <c r="BC501" s="743"/>
      <c r="BD501" s="743"/>
      <c r="BE501" s="743"/>
      <c r="BF501" s="743"/>
      <c r="BG501" s="743"/>
      <c r="BH501" s="743"/>
    </row>
    <row r="502" spans="1:60" s="628" customFormat="1" ht="32.25" customHeight="1" x14ac:dyDescent="0.25">
      <c r="A502" s="464">
        <v>44649</v>
      </c>
      <c r="B502" s="5" t="s">
        <v>15148</v>
      </c>
      <c r="C502" s="193" t="s">
        <v>15146</v>
      </c>
      <c r="D502" s="95"/>
      <c r="E502" s="42">
        <v>6000</v>
      </c>
      <c r="F502" s="619">
        <f t="shared" si="8"/>
        <v>16669084.859999962</v>
      </c>
      <c r="G502" s="743"/>
      <c r="H502" s="743"/>
      <c r="I502" s="743"/>
      <c r="J502" s="743"/>
      <c r="K502" s="743"/>
      <c r="L502" s="743"/>
      <c r="M502" s="743"/>
      <c r="N502" s="743"/>
      <c r="O502" s="743"/>
      <c r="P502" s="743"/>
      <c r="Q502" s="743"/>
      <c r="R502" s="743"/>
      <c r="S502" s="743"/>
      <c r="T502" s="743"/>
      <c r="U502" s="743"/>
      <c r="V502" s="743"/>
      <c r="W502" s="743"/>
      <c r="X502" s="743"/>
      <c r="Y502" s="743"/>
      <c r="Z502" s="743"/>
      <c r="AA502" s="743"/>
      <c r="AB502" s="743"/>
      <c r="AC502" s="743"/>
      <c r="AD502" s="743"/>
      <c r="AE502" s="743"/>
      <c r="AF502" s="743"/>
      <c r="AG502" s="743"/>
      <c r="AH502" s="743"/>
      <c r="AI502" s="743"/>
      <c r="AJ502" s="743"/>
      <c r="AK502" s="743"/>
      <c r="AL502" s="743"/>
      <c r="AM502" s="743"/>
      <c r="AN502" s="743"/>
      <c r="AO502" s="743"/>
      <c r="AP502" s="743"/>
      <c r="AQ502" s="743"/>
      <c r="AR502" s="743"/>
      <c r="AS502" s="743"/>
      <c r="AT502" s="743"/>
      <c r="AU502" s="743"/>
      <c r="AV502" s="743"/>
      <c r="AW502" s="743"/>
      <c r="AX502" s="743"/>
      <c r="AY502" s="743"/>
      <c r="AZ502" s="743"/>
      <c r="BA502" s="743"/>
      <c r="BB502" s="743"/>
      <c r="BC502" s="743"/>
      <c r="BD502" s="743"/>
      <c r="BE502" s="743"/>
      <c r="BF502" s="743"/>
      <c r="BG502" s="743"/>
      <c r="BH502" s="743"/>
    </row>
    <row r="503" spans="1:60" s="628" customFormat="1" ht="15" customHeight="1" x14ac:dyDescent="0.25">
      <c r="A503" s="871"/>
      <c r="B503" s="1103"/>
      <c r="C503" s="35"/>
      <c r="D503" s="121"/>
      <c r="E503" s="32"/>
      <c r="F503" s="620"/>
      <c r="G503" s="743"/>
      <c r="H503" s="743"/>
      <c r="I503" s="743"/>
      <c r="J503" s="743"/>
      <c r="K503" s="743"/>
      <c r="L503" s="743"/>
      <c r="M503" s="743"/>
      <c r="N503" s="743"/>
      <c r="O503" s="743"/>
      <c r="P503" s="743"/>
      <c r="Q503" s="743"/>
      <c r="R503" s="743"/>
      <c r="S503" s="743"/>
      <c r="T503" s="743"/>
      <c r="U503" s="743"/>
      <c r="V503" s="743"/>
      <c r="W503" s="743"/>
      <c r="X503" s="743"/>
      <c r="Y503" s="743"/>
      <c r="Z503" s="743"/>
      <c r="AA503" s="743"/>
      <c r="AB503" s="743"/>
      <c r="AC503" s="743"/>
      <c r="AD503" s="743"/>
      <c r="AE503" s="743"/>
      <c r="AF503" s="743"/>
      <c r="AG503" s="743"/>
      <c r="AH503" s="743"/>
      <c r="AI503" s="743"/>
      <c r="AJ503" s="743"/>
      <c r="AK503" s="743"/>
      <c r="AL503" s="743"/>
      <c r="AM503" s="743"/>
      <c r="AN503" s="743"/>
      <c r="AO503" s="743"/>
      <c r="AP503" s="743"/>
      <c r="AQ503" s="743"/>
      <c r="AR503" s="743"/>
      <c r="AS503" s="743"/>
      <c r="AT503" s="743"/>
      <c r="AU503" s="743"/>
      <c r="AV503" s="743"/>
      <c r="AW503" s="743"/>
      <c r="AX503" s="743"/>
      <c r="AY503" s="743"/>
      <c r="AZ503" s="743"/>
      <c r="BA503" s="743"/>
      <c r="BB503" s="743"/>
      <c r="BC503" s="743"/>
      <c r="BD503" s="743"/>
      <c r="BE503" s="743"/>
      <c r="BF503" s="743"/>
      <c r="BG503" s="743"/>
      <c r="BH503" s="743"/>
    </row>
    <row r="504" spans="1:60" s="628" customFormat="1" ht="15" customHeight="1" x14ac:dyDescent="0.25">
      <c r="A504" s="871"/>
      <c r="B504" s="1103"/>
      <c r="C504" s="35"/>
      <c r="D504" s="121"/>
      <c r="E504" s="32"/>
      <c r="F504" s="620"/>
      <c r="G504" s="743"/>
      <c r="H504" s="743"/>
      <c r="I504" s="743"/>
      <c r="J504" s="743"/>
      <c r="K504" s="743"/>
      <c r="L504" s="743"/>
      <c r="M504" s="743"/>
      <c r="N504" s="743"/>
      <c r="O504" s="743"/>
      <c r="P504" s="743"/>
      <c r="Q504" s="743"/>
      <c r="R504" s="743"/>
      <c r="S504" s="743"/>
      <c r="T504" s="743"/>
      <c r="U504" s="743"/>
      <c r="V504" s="743"/>
      <c r="W504" s="743"/>
      <c r="X504" s="743"/>
      <c r="Y504" s="743"/>
      <c r="Z504" s="743"/>
      <c r="AA504" s="743"/>
      <c r="AB504" s="743"/>
      <c r="AC504" s="743"/>
      <c r="AD504" s="743"/>
      <c r="AE504" s="743"/>
      <c r="AF504" s="743"/>
      <c r="AG504" s="743"/>
      <c r="AH504" s="743"/>
      <c r="AI504" s="743"/>
      <c r="AJ504" s="743"/>
      <c r="AK504" s="743"/>
      <c r="AL504" s="743"/>
      <c r="AM504" s="743"/>
      <c r="AN504" s="743"/>
      <c r="AO504" s="743"/>
      <c r="AP504" s="743"/>
      <c r="AQ504" s="743"/>
      <c r="AR504" s="743"/>
      <c r="AS504" s="743"/>
      <c r="AT504" s="743"/>
      <c r="AU504" s="743"/>
      <c r="AV504" s="743"/>
      <c r="AW504" s="743"/>
      <c r="AX504" s="743"/>
      <c r="AY504" s="743"/>
      <c r="AZ504" s="743"/>
      <c r="BA504" s="743"/>
      <c r="BB504" s="743"/>
      <c r="BC504" s="743"/>
      <c r="BD504" s="743"/>
      <c r="BE504" s="743"/>
      <c r="BF504" s="743"/>
      <c r="BG504" s="743"/>
      <c r="BH504" s="743"/>
    </row>
    <row r="505" spans="1:60" s="628" customFormat="1" ht="15" customHeight="1" x14ac:dyDescent="0.25">
      <c r="A505" s="10"/>
      <c r="B505" s="1050"/>
      <c r="C505" s="35"/>
      <c r="D505" s="121"/>
      <c r="E505" s="32"/>
      <c r="F505" s="620"/>
      <c r="G505" s="743"/>
      <c r="H505" s="743"/>
      <c r="I505" s="743"/>
      <c r="J505" s="743"/>
      <c r="K505" s="743"/>
      <c r="L505" s="743"/>
      <c r="M505" s="743"/>
      <c r="N505" s="743"/>
      <c r="O505" s="743"/>
      <c r="P505" s="743"/>
      <c r="Q505" s="743"/>
      <c r="R505" s="743"/>
      <c r="S505" s="743"/>
      <c r="T505" s="743"/>
      <c r="U505" s="743"/>
      <c r="V505" s="743"/>
      <c r="W505" s="743"/>
      <c r="X505" s="743"/>
      <c r="Y505" s="743"/>
      <c r="Z505" s="743"/>
      <c r="AA505" s="743"/>
      <c r="AB505" s="743"/>
      <c r="AC505" s="743"/>
      <c r="AD505" s="743"/>
      <c r="AE505" s="743"/>
      <c r="AF505" s="743"/>
      <c r="AG505" s="743"/>
      <c r="AH505" s="743"/>
      <c r="AI505" s="743"/>
      <c r="AJ505" s="743"/>
      <c r="AK505" s="743"/>
      <c r="AL505" s="743"/>
      <c r="AM505" s="743"/>
      <c r="AN505" s="743"/>
      <c r="AO505" s="743"/>
      <c r="AP505" s="743"/>
      <c r="AQ505" s="743"/>
      <c r="AR505" s="743"/>
      <c r="AS505" s="743"/>
      <c r="AT505" s="743"/>
      <c r="AU505" s="743"/>
      <c r="AV505" s="743"/>
      <c r="AW505" s="743"/>
      <c r="AX505" s="743"/>
      <c r="AY505" s="743"/>
      <c r="AZ505" s="743"/>
      <c r="BA505" s="743"/>
      <c r="BB505" s="743"/>
      <c r="BC505" s="743"/>
      <c r="BD505" s="743"/>
      <c r="BE505" s="743"/>
      <c r="BF505" s="743"/>
      <c r="BG505" s="743"/>
      <c r="BH505" s="743"/>
    </row>
    <row r="506" spans="1:60" s="628" customFormat="1" ht="15" customHeight="1" x14ac:dyDescent="0.25">
      <c r="A506" s="1171" t="s">
        <v>0</v>
      </c>
      <c r="B506" s="1171"/>
      <c r="C506" s="1171"/>
      <c r="D506" s="1171"/>
      <c r="E506" s="1171"/>
      <c r="F506" s="1171"/>
      <c r="G506" s="743"/>
      <c r="H506" s="743"/>
      <c r="I506" s="743"/>
      <c r="J506" s="743"/>
      <c r="K506" s="743"/>
      <c r="L506" s="743"/>
      <c r="M506" s="743"/>
      <c r="N506" s="743"/>
      <c r="O506" s="743"/>
      <c r="P506" s="743"/>
      <c r="Q506" s="743"/>
      <c r="R506" s="743"/>
      <c r="S506" s="743"/>
      <c r="T506" s="743"/>
      <c r="U506" s="743"/>
      <c r="V506" s="743"/>
      <c r="W506" s="743"/>
      <c r="X506" s="743"/>
      <c r="Y506" s="743"/>
      <c r="Z506" s="743"/>
      <c r="AA506" s="743"/>
      <c r="AB506" s="743"/>
      <c r="AC506" s="743"/>
      <c r="AD506" s="743"/>
      <c r="AE506" s="743"/>
      <c r="AF506" s="743"/>
      <c r="AG506" s="743"/>
      <c r="AH506" s="743"/>
      <c r="AI506" s="743"/>
      <c r="AJ506" s="743"/>
      <c r="AK506" s="743"/>
      <c r="AL506" s="743"/>
      <c r="AM506" s="743"/>
      <c r="AN506" s="743"/>
      <c r="AO506" s="743"/>
      <c r="AP506" s="743"/>
      <c r="AQ506" s="743"/>
      <c r="AR506" s="743"/>
      <c r="AS506" s="743"/>
      <c r="AT506" s="743"/>
      <c r="AU506" s="743"/>
      <c r="AV506" s="743"/>
      <c r="AW506" s="743"/>
      <c r="AX506" s="743"/>
      <c r="AY506" s="743"/>
      <c r="AZ506" s="743"/>
      <c r="BA506" s="743"/>
      <c r="BB506" s="743"/>
      <c r="BC506" s="743"/>
      <c r="BD506" s="743"/>
      <c r="BE506" s="743"/>
      <c r="BF506" s="743"/>
      <c r="BG506" s="743"/>
      <c r="BH506" s="743"/>
    </row>
    <row r="507" spans="1:60" s="628" customFormat="1" ht="15" customHeight="1" x14ac:dyDescent="0.25">
      <c r="A507" s="1171" t="s">
        <v>1</v>
      </c>
      <c r="B507" s="1171"/>
      <c r="C507" s="1171"/>
      <c r="D507" s="1171"/>
      <c r="E507" s="1171"/>
      <c r="F507" s="1171"/>
      <c r="G507" s="743"/>
      <c r="H507" s="743"/>
      <c r="J507" s="743"/>
      <c r="K507" s="743"/>
      <c r="L507" s="743"/>
      <c r="M507" s="743"/>
      <c r="N507" s="743"/>
      <c r="O507" s="743"/>
      <c r="P507" s="743"/>
      <c r="Q507" s="743"/>
      <c r="R507" s="743"/>
      <c r="S507" s="743"/>
      <c r="T507" s="743"/>
      <c r="U507" s="743"/>
      <c r="V507" s="743"/>
      <c r="W507" s="743"/>
      <c r="X507" s="743"/>
      <c r="Y507" s="743"/>
      <c r="Z507" s="743"/>
      <c r="AA507" s="743"/>
      <c r="AB507" s="743"/>
      <c r="AC507" s="743"/>
      <c r="AD507" s="743"/>
      <c r="AE507" s="743"/>
      <c r="AF507" s="743"/>
      <c r="AG507" s="743"/>
      <c r="AH507" s="743"/>
      <c r="AI507" s="743"/>
      <c r="AJ507" s="743"/>
      <c r="AK507" s="743"/>
      <c r="AL507" s="743"/>
      <c r="AM507" s="743"/>
      <c r="AN507" s="743"/>
      <c r="AO507" s="743"/>
      <c r="AP507" s="743"/>
      <c r="AQ507" s="743"/>
      <c r="AR507" s="743"/>
      <c r="AS507" s="743"/>
      <c r="AT507" s="743"/>
      <c r="AU507" s="743"/>
      <c r="AV507" s="743"/>
      <c r="AW507" s="743"/>
      <c r="AX507" s="743"/>
      <c r="AY507" s="743"/>
      <c r="AZ507" s="743"/>
      <c r="BA507" s="743"/>
      <c r="BB507" s="743"/>
      <c r="BC507" s="743"/>
      <c r="BD507" s="743"/>
      <c r="BE507" s="743"/>
      <c r="BF507" s="743"/>
      <c r="BG507" s="743"/>
      <c r="BH507" s="743"/>
    </row>
    <row r="508" spans="1:60" s="628" customFormat="1" ht="15" customHeight="1" x14ac:dyDescent="0.25">
      <c r="A508" s="1173" t="s">
        <v>14378</v>
      </c>
      <c r="B508" s="1173"/>
      <c r="C508" s="1173"/>
      <c r="D508" s="1173"/>
      <c r="E508" s="1173"/>
      <c r="F508" s="1173"/>
      <c r="G508" s="743"/>
      <c r="H508" s="743"/>
      <c r="I508" s="743"/>
      <c r="J508" s="743"/>
      <c r="K508" s="743"/>
      <c r="L508" s="743"/>
      <c r="M508" s="743"/>
      <c r="N508" s="743"/>
      <c r="O508" s="743"/>
      <c r="P508" s="743"/>
      <c r="Q508" s="743"/>
      <c r="R508" s="743"/>
      <c r="S508" s="743"/>
      <c r="T508" s="743"/>
      <c r="U508" s="743"/>
      <c r="V508" s="743"/>
      <c r="W508" s="743"/>
      <c r="X508" s="743"/>
      <c r="Y508" s="743"/>
      <c r="Z508" s="743"/>
      <c r="AA508" s="743"/>
      <c r="AB508" s="743"/>
      <c r="AC508" s="743"/>
      <c r="AD508" s="743"/>
      <c r="AE508" s="743"/>
      <c r="AF508" s="743"/>
      <c r="AG508" s="743"/>
      <c r="AH508" s="743"/>
      <c r="AI508" s="743"/>
      <c r="AJ508" s="743"/>
      <c r="AK508" s="743"/>
      <c r="AL508" s="743"/>
      <c r="AM508" s="743"/>
      <c r="AN508" s="743"/>
      <c r="AO508" s="743"/>
      <c r="AP508" s="743"/>
      <c r="AQ508" s="743"/>
      <c r="AR508" s="743"/>
      <c r="AS508" s="743"/>
      <c r="AT508" s="743"/>
      <c r="AU508" s="743"/>
      <c r="AV508" s="743"/>
      <c r="AW508" s="743"/>
      <c r="AX508" s="743"/>
      <c r="AY508" s="743"/>
      <c r="AZ508" s="743"/>
      <c r="BA508" s="743"/>
      <c r="BB508" s="743"/>
      <c r="BC508" s="743"/>
      <c r="BD508" s="743"/>
      <c r="BE508" s="743"/>
      <c r="BF508" s="743"/>
      <c r="BG508" s="743"/>
      <c r="BH508" s="743"/>
    </row>
    <row r="509" spans="1:60" s="628" customFormat="1" ht="15" customHeight="1" x14ac:dyDescent="0.25">
      <c r="A509" s="1173" t="s">
        <v>2</v>
      </c>
      <c r="B509" s="1173"/>
      <c r="C509" s="1173"/>
      <c r="D509" s="1173"/>
      <c r="E509" s="1173"/>
      <c r="F509" s="1173"/>
      <c r="G509" s="743"/>
      <c r="H509" s="743"/>
      <c r="I509" s="743"/>
      <c r="J509" s="743"/>
      <c r="K509" s="743"/>
      <c r="L509" s="743"/>
      <c r="M509" s="743"/>
      <c r="N509" s="743"/>
      <c r="O509" s="743"/>
      <c r="P509" s="743"/>
      <c r="Q509" s="743"/>
      <c r="R509" s="743"/>
      <c r="S509" s="743"/>
      <c r="T509" s="743"/>
      <c r="U509" s="743"/>
      <c r="V509" s="743"/>
      <c r="W509" s="743"/>
      <c r="X509" s="743"/>
      <c r="Y509" s="743"/>
      <c r="Z509" s="743"/>
      <c r="AA509" s="743"/>
      <c r="AB509" s="743"/>
      <c r="AC509" s="743"/>
      <c r="AD509" s="743"/>
      <c r="AE509" s="743"/>
      <c r="AF509" s="743"/>
      <c r="AG509" s="743"/>
      <c r="AH509" s="743"/>
      <c r="AI509" s="743"/>
      <c r="AJ509" s="743"/>
      <c r="AK509" s="743"/>
      <c r="AL509" s="743"/>
      <c r="AM509" s="743"/>
      <c r="AN509" s="743"/>
      <c r="AO509" s="743"/>
      <c r="AP509" s="743"/>
      <c r="AQ509" s="743"/>
      <c r="AR509" s="743"/>
      <c r="AS509" s="743"/>
      <c r="AT509" s="743"/>
      <c r="AU509" s="743"/>
      <c r="AV509" s="743"/>
      <c r="AW509" s="743"/>
      <c r="AX509" s="743"/>
      <c r="AY509" s="743"/>
      <c r="AZ509" s="743"/>
      <c r="BA509" s="743"/>
      <c r="BB509" s="743"/>
      <c r="BC509" s="743"/>
      <c r="BD509" s="743"/>
      <c r="BE509" s="743"/>
      <c r="BF509" s="743"/>
      <c r="BG509" s="743"/>
      <c r="BH509" s="743"/>
    </row>
    <row r="510" spans="1:60" s="628" customFormat="1" ht="15" customHeight="1" x14ac:dyDescent="0.25">
      <c r="A510" s="123"/>
      <c r="B510" s="131"/>
      <c r="C510" s="25"/>
      <c r="D510" s="68"/>
      <c r="E510" s="106"/>
      <c r="F510" s="101"/>
      <c r="G510" s="743"/>
      <c r="H510" s="743"/>
      <c r="I510" s="743"/>
      <c r="J510" s="743"/>
      <c r="K510" s="743"/>
      <c r="L510" s="743"/>
      <c r="M510" s="743"/>
      <c r="N510" s="743"/>
      <c r="O510" s="743"/>
      <c r="P510" s="743"/>
      <c r="Q510" s="743"/>
      <c r="R510" s="743"/>
      <c r="S510" s="743"/>
      <c r="T510" s="743"/>
      <c r="U510" s="743"/>
      <c r="V510" s="743"/>
      <c r="W510" s="743"/>
      <c r="X510" s="743"/>
      <c r="Y510" s="743"/>
      <c r="Z510" s="743"/>
      <c r="AA510" s="743"/>
      <c r="AB510" s="743"/>
      <c r="AC510" s="743"/>
      <c r="AD510" s="743"/>
      <c r="AE510" s="743"/>
      <c r="AF510" s="743"/>
      <c r="AG510" s="743"/>
      <c r="AH510" s="743"/>
      <c r="AI510" s="743"/>
      <c r="AJ510" s="743"/>
      <c r="AK510" s="743"/>
      <c r="AL510" s="743"/>
      <c r="AM510" s="743"/>
      <c r="AN510" s="743"/>
      <c r="AO510" s="743"/>
      <c r="AP510" s="743"/>
      <c r="AQ510" s="743"/>
      <c r="AR510" s="743"/>
      <c r="AS510" s="743"/>
      <c r="AT510" s="743"/>
      <c r="AU510" s="743"/>
      <c r="AV510" s="743"/>
      <c r="AW510" s="743"/>
      <c r="AX510" s="743"/>
      <c r="AY510" s="743"/>
      <c r="AZ510" s="743"/>
      <c r="BA510" s="743"/>
      <c r="BB510" s="743"/>
      <c r="BC510" s="743"/>
      <c r="BD510" s="743"/>
      <c r="BE510" s="743"/>
      <c r="BF510" s="743"/>
      <c r="BG510" s="743"/>
      <c r="BH510" s="743"/>
    </row>
    <row r="511" spans="1:60" s="628" customFormat="1" ht="15" customHeight="1" x14ac:dyDescent="0.25">
      <c r="A511" s="1311" t="s">
        <v>21</v>
      </c>
      <c r="B511" s="1312"/>
      <c r="C511" s="1312"/>
      <c r="D511" s="1312"/>
      <c r="E511" s="1312"/>
      <c r="F511" s="1313"/>
      <c r="G511" s="743"/>
      <c r="H511" s="743"/>
      <c r="I511" s="743"/>
      <c r="J511" s="743"/>
      <c r="K511" s="743"/>
      <c r="L511" s="743"/>
      <c r="M511" s="743"/>
      <c r="N511" s="743"/>
      <c r="O511" s="743"/>
      <c r="P511" s="743"/>
      <c r="Q511" s="743"/>
      <c r="R511" s="743"/>
      <c r="S511" s="743"/>
      <c r="T511" s="743"/>
      <c r="U511" s="743"/>
      <c r="V511" s="743"/>
      <c r="W511" s="743"/>
      <c r="X511" s="743"/>
      <c r="Y511" s="743"/>
      <c r="Z511" s="743"/>
      <c r="AA511" s="743"/>
      <c r="AB511" s="743"/>
      <c r="AC511" s="743"/>
      <c r="AD511" s="743"/>
      <c r="AE511" s="743"/>
      <c r="AF511" s="743"/>
      <c r="AG511" s="743"/>
      <c r="AH511" s="743"/>
      <c r="AI511" s="743"/>
      <c r="AJ511" s="743"/>
      <c r="AK511" s="743"/>
      <c r="AL511" s="743"/>
      <c r="AM511" s="743"/>
      <c r="AN511" s="743"/>
      <c r="AO511" s="743"/>
      <c r="AP511" s="743"/>
      <c r="AQ511" s="743"/>
      <c r="AR511" s="743"/>
      <c r="AS511" s="743"/>
      <c r="AT511" s="743"/>
      <c r="AU511" s="743"/>
      <c r="AV511" s="743"/>
      <c r="AW511" s="743"/>
      <c r="AX511" s="743"/>
      <c r="AY511" s="743"/>
      <c r="AZ511" s="743"/>
      <c r="BA511" s="743"/>
      <c r="BB511" s="743"/>
      <c r="BC511" s="743"/>
      <c r="BD511" s="743"/>
      <c r="BE511" s="743"/>
      <c r="BF511" s="743"/>
      <c r="BG511" s="743"/>
      <c r="BH511" s="743"/>
    </row>
    <row r="512" spans="1:60" s="628" customFormat="1" ht="15" customHeight="1" x14ac:dyDescent="0.25">
      <c r="A512" s="1311" t="s">
        <v>4</v>
      </c>
      <c r="B512" s="1312"/>
      <c r="C512" s="1312"/>
      <c r="D512" s="1312"/>
      <c r="E512" s="1313"/>
      <c r="F512" s="726">
        <v>410405679.69999999</v>
      </c>
      <c r="G512" s="743"/>
      <c r="H512" s="743"/>
      <c r="I512" s="743"/>
      <c r="J512" s="743"/>
      <c r="K512" s="743"/>
      <c r="L512" s="743"/>
      <c r="M512" s="743"/>
      <c r="N512" s="743"/>
      <c r="O512" s="743"/>
      <c r="P512" s="743"/>
      <c r="Q512" s="743"/>
      <c r="R512" s="743"/>
      <c r="S512" s="743"/>
      <c r="T512" s="743"/>
      <c r="U512" s="743"/>
      <c r="V512" s="743"/>
      <c r="W512" s="743"/>
      <c r="X512" s="743"/>
      <c r="Y512" s="743"/>
      <c r="Z512" s="743"/>
      <c r="AA512" s="743"/>
      <c r="AB512" s="743"/>
      <c r="AC512" s="743"/>
      <c r="AD512" s="743"/>
      <c r="AE512" s="743"/>
      <c r="AF512" s="743"/>
      <c r="AG512" s="743"/>
      <c r="AH512" s="743"/>
      <c r="AI512" s="743"/>
      <c r="AJ512" s="743"/>
      <c r="AK512" s="743"/>
      <c r="AL512" s="743"/>
      <c r="AM512" s="743"/>
      <c r="AN512" s="743"/>
      <c r="AO512" s="743"/>
      <c r="AP512" s="743"/>
      <c r="AQ512" s="743"/>
      <c r="AR512" s="743"/>
      <c r="AS512" s="743"/>
      <c r="AT512" s="743"/>
      <c r="AU512" s="743"/>
      <c r="AV512" s="743"/>
      <c r="AW512" s="743"/>
      <c r="AX512" s="743"/>
      <c r="AY512" s="743"/>
      <c r="AZ512" s="743"/>
      <c r="BA512" s="743"/>
      <c r="BB512" s="743"/>
      <c r="BC512" s="743"/>
      <c r="BD512" s="743"/>
      <c r="BE512" s="743"/>
      <c r="BF512" s="743"/>
      <c r="BG512" s="743"/>
      <c r="BH512" s="743"/>
    </row>
    <row r="513" spans="1:60" s="628" customFormat="1" ht="15" customHeight="1" x14ac:dyDescent="0.25">
      <c r="A513" s="1123" t="s">
        <v>5</v>
      </c>
      <c r="B513" s="1123" t="s">
        <v>6</v>
      </c>
      <c r="C513" s="1123" t="s">
        <v>22</v>
      </c>
      <c r="D513" s="1123" t="s">
        <v>8</v>
      </c>
      <c r="E513" s="1123" t="s">
        <v>9</v>
      </c>
      <c r="F513" s="1123" t="s">
        <v>6181</v>
      </c>
      <c r="G513" s="743"/>
      <c r="H513" s="743"/>
      <c r="I513" s="743"/>
      <c r="J513" s="743"/>
      <c r="K513" s="743"/>
      <c r="L513" s="743"/>
      <c r="M513" s="743"/>
      <c r="N513" s="743"/>
      <c r="O513" s="743"/>
      <c r="P513" s="743"/>
      <c r="Q513" s="743"/>
      <c r="R513" s="743"/>
      <c r="S513" s="743"/>
      <c r="T513" s="743"/>
      <c r="U513" s="743"/>
      <c r="V513" s="743"/>
      <c r="W513" s="743"/>
      <c r="X513" s="743"/>
      <c r="Y513" s="743"/>
      <c r="Z513" s="743"/>
      <c r="AA513" s="743"/>
      <c r="AB513" s="743"/>
      <c r="AC513" s="743"/>
      <c r="AD513" s="743"/>
      <c r="AE513" s="743"/>
      <c r="AF513" s="743"/>
      <c r="AG513" s="743"/>
      <c r="AH513" s="743"/>
      <c r="AI513" s="743"/>
      <c r="AJ513" s="743"/>
      <c r="AK513" s="743"/>
      <c r="AL513" s="743"/>
      <c r="AM513" s="743"/>
      <c r="AN513" s="743"/>
      <c r="AO513" s="743"/>
      <c r="AP513" s="743"/>
      <c r="AQ513" s="743"/>
      <c r="AR513" s="743"/>
      <c r="AS513" s="743"/>
      <c r="AT513" s="743"/>
      <c r="AU513" s="743"/>
      <c r="AV513" s="743"/>
      <c r="AW513" s="743"/>
      <c r="AX513" s="743"/>
      <c r="AY513" s="743"/>
      <c r="AZ513" s="743"/>
      <c r="BA513" s="743"/>
      <c r="BB513" s="743"/>
      <c r="BC513" s="743"/>
      <c r="BD513" s="743"/>
      <c r="BE513" s="743"/>
      <c r="BF513" s="743"/>
      <c r="BG513" s="743"/>
      <c r="BH513" s="743"/>
    </row>
    <row r="514" spans="1:60" s="628" customFormat="1" ht="15" customHeight="1" x14ac:dyDescent="0.25">
      <c r="A514" s="134"/>
      <c r="B514" s="16"/>
      <c r="C514" s="2" t="s">
        <v>32</v>
      </c>
      <c r="D514" s="128"/>
      <c r="E514" s="608"/>
      <c r="F514" s="332">
        <f>F512</f>
        <v>410405679.69999999</v>
      </c>
      <c r="G514" s="743"/>
      <c r="H514" s="743"/>
      <c r="I514" s="743"/>
      <c r="J514" s="743"/>
      <c r="K514" s="743"/>
      <c r="L514" s="743"/>
      <c r="M514" s="743"/>
      <c r="N514" s="743"/>
      <c r="O514" s="743"/>
      <c r="P514" s="743"/>
      <c r="Q514" s="743"/>
      <c r="R514" s="743"/>
      <c r="S514" s="743"/>
      <c r="T514" s="743"/>
      <c r="U514" s="743"/>
      <c r="V514" s="743"/>
      <c r="W514" s="743"/>
      <c r="X514" s="743"/>
      <c r="Y514" s="743"/>
      <c r="Z514" s="743"/>
      <c r="AA514" s="743"/>
      <c r="AB514" s="743"/>
      <c r="AC514" s="743"/>
      <c r="AD514" s="743"/>
      <c r="AE514" s="743"/>
      <c r="AF514" s="743"/>
      <c r="AG514" s="743"/>
      <c r="AH514" s="743"/>
      <c r="AI514" s="743"/>
      <c r="AJ514" s="743"/>
      <c r="AK514" s="743"/>
      <c r="AL514" s="743"/>
      <c r="AM514" s="743"/>
      <c r="AN514" s="743"/>
      <c r="AO514" s="743"/>
      <c r="AP514" s="743"/>
      <c r="AQ514" s="743"/>
      <c r="AR514" s="743"/>
      <c r="AS514" s="743"/>
      <c r="AT514" s="743"/>
      <c r="AU514" s="743"/>
      <c r="AV514" s="743"/>
      <c r="AW514" s="743"/>
      <c r="AX514" s="743"/>
      <c r="AY514" s="743"/>
      <c r="AZ514" s="743"/>
      <c r="BA514" s="743"/>
      <c r="BB514" s="743"/>
      <c r="BC514" s="743"/>
      <c r="BD514" s="743"/>
      <c r="BE514" s="743"/>
      <c r="BF514" s="743"/>
      <c r="BG514" s="743"/>
      <c r="BH514" s="743"/>
    </row>
    <row r="515" spans="1:60" s="628" customFormat="1" ht="15" customHeight="1" x14ac:dyDescent="0.25">
      <c r="A515" s="134"/>
      <c r="B515" s="16"/>
      <c r="C515" s="2" t="s">
        <v>32</v>
      </c>
      <c r="D515" s="128"/>
      <c r="E515" s="717"/>
      <c r="F515" s="332">
        <f>F514-E515</f>
        <v>410405679.69999999</v>
      </c>
      <c r="G515" s="743"/>
      <c r="H515" s="743"/>
      <c r="I515" s="743"/>
      <c r="J515" s="743"/>
      <c r="K515" s="743"/>
      <c r="L515" s="743"/>
      <c r="M515" s="743"/>
      <c r="N515" s="743"/>
      <c r="O515" s="743"/>
      <c r="P515" s="743"/>
      <c r="Q515" s="743"/>
      <c r="R515" s="743"/>
      <c r="S515" s="743"/>
      <c r="T515" s="743"/>
      <c r="U515" s="743"/>
      <c r="V515" s="743"/>
      <c r="W515" s="743"/>
      <c r="X515" s="743"/>
      <c r="Y515" s="743"/>
      <c r="Z515" s="743"/>
      <c r="AA515" s="743"/>
      <c r="AB515" s="743"/>
      <c r="AC515" s="743"/>
      <c r="AD515" s="743"/>
      <c r="AE515" s="743"/>
      <c r="AF515" s="743"/>
      <c r="AG515" s="743"/>
      <c r="AH515" s="743"/>
      <c r="AI515" s="743"/>
      <c r="AJ515" s="743"/>
      <c r="AK515" s="743"/>
      <c r="AL515" s="743"/>
      <c r="AM515" s="743"/>
      <c r="AN515" s="743"/>
      <c r="AO515" s="743"/>
      <c r="AP515" s="743"/>
      <c r="AQ515" s="743"/>
      <c r="AR515" s="743"/>
      <c r="AS515" s="743"/>
      <c r="AT515" s="743"/>
      <c r="AU515" s="743"/>
      <c r="AV515" s="743"/>
      <c r="AW515" s="743"/>
      <c r="AX515" s="743"/>
      <c r="AY515" s="743"/>
      <c r="AZ515" s="743"/>
      <c r="BA515" s="743"/>
      <c r="BB515" s="743"/>
      <c r="BC515" s="743"/>
      <c r="BD515" s="743"/>
      <c r="BE515" s="743"/>
      <c r="BF515" s="743"/>
      <c r="BG515" s="743"/>
      <c r="BH515" s="743"/>
    </row>
    <row r="516" spans="1:60" s="628" customFormat="1" ht="15" customHeight="1" x14ac:dyDescent="0.25">
      <c r="A516" s="134"/>
      <c r="B516" s="16"/>
      <c r="C516" s="2" t="s">
        <v>751</v>
      </c>
      <c r="D516" s="128"/>
      <c r="E516" s="608"/>
      <c r="F516" s="332">
        <f t="shared" ref="F516:F517" si="9">F515-E516</f>
        <v>410405679.69999999</v>
      </c>
      <c r="G516" s="743"/>
      <c r="H516" s="743"/>
      <c r="I516" s="743"/>
      <c r="J516" s="743"/>
      <c r="K516" s="743"/>
      <c r="L516" s="743"/>
      <c r="M516" s="743"/>
      <c r="N516" s="743"/>
      <c r="O516" s="743"/>
      <c r="P516" s="743"/>
      <c r="Q516" s="743"/>
      <c r="R516" s="743"/>
      <c r="S516" s="743"/>
      <c r="T516" s="743"/>
      <c r="U516" s="743"/>
      <c r="V516" s="743"/>
      <c r="W516" s="743"/>
      <c r="X516" s="743"/>
      <c r="Y516" s="743"/>
      <c r="Z516" s="743"/>
      <c r="AA516" s="743"/>
      <c r="AB516" s="743"/>
      <c r="AC516" s="743"/>
      <c r="AD516" s="743"/>
      <c r="AE516" s="743"/>
      <c r="AF516" s="743"/>
      <c r="AG516" s="743"/>
      <c r="AH516" s="743"/>
      <c r="AI516" s="743"/>
      <c r="AJ516" s="743"/>
      <c r="AK516" s="743"/>
      <c r="AL516" s="743"/>
      <c r="AM516" s="743"/>
      <c r="AN516" s="743"/>
      <c r="AO516" s="743"/>
      <c r="AP516" s="743"/>
      <c r="AQ516" s="743"/>
      <c r="AR516" s="743"/>
      <c r="AS516" s="743"/>
      <c r="AT516" s="743"/>
      <c r="AU516" s="743"/>
      <c r="AV516" s="743"/>
      <c r="AW516" s="743"/>
      <c r="AX516" s="743"/>
      <c r="AY516" s="743"/>
      <c r="AZ516" s="743"/>
      <c r="BA516" s="743"/>
      <c r="BB516" s="743"/>
      <c r="BC516" s="743"/>
      <c r="BD516" s="743"/>
      <c r="BE516" s="743"/>
      <c r="BF516" s="743"/>
      <c r="BG516" s="743"/>
      <c r="BH516" s="743"/>
    </row>
    <row r="517" spans="1:60" s="628" customFormat="1" ht="15" customHeight="1" x14ac:dyDescent="0.25">
      <c r="A517" s="61"/>
      <c r="B517" s="16"/>
      <c r="C517" s="2" t="s">
        <v>1358</v>
      </c>
      <c r="D517" s="62"/>
      <c r="E517" s="717">
        <v>175</v>
      </c>
      <c r="F517" s="332">
        <f t="shared" si="9"/>
        <v>410405504.69999999</v>
      </c>
      <c r="G517" s="743"/>
      <c r="H517" s="743"/>
      <c r="I517" s="743"/>
      <c r="J517" s="743"/>
      <c r="K517" s="743"/>
      <c r="L517" s="743"/>
      <c r="M517" s="743"/>
      <c r="N517" s="743"/>
      <c r="O517" s="743"/>
      <c r="P517" s="743"/>
      <c r="Q517" s="743"/>
      <c r="R517" s="743"/>
      <c r="S517" s="743"/>
      <c r="T517" s="743"/>
      <c r="U517" s="743"/>
      <c r="V517" s="743"/>
      <c r="W517" s="743"/>
      <c r="X517" s="743"/>
      <c r="Y517" s="743"/>
      <c r="Z517" s="743"/>
      <c r="AA517" s="743"/>
      <c r="AB517" s="743"/>
      <c r="AC517" s="743"/>
      <c r="AD517" s="743"/>
      <c r="AE517" s="743"/>
      <c r="AF517" s="743"/>
      <c r="AG517" s="743"/>
      <c r="AH517" s="743"/>
      <c r="AI517" s="743"/>
      <c r="AJ517" s="743"/>
      <c r="AK517" s="743"/>
      <c r="AL517" s="743"/>
      <c r="AM517" s="743"/>
      <c r="AN517" s="743"/>
      <c r="AO517" s="743"/>
      <c r="AP517" s="743"/>
      <c r="AQ517" s="743"/>
      <c r="AR517" s="743"/>
      <c r="AS517" s="743"/>
      <c r="AT517" s="743"/>
      <c r="AU517" s="743"/>
      <c r="AV517" s="743"/>
      <c r="AW517" s="743"/>
      <c r="AX517" s="743"/>
      <c r="AY517" s="743"/>
      <c r="AZ517" s="743"/>
      <c r="BA517" s="743"/>
      <c r="BB517" s="743"/>
      <c r="BC517" s="743"/>
      <c r="BD517" s="743"/>
      <c r="BE517" s="743"/>
      <c r="BF517" s="743"/>
      <c r="BG517" s="743"/>
      <c r="BH517" s="743"/>
    </row>
    <row r="518" spans="1:60" s="728" customFormat="1" ht="15" customHeight="1" x14ac:dyDescent="0.2">
      <c r="A518" s="59"/>
      <c r="B518" s="20"/>
      <c r="C518" s="64"/>
      <c r="D518" s="461"/>
      <c r="E518" s="916"/>
      <c r="F518" s="164"/>
      <c r="G518" s="727"/>
      <c r="H518" s="727"/>
      <c r="I518" s="727"/>
      <c r="J518" s="727"/>
      <c r="K518" s="727"/>
      <c r="L518" s="727"/>
      <c r="M518" s="727"/>
      <c r="N518" s="727"/>
      <c r="O518" s="727"/>
      <c r="P518" s="727"/>
      <c r="Q518" s="727"/>
      <c r="R518" s="727"/>
      <c r="S518" s="727"/>
      <c r="T518" s="727"/>
      <c r="U518" s="727"/>
      <c r="V518" s="727"/>
      <c r="W518" s="727"/>
      <c r="X518" s="727"/>
      <c r="Y518" s="727"/>
      <c r="Z518" s="727"/>
      <c r="AA518" s="727"/>
      <c r="AB518" s="727"/>
      <c r="AC518" s="727"/>
      <c r="AD518" s="727"/>
      <c r="AE518" s="727"/>
      <c r="AF518" s="727"/>
      <c r="AG518" s="727"/>
      <c r="AH518" s="727"/>
      <c r="AI518" s="727"/>
      <c r="AJ518" s="727"/>
      <c r="AK518" s="727"/>
      <c r="AL518" s="727"/>
      <c r="AM518" s="727"/>
      <c r="AN518" s="727"/>
      <c r="AO518" s="727"/>
      <c r="AP518" s="727"/>
      <c r="AQ518" s="727"/>
      <c r="AR518" s="727"/>
      <c r="AS518" s="727"/>
      <c r="AT518" s="727"/>
      <c r="AU518" s="727"/>
      <c r="AV518" s="727"/>
      <c r="AW518" s="727"/>
      <c r="AX518" s="727"/>
      <c r="AY518" s="727"/>
      <c r="AZ518" s="727"/>
      <c r="BA518" s="727"/>
      <c r="BB518" s="727"/>
      <c r="BC518" s="727"/>
      <c r="BD518" s="727"/>
      <c r="BE518" s="727"/>
      <c r="BF518" s="727"/>
      <c r="BG518" s="727"/>
      <c r="BH518" s="727"/>
    </row>
    <row r="519" spans="1:60" s="728" customFormat="1" ht="12" customHeight="1" x14ac:dyDescent="0.2">
      <c r="A519" s="59"/>
      <c r="B519" s="20"/>
      <c r="C519" s="64"/>
      <c r="D519" s="461"/>
      <c r="E519" s="916"/>
      <c r="F519" s="164"/>
      <c r="G519" s="727"/>
      <c r="H519" s="727"/>
      <c r="I519" s="727"/>
      <c r="J519" s="727"/>
      <c r="K519" s="727"/>
      <c r="L519" s="727"/>
      <c r="M519" s="727"/>
      <c r="N519" s="727"/>
      <c r="O519" s="727"/>
      <c r="P519" s="727"/>
      <c r="Q519" s="727"/>
      <c r="R519" s="727"/>
      <c r="S519" s="727"/>
      <c r="T519" s="727"/>
      <c r="U519" s="727"/>
      <c r="V519" s="727"/>
      <c r="W519" s="727"/>
      <c r="X519" s="727"/>
      <c r="Y519" s="727"/>
      <c r="Z519" s="727"/>
      <c r="AA519" s="727"/>
      <c r="AB519" s="727"/>
      <c r="AC519" s="727"/>
      <c r="AD519" s="727"/>
      <c r="AE519" s="727"/>
      <c r="AF519" s="727"/>
      <c r="AG519" s="727"/>
      <c r="AH519" s="727"/>
      <c r="AI519" s="727"/>
      <c r="AJ519" s="727"/>
      <c r="AK519" s="727"/>
      <c r="AL519" s="727"/>
      <c r="AM519" s="727"/>
      <c r="AN519" s="727"/>
      <c r="AO519" s="727"/>
      <c r="AP519" s="727"/>
      <c r="AQ519" s="727"/>
      <c r="AR519" s="727"/>
      <c r="AS519" s="727"/>
      <c r="AT519" s="727"/>
      <c r="AU519" s="727"/>
      <c r="AV519" s="727"/>
      <c r="AW519" s="727"/>
      <c r="AX519" s="727"/>
      <c r="AY519" s="727"/>
      <c r="AZ519" s="727"/>
      <c r="BA519" s="727"/>
      <c r="BB519" s="727"/>
      <c r="BC519" s="727"/>
      <c r="BD519" s="727"/>
      <c r="BE519" s="727"/>
      <c r="BF519" s="727"/>
      <c r="BG519" s="727"/>
      <c r="BH519" s="727"/>
    </row>
    <row r="520" spans="1:60" s="728" customFormat="1" ht="15" customHeight="1" x14ac:dyDescent="0.2">
      <c r="A520" s="59"/>
      <c r="B520" s="20"/>
      <c r="C520" s="64"/>
      <c r="D520" s="461"/>
      <c r="E520" s="916"/>
      <c r="F520" s="164"/>
      <c r="G520" s="727"/>
      <c r="H520" s="727"/>
      <c r="I520" s="727"/>
      <c r="J520" s="727"/>
      <c r="K520" s="727"/>
      <c r="L520" s="727"/>
      <c r="M520" s="727"/>
      <c r="N520" s="727"/>
      <c r="O520" s="727"/>
      <c r="P520" s="727"/>
      <c r="Q520" s="727"/>
      <c r="R520" s="727"/>
      <c r="S520" s="727"/>
      <c r="T520" s="727"/>
      <c r="U520" s="727"/>
      <c r="V520" s="727"/>
      <c r="W520" s="727"/>
      <c r="X520" s="727"/>
      <c r="Y520" s="727"/>
      <c r="Z520" s="727"/>
      <c r="AA520" s="727"/>
      <c r="AB520" s="727"/>
      <c r="AC520" s="727"/>
      <c r="AD520" s="727"/>
      <c r="AE520" s="727"/>
      <c r="AF520" s="727"/>
      <c r="AG520" s="727"/>
      <c r="AH520" s="727"/>
      <c r="AI520" s="727"/>
      <c r="AJ520" s="727"/>
      <c r="AK520" s="727"/>
      <c r="AL520" s="727"/>
      <c r="AM520" s="727"/>
      <c r="AN520" s="727"/>
      <c r="AO520" s="727"/>
      <c r="AP520" s="727"/>
      <c r="AQ520" s="727"/>
      <c r="AR520" s="727"/>
      <c r="AS520" s="727"/>
      <c r="AT520" s="727"/>
      <c r="AU520" s="727"/>
      <c r="AV520" s="727"/>
      <c r="AW520" s="727"/>
      <c r="AX520" s="727"/>
      <c r="AY520" s="727"/>
      <c r="AZ520" s="727"/>
      <c r="BA520" s="727"/>
      <c r="BB520" s="727"/>
      <c r="BC520" s="727"/>
      <c r="BD520" s="727"/>
      <c r="BE520" s="727"/>
      <c r="BF520" s="727"/>
      <c r="BG520" s="727"/>
      <c r="BH520" s="727"/>
    </row>
    <row r="521" spans="1:60" ht="15" customHeight="1" x14ac:dyDescent="0.25">
      <c r="A521" s="1171" t="s">
        <v>0</v>
      </c>
      <c r="B521" s="1171"/>
      <c r="C521" s="1171"/>
      <c r="D521" s="1171"/>
      <c r="E521" s="1171"/>
      <c r="F521" s="1171"/>
    </row>
    <row r="522" spans="1:60" ht="15" customHeight="1" x14ac:dyDescent="0.25">
      <c r="A522" s="1171" t="s">
        <v>1</v>
      </c>
      <c r="B522" s="1171"/>
      <c r="C522" s="1171"/>
      <c r="D522" s="1171"/>
      <c r="E522" s="1171"/>
      <c r="F522" s="1171"/>
    </row>
    <row r="523" spans="1:60" ht="15" customHeight="1" x14ac:dyDescent="0.25">
      <c r="A523" s="1173" t="s">
        <v>14378</v>
      </c>
      <c r="B523" s="1173"/>
      <c r="C523" s="1173"/>
      <c r="D523" s="1173"/>
      <c r="E523" s="1173"/>
      <c r="F523" s="1173"/>
    </row>
    <row r="524" spans="1:60" ht="15" customHeight="1" x14ac:dyDescent="0.25">
      <c r="A524" s="1173" t="s">
        <v>2</v>
      </c>
      <c r="B524" s="1173"/>
      <c r="C524" s="1173"/>
      <c r="D524" s="1173"/>
      <c r="E524" s="1173"/>
      <c r="F524" s="1173"/>
    </row>
    <row r="525" spans="1:60" ht="15" customHeight="1" x14ac:dyDescent="0.25">
      <c r="A525" s="746"/>
      <c r="B525" s="627"/>
      <c r="C525" s="628"/>
      <c r="D525" s="629"/>
      <c r="E525" s="630"/>
      <c r="F525" s="631"/>
    </row>
    <row r="526" spans="1:60" ht="15" customHeight="1" x14ac:dyDescent="0.2">
      <c r="A526" s="1311" t="s">
        <v>38</v>
      </c>
      <c r="B526" s="1312"/>
      <c r="C526" s="1312"/>
      <c r="D526" s="1312"/>
      <c r="E526" s="1312"/>
      <c r="F526" s="1313"/>
    </row>
    <row r="527" spans="1:60" ht="15" customHeight="1" x14ac:dyDescent="0.2">
      <c r="A527" s="1311" t="s">
        <v>4</v>
      </c>
      <c r="B527" s="1312"/>
      <c r="C527" s="1312"/>
      <c r="D527" s="1312"/>
      <c r="E527" s="1313"/>
      <c r="F527" s="726">
        <v>68835526.900000006</v>
      </c>
    </row>
    <row r="528" spans="1:60" ht="15" customHeight="1" x14ac:dyDescent="0.2">
      <c r="A528" s="1123" t="s">
        <v>5</v>
      </c>
      <c r="B528" s="1123" t="s">
        <v>6</v>
      </c>
      <c r="C528" s="1123" t="s">
        <v>22</v>
      </c>
      <c r="D528" s="1123" t="s">
        <v>8</v>
      </c>
      <c r="E528" s="1123" t="s">
        <v>9</v>
      </c>
      <c r="F528" s="1123" t="s">
        <v>6181</v>
      </c>
      <c r="H528" s="25"/>
    </row>
    <row r="529" spans="1:6" ht="15" customHeight="1" x14ac:dyDescent="0.2">
      <c r="A529" s="134"/>
      <c r="B529" s="16"/>
      <c r="C529" s="2" t="s">
        <v>387</v>
      </c>
      <c r="D529" s="455">
        <v>22118567.100000001</v>
      </c>
      <c r="E529" s="608"/>
      <c r="F529" s="332">
        <f>F527+D529</f>
        <v>90954094</v>
      </c>
    </row>
    <row r="530" spans="1:6" ht="15" customHeight="1" x14ac:dyDescent="0.2">
      <c r="A530" s="134"/>
      <c r="B530" s="16"/>
      <c r="C530" s="2" t="s">
        <v>14523</v>
      </c>
      <c r="D530" s="153">
        <v>126197.1</v>
      </c>
      <c r="E530" s="40"/>
      <c r="F530" s="332">
        <f>F529+D530</f>
        <v>91080291.099999994</v>
      </c>
    </row>
    <row r="531" spans="1:6" ht="15" customHeight="1" x14ac:dyDescent="0.2">
      <c r="A531" s="134"/>
      <c r="B531" s="16"/>
      <c r="C531" s="2" t="s">
        <v>14640</v>
      </c>
      <c r="D531" s="153"/>
      <c r="E531" s="29">
        <v>7925.1</v>
      </c>
      <c r="F531" s="332">
        <f>F530-E531</f>
        <v>91072366</v>
      </c>
    </row>
    <row r="532" spans="1:6" ht="15" customHeight="1" x14ac:dyDescent="0.2">
      <c r="A532" s="134"/>
      <c r="B532" s="16"/>
      <c r="C532" s="2" t="s">
        <v>1330</v>
      </c>
      <c r="D532" s="153"/>
      <c r="E532" s="42">
        <v>2052800</v>
      </c>
      <c r="F532" s="332">
        <f>F531-E532</f>
        <v>89019566</v>
      </c>
    </row>
    <row r="533" spans="1:6" ht="15" customHeight="1" x14ac:dyDescent="0.2">
      <c r="A533" s="134"/>
      <c r="B533" s="16"/>
      <c r="C533" s="2" t="s">
        <v>1331</v>
      </c>
      <c r="D533" s="128"/>
      <c r="E533" s="42">
        <v>1793.5</v>
      </c>
      <c r="F533" s="332">
        <f t="shared" ref="F533:F538" si="10">F532-E533</f>
        <v>89017772.5</v>
      </c>
    </row>
    <row r="534" spans="1:6" ht="15" customHeight="1" x14ac:dyDescent="0.2">
      <c r="A534" s="134"/>
      <c r="B534" s="16"/>
      <c r="C534" s="2" t="s">
        <v>6198</v>
      </c>
      <c r="D534" s="128"/>
      <c r="E534" s="42">
        <v>1757.1</v>
      </c>
      <c r="F534" s="332">
        <f t="shared" si="10"/>
        <v>89016015.400000006</v>
      </c>
    </row>
    <row r="535" spans="1:6" ht="15" customHeight="1" x14ac:dyDescent="0.2">
      <c r="A535" s="134"/>
      <c r="B535" s="16"/>
      <c r="C535" s="2" t="s">
        <v>14832</v>
      </c>
      <c r="D535" s="128"/>
      <c r="E535" s="42">
        <v>1000</v>
      </c>
      <c r="F535" s="332">
        <f t="shared" si="10"/>
        <v>89015015.400000006</v>
      </c>
    </row>
    <row r="536" spans="1:6" s="14" customFormat="1" ht="15" customHeight="1" x14ac:dyDescent="0.2">
      <c r="A536" s="134"/>
      <c r="B536" s="16"/>
      <c r="C536" s="2" t="s">
        <v>1333</v>
      </c>
      <c r="D536" s="128"/>
      <c r="E536" s="213">
        <v>150</v>
      </c>
      <c r="F536" s="332">
        <f t="shared" si="10"/>
        <v>89014865.400000006</v>
      </c>
    </row>
    <row r="537" spans="1:6" s="14" customFormat="1" ht="15" customHeight="1" x14ac:dyDescent="0.2">
      <c r="A537" s="134"/>
      <c r="B537" s="16"/>
      <c r="C537" s="2" t="s">
        <v>2372</v>
      </c>
      <c r="D537" s="32">
        <v>109886.9</v>
      </c>
      <c r="E537" s="472"/>
      <c r="F537" s="332">
        <f>F536+D537</f>
        <v>89124752.300000012</v>
      </c>
    </row>
    <row r="538" spans="1:6" s="14" customFormat="1" ht="15" customHeight="1" x14ac:dyDescent="0.2">
      <c r="A538" s="134"/>
      <c r="B538" s="16"/>
      <c r="C538" s="2" t="s">
        <v>14385</v>
      </c>
      <c r="D538" s="40"/>
      <c r="E538" s="40">
        <v>1500</v>
      </c>
      <c r="F538" s="332">
        <f t="shared" si="10"/>
        <v>89123252.300000012</v>
      </c>
    </row>
    <row r="539" spans="1:6" s="14" customFormat="1" ht="15" customHeight="1" x14ac:dyDescent="0.2">
      <c r="A539" s="59"/>
      <c r="B539" s="982"/>
      <c r="C539" s="86"/>
      <c r="D539" s="72"/>
      <c r="E539" s="65"/>
      <c r="F539" s="164"/>
    </row>
    <row r="540" spans="1:6" s="14" customFormat="1" ht="15" customHeight="1" x14ac:dyDescent="0.2">
      <c r="A540" s="59"/>
      <c r="B540" s="982"/>
      <c r="C540" s="86"/>
      <c r="D540" s="72"/>
      <c r="E540" s="65"/>
      <c r="F540" s="164"/>
    </row>
    <row r="541" spans="1:6" s="14" customFormat="1" ht="15" customHeight="1" x14ac:dyDescent="0.2">
      <c r="A541" s="59"/>
      <c r="B541" s="982"/>
      <c r="C541" s="86"/>
      <c r="D541" s="72"/>
      <c r="E541" s="65"/>
      <c r="F541" s="164"/>
    </row>
    <row r="542" spans="1:6" s="14" customFormat="1" ht="15" customHeight="1" x14ac:dyDescent="0.25">
      <c r="A542" s="1171" t="s">
        <v>0</v>
      </c>
      <c r="B542" s="1171"/>
      <c r="C542" s="1171"/>
      <c r="D542" s="1171"/>
      <c r="E542" s="1171"/>
      <c r="F542" s="1171"/>
    </row>
    <row r="543" spans="1:6" s="14" customFormat="1" ht="15" customHeight="1" x14ac:dyDescent="0.25">
      <c r="A543" s="1171" t="s">
        <v>1</v>
      </c>
      <c r="B543" s="1171"/>
      <c r="C543" s="1171"/>
      <c r="D543" s="1171"/>
      <c r="E543" s="1171"/>
      <c r="F543" s="1171"/>
    </row>
    <row r="544" spans="1:6" s="14" customFormat="1" ht="15" customHeight="1" x14ac:dyDescent="0.25">
      <c r="A544" s="1173" t="s">
        <v>14378</v>
      </c>
      <c r="B544" s="1173"/>
      <c r="C544" s="1173"/>
      <c r="D544" s="1173"/>
      <c r="E544" s="1173"/>
      <c r="F544" s="1173"/>
    </row>
    <row r="545" spans="1:60" s="14" customFormat="1" ht="15" customHeight="1" x14ac:dyDescent="0.25">
      <c r="A545" s="1173" t="s">
        <v>2</v>
      </c>
      <c r="B545" s="1173"/>
      <c r="C545" s="1173"/>
      <c r="D545" s="1173"/>
      <c r="E545" s="1173"/>
      <c r="F545" s="1173"/>
    </row>
    <row r="546" spans="1:60" s="14" customFormat="1" ht="15" customHeight="1" x14ac:dyDescent="0.25">
      <c r="A546" s="746"/>
      <c r="B546" s="627"/>
      <c r="C546" s="628"/>
      <c r="D546" s="629"/>
      <c r="E546" s="630"/>
      <c r="F546" s="631"/>
    </row>
    <row r="547" spans="1:60" s="14" customFormat="1" ht="15" customHeight="1" x14ac:dyDescent="0.2">
      <c r="A547" s="1311" t="s">
        <v>25</v>
      </c>
      <c r="B547" s="1312"/>
      <c r="C547" s="1312"/>
      <c r="D547" s="1312"/>
      <c r="E547" s="1312"/>
      <c r="F547" s="1313"/>
    </row>
    <row r="548" spans="1:60" s="14" customFormat="1" ht="15" customHeight="1" x14ac:dyDescent="0.2">
      <c r="A548" s="1311" t="s">
        <v>4</v>
      </c>
      <c r="B548" s="1312"/>
      <c r="C548" s="1312"/>
      <c r="D548" s="1312"/>
      <c r="E548" s="1313"/>
      <c r="F548" s="726">
        <v>65690.59</v>
      </c>
    </row>
    <row r="549" spans="1:60" s="14" customFormat="1" ht="15" customHeight="1" x14ac:dyDescent="0.2">
      <c r="A549" s="1123" t="s">
        <v>5</v>
      </c>
      <c r="B549" s="1123" t="s">
        <v>23</v>
      </c>
      <c r="C549" s="1123" t="s">
        <v>22</v>
      </c>
      <c r="D549" s="1123" t="s">
        <v>8</v>
      </c>
      <c r="E549" s="1123" t="s">
        <v>9</v>
      </c>
      <c r="F549" s="1123"/>
    </row>
    <row r="550" spans="1:60" s="14" customFormat="1" ht="15" customHeight="1" x14ac:dyDescent="0.2">
      <c r="A550" s="87"/>
      <c r="B550" s="27"/>
      <c r="C550" s="2" t="s">
        <v>751</v>
      </c>
      <c r="D550" s="729"/>
      <c r="E550" s="455"/>
      <c r="F550" s="41">
        <f>F548</f>
        <v>65690.59</v>
      </c>
    </row>
    <row r="551" spans="1:60" s="14" customFormat="1" ht="15" customHeight="1" x14ac:dyDescent="0.2">
      <c r="A551" s="83"/>
      <c r="B551" s="34"/>
      <c r="C551" s="4" t="s">
        <v>16</v>
      </c>
      <c r="D551" s="981"/>
      <c r="E551" s="109">
        <v>65190.59</v>
      </c>
      <c r="F551" s="731">
        <f>F550-E551</f>
        <v>500</v>
      </c>
    </row>
    <row r="552" spans="1:60" s="14" customFormat="1" ht="15" customHeight="1" x14ac:dyDescent="0.2">
      <c r="A552" s="83"/>
      <c r="B552" s="34"/>
      <c r="C552" s="2" t="s">
        <v>15126</v>
      </c>
      <c r="D552" s="980"/>
      <c r="E552" s="213">
        <v>150</v>
      </c>
      <c r="F552" s="731">
        <f>F551-E552</f>
        <v>350</v>
      </c>
    </row>
    <row r="553" spans="1:60" s="14" customFormat="1" ht="15" customHeight="1" x14ac:dyDescent="0.2">
      <c r="A553" s="83"/>
      <c r="B553" s="34"/>
      <c r="C553" s="2" t="s">
        <v>15125</v>
      </c>
      <c r="D553" s="980"/>
      <c r="E553" s="472">
        <v>175</v>
      </c>
      <c r="F553" s="731">
        <f>F552-E553</f>
        <v>175</v>
      </c>
    </row>
    <row r="554" spans="1:60" s="14" customFormat="1" ht="15" customHeight="1" x14ac:dyDescent="0.2">
      <c r="A554" s="758"/>
      <c r="B554" s="972"/>
      <c r="C554" s="1104" t="s">
        <v>1358</v>
      </c>
      <c r="D554" s="794"/>
      <c r="E554" s="986">
        <v>175</v>
      </c>
      <c r="F554" s="1121">
        <v>0</v>
      </c>
    </row>
    <row r="555" spans="1:60" s="14" customFormat="1" ht="15" customHeight="1" x14ac:dyDescent="0.2">
      <c r="A555" s="17"/>
      <c r="B555" s="7"/>
      <c r="C555" s="7"/>
      <c r="D555" s="73"/>
      <c r="E555" s="283"/>
      <c r="F555" s="116"/>
      <c r="H555" s="880"/>
    </row>
    <row r="556" spans="1:60" s="14" customFormat="1" x14ac:dyDescent="0.2">
      <c r="A556" s="17"/>
      <c r="B556" s="7"/>
      <c r="C556" s="7"/>
      <c r="D556" s="73"/>
      <c r="E556" s="283"/>
      <c r="F556" s="116"/>
    </row>
    <row r="557" spans="1:60" s="14" customFormat="1" x14ac:dyDescent="0.2">
      <c r="A557" s="17"/>
      <c r="B557" s="7"/>
      <c r="C557" s="7"/>
      <c r="D557" s="73"/>
      <c r="E557" s="283"/>
      <c r="F557" s="116"/>
    </row>
    <row r="558" spans="1:60" s="14" customFormat="1" x14ac:dyDescent="0.2">
      <c r="A558" s="17"/>
      <c r="B558" s="7"/>
      <c r="C558" s="7"/>
      <c r="D558" s="73"/>
      <c r="E558" s="283"/>
      <c r="F558" s="116"/>
    </row>
    <row r="559" spans="1:60" s="258" customFormat="1" ht="15" customHeight="1" x14ac:dyDescent="0.25">
      <c r="A559" s="1171" t="s">
        <v>0</v>
      </c>
      <c r="B559" s="1171"/>
      <c r="C559" s="1171"/>
      <c r="D559" s="1171"/>
      <c r="E559" s="1171"/>
      <c r="F559" s="1171"/>
      <c r="G559" s="623"/>
      <c r="H559" s="623"/>
      <c r="I559" s="623"/>
      <c r="J559" s="623"/>
      <c r="K559" s="623"/>
      <c r="L559" s="623"/>
      <c r="M559" s="623"/>
      <c r="N559" s="623"/>
      <c r="O559" s="623"/>
      <c r="P559" s="623"/>
      <c r="Q559" s="623"/>
      <c r="R559" s="623"/>
      <c r="S559" s="623"/>
      <c r="T559" s="623"/>
      <c r="U559" s="623"/>
      <c r="V559" s="623"/>
      <c r="W559" s="623"/>
      <c r="X559" s="623"/>
      <c r="Y559" s="623"/>
      <c r="Z559" s="623"/>
      <c r="AA559" s="623"/>
      <c r="AB559" s="623"/>
      <c r="AC559" s="623"/>
      <c r="AD559" s="623"/>
      <c r="AE559" s="623"/>
      <c r="AF559" s="623"/>
      <c r="AG559" s="623"/>
      <c r="AH559" s="623"/>
      <c r="AI559" s="623"/>
      <c r="AJ559" s="623"/>
      <c r="AK559" s="623"/>
      <c r="AL559" s="623"/>
      <c r="AM559" s="623"/>
      <c r="AN559" s="623"/>
      <c r="AO559" s="623"/>
      <c r="AP559" s="623"/>
      <c r="AQ559" s="623"/>
      <c r="AR559" s="623"/>
      <c r="AS559" s="623"/>
      <c r="AT559" s="623"/>
      <c r="AU559" s="623"/>
      <c r="AV559" s="623"/>
      <c r="AW559" s="623"/>
      <c r="AX559" s="623"/>
      <c r="AY559" s="623"/>
      <c r="AZ559" s="623"/>
      <c r="BA559" s="623"/>
      <c r="BB559" s="623"/>
      <c r="BC559" s="623"/>
      <c r="BD559" s="623"/>
      <c r="BE559" s="623"/>
      <c r="BF559" s="623"/>
      <c r="BG559" s="623"/>
      <c r="BH559" s="623"/>
    </row>
    <row r="560" spans="1:60" s="101" customFormat="1" ht="15" customHeight="1" x14ac:dyDescent="0.25">
      <c r="A560" s="1171" t="s">
        <v>1</v>
      </c>
      <c r="B560" s="1171"/>
      <c r="C560" s="1171"/>
      <c r="D560" s="1171"/>
      <c r="E560" s="1171"/>
      <c r="F560" s="1171"/>
      <c r="G560" s="103"/>
      <c r="H560" s="103"/>
      <c r="I560" s="103"/>
      <c r="J560" s="103"/>
      <c r="K560" s="103"/>
      <c r="L560" s="103"/>
      <c r="M560" s="103"/>
      <c r="N560" s="103"/>
      <c r="O560" s="103"/>
      <c r="P560" s="103"/>
      <c r="Q560" s="103"/>
      <c r="R560" s="103"/>
      <c r="S560" s="103"/>
      <c r="T560" s="103"/>
      <c r="U560" s="103"/>
      <c r="V560" s="103"/>
      <c r="W560" s="103"/>
      <c r="X560" s="103"/>
      <c r="Y560" s="103"/>
      <c r="Z560" s="103"/>
      <c r="AA560" s="103"/>
      <c r="AB560" s="103"/>
      <c r="AC560" s="103"/>
      <c r="AD560" s="103"/>
      <c r="AE560" s="103"/>
      <c r="AF560" s="103"/>
      <c r="AG560" s="103"/>
      <c r="AH560" s="103"/>
      <c r="AI560" s="103"/>
      <c r="AJ560" s="103"/>
      <c r="AK560" s="103"/>
      <c r="AL560" s="103"/>
      <c r="AM560" s="103"/>
      <c r="AN560" s="103"/>
      <c r="AO560" s="103"/>
      <c r="AP560" s="103"/>
      <c r="AQ560" s="103"/>
      <c r="AR560" s="103"/>
      <c r="AS560" s="103"/>
      <c r="AT560" s="103"/>
      <c r="AU560" s="103"/>
      <c r="AV560" s="103"/>
      <c r="AW560" s="103"/>
      <c r="AX560" s="103"/>
      <c r="AY560" s="103"/>
      <c r="AZ560" s="103"/>
      <c r="BA560" s="103"/>
      <c r="BB560" s="103"/>
      <c r="BC560" s="103"/>
      <c r="BD560" s="103"/>
      <c r="BE560" s="103"/>
      <c r="BF560" s="103"/>
      <c r="BG560" s="103"/>
      <c r="BH560" s="103"/>
    </row>
    <row r="561" spans="1:60" s="101" customFormat="1" ht="15" customHeight="1" x14ac:dyDescent="0.25">
      <c r="A561" s="1173" t="s">
        <v>14378</v>
      </c>
      <c r="B561" s="1173"/>
      <c r="C561" s="1173"/>
      <c r="D561" s="1173"/>
      <c r="E561" s="1173"/>
      <c r="F561" s="1173"/>
      <c r="G561" s="103"/>
      <c r="H561" s="103"/>
      <c r="I561" s="103"/>
      <c r="J561" s="103"/>
      <c r="K561" s="103"/>
      <c r="L561" s="103"/>
      <c r="M561" s="103"/>
      <c r="N561" s="103"/>
      <c r="O561" s="103"/>
      <c r="P561" s="103"/>
      <c r="Q561" s="103"/>
      <c r="R561" s="103"/>
      <c r="S561" s="103"/>
      <c r="T561" s="103"/>
      <c r="U561" s="103"/>
      <c r="V561" s="103"/>
      <c r="W561" s="103"/>
      <c r="X561" s="103"/>
      <c r="Y561" s="103"/>
      <c r="Z561" s="103"/>
      <c r="AA561" s="103"/>
      <c r="AB561" s="103"/>
      <c r="AC561" s="103"/>
      <c r="AD561" s="103"/>
      <c r="AE561" s="103"/>
      <c r="AF561" s="103"/>
      <c r="AG561" s="103"/>
      <c r="AH561" s="103"/>
      <c r="AI561" s="103"/>
      <c r="AJ561" s="103"/>
      <c r="AK561" s="103"/>
      <c r="AL561" s="103"/>
      <c r="AM561" s="103"/>
      <c r="AN561" s="103"/>
      <c r="AO561" s="103"/>
      <c r="AP561" s="103"/>
      <c r="AQ561" s="103"/>
      <c r="AR561" s="103"/>
      <c r="AS561" s="103"/>
      <c r="AT561" s="103"/>
      <c r="AU561" s="103"/>
      <c r="AV561" s="103"/>
      <c r="AW561" s="103"/>
      <c r="AX561" s="103"/>
      <c r="AY561" s="103"/>
      <c r="AZ561" s="103"/>
      <c r="BA561" s="103"/>
      <c r="BB561" s="103"/>
      <c r="BC561" s="103"/>
      <c r="BD561" s="103"/>
      <c r="BE561" s="103"/>
      <c r="BF561" s="103"/>
      <c r="BG561" s="103"/>
      <c r="BH561" s="103"/>
    </row>
    <row r="562" spans="1:60" s="101" customFormat="1" ht="15" customHeight="1" x14ac:dyDescent="0.25">
      <c r="A562" s="1173" t="s">
        <v>2</v>
      </c>
      <c r="B562" s="1173"/>
      <c r="C562" s="1173"/>
      <c r="D562" s="1173"/>
      <c r="E562" s="1173"/>
      <c r="F562" s="1173"/>
      <c r="G562" s="103"/>
      <c r="H562" s="103"/>
      <c r="I562" s="103"/>
      <c r="J562" s="103"/>
      <c r="K562" s="103"/>
      <c r="L562" s="103"/>
      <c r="M562" s="103"/>
      <c r="N562" s="103"/>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3"/>
      <c r="AR562" s="103"/>
      <c r="AS562" s="103"/>
      <c r="AT562" s="103"/>
      <c r="AU562" s="103"/>
      <c r="AV562" s="103"/>
      <c r="AW562" s="103"/>
      <c r="AX562" s="103"/>
      <c r="AY562" s="103"/>
      <c r="AZ562" s="103"/>
      <c r="BA562" s="103"/>
      <c r="BB562" s="103"/>
      <c r="BC562" s="103"/>
      <c r="BD562" s="103"/>
      <c r="BE562" s="103"/>
      <c r="BF562" s="103"/>
      <c r="BG562" s="103"/>
      <c r="BH562" s="103"/>
    </row>
    <row r="563" spans="1:60" s="101" customFormat="1" ht="15" customHeight="1" x14ac:dyDescent="0.2">
      <c r="A563" s="17"/>
      <c r="B563" s="7"/>
      <c r="C563" s="14"/>
      <c r="D563" s="69"/>
      <c r="E563" s="108"/>
      <c r="F563" s="103"/>
      <c r="G563" s="103"/>
      <c r="H563" s="103"/>
      <c r="I563" s="103"/>
      <c r="J563" s="103"/>
      <c r="K563" s="103"/>
      <c r="L563" s="103"/>
      <c r="M563" s="103"/>
      <c r="N563" s="103"/>
      <c r="O563" s="103"/>
      <c r="P563" s="103"/>
      <c r="Q563" s="103"/>
      <c r="R563" s="103"/>
      <c r="S563" s="103"/>
      <c r="T563" s="103"/>
      <c r="U563" s="103"/>
      <c r="V563" s="103"/>
      <c r="W563" s="103"/>
      <c r="X563" s="103"/>
      <c r="Y563" s="103"/>
      <c r="Z563" s="103"/>
      <c r="AA563" s="103"/>
      <c r="AB563" s="103"/>
      <c r="AC563" s="103"/>
      <c r="AD563" s="103"/>
      <c r="AE563" s="103"/>
      <c r="AF563" s="103"/>
      <c r="AG563" s="103"/>
      <c r="AH563" s="103"/>
      <c r="AI563" s="103"/>
      <c r="AJ563" s="103"/>
      <c r="AK563" s="103"/>
      <c r="AL563" s="103"/>
      <c r="AM563" s="103"/>
      <c r="AN563" s="103"/>
      <c r="AO563" s="103"/>
      <c r="AP563" s="103"/>
      <c r="AQ563" s="103"/>
      <c r="AR563" s="103"/>
      <c r="AS563" s="103"/>
      <c r="AT563" s="103"/>
      <c r="AU563" s="103"/>
      <c r="AV563" s="103"/>
      <c r="AW563" s="103"/>
      <c r="AX563" s="103"/>
      <c r="AY563" s="103"/>
      <c r="AZ563" s="103"/>
      <c r="BA563" s="103"/>
      <c r="BB563" s="103"/>
      <c r="BC563" s="103"/>
      <c r="BD563" s="103"/>
      <c r="BE563" s="103"/>
      <c r="BF563" s="103"/>
      <c r="BG563" s="103"/>
      <c r="BH563" s="103"/>
    </row>
    <row r="564" spans="1:60" s="101" customFormat="1" ht="15" customHeight="1" x14ac:dyDescent="0.2">
      <c r="A564" s="1311" t="s">
        <v>26</v>
      </c>
      <c r="B564" s="1312"/>
      <c r="C564" s="1312"/>
      <c r="D564" s="1312"/>
      <c r="E564" s="1312"/>
      <c r="F564" s="1313"/>
      <c r="G564" s="103"/>
      <c r="H564" s="103"/>
      <c r="I564" s="103"/>
      <c r="J564" s="103"/>
      <c r="K564" s="103"/>
      <c r="L564" s="103"/>
      <c r="M564" s="103"/>
      <c r="N564" s="103"/>
      <c r="O564" s="103"/>
      <c r="P564" s="103"/>
      <c r="Q564" s="103"/>
      <c r="R564" s="103"/>
      <c r="S564" s="103"/>
      <c r="T564" s="103"/>
      <c r="U564" s="103"/>
      <c r="V564" s="103"/>
      <c r="W564" s="103"/>
      <c r="X564" s="103"/>
      <c r="Y564" s="103"/>
      <c r="Z564" s="103"/>
      <c r="AA564" s="103"/>
      <c r="AB564" s="103"/>
      <c r="AC564" s="103"/>
      <c r="AD564" s="103"/>
      <c r="AE564" s="103"/>
      <c r="AF564" s="103"/>
      <c r="AG564" s="103"/>
      <c r="AH564" s="103"/>
      <c r="AI564" s="103"/>
      <c r="AJ564" s="103"/>
      <c r="AK564" s="103"/>
      <c r="AL564" s="103"/>
      <c r="AM564" s="103"/>
      <c r="AN564" s="103"/>
      <c r="AO564" s="103"/>
      <c r="AP564" s="103"/>
      <c r="AQ564" s="103"/>
      <c r="AR564" s="103"/>
      <c r="AS564" s="103"/>
      <c r="AT564" s="103"/>
      <c r="AU564" s="103"/>
      <c r="AV564" s="103"/>
      <c r="AW564" s="103"/>
      <c r="AX564" s="103"/>
      <c r="AY564" s="103"/>
      <c r="AZ564" s="103"/>
      <c r="BA564" s="103"/>
      <c r="BB564" s="103"/>
      <c r="BC564" s="103"/>
      <c r="BD564" s="103"/>
      <c r="BE564" s="103"/>
      <c r="BF564" s="103"/>
      <c r="BG564" s="103"/>
      <c r="BH564" s="103"/>
    </row>
    <row r="565" spans="1:60" s="101" customFormat="1" ht="15" customHeight="1" x14ac:dyDescent="0.2">
      <c r="A565" s="1311" t="s">
        <v>4</v>
      </c>
      <c r="B565" s="1312"/>
      <c r="C565" s="1312"/>
      <c r="D565" s="1312"/>
      <c r="E565" s="1313"/>
      <c r="F565" s="830">
        <v>130958.06</v>
      </c>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3"/>
      <c r="AR565" s="103"/>
      <c r="AS565" s="103"/>
      <c r="AT565" s="103"/>
      <c r="AU565" s="103"/>
      <c r="AV565" s="103"/>
      <c r="AW565" s="103"/>
      <c r="AX565" s="103"/>
      <c r="AY565" s="103"/>
      <c r="AZ565" s="103"/>
      <c r="BA565" s="103"/>
      <c r="BB565" s="103"/>
      <c r="BC565" s="103"/>
      <c r="BD565" s="103"/>
      <c r="BE565" s="103"/>
      <c r="BF565" s="103"/>
      <c r="BG565" s="103"/>
      <c r="BH565" s="103"/>
    </row>
    <row r="566" spans="1:60" s="101" customFormat="1" ht="15" customHeight="1" x14ac:dyDescent="0.2">
      <c r="A566" s="1123" t="s">
        <v>5</v>
      </c>
      <c r="B566" s="1123" t="s">
        <v>23</v>
      </c>
      <c r="C566" s="1123" t="s">
        <v>22</v>
      </c>
      <c r="D566" s="1123" t="s">
        <v>8</v>
      </c>
      <c r="E566" s="1123" t="s">
        <v>9</v>
      </c>
      <c r="F566" s="1123"/>
      <c r="G566" s="103"/>
      <c r="H566" s="103"/>
      <c r="I566" s="103"/>
      <c r="J566" s="103"/>
      <c r="K566" s="103"/>
      <c r="L566" s="103"/>
      <c r="M566" s="103"/>
      <c r="N566" s="103"/>
      <c r="O566" s="103"/>
      <c r="P566" s="103"/>
      <c r="Q566" s="103"/>
      <c r="R566" s="103"/>
      <c r="S566" s="103"/>
      <c r="T566" s="103"/>
      <c r="U566" s="103"/>
      <c r="V566" s="103"/>
      <c r="W566" s="103"/>
      <c r="X566" s="103"/>
      <c r="Y566" s="103"/>
      <c r="Z566" s="103"/>
      <c r="AA566" s="103"/>
      <c r="AB566" s="103"/>
      <c r="AC566" s="103"/>
      <c r="AD566" s="103"/>
      <c r="AE566" s="103"/>
      <c r="AF566" s="103"/>
      <c r="AG566" s="103"/>
      <c r="AH566" s="103"/>
      <c r="AI566" s="103"/>
      <c r="AJ566" s="103"/>
      <c r="AK566" s="103"/>
      <c r="AL566" s="103"/>
      <c r="AM566" s="103"/>
      <c r="AN566" s="103"/>
      <c r="AO566" s="103"/>
      <c r="AP566" s="103"/>
      <c r="AQ566" s="103"/>
      <c r="AR566" s="103"/>
      <c r="AS566" s="103"/>
      <c r="AT566" s="103"/>
      <c r="AU566" s="103"/>
      <c r="AV566" s="103"/>
      <c r="AW566" s="103"/>
      <c r="AX566" s="103"/>
      <c r="AY566" s="103"/>
      <c r="AZ566" s="103"/>
      <c r="BA566" s="103"/>
      <c r="BB566" s="103"/>
      <c r="BC566" s="103"/>
      <c r="BD566" s="103"/>
      <c r="BE566" s="103"/>
      <c r="BF566" s="103"/>
      <c r="BG566" s="103"/>
      <c r="BH566" s="103"/>
    </row>
    <row r="567" spans="1:60" s="101" customFormat="1" ht="15" customHeight="1" x14ac:dyDescent="0.2">
      <c r="A567" s="87"/>
      <c r="B567" s="1"/>
      <c r="C567" s="2" t="s">
        <v>27</v>
      </c>
      <c r="D567" s="62"/>
      <c r="E567" s="455">
        <v>130458.06</v>
      </c>
      <c r="F567" s="494">
        <f>F565-E567</f>
        <v>500</v>
      </c>
      <c r="G567" s="103"/>
      <c r="H567" s="103"/>
      <c r="I567" s="103"/>
      <c r="J567" s="103"/>
      <c r="K567" s="103"/>
      <c r="L567" s="103"/>
      <c r="M567" s="103"/>
      <c r="N567" s="103"/>
      <c r="O567" s="103"/>
      <c r="P567" s="103"/>
      <c r="Q567" s="103"/>
      <c r="R567" s="103"/>
      <c r="S567" s="103"/>
      <c r="T567" s="103"/>
      <c r="U567" s="103"/>
      <c r="V567" s="103"/>
      <c r="W567" s="103"/>
      <c r="X567" s="103"/>
      <c r="Y567" s="103"/>
      <c r="Z567" s="103"/>
      <c r="AA567" s="103"/>
      <c r="AB567" s="103"/>
      <c r="AC567" s="103"/>
      <c r="AD567" s="103"/>
      <c r="AE567" s="103"/>
      <c r="AF567" s="103"/>
      <c r="AG567" s="103"/>
      <c r="AH567" s="103"/>
      <c r="AI567" s="103"/>
      <c r="AJ567" s="103"/>
      <c r="AK567" s="103"/>
      <c r="AL567" s="103"/>
      <c r="AM567" s="103"/>
      <c r="AN567" s="103"/>
      <c r="AO567" s="103"/>
      <c r="AP567" s="103"/>
      <c r="AQ567" s="103"/>
      <c r="AR567" s="103"/>
      <c r="AS567" s="103"/>
      <c r="AT567" s="103"/>
      <c r="AU567" s="103"/>
      <c r="AV567" s="103"/>
      <c r="AW567" s="103"/>
      <c r="AX567" s="103"/>
      <c r="AY567" s="103"/>
      <c r="AZ567" s="103"/>
      <c r="BA567" s="103"/>
      <c r="BB567" s="103"/>
      <c r="BC567" s="103"/>
      <c r="BD567" s="103"/>
      <c r="BE567" s="103"/>
      <c r="BF567" s="103"/>
      <c r="BG567" s="103"/>
      <c r="BH567" s="103"/>
    </row>
    <row r="568" spans="1:60" s="101" customFormat="1" ht="15" customHeight="1" x14ac:dyDescent="0.2">
      <c r="A568" s="559"/>
      <c r="B568" s="27"/>
      <c r="C568" s="2" t="s">
        <v>15125</v>
      </c>
      <c r="D568" s="63"/>
      <c r="E568" s="455">
        <v>325</v>
      </c>
      <c r="F568" s="494">
        <f>F567-E568</f>
        <v>175</v>
      </c>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3"/>
      <c r="AR568" s="103"/>
      <c r="AS568" s="103"/>
      <c r="AT568" s="103"/>
      <c r="AU568" s="103"/>
      <c r="AV568" s="103"/>
      <c r="AW568" s="103"/>
      <c r="AX568" s="103"/>
      <c r="AY568" s="103"/>
      <c r="AZ568" s="103"/>
      <c r="BA568" s="103"/>
      <c r="BB568" s="103"/>
      <c r="BC568" s="103"/>
      <c r="BD568" s="103"/>
      <c r="BE568" s="103"/>
      <c r="BF568" s="103"/>
      <c r="BG568" s="103"/>
      <c r="BH568" s="103"/>
    </row>
    <row r="569" spans="1:60" s="101" customFormat="1" ht="15" customHeight="1" x14ac:dyDescent="0.2">
      <c r="A569" s="87"/>
      <c r="B569" s="27"/>
      <c r="C569" s="2" t="s">
        <v>1358</v>
      </c>
      <c r="D569" s="62"/>
      <c r="E569" s="717">
        <v>175</v>
      </c>
      <c r="F569" s="494">
        <f>F568-E569</f>
        <v>0</v>
      </c>
      <c r="G569" s="103"/>
      <c r="H569" s="103"/>
      <c r="I569" s="103"/>
      <c r="J569" s="103"/>
      <c r="K569" s="103"/>
      <c r="L569" s="103"/>
      <c r="M569" s="103"/>
      <c r="N569" s="103"/>
      <c r="O569" s="103"/>
      <c r="P569" s="103"/>
      <c r="Q569" s="103"/>
      <c r="R569" s="103"/>
      <c r="S569" s="103"/>
      <c r="T569" s="103"/>
      <c r="U569" s="103"/>
      <c r="V569" s="103"/>
      <c r="W569" s="103"/>
      <c r="X569" s="103"/>
      <c r="Y569" s="103"/>
      <c r="Z569" s="103"/>
      <c r="AA569" s="103"/>
      <c r="AB569" s="103"/>
      <c r="AC569" s="103"/>
      <c r="AD569" s="103"/>
      <c r="AE569" s="103"/>
      <c r="AF569" s="103"/>
      <c r="AG569" s="103"/>
      <c r="AH569" s="103"/>
      <c r="AI569" s="103"/>
      <c r="AJ569" s="103"/>
      <c r="AK569" s="103"/>
      <c r="AL569" s="103"/>
      <c r="AM569" s="103"/>
      <c r="AN569" s="103"/>
      <c r="AO569" s="103"/>
      <c r="AP569" s="103"/>
      <c r="AQ569" s="103"/>
      <c r="AR569" s="103"/>
      <c r="AS569" s="103"/>
      <c r="AT569" s="103"/>
      <c r="AU569" s="103"/>
      <c r="AV569" s="103"/>
      <c r="AW569" s="103"/>
      <c r="AX569" s="103"/>
      <c r="AY569" s="103"/>
      <c r="AZ569" s="103"/>
      <c r="BA569" s="103"/>
      <c r="BB569" s="103"/>
      <c r="BC569" s="103"/>
      <c r="BD569" s="103"/>
      <c r="BE569" s="103"/>
      <c r="BF569" s="103"/>
      <c r="BG569" s="103"/>
      <c r="BH569" s="103"/>
    </row>
    <row r="570" spans="1:60" s="101" customFormat="1" ht="15" customHeight="1" x14ac:dyDescent="0.2">
      <c r="A570" s="59"/>
      <c r="B570" s="7"/>
      <c r="C570" s="31"/>
      <c r="D570" s="74"/>
      <c r="E570" s="283"/>
      <c r="F570" s="116"/>
      <c r="G570" s="103"/>
      <c r="H570" s="103"/>
      <c r="I570" s="103"/>
      <c r="J570" s="103"/>
      <c r="K570" s="103"/>
      <c r="L570" s="103"/>
      <c r="M570" s="103"/>
      <c r="N570" s="103"/>
      <c r="O570" s="103"/>
      <c r="P570" s="103"/>
      <c r="Q570" s="103"/>
      <c r="R570" s="103"/>
      <c r="S570" s="103"/>
      <c r="T570" s="103"/>
      <c r="U570" s="103"/>
      <c r="V570" s="103"/>
      <c r="W570" s="103"/>
      <c r="X570" s="103"/>
      <c r="Y570" s="103"/>
      <c r="Z570" s="103"/>
      <c r="AA570" s="103"/>
      <c r="AB570" s="103"/>
      <c r="AC570" s="103"/>
      <c r="AD570" s="103"/>
      <c r="AE570" s="103"/>
      <c r="AF570" s="103"/>
      <c r="AG570" s="103"/>
      <c r="AH570" s="103"/>
      <c r="AI570" s="103"/>
      <c r="AJ570" s="103"/>
      <c r="AK570" s="103"/>
      <c r="AL570" s="103"/>
      <c r="AM570" s="103"/>
      <c r="AN570" s="103"/>
      <c r="AO570" s="103"/>
      <c r="AP570" s="103"/>
      <c r="AQ570" s="103"/>
      <c r="AR570" s="103"/>
      <c r="AS570" s="103"/>
      <c r="AT570" s="103"/>
      <c r="AU570" s="103"/>
      <c r="AV570" s="103"/>
      <c r="AW570" s="103"/>
      <c r="AX570" s="103"/>
      <c r="AY570" s="103"/>
      <c r="AZ570" s="103"/>
      <c r="BA570" s="103"/>
      <c r="BB570" s="103"/>
      <c r="BC570" s="103"/>
      <c r="BD570" s="103"/>
      <c r="BE570" s="103"/>
      <c r="BF570" s="103"/>
      <c r="BG570" s="103"/>
      <c r="BH570" s="103"/>
    </row>
    <row r="571" spans="1:60" s="101" customFormat="1" ht="15" customHeight="1" x14ac:dyDescent="0.2">
      <c r="A571" s="59"/>
      <c r="B571" s="7"/>
      <c r="C571" s="31"/>
      <c r="D571" s="74"/>
      <c r="E571" s="283"/>
      <c r="F571" s="116"/>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3"/>
      <c r="AR571" s="103"/>
      <c r="AS571" s="103"/>
      <c r="AT571" s="103"/>
      <c r="AU571" s="103"/>
      <c r="AV571" s="103"/>
      <c r="AW571" s="103"/>
      <c r="AX571" s="103"/>
      <c r="AY571" s="103"/>
      <c r="AZ571" s="103"/>
      <c r="BA571" s="103"/>
      <c r="BB571" s="103"/>
      <c r="BC571" s="103"/>
      <c r="BD571" s="103"/>
      <c r="BE571" s="103"/>
      <c r="BF571" s="103"/>
      <c r="BG571" s="103"/>
      <c r="BH571" s="103"/>
    </row>
    <row r="572" spans="1:60" s="101" customFormat="1" ht="15" customHeight="1" x14ac:dyDescent="0.2">
      <c r="A572" s="59"/>
      <c r="B572" s="7"/>
      <c r="C572" s="31"/>
      <c r="D572" s="74"/>
      <c r="E572" s="283"/>
      <c r="F572" s="116"/>
      <c r="G572" s="103"/>
      <c r="H572" s="103"/>
      <c r="I572" s="103"/>
      <c r="J572" s="103"/>
      <c r="K572" s="103"/>
      <c r="L572" s="103"/>
      <c r="M572" s="103"/>
      <c r="N572" s="103"/>
      <c r="O572" s="103"/>
      <c r="P572" s="103"/>
      <c r="Q572" s="103"/>
      <c r="R572" s="103"/>
      <c r="S572" s="103"/>
      <c r="T572" s="103"/>
      <c r="U572" s="103"/>
      <c r="V572" s="103"/>
      <c r="W572" s="103"/>
      <c r="X572" s="103"/>
      <c r="Y572" s="103"/>
      <c r="Z572" s="103"/>
      <c r="AA572" s="103"/>
      <c r="AB572" s="103"/>
      <c r="AC572" s="103"/>
      <c r="AD572" s="103"/>
      <c r="AE572" s="103"/>
      <c r="AF572" s="103"/>
      <c r="AG572" s="103"/>
      <c r="AH572" s="103"/>
      <c r="AI572" s="103"/>
      <c r="AJ572" s="103"/>
      <c r="AK572" s="103"/>
      <c r="AL572" s="103"/>
      <c r="AM572" s="103"/>
      <c r="AN572" s="103"/>
      <c r="AO572" s="103"/>
      <c r="AP572" s="103"/>
      <c r="AQ572" s="103"/>
      <c r="AR572" s="103"/>
      <c r="AS572" s="103"/>
      <c r="AT572" s="103"/>
      <c r="AU572" s="103"/>
      <c r="AV572" s="103"/>
      <c r="AW572" s="103"/>
      <c r="AX572" s="103"/>
      <c r="AY572" s="103"/>
      <c r="AZ572" s="103"/>
      <c r="BA572" s="103"/>
      <c r="BB572" s="103"/>
      <c r="BC572" s="103"/>
      <c r="BD572" s="103"/>
      <c r="BE572" s="103"/>
      <c r="BF572" s="103"/>
      <c r="BG572" s="103"/>
      <c r="BH572" s="103"/>
    </row>
    <row r="573" spans="1:60" s="101" customFormat="1" ht="15" customHeight="1" x14ac:dyDescent="0.2">
      <c r="A573" s="59"/>
      <c r="B573" s="7"/>
      <c r="C573" s="31"/>
      <c r="D573" s="74"/>
      <c r="E573" s="283"/>
      <c r="F573" s="116"/>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03"/>
      <c r="AF573" s="103"/>
      <c r="AG573" s="103"/>
      <c r="AH573" s="103"/>
      <c r="AI573" s="103"/>
      <c r="AJ573" s="103"/>
      <c r="AK573" s="103"/>
      <c r="AL573" s="103"/>
      <c r="AM573" s="103"/>
      <c r="AN573" s="103"/>
      <c r="AO573" s="103"/>
      <c r="AP573" s="103"/>
      <c r="AQ573" s="103"/>
      <c r="AR573" s="103"/>
      <c r="AS573" s="103"/>
      <c r="AT573" s="103"/>
      <c r="AU573" s="103"/>
      <c r="AV573" s="103"/>
      <c r="AW573" s="103"/>
      <c r="AX573" s="103"/>
      <c r="AY573" s="103"/>
      <c r="AZ573" s="103"/>
      <c r="BA573" s="103"/>
      <c r="BB573" s="103"/>
      <c r="BC573" s="103"/>
      <c r="BD573" s="103"/>
      <c r="BE573" s="103"/>
      <c r="BF573" s="103"/>
      <c r="BG573" s="103"/>
      <c r="BH573" s="103"/>
    </row>
    <row r="574" spans="1:60" s="101" customFormat="1" ht="15" customHeight="1" x14ac:dyDescent="0.25">
      <c r="A574" s="1171" t="s">
        <v>0</v>
      </c>
      <c r="B574" s="1171"/>
      <c r="C574" s="1171"/>
      <c r="D574" s="1171"/>
      <c r="E574" s="1171"/>
      <c r="F574" s="1171"/>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3"/>
      <c r="AR574" s="103"/>
      <c r="AS574" s="103"/>
      <c r="AT574" s="103"/>
      <c r="AU574" s="103"/>
      <c r="AV574" s="103"/>
      <c r="AW574" s="103"/>
      <c r="AX574" s="103"/>
      <c r="AY574" s="103"/>
      <c r="AZ574" s="103"/>
      <c r="BA574" s="103"/>
      <c r="BB574" s="103"/>
      <c r="BC574" s="103"/>
      <c r="BD574" s="103"/>
      <c r="BE574" s="103"/>
      <c r="BF574" s="103"/>
      <c r="BG574" s="103"/>
      <c r="BH574" s="103"/>
    </row>
    <row r="575" spans="1:60" s="101" customFormat="1" ht="15" customHeight="1" x14ac:dyDescent="0.25">
      <c r="A575" s="1171" t="s">
        <v>1</v>
      </c>
      <c r="B575" s="1171"/>
      <c r="C575" s="1171"/>
      <c r="D575" s="1171"/>
      <c r="E575" s="1171"/>
      <c r="F575" s="1171"/>
      <c r="G575" s="865"/>
      <c r="H575" s="103"/>
      <c r="I575" s="103"/>
      <c r="J575" s="103"/>
      <c r="K575" s="103"/>
      <c r="L575" s="103"/>
      <c r="M575" s="103"/>
      <c r="N575" s="103"/>
      <c r="O575" s="103"/>
      <c r="P575" s="103"/>
      <c r="Q575" s="103"/>
      <c r="R575" s="103"/>
      <c r="S575" s="103"/>
      <c r="T575" s="103"/>
      <c r="U575" s="103"/>
      <c r="V575" s="103"/>
      <c r="W575" s="103"/>
      <c r="X575" s="103"/>
      <c r="Y575" s="103"/>
      <c r="Z575" s="103"/>
      <c r="AA575" s="103"/>
      <c r="AB575" s="103"/>
      <c r="AC575" s="103"/>
      <c r="AD575" s="103"/>
      <c r="AE575" s="103"/>
      <c r="AF575" s="103"/>
      <c r="AG575" s="103"/>
      <c r="AH575" s="103"/>
      <c r="AI575" s="103"/>
      <c r="AJ575" s="103"/>
      <c r="AK575" s="103"/>
      <c r="AL575" s="103"/>
      <c r="AM575" s="103"/>
      <c r="AN575" s="103"/>
      <c r="AO575" s="103"/>
      <c r="AP575" s="103"/>
      <c r="AQ575" s="103"/>
      <c r="AR575" s="103"/>
      <c r="AS575" s="103"/>
      <c r="AT575" s="103"/>
      <c r="AU575" s="103"/>
      <c r="AV575" s="103"/>
      <c r="AW575" s="103"/>
      <c r="AX575" s="103"/>
      <c r="AY575" s="103"/>
      <c r="AZ575" s="103"/>
      <c r="BA575" s="103"/>
      <c r="BB575" s="103"/>
      <c r="BC575" s="103"/>
      <c r="BD575" s="103"/>
      <c r="BE575" s="103"/>
      <c r="BF575" s="103"/>
      <c r="BG575" s="103"/>
      <c r="BH575" s="103"/>
    </row>
    <row r="576" spans="1:60" s="101" customFormat="1" ht="15" customHeight="1" x14ac:dyDescent="0.25">
      <c r="A576" s="1173" t="s">
        <v>14378</v>
      </c>
      <c r="B576" s="1173"/>
      <c r="C576" s="1173"/>
      <c r="D576" s="1173"/>
      <c r="E576" s="1173"/>
      <c r="F576" s="1173"/>
      <c r="G576" s="103"/>
      <c r="H576" s="103"/>
      <c r="I576" s="103"/>
      <c r="J576" s="103"/>
      <c r="K576" s="103"/>
      <c r="L576" s="103"/>
      <c r="M576" s="103"/>
      <c r="N576" s="103"/>
      <c r="O576" s="103"/>
      <c r="P576" s="103"/>
      <c r="Q576" s="103"/>
      <c r="R576" s="103"/>
      <c r="S576" s="103"/>
      <c r="T576" s="103"/>
      <c r="U576" s="103"/>
      <c r="V576" s="103"/>
      <c r="W576" s="103"/>
      <c r="X576" s="103"/>
      <c r="Y576" s="103"/>
      <c r="Z576" s="103"/>
      <c r="AA576" s="103"/>
      <c r="AB576" s="103"/>
      <c r="AC576" s="103"/>
      <c r="AD576" s="103"/>
      <c r="AE576" s="103"/>
      <c r="AF576" s="103"/>
      <c r="AG576" s="103"/>
      <c r="AH576" s="103"/>
      <c r="AI576" s="103"/>
      <c r="AJ576" s="103"/>
      <c r="AK576" s="103"/>
      <c r="AL576" s="103"/>
      <c r="AM576" s="103"/>
      <c r="AN576" s="103"/>
      <c r="AO576" s="103"/>
      <c r="AP576" s="103"/>
      <c r="AQ576" s="103"/>
      <c r="AR576" s="103"/>
      <c r="AS576" s="103"/>
      <c r="AT576" s="103"/>
      <c r="AU576" s="103"/>
      <c r="AV576" s="103"/>
      <c r="AW576" s="103"/>
      <c r="AX576" s="103"/>
      <c r="AY576" s="103"/>
      <c r="AZ576" s="103"/>
      <c r="BA576" s="103"/>
      <c r="BB576" s="103"/>
      <c r="BC576" s="103"/>
      <c r="BD576" s="103"/>
      <c r="BE576" s="103"/>
      <c r="BF576" s="103"/>
      <c r="BG576" s="103"/>
      <c r="BH576" s="103"/>
    </row>
    <row r="577" spans="1:60" s="101" customFormat="1" ht="15" customHeight="1" x14ac:dyDescent="0.25">
      <c r="A577" s="1173" t="s">
        <v>2</v>
      </c>
      <c r="B577" s="1173"/>
      <c r="C577" s="1173"/>
      <c r="D577" s="1173"/>
      <c r="E577" s="1173"/>
      <c r="F577" s="1173"/>
      <c r="G577" s="103"/>
      <c r="H577" s="103"/>
      <c r="I577" s="103"/>
      <c r="J577" s="103"/>
      <c r="K577" s="103"/>
      <c r="L577" s="103"/>
      <c r="M577" s="103"/>
      <c r="N577" s="103"/>
      <c r="O577" s="103"/>
      <c r="P577" s="103"/>
      <c r="Q577" s="103"/>
      <c r="R577" s="103"/>
      <c r="S577" s="103"/>
      <c r="T577" s="103"/>
      <c r="U577" s="103"/>
      <c r="V577" s="103"/>
      <c r="W577" s="103"/>
      <c r="X577" s="103"/>
      <c r="Y577" s="103"/>
      <c r="Z577" s="103"/>
      <c r="AA577" s="103"/>
      <c r="AB577" s="103"/>
      <c r="AC577" s="103"/>
      <c r="AD577" s="103"/>
      <c r="AE577" s="103"/>
      <c r="AF577" s="103"/>
      <c r="AG577" s="103"/>
      <c r="AH577" s="103"/>
      <c r="AI577" s="103"/>
      <c r="AJ577" s="103"/>
      <c r="AK577" s="103"/>
      <c r="AL577" s="103"/>
      <c r="AM577" s="103"/>
      <c r="AN577" s="103"/>
      <c r="AO577" s="103"/>
      <c r="AP577" s="103"/>
      <c r="AQ577" s="103"/>
      <c r="AR577" s="103"/>
      <c r="AS577" s="103"/>
      <c r="AT577" s="103"/>
      <c r="AU577" s="103"/>
      <c r="AV577" s="103"/>
      <c r="AW577" s="103"/>
      <c r="AX577" s="103"/>
      <c r="AY577" s="103"/>
      <c r="AZ577" s="103"/>
      <c r="BA577" s="103"/>
      <c r="BB577" s="103"/>
      <c r="BC577" s="103"/>
      <c r="BD577" s="103"/>
      <c r="BE577" s="103"/>
      <c r="BF577" s="103"/>
      <c r="BG577" s="103"/>
      <c r="BH577" s="103"/>
    </row>
    <row r="578" spans="1:60" s="101" customFormat="1" ht="15" customHeight="1" x14ac:dyDescent="0.25">
      <c r="A578" s="737"/>
      <c r="B578" s="750"/>
      <c r="C578" s="754"/>
      <c r="D578" s="755"/>
      <c r="E578" s="752"/>
      <c r="F578" s="753"/>
      <c r="G578" s="103"/>
      <c r="H578" s="103"/>
      <c r="I578" s="103"/>
      <c r="J578" s="103"/>
      <c r="K578" s="103"/>
      <c r="L578" s="103"/>
      <c r="M578" s="103"/>
      <c r="N578" s="103"/>
      <c r="O578" s="103"/>
      <c r="P578" s="103"/>
      <c r="Q578" s="103"/>
      <c r="R578" s="103"/>
      <c r="S578" s="103"/>
      <c r="T578" s="103"/>
      <c r="U578" s="103"/>
      <c r="V578" s="103"/>
      <c r="W578" s="103"/>
      <c r="X578" s="103"/>
      <c r="Y578" s="103"/>
      <c r="Z578" s="103"/>
      <c r="AA578" s="103"/>
      <c r="AB578" s="103"/>
      <c r="AC578" s="103"/>
      <c r="AD578" s="103"/>
      <c r="AE578" s="103"/>
      <c r="AF578" s="103"/>
      <c r="AG578" s="103"/>
      <c r="AH578" s="103"/>
      <c r="AI578" s="103"/>
      <c r="AJ578" s="103"/>
      <c r="AK578" s="103"/>
      <c r="AL578" s="103"/>
      <c r="AM578" s="103"/>
      <c r="AN578" s="103"/>
      <c r="AO578" s="103"/>
      <c r="AP578" s="103"/>
      <c r="AQ578" s="103"/>
      <c r="AR578" s="103"/>
      <c r="AS578" s="103"/>
      <c r="AT578" s="103"/>
      <c r="AU578" s="103"/>
      <c r="AV578" s="103"/>
      <c r="AW578" s="103"/>
      <c r="AX578" s="103"/>
      <c r="AY578" s="103"/>
      <c r="AZ578" s="103"/>
      <c r="BA578" s="103"/>
      <c r="BB578" s="103"/>
      <c r="BC578" s="103"/>
      <c r="BD578" s="103"/>
      <c r="BE578" s="103"/>
      <c r="BF578" s="103"/>
      <c r="BG578" s="103"/>
      <c r="BH578" s="103"/>
    </row>
    <row r="579" spans="1:60" s="101" customFormat="1" ht="15" customHeight="1" x14ac:dyDescent="0.2">
      <c r="A579" s="1309" t="s">
        <v>30</v>
      </c>
      <c r="B579" s="1309"/>
      <c r="C579" s="1309"/>
      <c r="D579" s="1309"/>
      <c r="E579" s="1309"/>
      <c r="F579" s="1309"/>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3"/>
      <c r="AR579" s="103"/>
      <c r="AS579" s="103"/>
      <c r="AT579" s="103"/>
      <c r="AU579" s="103"/>
      <c r="AV579" s="103"/>
      <c r="AW579" s="103"/>
      <c r="AX579" s="103"/>
      <c r="AY579" s="103"/>
      <c r="AZ579" s="103"/>
      <c r="BA579" s="103"/>
      <c r="BB579" s="103"/>
      <c r="BC579" s="103"/>
      <c r="BD579" s="103"/>
      <c r="BE579" s="103"/>
      <c r="BF579" s="103"/>
      <c r="BG579" s="103"/>
      <c r="BH579" s="103"/>
    </row>
    <row r="580" spans="1:60" s="101" customFormat="1" ht="15" customHeight="1" x14ac:dyDescent="0.2">
      <c r="A580" s="1309" t="s">
        <v>4</v>
      </c>
      <c r="B580" s="1309"/>
      <c r="C580" s="1309"/>
      <c r="D580" s="1309"/>
      <c r="E580" s="1309"/>
      <c r="F580" s="726">
        <v>9247.1200000000008</v>
      </c>
      <c r="G580" s="103"/>
      <c r="H580" s="103"/>
      <c r="I580" s="103"/>
      <c r="J580" s="103"/>
      <c r="K580" s="103"/>
      <c r="L580" s="103"/>
      <c r="M580" s="103"/>
      <c r="N580" s="103"/>
      <c r="O580" s="103"/>
      <c r="P580" s="103"/>
      <c r="Q580" s="103"/>
      <c r="R580" s="103"/>
      <c r="S580" s="103"/>
      <c r="T580" s="103"/>
      <c r="U580" s="103"/>
      <c r="V580" s="103"/>
      <c r="W580" s="103"/>
      <c r="X580" s="103"/>
      <c r="Y580" s="103"/>
      <c r="Z580" s="103"/>
      <c r="AA580" s="103"/>
      <c r="AB580" s="103"/>
      <c r="AC580" s="103"/>
      <c r="AD580" s="103"/>
      <c r="AE580" s="103"/>
      <c r="AF580" s="103"/>
      <c r="AG580" s="103"/>
      <c r="AH580" s="103"/>
      <c r="AI580" s="103"/>
      <c r="AJ580" s="103"/>
      <c r="AK580" s="103"/>
      <c r="AL580" s="103"/>
      <c r="AM580" s="103"/>
      <c r="AN580" s="103"/>
      <c r="AO580" s="103"/>
      <c r="AP580" s="103"/>
      <c r="AQ580" s="103"/>
      <c r="AR580" s="103"/>
      <c r="AS580" s="103"/>
      <c r="AT580" s="103"/>
      <c r="AU580" s="103"/>
      <c r="AV580" s="103"/>
      <c r="AW580" s="103"/>
      <c r="AX580" s="103"/>
      <c r="AY580" s="103"/>
      <c r="AZ580" s="103"/>
      <c r="BA580" s="103"/>
      <c r="BB580" s="103"/>
      <c r="BC580" s="103"/>
      <c r="BD580" s="103"/>
      <c r="BE580" s="103"/>
      <c r="BF580" s="103"/>
      <c r="BG580" s="103"/>
      <c r="BH580" s="103"/>
    </row>
    <row r="581" spans="1:60" s="101" customFormat="1" ht="15" customHeight="1" x14ac:dyDescent="0.2">
      <c r="A581" s="1123" t="s">
        <v>5</v>
      </c>
      <c r="B581" s="1123" t="s">
        <v>23</v>
      </c>
      <c r="C581" s="1123" t="s">
        <v>22</v>
      </c>
      <c r="D581" s="1123" t="s">
        <v>8</v>
      </c>
      <c r="E581" s="1123" t="s">
        <v>9</v>
      </c>
      <c r="F581" s="1123"/>
      <c r="G581" s="112"/>
      <c r="H581" s="103"/>
      <c r="I581" s="103"/>
      <c r="J581" s="103"/>
      <c r="K581" s="103"/>
      <c r="L581" s="103"/>
      <c r="M581" s="103"/>
      <c r="N581" s="103"/>
      <c r="O581" s="103"/>
      <c r="P581" s="103"/>
      <c r="Q581" s="103"/>
      <c r="R581" s="103"/>
      <c r="S581" s="103"/>
      <c r="T581" s="103"/>
      <c r="U581" s="103"/>
      <c r="V581" s="103"/>
      <c r="W581" s="103"/>
      <c r="X581" s="103"/>
      <c r="Y581" s="103"/>
      <c r="Z581" s="103"/>
      <c r="AA581" s="103"/>
      <c r="AB581" s="103"/>
      <c r="AC581" s="103"/>
      <c r="AD581" s="103"/>
      <c r="AE581" s="103"/>
      <c r="AF581" s="103"/>
      <c r="AG581" s="103"/>
      <c r="AH581" s="103"/>
      <c r="AI581" s="103"/>
      <c r="AJ581" s="103"/>
      <c r="AK581" s="103"/>
      <c r="AL581" s="103"/>
      <c r="AM581" s="103"/>
      <c r="AN581" s="103"/>
      <c r="AO581" s="103"/>
      <c r="AP581" s="103"/>
      <c r="AQ581" s="103"/>
      <c r="AR581" s="103"/>
      <c r="AS581" s="103"/>
      <c r="AT581" s="103"/>
      <c r="AU581" s="103"/>
      <c r="AV581" s="103"/>
      <c r="AW581" s="103"/>
      <c r="AX581" s="103"/>
      <c r="AY581" s="103"/>
      <c r="AZ581" s="103"/>
      <c r="BA581" s="103"/>
      <c r="BB581" s="103"/>
      <c r="BC581" s="103"/>
      <c r="BD581" s="103"/>
      <c r="BE581" s="103"/>
      <c r="BF581" s="103"/>
      <c r="BG581" s="103"/>
      <c r="BH581" s="103"/>
    </row>
    <row r="582" spans="1:60" s="101" customFormat="1" ht="15" customHeight="1" x14ac:dyDescent="0.2">
      <c r="A582" s="134"/>
      <c r="B582" s="27"/>
      <c r="C582" s="1" t="s">
        <v>27</v>
      </c>
      <c r="D582" s="40"/>
      <c r="E582" s="734"/>
      <c r="F582" s="494">
        <f>F580+D582</f>
        <v>9247.1200000000008</v>
      </c>
      <c r="G582" s="103"/>
      <c r="H582" s="103"/>
      <c r="I582" s="103"/>
      <c r="J582" s="103"/>
      <c r="K582" s="103"/>
      <c r="L582" s="103"/>
      <c r="M582" s="103"/>
      <c r="N582" s="103"/>
      <c r="O582" s="103"/>
      <c r="P582" s="103"/>
      <c r="Q582" s="103"/>
      <c r="R582" s="103"/>
      <c r="S582" s="103"/>
      <c r="T582" s="103"/>
      <c r="U582" s="103"/>
      <c r="V582" s="103"/>
      <c r="W582" s="103"/>
      <c r="X582" s="103"/>
      <c r="Y582" s="103"/>
      <c r="Z582" s="103"/>
      <c r="AA582" s="103"/>
      <c r="AB582" s="103"/>
      <c r="AC582" s="103"/>
      <c r="AD582" s="103"/>
      <c r="AE582" s="103"/>
      <c r="AF582" s="103"/>
      <c r="AG582" s="103"/>
      <c r="AH582" s="103"/>
      <c r="AI582" s="103"/>
      <c r="AJ582" s="103"/>
      <c r="AK582" s="103"/>
      <c r="AL582" s="103"/>
      <c r="AM582" s="103"/>
      <c r="AN582" s="103"/>
      <c r="AO582" s="103"/>
      <c r="AP582" s="103"/>
      <c r="AQ582" s="103"/>
      <c r="AR582" s="103"/>
      <c r="AS582" s="103"/>
      <c r="AT582" s="103"/>
      <c r="AU582" s="103"/>
      <c r="AV582" s="103"/>
      <c r="AW582" s="103"/>
      <c r="AX582" s="103"/>
      <c r="AY582" s="103"/>
      <c r="AZ582" s="103"/>
      <c r="BA582" s="103"/>
      <c r="BB582" s="103"/>
      <c r="BC582" s="103"/>
      <c r="BD582" s="103"/>
      <c r="BE582" s="103"/>
      <c r="BF582" s="103"/>
      <c r="BG582" s="103"/>
      <c r="BH582" s="103"/>
    </row>
    <row r="583" spans="1:60" s="101" customFormat="1" ht="15" customHeight="1" x14ac:dyDescent="0.2">
      <c r="A583" s="134"/>
      <c r="B583" s="27"/>
      <c r="C583" s="1" t="s">
        <v>387</v>
      </c>
      <c r="D583" s="40"/>
      <c r="E583" s="455"/>
      <c r="F583" s="494">
        <f>F582+D583</f>
        <v>9247.1200000000008</v>
      </c>
      <c r="G583" s="103"/>
      <c r="H583" s="103"/>
      <c r="I583" s="103"/>
      <c r="J583" s="103"/>
      <c r="K583" s="103"/>
      <c r="L583" s="103"/>
      <c r="M583" s="103"/>
      <c r="N583" s="103"/>
      <c r="O583" s="103"/>
      <c r="P583" s="103"/>
      <c r="Q583" s="103"/>
      <c r="R583" s="103"/>
      <c r="S583" s="103"/>
      <c r="T583" s="103"/>
      <c r="U583" s="103"/>
      <c r="V583" s="103"/>
      <c r="W583" s="103"/>
      <c r="X583" s="103"/>
      <c r="Y583" s="103"/>
      <c r="Z583" s="103"/>
      <c r="AA583" s="103"/>
      <c r="AB583" s="103"/>
      <c r="AC583" s="103"/>
      <c r="AD583" s="103"/>
      <c r="AE583" s="103"/>
      <c r="AF583" s="103"/>
      <c r="AG583" s="103"/>
      <c r="AH583" s="103"/>
      <c r="AI583" s="103"/>
      <c r="AJ583" s="103"/>
      <c r="AK583" s="103"/>
      <c r="AL583" s="103"/>
      <c r="AM583" s="103"/>
      <c r="AN583" s="103"/>
      <c r="AO583" s="103"/>
      <c r="AP583" s="103"/>
      <c r="AQ583" s="103"/>
      <c r="AR583" s="103"/>
      <c r="AS583" s="103"/>
      <c r="AT583" s="103"/>
      <c r="AU583" s="103"/>
      <c r="AV583" s="103"/>
      <c r="AW583" s="103"/>
      <c r="AX583" s="103"/>
      <c r="AY583" s="103"/>
      <c r="AZ583" s="103"/>
      <c r="BA583" s="103"/>
      <c r="BB583" s="103"/>
      <c r="BC583" s="103"/>
      <c r="BD583" s="103"/>
      <c r="BE583" s="103"/>
      <c r="BF583" s="103"/>
      <c r="BG583" s="103"/>
      <c r="BH583" s="103"/>
    </row>
    <row r="584" spans="1:60" ht="15" customHeight="1" x14ac:dyDescent="0.2">
      <c r="A584" s="134"/>
      <c r="B584" s="27"/>
      <c r="C584" s="1" t="s">
        <v>14662</v>
      </c>
      <c r="D584" s="40">
        <v>10800</v>
      </c>
      <c r="E584" s="455"/>
      <c r="F584" s="494">
        <f>F583+D584</f>
        <v>20047.120000000003</v>
      </c>
    </row>
    <row r="585" spans="1:60" ht="15" customHeight="1" x14ac:dyDescent="0.2">
      <c r="A585" s="134"/>
      <c r="B585" s="27"/>
      <c r="C585" s="530" t="s">
        <v>2479</v>
      </c>
      <c r="D585" s="62"/>
      <c r="E585" s="40">
        <v>16.2</v>
      </c>
      <c r="F585" s="494">
        <f>F584-E585</f>
        <v>20030.920000000002</v>
      </c>
    </row>
    <row r="586" spans="1:60" ht="15" customHeight="1" x14ac:dyDescent="0.2">
      <c r="A586" s="134"/>
      <c r="B586" s="27"/>
      <c r="C586" s="2" t="s">
        <v>15166</v>
      </c>
      <c r="D586" s="62"/>
      <c r="E586" s="455">
        <v>150</v>
      </c>
      <c r="F586" s="494">
        <f>F585-E586</f>
        <v>19880.920000000002</v>
      </c>
    </row>
    <row r="587" spans="1:60" ht="15" customHeight="1" x14ac:dyDescent="0.2">
      <c r="A587" s="87"/>
      <c r="B587" s="27"/>
      <c r="C587" s="2" t="s">
        <v>1358</v>
      </c>
      <c r="D587" s="62"/>
      <c r="E587" s="717">
        <v>175</v>
      </c>
      <c r="F587" s="494">
        <f t="shared" ref="F587:F588" si="11">F586-E587</f>
        <v>19705.920000000002</v>
      </c>
    </row>
    <row r="588" spans="1:60" ht="29.25" customHeight="1" x14ac:dyDescent="0.2">
      <c r="A588" s="1088">
        <v>44630</v>
      </c>
      <c r="B588" s="137">
        <v>2597</v>
      </c>
      <c r="C588" s="897" t="str">
        <f>UPPER("reposición de cheque pago local comercial Cabral corresp. al mes de Noviembre 2021")</f>
        <v>REPOSICIÓN DE CHEQUE PAGO LOCAL COMERCIAL CABRAL CORRESP. AL MES DE NOVIEMBRE 2021</v>
      </c>
      <c r="D588" s="432"/>
      <c r="E588" s="717">
        <v>10800</v>
      </c>
      <c r="F588" s="494">
        <f t="shared" si="11"/>
        <v>8905.9200000000019</v>
      </c>
    </row>
    <row r="589" spans="1:60" ht="15" customHeight="1" x14ac:dyDescent="0.2">
      <c r="A589" s="1122"/>
      <c r="B589" s="770"/>
      <c r="C589" s="930"/>
      <c r="D589" s="69"/>
      <c r="E589" s="916"/>
      <c r="F589" s="112"/>
    </row>
    <row r="590" spans="1:60" ht="15" customHeight="1" x14ac:dyDescent="0.2">
      <c r="A590" s="1122"/>
      <c r="B590" s="770"/>
      <c r="C590" s="930"/>
      <c r="D590" s="69"/>
      <c r="E590" s="916"/>
      <c r="F590" s="112"/>
    </row>
    <row r="591" spans="1:60" ht="15" customHeight="1" x14ac:dyDescent="0.25">
      <c r="A591" s="1052"/>
      <c r="B591" s="1053"/>
      <c r="C591" s="934"/>
      <c r="D591" s="69"/>
      <c r="E591" s="772"/>
      <c r="F591" s="112"/>
    </row>
    <row r="592" spans="1:60" ht="15" customHeight="1" x14ac:dyDescent="0.25">
      <c r="A592" s="1321" t="s">
        <v>13519</v>
      </c>
      <c r="B592" s="1321"/>
      <c r="C592" s="1321"/>
      <c r="D592" s="1321"/>
      <c r="E592" s="1321"/>
      <c r="F592" s="1321"/>
    </row>
    <row r="593" spans="1:10" ht="15" customHeight="1" x14ac:dyDescent="0.25">
      <c r="A593" s="1171" t="s">
        <v>1</v>
      </c>
      <c r="B593" s="1171"/>
      <c r="C593" s="1171"/>
      <c r="D593" s="1171"/>
      <c r="E593" s="1171"/>
      <c r="F593" s="1171"/>
    </row>
    <row r="594" spans="1:10" ht="15" customHeight="1" x14ac:dyDescent="0.25">
      <c r="A594" s="1173" t="s">
        <v>14378</v>
      </c>
      <c r="B594" s="1173"/>
      <c r="C594" s="1173"/>
      <c r="D594" s="1173"/>
      <c r="E594" s="1173"/>
      <c r="F594" s="1173"/>
    </row>
    <row r="595" spans="1:10" ht="15" customHeight="1" x14ac:dyDescent="0.25">
      <c r="A595" s="1173" t="s">
        <v>2</v>
      </c>
      <c r="B595" s="1173"/>
      <c r="C595" s="1173"/>
      <c r="D595" s="1173"/>
      <c r="E595" s="1173"/>
      <c r="F595" s="1173"/>
    </row>
    <row r="596" spans="1:10" ht="15" customHeight="1" x14ac:dyDescent="0.25">
      <c r="A596" s="737"/>
      <c r="B596" s="750"/>
      <c r="C596" s="754"/>
      <c r="D596" s="755"/>
      <c r="E596" s="752"/>
      <c r="F596" s="753"/>
    </row>
    <row r="597" spans="1:10" ht="15" customHeight="1" x14ac:dyDescent="0.2">
      <c r="A597" s="1309" t="s">
        <v>29</v>
      </c>
      <c r="B597" s="1309"/>
      <c r="C597" s="1309"/>
      <c r="D597" s="1309"/>
      <c r="E597" s="1309"/>
      <c r="F597" s="1309"/>
    </row>
    <row r="598" spans="1:10" ht="15" customHeight="1" x14ac:dyDescent="0.2">
      <c r="A598" s="1309" t="s">
        <v>4</v>
      </c>
      <c r="B598" s="1309"/>
      <c r="C598" s="1309"/>
      <c r="D598" s="1309"/>
      <c r="E598" s="1309"/>
      <c r="F598" s="726">
        <v>6197697.5899999999</v>
      </c>
    </row>
    <row r="599" spans="1:10" ht="15" customHeight="1" x14ac:dyDescent="0.2">
      <c r="A599" s="1123" t="s">
        <v>5</v>
      </c>
      <c r="B599" s="1123" t="s">
        <v>23</v>
      </c>
      <c r="C599" s="1123" t="s">
        <v>22</v>
      </c>
      <c r="D599" s="1123" t="s">
        <v>8</v>
      </c>
      <c r="E599" s="1123" t="s">
        <v>9</v>
      </c>
      <c r="F599" s="1123" t="s">
        <v>6181</v>
      </c>
    </row>
    <row r="600" spans="1:10" ht="15" customHeight="1" x14ac:dyDescent="0.2">
      <c r="A600" s="61"/>
      <c r="B600" s="1"/>
      <c r="C600" s="2" t="s">
        <v>27</v>
      </c>
      <c r="D600" s="970">
        <v>4477188.55</v>
      </c>
      <c r="E600" s="40"/>
      <c r="F600" s="494">
        <f>F598+D600</f>
        <v>10674886.140000001</v>
      </c>
    </row>
    <row r="601" spans="1:10" ht="15" customHeight="1" x14ac:dyDescent="0.2">
      <c r="A601" s="61"/>
      <c r="B601" s="1"/>
      <c r="C601" s="2" t="s">
        <v>1084</v>
      </c>
      <c r="D601" s="62"/>
      <c r="E601" s="455"/>
      <c r="F601" s="494">
        <f>F600-E601</f>
        <v>10674886.140000001</v>
      </c>
    </row>
    <row r="602" spans="1:10" ht="15" customHeight="1" x14ac:dyDescent="0.2">
      <c r="A602" s="61"/>
      <c r="B602" s="1"/>
      <c r="C602" s="530" t="s">
        <v>2479</v>
      </c>
      <c r="D602" s="62"/>
      <c r="E602" s="455">
        <v>6471.31</v>
      </c>
      <c r="F602" s="494">
        <f t="shared" ref="F602:F665" si="12">F601-E602</f>
        <v>10668414.83</v>
      </c>
    </row>
    <row r="603" spans="1:10" ht="15" customHeight="1" x14ac:dyDescent="0.2">
      <c r="A603" s="61"/>
      <c r="B603" s="1"/>
      <c r="C603" s="530" t="s">
        <v>15049</v>
      </c>
      <c r="D603" s="40">
        <v>53800</v>
      </c>
      <c r="E603" s="455"/>
      <c r="F603" s="494">
        <f t="shared" si="12"/>
        <v>10668414.83</v>
      </c>
    </row>
    <row r="604" spans="1:10" ht="15" customHeight="1" x14ac:dyDescent="0.2">
      <c r="A604" s="61"/>
      <c r="B604" s="1"/>
      <c r="C604" s="2" t="s">
        <v>1083</v>
      </c>
      <c r="D604" s="62"/>
      <c r="E604" s="455">
        <v>500</v>
      </c>
      <c r="F604" s="494">
        <f t="shared" si="12"/>
        <v>10667914.83</v>
      </c>
    </row>
    <row r="605" spans="1:10" ht="15" customHeight="1" x14ac:dyDescent="0.2">
      <c r="A605" s="87"/>
      <c r="B605" s="27"/>
      <c r="C605" s="2" t="s">
        <v>1358</v>
      </c>
      <c r="D605" s="62"/>
      <c r="E605" s="717">
        <v>175</v>
      </c>
      <c r="F605" s="494">
        <f t="shared" si="12"/>
        <v>10667739.83</v>
      </c>
    </row>
    <row r="606" spans="1:10" ht="41.25" customHeight="1" x14ac:dyDescent="0.2">
      <c r="A606" s="1111">
        <v>44621</v>
      </c>
      <c r="B606" s="1112" t="s">
        <v>14404</v>
      </c>
      <c r="C606" s="1085" t="s">
        <v>14386</v>
      </c>
      <c r="D606" s="447"/>
      <c r="E606" s="1113">
        <v>11893.73</v>
      </c>
      <c r="F606" s="494">
        <f t="shared" si="12"/>
        <v>10655846.1</v>
      </c>
    </row>
    <row r="607" spans="1:10" ht="30" customHeight="1" x14ac:dyDescent="0.2">
      <c r="A607" s="1111">
        <v>44621</v>
      </c>
      <c r="B607" s="1112" t="s">
        <v>14405</v>
      </c>
      <c r="C607" s="1085" t="s">
        <v>14387</v>
      </c>
      <c r="D607" s="447"/>
      <c r="E607" s="1114">
        <v>79580.960000000006</v>
      </c>
      <c r="F607" s="494">
        <f t="shared" si="12"/>
        <v>10576265.139999999</v>
      </c>
      <c r="G607" s="25"/>
    </row>
    <row r="608" spans="1:10" ht="31.5" customHeight="1" x14ac:dyDescent="0.2">
      <c r="A608" s="1111">
        <v>44621</v>
      </c>
      <c r="B608" s="1112" t="s">
        <v>14406</v>
      </c>
      <c r="C608" s="905" t="s">
        <v>14388</v>
      </c>
      <c r="D608" s="900"/>
      <c r="E608" s="1115">
        <v>49720</v>
      </c>
      <c r="F608" s="494">
        <f t="shared" si="12"/>
        <v>10526545.139999999</v>
      </c>
      <c r="H608" s="857"/>
      <c r="I608" s="857"/>
      <c r="J608" s="857"/>
    </row>
    <row r="609" spans="1:61" ht="42.75" customHeight="1" x14ac:dyDescent="0.2">
      <c r="A609" s="1111">
        <v>44621</v>
      </c>
      <c r="B609" s="1112" t="s">
        <v>14407</v>
      </c>
      <c r="C609" s="905" t="s">
        <v>14389</v>
      </c>
      <c r="D609" s="1116"/>
      <c r="E609" s="1115">
        <v>77928</v>
      </c>
      <c r="F609" s="494">
        <f t="shared" si="12"/>
        <v>10448617.139999999</v>
      </c>
      <c r="G609" s="857"/>
      <c r="H609" s="857"/>
      <c r="I609" s="857"/>
      <c r="J609" s="857"/>
    </row>
    <row r="610" spans="1:61" ht="51" customHeight="1" x14ac:dyDescent="0.2">
      <c r="A610" s="1111">
        <v>44621</v>
      </c>
      <c r="B610" s="1112" t="s">
        <v>14408</v>
      </c>
      <c r="C610" s="905" t="s">
        <v>14390</v>
      </c>
      <c r="D610" s="1116"/>
      <c r="E610" s="1115">
        <v>48600</v>
      </c>
      <c r="F610" s="494">
        <f t="shared" si="12"/>
        <v>10400017.139999999</v>
      </c>
      <c r="G610" s="857"/>
      <c r="H610" s="857"/>
      <c r="I610" s="857"/>
      <c r="J610" s="857"/>
    </row>
    <row r="611" spans="1:61" ht="38.25" customHeight="1" x14ac:dyDescent="0.2">
      <c r="A611" s="1111">
        <v>44621</v>
      </c>
      <c r="B611" s="1112" t="s">
        <v>14409</v>
      </c>
      <c r="C611" s="905" t="s">
        <v>14391</v>
      </c>
      <c r="D611" s="1116"/>
      <c r="E611" s="1115">
        <v>546061.19999999995</v>
      </c>
      <c r="F611" s="494">
        <f t="shared" si="12"/>
        <v>9853955.9399999995</v>
      </c>
    </row>
    <row r="612" spans="1:61" ht="29.25" customHeight="1" x14ac:dyDescent="0.2">
      <c r="A612" s="1111">
        <v>44621</v>
      </c>
      <c r="B612" s="1112" t="s">
        <v>14410</v>
      </c>
      <c r="C612" s="905" t="s">
        <v>14392</v>
      </c>
      <c r="D612" s="1116"/>
      <c r="E612" s="1115">
        <v>102799.35</v>
      </c>
      <c r="F612" s="494">
        <f t="shared" si="12"/>
        <v>9751156.5899999999</v>
      </c>
    </row>
    <row r="613" spans="1:61" ht="28.5" customHeight="1" x14ac:dyDescent="0.2">
      <c r="A613" s="1111">
        <v>44621</v>
      </c>
      <c r="B613" s="1112" t="s">
        <v>14411</v>
      </c>
      <c r="C613" s="905" t="s">
        <v>14393</v>
      </c>
      <c r="D613" s="1116"/>
      <c r="E613" s="1115">
        <v>70443.05</v>
      </c>
      <c r="F613" s="494">
        <f t="shared" si="12"/>
        <v>9680713.5399999991</v>
      </c>
    </row>
    <row r="614" spans="1:61" ht="38.25" customHeight="1" x14ac:dyDescent="0.2">
      <c r="A614" s="1111">
        <v>44621</v>
      </c>
      <c r="B614" s="1112" t="s">
        <v>14412</v>
      </c>
      <c r="C614" s="905" t="s">
        <v>14394</v>
      </c>
      <c r="D614" s="1116"/>
      <c r="E614" s="1115">
        <v>25200</v>
      </c>
      <c r="F614" s="494">
        <f t="shared" si="12"/>
        <v>9655513.5399999991</v>
      </c>
    </row>
    <row r="615" spans="1:61" ht="27.75" customHeight="1" x14ac:dyDescent="0.2">
      <c r="A615" s="1111">
        <v>44621</v>
      </c>
      <c r="B615" s="1112" t="s">
        <v>14413</v>
      </c>
      <c r="C615" s="905" t="s">
        <v>14395</v>
      </c>
      <c r="D615" s="1116"/>
      <c r="E615" s="1115">
        <v>97858</v>
      </c>
      <c r="F615" s="494">
        <f t="shared" si="12"/>
        <v>9557655.5399999991</v>
      </c>
    </row>
    <row r="616" spans="1:61" s="452" customFormat="1" ht="30.75" customHeight="1" x14ac:dyDescent="0.2">
      <c r="A616" s="1111">
        <v>44621</v>
      </c>
      <c r="B616" s="1112" t="s">
        <v>14414</v>
      </c>
      <c r="C616" s="905" t="s">
        <v>14396</v>
      </c>
      <c r="D616" s="1116"/>
      <c r="E616" s="1115">
        <v>58606</v>
      </c>
      <c r="F616" s="494">
        <f t="shared" si="12"/>
        <v>9499049.5399999991</v>
      </c>
      <c r="G616" s="1046"/>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79"/>
      <c r="AD616" s="279"/>
      <c r="AE616" s="279"/>
      <c r="AF616" s="279"/>
      <c r="AG616" s="279"/>
      <c r="AH616" s="279"/>
      <c r="AI616" s="279"/>
      <c r="AJ616" s="279"/>
      <c r="AK616" s="279"/>
      <c r="AL616" s="279"/>
      <c r="AM616" s="279"/>
      <c r="AN616" s="279"/>
      <c r="AO616" s="279"/>
      <c r="AP616" s="279"/>
      <c r="AQ616" s="279"/>
      <c r="AR616" s="279"/>
      <c r="AS616" s="279"/>
      <c r="AT616" s="279"/>
      <c r="AU616" s="279"/>
      <c r="AV616" s="279"/>
      <c r="AW616" s="279"/>
      <c r="AX616" s="279"/>
      <c r="AY616" s="279"/>
      <c r="AZ616" s="279"/>
      <c r="BA616" s="279"/>
      <c r="BB616" s="279"/>
      <c r="BC616" s="279"/>
      <c r="BD616" s="279"/>
      <c r="BE616" s="279"/>
      <c r="BF616" s="279"/>
      <c r="BG616" s="279"/>
      <c r="BH616" s="279"/>
      <c r="BI616" s="902"/>
    </row>
    <row r="617" spans="1:61" s="452" customFormat="1" ht="41.25" customHeight="1" x14ac:dyDescent="0.2">
      <c r="A617" s="1111">
        <v>44621</v>
      </c>
      <c r="B617" s="1112" t="s">
        <v>14415</v>
      </c>
      <c r="C617" s="905" t="s">
        <v>14397</v>
      </c>
      <c r="D617" s="1116"/>
      <c r="E617" s="1115">
        <v>69350</v>
      </c>
      <c r="F617" s="494">
        <f t="shared" si="12"/>
        <v>9429699.5399999991</v>
      </c>
      <c r="G617" s="1046"/>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279"/>
      <c r="AE617" s="279"/>
      <c r="AF617" s="279"/>
      <c r="AG617" s="279"/>
      <c r="AH617" s="279"/>
      <c r="AI617" s="279"/>
      <c r="AJ617" s="279"/>
      <c r="AK617" s="279"/>
      <c r="AL617" s="279"/>
      <c r="AM617" s="279"/>
      <c r="AN617" s="279"/>
      <c r="AO617" s="279"/>
      <c r="AP617" s="279"/>
      <c r="AQ617" s="279"/>
      <c r="AR617" s="279"/>
      <c r="AS617" s="279"/>
      <c r="AT617" s="279"/>
      <c r="AU617" s="279"/>
      <c r="AV617" s="279"/>
      <c r="AW617" s="279"/>
      <c r="AX617" s="279"/>
      <c r="AY617" s="279"/>
      <c r="AZ617" s="279"/>
      <c r="BA617" s="279"/>
      <c r="BB617" s="279"/>
      <c r="BC617" s="279"/>
      <c r="BD617" s="279"/>
      <c r="BE617" s="279"/>
      <c r="BF617" s="279"/>
      <c r="BG617" s="279"/>
      <c r="BH617" s="279"/>
      <c r="BI617" s="902"/>
    </row>
    <row r="618" spans="1:61" s="235" customFormat="1" ht="35.25" customHeight="1" x14ac:dyDescent="0.2">
      <c r="A618" s="1111">
        <v>44621</v>
      </c>
      <c r="B618" s="1112" t="s">
        <v>14416</v>
      </c>
      <c r="C618" s="905" t="s">
        <v>14398</v>
      </c>
      <c r="D618" s="1116"/>
      <c r="E618" s="1115">
        <v>54150</v>
      </c>
      <c r="F618" s="494">
        <f t="shared" si="12"/>
        <v>9375549.5399999991</v>
      </c>
      <c r="G618" s="279"/>
      <c r="H618" s="279"/>
      <c r="I618" s="279"/>
      <c r="J618" s="279"/>
      <c r="K618" s="279"/>
      <c r="L618" s="279"/>
      <c r="M618" s="279"/>
      <c r="N618" s="279"/>
      <c r="O618" s="279"/>
      <c r="P618" s="279"/>
      <c r="Q618" s="279"/>
      <c r="R618" s="279"/>
      <c r="S618" s="279"/>
      <c r="T618" s="279"/>
      <c r="U618" s="279"/>
      <c r="V618" s="279"/>
      <c r="W618" s="279"/>
      <c r="X618" s="279"/>
      <c r="Y618" s="279"/>
      <c r="Z618" s="279"/>
      <c r="AA618" s="279"/>
      <c r="AB618" s="279"/>
      <c r="AC618" s="279"/>
      <c r="AD618" s="279"/>
      <c r="AE618" s="279"/>
      <c r="AF618" s="279"/>
      <c r="AG618" s="279"/>
      <c r="AH618" s="279"/>
      <c r="AI618" s="279"/>
      <c r="AJ618" s="279"/>
      <c r="AK618" s="279"/>
      <c r="AL618" s="279"/>
      <c r="AM618" s="279"/>
      <c r="AN618" s="279"/>
      <c r="AO618" s="279"/>
      <c r="AP618" s="279"/>
      <c r="AQ618" s="279"/>
      <c r="AR618" s="279"/>
      <c r="AS618" s="279"/>
      <c r="AT618" s="279"/>
      <c r="AU618" s="279"/>
      <c r="AV618" s="279"/>
      <c r="AW618" s="279"/>
      <c r="AX618" s="279"/>
      <c r="AY618" s="279"/>
      <c r="AZ618" s="279"/>
      <c r="BA618" s="279"/>
      <c r="BB618" s="279"/>
      <c r="BC618" s="279"/>
      <c r="BD618" s="279"/>
      <c r="BE618" s="279"/>
      <c r="BF618" s="279"/>
      <c r="BG618" s="279"/>
      <c r="BH618" s="279"/>
    </row>
    <row r="619" spans="1:61" s="235" customFormat="1" ht="39.75" customHeight="1" x14ac:dyDescent="0.2">
      <c r="A619" s="1111">
        <v>44621</v>
      </c>
      <c r="B619" s="1112" t="s">
        <v>14417</v>
      </c>
      <c r="C619" s="905" t="s">
        <v>14399</v>
      </c>
      <c r="D619" s="1116"/>
      <c r="E619" s="1115">
        <v>64127.5</v>
      </c>
      <c r="F619" s="494">
        <f t="shared" si="12"/>
        <v>9311422.0399999991</v>
      </c>
      <c r="G619" s="279"/>
      <c r="H619" s="279"/>
      <c r="I619" s="279"/>
      <c r="J619" s="279"/>
      <c r="K619" s="279"/>
      <c r="L619" s="279"/>
      <c r="M619" s="279"/>
      <c r="N619" s="279"/>
      <c r="O619" s="279"/>
      <c r="P619" s="279"/>
      <c r="Q619" s="279"/>
      <c r="R619" s="279"/>
      <c r="S619" s="279"/>
      <c r="T619" s="279"/>
      <c r="U619" s="279"/>
      <c r="V619" s="279"/>
      <c r="W619" s="279"/>
      <c r="X619" s="279"/>
      <c r="Y619" s="279"/>
      <c r="Z619" s="279"/>
      <c r="AA619" s="279"/>
      <c r="AB619" s="279"/>
      <c r="AC619" s="279"/>
      <c r="AD619" s="279"/>
      <c r="AE619" s="279"/>
      <c r="AF619" s="279"/>
      <c r="AG619" s="279"/>
      <c r="AH619" s="279"/>
      <c r="AI619" s="279"/>
      <c r="AJ619" s="279"/>
      <c r="AK619" s="279"/>
      <c r="AL619" s="279"/>
      <c r="AM619" s="279"/>
      <c r="AN619" s="279"/>
      <c r="AO619" s="279"/>
      <c r="AP619" s="279"/>
      <c r="AQ619" s="279"/>
      <c r="AR619" s="279"/>
      <c r="AS619" s="279"/>
      <c r="AT619" s="279"/>
      <c r="AU619" s="279"/>
      <c r="AV619" s="279"/>
      <c r="AW619" s="279"/>
      <c r="AX619" s="279"/>
      <c r="AY619" s="279"/>
      <c r="AZ619" s="279"/>
      <c r="BA619" s="279"/>
      <c r="BB619" s="279"/>
      <c r="BC619" s="279"/>
      <c r="BD619" s="279"/>
      <c r="BE619" s="279"/>
      <c r="BF619" s="279"/>
      <c r="BG619" s="279"/>
      <c r="BH619" s="279"/>
    </row>
    <row r="620" spans="1:61" s="235" customFormat="1" ht="32.25" customHeight="1" x14ac:dyDescent="0.2">
      <c r="A620" s="1111">
        <v>44621</v>
      </c>
      <c r="B620" s="1112" t="s">
        <v>14418</v>
      </c>
      <c r="C620" s="905" t="s">
        <v>14400</v>
      </c>
      <c r="D620" s="1116"/>
      <c r="E620" s="1115">
        <v>28034.53</v>
      </c>
      <c r="F620" s="494">
        <f t="shared" si="12"/>
        <v>9283387.5099999998</v>
      </c>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279"/>
      <c r="AE620" s="279"/>
      <c r="AF620" s="279"/>
      <c r="AG620" s="279"/>
      <c r="AH620" s="279"/>
      <c r="AI620" s="279"/>
      <c r="AJ620" s="279"/>
      <c r="AK620" s="279"/>
      <c r="AL620" s="279"/>
      <c r="AM620" s="279"/>
      <c r="AN620" s="279"/>
      <c r="AO620" s="279"/>
      <c r="AP620" s="279"/>
      <c r="AQ620" s="279"/>
      <c r="AR620" s="279"/>
      <c r="AS620" s="279"/>
      <c r="AT620" s="279"/>
      <c r="AU620" s="279"/>
      <c r="AV620" s="279"/>
      <c r="AW620" s="279"/>
      <c r="AX620" s="279"/>
      <c r="AY620" s="279"/>
      <c r="AZ620" s="279"/>
      <c r="BA620" s="279"/>
      <c r="BB620" s="279"/>
      <c r="BC620" s="279"/>
      <c r="BD620" s="279"/>
      <c r="BE620" s="279"/>
      <c r="BF620" s="279"/>
      <c r="BG620" s="279"/>
      <c r="BH620" s="279"/>
    </row>
    <row r="621" spans="1:61" s="235" customFormat="1" ht="35.25" customHeight="1" x14ac:dyDescent="0.2">
      <c r="A621" s="1111">
        <v>44621</v>
      </c>
      <c r="B621" s="1112" t="s">
        <v>14419</v>
      </c>
      <c r="C621" s="905" t="s">
        <v>14401</v>
      </c>
      <c r="D621" s="1116"/>
      <c r="E621" s="1115">
        <v>73168</v>
      </c>
      <c r="F621" s="494">
        <f t="shared" si="12"/>
        <v>9210219.5099999998</v>
      </c>
      <c r="G621" s="279"/>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79"/>
      <c r="AD621" s="279"/>
      <c r="AE621" s="279"/>
      <c r="AF621" s="279"/>
      <c r="AG621" s="279"/>
      <c r="AH621" s="279"/>
      <c r="AI621" s="279"/>
      <c r="AJ621" s="279"/>
      <c r="AK621" s="279"/>
      <c r="AL621" s="279"/>
      <c r="AM621" s="279"/>
      <c r="AN621" s="279"/>
      <c r="AO621" s="279"/>
      <c r="AP621" s="279"/>
      <c r="AQ621" s="279"/>
      <c r="AR621" s="279"/>
      <c r="AS621" s="279"/>
      <c r="AT621" s="279"/>
      <c r="AU621" s="279"/>
      <c r="AV621" s="279"/>
      <c r="AW621" s="279"/>
      <c r="AX621" s="279"/>
      <c r="AY621" s="279"/>
      <c r="AZ621" s="279"/>
      <c r="BA621" s="279"/>
      <c r="BB621" s="279"/>
      <c r="BC621" s="279"/>
      <c r="BD621" s="279"/>
      <c r="BE621" s="279"/>
      <c r="BF621" s="279"/>
      <c r="BG621" s="279"/>
      <c r="BH621" s="279"/>
    </row>
    <row r="622" spans="1:61" s="235" customFormat="1" ht="28.5" customHeight="1" x14ac:dyDescent="0.2">
      <c r="A622" s="1111">
        <v>44621</v>
      </c>
      <c r="B622" s="1112" t="s">
        <v>14420</v>
      </c>
      <c r="C622" s="905" t="s">
        <v>14402</v>
      </c>
      <c r="D622" s="1116"/>
      <c r="E622" s="1115">
        <v>70908.399999999994</v>
      </c>
      <c r="F622" s="494">
        <f t="shared" si="12"/>
        <v>9139311.1099999994</v>
      </c>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279"/>
      <c r="AF622" s="279"/>
      <c r="AG622" s="279"/>
      <c r="AH622" s="279"/>
      <c r="AI622" s="279"/>
      <c r="AJ622" s="279"/>
      <c r="AK622" s="279"/>
      <c r="AL622" s="279"/>
      <c r="AM622" s="279"/>
      <c r="AN622" s="279"/>
      <c r="AO622" s="279"/>
      <c r="AP622" s="279"/>
      <c r="AQ622" s="279"/>
      <c r="AR622" s="279"/>
      <c r="AS622" s="279"/>
      <c r="AT622" s="279"/>
      <c r="AU622" s="279"/>
      <c r="AV622" s="279"/>
      <c r="AW622" s="279"/>
      <c r="AX622" s="279"/>
      <c r="AY622" s="279"/>
      <c r="AZ622" s="279"/>
      <c r="BA622" s="279"/>
      <c r="BB622" s="279"/>
      <c r="BC622" s="279"/>
      <c r="BD622" s="279"/>
      <c r="BE622" s="279"/>
      <c r="BF622" s="279"/>
      <c r="BG622" s="279"/>
      <c r="BH622" s="279"/>
    </row>
    <row r="623" spans="1:61" s="235" customFormat="1" ht="36.75" customHeight="1" x14ac:dyDescent="0.2">
      <c r="A623" s="1111">
        <v>44621</v>
      </c>
      <c r="B623" s="1112" t="s">
        <v>14421</v>
      </c>
      <c r="C623" s="905" t="s">
        <v>14403</v>
      </c>
      <c r="D623" s="1116"/>
      <c r="E623" s="1115">
        <v>36653.230000000003</v>
      </c>
      <c r="F623" s="494">
        <f t="shared" si="12"/>
        <v>9102657.879999999</v>
      </c>
      <c r="G623" s="279"/>
      <c r="H623" s="279"/>
      <c r="I623" s="279"/>
      <c r="J623" s="279"/>
      <c r="K623" s="279"/>
      <c r="L623" s="279"/>
      <c r="M623" s="279"/>
      <c r="N623" s="279"/>
      <c r="O623" s="279"/>
      <c r="P623" s="279"/>
      <c r="Q623" s="279"/>
      <c r="R623" s="279"/>
      <c r="S623" s="279"/>
      <c r="T623" s="279"/>
      <c r="U623" s="279"/>
      <c r="V623" s="279"/>
      <c r="W623" s="279"/>
      <c r="X623" s="279"/>
      <c r="Y623" s="279"/>
      <c r="Z623" s="279"/>
      <c r="AA623" s="279"/>
      <c r="AB623" s="279"/>
      <c r="AC623" s="279"/>
      <c r="AD623" s="279"/>
      <c r="AE623" s="279"/>
      <c r="AF623" s="279"/>
      <c r="AG623" s="279"/>
      <c r="AH623" s="279"/>
      <c r="AI623" s="279"/>
      <c r="AJ623" s="279"/>
      <c r="AK623" s="279"/>
      <c r="AL623" s="279"/>
      <c r="AM623" s="279"/>
      <c r="AN623" s="279"/>
      <c r="AO623" s="279"/>
      <c r="AP623" s="279"/>
      <c r="AQ623" s="279"/>
      <c r="AR623" s="279"/>
      <c r="AS623" s="279"/>
      <c r="AT623" s="279"/>
      <c r="AU623" s="279"/>
      <c r="AV623" s="279"/>
      <c r="AW623" s="279"/>
      <c r="AX623" s="279"/>
      <c r="AY623" s="279"/>
      <c r="AZ623" s="279"/>
      <c r="BA623" s="279"/>
      <c r="BB623" s="279"/>
      <c r="BC623" s="279"/>
      <c r="BD623" s="279"/>
      <c r="BE623" s="279"/>
      <c r="BF623" s="279"/>
      <c r="BG623" s="279"/>
      <c r="BH623" s="279"/>
    </row>
    <row r="624" spans="1:61" s="235" customFormat="1" ht="41.25" customHeight="1" x14ac:dyDescent="0.2">
      <c r="A624" s="1111">
        <v>44624</v>
      </c>
      <c r="B624" s="1112" t="s">
        <v>14460</v>
      </c>
      <c r="C624" s="905" t="s">
        <v>14458</v>
      </c>
      <c r="D624" s="1116"/>
      <c r="E624" s="1115">
        <v>39600</v>
      </c>
      <c r="F624" s="494">
        <f t="shared" si="12"/>
        <v>9063057.879999999</v>
      </c>
      <c r="G624" s="279"/>
      <c r="H624" s="279"/>
      <c r="I624" s="279"/>
      <c r="J624" s="279"/>
      <c r="K624" s="279"/>
      <c r="L624" s="279"/>
      <c r="M624" s="279"/>
      <c r="N624" s="279"/>
      <c r="O624" s="279"/>
      <c r="P624" s="279"/>
      <c r="Q624" s="279"/>
      <c r="R624" s="279"/>
      <c r="S624" s="279"/>
      <c r="T624" s="279"/>
      <c r="U624" s="279"/>
      <c r="V624" s="279"/>
      <c r="W624" s="279"/>
      <c r="X624" s="279"/>
      <c r="Y624" s="279"/>
      <c r="Z624" s="279"/>
      <c r="AA624" s="279"/>
      <c r="AB624" s="279"/>
      <c r="AC624" s="279"/>
      <c r="AD624" s="279"/>
      <c r="AE624" s="279"/>
      <c r="AF624" s="279"/>
      <c r="AG624" s="279"/>
      <c r="AH624" s="279"/>
      <c r="AI624" s="279"/>
      <c r="AJ624" s="279"/>
      <c r="AK624" s="279"/>
      <c r="AL624" s="279"/>
      <c r="AM624" s="279"/>
      <c r="AN624" s="279"/>
      <c r="AO624" s="279"/>
      <c r="AP624" s="279"/>
      <c r="AQ624" s="279"/>
      <c r="AR624" s="279"/>
      <c r="AS624" s="279"/>
      <c r="AT624" s="279"/>
      <c r="AU624" s="279"/>
      <c r="AV624" s="279"/>
      <c r="AW624" s="279"/>
      <c r="AX624" s="279"/>
      <c r="AY624" s="279"/>
      <c r="AZ624" s="279"/>
      <c r="BA624" s="279"/>
      <c r="BB624" s="279"/>
      <c r="BC624" s="279"/>
      <c r="BD624" s="279"/>
      <c r="BE624" s="279"/>
      <c r="BF624" s="279"/>
      <c r="BG624" s="279"/>
      <c r="BH624" s="279"/>
    </row>
    <row r="625" spans="1:60" s="235" customFormat="1" ht="32.25" customHeight="1" x14ac:dyDescent="0.2">
      <c r="A625" s="1111">
        <v>44624</v>
      </c>
      <c r="B625" s="1112" t="s">
        <v>14461</v>
      </c>
      <c r="C625" s="905" t="s">
        <v>14459</v>
      </c>
      <c r="D625" s="1116"/>
      <c r="E625" s="1115">
        <v>399411.44</v>
      </c>
      <c r="F625" s="494">
        <f t="shared" si="12"/>
        <v>8663646.4399999995</v>
      </c>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279"/>
      <c r="AE625" s="279"/>
      <c r="AF625" s="279"/>
      <c r="AG625" s="279"/>
      <c r="AH625" s="279"/>
      <c r="AI625" s="279"/>
      <c r="AJ625" s="279"/>
      <c r="AK625" s="279"/>
      <c r="AL625" s="279"/>
      <c r="AM625" s="279"/>
      <c r="AN625" s="279"/>
      <c r="AO625" s="279"/>
      <c r="AP625" s="279"/>
      <c r="AQ625" s="279"/>
      <c r="AR625" s="279"/>
      <c r="AS625" s="279"/>
      <c r="AT625" s="279"/>
      <c r="AU625" s="279"/>
      <c r="AV625" s="279"/>
      <c r="AW625" s="279"/>
      <c r="AX625" s="279"/>
      <c r="AY625" s="279"/>
      <c r="AZ625" s="279"/>
      <c r="BA625" s="279"/>
      <c r="BB625" s="279"/>
      <c r="BC625" s="279"/>
      <c r="BD625" s="279"/>
      <c r="BE625" s="279"/>
      <c r="BF625" s="279"/>
      <c r="BG625" s="279"/>
      <c r="BH625" s="279"/>
    </row>
    <row r="626" spans="1:60" s="745" customFormat="1" ht="40.5" customHeight="1" x14ac:dyDescent="0.25">
      <c r="A626" s="1111">
        <v>44627</v>
      </c>
      <c r="B626" s="1112" t="s">
        <v>14615</v>
      </c>
      <c r="C626" s="905" t="s">
        <v>14614</v>
      </c>
      <c r="D626" s="1116"/>
      <c r="E626" s="1115">
        <v>179309.29</v>
      </c>
      <c r="F626" s="494">
        <f t="shared" si="12"/>
        <v>8484337.1500000004</v>
      </c>
      <c r="G626" s="279"/>
      <c r="H626" s="744"/>
      <c r="I626" s="744"/>
      <c r="J626" s="744"/>
      <c r="K626" s="744"/>
      <c r="L626" s="744"/>
      <c r="M626" s="744"/>
      <c r="N626" s="744"/>
      <c r="O626" s="744"/>
      <c r="P626" s="744"/>
      <c r="Q626" s="744"/>
      <c r="R626" s="744"/>
      <c r="S626" s="744"/>
      <c r="T626" s="744"/>
      <c r="U626" s="744"/>
      <c r="V626" s="744"/>
      <c r="W626" s="744"/>
      <c r="X626" s="744"/>
      <c r="Y626" s="744"/>
      <c r="Z626" s="744"/>
      <c r="AA626" s="744"/>
      <c r="AB626" s="744"/>
      <c r="AC626" s="744"/>
      <c r="AD626" s="744"/>
      <c r="AE626" s="744"/>
      <c r="AF626" s="744"/>
      <c r="AG626" s="744"/>
      <c r="AH626" s="744"/>
      <c r="AI626" s="744"/>
      <c r="AJ626" s="744"/>
      <c r="AK626" s="744"/>
      <c r="AL626" s="744"/>
      <c r="AM626" s="744"/>
      <c r="AN626" s="744"/>
      <c r="AO626" s="744"/>
      <c r="AP626" s="744"/>
      <c r="AQ626" s="744"/>
      <c r="AR626" s="744"/>
      <c r="AS626" s="744"/>
      <c r="AT626" s="744"/>
      <c r="AU626" s="744"/>
      <c r="AV626" s="744"/>
      <c r="AW626" s="744"/>
      <c r="AX626" s="744"/>
      <c r="AY626" s="744"/>
      <c r="AZ626" s="744"/>
      <c r="BA626" s="744"/>
      <c r="BB626" s="744"/>
      <c r="BC626" s="744"/>
      <c r="BD626" s="744"/>
      <c r="BE626" s="744"/>
      <c r="BF626" s="744"/>
      <c r="BG626" s="744"/>
      <c r="BH626" s="744"/>
    </row>
    <row r="627" spans="1:60" s="745" customFormat="1" ht="42" customHeight="1" x14ac:dyDescent="0.25">
      <c r="A627" s="1111">
        <v>44628</v>
      </c>
      <c r="B627" s="1112" t="s">
        <v>14604</v>
      </c>
      <c r="C627" s="905" t="s">
        <v>14594</v>
      </c>
      <c r="D627" s="1116"/>
      <c r="E627" s="1115">
        <v>7020</v>
      </c>
      <c r="F627" s="494">
        <f t="shared" si="12"/>
        <v>8477317.1500000004</v>
      </c>
      <c r="G627" s="279"/>
      <c r="H627" s="744"/>
      <c r="I627" s="744"/>
      <c r="J627" s="744"/>
      <c r="K627" s="744"/>
      <c r="L627" s="744"/>
      <c r="M627" s="744"/>
      <c r="N627" s="744"/>
      <c r="O627" s="744"/>
      <c r="P627" s="744"/>
      <c r="Q627" s="744"/>
      <c r="R627" s="744"/>
      <c r="S627" s="744"/>
      <c r="T627" s="744"/>
      <c r="U627" s="744"/>
      <c r="V627" s="744"/>
      <c r="W627" s="744"/>
      <c r="X627" s="744"/>
      <c r="Y627" s="744"/>
      <c r="Z627" s="744"/>
      <c r="AA627" s="744"/>
      <c r="AB627" s="744"/>
      <c r="AC627" s="744"/>
      <c r="AD627" s="744"/>
      <c r="AE627" s="744"/>
      <c r="AF627" s="744"/>
      <c r="AG627" s="744"/>
      <c r="AH627" s="744"/>
      <c r="AI627" s="744"/>
      <c r="AJ627" s="744"/>
      <c r="AK627" s="744"/>
      <c r="AL627" s="744"/>
      <c r="AM627" s="744"/>
      <c r="AN627" s="744"/>
      <c r="AO627" s="744"/>
      <c r="AP627" s="744"/>
      <c r="AQ627" s="744"/>
      <c r="AR627" s="744"/>
      <c r="AS627" s="744"/>
      <c r="AT627" s="744"/>
      <c r="AU627" s="744"/>
      <c r="AV627" s="744"/>
      <c r="AW627" s="744"/>
      <c r="AX627" s="744"/>
      <c r="AY627" s="744"/>
      <c r="AZ627" s="744"/>
      <c r="BA627" s="744"/>
      <c r="BB627" s="744"/>
      <c r="BC627" s="744"/>
      <c r="BD627" s="744"/>
      <c r="BE627" s="744"/>
      <c r="BF627" s="744"/>
      <c r="BG627" s="744"/>
      <c r="BH627" s="744"/>
    </row>
    <row r="628" spans="1:60" s="745" customFormat="1" ht="35.25" customHeight="1" x14ac:dyDescent="0.25">
      <c r="A628" s="1111">
        <v>44628</v>
      </c>
      <c r="B628" s="1112" t="s">
        <v>14605</v>
      </c>
      <c r="C628" s="905" t="s">
        <v>14595</v>
      </c>
      <c r="D628" s="1116"/>
      <c r="E628" s="1115">
        <v>7236</v>
      </c>
      <c r="F628" s="494">
        <f t="shared" si="12"/>
        <v>8470081.1500000004</v>
      </c>
      <c r="G628" s="279"/>
      <c r="H628" s="744"/>
      <c r="I628" s="744"/>
      <c r="J628" s="744"/>
      <c r="K628" s="744"/>
      <c r="L628" s="744"/>
      <c r="M628" s="744"/>
      <c r="N628" s="744"/>
      <c r="O628" s="744"/>
      <c r="P628" s="744"/>
      <c r="Q628" s="744"/>
      <c r="R628" s="744"/>
      <c r="S628" s="744"/>
      <c r="T628" s="744"/>
      <c r="U628" s="744"/>
      <c r="V628" s="744"/>
      <c r="W628" s="744"/>
      <c r="X628" s="744"/>
      <c r="Y628" s="744"/>
      <c r="Z628" s="744"/>
      <c r="AA628" s="744"/>
      <c r="AB628" s="744"/>
      <c r="AC628" s="744"/>
      <c r="AD628" s="744"/>
      <c r="AE628" s="744"/>
      <c r="AF628" s="744"/>
      <c r="AG628" s="744"/>
      <c r="AH628" s="744"/>
      <c r="AI628" s="744"/>
      <c r="AJ628" s="744"/>
      <c r="AK628" s="744"/>
      <c r="AL628" s="744"/>
      <c r="AM628" s="744"/>
      <c r="AN628" s="744"/>
      <c r="AO628" s="744"/>
      <c r="AP628" s="744"/>
      <c r="AQ628" s="744"/>
      <c r="AR628" s="744"/>
      <c r="AS628" s="744"/>
      <c r="AT628" s="744"/>
      <c r="AU628" s="744"/>
      <c r="AV628" s="744"/>
      <c r="AW628" s="744"/>
      <c r="AX628" s="744"/>
      <c r="AY628" s="744"/>
      <c r="AZ628" s="744"/>
      <c r="BA628" s="744"/>
      <c r="BB628" s="744"/>
      <c r="BC628" s="744"/>
      <c r="BD628" s="744"/>
      <c r="BE628" s="744"/>
      <c r="BF628" s="744"/>
      <c r="BG628" s="744"/>
      <c r="BH628" s="744"/>
    </row>
    <row r="629" spans="1:60" s="745" customFormat="1" ht="28.5" customHeight="1" x14ac:dyDescent="0.25">
      <c r="A629" s="1111">
        <v>44628</v>
      </c>
      <c r="B629" s="1112" t="s">
        <v>14606</v>
      </c>
      <c r="C629" s="905" t="s">
        <v>14596</v>
      </c>
      <c r="D629" s="1116"/>
      <c r="E629" s="1115">
        <v>14850</v>
      </c>
      <c r="F629" s="494">
        <f t="shared" si="12"/>
        <v>8455231.1500000004</v>
      </c>
      <c r="G629" s="279"/>
      <c r="H629" s="744"/>
      <c r="I629" s="744"/>
      <c r="J629" s="744"/>
      <c r="K629" s="744"/>
      <c r="L629" s="744"/>
      <c r="M629" s="744"/>
      <c r="N629" s="744"/>
      <c r="O629" s="744"/>
      <c r="P629" s="744"/>
      <c r="Q629" s="744"/>
      <c r="R629" s="744"/>
      <c r="S629" s="744"/>
      <c r="T629" s="744"/>
      <c r="U629" s="744"/>
      <c r="V629" s="744"/>
      <c r="W629" s="744"/>
      <c r="X629" s="744"/>
      <c r="Y629" s="744"/>
      <c r="Z629" s="744"/>
      <c r="AA629" s="744"/>
      <c r="AB629" s="744"/>
      <c r="AC629" s="744"/>
      <c r="AD629" s="744"/>
      <c r="AE629" s="744"/>
      <c r="AF629" s="744"/>
      <c r="AG629" s="744"/>
      <c r="AH629" s="744"/>
      <c r="AI629" s="744"/>
      <c r="AJ629" s="744"/>
      <c r="AK629" s="744"/>
      <c r="AL629" s="744"/>
      <c r="AM629" s="744"/>
      <c r="AN629" s="744"/>
      <c r="AO629" s="744"/>
      <c r="AP629" s="744"/>
      <c r="AQ629" s="744"/>
      <c r="AR629" s="744"/>
      <c r="AS629" s="744"/>
      <c r="AT629" s="744"/>
      <c r="AU629" s="744"/>
      <c r="AV629" s="744"/>
      <c r="AW629" s="744"/>
      <c r="AX629" s="744"/>
      <c r="AY629" s="744"/>
      <c r="AZ629" s="744"/>
      <c r="BA629" s="744"/>
      <c r="BB629" s="744"/>
      <c r="BC629" s="744"/>
      <c r="BD629" s="744"/>
      <c r="BE629" s="744"/>
      <c r="BF629" s="744"/>
      <c r="BG629" s="744"/>
      <c r="BH629" s="744"/>
    </row>
    <row r="630" spans="1:60" s="745" customFormat="1" ht="44.25" customHeight="1" x14ac:dyDescent="0.25">
      <c r="A630" s="1111">
        <v>44628</v>
      </c>
      <c r="B630" s="1112" t="s">
        <v>14607</v>
      </c>
      <c r="C630" s="905" t="s">
        <v>14597</v>
      </c>
      <c r="D630" s="1116"/>
      <c r="E630" s="1115">
        <v>25200</v>
      </c>
      <c r="F630" s="494">
        <f t="shared" si="12"/>
        <v>8430031.1500000004</v>
      </c>
      <c r="G630" s="279"/>
      <c r="H630" s="744"/>
      <c r="I630" s="744"/>
      <c r="J630" s="744"/>
      <c r="K630" s="744"/>
      <c r="L630" s="744"/>
      <c r="M630" s="744"/>
      <c r="N630" s="744"/>
      <c r="O630" s="744"/>
      <c r="P630" s="744"/>
      <c r="Q630" s="744"/>
      <c r="R630" s="744"/>
      <c r="S630" s="744"/>
      <c r="T630" s="744"/>
      <c r="U630" s="744"/>
      <c r="V630" s="744"/>
      <c r="W630" s="744"/>
      <c r="X630" s="744"/>
      <c r="Y630" s="744"/>
      <c r="Z630" s="744"/>
      <c r="AA630" s="744"/>
      <c r="AB630" s="744"/>
      <c r="AC630" s="744"/>
      <c r="AD630" s="744"/>
      <c r="AE630" s="744"/>
      <c r="AF630" s="744"/>
      <c r="AG630" s="744"/>
      <c r="AH630" s="744"/>
      <c r="AI630" s="744"/>
      <c r="AJ630" s="744"/>
      <c r="AK630" s="744"/>
      <c r="AL630" s="744"/>
      <c r="AM630" s="744"/>
      <c r="AN630" s="744"/>
      <c r="AO630" s="744"/>
      <c r="AP630" s="744"/>
      <c r="AQ630" s="744"/>
      <c r="AR630" s="744"/>
      <c r="AS630" s="744"/>
      <c r="AT630" s="744"/>
      <c r="AU630" s="744"/>
      <c r="AV630" s="744"/>
      <c r="AW630" s="744"/>
      <c r="AX630" s="744"/>
      <c r="AY630" s="744"/>
      <c r="AZ630" s="744"/>
      <c r="BA630" s="744"/>
      <c r="BB630" s="744"/>
      <c r="BC630" s="744"/>
      <c r="BD630" s="744"/>
      <c r="BE630" s="744"/>
      <c r="BF630" s="744"/>
      <c r="BG630" s="744"/>
      <c r="BH630" s="744"/>
    </row>
    <row r="631" spans="1:60" s="745" customFormat="1" ht="37.5" customHeight="1" x14ac:dyDescent="0.25">
      <c r="A631" s="1111">
        <v>44628</v>
      </c>
      <c r="B631" s="1112" t="s">
        <v>14608</v>
      </c>
      <c r="C631" s="905" t="s">
        <v>14598</v>
      </c>
      <c r="D631" s="1116"/>
      <c r="E631" s="1115">
        <v>15840</v>
      </c>
      <c r="F631" s="494">
        <f t="shared" si="12"/>
        <v>8414191.1500000004</v>
      </c>
      <c r="G631" s="279"/>
      <c r="H631" s="744"/>
      <c r="I631" s="744"/>
      <c r="J631" s="744"/>
      <c r="K631" s="744"/>
      <c r="L631" s="744"/>
      <c r="M631" s="744"/>
      <c r="N631" s="744"/>
      <c r="O631" s="744"/>
      <c r="P631" s="744"/>
      <c r="Q631" s="744"/>
      <c r="R631" s="744"/>
      <c r="S631" s="744"/>
      <c r="T631" s="744"/>
      <c r="U631" s="744"/>
      <c r="V631" s="744"/>
      <c r="W631" s="744"/>
      <c r="X631" s="744"/>
      <c r="Y631" s="744"/>
      <c r="Z631" s="744"/>
      <c r="AA631" s="744"/>
      <c r="AB631" s="744"/>
      <c r="AC631" s="744"/>
      <c r="AD631" s="744"/>
      <c r="AE631" s="744"/>
      <c r="AF631" s="744"/>
      <c r="AG631" s="744"/>
      <c r="AH631" s="744"/>
      <c r="AI631" s="744"/>
      <c r="AJ631" s="744"/>
      <c r="AK631" s="744"/>
      <c r="AL631" s="744"/>
      <c r="AM631" s="744"/>
      <c r="AN631" s="744"/>
      <c r="AO631" s="744"/>
      <c r="AP631" s="744"/>
      <c r="AQ631" s="744"/>
      <c r="AR631" s="744"/>
      <c r="AS631" s="744"/>
      <c r="AT631" s="744"/>
      <c r="AU631" s="744"/>
      <c r="AV631" s="744"/>
      <c r="AW631" s="744"/>
      <c r="AX631" s="744"/>
      <c r="AY631" s="744"/>
      <c r="AZ631" s="744"/>
      <c r="BA631" s="744"/>
      <c r="BB631" s="744"/>
      <c r="BC631" s="744"/>
      <c r="BD631" s="744"/>
      <c r="BE631" s="744"/>
      <c r="BF631" s="744"/>
      <c r="BG631" s="744"/>
      <c r="BH631" s="744"/>
    </row>
    <row r="632" spans="1:60" s="745" customFormat="1" ht="49.5" customHeight="1" x14ac:dyDescent="0.25">
      <c r="A632" s="1111">
        <v>44628</v>
      </c>
      <c r="B632" s="1112" t="s">
        <v>14609</v>
      </c>
      <c r="C632" s="905" t="s">
        <v>14599</v>
      </c>
      <c r="D632" s="1010"/>
      <c r="E632" s="1115">
        <v>121779.2</v>
      </c>
      <c r="F632" s="494">
        <f t="shared" si="12"/>
        <v>8292411.9500000002</v>
      </c>
      <c r="G632" s="279"/>
      <c r="H632" s="744"/>
      <c r="I632" s="744"/>
      <c r="J632" s="744"/>
      <c r="K632" s="744"/>
      <c r="L632" s="744"/>
      <c r="M632" s="744"/>
      <c r="N632" s="744"/>
      <c r="O632" s="744"/>
      <c r="P632" s="744"/>
      <c r="Q632" s="744"/>
      <c r="R632" s="744"/>
      <c r="S632" s="744"/>
      <c r="T632" s="744"/>
      <c r="U632" s="744"/>
      <c r="V632" s="744"/>
      <c r="W632" s="744"/>
      <c r="X632" s="744"/>
      <c r="Y632" s="744"/>
      <c r="Z632" s="744"/>
      <c r="AA632" s="744"/>
      <c r="AB632" s="744"/>
      <c r="AC632" s="744"/>
      <c r="AD632" s="744"/>
      <c r="AE632" s="744"/>
      <c r="AF632" s="744"/>
      <c r="AG632" s="744"/>
      <c r="AH632" s="744"/>
      <c r="AI632" s="744"/>
      <c r="AJ632" s="744"/>
      <c r="AK632" s="744"/>
      <c r="AL632" s="744"/>
      <c r="AM632" s="744"/>
      <c r="AN632" s="744"/>
      <c r="AO632" s="744"/>
      <c r="AP632" s="744"/>
      <c r="AQ632" s="744"/>
      <c r="AR632" s="744"/>
      <c r="AS632" s="744"/>
      <c r="AT632" s="744"/>
      <c r="AU632" s="744"/>
      <c r="AV632" s="744"/>
      <c r="AW632" s="744"/>
      <c r="AX632" s="744"/>
      <c r="AY632" s="744"/>
      <c r="AZ632" s="744"/>
      <c r="BA632" s="744"/>
      <c r="BB632" s="744"/>
      <c r="BC632" s="744"/>
      <c r="BD632" s="744"/>
      <c r="BE632" s="744"/>
      <c r="BF632" s="744"/>
      <c r="BG632" s="744"/>
      <c r="BH632" s="744"/>
    </row>
    <row r="633" spans="1:60" s="745" customFormat="1" ht="39.75" customHeight="1" x14ac:dyDescent="0.25">
      <c r="A633" s="1111">
        <v>44628</v>
      </c>
      <c r="B633" s="1112" t="s">
        <v>14610</v>
      </c>
      <c r="C633" s="1119" t="s">
        <v>14600</v>
      </c>
      <c r="D633" s="1010"/>
      <c r="E633" s="1115">
        <v>11590</v>
      </c>
      <c r="F633" s="494">
        <f t="shared" si="12"/>
        <v>8280821.9500000002</v>
      </c>
      <c r="G633" s="279"/>
      <c r="H633" s="744"/>
      <c r="I633" s="1117"/>
      <c r="J633" s="744"/>
      <c r="K633" s="744"/>
      <c r="L633" s="744"/>
      <c r="M633" s="744"/>
      <c r="N633" s="744"/>
      <c r="O633" s="744"/>
      <c r="P633" s="744"/>
      <c r="Q633" s="744"/>
      <c r="R633" s="744"/>
      <c r="S633" s="744"/>
      <c r="T633" s="744"/>
      <c r="U633" s="744"/>
      <c r="V633" s="744"/>
      <c r="W633" s="744"/>
      <c r="X633" s="744"/>
      <c r="Y633" s="744"/>
      <c r="Z633" s="744"/>
      <c r="AA633" s="744"/>
      <c r="AB633" s="744"/>
      <c r="AC633" s="744"/>
      <c r="AD633" s="744"/>
      <c r="AE633" s="744"/>
      <c r="AF633" s="744"/>
      <c r="AG633" s="744"/>
      <c r="AH633" s="744"/>
      <c r="AI633" s="744"/>
      <c r="AJ633" s="744"/>
      <c r="AK633" s="744"/>
      <c r="AL633" s="744"/>
      <c r="AM633" s="744"/>
      <c r="AN633" s="744"/>
      <c r="AO633" s="744"/>
      <c r="AP633" s="744"/>
      <c r="AQ633" s="744"/>
      <c r="AR633" s="744"/>
      <c r="AS633" s="744"/>
      <c r="AT633" s="744"/>
      <c r="AU633" s="744"/>
      <c r="AV633" s="744"/>
      <c r="AW633" s="744"/>
      <c r="AX633" s="744"/>
      <c r="AY633" s="744"/>
      <c r="AZ633" s="744"/>
      <c r="BA633" s="744"/>
      <c r="BB633" s="744"/>
      <c r="BC633" s="744"/>
      <c r="BD633" s="744"/>
      <c r="BE633" s="744"/>
      <c r="BF633" s="744"/>
      <c r="BG633" s="744"/>
      <c r="BH633" s="744"/>
    </row>
    <row r="634" spans="1:60" s="745" customFormat="1" ht="40.5" customHeight="1" x14ac:dyDescent="0.25">
      <c r="A634" s="1111">
        <v>44628</v>
      </c>
      <c r="B634" s="1112" t="s">
        <v>14611</v>
      </c>
      <c r="C634" s="905" t="s">
        <v>14601</v>
      </c>
      <c r="D634" s="1010"/>
      <c r="E634" s="1115">
        <v>13434.15</v>
      </c>
      <c r="F634" s="494">
        <f t="shared" si="12"/>
        <v>8267387.7999999998</v>
      </c>
      <c r="G634" s="279"/>
      <c r="H634" s="744"/>
      <c r="I634" s="744"/>
      <c r="J634" s="744"/>
      <c r="K634" s="744"/>
      <c r="L634" s="744"/>
      <c r="M634" s="744"/>
      <c r="N634" s="744"/>
      <c r="O634" s="744"/>
      <c r="P634" s="744"/>
      <c r="Q634" s="744"/>
      <c r="R634" s="744"/>
      <c r="S634" s="744"/>
      <c r="T634" s="744"/>
      <c r="U634" s="744"/>
      <c r="V634" s="744"/>
      <c r="W634" s="744"/>
      <c r="X634" s="744"/>
      <c r="Y634" s="744"/>
      <c r="Z634" s="744"/>
      <c r="AA634" s="744"/>
      <c r="AB634" s="744"/>
      <c r="AC634" s="744"/>
      <c r="AD634" s="744"/>
      <c r="AE634" s="744"/>
      <c r="AF634" s="744"/>
      <c r="AG634" s="744"/>
      <c r="AH634" s="744"/>
      <c r="AI634" s="744"/>
      <c r="AJ634" s="744"/>
      <c r="AK634" s="744"/>
      <c r="AL634" s="744"/>
      <c r="AM634" s="744"/>
      <c r="AN634" s="744"/>
      <c r="AO634" s="744"/>
      <c r="AP634" s="744"/>
      <c r="AQ634" s="744"/>
      <c r="AR634" s="744"/>
      <c r="AS634" s="744"/>
      <c r="AT634" s="744"/>
      <c r="AU634" s="744"/>
      <c r="AV634" s="744"/>
      <c r="AW634" s="744"/>
      <c r="AX634" s="744"/>
      <c r="AY634" s="744"/>
      <c r="AZ634" s="744"/>
      <c r="BA634" s="744"/>
      <c r="BB634" s="744"/>
      <c r="BC634" s="744"/>
      <c r="BD634" s="744"/>
      <c r="BE634" s="744"/>
      <c r="BF634" s="744"/>
      <c r="BG634" s="744"/>
      <c r="BH634" s="744"/>
    </row>
    <row r="635" spans="1:60" s="745" customFormat="1" ht="48" customHeight="1" x14ac:dyDescent="0.25">
      <c r="A635" s="1111">
        <v>44628</v>
      </c>
      <c r="B635" s="1112" t="s">
        <v>14612</v>
      </c>
      <c r="C635" s="905" t="s">
        <v>14602</v>
      </c>
      <c r="D635" s="1010"/>
      <c r="E635" s="1115">
        <v>72199.600000000006</v>
      </c>
      <c r="F635" s="494">
        <f t="shared" si="12"/>
        <v>8195188.2000000002</v>
      </c>
      <c r="G635" s="279"/>
      <c r="H635" s="744"/>
      <c r="I635" s="744"/>
      <c r="J635" s="744"/>
      <c r="K635" s="744"/>
      <c r="L635" s="744"/>
      <c r="M635" s="744"/>
      <c r="N635" s="744"/>
      <c r="O635" s="744"/>
      <c r="P635" s="744"/>
      <c r="Q635" s="744"/>
      <c r="R635" s="744"/>
      <c r="S635" s="744"/>
      <c r="T635" s="744"/>
      <c r="U635" s="744"/>
      <c r="V635" s="744"/>
      <c r="W635" s="744"/>
      <c r="X635" s="744"/>
      <c r="Y635" s="744"/>
      <c r="Z635" s="744"/>
      <c r="AA635" s="744"/>
      <c r="AB635" s="744"/>
      <c r="AC635" s="744"/>
      <c r="AD635" s="744"/>
      <c r="AE635" s="744"/>
      <c r="AF635" s="744"/>
      <c r="AG635" s="744"/>
      <c r="AH635" s="744"/>
      <c r="AI635" s="744"/>
      <c r="AJ635" s="744"/>
      <c r="AK635" s="744"/>
      <c r="AL635" s="744"/>
      <c r="AM635" s="744"/>
      <c r="AN635" s="744"/>
      <c r="AO635" s="744"/>
      <c r="AP635" s="744"/>
      <c r="AQ635" s="744"/>
      <c r="AR635" s="744"/>
      <c r="AS635" s="744"/>
      <c r="AT635" s="744"/>
      <c r="AU635" s="744"/>
      <c r="AV635" s="744"/>
      <c r="AW635" s="744"/>
      <c r="AX635" s="744"/>
      <c r="AY635" s="744"/>
      <c r="AZ635" s="744"/>
      <c r="BA635" s="744"/>
      <c r="BB635" s="744"/>
      <c r="BC635" s="744"/>
      <c r="BD635" s="744"/>
      <c r="BE635" s="744"/>
      <c r="BF635" s="744"/>
      <c r="BG635" s="744"/>
      <c r="BH635" s="744"/>
    </row>
    <row r="636" spans="1:60" s="745" customFormat="1" ht="31.5" customHeight="1" x14ac:dyDescent="0.25">
      <c r="A636" s="1111">
        <v>44628</v>
      </c>
      <c r="B636" s="1112" t="s">
        <v>14613</v>
      </c>
      <c r="C636" s="905" t="s">
        <v>14603</v>
      </c>
      <c r="D636" s="1010"/>
      <c r="E636" s="1115">
        <v>72940.350000000006</v>
      </c>
      <c r="F636" s="494">
        <f t="shared" si="12"/>
        <v>8122247.8500000006</v>
      </c>
      <c r="G636" s="279"/>
      <c r="H636" s="744"/>
      <c r="I636" s="744"/>
      <c r="J636" s="744"/>
      <c r="K636" s="744"/>
      <c r="L636" s="744"/>
      <c r="M636" s="744"/>
      <c r="N636" s="744"/>
      <c r="O636" s="744"/>
      <c r="P636" s="744"/>
      <c r="Q636" s="744"/>
      <c r="R636" s="744"/>
      <c r="S636" s="744"/>
      <c r="T636" s="744"/>
      <c r="U636" s="744"/>
      <c r="V636" s="744"/>
      <c r="W636" s="744"/>
      <c r="X636" s="744"/>
      <c r="Y636" s="744"/>
      <c r="Z636" s="744"/>
      <c r="AA636" s="744"/>
      <c r="AB636" s="744"/>
      <c r="AC636" s="744"/>
      <c r="AD636" s="744"/>
      <c r="AE636" s="744"/>
      <c r="AF636" s="744"/>
      <c r="AG636" s="744"/>
      <c r="AH636" s="744"/>
      <c r="AI636" s="744"/>
      <c r="AJ636" s="744"/>
      <c r="AK636" s="744"/>
      <c r="AL636" s="744"/>
      <c r="AM636" s="744"/>
      <c r="AN636" s="744"/>
      <c r="AO636" s="744"/>
      <c r="AP636" s="744"/>
      <c r="AQ636" s="744"/>
      <c r="AR636" s="744"/>
      <c r="AS636" s="744"/>
      <c r="AT636" s="744"/>
      <c r="AU636" s="744"/>
      <c r="AV636" s="744"/>
      <c r="AW636" s="744"/>
      <c r="AX636" s="744"/>
      <c r="AY636" s="744"/>
      <c r="AZ636" s="744"/>
      <c r="BA636" s="744"/>
      <c r="BB636" s="744"/>
      <c r="BC636" s="744"/>
      <c r="BD636" s="744"/>
      <c r="BE636" s="744"/>
      <c r="BF636" s="744"/>
      <c r="BG636" s="744"/>
      <c r="BH636" s="744"/>
    </row>
    <row r="637" spans="1:60" s="745" customFormat="1" ht="39.75" customHeight="1" x14ac:dyDescent="0.25">
      <c r="A637" s="1111">
        <v>44629</v>
      </c>
      <c r="B637" s="1112" t="s">
        <v>14685</v>
      </c>
      <c r="C637" s="905" t="s">
        <v>14689</v>
      </c>
      <c r="D637" s="1010"/>
      <c r="E637" s="1115">
        <v>96840</v>
      </c>
      <c r="F637" s="494">
        <f t="shared" si="12"/>
        <v>8025407.8500000006</v>
      </c>
      <c r="G637" s="279"/>
      <c r="H637" s="744"/>
      <c r="I637" s="744"/>
      <c r="J637" s="744"/>
      <c r="K637" s="744"/>
      <c r="L637" s="744"/>
      <c r="M637" s="744"/>
      <c r="N637" s="744"/>
      <c r="O637" s="744"/>
      <c r="P637" s="744"/>
      <c r="Q637" s="744"/>
      <c r="R637" s="744"/>
      <c r="S637" s="744"/>
      <c r="T637" s="744"/>
      <c r="U637" s="744"/>
      <c r="V637" s="744"/>
      <c r="W637" s="744"/>
      <c r="X637" s="744"/>
      <c r="Y637" s="744"/>
      <c r="Z637" s="744"/>
      <c r="AA637" s="744"/>
      <c r="AB637" s="744"/>
      <c r="AC637" s="744"/>
      <c r="AD637" s="744"/>
      <c r="AE637" s="744"/>
      <c r="AF637" s="744"/>
      <c r="AG637" s="744"/>
      <c r="AH637" s="744"/>
      <c r="AI637" s="744"/>
      <c r="AJ637" s="744"/>
      <c r="AK637" s="744"/>
      <c r="AL637" s="744"/>
      <c r="AM637" s="744"/>
      <c r="AN637" s="744"/>
      <c r="AO637" s="744"/>
      <c r="AP637" s="744"/>
      <c r="AQ637" s="744"/>
      <c r="AR637" s="744"/>
      <c r="AS637" s="744"/>
      <c r="AT637" s="744"/>
      <c r="AU637" s="744"/>
      <c r="AV637" s="744"/>
      <c r="AW637" s="744"/>
      <c r="AX637" s="744"/>
      <c r="AY637" s="744"/>
      <c r="AZ637" s="744"/>
      <c r="BA637" s="744"/>
      <c r="BB637" s="744"/>
      <c r="BC637" s="744"/>
      <c r="BD637" s="744"/>
      <c r="BE637" s="744"/>
      <c r="BF637" s="744"/>
      <c r="BG637" s="744"/>
      <c r="BH637" s="744"/>
    </row>
    <row r="638" spans="1:60" s="745" customFormat="1" ht="39" customHeight="1" x14ac:dyDescent="0.25">
      <c r="A638" s="1111">
        <v>44629</v>
      </c>
      <c r="B638" s="1112" t="s">
        <v>14686</v>
      </c>
      <c r="C638" s="905" t="s">
        <v>14690</v>
      </c>
      <c r="D638" s="1010"/>
      <c r="E638" s="1115">
        <v>83326.2</v>
      </c>
      <c r="F638" s="494">
        <f t="shared" si="12"/>
        <v>7942081.6500000004</v>
      </c>
      <c r="G638" s="279"/>
      <c r="H638" s="744"/>
      <c r="I638" s="744"/>
      <c r="J638" s="744"/>
      <c r="K638" s="744"/>
      <c r="L638" s="744"/>
      <c r="M638" s="744"/>
      <c r="N638" s="744"/>
      <c r="O638" s="744"/>
      <c r="P638" s="744"/>
      <c r="Q638" s="744"/>
      <c r="R638" s="744"/>
      <c r="S638" s="744"/>
      <c r="T638" s="744"/>
      <c r="U638" s="744"/>
      <c r="V638" s="744"/>
      <c r="W638" s="744"/>
      <c r="X638" s="744"/>
      <c r="Y638" s="744"/>
      <c r="Z638" s="744"/>
      <c r="AA638" s="744"/>
      <c r="AB638" s="744"/>
      <c r="AC638" s="744"/>
      <c r="AD638" s="744"/>
      <c r="AE638" s="744"/>
      <c r="AF638" s="744"/>
      <c r="AG638" s="744"/>
      <c r="AH638" s="744"/>
      <c r="AI638" s="744"/>
      <c r="AJ638" s="744"/>
      <c r="AK638" s="744"/>
      <c r="AL638" s="744"/>
      <c r="AM638" s="744"/>
      <c r="AN638" s="744"/>
      <c r="AO638" s="744"/>
      <c r="AP638" s="744"/>
      <c r="AQ638" s="744"/>
      <c r="AR638" s="744"/>
      <c r="AS638" s="744"/>
      <c r="AT638" s="744"/>
      <c r="AU638" s="744"/>
      <c r="AV638" s="744"/>
      <c r="AW638" s="744"/>
      <c r="AX638" s="744"/>
      <c r="AY638" s="744"/>
      <c r="AZ638" s="744"/>
      <c r="BA638" s="744"/>
      <c r="BB638" s="744"/>
      <c r="BC638" s="744"/>
      <c r="BD638" s="744"/>
      <c r="BE638" s="744"/>
      <c r="BF638" s="744"/>
      <c r="BG638" s="744"/>
      <c r="BH638" s="744"/>
    </row>
    <row r="639" spans="1:60" s="745" customFormat="1" ht="50.25" customHeight="1" x14ac:dyDescent="0.25">
      <c r="A639" s="1111">
        <v>44629</v>
      </c>
      <c r="B639" s="1112" t="s">
        <v>14687</v>
      </c>
      <c r="C639" s="905" t="s">
        <v>14691</v>
      </c>
      <c r="D639" s="1010"/>
      <c r="E639" s="1115">
        <v>63000</v>
      </c>
      <c r="F639" s="494">
        <f t="shared" si="12"/>
        <v>7879081.6500000004</v>
      </c>
      <c r="G639" s="279"/>
      <c r="H639" s="744"/>
      <c r="I639" s="744"/>
      <c r="J639" s="744"/>
      <c r="K639" s="744"/>
      <c r="L639" s="744"/>
      <c r="M639" s="744"/>
      <c r="N639" s="744"/>
      <c r="O639" s="744"/>
      <c r="P639" s="744"/>
      <c r="Q639" s="744"/>
      <c r="R639" s="744"/>
      <c r="S639" s="744"/>
      <c r="T639" s="744"/>
      <c r="U639" s="744"/>
      <c r="V639" s="744"/>
      <c r="W639" s="744"/>
      <c r="X639" s="744"/>
      <c r="Y639" s="744"/>
      <c r="Z639" s="744"/>
      <c r="AA639" s="744"/>
      <c r="AB639" s="744"/>
      <c r="AC639" s="744"/>
      <c r="AD639" s="744"/>
      <c r="AE639" s="744"/>
      <c r="AF639" s="744"/>
      <c r="AG639" s="744"/>
      <c r="AH639" s="744"/>
      <c r="AI639" s="744"/>
      <c r="AJ639" s="744"/>
      <c r="AK639" s="744"/>
      <c r="AL639" s="744"/>
      <c r="AM639" s="744"/>
      <c r="AN639" s="744"/>
      <c r="AO639" s="744"/>
      <c r="AP639" s="744"/>
      <c r="AQ639" s="744"/>
      <c r="AR639" s="744"/>
      <c r="AS639" s="744"/>
      <c r="AT639" s="744"/>
      <c r="AU639" s="744"/>
      <c r="AV639" s="744"/>
      <c r="AW639" s="744"/>
      <c r="AX639" s="744"/>
      <c r="AY639" s="744"/>
      <c r="AZ639" s="744"/>
      <c r="BA639" s="744"/>
      <c r="BB639" s="744"/>
      <c r="BC639" s="744"/>
      <c r="BD639" s="744"/>
      <c r="BE639" s="744"/>
      <c r="BF639" s="744"/>
      <c r="BG639" s="744"/>
      <c r="BH639" s="744"/>
    </row>
    <row r="640" spans="1:60" s="745" customFormat="1" ht="19.5" customHeight="1" x14ac:dyDescent="0.25">
      <c r="A640" s="1111">
        <v>44629</v>
      </c>
      <c r="B640" s="1112" t="s">
        <v>14688</v>
      </c>
      <c r="C640" s="905" t="s">
        <v>41</v>
      </c>
      <c r="D640" s="1010"/>
      <c r="E640" s="234">
        <v>0</v>
      </c>
      <c r="F640" s="494">
        <f t="shared" si="12"/>
        <v>7879081.6500000004</v>
      </c>
      <c r="G640" s="279"/>
      <c r="H640" s="744"/>
      <c r="I640" s="744"/>
      <c r="J640" s="744"/>
      <c r="K640" s="744"/>
      <c r="L640" s="744"/>
      <c r="M640" s="744"/>
      <c r="N640" s="744"/>
      <c r="O640" s="744"/>
      <c r="P640" s="744"/>
      <c r="Q640" s="744"/>
      <c r="R640" s="744"/>
      <c r="S640" s="744"/>
      <c r="T640" s="744"/>
      <c r="U640" s="744"/>
      <c r="V640" s="744"/>
      <c r="W640" s="744"/>
      <c r="X640" s="744"/>
      <c r="Y640" s="744"/>
      <c r="Z640" s="744"/>
      <c r="AA640" s="744"/>
      <c r="AB640" s="744"/>
      <c r="AC640" s="744"/>
      <c r="AD640" s="744"/>
      <c r="AE640" s="744"/>
      <c r="AF640" s="744"/>
      <c r="AG640" s="744"/>
      <c r="AH640" s="744"/>
      <c r="AI640" s="744"/>
      <c r="AJ640" s="744"/>
      <c r="AK640" s="744"/>
      <c r="AL640" s="744"/>
      <c r="AM640" s="744"/>
      <c r="AN640" s="744"/>
      <c r="AO640" s="744"/>
      <c r="AP640" s="744"/>
      <c r="AQ640" s="744"/>
      <c r="AR640" s="744"/>
      <c r="AS640" s="744"/>
      <c r="AT640" s="744"/>
      <c r="AU640" s="744"/>
      <c r="AV640" s="744"/>
      <c r="AW640" s="744"/>
      <c r="AX640" s="744"/>
      <c r="AY640" s="744"/>
      <c r="AZ640" s="744"/>
      <c r="BA640" s="744"/>
      <c r="BB640" s="744"/>
      <c r="BC640" s="744"/>
      <c r="BD640" s="744"/>
      <c r="BE640" s="744"/>
      <c r="BF640" s="744"/>
      <c r="BG640" s="744"/>
      <c r="BH640" s="744"/>
    </row>
    <row r="641" spans="1:60" s="745" customFormat="1" ht="41.25" customHeight="1" x14ac:dyDescent="0.25">
      <c r="A641" s="1111">
        <v>44630</v>
      </c>
      <c r="B641" s="1112" t="s">
        <v>14674</v>
      </c>
      <c r="C641" s="905" t="s">
        <v>14663</v>
      </c>
      <c r="D641" s="1010"/>
      <c r="E641" s="1115">
        <v>38754.42</v>
      </c>
      <c r="F641" s="494">
        <f t="shared" si="12"/>
        <v>7840327.2300000004</v>
      </c>
      <c r="G641" s="279"/>
      <c r="H641" s="744"/>
      <c r="I641" s="744"/>
      <c r="J641" s="744"/>
      <c r="K641" s="744"/>
      <c r="L641" s="744"/>
      <c r="M641" s="744"/>
      <c r="N641" s="744"/>
      <c r="O641" s="744"/>
      <c r="P641" s="744"/>
      <c r="Q641" s="744"/>
      <c r="R641" s="744"/>
      <c r="S641" s="744"/>
      <c r="T641" s="744"/>
      <c r="U641" s="744"/>
      <c r="V641" s="744"/>
      <c r="W641" s="744"/>
      <c r="X641" s="744"/>
      <c r="Y641" s="744"/>
      <c r="Z641" s="744"/>
      <c r="AA641" s="744"/>
      <c r="AB641" s="744"/>
      <c r="AC641" s="744"/>
      <c r="AD641" s="744"/>
      <c r="AE641" s="744"/>
      <c r="AF641" s="744"/>
      <c r="AG641" s="744"/>
      <c r="AH641" s="744"/>
      <c r="AI641" s="744"/>
      <c r="AJ641" s="744"/>
      <c r="AK641" s="744"/>
      <c r="AL641" s="744"/>
      <c r="AM641" s="744"/>
      <c r="AN641" s="744"/>
      <c r="AO641" s="744"/>
      <c r="AP641" s="744"/>
      <c r="AQ641" s="744"/>
      <c r="AR641" s="744"/>
      <c r="AS641" s="744"/>
      <c r="AT641" s="744"/>
      <c r="AU641" s="744"/>
      <c r="AV641" s="744"/>
      <c r="AW641" s="744"/>
      <c r="AX641" s="744"/>
      <c r="AY641" s="744"/>
      <c r="AZ641" s="744"/>
      <c r="BA641" s="744"/>
      <c r="BB641" s="744"/>
      <c r="BC641" s="744"/>
      <c r="BD641" s="744"/>
      <c r="BE641" s="744"/>
      <c r="BF641" s="744"/>
      <c r="BG641" s="744"/>
      <c r="BH641" s="744"/>
    </row>
    <row r="642" spans="1:60" s="745" customFormat="1" ht="35.25" customHeight="1" x14ac:dyDescent="0.25">
      <c r="A642" s="1111">
        <v>44630</v>
      </c>
      <c r="B642" s="1112" t="s">
        <v>14675</v>
      </c>
      <c r="C642" s="905" t="s">
        <v>14664</v>
      </c>
      <c r="D642" s="1010"/>
      <c r="E642" s="1115">
        <v>30941.17</v>
      </c>
      <c r="F642" s="494">
        <f t="shared" si="12"/>
        <v>7809386.0600000005</v>
      </c>
      <c r="G642" s="279"/>
      <c r="H642" s="744"/>
      <c r="I642" s="744"/>
      <c r="J642" s="744"/>
      <c r="K642" s="744"/>
      <c r="L642" s="744"/>
      <c r="M642" s="744"/>
      <c r="N642" s="744"/>
      <c r="O642" s="744"/>
      <c r="P642" s="744"/>
      <c r="Q642" s="744"/>
      <c r="R642" s="744"/>
      <c r="S642" s="744"/>
      <c r="T642" s="744"/>
      <c r="U642" s="744"/>
      <c r="V642" s="744"/>
      <c r="W642" s="744"/>
      <c r="X642" s="744"/>
      <c r="Y642" s="744"/>
      <c r="Z642" s="744"/>
      <c r="AA642" s="744"/>
      <c r="AB642" s="744"/>
      <c r="AC642" s="744"/>
      <c r="AD642" s="744"/>
      <c r="AE642" s="744"/>
      <c r="AF642" s="744"/>
      <c r="AG642" s="744"/>
      <c r="AH642" s="744"/>
      <c r="AI642" s="744"/>
      <c r="AJ642" s="744"/>
      <c r="AK642" s="744"/>
      <c r="AL642" s="744"/>
      <c r="AM642" s="744"/>
      <c r="AN642" s="744"/>
      <c r="AO642" s="744"/>
      <c r="AP642" s="744"/>
      <c r="AQ642" s="744"/>
      <c r="AR642" s="744"/>
      <c r="AS642" s="744"/>
      <c r="AT642" s="744"/>
      <c r="AU642" s="744"/>
      <c r="AV642" s="744"/>
      <c r="AW642" s="744"/>
      <c r="AX642" s="744"/>
      <c r="AY642" s="744"/>
      <c r="AZ642" s="744"/>
      <c r="BA642" s="744"/>
      <c r="BB642" s="744"/>
      <c r="BC642" s="744"/>
      <c r="BD642" s="744"/>
      <c r="BE642" s="744"/>
      <c r="BF642" s="744"/>
      <c r="BG642" s="744"/>
      <c r="BH642" s="744"/>
    </row>
    <row r="643" spans="1:60" s="235" customFormat="1" ht="29.25" customHeight="1" x14ac:dyDescent="0.2">
      <c r="A643" s="1111">
        <v>44630</v>
      </c>
      <c r="B643" s="1112" t="s">
        <v>14676</v>
      </c>
      <c r="C643" s="905" t="s">
        <v>14665</v>
      </c>
      <c r="D643" s="1010"/>
      <c r="E643" s="1115">
        <v>84600</v>
      </c>
      <c r="F643" s="494">
        <f t="shared" si="12"/>
        <v>7724786.0600000005</v>
      </c>
      <c r="G643" s="1118"/>
      <c r="H643" s="279"/>
      <c r="I643" s="279"/>
      <c r="J643" s="279"/>
      <c r="K643" s="279"/>
      <c r="L643" s="279"/>
      <c r="M643" s="279"/>
      <c r="N643" s="279"/>
      <c r="O643" s="279"/>
      <c r="P643" s="279"/>
      <c r="Q643" s="279"/>
      <c r="R643" s="279"/>
      <c r="S643" s="279"/>
      <c r="T643" s="279"/>
      <c r="U643" s="279"/>
      <c r="V643" s="279"/>
      <c r="W643" s="279"/>
      <c r="X643" s="279"/>
      <c r="Y643" s="279"/>
      <c r="Z643" s="279"/>
      <c r="AA643" s="279"/>
      <c r="AB643" s="279"/>
      <c r="AC643" s="279"/>
      <c r="AD643" s="279"/>
      <c r="AE643" s="279"/>
      <c r="AF643" s="279"/>
      <c r="AG643" s="279"/>
      <c r="AH643" s="279"/>
      <c r="AI643" s="279"/>
      <c r="AJ643" s="279"/>
      <c r="AK643" s="279"/>
      <c r="AL643" s="279"/>
      <c r="AM643" s="279"/>
      <c r="AN643" s="279"/>
      <c r="AO643" s="279"/>
      <c r="AP643" s="279"/>
      <c r="AQ643" s="279"/>
      <c r="AR643" s="279"/>
      <c r="AS643" s="279"/>
      <c r="AT643" s="279"/>
      <c r="AU643" s="279"/>
      <c r="AV643" s="279"/>
      <c r="AW643" s="279"/>
      <c r="AX643" s="279"/>
      <c r="AY643" s="279"/>
      <c r="AZ643" s="279"/>
      <c r="BA643" s="279"/>
      <c r="BB643" s="279"/>
      <c r="BC643" s="279"/>
      <c r="BD643" s="279"/>
      <c r="BE643" s="279"/>
      <c r="BF643" s="279"/>
      <c r="BG643" s="279"/>
      <c r="BH643" s="279"/>
    </row>
    <row r="644" spans="1:60" s="235" customFormat="1" ht="35.25" customHeight="1" x14ac:dyDescent="0.2">
      <c r="A644" s="1111">
        <v>44630</v>
      </c>
      <c r="B644" s="1112" t="s">
        <v>14677</v>
      </c>
      <c r="C644" s="905" t="s">
        <v>14666</v>
      </c>
      <c r="D644" s="1010"/>
      <c r="E644" s="1115">
        <v>88200</v>
      </c>
      <c r="F644" s="494">
        <f t="shared" si="12"/>
        <v>7636586.0600000005</v>
      </c>
      <c r="G644" s="1118"/>
      <c r="H644" s="279"/>
      <c r="I644" s="279"/>
      <c r="J644" s="279"/>
      <c r="K644" s="279"/>
      <c r="L644" s="279"/>
      <c r="M644" s="279"/>
      <c r="N644" s="279"/>
      <c r="O644" s="279"/>
      <c r="P644" s="279"/>
      <c r="Q644" s="279"/>
      <c r="R644" s="279"/>
      <c r="S644" s="279"/>
      <c r="T644" s="279"/>
      <c r="U644" s="279"/>
      <c r="V644" s="279"/>
      <c r="W644" s="279"/>
      <c r="X644" s="279"/>
      <c r="Y644" s="279"/>
      <c r="Z644" s="279"/>
      <c r="AA644" s="279"/>
      <c r="AB644" s="279"/>
      <c r="AC644" s="279"/>
      <c r="AD644" s="279"/>
      <c r="AE644" s="279"/>
      <c r="AF644" s="279"/>
      <c r="AG644" s="279"/>
      <c r="AH644" s="279"/>
      <c r="AI644" s="279"/>
      <c r="AJ644" s="279"/>
      <c r="AK644" s="279"/>
      <c r="AL644" s="279"/>
      <c r="AM644" s="279"/>
      <c r="AN644" s="279"/>
      <c r="AO644" s="279"/>
      <c r="AP644" s="279"/>
      <c r="AQ644" s="279"/>
      <c r="AR644" s="279"/>
      <c r="AS644" s="279"/>
      <c r="AT644" s="279"/>
      <c r="AU644" s="279"/>
      <c r="AV644" s="279"/>
      <c r="AW644" s="279"/>
      <c r="AX644" s="279"/>
      <c r="AY644" s="279"/>
      <c r="AZ644" s="279"/>
      <c r="BA644" s="279"/>
      <c r="BB644" s="279"/>
      <c r="BC644" s="279"/>
      <c r="BD644" s="279"/>
      <c r="BE644" s="279"/>
      <c r="BF644" s="279"/>
      <c r="BG644" s="279"/>
      <c r="BH644" s="279"/>
    </row>
    <row r="645" spans="1:60" s="235" customFormat="1" ht="45" customHeight="1" x14ac:dyDescent="0.2">
      <c r="A645" s="1111">
        <v>44630</v>
      </c>
      <c r="B645" s="1112" t="s">
        <v>14678</v>
      </c>
      <c r="C645" s="905" t="s">
        <v>14667</v>
      </c>
      <c r="D645" s="1010"/>
      <c r="E645" s="1115">
        <v>86080</v>
      </c>
      <c r="F645" s="494">
        <f t="shared" si="12"/>
        <v>7550506.0600000005</v>
      </c>
      <c r="G645" s="1118"/>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79"/>
      <c r="AE645" s="279"/>
      <c r="AF645" s="279"/>
      <c r="AG645" s="279"/>
      <c r="AH645" s="279"/>
      <c r="AI645" s="279"/>
      <c r="AJ645" s="279"/>
      <c r="AK645" s="279"/>
      <c r="AL645" s="279"/>
      <c r="AM645" s="279"/>
      <c r="AN645" s="279"/>
      <c r="AO645" s="279"/>
      <c r="AP645" s="279"/>
      <c r="AQ645" s="279"/>
      <c r="AR645" s="279"/>
      <c r="AS645" s="279"/>
      <c r="AT645" s="279"/>
      <c r="AU645" s="279"/>
      <c r="AV645" s="279"/>
      <c r="AW645" s="279"/>
      <c r="AX645" s="279"/>
      <c r="AY645" s="279"/>
      <c r="AZ645" s="279"/>
      <c r="BA645" s="279"/>
      <c r="BB645" s="279"/>
      <c r="BC645" s="279"/>
      <c r="BD645" s="279"/>
      <c r="BE645" s="279"/>
      <c r="BF645" s="279"/>
      <c r="BG645" s="279"/>
      <c r="BH645" s="279"/>
    </row>
    <row r="646" spans="1:60" s="235" customFormat="1" ht="44.25" customHeight="1" x14ac:dyDescent="0.2">
      <c r="A646" s="1111">
        <v>44630</v>
      </c>
      <c r="B646" s="1112" t="s">
        <v>14679</v>
      </c>
      <c r="C646" s="905" t="s">
        <v>14668</v>
      </c>
      <c r="D646" s="1010"/>
      <c r="E646" s="1115">
        <v>93072.9</v>
      </c>
      <c r="F646" s="494">
        <f t="shared" si="12"/>
        <v>7457433.1600000001</v>
      </c>
      <c r="G646" s="1118"/>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279"/>
      <c r="AF646" s="279"/>
      <c r="AG646" s="279"/>
      <c r="AH646" s="279"/>
      <c r="AI646" s="279"/>
      <c r="AJ646" s="279"/>
      <c r="AK646" s="279"/>
      <c r="AL646" s="279"/>
      <c r="AM646" s="279"/>
      <c r="AN646" s="279"/>
      <c r="AO646" s="279"/>
      <c r="AP646" s="279"/>
      <c r="AQ646" s="279"/>
      <c r="AR646" s="279"/>
      <c r="AS646" s="279"/>
      <c r="AT646" s="279"/>
      <c r="AU646" s="279"/>
      <c r="AV646" s="279"/>
      <c r="AW646" s="279"/>
      <c r="AX646" s="279"/>
      <c r="AY646" s="279"/>
      <c r="AZ646" s="279"/>
      <c r="BA646" s="279"/>
      <c r="BB646" s="279"/>
      <c r="BC646" s="279"/>
      <c r="BD646" s="279"/>
      <c r="BE646" s="279"/>
      <c r="BF646" s="279"/>
      <c r="BG646" s="279"/>
      <c r="BH646" s="279"/>
    </row>
    <row r="647" spans="1:60" s="235" customFormat="1" ht="33.75" customHeight="1" x14ac:dyDescent="0.2">
      <c r="A647" s="1111">
        <v>44630</v>
      </c>
      <c r="B647" s="1112" t="s">
        <v>14680</v>
      </c>
      <c r="C647" s="905" t="s">
        <v>14669</v>
      </c>
      <c r="D647" s="1010"/>
      <c r="E647" s="1115">
        <v>85378.28</v>
      </c>
      <c r="F647" s="494">
        <f t="shared" si="12"/>
        <v>7372054.8799999999</v>
      </c>
      <c r="G647" s="1118"/>
      <c r="H647" s="279"/>
      <c r="I647" s="279"/>
      <c r="J647" s="279"/>
      <c r="K647" s="279"/>
      <c r="L647" s="279"/>
      <c r="M647" s="279"/>
      <c r="N647" s="279"/>
      <c r="O647" s="279"/>
      <c r="P647" s="279"/>
      <c r="Q647" s="279"/>
      <c r="R647" s="279"/>
      <c r="S647" s="279"/>
      <c r="T647" s="279"/>
      <c r="U647" s="279"/>
      <c r="V647" s="279"/>
      <c r="W647" s="279"/>
      <c r="X647" s="279"/>
      <c r="Y647" s="279"/>
      <c r="Z647" s="279"/>
      <c r="AA647" s="279"/>
      <c r="AB647" s="279"/>
      <c r="AC647" s="279"/>
      <c r="AD647" s="279"/>
      <c r="AE647" s="279"/>
      <c r="AF647" s="279"/>
      <c r="AG647" s="279"/>
      <c r="AH647" s="279"/>
      <c r="AI647" s="279"/>
      <c r="AJ647" s="279"/>
      <c r="AK647" s="279"/>
      <c r="AL647" s="279"/>
      <c r="AM647" s="279"/>
      <c r="AN647" s="279"/>
      <c r="AO647" s="279"/>
      <c r="AP647" s="279"/>
      <c r="AQ647" s="279"/>
      <c r="AR647" s="279"/>
      <c r="AS647" s="279"/>
      <c r="AT647" s="279"/>
      <c r="AU647" s="279"/>
      <c r="AV647" s="279"/>
      <c r="AW647" s="279"/>
      <c r="AX647" s="279"/>
      <c r="AY647" s="279"/>
      <c r="AZ647" s="279"/>
      <c r="BA647" s="279"/>
      <c r="BB647" s="279"/>
      <c r="BC647" s="279"/>
      <c r="BD647" s="279"/>
      <c r="BE647" s="279"/>
      <c r="BF647" s="279"/>
      <c r="BG647" s="279"/>
      <c r="BH647" s="279"/>
    </row>
    <row r="648" spans="1:60" s="235" customFormat="1" ht="49.5" customHeight="1" x14ac:dyDescent="0.2">
      <c r="A648" s="1111">
        <v>44630</v>
      </c>
      <c r="B648" s="1112" t="s">
        <v>14681</v>
      </c>
      <c r="C648" s="905" t="s">
        <v>14670</v>
      </c>
      <c r="D648" s="1010"/>
      <c r="E648" s="1115">
        <v>17820</v>
      </c>
      <c r="F648" s="494">
        <f t="shared" si="12"/>
        <v>7354234.8799999999</v>
      </c>
      <c r="G648" s="1118"/>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279"/>
      <c r="AE648" s="279"/>
      <c r="AF648" s="279"/>
      <c r="AG648" s="279"/>
      <c r="AH648" s="279"/>
      <c r="AI648" s="279"/>
      <c r="AJ648" s="279"/>
      <c r="AK648" s="279"/>
      <c r="AL648" s="279"/>
      <c r="AM648" s="279"/>
      <c r="AN648" s="279"/>
      <c r="AO648" s="279"/>
      <c r="AP648" s="279"/>
      <c r="AQ648" s="279"/>
      <c r="AR648" s="279"/>
      <c r="AS648" s="279"/>
      <c r="AT648" s="279"/>
      <c r="AU648" s="279"/>
      <c r="AV648" s="279"/>
      <c r="AW648" s="279"/>
      <c r="AX648" s="279"/>
      <c r="AY648" s="279"/>
      <c r="AZ648" s="279"/>
      <c r="BA648" s="279"/>
      <c r="BB648" s="279"/>
      <c r="BC648" s="279"/>
      <c r="BD648" s="279"/>
      <c r="BE648" s="279"/>
      <c r="BF648" s="279"/>
      <c r="BG648" s="279"/>
      <c r="BH648" s="279"/>
    </row>
    <row r="649" spans="1:60" s="235" customFormat="1" ht="34.5" customHeight="1" x14ac:dyDescent="0.2">
      <c r="A649" s="1111">
        <v>44630</v>
      </c>
      <c r="B649" s="1112" t="s">
        <v>14682</v>
      </c>
      <c r="C649" s="905" t="s">
        <v>14671</v>
      </c>
      <c r="D649" s="1010"/>
      <c r="E649" s="1115">
        <v>25334.94</v>
      </c>
      <c r="F649" s="494">
        <f t="shared" si="12"/>
        <v>7328899.9399999995</v>
      </c>
      <c r="G649" s="1118"/>
      <c r="H649" s="279"/>
      <c r="I649" s="279"/>
      <c r="J649" s="279"/>
      <c r="K649" s="279"/>
      <c r="L649" s="279"/>
      <c r="M649" s="279"/>
      <c r="N649" s="279"/>
      <c r="O649" s="279"/>
      <c r="P649" s="279"/>
      <c r="Q649" s="279"/>
      <c r="R649" s="279"/>
      <c r="S649" s="279"/>
      <c r="T649" s="279"/>
      <c r="U649" s="279"/>
      <c r="V649" s="279"/>
      <c r="W649" s="279"/>
      <c r="X649" s="279"/>
      <c r="Y649" s="279"/>
      <c r="Z649" s="279"/>
      <c r="AA649" s="279"/>
      <c r="AB649" s="279"/>
      <c r="AC649" s="279"/>
      <c r="AD649" s="279"/>
      <c r="AE649" s="279"/>
      <c r="AF649" s="279"/>
      <c r="AG649" s="279"/>
      <c r="AH649" s="279"/>
      <c r="AI649" s="279"/>
      <c r="AJ649" s="279"/>
      <c r="AK649" s="279"/>
      <c r="AL649" s="279"/>
      <c r="AM649" s="279"/>
      <c r="AN649" s="279"/>
      <c r="AO649" s="279"/>
      <c r="AP649" s="279"/>
      <c r="AQ649" s="279"/>
      <c r="AR649" s="279"/>
      <c r="AS649" s="279"/>
      <c r="AT649" s="279"/>
      <c r="AU649" s="279"/>
      <c r="AV649" s="279"/>
      <c r="AW649" s="279"/>
      <c r="AX649" s="279"/>
      <c r="AY649" s="279"/>
      <c r="AZ649" s="279"/>
      <c r="BA649" s="279"/>
      <c r="BB649" s="279"/>
      <c r="BC649" s="279"/>
      <c r="BD649" s="279"/>
      <c r="BE649" s="279"/>
      <c r="BF649" s="279"/>
      <c r="BG649" s="279"/>
      <c r="BH649" s="279"/>
    </row>
    <row r="650" spans="1:60" s="235" customFormat="1" ht="45" customHeight="1" x14ac:dyDescent="0.2">
      <c r="A650" s="1111">
        <v>44630</v>
      </c>
      <c r="B650" s="1112" t="s">
        <v>14683</v>
      </c>
      <c r="C650" s="905" t="s">
        <v>14672</v>
      </c>
      <c r="D650" s="1010"/>
      <c r="E650" s="1115">
        <v>41840</v>
      </c>
      <c r="F650" s="494">
        <f t="shared" si="12"/>
        <v>7287059.9399999995</v>
      </c>
      <c r="G650" s="1118"/>
      <c r="H650" s="279"/>
      <c r="I650" s="279"/>
      <c r="J650" s="279"/>
      <c r="K650" s="279"/>
      <c r="L650" s="279"/>
      <c r="M650" s="279"/>
      <c r="N650" s="279"/>
      <c r="O650" s="279"/>
      <c r="P650" s="279"/>
      <c r="Q650" s="279"/>
      <c r="R650" s="279"/>
      <c r="S650" s="279"/>
      <c r="T650" s="279"/>
      <c r="U650" s="279"/>
      <c r="V650" s="279"/>
      <c r="W650" s="279"/>
      <c r="X650" s="279"/>
      <c r="Y650" s="279"/>
      <c r="Z650" s="279"/>
      <c r="AA650" s="279"/>
      <c r="AB650" s="279"/>
      <c r="AC650" s="279"/>
      <c r="AD650" s="279"/>
      <c r="AE650" s="279"/>
      <c r="AF650" s="279"/>
      <c r="AG650" s="279"/>
      <c r="AH650" s="279"/>
      <c r="AI650" s="279"/>
      <c r="AJ650" s="279"/>
      <c r="AK650" s="279"/>
      <c r="AL650" s="279"/>
      <c r="AM650" s="279"/>
      <c r="AN650" s="279"/>
      <c r="AO650" s="279"/>
      <c r="AP650" s="279"/>
      <c r="AQ650" s="279"/>
      <c r="AR650" s="279"/>
      <c r="AS650" s="279"/>
      <c r="AT650" s="279"/>
      <c r="AU650" s="279"/>
      <c r="AV650" s="279"/>
      <c r="AW650" s="279"/>
      <c r="AX650" s="279"/>
      <c r="AY650" s="279"/>
      <c r="AZ650" s="279"/>
      <c r="BA650" s="279"/>
      <c r="BB650" s="279"/>
      <c r="BC650" s="279"/>
      <c r="BD650" s="279"/>
      <c r="BE650" s="279"/>
      <c r="BF650" s="279"/>
      <c r="BG650" s="279"/>
      <c r="BH650" s="279"/>
    </row>
    <row r="651" spans="1:60" s="235" customFormat="1" ht="45.75" customHeight="1" x14ac:dyDescent="0.2">
      <c r="A651" s="1111">
        <v>44630</v>
      </c>
      <c r="B651" s="1112" t="s">
        <v>14684</v>
      </c>
      <c r="C651" s="905" t="s">
        <v>14673</v>
      </c>
      <c r="D651" s="900"/>
      <c r="E651" s="1115">
        <v>28728.81</v>
      </c>
      <c r="F651" s="494">
        <f t="shared" si="12"/>
        <v>7258331.1299999999</v>
      </c>
      <c r="G651" s="1118"/>
      <c r="H651" s="279"/>
      <c r="I651" s="279"/>
      <c r="J651" s="279"/>
      <c r="K651" s="279"/>
      <c r="L651" s="279"/>
      <c r="M651" s="279"/>
      <c r="N651" s="279"/>
      <c r="O651" s="279"/>
      <c r="P651" s="279"/>
      <c r="Q651" s="279"/>
      <c r="R651" s="279"/>
      <c r="S651" s="279"/>
      <c r="T651" s="279"/>
      <c r="U651" s="279"/>
      <c r="V651" s="279"/>
      <c r="W651" s="279"/>
      <c r="X651" s="279"/>
      <c r="Y651" s="279"/>
      <c r="Z651" s="279"/>
      <c r="AA651" s="279"/>
      <c r="AB651" s="279"/>
      <c r="AC651" s="279"/>
      <c r="AD651" s="279"/>
      <c r="AE651" s="279"/>
      <c r="AF651" s="279"/>
      <c r="AG651" s="279"/>
      <c r="AH651" s="279"/>
      <c r="AI651" s="279"/>
      <c r="AJ651" s="279"/>
      <c r="AK651" s="279"/>
      <c r="AL651" s="279"/>
      <c r="AM651" s="279"/>
      <c r="AN651" s="279"/>
      <c r="AO651" s="279"/>
      <c r="AP651" s="279"/>
      <c r="AQ651" s="279"/>
      <c r="AR651" s="279"/>
      <c r="AS651" s="279"/>
      <c r="AT651" s="279"/>
      <c r="AU651" s="279"/>
      <c r="AV651" s="279"/>
      <c r="AW651" s="279"/>
      <c r="AX651" s="279"/>
      <c r="AY651" s="279"/>
      <c r="AZ651" s="279"/>
      <c r="BA651" s="279"/>
      <c r="BB651" s="279"/>
      <c r="BC651" s="279"/>
      <c r="BD651" s="279"/>
      <c r="BE651" s="279"/>
      <c r="BF651" s="279"/>
      <c r="BG651" s="279"/>
      <c r="BH651" s="279"/>
    </row>
    <row r="652" spans="1:60" s="235" customFormat="1" ht="41.25" customHeight="1" x14ac:dyDescent="0.25">
      <c r="A652" s="892">
        <v>44636</v>
      </c>
      <c r="B652" s="971" t="s">
        <v>14857</v>
      </c>
      <c r="C652" s="882" t="s">
        <v>14861</v>
      </c>
      <c r="D652" s="1022"/>
      <c r="E652" s="836">
        <v>42901.69</v>
      </c>
      <c r="F652" s="494">
        <f t="shared" si="12"/>
        <v>7215429.4399999995</v>
      </c>
      <c r="G652" s="1118"/>
      <c r="H652" s="279"/>
      <c r="I652" s="279"/>
      <c r="J652" s="279"/>
      <c r="K652" s="279"/>
      <c r="L652" s="279"/>
      <c r="M652" s="279"/>
      <c r="N652" s="279"/>
      <c r="O652" s="279"/>
      <c r="P652" s="279"/>
      <c r="Q652" s="279"/>
      <c r="R652" s="279"/>
      <c r="S652" s="279"/>
      <c r="T652" s="279"/>
      <c r="U652" s="279"/>
      <c r="V652" s="279"/>
      <c r="W652" s="279"/>
      <c r="X652" s="279"/>
      <c r="Y652" s="279"/>
      <c r="Z652" s="279"/>
      <c r="AA652" s="279"/>
      <c r="AB652" s="279"/>
      <c r="AC652" s="279"/>
      <c r="AD652" s="279"/>
      <c r="AE652" s="279"/>
      <c r="AF652" s="279"/>
      <c r="AG652" s="279"/>
      <c r="AH652" s="279"/>
      <c r="AI652" s="279"/>
      <c r="AJ652" s="279"/>
      <c r="AK652" s="279"/>
      <c r="AL652" s="279"/>
      <c r="AM652" s="279"/>
      <c r="AN652" s="279"/>
      <c r="AO652" s="279"/>
      <c r="AP652" s="279"/>
      <c r="AQ652" s="279"/>
      <c r="AR652" s="279"/>
      <c r="AS652" s="279"/>
      <c r="AT652" s="279"/>
      <c r="AU652" s="279"/>
      <c r="AV652" s="279"/>
      <c r="AW652" s="279"/>
      <c r="AX652" s="279"/>
      <c r="AY652" s="279"/>
      <c r="AZ652" s="279"/>
      <c r="BA652" s="279"/>
      <c r="BB652" s="279"/>
      <c r="BC652" s="279"/>
      <c r="BD652" s="279"/>
      <c r="BE652" s="279"/>
      <c r="BF652" s="279"/>
      <c r="BG652" s="279"/>
      <c r="BH652" s="279"/>
    </row>
    <row r="653" spans="1:60" s="235" customFormat="1" ht="24.75" customHeight="1" x14ac:dyDescent="0.25">
      <c r="A653" s="892">
        <v>44636</v>
      </c>
      <c r="B653" s="971" t="s">
        <v>14858</v>
      </c>
      <c r="C653" s="882" t="s">
        <v>41</v>
      </c>
      <c r="D653" s="1022"/>
      <c r="E653" s="42">
        <v>0</v>
      </c>
      <c r="F653" s="494">
        <f t="shared" si="12"/>
        <v>7215429.4399999995</v>
      </c>
      <c r="G653" s="1118"/>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79"/>
      <c r="AD653" s="279"/>
      <c r="AE653" s="279"/>
      <c r="AF653" s="279"/>
      <c r="AG653" s="279"/>
      <c r="AH653" s="279"/>
      <c r="AI653" s="279"/>
      <c r="AJ653" s="279"/>
      <c r="AK653" s="279"/>
      <c r="AL653" s="279"/>
      <c r="AM653" s="279"/>
      <c r="AN653" s="279"/>
      <c r="AO653" s="279"/>
      <c r="AP653" s="279"/>
      <c r="AQ653" s="279"/>
      <c r="AR653" s="279"/>
      <c r="AS653" s="279"/>
      <c r="AT653" s="279"/>
      <c r="AU653" s="279"/>
      <c r="AV653" s="279"/>
      <c r="AW653" s="279"/>
      <c r="AX653" s="279"/>
      <c r="AY653" s="279"/>
      <c r="AZ653" s="279"/>
      <c r="BA653" s="279"/>
      <c r="BB653" s="279"/>
      <c r="BC653" s="279"/>
      <c r="BD653" s="279"/>
      <c r="BE653" s="279"/>
      <c r="BF653" s="279"/>
      <c r="BG653" s="279"/>
      <c r="BH653" s="279"/>
    </row>
    <row r="654" spans="1:60" s="235" customFormat="1" ht="48" customHeight="1" x14ac:dyDescent="0.25">
      <c r="A654" s="892">
        <v>44636</v>
      </c>
      <c r="B654" s="971" t="s">
        <v>14859</v>
      </c>
      <c r="C654" s="882" t="s">
        <v>14862</v>
      </c>
      <c r="D654" s="1022"/>
      <c r="E654" s="836">
        <v>25867.5</v>
      </c>
      <c r="F654" s="494">
        <f t="shared" si="12"/>
        <v>7189561.9399999995</v>
      </c>
      <c r="G654" s="1118"/>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79"/>
      <c r="AE654" s="279"/>
      <c r="AF654" s="279"/>
      <c r="AG654" s="279"/>
      <c r="AH654" s="279"/>
      <c r="AI654" s="279"/>
      <c r="AJ654" s="279"/>
      <c r="AK654" s="279"/>
      <c r="AL654" s="279"/>
      <c r="AM654" s="279"/>
      <c r="AN654" s="279"/>
      <c r="AO654" s="279"/>
      <c r="AP654" s="279"/>
      <c r="AQ654" s="279"/>
      <c r="AR654" s="279"/>
      <c r="AS654" s="279"/>
      <c r="AT654" s="279"/>
      <c r="AU654" s="279"/>
      <c r="AV654" s="279"/>
      <c r="AW654" s="279"/>
      <c r="AX654" s="279"/>
      <c r="AY654" s="279"/>
      <c r="AZ654" s="279"/>
      <c r="BA654" s="279"/>
      <c r="BB654" s="279"/>
      <c r="BC654" s="279"/>
      <c r="BD654" s="279"/>
      <c r="BE654" s="279"/>
      <c r="BF654" s="279"/>
      <c r="BG654" s="279"/>
      <c r="BH654" s="279"/>
    </row>
    <row r="655" spans="1:60" s="235" customFormat="1" ht="45" customHeight="1" x14ac:dyDescent="0.25">
      <c r="A655" s="892">
        <v>44636</v>
      </c>
      <c r="B655" s="971" t="s">
        <v>14860</v>
      </c>
      <c r="C655" s="882" t="s">
        <v>14863</v>
      </c>
      <c r="D655" s="1022"/>
      <c r="E655" s="836">
        <v>77400</v>
      </c>
      <c r="F655" s="494">
        <f t="shared" si="12"/>
        <v>7112161.9399999995</v>
      </c>
      <c r="G655" s="1118"/>
      <c r="H655" s="279"/>
      <c r="I655" s="279"/>
      <c r="J655" s="279"/>
      <c r="L655" s="279"/>
      <c r="M655" s="279"/>
      <c r="N655" s="279"/>
      <c r="O655" s="279"/>
      <c r="P655" s="279"/>
      <c r="Q655" s="279"/>
      <c r="R655" s="279"/>
      <c r="S655" s="279"/>
      <c r="T655" s="279"/>
      <c r="U655" s="279"/>
      <c r="V655" s="279"/>
      <c r="W655" s="279"/>
      <c r="X655" s="279"/>
      <c r="Y655" s="279"/>
      <c r="Z655" s="279"/>
      <c r="AA655" s="279"/>
      <c r="AB655" s="279"/>
      <c r="AC655" s="279"/>
      <c r="AD655" s="279"/>
      <c r="AE655" s="279"/>
      <c r="AF655" s="279"/>
      <c r="AG655" s="279"/>
      <c r="AH655" s="279"/>
      <c r="AI655" s="279"/>
      <c r="AJ655" s="279"/>
      <c r="AK655" s="279"/>
      <c r="AL655" s="279"/>
      <c r="AM655" s="279"/>
      <c r="AN655" s="279"/>
      <c r="AO655" s="279"/>
      <c r="AP655" s="279"/>
      <c r="AQ655" s="279"/>
      <c r="AR655" s="279"/>
      <c r="AS655" s="279"/>
      <c r="AT655" s="279"/>
      <c r="AU655" s="279"/>
      <c r="AV655" s="279"/>
      <c r="AW655" s="279"/>
      <c r="AX655" s="279"/>
      <c r="AY655" s="279"/>
      <c r="AZ655" s="279"/>
      <c r="BA655" s="279"/>
      <c r="BB655" s="279"/>
      <c r="BC655" s="279"/>
      <c r="BD655" s="279"/>
      <c r="BE655" s="279"/>
      <c r="BF655" s="279"/>
      <c r="BG655" s="279"/>
      <c r="BH655" s="279"/>
    </row>
    <row r="656" spans="1:60" s="235" customFormat="1" ht="32.25" customHeight="1" x14ac:dyDescent="0.2">
      <c r="A656" s="892">
        <v>44637</v>
      </c>
      <c r="B656" s="971" t="s">
        <v>14872</v>
      </c>
      <c r="C656" s="882" t="s">
        <v>14864</v>
      </c>
      <c r="D656" s="794"/>
      <c r="E656" s="836">
        <v>57600</v>
      </c>
      <c r="F656" s="494">
        <f t="shared" si="12"/>
        <v>7054561.9399999995</v>
      </c>
      <c r="G656" s="1118"/>
      <c r="H656" s="279"/>
      <c r="I656" s="279"/>
      <c r="J656" s="279"/>
      <c r="K656" s="279"/>
      <c r="L656" s="279"/>
      <c r="M656" s="279"/>
      <c r="N656" s="279"/>
      <c r="O656" s="279"/>
      <c r="P656" s="279"/>
      <c r="Q656" s="279"/>
      <c r="R656" s="279"/>
      <c r="S656" s="279"/>
      <c r="T656" s="279"/>
      <c r="U656" s="279"/>
      <c r="V656" s="279"/>
      <c r="W656" s="279"/>
      <c r="X656" s="279"/>
      <c r="Y656" s="279"/>
      <c r="Z656" s="279"/>
      <c r="AA656" s="279"/>
      <c r="AB656" s="279"/>
      <c r="AC656" s="279"/>
      <c r="AD656" s="279"/>
      <c r="AE656" s="279"/>
      <c r="AF656" s="279"/>
      <c r="AG656" s="279"/>
      <c r="AH656" s="279"/>
      <c r="AI656" s="279"/>
      <c r="AJ656" s="279"/>
      <c r="AK656" s="279"/>
      <c r="AL656" s="279"/>
      <c r="AM656" s="279"/>
      <c r="AN656" s="279"/>
      <c r="AO656" s="279"/>
      <c r="AP656" s="279"/>
      <c r="AQ656" s="279"/>
      <c r="AR656" s="279"/>
      <c r="AS656" s="279"/>
      <c r="AT656" s="279"/>
      <c r="AU656" s="279"/>
      <c r="AV656" s="279"/>
      <c r="AW656" s="279"/>
      <c r="AX656" s="279"/>
      <c r="AY656" s="279"/>
      <c r="AZ656" s="279"/>
      <c r="BA656" s="279"/>
      <c r="BB656" s="279"/>
      <c r="BC656" s="279"/>
      <c r="BD656" s="279"/>
      <c r="BE656" s="279"/>
      <c r="BF656" s="279"/>
      <c r="BG656" s="279"/>
      <c r="BH656" s="279"/>
    </row>
    <row r="657" spans="1:60" s="235" customFormat="1" ht="51" customHeight="1" x14ac:dyDescent="0.2">
      <c r="A657" s="892">
        <v>44637</v>
      </c>
      <c r="B657" s="971" t="s">
        <v>14873</v>
      </c>
      <c r="C657" s="882" t="s">
        <v>14865</v>
      </c>
      <c r="D657" s="794"/>
      <c r="E657" s="836">
        <v>15485.24</v>
      </c>
      <c r="F657" s="494">
        <f t="shared" si="12"/>
        <v>7039076.6999999993</v>
      </c>
      <c r="G657" s="1118"/>
      <c r="H657" s="279"/>
      <c r="I657" s="279"/>
      <c r="J657" s="279"/>
      <c r="K657" s="279"/>
      <c r="L657" s="279"/>
      <c r="M657" s="279"/>
      <c r="N657" s="279"/>
      <c r="O657" s="279"/>
      <c r="P657" s="279"/>
      <c r="Q657" s="279"/>
      <c r="R657" s="279"/>
      <c r="S657" s="279"/>
      <c r="T657" s="279"/>
      <c r="U657" s="279"/>
      <c r="V657" s="279"/>
      <c r="W657" s="279"/>
      <c r="X657" s="279"/>
      <c r="Y657" s="279"/>
      <c r="Z657" s="279"/>
      <c r="AA657" s="279"/>
      <c r="AB657" s="279"/>
      <c r="AC657" s="279"/>
      <c r="AD657" s="279"/>
      <c r="AE657" s="279"/>
      <c r="AF657" s="279"/>
      <c r="AG657" s="279"/>
      <c r="AH657" s="279"/>
      <c r="AI657" s="279"/>
      <c r="AJ657" s="279"/>
      <c r="AK657" s="279"/>
      <c r="AL657" s="279"/>
      <c r="AM657" s="279"/>
      <c r="AN657" s="279"/>
      <c r="AO657" s="279"/>
      <c r="AP657" s="279"/>
      <c r="AQ657" s="279"/>
      <c r="AR657" s="279"/>
      <c r="AS657" s="279"/>
      <c r="AT657" s="279"/>
      <c r="AU657" s="279"/>
      <c r="AV657" s="279"/>
      <c r="AW657" s="279"/>
      <c r="AX657" s="279"/>
      <c r="AY657" s="279"/>
      <c r="AZ657" s="279"/>
      <c r="BA657" s="279"/>
      <c r="BB657" s="279"/>
      <c r="BC657" s="279"/>
      <c r="BD657" s="279"/>
      <c r="BE657" s="279"/>
      <c r="BF657" s="279"/>
      <c r="BG657" s="279"/>
      <c r="BH657" s="279"/>
    </row>
    <row r="658" spans="1:60" s="235" customFormat="1" ht="43.5" customHeight="1" x14ac:dyDescent="0.2">
      <c r="A658" s="892">
        <v>44637</v>
      </c>
      <c r="B658" s="971" t="s">
        <v>14874</v>
      </c>
      <c r="C658" s="882" t="s">
        <v>14866</v>
      </c>
      <c r="D658" s="794"/>
      <c r="E658" s="837">
        <v>18615.599999999999</v>
      </c>
      <c r="F658" s="494">
        <f t="shared" si="12"/>
        <v>7020461.0999999996</v>
      </c>
      <c r="G658" s="1118"/>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279"/>
      <c r="AE658" s="279"/>
      <c r="AF658" s="279"/>
      <c r="AG658" s="279"/>
      <c r="AH658" s="279"/>
      <c r="AI658" s="279"/>
      <c r="AJ658" s="279"/>
      <c r="AK658" s="279"/>
      <c r="AL658" s="279"/>
      <c r="AM658" s="279"/>
      <c r="AN658" s="279"/>
      <c r="AO658" s="279"/>
      <c r="AP658" s="279"/>
      <c r="AQ658" s="279"/>
      <c r="AR658" s="279"/>
      <c r="AS658" s="279"/>
      <c r="AT658" s="279"/>
      <c r="AU658" s="279"/>
      <c r="AV658" s="279"/>
      <c r="AW658" s="279"/>
      <c r="AX658" s="279"/>
      <c r="AY658" s="279"/>
      <c r="AZ658" s="279"/>
      <c r="BA658" s="279"/>
      <c r="BB658" s="279"/>
      <c r="BC658" s="279"/>
      <c r="BD658" s="279"/>
      <c r="BE658" s="279"/>
      <c r="BF658" s="279"/>
      <c r="BG658" s="279"/>
      <c r="BH658" s="279"/>
    </row>
    <row r="659" spans="1:60" s="235" customFormat="1" ht="24" customHeight="1" x14ac:dyDescent="0.2">
      <c r="A659" s="892">
        <v>44637</v>
      </c>
      <c r="B659" s="971" t="s">
        <v>14875</v>
      </c>
      <c r="C659" s="882" t="s">
        <v>41</v>
      </c>
      <c r="D659" s="794"/>
      <c r="E659" s="42">
        <v>0</v>
      </c>
      <c r="F659" s="494">
        <f t="shared" si="12"/>
        <v>7020461.0999999996</v>
      </c>
      <c r="G659" s="1118"/>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279"/>
      <c r="AF659" s="279"/>
      <c r="AG659" s="279"/>
      <c r="AH659" s="279"/>
      <c r="AI659" s="279"/>
      <c r="AJ659" s="279"/>
      <c r="AK659" s="279"/>
      <c r="AL659" s="279"/>
      <c r="AM659" s="279"/>
      <c r="AN659" s="279"/>
      <c r="AO659" s="279"/>
      <c r="AP659" s="279"/>
      <c r="AQ659" s="279"/>
      <c r="AR659" s="279"/>
      <c r="AS659" s="279"/>
      <c r="AT659" s="279"/>
      <c r="AU659" s="279"/>
      <c r="AV659" s="279"/>
      <c r="AW659" s="279"/>
      <c r="AX659" s="279"/>
      <c r="AY659" s="279"/>
      <c r="AZ659" s="279"/>
      <c r="BA659" s="279"/>
      <c r="BB659" s="279"/>
      <c r="BC659" s="279"/>
      <c r="BD659" s="279"/>
      <c r="BE659" s="279"/>
      <c r="BF659" s="279"/>
      <c r="BG659" s="279"/>
      <c r="BH659" s="279"/>
    </row>
    <row r="660" spans="1:60" s="235" customFormat="1" ht="36" customHeight="1" x14ac:dyDescent="0.2">
      <c r="A660" s="892">
        <v>44637</v>
      </c>
      <c r="B660" s="1068" t="s">
        <v>14876</v>
      </c>
      <c r="C660" s="882" t="s">
        <v>14867</v>
      </c>
      <c r="D660" s="994"/>
      <c r="E660" s="1032">
        <v>64484</v>
      </c>
      <c r="F660" s="494">
        <f t="shared" si="12"/>
        <v>6955977.0999999996</v>
      </c>
      <c r="G660" s="1118"/>
      <c r="H660" s="279"/>
      <c r="I660" s="279"/>
      <c r="J660" s="279"/>
      <c r="K660" s="279"/>
      <c r="L660" s="279"/>
      <c r="M660" s="279"/>
      <c r="N660" s="279"/>
      <c r="O660" s="279"/>
      <c r="P660" s="279"/>
      <c r="Q660" s="279"/>
      <c r="R660" s="279"/>
      <c r="S660" s="279"/>
      <c r="T660" s="279"/>
      <c r="U660" s="279"/>
      <c r="V660" s="279"/>
      <c r="W660" s="279"/>
      <c r="X660" s="279"/>
      <c r="Y660" s="279"/>
      <c r="Z660" s="279"/>
      <c r="AA660" s="279"/>
      <c r="AB660" s="279"/>
      <c r="AC660" s="279"/>
      <c r="AD660" s="279"/>
      <c r="AE660" s="279"/>
      <c r="AF660" s="279"/>
      <c r="AG660" s="279"/>
      <c r="AH660" s="279"/>
      <c r="AI660" s="279"/>
      <c r="AJ660" s="279"/>
      <c r="AK660" s="279"/>
      <c r="AL660" s="279"/>
      <c r="AM660" s="279"/>
      <c r="AN660" s="279"/>
      <c r="AO660" s="279"/>
      <c r="AP660" s="279"/>
      <c r="AQ660" s="279"/>
      <c r="AR660" s="279"/>
      <c r="AS660" s="279"/>
      <c r="AT660" s="279"/>
      <c r="AU660" s="279"/>
      <c r="AV660" s="279"/>
      <c r="AW660" s="279"/>
      <c r="AX660" s="279"/>
      <c r="AY660" s="279"/>
      <c r="AZ660" s="279"/>
      <c r="BA660" s="279"/>
      <c r="BB660" s="279"/>
      <c r="BC660" s="279"/>
      <c r="BD660" s="279"/>
      <c r="BE660" s="279"/>
      <c r="BF660" s="279"/>
      <c r="BG660" s="279"/>
      <c r="BH660" s="279"/>
    </row>
    <row r="661" spans="1:60" s="235" customFormat="1" ht="40.5" customHeight="1" x14ac:dyDescent="0.25">
      <c r="A661" s="892">
        <v>44637</v>
      </c>
      <c r="B661" s="874" t="s">
        <v>14877</v>
      </c>
      <c r="C661" s="882" t="s">
        <v>14868</v>
      </c>
      <c r="D661" s="1022"/>
      <c r="E661" s="455">
        <v>50872.5</v>
      </c>
      <c r="F661" s="494">
        <f t="shared" si="12"/>
        <v>6905104.5999999996</v>
      </c>
      <c r="G661" s="1118"/>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279"/>
      <c r="AE661" s="279"/>
      <c r="AF661" s="279"/>
      <c r="AG661" s="279"/>
      <c r="AH661" s="279"/>
      <c r="AI661" s="279"/>
      <c r="AJ661" s="279"/>
      <c r="AK661" s="279"/>
      <c r="AL661" s="279"/>
      <c r="AM661" s="279"/>
      <c r="AN661" s="279"/>
      <c r="AO661" s="279"/>
      <c r="AP661" s="279"/>
      <c r="AQ661" s="279"/>
      <c r="AR661" s="279"/>
      <c r="AS661" s="279"/>
      <c r="AT661" s="279"/>
      <c r="AU661" s="279"/>
      <c r="AV661" s="279"/>
      <c r="AW661" s="279"/>
      <c r="AX661" s="279"/>
      <c r="AY661" s="279"/>
      <c r="AZ661" s="279"/>
      <c r="BA661" s="279"/>
      <c r="BB661" s="279"/>
      <c r="BC661" s="279"/>
      <c r="BD661" s="279"/>
      <c r="BE661" s="279"/>
      <c r="BF661" s="279"/>
      <c r="BG661" s="279"/>
      <c r="BH661" s="279"/>
    </row>
    <row r="662" spans="1:60" s="235" customFormat="1" ht="42" customHeight="1" x14ac:dyDescent="0.25">
      <c r="A662" s="892">
        <v>44637</v>
      </c>
      <c r="B662" s="874" t="s">
        <v>14878</v>
      </c>
      <c r="C662" s="882" t="s">
        <v>14869</v>
      </c>
      <c r="D662" s="1022"/>
      <c r="E662" s="455">
        <v>88938.4</v>
      </c>
      <c r="F662" s="494">
        <f t="shared" si="12"/>
        <v>6816166.1999999993</v>
      </c>
      <c r="G662" s="1118"/>
      <c r="H662" s="279"/>
      <c r="I662" s="279"/>
      <c r="J662" s="279"/>
      <c r="K662" s="279"/>
      <c r="L662" s="279"/>
      <c r="M662" s="279"/>
      <c r="N662" s="279"/>
      <c r="O662" s="279"/>
      <c r="P662" s="279"/>
      <c r="Q662" s="279"/>
      <c r="R662" s="279"/>
      <c r="S662" s="279"/>
      <c r="T662" s="279"/>
      <c r="U662" s="279"/>
      <c r="V662" s="279"/>
      <c r="W662" s="279"/>
      <c r="X662" s="279"/>
      <c r="Y662" s="279"/>
      <c r="Z662" s="279"/>
      <c r="AA662" s="279"/>
      <c r="AB662" s="279"/>
      <c r="AC662" s="279"/>
      <c r="AD662" s="279"/>
      <c r="AE662" s="279"/>
      <c r="AF662" s="279"/>
      <c r="AG662" s="279"/>
      <c r="AH662" s="279"/>
      <c r="AI662" s="279"/>
      <c r="AJ662" s="279"/>
      <c r="AK662" s="279"/>
      <c r="AL662" s="279"/>
      <c r="AM662" s="279"/>
      <c r="AN662" s="279"/>
      <c r="AO662" s="279"/>
      <c r="AP662" s="279"/>
      <c r="AQ662" s="279"/>
      <c r="AR662" s="279"/>
      <c r="AS662" s="279"/>
      <c r="AT662" s="279"/>
      <c r="AU662" s="279"/>
      <c r="AV662" s="279"/>
      <c r="AW662" s="279"/>
      <c r="AX662" s="279"/>
      <c r="AY662" s="279"/>
      <c r="AZ662" s="279"/>
      <c r="BA662" s="279"/>
      <c r="BB662" s="279"/>
      <c r="BC662" s="279"/>
      <c r="BD662" s="279"/>
      <c r="BE662" s="279"/>
      <c r="BF662" s="279"/>
      <c r="BG662" s="279"/>
      <c r="BH662" s="279"/>
    </row>
    <row r="663" spans="1:60" s="14" customFormat="1" ht="35.25" customHeight="1" x14ac:dyDescent="0.25">
      <c r="A663" s="892">
        <v>44637</v>
      </c>
      <c r="B663" s="874" t="s">
        <v>14879</v>
      </c>
      <c r="C663" s="882" t="s">
        <v>14870</v>
      </c>
      <c r="D663" s="1022"/>
      <c r="E663" s="455">
        <v>35010</v>
      </c>
      <c r="F663" s="494">
        <f t="shared" si="12"/>
        <v>6781156.1999999993</v>
      </c>
    </row>
    <row r="664" spans="1:60" s="14" customFormat="1" ht="33" customHeight="1" x14ac:dyDescent="0.25">
      <c r="A664" s="892">
        <v>44637</v>
      </c>
      <c r="B664" s="874" t="s">
        <v>14880</v>
      </c>
      <c r="C664" s="882" t="s">
        <v>14871</v>
      </c>
      <c r="D664" s="1022"/>
      <c r="E664" s="455">
        <v>43093.21</v>
      </c>
      <c r="F664" s="494">
        <f t="shared" si="12"/>
        <v>6738062.9899999993</v>
      </c>
    </row>
    <row r="665" spans="1:60" s="14" customFormat="1" ht="30.75" customHeight="1" x14ac:dyDescent="0.25">
      <c r="A665" s="943">
        <v>44637</v>
      </c>
      <c r="B665" s="1096" t="s">
        <v>14881</v>
      </c>
      <c r="C665" s="946" t="s">
        <v>41</v>
      </c>
      <c r="D665" s="1023"/>
      <c r="E665" s="1097">
        <v>0</v>
      </c>
      <c r="F665" s="494">
        <f t="shared" si="12"/>
        <v>6738062.9899999993</v>
      </c>
    </row>
    <row r="666" spans="1:60" s="14" customFormat="1" ht="31.5" customHeight="1" x14ac:dyDescent="0.25">
      <c r="A666" s="559">
        <v>44638</v>
      </c>
      <c r="B666" s="874" t="s">
        <v>14882</v>
      </c>
      <c r="C666" s="882" t="s">
        <v>14886</v>
      </c>
      <c r="D666" s="1022"/>
      <c r="E666" s="836">
        <v>45000</v>
      </c>
      <c r="F666" s="494">
        <f t="shared" ref="F666:F679" si="13">F665-E666</f>
        <v>6693062.9899999993</v>
      </c>
    </row>
    <row r="667" spans="1:60" s="14" customFormat="1" ht="40.5" customHeight="1" x14ac:dyDescent="0.25">
      <c r="A667" s="559">
        <v>44638</v>
      </c>
      <c r="B667" s="874" t="s">
        <v>14883</v>
      </c>
      <c r="C667" s="882" t="s">
        <v>14887</v>
      </c>
      <c r="D667" s="1022"/>
      <c r="E667" s="836">
        <v>91800</v>
      </c>
      <c r="F667" s="494">
        <f t="shared" si="13"/>
        <v>6601262.9899999993</v>
      </c>
    </row>
    <row r="668" spans="1:60" s="14" customFormat="1" ht="36" customHeight="1" x14ac:dyDescent="0.25">
      <c r="A668" s="559">
        <v>44638</v>
      </c>
      <c r="B668" s="874" t="s">
        <v>14884</v>
      </c>
      <c r="C668" s="882" t="s">
        <v>14888</v>
      </c>
      <c r="D668" s="1022"/>
      <c r="E668" s="836">
        <v>12600</v>
      </c>
      <c r="F668" s="494">
        <f t="shared" si="13"/>
        <v>6588662.9899999993</v>
      </c>
    </row>
    <row r="669" spans="1:60" s="14" customFormat="1" ht="44.25" customHeight="1" x14ac:dyDescent="0.25">
      <c r="A669" s="1100">
        <v>44638</v>
      </c>
      <c r="B669" s="1096" t="s">
        <v>14885</v>
      </c>
      <c r="C669" s="946" t="s">
        <v>14889</v>
      </c>
      <c r="D669" s="1023"/>
      <c r="E669" s="1101">
        <v>49206.64</v>
      </c>
      <c r="F669" s="494">
        <f t="shared" si="13"/>
        <v>6539456.3499999996</v>
      </c>
    </row>
    <row r="670" spans="1:60" s="14" customFormat="1" ht="36" customHeight="1" x14ac:dyDescent="0.25">
      <c r="A670" s="559">
        <v>44643</v>
      </c>
      <c r="B670" s="971" t="s">
        <v>14961</v>
      </c>
      <c r="C670" s="882" t="s">
        <v>14945</v>
      </c>
      <c r="D670" s="1022"/>
      <c r="E670" s="836">
        <v>66600</v>
      </c>
      <c r="F670" s="494">
        <f t="shared" si="13"/>
        <v>6472856.3499999996</v>
      </c>
    </row>
    <row r="671" spans="1:60" s="14" customFormat="1" ht="34.5" customHeight="1" x14ac:dyDescent="0.25">
      <c r="A671" s="559">
        <v>44643</v>
      </c>
      <c r="B671" s="971" t="s">
        <v>14960</v>
      </c>
      <c r="C671" s="882" t="s">
        <v>14946</v>
      </c>
      <c r="D671" s="1022"/>
      <c r="E671" s="836">
        <v>24985.45</v>
      </c>
      <c r="F671" s="494">
        <f t="shared" si="13"/>
        <v>6447870.8999999994</v>
      </c>
    </row>
    <row r="672" spans="1:60" s="14" customFormat="1" ht="39.75" customHeight="1" x14ac:dyDescent="0.25">
      <c r="A672" s="559">
        <v>44643</v>
      </c>
      <c r="B672" s="971" t="s">
        <v>14959</v>
      </c>
      <c r="C672" s="1102" t="s">
        <v>14947</v>
      </c>
      <c r="D672" s="1022"/>
      <c r="E672" s="836">
        <v>92340</v>
      </c>
      <c r="F672" s="494">
        <f t="shared" si="13"/>
        <v>6355530.8999999994</v>
      </c>
    </row>
    <row r="673" spans="1:6" s="14" customFormat="1" ht="33" customHeight="1" x14ac:dyDescent="0.25">
      <c r="A673" s="559">
        <v>44643</v>
      </c>
      <c r="B673" s="971" t="s">
        <v>14958</v>
      </c>
      <c r="C673" s="1102" t="s">
        <v>14948</v>
      </c>
      <c r="D673" s="1022"/>
      <c r="E673" s="836">
        <v>18000</v>
      </c>
      <c r="F673" s="494">
        <f t="shared" si="13"/>
        <v>6337530.8999999994</v>
      </c>
    </row>
    <row r="674" spans="1:6" s="14" customFormat="1" ht="39" customHeight="1" x14ac:dyDescent="0.25">
      <c r="A674" s="559">
        <v>44643</v>
      </c>
      <c r="B674" s="971" t="s">
        <v>14957</v>
      </c>
      <c r="C674" s="1102" t="s">
        <v>14949</v>
      </c>
      <c r="D674" s="1022"/>
      <c r="E674" s="836">
        <v>6994</v>
      </c>
      <c r="F674" s="494">
        <f t="shared" si="13"/>
        <v>6330536.8999999994</v>
      </c>
    </row>
    <row r="675" spans="1:6" s="14" customFormat="1" ht="39" customHeight="1" x14ac:dyDescent="0.25">
      <c r="A675" s="559">
        <v>44643</v>
      </c>
      <c r="B675" s="971" t="s">
        <v>14956</v>
      </c>
      <c r="C675" s="1102" t="s">
        <v>14950</v>
      </c>
      <c r="D675" s="1022"/>
      <c r="E675" s="836">
        <v>72450</v>
      </c>
      <c r="F675" s="494">
        <f t="shared" si="13"/>
        <v>6258086.8999999994</v>
      </c>
    </row>
    <row r="676" spans="1:6" s="14" customFormat="1" ht="23.25" customHeight="1" x14ac:dyDescent="0.25">
      <c r="A676" s="559">
        <v>44643</v>
      </c>
      <c r="B676" s="971" t="s">
        <v>14955</v>
      </c>
      <c r="C676" s="1102" t="s">
        <v>41</v>
      </c>
      <c r="D676" s="1022"/>
      <c r="E676" s="234">
        <v>0</v>
      </c>
      <c r="F676" s="494">
        <f t="shared" si="13"/>
        <v>6258086.8999999994</v>
      </c>
    </row>
    <row r="677" spans="1:6" s="14" customFormat="1" ht="36.75" customHeight="1" x14ac:dyDescent="0.25">
      <c r="A677" s="559">
        <v>44643</v>
      </c>
      <c r="B677" s="971" t="s">
        <v>14954</v>
      </c>
      <c r="C677" s="1102" t="s">
        <v>14951</v>
      </c>
      <c r="D677" s="1022"/>
      <c r="E677" s="836">
        <v>27000</v>
      </c>
      <c r="F677" s="494">
        <f t="shared" si="13"/>
        <v>6231086.8999999994</v>
      </c>
    </row>
    <row r="678" spans="1:6" s="14" customFormat="1" ht="45" customHeight="1" x14ac:dyDescent="0.25">
      <c r="A678" s="559">
        <v>44643</v>
      </c>
      <c r="B678" s="971" t="s">
        <v>14953</v>
      </c>
      <c r="C678" s="1102" t="s">
        <v>14952</v>
      </c>
      <c r="D678" s="1022"/>
      <c r="E678" s="836">
        <v>82620</v>
      </c>
      <c r="F678" s="494">
        <f t="shared" si="13"/>
        <v>6148466.8999999994</v>
      </c>
    </row>
    <row r="679" spans="1:6" s="14" customFormat="1" ht="33" customHeight="1" x14ac:dyDescent="0.25">
      <c r="A679" s="559">
        <v>44644</v>
      </c>
      <c r="B679" s="971" t="s">
        <v>15098</v>
      </c>
      <c r="C679" s="882" t="s">
        <v>15099</v>
      </c>
      <c r="D679" s="1022"/>
      <c r="E679" s="836">
        <v>179487.68</v>
      </c>
      <c r="F679" s="494">
        <f t="shared" si="13"/>
        <v>5968979.2199999997</v>
      </c>
    </row>
    <row r="680" spans="1:6" s="14" customFormat="1" ht="15" customHeight="1" x14ac:dyDescent="0.25">
      <c r="A680" s="747"/>
      <c r="B680" s="750"/>
      <c r="C680" s="750"/>
      <c r="D680" s="751"/>
      <c r="E680" s="752"/>
      <c r="F680" s="753"/>
    </row>
    <row r="681" spans="1:6" s="14" customFormat="1" ht="15" customHeight="1" x14ac:dyDescent="0.25">
      <c r="A681" s="747"/>
      <c r="B681" s="750"/>
      <c r="C681" s="750"/>
      <c r="D681" s="751"/>
      <c r="E681" s="752"/>
      <c r="F681" s="753"/>
    </row>
    <row r="682" spans="1:6" s="14" customFormat="1" ht="15" customHeight="1" x14ac:dyDescent="0.25">
      <c r="A682" s="747"/>
      <c r="B682" s="750"/>
      <c r="C682" s="750"/>
      <c r="D682" s="751"/>
      <c r="E682" s="752"/>
      <c r="F682" s="753"/>
    </row>
    <row r="683" spans="1:6" s="14" customFormat="1" ht="15" customHeight="1" x14ac:dyDescent="0.25">
      <c r="A683" s="747"/>
      <c r="B683" s="750"/>
      <c r="C683" s="750"/>
      <c r="D683" s="751"/>
      <c r="E683" s="752"/>
      <c r="F683" s="753"/>
    </row>
    <row r="684" spans="1:6" s="14" customFormat="1" ht="15" customHeight="1" x14ac:dyDescent="0.25">
      <c r="A684" s="747"/>
      <c r="B684" s="750"/>
      <c r="C684" s="750"/>
      <c r="D684" s="751"/>
      <c r="E684" s="752"/>
      <c r="F684" s="753"/>
    </row>
    <row r="685" spans="1:6" s="14" customFormat="1" ht="15" customHeight="1" x14ac:dyDescent="0.25">
      <c r="A685" s="747"/>
      <c r="B685" s="750"/>
      <c r="C685" s="750"/>
      <c r="D685" s="751"/>
      <c r="E685" s="752"/>
      <c r="F685" s="753"/>
    </row>
    <row r="686" spans="1:6" s="14" customFormat="1" ht="15" customHeight="1" x14ac:dyDescent="0.25">
      <c r="A686" s="747"/>
      <c r="B686" s="750"/>
      <c r="C686" s="750"/>
      <c r="D686" s="751"/>
      <c r="E686" s="752"/>
      <c r="F686" s="753"/>
    </row>
    <row r="687" spans="1:6" s="14" customFormat="1" ht="15" customHeight="1" x14ac:dyDescent="0.25">
      <c r="A687" s="747"/>
      <c r="B687" s="750"/>
      <c r="C687" s="750"/>
      <c r="D687" s="751"/>
      <c r="E687" s="752"/>
      <c r="F687" s="753"/>
    </row>
    <row r="688" spans="1:6" s="14" customFormat="1" ht="15" customHeight="1" x14ac:dyDescent="0.25">
      <c r="A688" s="747"/>
      <c r="B688" s="750"/>
      <c r="C688" s="750"/>
      <c r="D688" s="751"/>
      <c r="E688" s="752"/>
      <c r="F688" s="753"/>
    </row>
    <row r="689" spans="1:6" s="14" customFormat="1" ht="15" customHeight="1" x14ac:dyDescent="0.25">
      <c r="A689" s="747"/>
      <c r="B689" s="750"/>
      <c r="C689" s="750"/>
      <c r="D689" s="751"/>
      <c r="E689" s="752"/>
      <c r="F689" s="753"/>
    </row>
    <row r="690" spans="1:6" s="14" customFormat="1" ht="15" customHeight="1" x14ac:dyDescent="0.25">
      <c r="A690" s="747"/>
      <c r="B690" s="750"/>
      <c r="C690" s="750"/>
      <c r="D690" s="751"/>
      <c r="E690" s="752"/>
      <c r="F690" s="753"/>
    </row>
    <row r="691" spans="1:6" s="14" customFormat="1" ht="15" customHeight="1" x14ac:dyDescent="0.25">
      <c r="A691" s="747"/>
      <c r="B691" s="750"/>
      <c r="C691" s="750"/>
      <c r="D691" s="751"/>
      <c r="E691" s="752"/>
      <c r="F691" s="753"/>
    </row>
    <row r="692" spans="1:6" s="14" customFormat="1" ht="15" customHeight="1" x14ac:dyDescent="0.25">
      <c r="A692" s="747"/>
      <c r="B692" s="750"/>
      <c r="C692" s="750"/>
      <c r="D692" s="751"/>
      <c r="E692" s="752"/>
      <c r="F692" s="753"/>
    </row>
    <row r="693" spans="1:6" s="14" customFormat="1" ht="15" customHeight="1" x14ac:dyDescent="0.25">
      <c r="A693" s="747"/>
      <c r="B693" s="750"/>
      <c r="C693" s="750"/>
      <c r="D693" s="751"/>
      <c r="E693" s="752"/>
      <c r="F693" s="753"/>
    </row>
    <row r="694" spans="1:6" s="14" customFormat="1" ht="15" customHeight="1" x14ac:dyDescent="0.25">
      <c r="A694" s="747"/>
      <c r="B694" s="750"/>
      <c r="C694" s="750"/>
      <c r="D694" s="751"/>
      <c r="E694" s="752"/>
      <c r="F694" s="753"/>
    </row>
    <row r="695" spans="1:6" s="14" customFormat="1" ht="15" customHeight="1" x14ac:dyDescent="0.25">
      <c r="A695" s="747"/>
      <c r="B695" s="750"/>
      <c r="C695" s="750"/>
      <c r="D695" s="751"/>
      <c r="E695" s="752"/>
      <c r="F695" s="753"/>
    </row>
    <row r="696" spans="1:6" s="14" customFormat="1" ht="15" customHeight="1" x14ac:dyDescent="0.25">
      <c r="A696" s="747"/>
      <c r="B696" s="750"/>
      <c r="C696" s="750"/>
      <c r="D696" s="751"/>
      <c r="E696" s="752"/>
      <c r="F696" s="753"/>
    </row>
    <row r="697" spans="1:6" s="14" customFormat="1" ht="15" customHeight="1" x14ac:dyDescent="0.25">
      <c r="A697" s="747"/>
      <c r="B697" s="750"/>
      <c r="C697" s="750"/>
      <c r="D697" s="751"/>
      <c r="E697" s="752"/>
      <c r="F697" s="753"/>
    </row>
    <row r="698" spans="1:6" s="14" customFormat="1" ht="15" customHeight="1" x14ac:dyDescent="0.25">
      <c r="A698" s="747"/>
      <c r="B698" s="750"/>
      <c r="C698" s="750"/>
      <c r="D698" s="751"/>
      <c r="E698" s="752"/>
      <c r="F698" s="753"/>
    </row>
    <row r="699" spans="1:6" s="14" customFormat="1" ht="15" customHeight="1" x14ac:dyDescent="0.25">
      <c r="A699" s="747"/>
      <c r="B699" s="750"/>
      <c r="C699" s="750"/>
      <c r="D699" s="751"/>
      <c r="E699" s="752"/>
      <c r="F699" s="753"/>
    </row>
    <row r="700" spans="1:6" s="14" customFormat="1" ht="15" customHeight="1" x14ac:dyDescent="0.25">
      <c r="A700" s="747"/>
      <c r="B700" s="750"/>
      <c r="C700" s="750"/>
      <c r="D700" s="751"/>
      <c r="E700" s="752"/>
      <c r="F700" s="753"/>
    </row>
    <row r="701" spans="1:6" s="14" customFormat="1" ht="15" customHeight="1" x14ac:dyDescent="0.25">
      <c r="A701" s="747"/>
      <c r="B701" s="750"/>
      <c r="C701" s="750"/>
      <c r="D701" s="751"/>
      <c r="E701" s="752"/>
      <c r="F701" s="753"/>
    </row>
    <row r="702" spans="1:6" s="14" customFormat="1" ht="15" customHeight="1" x14ac:dyDescent="0.25">
      <c r="A702" s="747"/>
      <c r="B702" s="750"/>
      <c r="C702" s="750"/>
      <c r="D702" s="751"/>
      <c r="E702" s="752"/>
      <c r="F702" s="753"/>
    </row>
    <row r="703" spans="1:6" s="14" customFormat="1" ht="15" customHeight="1" x14ac:dyDescent="0.25">
      <c r="A703" s="747"/>
      <c r="B703" s="750"/>
      <c r="C703" s="750"/>
      <c r="D703" s="751"/>
      <c r="E703" s="752"/>
      <c r="F703" s="753"/>
    </row>
    <row r="704" spans="1:6" s="14" customFormat="1" ht="15" customHeight="1" x14ac:dyDescent="0.25">
      <c r="A704" s="747"/>
      <c r="B704" s="750"/>
      <c r="C704" s="750"/>
      <c r="D704" s="751"/>
      <c r="E704" s="752"/>
      <c r="F704" s="753"/>
    </row>
    <row r="705" spans="1:6" s="14" customFormat="1" ht="15" customHeight="1" x14ac:dyDescent="0.25">
      <c r="A705" s="747"/>
      <c r="B705" s="750"/>
      <c r="C705" s="750"/>
      <c r="D705" s="751"/>
      <c r="E705" s="752"/>
      <c r="F705" s="753"/>
    </row>
    <row r="706" spans="1:6" s="14" customFormat="1" ht="15" customHeight="1" x14ac:dyDescent="0.25">
      <c r="A706" s="747"/>
      <c r="B706" s="750"/>
      <c r="C706" s="750"/>
      <c r="D706" s="751"/>
      <c r="E706" s="752"/>
      <c r="F706" s="753"/>
    </row>
    <row r="707" spans="1:6" s="14" customFormat="1" ht="15" customHeight="1" x14ac:dyDescent="0.25">
      <c r="A707" s="747"/>
      <c r="B707" s="750"/>
      <c r="C707" s="750"/>
      <c r="D707" s="751"/>
      <c r="E707" s="752"/>
      <c r="F707" s="753"/>
    </row>
    <row r="708" spans="1:6" s="14" customFormat="1" ht="15" customHeight="1" x14ac:dyDescent="0.25">
      <c r="A708" s="747"/>
      <c r="B708" s="750"/>
      <c r="C708" s="750"/>
      <c r="D708" s="751"/>
      <c r="E708" s="752"/>
      <c r="F708" s="753"/>
    </row>
    <row r="709" spans="1:6" s="14" customFormat="1" ht="15" customHeight="1" x14ac:dyDescent="0.25">
      <c r="A709" s="747"/>
      <c r="B709" s="750"/>
      <c r="C709" s="750"/>
      <c r="D709" s="751"/>
      <c r="E709" s="752"/>
      <c r="F709" s="753"/>
    </row>
    <row r="710" spans="1:6" s="14" customFormat="1" ht="15" customHeight="1" x14ac:dyDescent="0.25">
      <c r="A710" s="747"/>
      <c r="B710" s="750"/>
      <c r="C710" s="750"/>
      <c r="D710" s="751"/>
      <c r="E710" s="752"/>
      <c r="F710" s="753"/>
    </row>
    <row r="711" spans="1:6" s="14" customFormat="1" ht="15" customHeight="1" x14ac:dyDescent="0.25">
      <c r="A711" s="747"/>
      <c r="B711" s="750"/>
      <c r="C711" s="750"/>
      <c r="D711" s="751"/>
      <c r="E711" s="752"/>
      <c r="F711" s="753"/>
    </row>
    <row r="712" spans="1:6" s="14" customFormat="1" ht="15" customHeight="1" x14ac:dyDescent="0.25">
      <c r="A712" s="747"/>
      <c r="B712" s="750"/>
      <c r="C712" s="750"/>
      <c r="D712" s="751"/>
      <c r="E712" s="752"/>
      <c r="F712" s="753"/>
    </row>
    <row r="713" spans="1:6" s="14" customFormat="1" ht="15" customHeight="1" x14ac:dyDescent="0.25">
      <c r="A713" s="747"/>
      <c r="B713" s="750"/>
      <c r="C713" s="750"/>
      <c r="D713" s="751"/>
      <c r="E713" s="752"/>
      <c r="F713" s="753"/>
    </row>
    <row r="714" spans="1:6" s="14" customFormat="1" ht="15" customHeight="1" x14ac:dyDescent="0.25">
      <c r="A714" s="747"/>
      <c r="B714" s="750"/>
      <c r="C714" s="750"/>
      <c r="D714" s="751"/>
      <c r="E714" s="752"/>
      <c r="F714" s="753"/>
    </row>
    <row r="715" spans="1:6" s="14" customFormat="1" ht="15" customHeight="1" x14ac:dyDescent="0.25">
      <c r="A715" s="747"/>
      <c r="B715" s="750"/>
      <c r="C715" s="750"/>
      <c r="D715" s="751"/>
      <c r="E715" s="752"/>
      <c r="F715" s="753"/>
    </row>
    <row r="716" spans="1:6" s="14" customFormat="1" ht="15" customHeight="1" x14ac:dyDescent="0.25">
      <c r="A716" s="747"/>
      <c r="B716" s="750"/>
      <c r="C716" s="750"/>
      <c r="D716" s="751"/>
      <c r="E716" s="752"/>
      <c r="F716" s="753"/>
    </row>
    <row r="717" spans="1:6" s="14" customFormat="1" ht="15" customHeight="1" x14ac:dyDescent="0.25">
      <c r="A717" s="747"/>
      <c r="B717" s="750"/>
      <c r="C717" s="750"/>
      <c r="D717" s="751"/>
      <c r="E717" s="752"/>
      <c r="F717" s="753"/>
    </row>
    <row r="718" spans="1:6" s="14" customFormat="1" ht="15" customHeight="1" x14ac:dyDescent="0.25">
      <c r="A718" s="747"/>
      <c r="B718" s="750"/>
      <c r="C718" s="750"/>
      <c r="D718" s="751"/>
      <c r="E718" s="752"/>
      <c r="F718" s="753"/>
    </row>
    <row r="719" spans="1:6" s="14" customFormat="1" ht="15" customHeight="1" x14ac:dyDescent="0.25">
      <c r="A719" s="747"/>
      <c r="B719" s="750"/>
      <c r="C719" s="750"/>
      <c r="D719" s="751"/>
      <c r="E719" s="752"/>
      <c r="F719" s="753"/>
    </row>
    <row r="720" spans="1:6" s="14" customFormat="1" ht="15" customHeight="1" x14ac:dyDescent="0.25">
      <c r="A720" s="747"/>
      <c r="B720" s="750"/>
      <c r="C720" s="750"/>
      <c r="D720" s="751"/>
      <c r="E720" s="752"/>
      <c r="F720" s="753"/>
    </row>
    <row r="721" spans="1:6" s="14" customFormat="1" ht="15" customHeight="1" x14ac:dyDescent="0.25">
      <c r="A721" s="747"/>
      <c r="B721" s="750"/>
      <c r="C721" s="750"/>
      <c r="D721" s="751"/>
      <c r="E721" s="752"/>
      <c r="F721" s="753"/>
    </row>
    <row r="722" spans="1:6" s="14" customFormat="1" ht="15" customHeight="1" x14ac:dyDescent="0.25">
      <c r="A722" s="1171" t="s">
        <v>0</v>
      </c>
      <c r="B722" s="1171"/>
      <c r="C722" s="1171"/>
      <c r="D722" s="1171"/>
      <c r="E722" s="1171"/>
      <c r="F722" s="1171"/>
    </row>
    <row r="723" spans="1:6" s="14" customFormat="1" ht="15" customHeight="1" x14ac:dyDescent="0.25">
      <c r="A723" s="1171" t="s">
        <v>1</v>
      </c>
      <c r="B723" s="1171"/>
      <c r="C723" s="1171"/>
      <c r="D723" s="1171"/>
      <c r="E723" s="1171"/>
      <c r="F723" s="1171"/>
    </row>
    <row r="724" spans="1:6" s="14" customFormat="1" ht="15" customHeight="1" x14ac:dyDescent="0.25">
      <c r="A724" s="1173" t="s">
        <v>14378</v>
      </c>
      <c r="B724" s="1173"/>
      <c r="C724" s="1173"/>
      <c r="D724" s="1173"/>
      <c r="E724" s="1173"/>
      <c r="F724" s="1173"/>
    </row>
    <row r="725" spans="1:6" s="14" customFormat="1" ht="15" customHeight="1" x14ac:dyDescent="0.25">
      <c r="A725" s="1173" t="s">
        <v>2</v>
      </c>
      <c r="B725" s="1173"/>
      <c r="C725" s="1173"/>
      <c r="D725" s="1173"/>
      <c r="E725" s="1173"/>
      <c r="F725" s="1173"/>
    </row>
    <row r="726" spans="1:6" s="14" customFormat="1" ht="15" customHeight="1" x14ac:dyDescent="0.2">
      <c r="A726" s="17"/>
      <c r="B726" s="7"/>
      <c r="D726" s="69"/>
      <c r="E726" s="108"/>
      <c r="F726" s="103"/>
    </row>
    <row r="727" spans="1:6" s="14" customFormat="1" ht="15" customHeight="1" x14ac:dyDescent="0.2">
      <c r="A727" s="17"/>
      <c r="B727" s="7"/>
      <c r="D727" s="69"/>
      <c r="E727" s="108"/>
      <c r="F727" s="103"/>
    </row>
    <row r="728" spans="1:6" s="14" customFormat="1" ht="12" x14ac:dyDescent="0.2">
      <c r="A728" s="1311" t="s">
        <v>8200</v>
      </c>
      <c r="B728" s="1312"/>
      <c r="C728" s="1312"/>
      <c r="D728" s="1312"/>
      <c r="E728" s="1312"/>
      <c r="F728" s="1313"/>
    </row>
    <row r="729" spans="1:6" s="14" customFormat="1" ht="12" x14ac:dyDescent="0.2">
      <c r="A729" s="1311" t="s">
        <v>4</v>
      </c>
      <c r="B729" s="1312"/>
      <c r="C729" s="1312"/>
      <c r="D729" s="1312"/>
      <c r="E729" s="1313"/>
      <c r="F729" s="830">
        <v>1998775</v>
      </c>
    </row>
    <row r="730" spans="1:6" s="14" customFormat="1" ht="12" x14ac:dyDescent="0.2">
      <c r="A730" s="1123" t="s">
        <v>5</v>
      </c>
      <c r="B730" s="1123" t="s">
        <v>23</v>
      </c>
      <c r="C730" s="1123" t="s">
        <v>22</v>
      </c>
      <c r="D730" s="1123" t="s">
        <v>8</v>
      </c>
      <c r="E730" s="1123" t="s">
        <v>9</v>
      </c>
      <c r="F730" s="1123"/>
    </row>
    <row r="731" spans="1:6" s="14" customFormat="1" x14ac:dyDescent="0.2">
      <c r="A731" s="87"/>
      <c r="B731" s="1"/>
      <c r="C731" s="2" t="s">
        <v>27</v>
      </c>
      <c r="D731" s="62"/>
      <c r="E731" s="455">
        <v>1998275</v>
      </c>
      <c r="F731" s="494">
        <f>F729-E731</f>
        <v>500</v>
      </c>
    </row>
    <row r="732" spans="1:6" x14ac:dyDescent="0.2">
      <c r="A732" s="559"/>
      <c r="B732" s="27"/>
      <c r="C732" s="2" t="s">
        <v>15125</v>
      </c>
      <c r="D732" s="63"/>
      <c r="E732" s="455">
        <v>325</v>
      </c>
      <c r="F732" s="494">
        <f>F731-E732</f>
        <v>175</v>
      </c>
    </row>
    <row r="733" spans="1:6" x14ac:dyDescent="0.2">
      <c r="A733" s="87"/>
      <c r="B733" s="27"/>
      <c r="C733" s="2" t="s">
        <v>1358</v>
      </c>
      <c r="D733" s="40"/>
      <c r="E733" s="717">
        <v>175</v>
      </c>
      <c r="F733" s="494">
        <f>F732-E733</f>
        <v>0</v>
      </c>
    </row>
    <row r="734" spans="1:6" x14ac:dyDescent="0.2">
      <c r="A734" s="17"/>
      <c r="B734" s="7"/>
      <c r="C734" s="64"/>
      <c r="D734" s="29"/>
      <c r="E734" s="916"/>
      <c r="F734" s="112"/>
    </row>
    <row r="735" spans="1:6" ht="15" customHeight="1" x14ac:dyDescent="0.2">
      <c r="A735" s="17"/>
      <c r="B735" s="7"/>
      <c r="C735" s="64"/>
      <c r="D735" s="29"/>
      <c r="E735" s="916"/>
      <c r="F735" s="112"/>
    </row>
    <row r="736" spans="1:6" x14ac:dyDescent="0.2">
      <c r="A736" s="17"/>
      <c r="B736" s="7"/>
      <c r="C736" s="64"/>
      <c r="D736" s="29"/>
      <c r="E736" s="916"/>
      <c r="F736" s="112"/>
    </row>
    <row r="737" spans="1:6" x14ac:dyDescent="0.2">
      <c r="A737" s="17"/>
      <c r="B737" s="7"/>
      <c r="C737" s="64"/>
      <c r="D737" s="29"/>
      <c r="E737" s="916"/>
      <c r="F737" s="112"/>
    </row>
    <row r="738" spans="1:6" x14ac:dyDescent="0.2">
      <c r="A738" s="17"/>
      <c r="B738" s="7"/>
      <c r="C738" s="64"/>
      <c r="D738" s="29"/>
      <c r="E738" s="916"/>
      <c r="F738" s="112"/>
    </row>
    <row r="739" spans="1:6" x14ac:dyDescent="0.2">
      <c r="A739" s="59"/>
      <c r="B739" s="7"/>
      <c r="C739" s="31"/>
      <c r="D739" s="74"/>
      <c r="E739" s="283"/>
      <c r="F739" s="112"/>
    </row>
    <row r="740" spans="1:6" x14ac:dyDescent="0.2">
      <c r="A740" s="59"/>
      <c r="B740" s="7"/>
      <c r="C740" s="31"/>
      <c r="D740" s="74"/>
      <c r="E740" s="283"/>
      <c r="F740" s="116"/>
    </row>
    <row r="741" spans="1:6" x14ac:dyDescent="0.2">
      <c r="A741" s="59"/>
      <c r="B741" s="7"/>
      <c r="C741" s="31"/>
      <c r="D741" s="74"/>
      <c r="E741" s="283"/>
      <c r="F741" s="116"/>
    </row>
    <row r="742" spans="1:6" ht="15" x14ac:dyDescent="0.25">
      <c r="A742" s="1171" t="s">
        <v>0</v>
      </c>
      <c r="B742" s="1171"/>
      <c r="C742" s="1171"/>
      <c r="D742" s="1171"/>
      <c r="E742" s="1171"/>
      <c r="F742" s="1171"/>
    </row>
    <row r="743" spans="1:6" ht="15" x14ac:dyDescent="0.25">
      <c r="A743" s="1171" t="s">
        <v>1</v>
      </c>
      <c r="B743" s="1171"/>
      <c r="C743" s="1171"/>
      <c r="D743" s="1171"/>
      <c r="E743" s="1171"/>
      <c r="F743" s="1171"/>
    </row>
    <row r="744" spans="1:6" ht="15" x14ac:dyDescent="0.25">
      <c r="A744" s="1173" t="s">
        <v>14378</v>
      </c>
      <c r="B744" s="1173"/>
      <c r="C744" s="1173"/>
      <c r="D744" s="1173"/>
      <c r="E744" s="1173"/>
      <c r="F744" s="1173"/>
    </row>
    <row r="745" spans="1:6" ht="15" x14ac:dyDescent="0.25">
      <c r="A745" s="1173" t="s">
        <v>2</v>
      </c>
      <c r="B745" s="1173"/>
      <c r="C745" s="1173"/>
      <c r="D745" s="1173"/>
      <c r="E745" s="1173"/>
      <c r="F745" s="1173"/>
    </row>
    <row r="746" spans="1:6" x14ac:dyDescent="0.2">
      <c r="A746" s="17"/>
      <c r="B746" s="7"/>
      <c r="C746" s="14"/>
      <c r="D746" s="69"/>
      <c r="E746" s="108"/>
      <c r="F746" s="103"/>
    </row>
    <row r="747" spans="1:6" x14ac:dyDescent="0.2">
      <c r="A747" s="17"/>
      <c r="B747" s="7"/>
      <c r="C747" s="14"/>
      <c r="D747" s="69"/>
      <c r="E747" s="108"/>
      <c r="F747" s="103"/>
    </row>
    <row r="748" spans="1:6" ht="12" x14ac:dyDescent="0.2">
      <c r="A748" s="1311" t="s">
        <v>14637</v>
      </c>
      <c r="B748" s="1312"/>
      <c r="C748" s="1312"/>
      <c r="D748" s="1312"/>
      <c r="E748" s="1312"/>
      <c r="F748" s="1313"/>
    </row>
    <row r="749" spans="1:6" ht="12" x14ac:dyDescent="0.2">
      <c r="A749" s="1311" t="s">
        <v>14638</v>
      </c>
      <c r="B749" s="1312"/>
      <c r="C749" s="1312"/>
      <c r="D749" s="1312"/>
      <c r="E749" s="1313"/>
      <c r="F749" s="830">
        <v>2815298428.7399998</v>
      </c>
    </row>
    <row r="750" spans="1:6" ht="12" x14ac:dyDescent="0.2">
      <c r="A750" s="1123" t="s">
        <v>5</v>
      </c>
      <c r="B750" s="1123" t="s">
        <v>23</v>
      </c>
      <c r="C750" s="1123" t="s">
        <v>22</v>
      </c>
      <c r="D750" s="1123" t="s">
        <v>8</v>
      </c>
      <c r="E750" s="1123" t="s">
        <v>9</v>
      </c>
      <c r="F750" s="1123"/>
    </row>
    <row r="751" spans="1:6" x14ac:dyDescent="0.2">
      <c r="A751" s="87"/>
      <c r="B751" s="1"/>
      <c r="C751" s="2" t="s">
        <v>11</v>
      </c>
      <c r="D751" s="40">
        <f>6497270.56+35080+193014.34</f>
        <v>6725364.8999999994</v>
      </c>
      <c r="E751" s="455"/>
      <c r="F751" s="494">
        <f>F749+D751</f>
        <v>2822023793.6399999</v>
      </c>
    </row>
    <row r="752" spans="1:6" x14ac:dyDescent="0.2">
      <c r="A752" s="559"/>
      <c r="B752" s="27"/>
      <c r="C752" s="2" t="s">
        <v>13</v>
      </c>
      <c r="D752" s="41">
        <f>1249062924.67+125000000</f>
        <v>1374062924.6700001</v>
      </c>
      <c r="E752" s="455"/>
      <c r="F752" s="494">
        <f>F751+D752</f>
        <v>4196086718.3099999</v>
      </c>
    </row>
    <row r="753" spans="1:6" x14ac:dyDescent="0.2">
      <c r="A753" s="559"/>
      <c r="B753" s="27"/>
      <c r="C753" s="2" t="s">
        <v>14820</v>
      </c>
      <c r="D753" s="41"/>
      <c r="E753" s="455">
        <f>6302503.14+577118.19</f>
        <v>6879621.3300000001</v>
      </c>
      <c r="F753" s="494">
        <f>F752-E753</f>
        <v>4189207096.98</v>
      </c>
    </row>
    <row r="754" spans="1:6" x14ac:dyDescent="0.2">
      <c r="A754" s="87"/>
      <c r="B754" s="27"/>
      <c r="C754" s="2" t="s">
        <v>1358</v>
      </c>
      <c r="D754" s="40"/>
      <c r="E754" s="717"/>
      <c r="F754" s="494">
        <f t="shared" ref="F754:F772" si="14">F753-E754</f>
        <v>4189207096.98</v>
      </c>
    </row>
    <row r="755" spans="1:6" ht="15" customHeight="1" x14ac:dyDescent="0.2">
      <c r="A755" s="87"/>
      <c r="B755" s="1"/>
      <c r="C755" s="2" t="s">
        <v>27</v>
      </c>
      <c r="D755" s="62"/>
      <c r="E755" s="455"/>
      <c r="F755" s="494">
        <f t="shared" si="14"/>
        <v>4189207096.98</v>
      </c>
    </row>
    <row r="756" spans="1:6" ht="31.5" customHeight="1" x14ac:dyDescent="0.2">
      <c r="A756" s="758">
        <v>44622</v>
      </c>
      <c r="B756" s="30" t="s">
        <v>14761</v>
      </c>
      <c r="C756" s="214" t="s">
        <v>14769</v>
      </c>
      <c r="D756" s="831"/>
      <c r="E756" s="472">
        <v>44588351.57</v>
      </c>
      <c r="F756" s="494">
        <f t="shared" si="14"/>
        <v>4144618745.4099998</v>
      </c>
    </row>
    <row r="757" spans="1:6" ht="30" customHeight="1" x14ac:dyDescent="0.2">
      <c r="A757" s="758">
        <v>44622</v>
      </c>
      <c r="B757" s="30" t="s">
        <v>14762</v>
      </c>
      <c r="C757" s="214" t="s">
        <v>14770</v>
      </c>
      <c r="D757" s="831"/>
      <c r="E757" s="472">
        <v>43901941.189999998</v>
      </c>
      <c r="F757" s="494">
        <f t="shared" si="14"/>
        <v>4100716804.2199998</v>
      </c>
    </row>
    <row r="758" spans="1:6" ht="27.75" customHeight="1" x14ac:dyDescent="0.2">
      <c r="A758" s="758">
        <v>44622</v>
      </c>
      <c r="B758" s="30" t="s">
        <v>14763</v>
      </c>
      <c r="C758" s="214" t="s">
        <v>14771</v>
      </c>
      <c r="D758" s="831"/>
      <c r="E758" s="472">
        <v>26468225.600000001</v>
      </c>
      <c r="F758" s="494">
        <f t="shared" si="14"/>
        <v>4074248578.6199999</v>
      </c>
    </row>
    <row r="759" spans="1:6" ht="64.5" customHeight="1" x14ac:dyDescent="0.2">
      <c r="A759" s="758">
        <v>44622</v>
      </c>
      <c r="B759" s="30" t="s">
        <v>14764</v>
      </c>
      <c r="C759" s="214" t="s">
        <v>14772</v>
      </c>
      <c r="D759" s="831"/>
      <c r="E759" s="472">
        <v>54918.879999999997</v>
      </c>
      <c r="F759" s="327">
        <f t="shared" si="14"/>
        <v>4074193659.7399998</v>
      </c>
    </row>
    <row r="760" spans="1:6" ht="60" customHeight="1" x14ac:dyDescent="0.2">
      <c r="A760" s="758">
        <v>44622</v>
      </c>
      <c r="B760" s="30" t="s">
        <v>14765</v>
      </c>
      <c r="C760" s="214" t="s">
        <v>14773</v>
      </c>
      <c r="D760" s="831"/>
      <c r="E760" s="472">
        <v>4324242.2699999996</v>
      </c>
      <c r="F760" s="327">
        <f t="shared" si="14"/>
        <v>4069869417.4699998</v>
      </c>
    </row>
    <row r="761" spans="1:6" ht="51" customHeight="1" x14ac:dyDescent="0.2">
      <c r="A761" s="758">
        <v>44623</v>
      </c>
      <c r="B761" s="30" t="s">
        <v>14766</v>
      </c>
      <c r="C761" s="214" t="s">
        <v>14774</v>
      </c>
      <c r="D761" s="831"/>
      <c r="E761" s="472">
        <v>7278694.7999999998</v>
      </c>
      <c r="F761" s="327">
        <f t="shared" si="14"/>
        <v>4062590722.6699996</v>
      </c>
    </row>
    <row r="762" spans="1:6" ht="66" customHeight="1" x14ac:dyDescent="0.2">
      <c r="A762" s="758">
        <v>44630</v>
      </c>
      <c r="B762" s="30" t="s">
        <v>14767</v>
      </c>
      <c r="C762" s="214" t="s">
        <v>14775</v>
      </c>
      <c r="D762" s="831"/>
      <c r="E762" s="472">
        <v>3638881.73</v>
      </c>
      <c r="F762" s="327">
        <f t="shared" si="14"/>
        <v>4058951840.9399996</v>
      </c>
    </row>
    <row r="763" spans="1:6" ht="52.5" customHeight="1" x14ac:dyDescent="0.2">
      <c r="A763" s="758">
        <v>44630</v>
      </c>
      <c r="B763" s="30" t="s">
        <v>14768</v>
      </c>
      <c r="C763" s="214" t="s">
        <v>14776</v>
      </c>
      <c r="D763" s="831"/>
      <c r="E763" s="472">
        <v>47669.05</v>
      </c>
      <c r="F763" s="1092">
        <f t="shared" si="14"/>
        <v>4058904171.8899994</v>
      </c>
    </row>
    <row r="764" spans="1:6" ht="52.5" customHeight="1" x14ac:dyDescent="0.2">
      <c r="A764" s="973">
        <v>44634</v>
      </c>
      <c r="B764" s="30" t="s">
        <v>14819</v>
      </c>
      <c r="C764" s="897" t="s">
        <v>14821</v>
      </c>
      <c r="D764" s="831"/>
      <c r="E764" s="153">
        <v>396788.16</v>
      </c>
      <c r="F764" s="1092">
        <f t="shared" si="14"/>
        <v>4058507383.7299995</v>
      </c>
    </row>
    <row r="765" spans="1:6" ht="30" customHeight="1" x14ac:dyDescent="0.2">
      <c r="A765" s="887">
        <v>44637</v>
      </c>
      <c r="B765" s="853" t="s">
        <v>14833</v>
      </c>
      <c r="C765" s="457" t="s">
        <v>14835</v>
      </c>
      <c r="D765" s="1098"/>
      <c r="E765" s="213">
        <v>49439027.049999997</v>
      </c>
      <c r="F765" s="1099">
        <f t="shared" si="14"/>
        <v>4009068356.6799994</v>
      </c>
    </row>
    <row r="766" spans="1:6" ht="32.25" customHeight="1" x14ac:dyDescent="0.2">
      <c r="A766" s="758">
        <v>44637</v>
      </c>
      <c r="B766" s="30" t="s">
        <v>14834</v>
      </c>
      <c r="C766" s="214" t="s">
        <v>14836</v>
      </c>
      <c r="D766" s="831"/>
      <c r="E766" s="472">
        <v>20731238.460000001</v>
      </c>
      <c r="F766" s="327">
        <f t="shared" si="14"/>
        <v>3988337118.2199993</v>
      </c>
    </row>
    <row r="767" spans="1:6" ht="42" customHeight="1" x14ac:dyDescent="0.2">
      <c r="A767" s="758">
        <v>44638</v>
      </c>
      <c r="B767" s="30" t="s">
        <v>14890</v>
      </c>
      <c r="C767" s="897" t="s">
        <v>14891</v>
      </c>
      <c r="D767" s="831"/>
      <c r="E767" s="153">
        <v>10350000</v>
      </c>
      <c r="F767" s="327">
        <f t="shared" si="14"/>
        <v>3977987118.2199993</v>
      </c>
    </row>
    <row r="768" spans="1:6" ht="51" customHeight="1" x14ac:dyDescent="0.2">
      <c r="A768" s="464">
        <v>44644</v>
      </c>
      <c r="B768" s="30" t="s">
        <v>15082</v>
      </c>
      <c r="C768" s="193" t="s">
        <v>15086</v>
      </c>
      <c r="D768" s="831"/>
      <c r="E768" s="42">
        <v>7351141.0499999998</v>
      </c>
      <c r="F768" s="327">
        <f t="shared" si="14"/>
        <v>3970635977.1699991</v>
      </c>
    </row>
    <row r="769" spans="1:6" ht="30.75" customHeight="1" x14ac:dyDescent="0.2">
      <c r="A769" s="464">
        <v>44644</v>
      </c>
      <c r="B769" s="30" t="s">
        <v>15083</v>
      </c>
      <c r="C769" s="193" t="s">
        <v>15087</v>
      </c>
      <c r="D769" s="831"/>
      <c r="E769" s="42">
        <v>33259272.309999999</v>
      </c>
      <c r="F769" s="327">
        <f t="shared" si="14"/>
        <v>3937376704.8599992</v>
      </c>
    </row>
    <row r="770" spans="1:6" ht="39" customHeight="1" x14ac:dyDescent="0.2">
      <c r="A770" s="464">
        <v>44644</v>
      </c>
      <c r="B770" s="30" t="s">
        <v>15084</v>
      </c>
      <c r="C770" s="193" t="s">
        <v>15088</v>
      </c>
      <c r="D770" s="831"/>
      <c r="E770" s="42">
        <v>108012110.52</v>
      </c>
      <c r="F770" s="327">
        <f t="shared" si="14"/>
        <v>3829364594.3399992</v>
      </c>
    </row>
    <row r="771" spans="1:6" ht="52.5" customHeight="1" x14ac:dyDescent="0.2">
      <c r="A771" s="464">
        <v>44644</v>
      </c>
      <c r="B771" s="30" t="s">
        <v>15085</v>
      </c>
      <c r="C771" s="193" t="s">
        <v>15089</v>
      </c>
      <c r="D771" s="831"/>
      <c r="E771" s="42">
        <v>73933821.540000007</v>
      </c>
      <c r="F771" s="327">
        <f t="shared" si="14"/>
        <v>3755430772.7999992</v>
      </c>
    </row>
    <row r="772" spans="1:6" ht="38.25" customHeight="1" x14ac:dyDescent="0.2">
      <c r="A772" s="464">
        <v>44651</v>
      </c>
      <c r="B772" s="30" t="s">
        <v>15159</v>
      </c>
      <c r="C772" s="1105" t="s">
        <v>15160</v>
      </c>
      <c r="D772" s="831"/>
      <c r="E772" s="42">
        <v>25246807.059999999</v>
      </c>
      <c r="F772" s="327">
        <f t="shared" si="14"/>
        <v>3730183965.7399993</v>
      </c>
    </row>
    <row r="773" spans="1:6" ht="15" customHeight="1" x14ac:dyDescent="0.2">
      <c r="A773" s="59"/>
      <c r="B773" s="7"/>
      <c r="C773" s="31"/>
      <c r="D773" s="74"/>
      <c r="E773" s="283"/>
      <c r="F773" s="116"/>
    </row>
    <row r="774" spans="1:6" ht="15" customHeight="1" x14ac:dyDescent="0.2">
      <c r="A774" s="59"/>
      <c r="B774" s="7"/>
      <c r="C774" s="31"/>
      <c r="D774" s="74"/>
      <c r="E774" s="283"/>
      <c r="F774" s="116"/>
    </row>
    <row r="775" spans="1:6" ht="15" customHeight="1" x14ac:dyDescent="0.2">
      <c r="A775" s="59"/>
      <c r="B775" s="7"/>
      <c r="C775" s="31"/>
      <c r="D775" s="74"/>
      <c r="E775" s="283"/>
      <c r="F775" s="116"/>
    </row>
    <row r="776" spans="1:6" ht="15" customHeight="1" x14ac:dyDescent="0.2">
      <c r="A776" s="59"/>
      <c r="B776" s="7"/>
      <c r="C776" s="31"/>
      <c r="D776" s="74"/>
      <c r="E776" s="283"/>
      <c r="F776" s="116"/>
    </row>
    <row r="777" spans="1:6" ht="15" customHeight="1" x14ac:dyDescent="0.2">
      <c r="A777" s="59"/>
      <c r="B777" s="7"/>
      <c r="C777" s="31"/>
      <c r="D777" s="74"/>
      <c r="E777" s="283"/>
      <c r="F777" s="116"/>
    </row>
    <row r="778" spans="1:6" ht="15" customHeight="1" x14ac:dyDescent="0.2">
      <c r="A778" s="59"/>
      <c r="B778" s="7"/>
      <c r="C778" s="31"/>
      <c r="D778" s="74"/>
      <c r="E778" s="283"/>
      <c r="F778" s="116"/>
    </row>
    <row r="779" spans="1:6" ht="15" customHeight="1" x14ac:dyDescent="0.2">
      <c r="A779" s="59"/>
      <c r="B779" s="7"/>
      <c r="C779" s="31"/>
      <c r="D779" s="74"/>
      <c r="E779" s="283"/>
      <c r="F779" s="116"/>
    </row>
    <row r="780" spans="1:6" ht="15" customHeight="1" x14ac:dyDescent="0.2">
      <c r="A780" s="59"/>
      <c r="B780" s="7"/>
      <c r="C780" s="31"/>
      <c r="D780" s="74"/>
      <c r="E780" s="283"/>
      <c r="F780" s="116"/>
    </row>
    <row r="781" spans="1:6" ht="15" customHeight="1" x14ac:dyDescent="0.2">
      <c r="A781" s="59"/>
      <c r="B781" s="7"/>
      <c r="C781" s="31"/>
      <c r="D781" s="74"/>
      <c r="E781" s="283"/>
      <c r="F781" s="116"/>
    </row>
    <row r="782" spans="1:6" ht="15" customHeight="1" x14ac:dyDescent="0.2">
      <c r="A782" s="832"/>
      <c r="B782" s="19"/>
      <c r="C782" s="833"/>
      <c r="D782" s="69"/>
      <c r="E782" s="834"/>
      <c r="F782" s="112"/>
    </row>
    <row r="783" spans="1:6" ht="15" customHeight="1" x14ac:dyDescent="0.2"/>
    <row r="784" spans="1:6" ht="15" customHeight="1" x14ac:dyDescent="0.2"/>
    <row r="785" spans="7:7" ht="15" customHeight="1" x14ac:dyDescent="0.2"/>
    <row r="786" spans="7:7" ht="15" customHeight="1" x14ac:dyDescent="0.2"/>
    <row r="790" spans="7:7" x14ac:dyDescent="0.2">
      <c r="G790" s="14" t="s">
        <v>37</v>
      </c>
    </row>
  </sheetData>
  <mergeCells count="66">
    <mergeCell ref="A749:E749"/>
    <mergeCell ref="A722:F722"/>
    <mergeCell ref="A723:F723"/>
    <mergeCell ref="A724:F724"/>
    <mergeCell ref="A725:F725"/>
    <mergeCell ref="A728:F728"/>
    <mergeCell ref="A729:E729"/>
    <mergeCell ref="A742:F742"/>
    <mergeCell ref="A743:F743"/>
    <mergeCell ref="A744:F744"/>
    <mergeCell ref="A745:F745"/>
    <mergeCell ref="A748:F748"/>
    <mergeCell ref="A598:E598"/>
    <mergeCell ref="A574:F574"/>
    <mergeCell ref="A575:F575"/>
    <mergeCell ref="A576:F576"/>
    <mergeCell ref="A577:F577"/>
    <mergeCell ref="A579:F579"/>
    <mergeCell ref="A580:E580"/>
    <mergeCell ref="A592:F592"/>
    <mergeCell ref="A593:F593"/>
    <mergeCell ref="A594:F594"/>
    <mergeCell ref="A595:F595"/>
    <mergeCell ref="A597:F597"/>
    <mergeCell ref="A565:E565"/>
    <mergeCell ref="A542:F542"/>
    <mergeCell ref="A543:F543"/>
    <mergeCell ref="A544:F544"/>
    <mergeCell ref="A545:F545"/>
    <mergeCell ref="A547:F547"/>
    <mergeCell ref="A548:E548"/>
    <mergeCell ref="A559:F559"/>
    <mergeCell ref="A560:F560"/>
    <mergeCell ref="A561:F561"/>
    <mergeCell ref="A562:F562"/>
    <mergeCell ref="A564:F564"/>
    <mergeCell ref="A527:E527"/>
    <mergeCell ref="A506:F506"/>
    <mergeCell ref="A507:F507"/>
    <mergeCell ref="A508:F508"/>
    <mergeCell ref="A509:F509"/>
    <mergeCell ref="A511:F511"/>
    <mergeCell ref="A512:E512"/>
    <mergeCell ref="A521:F521"/>
    <mergeCell ref="A522:F522"/>
    <mergeCell ref="A523:F523"/>
    <mergeCell ref="A524:F524"/>
    <mergeCell ref="A526:F526"/>
    <mergeCell ref="A466:E466"/>
    <mergeCell ref="A401:F401"/>
    <mergeCell ref="A402:F402"/>
    <mergeCell ref="A403:F403"/>
    <mergeCell ref="A404:F404"/>
    <mergeCell ref="A406:F407"/>
    <mergeCell ref="A408:E408"/>
    <mergeCell ref="A460:F460"/>
    <mergeCell ref="A461:F461"/>
    <mergeCell ref="A462:F462"/>
    <mergeCell ref="A463:F463"/>
    <mergeCell ref="A465:F465"/>
    <mergeCell ref="A7:E7"/>
    <mergeCell ref="A1:F1"/>
    <mergeCell ref="A2:F2"/>
    <mergeCell ref="A3:F3"/>
    <mergeCell ref="A4:F4"/>
    <mergeCell ref="A6:F6"/>
  </mergeCells>
  <pageMargins left="0.70866141732283472" right="0.70866141732283472" top="0.74803149606299213" bottom="0.74803149606299213" header="0.31496062992125984" footer="0.31496062992125984"/>
  <pageSetup scale="71" fitToHeight="40" orientation="portrait" r:id="rId1"/>
  <headerFooter>
    <oddFooter>&amp;RPagina &amp;P de 27</oddFooter>
  </headerFooter>
  <ignoredErrors>
    <ignoredError sqref="B606:B679"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721"/>
  <sheetViews>
    <sheetView topLeftCell="A312" zoomScaleNormal="100" zoomScaleSheetLayoutView="130" workbookViewId="0">
      <selection sqref="A1:F313"/>
    </sheetView>
  </sheetViews>
  <sheetFormatPr baseColWidth="10" defaultRowHeight="11.25" x14ac:dyDescent="0.2"/>
  <cols>
    <col min="1" max="1" width="11.7109375" style="25" customWidth="1"/>
    <col min="2" max="2" width="16.28515625" style="131" customWidth="1"/>
    <col min="3" max="3" width="51.140625" style="25" customWidth="1"/>
    <col min="4" max="4" width="14.7109375" style="68" customWidth="1"/>
    <col min="5" max="5" width="16.85546875" style="106" customWidth="1"/>
    <col min="6" max="6" width="16" style="101" customWidth="1"/>
    <col min="7" max="7" width="11.42578125" style="14"/>
    <col min="8" max="8" width="13" style="14" bestFit="1" customWidth="1"/>
    <col min="9" max="60" width="11.42578125" style="14"/>
    <col min="61" max="16384" width="11.42578125" style="25"/>
  </cols>
  <sheetData>
    <row r="1" spans="1:60" ht="15" x14ac:dyDescent="0.25">
      <c r="A1" s="1171" t="s">
        <v>0</v>
      </c>
      <c r="B1" s="1171"/>
      <c r="C1" s="1171"/>
      <c r="D1" s="1171"/>
      <c r="E1" s="1171"/>
      <c r="F1" s="1171"/>
    </row>
    <row r="2" spans="1:60" ht="15" x14ac:dyDescent="0.25">
      <c r="A2" s="1171" t="s">
        <v>1</v>
      </c>
      <c r="B2" s="1171"/>
      <c r="C2" s="1171"/>
      <c r="D2" s="1171"/>
      <c r="E2" s="1171"/>
      <c r="F2" s="1171"/>
    </row>
    <row r="3" spans="1:60" ht="15" customHeight="1" x14ac:dyDescent="0.25">
      <c r="A3" s="1173" t="s">
        <v>15167</v>
      </c>
      <c r="B3" s="1173"/>
      <c r="C3" s="1173"/>
      <c r="D3" s="1173"/>
      <c r="E3" s="1173"/>
      <c r="F3" s="1173"/>
    </row>
    <row r="4" spans="1:60" ht="15" customHeight="1" x14ac:dyDescent="0.25">
      <c r="A4" s="1173" t="s">
        <v>2</v>
      </c>
      <c r="B4" s="1173"/>
      <c r="C4" s="1173"/>
      <c r="D4" s="1173"/>
      <c r="E4" s="1173"/>
      <c r="F4" s="1173"/>
    </row>
    <row r="5" spans="1:60" ht="15" x14ac:dyDescent="0.25">
      <c r="A5" s="626"/>
      <c r="B5" s="627"/>
      <c r="C5" s="628"/>
      <c r="D5" s="629"/>
      <c r="E5" s="630"/>
      <c r="F5" s="631"/>
      <c r="G5" s="966"/>
    </row>
    <row r="6" spans="1:60" ht="33" customHeight="1" x14ac:dyDescent="0.2">
      <c r="A6" s="1306" t="s">
        <v>3</v>
      </c>
      <c r="B6" s="1307"/>
      <c r="C6" s="1307"/>
      <c r="D6" s="1307"/>
      <c r="E6" s="1307"/>
      <c r="F6" s="1308"/>
      <c r="G6" s="966"/>
    </row>
    <row r="7" spans="1:60" ht="30" customHeight="1" x14ac:dyDescent="0.2">
      <c r="A7" s="1306" t="s">
        <v>4</v>
      </c>
      <c r="B7" s="1307"/>
      <c r="C7" s="1307"/>
      <c r="D7" s="1307"/>
      <c r="E7" s="1308"/>
      <c r="F7" s="718">
        <v>251567280.38</v>
      </c>
    </row>
    <row r="8" spans="1:60" ht="12" x14ac:dyDescent="0.2">
      <c r="A8" s="1061" t="s">
        <v>5</v>
      </c>
      <c r="B8" s="1061" t="s">
        <v>6</v>
      </c>
      <c r="C8" s="1061" t="s">
        <v>7</v>
      </c>
      <c r="D8" s="1061" t="s">
        <v>8</v>
      </c>
      <c r="E8" s="1061" t="s">
        <v>9</v>
      </c>
      <c r="F8" s="1061" t="s">
        <v>6180</v>
      </c>
    </row>
    <row r="9" spans="1:60" ht="15" customHeight="1" x14ac:dyDescent="0.2">
      <c r="A9" s="87"/>
      <c r="B9" s="1"/>
      <c r="C9" s="2" t="s">
        <v>11</v>
      </c>
      <c r="D9" s="40">
        <v>50879142.039999999</v>
      </c>
      <c r="E9" s="40"/>
      <c r="F9" s="494">
        <f>F7+D9</f>
        <v>302446422.42000002</v>
      </c>
    </row>
    <row r="10" spans="1:60" ht="15" customHeight="1" x14ac:dyDescent="0.2">
      <c r="A10" s="87"/>
      <c r="B10" s="1"/>
      <c r="C10" s="3" t="s">
        <v>12</v>
      </c>
      <c r="D10" s="40">
        <v>9136445.1699999999</v>
      </c>
      <c r="E10" s="40"/>
      <c r="F10" s="494">
        <f>F9+D10</f>
        <v>311582867.59000003</v>
      </c>
    </row>
    <row r="11" spans="1:60" ht="15" customHeight="1" x14ac:dyDescent="0.2">
      <c r="A11" s="87"/>
      <c r="B11" s="1"/>
      <c r="C11" s="2" t="s">
        <v>13</v>
      </c>
      <c r="D11" s="1003"/>
      <c r="E11" s="40"/>
      <c r="F11" s="494">
        <f>F10+D11</f>
        <v>311582867.59000003</v>
      </c>
    </row>
    <row r="12" spans="1:60" ht="15" customHeight="1" x14ac:dyDescent="0.2">
      <c r="A12" s="87"/>
      <c r="B12" s="1"/>
      <c r="C12" s="4" t="s">
        <v>31</v>
      </c>
      <c r="D12" s="41">
        <v>639635.05000000005</v>
      </c>
      <c r="E12" s="41"/>
      <c r="F12" s="494">
        <f>F11+D12</f>
        <v>312222502.64000005</v>
      </c>
    </row>
    <row r="13" spans="1:60" ht="15" customHeight="1" x14ac:dyDescent="0.2">
      <c r="A13" s="87"/>
      <c r="B13" s="1"/>
      <c r="C13" s="3" t="s">
        <v>12</v>
      </c>
      <c r="D13" s="62"/>
      <c r="E13" s="40"/>
      <c r="F13" s="494">
        <f>F12+D13</f>
        <v>312222502.64000005</v>
      </c>
    </row>
    <row r="14" spans="1:60" s="235" customFormat="1" ht="15" customHeight="1" x14ac:dyDescent="0.2">
      <c r="A14" s="1106"/>
      <c r="B14" s="359"/>
      <c r="C14" s="1107" t="s">
        <v>6871</v>
      </c>
      <c r="D14" s="1108"/>
      <c r="E14" s="763">
        <v>11904.5</v>
      </c>
      <c r="F14" s="1109">
        <f>F13-E14</f>
        <v>312210598.14000005</v>
      </c>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row>
    <row r="15" spans="1:60" s="235" customFormat="1" ht="15" customHeight="1" x14ac:dyDescent="0.2">
      <c r="A15" s="1106"/>
      <c r="B15" s="359"/>
      <c r="C15" s="1107" t="s">
        <v>1090</v>
      </c>
      <c r="D15" s="1108"/>
      <c r="E15" s="711">
        <v>91677.4</v>
      </c>
      <c r="F15" s="1109">
        <f t="shared" ref="F15:F79" si="0">F14-E15</f>
        <v>312118920.74000007</v>
      </c>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row>
    <row r="16" spans="1:60" s="235" customFormat="1" ht="14.25" customHeight="1" x14ac:dyDescent="0.2">
      <c r="A16" s="1106"/>
      <c r="B16" s="359"/>
      <c r="C16" s="1110" t="s">
        <v>2479</v>
      </c>
      <c r="D16" s="1108"/>
      <c r="E16" s="711">
        <v>50507.27</v>
      </c>
      <c r="F16" s="1109">
        <f t="shared" si="0"/>
        <v>312068413.47000009</v>
      </c>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row>
    <row r="17" spans="1:61" s="235" customFormat="1" ht="15" customHeight="1" x14ac:dyDescent="0.2">
      <c r="A17" s="1106"/>
      <c r="B17" s="359"/>
      <c r="C17" s="1110" t="s">
        <v>6870</v>
      </c>
      <c r="D17" s="1108"/>
      <c r="E17" s="711">
        <v>240</v>
      </c>
      <c r="F17" s="1109">
        <f t="shared" si="0"/>
        <v>312068173.47000009</v>
      </c>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row>
    <row r="18" spans="1:61" s="235" customFormat="1" ht="15" customHeight="1" x14ac:dyDescent="0.2">
      <c r="A18" s="1106"/>
      <c r="B18" s="359"/>
      <c r="C18" s="1107" t="s">
        <v>1083</v>
      </c>
      <c r="D18" s="1108"/>
      <c r="E18" s="711">
        <v>2500</v>
      </c>
      <c r="F18" s="1109">
        <f t="shared" si="0"/>
        <v>312065673.47000009</v>
      </c>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row>
    <row r="19" spans="1:61" s="235" customFormat="1" ht="15" customHeight="1" x14ac:dyDescent="0.2">
      <c r="A19" s="1106"/>
      <c r="B19" s="359"/>
      <c r="C19" s="1107" t="s">
        <v>1358</v>
      </c>
      <c r="D19" s="1108"/>
      <c r="E19" s="711">
        <v>175</v>
      </c>
      <c r="F19" s="1109">
        <f t="shared" si="0"/>
        <v>312065498.47000009</v>
      </c>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row>
    <row r="20" spans="1:61" s="235" customFormat="1" ht="15" customHeight="1" x14ac:dyDescent="0.2">
      <c r="A20" s="1106"/>
      <c r="B20" s="359"/>
      <c r="C20" s="1107" t="s">
        <v>14448</v>
      </c>
      <c r="D20" s="1108"/>
      <c r="E20" s="711">
        <v>350</v>
      </c>
      <c r="F20" s="1109">
        <f t="shared" si="0"/>
        <v>312065148.47000009</v>
      </c>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row>
    <row r="21" spans="1:61" s="235" customFormat="1" ht="15" customHeight="1" x14ac:dyDescent="0.2">
      <c r="A21" s="1106"/>
      <c r="B21" s="359"/>
      <c r="C21" s="1110" t="s">
        <v>11719</v>
      </c>
      <c r="D21" s="1108"/>
      <c r="E21" s="711">
        <v>200</v>
      </c>
      <c r="F21" s="1109">
        <f t="shared" si="0"/>
        <v>312064948.47000009</v>
      </c>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row>
    <row r="22" spans="1:61" s="235" customFormat="1" ht="15" customHeight="1" x14ac:dyDescent="0.2">
      <c r="A22" s="1106"/>
      <c r="B22" s="359"/>
      <c r="C22" s="1110" t="s">
        <v>14449</v>
      </c>
      <c r="D22" s="1108"/>
      <c r="E22" s="711">
        <v>0.06</v>
      </c>
      <c r="F22" s="1109">
        <f t="shared" si="0"/>
        <v>312064948.41000009</v>
      </c>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row>
    <row r="23" spans="1:61" s="235" customFormat="1" ht="17.25" customHeight="1" x14ac:dyDescent="0.2">
      <c r="A23" s="1106"/>
      <c r="B23" s="359"/>
      <c r="C23" s="1110" t="s">
        <v>15526</v>
      </c>
      <c r="D23" s="1108"/>
      <c r="E23" s="711">
        <v>150</v>
      </c>
      <c r="F23" s="1109">
        <f t="shared" si="0"/>
        <v>312064798.41000009</v>
      </c>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row>
    <row r="24" spans="1:61" s="235" customFormat="1" ht="17.25" customHeight="1" x14ac:dyDescent="0.2">
      <c r="A24" s="1106"/>
      <c r="B24" s="359"/>
      <c r="C24" s="1110" t="s">
        <v>15865</v>
      </c>
      <c r="D24" s="1108"/>
      <c r="E24" s="711">
        <v>18040.45</v>
      </c>
      <c r="F24" s="1109">
        <f t="shared" si="0"/>
        <v>312046757.9600001</v>
      </c>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row>
    <row r="25" spans="1:61" s="235" customFormat="1" ht="17.25" customHeight="1" x14ac:dyDescent="0.2">
      <c r="A25" s="1106"/>
      <c r="B25" s="359"/>
      <c r="C25" s="1110" t="s">
        <v>15866</v>
      </c>
      <c r="D25" s="1108"/>
      <c r="E25" s="711">
        <v>460797.5</v>
      </c>
      <c r="F25" s="1109">
        <f t="shared" si="0"/>
        <v>311585960.4600001</v>
      </c>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row>
    <row r="26" spans="1:61" s="414" customFormat="1" ht="33.75" customHeight="1" x14ac:dyDescent="0.2">
      <c r="A26" s="847">
        <v>44652</v>
      </c>
      <c r="B26" s="92">
        <v>62578</v>
      </c>
      <c r="C26" s="532" t="s">
        <v>15271</v>
      </c>
      <c r="D26" s="416"/>
      <c r="E26" s="535">
        <v>292682.8</v>
      </c>
      <c r="F26" s="1109">
        <f t="shared" si="0"/>
        <v>311293277.66000009</v>
      </c>
      <c r="G26" s="412"/>
      <c r="H26" s="412"/>
      <c r="I26" s="412"/>
      <c r="J26" s="412"/>
      <c r="K26" s="412"/>
      <c r="L26" s="412"/>
      <c r="M26" s="412"/>
      <c r="N26" s="412"/>
      <c r="O26" s="412"/>
      <c r="P26" s="412"/>
      <c r="Q26" s="412"/>
      <c r="R26" s="412"/>
      <c r="S26" s="412"/>
      <c r="T26" s="412"/>
      <c r="U26" s="412"/>
      <c r="V26" s="412"/>
      <c r="W26" s="412"/>
      <c r="X26" s="412"/>
      <c r="Y26" s="412"/>
      <c r="Z26" s="412"/>
      <c r="AA26" s="412"/>
      <c r="AB26" s="412"/>
      <c r="AC26" s="412"/>
      <c r="AD26" s="412"/>
      <c r="AE26" s="412"/>
      <c r="AF26" s="412"/>
      <c r="AG26" s="412"/>
      <c r="AH26" s="412"/>
      <c r="AI26" s="412"/>
      <c r="AJ26" s="412"/>
      <c r="AK26" s="412"/>
      <c r="AL26" s="412"/>
      <c r="AM26" s="412"/>
      <c r="AN26" s="412"/>
      <c r="AO26" s="412"/>
      <c r="AP26" s="412"/>
      <c r="AQ26" s="412"/>
      <c r="AR26" s="412"/>
      <c r="AS26" s="412"/>
      <c r="AT26" s="412"/>
      <c r="AU26" s="412"/>
      <c r="AV26" s="412"/>
      <c r="AW26" s="412"/>
      <c r="AX26" s="412"/>
      <c r="AY26" s="412"/>
      <c r="AZ26" s="412"/>
      <c r="BA26" s="412"/>
      <c r="BB26" s="412"/>
      <c r="BC26" s="412"/>
      <c r="BD26" s="412"/>
      <c r="BE26" s="412"/>
      <c r="BF26" s="412"/>
      <c r="BG26" s="412"/>
      <c r="BH26" s="412"/>
      <c r="BI26" s="545"/>
    </row>
    <row r="27" spans="1:61" s="412" customFormat="1" ht="22.5" customHeight="1" x14ac:dyDescent="0.2">
      <c r="A27" s="847">
        <v>44652</v>
      </c>
      <c r="B27" s="5">
        <v>62579</v>
      </c>
      <c r="C27" s="193" t="s">
        <v>41</v>
      </c>
      <c r="D27" s="394"/>
      <c r="E27" s="42">
        <v>0</v>
      </c>
      <c r="F27" s="1109">
        <f t="shared" si="0"/>
        <v>311293277.66000009</v>
      </c>
    </row>
    <row r="28" spans="1:61" s="412" customFormat="1" ht="33.75" customHeight="1" x14ac:dyDescent="0.2">
      <c r="A28" s="847">
        <v>44652</v>
      </c>
      <c r="B28" s="5">
        <v>62580</v>
      </c>
      <c r="C28" s="193" t="s">
        <v>15272</v>
      </c>
      <c r="D28" s="402"/>
      <c r="E28" s="42">
        <v>5550</v>
      </c>
      <c r="F28" s="1109">
        <f t="shared" si="0"/>
        <v>311287727.66000009</v>
      </c>
    </row>
    <row r="29" spans="1:61" s="412" customFormat="1" ht="33" customHeight="1" x14ac:dyDescent="0.2">
      <c r="A29" s="847">
        <v>44652</v>
      </c>
      <c r="B29" s="5">
        <v>62581</v>
      </c>
      <c r="C29" s="193" t="s">
        <v>15273</v>
      </c>
      <c r="D29" s="402"/>
      <c r="E29" s="42">
        <v>8919</v>
      </c>
      <c r="F29" s="1109">
        <f t="shared" si="0"/>
        <v>311278808.66000009</v>
      </c>
    </row>
    <row r="30" spans="1:61" s="412" customFormat="1" ht="21.75" customHeight="1" x14ac:dyDescent="0.2">
      <c r="A30" s="847">
        <v>44652</v>
      </c>
      <c r="B30" s="5">
        <v>62582</v>
      </c>
      <c r="C30" s="193" t="s">
        <v>41</v>
      </c>
      <c r="D30" s="402"/>
      <c r="E30" s="42">
        <v>0</v>
      </c>
      <c r="F30" s="1109">
        <f t="shared" si="0"/>
        <v>311278808.66000009</v>
      </c>
    </row>
    <row r="31" spans="1:61" s="412" customFormat="1" ht="57" customHeight="1" x14ac:dyDescent="0.2">
      <c r="A31" s="847">
        <v>44652</v>
      </c>
      <c r="B31" s="5">
        <v>62583</v>
      </c>
      <c r="C31" s="193" t="s">
        <v>15281</v>
      </c>
      <c r="D31" s="402"/>
      <c r="E31" s="42">
        <v>534234.93999999994</v>
      </c>
      <c r="F31" s="1109">
        <f t="shared" si="0"/>
        <v>310744573.72000009</v>
      </c>
    </row>
    <row r="32" spans="1:61" s="412" customFormat="1" ht="36.75" customHeight="1" x14ac:dyDescent="0.2">
      <c r="A32" s="847">
        <v>44652</v>
      </c>
      <c r="B32" s="5">
        <v>62584</v>
      </c>
      <c r="C32" s="193" t="s">
        <v>15274</v>
      </c>
      <c r="D32" s="402"/>
      <c r="E32" s="42">
        <v>298925.26</v>
      </c>
      <c r="F32" s="1109">
        <f t="shared" si="0"/>
        <v>310445648.4600001</v>
      </c>
    </row>
    <row r="33" spans="1:6" s="412" customFormat="1" ht="33" customHeight="1" x14ac:dyDescent="0.2">
      <c r="A33" s="847">
        <v>44652</v>
      </c>
      <c r="B33" s="5">
        <v>62585</v>
      </c>
      <c r="C33" s="193" t="s">
        <v>15275</v>
      </c>
      <c r="D33" s="402"/>
      <c r="E33" s="42">
        <v>58500</v>
      </c>
      <c r="F33" s="1109">
        <f t="shared" si="0"/>
        <v>310387148.4600001</v>
      </c>
    </row>
    <row r="34" spans="1:6" s="412" customFormat="1" ht="30.75" customHeight="1" x14ac:dyDescent="0.2">
      <c r="A34" s="847">
        <v>44652</v>
      </c>
      <c r="B34" s="5" t="s">
        <v>15236</v>
      </c>
      <c r="C34" s="193" t="s">
        <v>15277</v>
      </c>
      <c r="D34" s="402"/>
      <c r="E34" s="42">
        <v>25920</v>
      </c>
      <c r="F34" s="1109">
        <f t="shared" si="0"/>
        <v>310361228.4600001</v>
      </c>
    </row>
    <row r="35" spans="1:6" s="412" customFormat="1" ht="44.25" customHeight="1" x14ac:dyDescent="0.2">
      <c r="A35" s="464"/>
      <c r="B35" s="5" t="s">
        <v>15237</v>
      </c>
      <c r="C35" s="193" t="s">
        <v>15276</v>
      </c>
      <c r="D35" s="402"/>
      <c r="E35" s="42">
        <v>72725</v>
      </c>
      <c r="F35" s="1109">
        <f t="shared" si="0"/>
        <v>310288503.4600001</v>
      </c>
    </row>
    <row r="36" spans="1:6" s="412" customFormat="1" ht="36" customHeight="1" x14ac:dyDescent="0.2">
      <c r="A36" s="847">
        <v>44652</v>
      </c>
      <c r="B36" s="5" t="s">
        <v>15238</v>
      </c>
      <c r="C36" s="193" t="s">
        <v>15278</v>
      </c>
      <c r="D36" s="402"/>
      <c r="E36" s="42">
        <v>2900</v>
      </c>
      <c r="F36" s="1109">
        <f t="shared" si="0"/>
        <v>310285603.4600001</v>
      </c>
    </row>
    <row r="37" spans="1:6" s="412" customFormat="1" ht="33.75" customHeight="1" x14ac:dyDescent="0.2">
      <c r="A37" s="847">
        <v>44652</v>
      </c>
      <c r="B37" s="5" t="s">
        <v>15239</v>
      </c>
      <c r="C37" s="193" t="s">
        <v>15313</v>
      </c>
      <c r="D37" s="402"/>
      <c r="E37" s="42">
        <v>712349.68</v>
      </c>
      <c r="F37" s="1109">
        <f t="shared" si="0"/>
        <v>309573253.78000009</v>
      </c>
    </row>
    <row r="38" spans="1:6" s="412" customFormat="1" ht="84.75" customHeight="1" x14ac:dyDescent="0.2">
      <c r="A38" s="847">
        <v>44652</v>
      </c>
      <c r="B38" s="5" t="s">
        <v>15240</v>
      </c>
      <c r="C38" s="193" t="s">
        <v>15279</v>
      </c>
      <c r="D38" s="402"/>
      <c r="E38" s="42">
        <v>9136445.1699999999</v>
      </c>
      <c r="F38" s="1109">
        <f t="shared" si="0"/>
        <v>300436808.61000007</v>
      </c>
    </row>
    <row r="39" spans="1:6" s="412" customFormat="1" ht="47.25" customHeight="1" x14ac:dyDescent="0.2">
      <c r="A39" s="847">
        <v>44652</v>
      </c>
      <c r="B39" s="5" t="s">
        <v>15241</v>
      </c>
      <c r="C39" s="193" t="s">
        <v>15280</v>
      </c>
      <c r="D39" s="402"/>
      <c r="E39" s="42">
        <v>105687.5</v>
      </c>
      <c r="F39" s="1109">
        <f t="shared" si="0"/>
        <v>300331121.11000007</v>
      </c>
    </row>
    <row r="40" spans="1:6" s="412" customFormat="1" ht="58.5" customHeight="1" x14ac:dyDescent="0.2">
      <c r="A40" s="847">
        <v>44652</v>
      </c>
      <c r="B40" s="5" t="s">
        <v>15242</v>
      </c>
      <c r="C40" s="193" t="s">
        <v>15282</v>
      </c>
      <c r="D40" s="402"/>
      <c r="E40" s="42">
        <v>101460</v>
      </c>
      <c r="F40" s="1109">
        <f t="shared" si="0"/>
        <v>300229661.11000007</v>
      </c>
    </row>
    <row r="41" spans="1:6" s="412" customFormat="1" ht="49.5" customHeight="1" x14ac:dyDescent="0.2">
      <c r="A41" s="847">
        <v>44652</v>
      </c>
      <c r="B41" s="5" t="s">
        <v>15243</v>
      </c>
      <c r="C41" s="193" t="s">
        <v>15283</v>
      </c>
      <c r="D41" s="402"/>
      <c r="E41" s="42">
        <v>118370</v>
      </c>
      <c r="F41" s="1109">
        <f t="shared" si="0"/>
        <v>300111291.11000007</v>
      </c>
    </row>
    <row r="42" spans="1:6" s="412" customFormat="1" ht="45" customHeight="1" x14ac:dyDescent="0.2">
      <c r="A42" s="847">
        <v>44652</v>
      </c>
      <c r="B42" s="5" t="s">
        <v>15244</v>
      </c>
      <c r="C42" s="193" t="s">
        <v>15284</v>
      </c>
      <c r="D42" s="402"/>
      <c r="E42" s="42">
        <v>118370</v>
      </c>
      <c r="F42" s="1109">
        <f t="shared" si="0"/>
        <v>299992921.11000007</v>
      </c>
    </row>
    <row r="43" spans="1:6" s="412" customFormat="1" ht="30" customHeight="1" x14ac:dyDescent="0.2">
      <c r="A43" s="847">
        <v>44652</v>
      </c>
      <c r="B43" s="5" t="s">
        <v>15245</v>
      </c>
      <c r="C43" s="193" t="s">
        <v>15285</v>
      </c>
      <c r="D43" s="402"/>
      <c r="E43" s="42">
        <v>914544.45</v>
      </c>
      <c r="F43" s="1109">
        <f t="shared" si="0"/>
        <v>299078376.66000009</v>
      </c>
    </row>
    <row r="44" spans="1:6" s="412" customFormat="1" ht="36" customHeight="1" x14ac:dyDescent="0.2">
      <c r="A44" s="847">
        <v>44652</v>
      </c>
      <c r="B44" s="5" t="s">
        <v>15246</v>
      </c>
      <c r="C44" s="193" t="s">
        <v>15286</v>
      </c>
      <c r="D44" s="402"/>
      <c r="E44" s="42">
        <v>733910.83</v>
      </c>
      <c r="F44" s="1109">
        <f t="shared" si="0"/>
        <v>298344465.8300001</v>
      </c>
    </row>
    <row r="45" spans="1:6" s="412" customFormat="1" ht="51.75" customHeight="1" x14ac:dyDescent="0.2">
      <c r="A45" s="847">
        <v>44652</v>
      </c>
      <c r="B45" s="5" t="s">
        <v>15247</v>
      </c>
      <c r="C45" s="193" t="s">
        <v>15287</v>
      </c>
      <c r="D45" s="402"/>
      <c r="E45" s="42">
        <v>27000</v>
      </c>
      <c r="F45" s="1109">
        <f t="shared" si="0"/>
        <v>298317465.8300001</v>
      </c>
    </row>
    <row r="46" spans="1:6" s="412" customFormat="1" ht="42.75" customHeight="1" x14ac:dyDescent="0.2">
      <c r="A46" s="847">
        <v>44652</v>
      </c>
      <c r="B46" s="5" t="s">
        <v>15248</v>
      </c>
      <c r="C46" s="193" t="s">
        <v>15288</v>
      </c>
      <c r="D46" s="402"/>
      <c r="E46" s="42">
        <v>54000</v>
      </c>
      <c r="F46" s="1109">
        <f t="shared" si="0"/>
        <v>298263465.8300001</v>
      </c>
    </row>
    <row r="47" spans="1:6" s="412" customFormat="1" ht="33.75" customHeight="1" x14ac:dyDescent="0.2">
      <c r="A47" s="847">
        <v>44652</v>
      </c>
      <c r="B47" s="5" t="s">
        <v>15249</v>
      </c>
      <c r="C47" s="193" t="s">
        <v>15289</v>
      </c>
      <c r="D47" s="402"/>
      <c r="E47" s="42">
        <v>253957.21</v>
      </c>
      <c r="F47" s="1109">
        <f t="shared" si="0"/>
        <v>298009508.62000012</v>
      </c>
    </row>
    <row r="48" spans="1:6" s="412" customFormat="1" ht="34.5" customHeight="1" x14ac:dyDescent="0.2">
      <c r="A48" s="847">
        <v>44652</v>
      </c>
      <c r="B48" s="5" t="s">
        <v>15250</v>
      </c>
      <c r="C48" s="193" t="s">
        <v>15290</v>
      </c>
      <c r="D48" s="402"/>
      <c r="E48" s="42">
        <v>582965.02</v>
      </c>
      <c r="F48" s="1109">
        <f t="shared" si="0"/>
        <v>297426543.60000014</v>
      </c>
    </row>
    <row r="49" spans="1:6" s="412" customFormat="1" ht="54.75" customHeight="1" x14ac:dyDescent="0.2">
      <c r="A49" s="464">
        <v>44655</v>
      </c>
      <c r="B49" s="5">
        <v>62586</v>
      </c>
      <c r="C49" s="193" t="s">
        <v>15291</v>
      </c>
      <c r="D49" s="408"/>
      <c r="E49" s="42">
        <v>21600</v>
      </c>
      <c r="F49" s="1109">
        <f t="shared" si="0"/>
        <v>297404943.60000014</v>
      </c>
    </row>
    <row r="50" spans="1:6" s="412" customFormat="1" ht="32.25" customHeight="1" x14ac:dyDescent="0.2">
      <c r="A50" s="464">
        <v>44655</v>
      </c>
      <c r="B50" s="5">
        <v>62587</v>
      </c>
      <c r="C50" s="193" t="s">
        <v>15292</v>
      </c>
      <c r="D50" s="402"/>
      <c r="E50" s="42">
        <v>230308.56</v>
      </c>
      <c r="F50" s="1109">
        <f t="shared" si="0"/>
        <v>297174635.04000014</v>
      </c>
    </row>
    <row r="51" spans="1:6" s="412" customFormat="1" ht="43.5" customHeight="1" x14ac:dyDescent="0.2">
      <c r="A51" s="464">
        <v>44655</v>
      </c>
      <c r="B51" s="5">
        <v>62588</v>
      </c>
      <c r="C51" s="193" t="s">
        <v>15293</v>
      </c>
      <c r="D51" s="402"/>
      <c r="E51" s="42">
        <v>118370</v>
      </c>
      <c r="F51" s="1109">
        <f t="shared" si="0"/>
        <v>297056265.04000014</v>
      </c>
    </row>
    <row r="52" spans="1:6" s="412" customFormat="1" ht="31.5" customHeight="1" x14ac:dyDescent="0.2">
      <c r="A52" s="464">
        <v>44655</v>
      </c>
      <c r="B52" s="5">
        <v>62589</v>
      </c>
      <c r="C52" s="193" t="s">
        <v>15353</v>
      </c>
      <c r="D52" s="402"/>
      <c r="E52" s="42">
        <v>20700</v>
      </c>
      <c r="F52" s="1109">
        <f t="shared" si="0"/>
        <v>297035565.04000014</v>
      </c>
    </row>
    <row r="53" spans="1:6" s="412" customFormat="1" ht="30.75" customHeight="1" x14ac:dyDescent="0.2">
      <c r="A53" s="464">
        <v>44655</v>
      </c>
      <c r="B53" s="5">
        <v>62590</v>
      </c>
      <c r="C53" s="193" t="s">
        <v>15311</v>
      </c>
      <c r="D53" s="402"/>
      <c r="E53" s="42">
        <v>5400</v>
      </c>
      <c r="F53" s="1109">
        <f t="shared" si="0"/>
        <v>297030165.04000014</v>
      </c>
    </row>
    <row r="54" spans="1:6" s="412" customFormat="1" ht="45" customHeight="1" x14ac:dyDescent="0.2">
      <c r="A54" s="464">
        <v>44655</v>
      </c>
      <c r="B54" s="5">
        <v>62591</v>
      </c>
      <c r="C54" s="193" t="s">
        <v>15312</v>
      </c>
      <c r="D54" s="402"/>
      <c r="E54" s="42">
        <v>13950</v>
      </c>
      <c r="F54" s="1109">
        <f t="shared" si="0"/>
        <v>297016215.04000014</v>
      </c>
    </row>
    <row r="55" spans="1:6" s="412" customFormat="1" ht="53.25" customHeight="1" x14ac:dyDescent="0.2">
      <c r="A55" s="464">
        <v>44655</v>
      </c>
      <c r="B55" s="5">
        <v>62592</v>
      </c>
      <c r="C55" s="193" t="s">
        <v>15310</v>
      </c>
      <c r="D55" s="402"/>
      <c r="E55" s="42">
        <v>356148.26</v>
      </c>
      <c r="F55" s="1109">
        <f t="shared" si="0"/>
        <v>296660066.78000015</v>
      </c>
    </row>
    <row r="56" spans="1:6" s="412" customFormat="1" ht="69" customHeight="1" x14ac:dyDescent="0.2">
      <c r="A56" s="464">
        <v>44655</v>
      </c>
      <c r="B56" s="5" t="s">
        <v>15251</v>
      </c>
      <c r="C56" s="193" t="s">
        <v>15308</v>
      </c>
      <c r="D56" s="402"/>
      <c r="E56" s="42">
        <v>9000</v>
      </c>
      <c r="F56" s="1109">
        <f t="shared" si="0"/>
        <v>296651066.78000015</v>
      </c>
    </row>
    <row r="57" spans="1:6" s="412" customFormat="1" ht="48.75" customHeight="1" x14ac:dyDescent="0.2">
      <c r="A57" s="464">
        <v>44655</v>
      </c>
      <c r="B57" s="5" t="s">
        <v>15252</v>
      </c>
      <c r="C57" s="193" t="s">
        <v>15354</v>
      </c>
      <c r="D57" s="402"/>
      <c r="E57" s="42">
        <v>24750</v>
      </c>
      <c r="F57" s="1109">
        <f t="shared" si="0"/>
        <v>296626316.78000015</v>
      </c>
    </row>
    <row r="58" spans="1:6" s="412" customFormat="1" ht="84" customHeight="1" x14ac:dyDescent="0.2">
      <c r="A58" s="464">
        <v>44655</v>
      </c>
      <c r="B58" s="5" t="s">
        <v>15253</v>
      </c>
      <c r="C58" s="193" t="s">
        <v>15309</v>
      </c>
      <c r="D58" s="402"/>
      <c r="E58" s="42">
        <v>18000</v>
      </c>
      <c r="F58" s="1109">
        <f t="shared" si="0"/>
        <v>296608316.78000015</v>
      </c>
    </row>
    <row r="59" spans="1:6" s="412" customFormat="1" ht="60.75" customHeight="1" x14ac:dyDescent="0.2">
      <c r="A59" s="464">
        <v>44655</v>
      </c>
      <c r="B59" s="5" t="s">
        <v>15254</v>
      </c>
      <c r="C59" s="193" t="s">
        <v>15307</v>
      </c>
      <c r="D59" s="402"/>
      <c r="E59" s="42">
        <v>9000</v>
      </c>
      <c r="F59" s="1109">
        <f t="shared" si="0"/>
        <v>296599316.78000015</v>
      </c>
    </row>
    <row r="60" spans="1:6" s="412" customFormat="1" ht="43.5" customHeight="1" x14ac:dyDescent="0.2">
      <c r="A60" s="464">
        <v>44655</v>
      </c>
      <c r="B60" s="5" t="s">
        <v>15255</v>
      </c>
      <c r="C60" s="193" t="s">
        <v>15306</v>
      </c>
      <c r="D60" s="402"/>
      <c r="E60" s="42">
        <v>12600</v>
      </c>
      <c r="F60" s="1109">
        <f t="shared" si="0"/>
        <v>296586716.78000015</v>
      </c>
    </row>
    <row r="61" spans="1:6" s="412" customFormat="1" ht="33.75" customHeight="1" x14ac:dyDescent="0.2">
      <c r="A61" s="464">
        <v>44655</v>
      </c>
      <c r="B61" s="5" t="s">
        <v>15256</v>
      </c>
      <c r="C61" s="193" t="s">
        <v>15305</v>
      </c>
      <c r="D61" s="402"/>
      <c r="E61" s="42">
        <v>81930</v>
      </c>
      <c r="F61" s="1109">
        <f t="shared" si="0"/>
        <v>296504786.78000015</v>
      </c>
    </row>
    <row r="62" spans="1:6" s="412" customFormat="1" ht="35.25" customHeight="1" x14ac:dyDescent="0.2">
      <c r="A62" s="464">
        <v>44655</v>
      </c>
      <c r="B62" s="5" t="s">
        <v>15257</v>
      </c>
      <c r="C62" s="193" t="s">
        <v>15304</v>
      </c>
      <c r="D62" s="402"/>
      <c r="E62" s="42">
        <v>1809633.64</v>
      </c>
      <c r="F62" s="1109">
        <f t="shared" si="0"/>
        <v>294695153.14000016</v>
      </c>
    </row>
    <row r="63" spans="1:6" s="412" customFormat="1" ht="30.75" customHeight="1" x14ac:dyDescent="0.2">
      <c r="A63" s="464">
        <v>44655</v>
      </c>
      <c r="B63" s="5" t="s">
        <v>15258</v>
      </c>
      <c r="C63" s="193" t="s">
        <v>15303</v>
      </c>
      <c r="D63" s="402"/>
      <c r="E63" s="42">
        <v>27767.5</v>
      </c>
      <c r="F63" s="1109">
        <f t="shared" si="0"/>
        <v>294667385.64000016</v>
      </c>
    </row>
    <row r="64" spans="1:6" s="412" customFormat="1" ht="54.75" customHeight="1" x14ac:dyDescent="0.2">
      <c r="A64" s="464">
        <v>44655</v>
      </c>
      <c r="B64" s="5" t="s">
        <v>15259</v>
      </c>
      <c r="C64" s="193" t="s">
        <v>15302</v>
      </c>
      <c r="D64" s="416"/>
      <c r="E64" s="42">
        <v>114142.5</v>
      </c>
      <c r="F64" s="1109">
        <f t="shared" si="0"/>
        <v>294553243.14000016</v>
      </c>
    </row>
    <row r="65" spans="1:6" s="412" customFormat="1" ht="28.5" customHeight="1" x14ac:dyDescent="0.2">
      <c r="A65" s="464">
        <v>44655</v>
      </c>
      <c r="B65" s="5" t="s">
        <v>15260</v>
      </c>
      <c r="C65" s="193" t="s">
        <v>15301</v>
      </c>
      <c r="D65" s="402"/>
      <c r="E65" s="42">
        <v>1220655.05</v>
      </c>
      <c r="F65" s="1109">
        <f t="shared" si="0"/>
        <v>293332588.09000015</v>
      </c>
    </row>
    <row r="66" spans="1:6" s="412" customFormat="1" ht="54" customHeight="1" x14ac:dyDescent="0.2">
      <c r="A66" s="464">
        <v>44655</v>
      </c>
      <c r="B66" s="5" t="s">
        <v>15261</v>
      </c>
      <c r="C66" s="193" t="s">
        <v>15300</v>
      </c>
      <c r="D66" s="402"/>
      <c r="E66" s="42">
        <v>22470015.890000001</v>
      </c>
      <c r="F66" s="1109">
        <f t="shared" si="0"/>
        <v>270862572.20000017</v>
      </c>
    </row>
    <row r="67" spans="1:6" s="412" customFormat="1" ht="30" customHeight="1" x14ac:dyDescent="0.2">
      <c r="A67" s="464">
        <v>44655</v>
      </c>
      <c r="B67" s="5" t="s">
        <v>15262</v>
      </c>
      <c r="C67" s="193" t="s">
        <v>15299</v>
      </c>
      <c r="D67" s="402"/>
      <c r="E67" s="42">
        <v>647842.5</v>
      </c>
      <c r="F67" s="1109">
        <f t="shared" si="0"/>
        <v>270214729.70000017</v>
      </c>
    </row>
    <row r="68" spans="1:6" s="412" customFormat="1" ht="34.5" customHeight="1" x14ac:dyDescent="0.2">
      <c r="A68" s="464">
        <v>44656</v>
      </c>
      <c r="B68" s="5">
        <v>62593</v>
      </c>
      <c r="C68" s="193" t="s">
        <v>15298</v>
      </c>
      <c r="D68" s="402"/>
      <c r="E68" s="42">
        <v>89970.7</v>
      </c>
      <c r="F68" s="1109">
        <f t="shared" si="0"/>
        <v>270124759.00000018</v>
      </c>
    </row>
    <row r="69" spans="1:6" s="412" customFormat="1" ht="37.5" customHeight="1" x14ac:dyDescent="0.2">
      <c r="A69" s="464">
        <v>44656</v>
      </c>
      <c r="B69" s="5">
        <v>62594</v>
      </c>
      <c r="C69" s="193" t="s">
        <v>15297</v>
      </c>
      <c r="D69" s="402"/>
      <c r="E69" s="42">
        <v>175329.68</v>
      </c>
      <c r="F69" s="1109">
        <f t="shared" si="0"/>
        <v>269949429.32000017</v>
      </c>
    </row>
    <row r="70" spans="1:6" s="412" customFormat="1" ht="44.25" customHeight="1" x14ac:dyDescent="0.2">
      <c r="A70" s="464">
        <v>44656</v>
      </c>
      <c r="B70" s="5">
        <v>62595</v>
      </c>
      <c r="C70" s="193" t="s">
        <v>15355</v>
      </c>
      <c r="D70" s="402"/>
      <c r="E70" s="42">
        <v>10800</v>
      </c>
      <c r="F70" s="1109">
        <f t="shared" si="0"/>
        <v>269938629.32000017</v>
      </c>
    </row>
    <row r="71" spans="1:6" s="412" customFormat="1" ht="42" customHeight="1" x14ac:dyDescent="0.2">
      <c r="A71" s="464">
        <v>44656</v>
      </c>
      <c r="B71" s="5">
        <v>62596</v>
      </c>
      <c r="C71" s="193" t="s">
        <v>15356</v>
      </c>
      <c r="D71" s="402"/>
      <c r="E71" s="42">
        <v>11979</v>
      </c>
      <c r="F71" s="1109">
        <f t="shared" si="0"/>
        <v>269926650.32000017</v>
      </c>
    </row>
    <row r="72" spans="1:6" s="412" customFormat="1" ht="56.25" customHeight="1" x14ac:dyDescent="0.2">
      <c r="A72" s="464">
        <v>44656</v>
      </c>
      <c r="B72" s="5" t="s">
        <v>15263</v>
      </c>
      <c r="C72" s="193" t="s">
        <v>15296</v>
      </c>
      <c r="D72" s="402"/>
      <c r="E72" s="42">
        <v>101460</v>
      </c>
      <c r="F72" s="1109">
        <f t="shared" si="0"/>
        <v>269825190.32000017</v>
      </c>
    </row>
    <row r="73" spans="1:6" s="412" customFormat="1" ht="42.75" customHeight="1" x14ac:dyDescent="0.2">
      <c r="A73" s="464">
        <v>44656</v>
      </c>
      <c r="B73" s="5" t="s">
        <v>15264</v>
      </c>
      <c r="C73" s="193" t="s">
        <v>15295</v>
      </c>
      <c r="D73" s="402"/>
      <c r="E73" s="42">
        <v>22500</v>
      </c>
      <c r="F73" s="1109">
        <f t="shared" si="0"/>
        <v>269802690.32000017</v>
      </c>
    </row>
    <row r="74" spans="1:6" s="412" customFormat="1" ht="34.5" customHeight="1" x14ac:dyDescent="0.2">
      <c r="A74" s="464">
        <v>44656</v>
      </c>
      <c r="B74" s="5" t="s">
        <v>15265</v>
      </c>
      <c r="C74" s="193" t="s">
        <v>15357</v>
      </c>
      <c r="D74" s="402"/>
      <c r="E74" s="42">
        <v>13500</v>
      </c>
      <c r="F74" s="1109">
        <f t="shared" si="0"/>
        <v>269789190.32000017</v>
      </c>
    </row>
    <row r="75" spans="1:6" s="412" customFormat="1" ht="39.75" customHeight="1" x14ac:dyDescent="0.2">
      <c r="A75" s="464">
        <v>44656</v>
      </c>
      <c r="B75" s="5" t="s">
        <v>15266</v>
      </c>
      <c r="C75" s="193" t="s">
        <v>15358</v>
      </c>
      <c r="D75" s="402"/>
      <c r="E75" s="42">
        <v>9000</v>
      </c>
      <c r="F75" s="1109">
        <f t="shared" si="0"/>
        <v>269780190.32000017</v>
      </c>
    </row>
    <row r="76" spans="1:6" s="412" customFormat="1" ht="38.25" customHeight="1" x14ac:dyDescent="0.2">
      <c r="A76" s="464">
        <v>44656</v>
      </c>
      <c r="B76" s="5" t="s">
        <v>15267</v>
      </c>
      <c r="C76" s="193" t="s">
        <v>15359</v>
      </c>
      <c r="D76" s="402"/>
      <c r="E76" s="42">
        <v>5400</v>
      </c>
      <c r="F76" s="1109">
        <f t="shared" si="0"/>
        <v>269774790.32000017</v>
      </c>
    </row>
    <row r="77" spans="1:6" s="412" customFormat="1" ht="39" customHeight="1" x14ac:dyDescent="0.2">
      <c r="A77" s="464">
        <v>44656</v>
      </c>
      <c r="B77" s="5" t="s">
        <v>15268</v>
      </c>
      <c r="C77" s="193" t="s">
        <v>15360</v>
      </c>
      <c r="D77" s="402"/>
      <c r="E77" s="42">
        <v>15300</v>
      </c>
      <c r="F77" s="1109">
        <f t="shared" si="0"/>
        <v>269759490.32000017</v>
      </c>
    </row>
    <row r="78" spans="1:6" s="412" customFormat="1" ht="29.25" customHeight="1" x14ac:dyDescent="0.2">
      <c r="A78" s="464">
        <v>44656</v>
      </c>
      <c r="B78" s="5" t="s">
        <v>15269</v>
      </c>
      <c r="C78" s="193" t="s">
        <v>41</v>
      </c>
      <c r="D78" s="402"/>
      <c r="E78" s="42">
        <v>0</v>
      </c>
      <c r="F78" s="1109">
        <f t="shared" si="0"/>
        <v>269759490.32000017</v>
      </c>
    </row>
    <row r="79" spans="1:6" s="412" customFormat="1" ht="33.75" customHeight="1" x14ac:dyDescent="0.2">
      <c r="A79" s="464">
        <v>44656</v>
      </c>
      <c r="B79" s="5" t="s">
        <v>15270</v>
      </c>
      <c r="C79" s="193" t="s">
        <v>15294</v>
      </c>
      <c r="D79" s="402"/>
      <c r="E79" s="42">
        <v>282746.38</v>
      </c>
      <c r="F79" s="1109">
        <f t="shared" si="0"/>
        <v>269476743.94000018</v>
      </c>
    </row>
    <row r="80" spans="1:6" s="412" customFormat="1" ht="39.75" customHeight="1" x14ac:dyDescent="0.2">
      <c r="A80" s="464">
        <v>44657</v>
      </c>
      <c r="B80" s="5">
        <v>62597</v>
      </c>
      <c r="C80" s="193" t="s">
        <v>15325</v>
      </c>
      <c r="D80" s="402"/>
      <c r="E80" s="42">
        <v>263659.2</v>
      </c>
      <c r="F80" s="1109">
        <f t="shared" ref="F80:F143" si="1">F79-E80</f>
        <v>269213084.74000019</v>
      </c>
    </row>
    <row r="81" spans="1:6" s="412" customFormat="1" ht="45.75" customHeight="1" x14ac:dyDescent="0.2">
      <c r="A81" s="464">
        <v>44657</v>
      </c>
      <c r="B81" s="5">
        <v>62598</v>
      </c>
      <c r="C81" s="193" t="s">
        <v>15326</v>
      </c>
      <c r="D81" s="402"/>
      <c r="E81" s="42">
        <v>27600.080000000002</v>
      </c>
      <c r="F81" s="1109">
        <f t="shared" si="1"/>
        <v>269185484.66000021</v>
      </c>
    </row>
    <row r="82" spans="1:6" s="412" customFormat="1" ht="43.5" customHeight="1" x14ac:dyDescent="0.2">
      <c r="A82" s="464">
        <v>44657</v>
      </c>
      <c r="B82" s="5">
        <v>62599</v>
      </c>
      <c r="C82" s="193" t="s">
        <v>15341</v>
      </c>
      <c r="D82" s="402"/>
      <c r="E82" s="42">
        <v>4500</v>
      </c>
      <c r="F82" s="1109">
        <f t="shared" si="1"/>
        <v>269180984.66000021</v>
      </c>
    </row>
    <row r="83" spans="1:6" s="412" customFormat="1" ht="35.25" customHeight="1" x14ac:dyDescent="0.2">
      <c r="A83" s="464">
        <v>44657</v>
      </c>
      <c r="B83" s="5">
        <v>62600</v>
      </c>
      <c r="C83" s="193" t="s">
        <v>15342</v>
      </c>
      <c r="D83" s="402"/>
      <c r="E83" s="42">
        <v>4500</v>
      </c>
      <c r="F83" s="1109">
        <f t="shared" si="1"/>
        <v>269176484.66000021</v>
      </c>
    </row>
    <row r="84" spans="1:6" s="412" customFormat="1" ht="59.25" customHeight="1" x14ac:dyDescent="0.2">
      <c r="A84" s="464">
        <v>44657</v>
      </c>
      <c r="B84" s="5">
        <v>62601</v>
      </c>
      <c r="C84" s="193" t="s">
        <v>15327</v>
      </c>
      <c r="D84" s="402"/>
      <c r="E84" s="42">
        <v>81000</v>
      </c>
      <c r="F84" s="1109">
        <f t="shared" si="1"/>
        <v>269095484.66000021</v>
      </c>
    </row>
    <row r="85" spans="1:6" s="412" customFormat="1" ht="48.75" customHeight="1" x14ac:dyDescent="0.2">
      <c r="A85" s="464">
        <v>44657</v>
      </c>
      <c r="B85" s="5">
        <v>62602</v>
      </c>
      <c r="C85" s="193" t="s">
        <v>15328</v>
      </c>
      <c r="D85" s="402"/>
      <c r="E85" s="42">
        <v>118370</v>
      </c>
      <c r="F85" s="1109">
        <f t="shared" si="1"/>
        <v>268977114.66000021</v>
      </c>
    </row>
    <row r="86" spans="1:6" s="412" customFormat="1" ht="42.75" customHeight="1" x14ac:dyDescent="0.2">
      <c r="A86" s="464">
        <v>44657</v>
      </c>
      <c r="B86" s="5">
        <v>62603</v>
      </c>
      <c r="C86" s="193" t="s">
        <v>15343</v>
      </c>
      <c r="D86" s="402"/>
      <c r="E86" s="42">
        <v>118370</v>
      </c>
      <c r="F86" s="1109">
        <f t="shared" si="1"/>
        <v>268858744.66000021</v>
      </c>
    </row>
    <row r="87" spans="1:6" s="412" customFormat="1" ht="29.25" customHeight="1" x14ac:dyDescent="0.2">
      <c r="A87" s="464">
        <v>44657</v>
      </c>
      <c r="B87" s="5">
        <v>62604</v>
      </c>
      <c r="C87" s="193" t="s">
        <v>41</v>
      </c>
      <c r="D87" s="402"/>
      <c r="E87" s="42">
        <v>0</v>
      </c>
      <c r="F87" s="1109">
        <f t="shared" si="1"/>
        <v>268858744.66000021</v>
      </c>
    </row>
    <row r="88" spans="1:6" s="412" customFormat="1" ht="18" customHeight="1" x14ac:dyDescent="0.2">
      <c r="A88" s="464">
        <v>44657</v>
      </c>
      <c r="B88" s="5">
        <v>62605</v>
      </c>
      <c r="C88" s="193" t="s">
        <v>41</v>
      </c>
      <c r="D88" s="402"/>
      <c r="E88" s="42">
        <v>0</v>
      </c>
      <c r="F88" s="1109">
        <f t="shared" si="1"/>
        <v>268858744.66000021</v>
      </c>
    </row>
    <row r="89" spans="1:6" s="412" customFormat="1" ht="33.75" customHeight="1" x14ac:dyDescent="0.2">
      <c r="A89" s="464">
        <v>44657</v>
      </c>
      <c r="B89" s="5">
        <v>62606</v>
      </c>
      <c r="C89" s="193" t="s">
        <v>15344</v>
      </c>
      <c r="D89" s="402"/>
      <c r="E89" s="42">
        <v>10800</v>
      </c>
      <c r="F89" s="1109">
        <f t="shared" si="1"/>
        <v>268847944.66000021</v>
      </c>
    </row>
    <row r="90" spans="1:6" s="412" customFormat="1" ht="36" customHeight="1" x14ac:dyDescent="0.2">
      <c r="A90" s="464">
        <v>44657</v>
      </c>
      <c r="B90" s="5">
        <v>62607</v>
      </c>
      <c r="C90" s="193" t="s">
        <v>15329</v>
      </c>
      <c r="D90" s="402"/>
      <c r="E90" s="42">
        <v>4050</v>
      </c>
      <c r="F90" s="1109">
        <f t="shared" si="1"/>
        <v>268843894.66000021</v>
      </c>
    </row>
    <row r="91" spans="1:6" s="412" customFormat="1" ht="30.75" customHeight="1" x14ac:dyDescent="0.2">
      <c r="A91" s="464">
        <v>44657</v>
      </c>
      <c r="B91" s="5">
        <v>62608</v>
      </c>
      <c r="C91" s="193" t="s">
        <v>15330</v>
      </c>
      <c r="D91" s="402"/>
      <c r="E91" s="42">
        <v>89852.34</v>
      </c>
      <c r="F91" s="1109">
        <f t="shared" si="1"/>
        <v>268754042.32000023</v>
      </c>
    </row>
    <row r="92" spans="1:6" s="412" customFormat="1" ht="48.75" customHeight="1" x14ac:dyDescent="0.2">
      <c r="A92" s="464">
        <v>44657</v>
      </c>
      <c r="B92" s="5">
        <v>62609</v>
      </c>
      <c r="C92" s="193" t="s">
        <v>15345</v>
      </c>
      <c r="D92" s="402"/>
      <c r="E92" s="42">
        <v>911910</v>
      </c>
      <c r="F92" s="1109">
        <f t="shared" si="1"/>
        <v>267842132.32000023</v>
      </c>
    </row>
    <row r="93" spans="1:6" s="412" customFormat="1" ht="45" customHeight="1" x14ac:dyDescent="0.2">
      <c r="A93" s="464">
        <v>44657</v>
      </c>
      <c r="B93" s="5">
        <v>62610</v>
      </c>
      <c r="C93" s="193" t="s">
        <v>15331</v>
      </c>
      <c r="D93" s="402"/>
      <c r="E93" s="42">
        <v>30204</v>
      </c>
      <c r="F93" s="1109">
        <f t="shared" si="1"/>
        <v>267811928.32000023</v>
      </c>
    </row>
    <row r="94" spans="1:6" s="412" customFormat="1" ht="69.75" customHeight="1" x14ac:dyDescent="0.2">
      <c r="A94" s="464">
        <v>44657</v>
      </c>
      <c r="B94" s="5">
        <v>62611</v>
      </c>
      <c r="C94" s="193" t="s">
        <v>15332</v>
      </c>
      <c r="D94" s="402"/>
      <c r="E94" s="42">
        <v>9000</v>
      </c>
      <c r="F94" s="1109">
        <f t="shared" si="1"/>
        <v>267802928.32000023</v>
      </c>
    </row>
    <row r="95" spans="1:6" s="412" customFormat="1" ht="34.5" customHeight="1" x14ac:dyDescent="0.2">
      <c r="A95" s="464">
        <v>44657</v>
      </c>
      <c r="B95" s="5">
        <v>62612</v>
      </c>
      <c r="C95" s="193" t="s">
        <v>15346</v>
      </c>
      <c r="D95" s="472"/>
      <c r="E95" s="42">
        <v>7110</v>
      </c>
      <c r="F95" s="1109">
        <f t="shared" si="1"/>
        <v>267795818.32000023</v>
      </c>
    </row>
    <row r="96" spans="1:6" s="412" customFormat="1" ht="33.75" customHeight="1" x14ac:dyDescent="0.2">
      <c r="A96" s="464">
        <v>44657</v>
      </c>
      <c r="B96" s="5">
        <v>62613</v>
      </c>
      <c r="C96" s="193" t="s">
        <v>15347</v>
      </c>
      <c r="D96" s="402"/>
      <c r="E96" s="42">
        <v>2250</v>
      </c>
      <c r="F96" s="1109">
        <f t="shared" si="1"/>
        <v>267793568.32000023</v>
      </c>
    </row>
    <row r="97" spans="1:6" s="412" customFormat="1" ht="35.25" customHeight="1" x14ac:dyDescent="0.2">
      <c r="A97" s="464">
        <v>44657</v>
      </c>
      <c r="B97" s="5">
        <v>62614</v>
      </c>
      <c r="C97" s="193" t="s">
        <v>15348</v>
      </c>
      <c r="D97" s="402"/>
      <c r="E97" s="42">
        <v>7200</v>
      </c>
      <c r="F97" s="1109">
        <f t="shared" si="1"/>
        <v>267786368.32000023</v>
      </c>
    </row>
    <row r="98" spans="1:6" s="412" customFormat="1" ht="33" customHeight="1" x14ac:dyDescent="0.2">
      <c r="A98" s="464">
        <v>44657</v>
      </c>
      <c r="B98" s="5">
        <v>62615</v>
      </c>
      <c r="C98" s="193" t="s">
        <v>15333</v>
      </c>
      <c r="D98" s="402"/>
      <c r="E98" s="42">
        <v>178388.46</v>
      </c>
      <c r="F98" s="1109">
        <f t="shared" si="1"/>
        <v>267607979.86000022</v>
      </c>
    </row>
    <row r="99" spans="1:6" s="412" customFormat="1" ht="48.75" customHeight="1" x14ac:dyDescent="0.2">
      <c r="A99" s="464">
        <v>44657</v>
      </c>
      <c r="B99" s="5" t="s">
        <v>15314</v>
      </c>
      <c r="C99" s="193" t="s">
        <v>15334</v>
      </c>
      <c r="D99" s="402"/>
      <c r="E99" s="42">
        <v>232512.5</v>
      </c>
      <c r="F99" s="1109">
        <f t="shared" si="1"/>
        <v>267375467.36000022</v>
      </c>
    </row>
    <row r="100" spans="1:6" s="412" customFormat="1" ht="35.25" customHeight="1" x14ac:dyDescent="0.2">
      <c r="A100" s="464">
        <v>44657</v>
      </c>
      <c r="B100" s="5" t="s">
        <v>15315</v>
      </c>
      <c r="C100" s="193" t="s">
        <v>15349</v>
      </c>
      <c r="D100" s="402"/>
      <c r="E100" s="42">
        <v>5940</v>
      </c>
      <c r="F100" s="1109">
        <f t="shared" si="1"/>
        <v>267369527.36000022</v>
      </c>
    </row>
    <row r="101" spans="1:6" s="412" customFormat="1" ht="42" customHeight="1" x14ac:dyDescent="0.2">
      <c r="A101" s="464">
        <v>44657</v>
      </c>
      <c r="B101" s="5" t="s">
        <v>15316</v>
      </c>
      <c r="C101" s="193" t="s">
        <v>15350</v>
      </c>
      <c r="D101" s="402"/>
      <c r="E101" s="42">
        <v>20070</v>
      </c>
      <c r="F101" s="1109">
        <f t="shared" si="1"/>
        <v>267349457.36000022</v>
      </c>
    </row>
    <row r="102" spans="1:6" s="412" customFormat="1" ht="39.75" customHeight="1" x14ac:dyDescent="0.2">
      <c r="A102" s="464">
        <v>44657</v>
      </c>
      <c r="B102" s="5" t="s">
        <v>15317</v>
      </c>
      <c r="C102" s="193" t="s">
        <v>15351</v>
      </c>
      <c r="D102" s="402"/>
      <c r="E102" s="42">
        <v>33300</v>
      </c>
      <c r="F102" s="1109">
        <f t="shared" si="1"/>
        <v>267316157.36000022</v>
      </c>
    </row>
    <row r="103" spans="1:6" s="412" customFormat="1" ht="48.75" customHeight="1" x14ac:dyDescent="0.2">
      <c r="A103" s="464">
        <v>44657</v>
      </c>
      <c r="B103" s="5" t="s">
        <v>15318</v>
      </c>
      <c r="C103" s="193" t="s">
        <v>15335</v>
      </c>
      <c r="D103" s="402"/>
      <c r="E103" s="42">
        <v>118370</v>
      </c>
      <c r="F103" s="1109">
        <f t="shared" si="1"/>
        <v>267197787.36000022</v>
      </c>
    </row>
    <row r="104" spans="1:6" s="412" customFormat="1" ht="40.5" customHeight="1" x14ac:dyDescent="0.2">
      <c r="A104" s="464">
        <v>44657</v>
      </c>
      <c r="B104" s="5" t="s">
        <v>15319</v>
      </c>
      <c r="C104" s="193" t="s">
        <v>15336</v>
      </c>
      <c r="D104" s="402"/>
      <c r="E104" s="42">
        <v>249422.5</v>
      </c>
      <c r="F104" s="1109">
        <f t="shared" si="1"/>
        <v>266948364.86000022</v>
      </c>
    </row>
    <row r="105" spans="1:6" s="412" customFormat="1" ht="42.75" customHeight="1" x14ac:dyDescent="0.2">
      <c r="A105" s="464">
        <v>44657</v>
      </c>
      <c r="B105" s="5" t="s">
        <v>15320</v>
      </c>
      <c r="C105" s="193" t="s">
        <v>15337</v>
      </c>
      <c r="D105" s="402"/>
      <c r="E105" s="42">
        <v>118370</v>
      </c>
      <c r="F105" s="1109">
        <f t="shared" si="1"/>
        <v>266829994.86000022</v>
      </c>
    </row>
    <row r="106" spans="1:6" s="412" customFormat="1" ht="41.25" customHeight="1" x14ac:dyDescent="0.2">
      <c r="A106" s="464">
        <v>44657</v>
      </c>
      <c r="B106" s="5" t="s">
        <v>15321</v>
      </c>
      <c r="C106" s="193" t="s">
        <v>15338</v>
      </c>
      <c r="D106" s="402"/>
      <c r="E106" s="42">
        <v>118370</v>
      </c>
      <c r="F106" s="1109">
        <f t="shared" si="1"/>
        <v>266711624.86000022</v>
      </c>
    </row>
    <row r="107" spans="1:6" s="412" customFormat="1" ht="44.25" customHeight="1" x14ac:dyDescent="0.2">
      <c r="A107" s="464">
        <v>44657</v>
      </c>
      <c r="B107" s="5" t="s">
        <v>15322</v>
      </c>
      <c r="C107" s="193" t="s">
        <v>15352</v>
      </c>
      <c r="D107" s="402"/>
      <c r="E107" s="42">
        <v>5850</v>
      </c>
      <c r="F107" s="1109">
        <f t="shared" si="1"/>
        <v>266705774.86000022</v>
      </c>
    </row>
    <row r="108" spans="1:6" s="412" customFormat="1" ht="42" customHeight="1" x14ac:dyDescent="0.2">
      <c r="A108" s="464">
        <v>44657</v>
      </c>
      <c r="B108" s="5" t="s">
        <v>15323</v>
      </c>
      <c r="C108" s="193" t="s">
        <v>15339</v>
      </c>
      <c r="D108" s="402"/>
      <c r="E108" s="42">
        <v>118370</v>
      </c>
      <c r="F108" s="1109">
        <f t="shared" si="1"/>
        <v>266587404.86000022</v>
      </c>
    </row>
    <row r="109" spans="1:6" s="412" customFormat="1" ht="30.75" customHeight="1" x14ac:dyDescent="0.2">
      <c r="A109" s="464">
        <v>44657</v>
      </c>
      <c r="B109" s="5" t="s">
        <v>15324</v>
      </c>
      <c r="C109" s="193" t="s">
        <v>15340</v>
      </c>
      <c r="D109" s="402"/>
      <c r="E109" s="42">
        <v>498715.01</v>
      </c>
      <c r="F109" s="1109">
        <f t="shared" si="1"/>
        <v>266088689.85000023</v>
      </c>
    </row>
    <row r="110" spans="1:6" s="412" customFormat="1" ht="48.75" customHeight="1" x14ac:dyDescent="0.2">
      <c r="A110" s="464">
        <v>44658</v>
      </c>
      <c r="B110" s="5" t="s">
        <v>15383</v>
      </c>
      <c r="C110" s="193" t="s">
        <v>15409</v>
      </c>
      <c r="D110" s="402"/>
      <c r="E110" s="42">
        <v>118370</v>
      </c>
      <c r="F110" s="1109">
        <f t="shared" si="1"/>
        <v>265970319.85000023</v>
      </c>
    </row>
    <row r="111" spans="1:6" s="412" customFormat="1" ht="45" customHeight="1" x14ac:dyDescent="0.2">
      <c r="A111" s="464">
        <v>44658</v>
      </c>
      <c r="B111" s="5" t="s">
        <v>15384</v>
      </c>
      <c r="C111" s="193" t="s">
        <v>15410</v>
      </c>
      <c r="D111" s="402"/>
      <c r="E111" s="42">
        <v>29592.5</v>
      </c>
      <c r="F111" s="1109">
        <f t="shared" si="1"/>
        <v>265940727.35000023</v>
      </c>
    </row>
    <row r="112" spans="1:6" s="412" customFormat="1" ht="72" customHeight="1" x14ac:dyDescent="0.2">
      <c r="A112" s="464">
        <v>44658</v>
      </c>
      <c r="B112" s="5" t="s">
        <v>15385</v>
      </c>
      <c r="C112" s="193" t="s">
        <v>15411</v>
      </c>
      <c r="D112" s="402"/>
      <c r="E112" s="42">
        <v>339000</v>
      </c>
      <c r="F112" s="1109">
        <f t="shared" si="1"/>
        <v>265601727.35000023</v>
      </c>
    </row>
    <row r="113" spans="1:6" s="412" customFormat="1" ht="43.5" customHeight="1" x14ac:dyDescent="0.2">
      <c r="A113" s="464">
        <v>44658</v>
      </c>
      <c r="B113" s="5" t="s">
        <v>15386</v>
      </c>
      <c r="C113" s="193" t="s">
        <v>15412</v>
      </c>
      <c r="D113" s="402"/>
      <c r="E113" s="42">
        <v>4983.8500000000004</v>
      </c>
      <c r="F113" s="1109">
        <f t="shared" si="1"/>
        <v>265596743.50000024</v>
      </c>
    </row>
    <row r="114" spans="1:6" s="412" customFormat="1" ht="44.25" customHeight="1" x14ac:dyDescent="0.2">
      <c r="A114" s="464">
        <v>44658</v>
      </c>
      <c r="B114" s="5" t="s">
        <v>15387</v>
      </c>
      <c r="C114" s="193" t="s">
        <v>15413</v>
      </c>
      <c r="D114" s="402"/>
      <c r="E114" s="42">
        <v>44923.86</v>
      </c>
      <c r="F114" s="1109">
        <f t="shared" si="1"/>
        <v>265551819.64000022</v>
      </c>
    </row>
    <row r="115" spans="1:6" s="706" customFormat="1" ht="42.75" customHeight="1" x14ac:dyDescent="0.2">
      <c r="A115" s="464">
        <v>44658</v>
      </c>
      <c r="B115" s="5" t="s">
        <v>15388</v>
      </c>
      <c r="C115" s="193" t="s">
        <v>15414</v>
      </c>
      <c r="D115" s="705"/>
      <c r="E115" s="42">
        <v>8910</v>
      </c>
      <c r="F115" s="1109">
        <f t="shared" si="1"/>
        <v>265542909.64000022</v>
      </c>
    </row>
    <row r="116" spans="1:6" s="412" customFormat="1" ht="48.75" customHeight="1" x14ac:dyDescent="0.2">
      <c r="A116" s="464">
        <v>44658</v>
      </c>
      <c r="B116" s="5" t="s">
        <v>15389</v>
      </c>
      <c r="C116" s="193" t="s">
        <v>15415</v>
      </c>
      <c r="D116" s="402"/>
      <c r="E116" s="42">
        <v>2520.7199999999998</v>
      </c>
      <c r="F116" s="1109">
        <f t="shared" si="1"/>
        <v>265540388.92000023</v>
      </c>
    </row>
    <row r="117" spans="1:6" s="412" customFormat="1" ht="42" customHeight="1" x14ac:dyDescent="0.2">
      <c r="A117" s="464">
        <v>44658</v>
      </c>
      <c r="B117" s="5" t="s">
        <v>15390</v>
      </c>
      <c r="C117" s="193" t="s">
        <v>15416</v>
      </c>
      <c r="D117" s="402"/>
      <c r="E117" s="42">
        <v>3600</v>
      </c>
      <c r="F117" s="1109">
        <f t="shared" si="1"/>
        <v>265536788.92000023</v>
      </c>
    </row>
    <row r="118" spans="1:6" s="412" customFormat="1" ht="41.25" customHeight="1" x14ac:dyDescent="0.2">
      <c r="A118" s="464">
        <v>44658</v>
      </c>
      <c r="B118" s="5" t="s">
        <v>15391</v>
      </c>
      <c r="C118" s="193" t="s">
        <v>15417</v>
      </c>
      <c r="D118" s="402"/>
      <c r="E118" s="42">
        <v>3600</v>
      </c>
      <c r="F118" s="1109">
        <f t="shared" si="1"/>
        <v>265533188.92000023</v>
      </c>
    </row>
    <row r="119" spans="1:6" s="412" customFormat="1" ht="48" customHeight="1" x14ac:dyDescent="0.2">
      <c r="A119" s="464">
        <v>44658</v>
      </c>
      <c r="B119" s="5" t="s">
        <v>15392</v>
      </c>
      <c r="C119" s="193" t="s">
        <v>15418</v>
      </c>
      <c r="D119" s="402"/>
      <c r="E119" s="42">
        <v>8910</v>
      </c>
      <c r="F119" s="1109">
        <f t="shared" si="1"/>
        <v>265524278.92000023</v>
      </c>
    </row>
    <row r="120" spans="1:6" s="412" customFormat="1" ht="44.25" customHeight="1" x14ac:dyDescent="0.2">
      <c r="A120" s="464">
        <v>44658</v>
      </c>
      <c r="B120" s="5" t="s">
        <v>15393</v>
      </c>
      <c r="C120" s="193" t="s">
        <v>15419</v>
      </c>
      <c r="D120" s="402"/>
      <c r="E120" s="42">
        <v>53100</v>
      </c>
      <c r="F120" s="1109">
        <f t="shared" si="1"/>
        <v>265471178.92000023</v>
      </c>
    </row>
    <row r="121" spans="1:6" s="412" customFormat="1" ht="41.25" customHeight="1" x14ac:dyDescent="0.2">
      <c r="A121" s="464">
        <v>44658</v>
      </c>
      <c r="B121" s="5" t="s">
        <v>15394</v>
      </c>
      <c r="C121" s="193" t="s">
        <v>15420</v>
      </c>
      <c r="D121" s="402"/>
      <c r="E121" s="42">
        <v>13500</v>
      </c>
      <c r="F121" s="1109">
        <f t="shared" si="1"/>
        <v>265457678.92000023</v>
      </c>
    </row>
    <row r="122" spans="1:6" s="412" customFormat="1" ht="42" customHeight="1" x14ac:dyDescent="0.2">
      <c r="A122" s="464">
        <v>44658</v>
      </c>
      <c r="B122" s="5" t="s">
        <v>15395</v>
      </c>
      <c r="C122" s="193" t="s">
        <v>15441</v>
      </c>
      <c r="D122" s="402"/>
      <c r="E122" s="42">
        <v>10080</v>
      </c>
      <c r="F122" s="1109">
        <f t="shared" si="1"/>
        <v>265447598.92000023</v>
      </c>
    </row>
    <row r="123" spans="1:6" s="412" customFormat="1" ht="42" customHeight="1" x14ac:dyDescent="0.2">
      <c r="A123" s="464">
        <v>44658</v>
      </c>
      <c r="B123" s="5" t="s">
        <v>15396</v>
      </c>
      <c r="C123" s="193" t="s">
        <v>15442</v>
      </c>
      <c r="D123" s="402"/>
      <c r="E123" s="42">
        <v>186534</v>
      </c>
      <c r="F123" s="1109">
        <f t="shared" si="1"/>
        <v>265261064.92000023</v>
      </c>
    </row>
    <row r="124" spans="1:6" s="412" customFormat="1" ht="54" customHeight="1" x14ac:dyDescent="0.2">
      <c r="A124" s="464">
        <v>44658</v>
      </c>
      <c r="B124" s="5" t="s">
        <v>15397</v>
      </c>
      <c r="C124" s="193" t="s">
        <v>15443</v>
      </c>
      <c r="D124" s="402"/>
      <c r="E124" s="42">
        <v>175500</v>
      </c>
      <c r="F124" s="1109">
        <f t="shared" si="1"/>
        <v>265085564.92000023</v>
      </c>
    </row>
    <row r="125" spans="1:6" s="412" customFormat="1" ht="45" customHeight="1" x14ac:dyDescent="0.2">
      <c r="A125" s="464">
        <v>44658</v>
      </c>
      <c r="B125" s="5" t="s">
        <v>15398</v>
      </c>
      <c r="C125" s="193" t="s">
        <v>15444</v>
      </c>
      <c r="D125" s="402"/>
      <c r="E125" s="42">
        <v>6300</v>
      </c>
      <c r="F125" s="1109">
        <f t="shared" si="1"/>
        <v>265079264.92000023</v>
      </c>
    </row>
    <row r="126" spans="1:6" s="412" customFormat="1" ht="40.5" customHeight="1" x14ac:dyDescent="0.2">
      <c r="A126" s="464">
        <v>44658</v>
      </c>
      <c r="B126" s="5" t="s">
        <v>15399</v>
      </c>
      <c r="C126" s="193" t="s">
        <v>15445</v>
      </c>
      <c r="D126" s="402"/>
      <c r="E126" s="42">
        <v>9000</v>
      </c>
      <c r="F126" s="1109">
        <f t="shared" si="1"/>
        <v>265070264.92000023</v>
      </c>
    </row>
    <row r="127" spans="1:6" s="412" customFormat="1" ht="44.25" customHeight="1" x14ac:dyDescent="0.2">
      <c r="A127" s="464">
        <v>44658</v>
      </c>
      <c r="B127" s="5" t="s">
        <v>15400</v>
      </c>
      <c r="C127" s="193" t="s">
        <v>15446</v>
      </c>
      <c r="D127" s="402"/>
      <c r="E127" s="42">
        <v>4500</v>
      </c>
      <c r="F127" s="1109">
        <f t="shared" si="1"/>
        <v>265065764.92000023</v>
      </c>
    </row>
    <row r="128" spans="1:6" s="412" customFormat="1" ht="36" customHeight="1" x14ac:dyDescent="0.2">
      <c r="A128" s="464">
        <v>44658</v>
      </c>
      <c r="B128" s="5" t="s">
        <v>15401</v>
      </c>
      <c r="C128" s="193" t="s">
        <v>15447</v>
      </c>
      <c r="D128" s="402"/>
      <c r="E128" s="42">
        <v>9000</v>
      </c>
      <c r="F128" s="1109">
        <f t="shared" si="1"/>
        <v>265056764.92000023</v>
      </c>
    </row>
    <row r="129" spans="1:6" s="412" customFormat="1" ht="34.5" customHeight="1" x14ac:dyDescent="0.2">
      <c r="A129" s="464">
        <v>44658</v>
      </c>
      <c r="B129" s="5" t="s">
        <v>15402</v>
      </c>
      <c r="C129" s="193" t="s">
        <v>15448</v>
      </c>
      <c r="D129" s="402"/>
      <c r="E129" s="42">
        <v>5400</v>
      </c>
      <c r="F129" s="1109">
        <f t="shared" si="1"/>
        <v>265051364.92000023</v>
      </c>
    </row>
    <row r="130" spans="1:6" s="412" customFormat="1" ht="44.25" customHeight="1" x14ac:dyDescent="0.2">
      <c r="A130" s="464">
        <v>44658</v>
      </c>
      <c r="B130" s="5" t="s">
        <v>15403</v>
      </c>
      <c r="C130" s="193" t="s">
        <v>15449</v>
      </c>
      <c r="D130" s="402"/>
      <c r="E130" s="42">
        <v>15930</v>
      </c>
      <c r="F130" s="1109">
        <f t="shared" si="1"/>
        <v>265035434.92000023</v>
      </c>
    </row>
    <row r="131" spans="1:6" s="412" customFormat="1" ht="42" customHeight="1" x14ac:dyDescent="0.2">
      <c r="A131" s="464">
        <v>44658</v>
      </c>
      <c r="B131" s="5" t="s">
        <v>15404</v>
      </c>
      <c r="C131" s="193" t="s">
        <v>15450</v>
      </c>
      <c r="D131" s="402"/>
      <c r="E131" s="42">
        <v>35912.5</v>
      </c>
      <c r="F131" s="1109">
        <f t="shared" si="1"/>
        <v>264999522.42000023</v>
      </c>
    </row>
    <row r="132" spans="1:6" s="412" customFormat="1" ht="48" customHeight="1" x14ac:dyDescent="0.2">
      <c r="A132" s="464">
        <v>44658</v>
      </c>
      <c r="B132" s="5" t="s">
        <v>15405</v>
      </c>
      <c r="C132" s="193" t="s">
        <v>15451</v>
      </c>
      <c r="D132" s="402"/>
      <c r="E132" s="42">
        <v>18000</v>
      </c>
      <c r="F132" s="1109">
        <f t="shared" si="1"/>
        <v>264981522.42000023</v>
      </c>
    </row>
    <row r="133" spans="1:6" s="412" customFormat="1" ht="45.75" customHeight="1" x14ac:dyDescent="0.2">
      <c r="A133" s="464">
        <v>44658</v>
      </c>
      <c r="B133" s="5" t="s">
        <v>15406</v>
      </c>
      <c r="C133" s="193" t="s">
        <v>15452</v>
      </c>
      <c r="D133" s="402"/>
      <c r="E133" s="42">
        <v>24750</v>
      </c>
      <c r="F133" s="1109">
        <f t="shared" si="1"/>
        <v>264956772.42000023</v>
      </c>
    </row>
    <row r="134" spans="1:6" s="412" customFormat="1" ht="34.5" customHeight="1" x14ac:dyDescent="0.2">
      <c r="A134" s="464">
        <v>44658</v>
      </c>
      <c r="B134" s="5" t="s">
        <v>15407</v>
      </c>
      <c r="C134" s="193" t="s">
        <v>15453</v>
      </c>
      <c r="D134" s="402"/>
      <c r="E134" s="42">
        <v>15930</v>
      </c>
      <c r="F134" s="1109">
        <f t="shared" si="1"/>
        <v>264940842.42000023</v>
      </c>
    </row>
    <row r="135" spans="1:6" s="412" customFormat="1" ht="45" customHeight="1" x14ac:dyDescent="0.2">
      <c r="A135" s="464">
        <v>44658</v>
      </c>
      <c r="B135" s="5" t="s">
        <v>15408</v>
      </c>
      <c r="C135" s="193" t="s">
        <v>15454</v>
      </c>
      <c r="D135" s="402"/>
      <c r="E135" s="42">
        <v>23754.880000000001</v>
      </c>
      <c r="F135" s="1109">
        <f t="shared" si="1"/>
        <v>264917087.54000023</v>
      </c>
    </row>
    <row r="136" spans="1:6" s="412" customFormat="1" ht="56.25" customHeight="1" x14ac:dyDescent="0.2">
      <c r="A136" s="464">
        <v>44658</v>
      </c>
      <c r="B136" s="5" t="s">
        <v>15373</v>
      </c>
      <c r="C136" s="193" t="s">
        <v>15455</v>
      </c>
      <c r="D136" s="402"/>
      <c r="E136" s="42">
        <v>118370</v>
      </c>
      <c r="F136" s="1109">
        <f t="shared" si="1"/>
        <v>264798717.54000023</v>
      </c>
    </row>
    <row r="137" spans="1:6" s="412" customFormat="1" ht="39.75" customHeight="1" x14ac:dyDescent="0.2">
      <c r="A137" s="464">
        <v>44658</v>
      </c>
      <c r="B137" s="5" t="s">
        <v>15374</v>
      </c>
      <c r="C137" s="193" t="s">
        <v>15456</v>
      </c>
      <c r="D137" s="402"/>
      <c r="E137" s="42">
        <v>4500</v>
      </c>
      <c r="F137" s="1109">
        <f t="shared" si="1"/>
        <v>264794217.54000023</v>
      </c>
    </row>
    <row r="138" spans="1:6" s="412" customFormat="1" ht="46.5" customHeight="1" x14ac:dyDescent="0.2">
      <c r="A138" s="464">
        <v>44658</v>
      </c>
      <c r="B138" s="5" t="s">
        <v>15375</v>
      </c>
      <c r="C138" s="193" t="s">
        <v>15457</v>
      </c>
      <c r="D138" s="402"/>
      <c r="E138" s="42">
        <v>6750</v>
      </c>
      <c r="F138" s="1109">
        <f t="shared" si="1"/>
        <v>264787467.54000023</v>
      </c>
    </row>
    <row r="139" spans="1:6" s="412" customFormat="1" ht="42" customHeight="1" x14ac:dyDescent="0.2">
      <c r="A139" s="464">
        <v>44658</v>
      </c>
      <c r="B139" s="5" t="s">
        <v>15376</v>
      </c>
      <c r="C139" s="193" t="s">
        <v>15458</v>
      </c>
      <c r="D139" s="402"/>
      <c r="E139" s="42">
        <v>25200</v>
      </c>
      <c r="F139" s="1109">
        <f t="shared" si="1"/>
        <v>264762267.54000023</v>
      </c>
    </row>
    <row r="140" spans="1:6" s="412" customFormat="1" ht="45" customHeight="1" x14ac:dyDescent="0.2">
      <c r="A140" s="464">
        <v>44658</v>
      </c>
      <c r="B140" s="5" t="s">
        <v>15377</v>
      </c>
      <c r="C140" s="193" t="s">
        <v>15459</v>
      </c>
      <c r="D140" s="402"/>
      <c r="E140" s="42">
        <v>5850</v>
      </c>
      <c r="F140" s="1109">
        <f t="shared" si="1"/>
        <v>264756417.54000023</v>
      </c>
    </row>
    <row r="141" spans="1:6" s="412" customFormat="1" ht="46.5" customHeight="1" x14ac:dyDescent="0.2">
      <c r="A141" s="464">
        <v>44658</v>
      </c>
      <c r="B141" s="5" t="s">
        <v>15378</v>
      </c>
      <c r="C141" s="193" t="s">
        <v>15460</v>
      </c>
      <c r="D141" s="402"/>
      <c r="E141" s="42">
        <v>1800</v>
      </c>
      <c r="F141" s="1109">
        <f t="shared" si="1"/>
        <v>264754617.54000023</v>
      </c>
    </row>
    <row r="142" spans="1:6" s="412" customFormat="1" ht="48.75" customHeight="1" x14ac:dyDescent="0.2">
      <c r="A142" s="464">
        <v>44658</v>
      </c>
      <c r="B142" s="5" t="s">
        <v>15379</v>
      </c>
      <c r="C142" s="193" t="s">
        <v>15461</v>
      </c>
      <c r="D142" s="402"/>
      <c r="E142" s="42">
        <v>114142.5</v>
      </c>
      <c r="F142" s="1109">
        <f t="shared" si="1"/>
        <v>264640475.04000023</v>
      </c>
    </row>
    <row r="143" spans="1:6" s="412" customFormat="1" ht="42.75" customHeight="1" x14ac:dyDescent="0.2">
      <c r="A143" s="464">
        <v>44658</v>
      </c>
      <c r="B143" s="5" t="s">
        <v>15380</v>
      </c>
      <c r="C143" s="193" t="s">
        <v>15462</v>
      </c>
      <c r="D143" s="402"/>
      <c r="E143" s="42">
        <v>18000</v>
      </c>
      <c r="F143" s="1109">
        <f t="shared" si="1"/>
        <v>264622475.04000023</v>
      </c>
    </row>
    <row r="144" spans="1:6" s="412" customFormat="1" ht="51" customHeight="1" x14ac:dyDescent="0.2">
      <c r="A144" s="464">
        <v>44658</v>
      </c>
      <c r="B144" s="5" t="s">
        <v>15381</v>
      </c>
      <c r="C144" s="193" t="s">
        <v>15463</v>
      </c>
      <c r="D144" s="402"/>
      <c r="E144" s="42">
        <v>118370</v>
      </c>
      <c r="F144" s="1109">
        <f t="shared" ref="F144:F207" si="2">F143-E144</f>
        <v>264504105.04000023</v>
      </c>
    </row>
    <row r="145" spans="1:6" s="412" customFormat="1" ht="51" customHeight="1" x14ac:dyDescent="0.2">
      <c r="A145" s="464">
        <v>44658</v>
      </c>
      <c r="B145" s="5" t="s">
        <v>15382</v>
      </c>
      <c r="C145" s="193" t="s">
        <v>15464</v>
      </c>
      <c r="D145" s="402"/>
      <c r="E145" s="42">
        <v>118370</v>
      </c>
      <c r="F145" s="1109">
        <f t="shared" si="2"/>
        <v>264385735.04000023</v>
      </c>
    </row>
    <row r="146" spans="1:6" s="412" customFormat="1" ht="48" customHeight="1" x14ac:dyDescent="0.2">
      <c r="A146" s="464">
        <v>44659</v>
      </c>
      <c r="B146" s="5" t="s">
        <v>15477</v>
      </c>
      <c r="C146" s="193" t="s">
        <v>15493</v>
      </c>
      <c r="D146" s="402"/>
      <c r="E146" s="42">
        <v>118370</v>
      </c>
      <c r="F146" s="1109">
        <f t="shared" si="2"/>
        <v>264267365.04000023</v>
      </c>
    </row>
    <row r="147" spans="1:6" s="412" customFormat="1" ht="46.5" customHeight="1" x14ac:dyDescent="0.2">
      <c r="A147" s="464">
        <v>44659</v>
      </c>
      <c r="B147" s="5" t="s">
        <v>15478</v>
      </c>
      <c r="C147" s="193" t="s">
        <v>15494</v>
      </c>
      <c r="D147" s="402"/>
      <c r="E147" s="42">
        <v>3510</v>
      </c>
      <c r="F147" s="1109">
        <f t="shared" si="2"/>
        <v>264263855.04000023</v>
      </c>
    </row>
    <row r="148" spans="1:6" s="412" customFormat="1" ht="33.75" customHeight="1" x14ac:dyDescent="0.2">
      <c r="A148" s="464">
        <v>44659</v>
      </c>
      <c r="B148" s="5" t="s">
        <v>15479</v>
      </c>
      <c r="C148" s="193" t="s">
        <v>15495</v>
      </c>
      <c r="D148" s="402"/>
      <c r="E148" s="42">
        <v>5400</v>
      </c>
      <c r="F148" s="1109">
        <f t="shared" si="2"/>
        <v>264258455.04000023</v>
      </c>
    </row>
    <row r="149" spans="1:6" s="412" customFormat="1" ht="52.5" customHeight="1" x14ac:dyDescent="0.2">
      <c r="A149" s="464">
        <v>44659</v>
      </c>
      <c r="B149" s="5" t="s">
        <v>15480</v>
      </c>
      <c r="C149" s="193" t="s">
        <v>15496</v>
      </c>
      <c r="D149" s="402"/>
      <c r="E149" s="42">
        <v>16200</v>
      </c>
      <c r="F149" s="1109">
        <f t="shared" si="2"/>
        <v>264242255.04000023</v>
      </c>
    </row>
    <row r="150" spans="1:6" s="412" customFormat="1" ht="45.75" customHeight="1" x14ac:dyDescent="0.2">
      <c r="A150" s="464">
        <v>44659</v>
      </c>
      <c r="B150" s="5" t="s">
        <v>15481</v>
      </c>
      <c r="C150" s="193" t="s">
        <v>15497</v>
      </c>
      <c r="D150" s="402"/>
      <c r="E150" s="42">
        <v>1373002.84</v>
      </c>
      <c r="F150" s="1109">
        <f t="shared" si="2"/>
        <v>262869252.20000023</v>
      </c>
    </row>
    <row r="151" spans="1:6" s="412" customFormat="1" ht="32.25" customHeight="1" x14ac:dyDescent="0.2">
      <c r="A151" s="464">
        <v>44659</v>
      </c>
      <c r="B151" s="5" t="s">
        <v>15482</v>
      </c>
      <c r="C151" s="193" t="s">
        <v>15498</v>
      </c>
      <c r="D151" s="402"/>
      <c r="E151" s="42">
        <v>9793</v>
      </c>
      <c r="F151" s="1109">
        <f t="shared" si="2"/>
        <v>262859459.20000023</v>
      </c>
    </row>
    <row r="152" spans="1:6" s="412" customFormat="1" ht="42" customHeight="1" x14ac:dyDescent="0.2">
      <c r="A152" s="464">
        <v>44659</v>
      </c>
      <c r="B152" s="5" t="s">
        <v>15483</v>
      </c>
      <c r="C152" s="193" t="s">
        <v>15499</v>
      </c>
      <c r="D152" s="402"/>
      <c r="E152" s="42">
        <v>2700</v>
      </c>
      <c r="F152" s="1109">
        <f t="shared" si="2"/>
        <v>262856759.20000023</v>
      </c>
    </row>
    <row r="153" spans="1:6" s="412" customFormat="1" ht="41.25" customHeight="1" x14ac:dyDescent="0.2">
      <c r="A153" s="464">
        <v>44659</v>
      </c>
      <c r="B153" s="5" t="s">
        <v>15484</v>
      </c>
      <c r="C153" s="193" t="s">
        <v>15500</v>
      </c>
      <c r="D153" s="402"/>
      <c r="E153" s="42">
        <v>3150</v>
      </c>
      <c r="F153" s="1109">
        <f t="shared" si="2"/>
        <v>262853609.20000023</v>
      </c>
    </row>
    <row r="154" spans="1:6" s="275" customFormat="1" ht="46.5" customHeight="1" x14ac:dyDescent="0.2">
      <c r="A154" s="464">
        <v>44659</v>
      </c>
      <c r="B154" s="5" t="s">
        <v>15485</v>
      </c>
      <c r="C154" s="193" t="s">
        <v>15501</v>
      </c>
      <c r="D154" s="266"/>
      <c r="E154" s="42">
        <v>209946.48</v>
      </c>
      <c r="F154" s="1109">
        <f t="shared" si="2"/>
        <v>262643662.72000024</v>
      </c>
    </row>
    <row r="155" spans="1:6" s="275" customFormat="1" ht="39.75" customHeight="1" x14ac:dyDescent="0.2">
      <c r="A155" s="464">
        <v>44659</v>
      </c>
      <c r="B155" s="5" t="s">
        <v>15486</v>
      </c>
      <c r="C155" s="193" t="s">
        <v>15502</v>
      </c>
      <c r="D155" s="266"/>
      <c r="E155" s="42">
        <v>239414.6</v>
      </c>
      <c r="F155" s="1109">
        <f t="shared" si="2"/>
        <v>262404248.12000024</v>
      </c>
    </row>
    <row r="156" spans="1:6" s="275" customFormat="1" ht="37.5" customHeight="1" x14ac:dyDescent="0.2">
      <c r="A156" s="464">
        <v>44659</v>
      </c>
      <c r="B156" s="5" t="s">
        <v>15487</v>
      </c>
      <c r="C156" s="193" t="s">
        <v>15503</v>
      </c>
      <c r="D156" s="266"/>
      <c r="E156" s="42">
        <v>5605</v>
      </c>
      <c r="F156" s="1109">
        <f t="shared" si="2"/>
        <v>262398643.12000024</v>
      </c>
    </row>
    <row r="157" spans="1:6" s="275" customFormat="1" ht="44.25" customHeight="1" x14ac:dyDescent="0.2">
      <c r="A157" s="464">
        <v>44659</v>
      </c>
      <c r="B157" s="5" t="s">
        <v>15488</v>
      </c>
      <c r="C157" s="193" t="s">
        <v>15504</v>
      </c>
      <c r="D157" s="266"/>
      <c r="E157" s="42">
        <v>134259.9</v>
      </c>
      <c r="F157" s="1109">
        <f t="shared" si="2"/>
        <v>262264383.22000024</v>
      </c>
    </row>
    <row r="158" spans="1:6" s="275" customFormat="1" ht="57" customHeight="1" x14ac:dyDescent="0.2">
      <c r="A158" s="464">
        <v>44659</v>
      </c>
      <c r="B158" s="5" t="s">
        <v>15489</v>
      </c>
      <c r="C158" s="193" t="s">
        <v>15505</v>
      </c>
      <c r="D158" s="266"/>
      <c r="E158" s="42">
        <v>215602.5</v>
      </c>
      <c r="F158" s="1109">
        <f t="shared" si="2"/>
        <v>262048780.72000024</v>
      </c>
    </row>
    <row r="159" spans="1:6" s="275" customFormat="1" ht="36" customHeight="1" x14ac:dyDescent="0.2">
      <c r="A159" s="464">
        <v>44659</v>
      </c>
      <c r="B159" s="5" t="s">
        <v>15490</v>
      </c>
      <c r="C159" s="193" t="s">
        <v>15506</v>
      </c>
      <c r="D159" s="266"/>
      <c r="E159" s="42">
        <v>17735.52</v>
      </c>
      <c r="F159" s="1109">
        <f t="shared" si="2"/>
        <v>262031045.20000023</v>
      </c>
    </row>
    <row r="160" spans="1:6" s="275" customFormat="1" ht="42.75" customHeight="1" x14ac:dyDescent="0.2">
      <c r="A160" s="464">
        <v>44659</v>
      </c>
      <c r="B160" s="5" t="s">
        <v>15491</v>
      </c>
      <c r="C160" s="193" t="s">
        <v>15507</v>
      </c>
      <c r="D160" s="266"/>
      <c r="E160" s="42">
        <v>71831.64</v>
      </c>
      <c r="F160" s="1109">
        <f t="shared" si="2"/>
        <v>261959213.56000024</v>
      </c>
    </row>
    <row r="161" spans="1:6" s="275" customFormat="1" ht="50.25" customHeight="1" x14ac:dyDescent="0.2">
      <c r="A161" s="464">
        <v>44659</v>
      </c>
      <c r="B161" s="5" t="s">
        <v>15492</v>
      </c>
      <c r="C161" s="193" t="s">
        <v>15508</v>
      </c>
      <c r="D161" s="266"/>
      <c r="E161" s="42">
        <v>102796</v>
      </c>
      <c r="F161" s="1109">
        <f t="shared" si="2"/>
        <v>261856417.56000024</v>
      </c>
    </row>
    <row r="162" spans="1:6" s="275" customFormat="1" ht="48.75" customHeight="1" x14ac:dyDescent="0.2">
      <c r="A162" s="464">
        <v>44659</v>
      </c>
      <c r="B162" s="5" t="s">
        <v>15465</v>
      </c>
      <c r="C162" s="193" t="s">
        <v>15509</v>
      </c>
      <c r="D162" s="266"/>
      <c r="E162" s="42">
        <v>63412.5</v>
      </c>
      <c r="F162" s="1109">
        <f t="shared" si="2"/>
        <v>261793005.06000024</v>
      </c>
    </row>
    <row r="163" spans="1:6" s="275" customFormat="1" ht="26.25" customHeight="1" x14ac:dyDescent="0.2">
      <c r="A163" s="464">
        <v>44659</v>
      </c>
      <c r="B163" s="5" t="s">
        <v>15466</v>
      </c>
      <c r="C163" s="193" t="s">
        <v>41</v>
      </c>
      <c r="D163" s="266"/>
      <c r="E163" s="42">
        <v>0</v>
      </c>
      <c r="F163" s="1109">
        <f t="shared" si="2"/>
        <v>261793005.06000024</v>
      </c>
    </row>
    <row r="164" spans="1:6" s="275" customFormat="1" ht="51.75" customHeight="1" x14ac:dyDescent="0.2">
      <c r="A164" s="464">
        <v>44659</v>
      </c>
      <c r="B164" s="5" t="s">
        <v>15467</v>
      </c>
      <c r="C164" s="193" t="s">
        <v>15510</v>
      </c>
      <c r="D164" s="266"/>
      <c r="E164" s="42">
        <v>114142.5</v>
      </c>
      <c r="F164" s="1109">
        <f t="shared" si="2"/>
        <v>261678862.56000024</v>
      </c>
    </row>
    <row r="165" spans="1:6" s="275" customFormat="1" ht="54.75" customHeight="1" x14ac:dyDescent="0.2">
      <c r="A165" s="464">
        <v>44659</v>
      </c>
      <c r="B165" s="5" t="s">
        <v>15468</v>
      </c>
      <c r="C165" s="193" t="s">
        <v>15511</v>
      </c>
      <c r="D165" s="266"/>
      <c r="E165" s="42">
        <v>198692.5</v>
      </c>
      <c r="F165" s="1109">
        <f t="shared" si="2"/>
        <v>261480170.06000024</v>
      </c>
    </row>
    <row r="166" spans="1:6" s="275" customFormat="1" ht="41.25" customHeight="1" x14ac:dyDescent="0.2">
      <c r="A166" s="464">
        <v>44659</v>
      </c>
      <c r="B166" s="5" t="s">
        <v>15469</v>
      </c>
      <c r="C166" s="193" t="s">
        <v>15512</v>
      </c>
      <c r="D166" s="266"/>
      <c r="E166" s="42">
        <v>14400</v>
      </c>
      <c r="F166" s="1109">
        <f t="shared" si="2"/>
        <v>261465770.06000024</v>
      </c>
    </row>
    <row r="167" spans="1:6" s="275" customFormat="1" ht="35.25" customHeight="1" x14ac:dyDescent="0.2">
      <c r="A167" s="464">
        <v>44659</v>
      </c>
      <c r="B167" s="5" t="s">
        <v>15470</v>
      </c>
      <c r="C167" s="193" t="s">
        <v>15513</v>
      </c>
      <c r="D167" s="266"/>
      <c r="E167" s="42">
        <v>158415.91</v>
      </c>
      <c r="F167" s="1109">
        <f t="shared" si="2"/>
        <v>261307354.15000024</v>
      </c>
    </row>
    <row r="168" spans="1:6" s="275" customFormat="1" ht="75.75" customHeight="1" x14ac:dyDescent="0.2">
      <c r="A168" s="464">
        <v>44659</v>
      </c>
      <c r="B168" s="5" t="s">
        <v>15471</v>
      </c>
      <c r="C168" s="193" t="s">
        <v>15514</v>
      </c>
      <c r="D168" s="266"/>
      <c r="E168" s="42">
        <v>82254.5</v>
      </c>
      <c r="F168" s="1109">
        <f t="shared" si="2"/>
        <v>261225099.65000024</v>
      </c>
    </row>
    <row r="169" spans="1:6" s="275" customFormat="1" ht="43.5" customHeight="1" x14ac:dyDescent="0.2">
      <c r="A169" s="464">
        <v>44659</v>
      </c>
      <c r="B169" s="5" t="s">
        <v>15472</v>
      </c>
      <c r="C169" s="193" t="s">
        <v>15515</v>
      </c>
      <c r="D169" s="266"/>
      <c r="E169" s="42">
        <v>625</v>
      </c>
      <c r="F169" s="1109">
        <f t="shared" si="2"/>
        <v>261224474.65000024</v>
      </c>
    </row>
    <row r="170" spans="1:6" s="275" customFormat="1" ht="87" customHeight="1" x14ac:dyDescent="0.2">
      <c r="A170" s="464">
        <v>44659</v>
      </c>
      <c r="B170" s="5" t="s">
        <v>15473</v>
      </c>
      <c r="C170" s="193" t="s">
        <v>15516</v>
      </c>
      <c r="D170" s="266"/>
      <c r="E170" s="42">
        <v>36000</v>
      </c>
      <c r="F170" s="1109">
        <f t="shared" si="2"/>
        <v>261188474.65000024</v>
      </c>
    </row>
    <row r="171" spans="1:6" s="275" customFormat="1" ht="46.5" customHeight="1" x14ac:dyDescent="0.2">
      <c r="A171" s="464">
        <v>44659</v>
      </c>
      <c r="B171" s="5" t="s">
        <v>15474</v>
      </c>
      <c r="C171" s="193" t="s">
        <v>15517</v>
      </c>
      <c r="D171" s="266"/>
      <c r="E171" s="42">
        <v>118370</v>
      </c>
      <c r="F171" s="1109">
        <f t="shared" si="2"/>
        <v>261070104.65000024</v>
      </c>
    </row>
    <row r="172" spans="1:6" s="275" customFormat="1" ht="47.25" customHeight="1" x14ac:dyDescent="0.2">
      <c r="A172" s="464">
        <v>44659</v>
      </c>
      <c r="B172" s="5" t="s">
        <v>15475</v>
      </c>
      <c r="C172" s="193" t="s">
        <v>15518</v>
      </c>
      <c r="D172" s="266"/>
      <c r="E172" s="42">
        <v>849.49</v>
      </c>
      <c r="F172" s="1109">
        <f t="shared" si="2"/>
        <v>261069255.16000023</v>
      </c>
    </row>
    <row r="173" spans="1:6" s="275" customFormat="1" ht="33.75" customHeight="1" x14ac:dyDescent="0.2">
      <c r="A173" s="464">
        <v>44659</v>
      </c>
      <c r="B173" s="5" t="s">
        <v>15476</v>
      </c>
      <c r="C173" s="193" t="s">
        <v>15519</v>
      </c>
      <c r="D173" s="266"/>
      <c r="E173" s="42">
        <v>1706124</v>
      </c>
      <c r="F173" s="1109">
        <f t="shared" si="2"/>
        <v>259363131.16000023</v>
      </c>
    </row>
    <row r="174" spans="1:6" s="275" customFormat="1" ht="42.75" customHeight="1" x14ac:dyDescent="0.2">
      <c r="A174" s="464">
        <v>44662</v>
      </c>
      <c r="B174" s="5" t="s">
        <v>15533</v>
      </c>
      <c r="C174" s="193" t="s">
        <v>15537</v>
      </c>
      <c r="D174" s="266"/>
      <c r="E174" s="42">
        <v>149506.34</v>
      </c>
      <c r="F174" s="1109">
        <f t="shared" si="2"/>
        <v>259213624.82000023</v>
      </c>
    </row>
    <row r="175" spans="1:6" s="275" customFormat="1" ht="22.5" customHeight="1" x14ac:dyDescent="0.2">
      <c r="A175" s="464">
        <v>44662</v>
      </c>
      <c r="B175" s="5" t="s">
        <v>15534</v>
      </c>
      <c r="C175" s="193" t="s">
        <v>41</v>
      </c>
      <c r="D175" s="266"/>
      <c r="E175" s="42">
        <v>0</v>
      </c>
      <c r="F175" s="1109">
        <f t="shared" si="2"/>
        <v>259213624.82000023</v>
      </c>
    </row>
    <row r="176" spans="1:6" s="275" customFormat="1" ht="54.75" customHeight="1" x14ac:dyDescent="0.2">
      <c r="A176" s="464">
        <v>44662</v>
      </c>
      <c r="B176" s="5" t="s">
        <v>15535</v>
      </c>
      <c r="C176" s="193" t="s">
        <v>15538</v>
      </c>
      <c r="D176" s="266"/>
      <c r="E176" s="42">
        <v>474710.31</v>
      </c>
      <c r="F176" s="1109">
        <f t="shared" si="2"/>
        <v>258738914.51000023</v>
      </c>
    </row>
    <row r="177" spans="1:6" s="275" customFormat="1" ht="42" customHeight="1" x14ac:dyDescent="0.2">
      <c r="A177" s="464">
        <v>44662</v>
      </c>
      <c r="B177" s="5" t="s">
        <v>15536</v>
      </c>
      <c r="C177" s="193" t="s">
        <v>15539</v>
      </c>
      <c r="D177" s="266"/>
      <c r="E177" s="42">
        <v>1308</v>
      </c>
      <c r="F177" s="1109">
        <f t="shared" si="2"/>
        <v>258737606.51000023</v>
      </c>
    </row>
    <row r="178" spans="1:6" s="275" customFormat="1" ht="42.75" customHeight="1" x14ac:dyDescent="0.2">
      <c r="A178" s="464">
        <v>44662</v>
      </c>
      <c r="B178" s="5" t="s">
        <v>15527</v>
      </c>
      <c r="C178" s="193" t="s">
        <v>15540</v>
      </c>
      <c r="D178" s="266"/>
      <c r="E178" s="42">
        <v>118370</v>
      </c>
      <c r="F178" s="1109">
        <f t="shared" si="2"/>
        <v>258619236.51000023</v>
      </c>
    </row>
    <row r="179" spans="1:6" s="275" customFormat="1" ht="51" customHeight="1" x14ac:dyDescent="0.2">
      <c r="A179" s="464">
        <v>44662</v>
      </c>
      <c r="B179" s="5" t="s">
        <v>15528</v>
      </c>
      <c r="C179" s="193" t="s">
        <v>15541</v>
      </c>
      <c r="D179" s="266"/>
      <c r="E179" s="42">
        <v>118370</v>
      </c>
      <c r="F179" s="1109">
        <f t="shared" si="2"/>
        <v>258500866.51000023</v>
      </c>
    </row>
    <row r="180" spans="1:6" s="275" customFormat="1" ht="31.5" customHeight="1" x14ac:dyDescent="0.2">
      <c r="A180" s="464">
        <v>44662</v>
      </c>
      <c r="B180" s="5" t="s">
        <v>15529</v>
      </c>
      <c r="C180" s="193" t="s">
        <v>15542</v>
      </c>
      <c r="D180" s="266"/>
      <c r="E180" s="42">
        <v>611857.06999999995</v>
      </c>
      <c r="F180" s="1109">
        <f t="shared" si="2"/>
        <v>257889009.44000024</v>
      </c>
    </row>
    <row r="181" spans="1:6" s="275" customFormat="1" ht="49.5" customHeight="1" x14ac:dyDescent="0.2">
      <c r="A181" s="464">
        <v>44662</v>
      </c>
      <c r="B181" s="5" t="s">
        <v>15530</v>
      </c>
      <c r="C181" s="193" t="s">
        <v>15543</v>
      </c>
      <c r="D181" s="266"/>
      <c r="E181" s="42">
        <v>105687.5</v>
      </c>
      <c r="F181" s="1109">
        <f t="shared" si="2"/>
        <v>257783321.94000024</v>
      </c>
    </row>
    <row r="182" spans="1:6" s="275" customFormat="1" ht="50.25" customHeight="1" x14ac:dyDescent="0.2">
      <c r="A182" s="464">
        <v>44662</v>
      </c>
      <c r="B182" s="5" t="s">
        <v>15531</v>
      </c>
      <c r="C182" s="193" t="s">
        <v>15544</v>
      </c>
      <c r="D182" s="266"/>
      <c r="E182" s="42">
        <v>118370</v>
      </c>
      <c r="F182" s="1109">
        <f t="shared" si="2"/>
        <v>257664951.94000024</v>
      </c>
    </row>
    <row r="183" spans="1:6" s="275" customFormat="1" ht="24.75" customHeight="1" x14ac:dyDescent="0.2">
      <c r="A183" s="464">
        <v>44662</v>
      </c>
      <c r="B183" s="5" t="s">
        <v>15532</v>
      </c>
      <c r="C183" s="193" t="s">
        <v>41</v>
      </c>
      <c r="D183" s="266"/>
      <c r="E183" s="42">
        <v>0</v>
      </c>
      <c r="F183" s="1109">
        <f t="shared" si="2"/>
        <v>257664951.94000024</v>
      </c>
    </row>
    <row r="184" spans="1:6" s="275" customFormat="1" ht="27.75" customHeight="1" x14ac:dyDescent="0.2">
      <c r="A184" s="464">
        <v>44663</v>
      </c>
      <c r="B184" s="5">
        <v>62662</v>
      </c>
      <c r="C184" s="193" t="s">
        <v>15598</v>
      </c>
      <c r="D184" s="266"/>
      <c r="E184" s="42">
        <v>299025.95</v>
      </c>
      <c r="F184" s="1109">
        <f t="shared" si="2"/>
        <v>257365925.99000025</v>
      </c>
    </row>
    <row r="185" spans="1:6" s="275" customFormat="1" ht="28.5" customHeight="1" x14ac:dyDescent="0.2">
      <c r="A185" s="464">
        <v>44663</v>
      </c>
      <c r="B185" s="5">
        <v>62663</v>
      </c>
      <c r="C185" s="193" t="s">
        <v>15599</v>
      </c>
      <c r="D185" s="266"/>
      <c r="E185" s="42">
        <v>28760.02</v>
      </c>
      <c r="F185" s="1109">
        <f t="shared" si="2"/>
        <v>257337165.97000024</v>
      </c>
    </row>
    <row r="186" spans="1:6" s="275" customFormat="1" ht="38.25" customHeight="1" x14ac:dyDescent="0.2">
      <c r="A186" s="464">
        <v>44663</v>
      </c>
      <c r="B186" s="5" t="s">
        <v>15581</v>
      </c>
      <c r="C186" s="193" t="s">
        <v>15623</v>
      </c>
      <c r="D186" s="266"/>
      <c r="E186" s="42">
        <v>118370</v>
      </c>
      <c r="F186" s="1109">
        <f t="shared" si="2"/>
        <v>257218795.97000024</v>
      </c>
    </row>
    <row r="187" spans="1:6" s="275" customFormat="1" ht="38.25" customHeight="1" x14ac:dyDescent="0.2">
      <c r="A187" s="464">
        <v>44663</v>
      </c>
      <c r="B187" s="5" t="s">
        <v>15582</v>
      </c>
      <c r="C187" s="193" t="s">
        <v>15600</v>
      </c>
      <c r="D187" s="266"/>
      <c r="E187" s="42">
        <v>18450</v>
      </c>
      <c r="F187" s="1109">
        <f t="shared" si="2"/>
        <v>257200345.97000024</v>
      </c>
    </row>
    <row r="188" spans="1:6" s="275" customFormat="1" ht="50.25" customHeight="1" x14ac:dyDescent="0.2">
      <c r="A188" s="464">
        <v>44663</v>
      </c>
      <c r="B188" s="5" t="s">
        <v>15583</v>
      </c>
      <c r="C188" s="193" t="s">
        <v>15601</v>
      </c>
      <c r="D188" s="266"/>
      <c r="E188" s="42">
        <v>105687.5</v>
      </c>
      <c r="F188" s="1109">
        <f t="shared" si="2"/>
        <v>257094658.47000024</v>
      </c>
    </row>
    <row r="189" spans="1:6" s="275" customFormat="1" ht="38.25" customHeight="1" x14ac:dyDescent="0.2">
      <c r="A189" s="464">
        <v>44663</v>
      </c>
      <c r="B189" s="5" t="s">
        <v>15584</v>
      </c>
      <c r="C189" s="193" t="s">
        <v>15602</v>
      </c>
      <c r="D189" s="266"/>
      <c r="E189" s="42">
        <v>105687.5</v>
      </c>
      <c r="F189" s="1109">
        <f t="shared" si="2"/>
        <v>256988970.97000024</v>
      </c>
    </row>
    <row r="190" spans="1:6" s="275" customFormat="1" ht="37.5" customHeight="1" x14ac:dyDescent="0.2">
      <c r="A190" s="464">
        <v>44663</v>
      </c>
      <c r="B190" s="5" t="s">
        <v>15585</v>
      </c>
      <c r="C190" s="193" t="s">
        <v>15603</v>
      </c>
      <c r="D190" s="266"/>
      <c r="E190" s="42">
        <v>118370</v>
      </c>
      <c r="F190" s="1109">
        <f t="shared" si="2"/>
        <v>256870600.97000024</v>
      </c>
    </row>
    <row r="191" spans="1:6" s="275" customFormat="1" ht="29.25" customHeight="1" x14ac:dyDescent="0.2">
      <c r="A191" s="464">
        <v>44663</v>
      </c>
      <c r="B191" s="5" t="s">
        <v>15586</v>
      </c>
      <c r="C191" s="193" t="s">
        <v>15604</v>
      </c>
      <c r="D191" s="266"/>
      <c r="E191" s="42">
        <v>6750</v>
      </c>
      <c r="F191" s="1109">
        <f t="shared" si="2"/>
        <v>256863850.97000024</v>
      </c>
    </row>
    <row r="192" spans="1:6" s="275" customFormat="1" ht="40.5" customHeight="1" x14ac:dyDescent="0.2">
      <c r="A192" s="464">
        <v>44663</v>
      </c>
      <c r="B192" s="5" t="s">
        <v>15587</v>
      </c>
      <c r="C192" s="193" t="s">
        <v>15605</v>
      </c>
      <c r="D192" s="266"/>
      <c r="E192" s="42">
        <v>118370</v>
      </c>
      <c r="F192" s="1109">
        <f t="shared" si="2"/>
        <v>256745480.97000024</v>
      </c>
    </row>
    <row r="193" spans="1:6" s="275" customFormat="1" ht="62.25" customHeight="1" x14ac:dyDescent="0.2">
      <c r="A193" s="464">
        <v>44663</v>
      </c>
      <c r="B193" s="5" t="s">
        <v>15588</v>
      </c>
      <c r="C193" s="193" t="s">
        <v>15622</v>
      </c>
      <c r="D193" s="266"/>
      <c r="E193" s="42">
        <v>55157</v>
      </c>
      <c r="F193" s="1109">
        <f t="shared" si="2"/>
        <v>256690323.97000024</v>
      </c>
    </row>
    <row r="194" spans="1:6" s="275" customFormat="1" ht="47.25" customHeight="1" x14ac:dyDescent="0.2">
      <c r="A194" s="464">
        <v>44663</v>
      </c>
      <c r="B194" s="5" t="s">
        <v>15589</v>
      </c>
      <c r="C194" s="193" t="s">
        <v>15621</v>
      </c>
      <c r="D194" s="266"/>
      <c r="E194" s="42">
        <v>20471</v>
      </c>
      <c r="F194" s="1109">
        <f t="shared" si="2"/>
        <v>256669852.97000024</v>
      </c>
    </row>
    <row r="195" spans="1:6" s="275" customFormat="1" ht="38.25" customHeight="1" x14ac:dyDescent="0.2">
      <c r="A195" s="464">
        <v>44663</v>
      </c>
      <c r="B195" s="5" t="s">
        <v>15590</v>
      </c>
      <c r="C195" s="193" t="s">
        <v>15620</v>
      </c>
      <c r="D195" s="266"/>
      <c r="E195" s="42">
        <v>12960</v>
      </c>
      <c r="F195" s="1109">
        <f t="shared" si="2"/>
        <v>256656892.97000024</v>
      </c>
    </row>
    <row r="196" spans="1:6" s="275" customFormat="1" ht="47.25" customHeight="1" x14ac:dyDescent="0.2">
      <c r="A196" s="464">
        <v>44663</v>
      </c>
      <c r="B196" s="5" t="s">
        <v>15591</v>
      </c>
      <c r="C196" s="193" t="s">
        <v>15619</v>
      </c>
      <c r="D196" s="266"/>
      <c r="E196" s="42">
        <v>4898777.32</v>
      </c>
      <c r="F196" s="1109">
        <f t="shared" si="2"/>
        <v>251758115.65000024</v>
      </c>
    </row>
    <row r="197" spans="1:6" s="275" customFormat="1" ht="30.75" customHeight="1" x14ac:dyDescent="0.2">
      <c r="A197" s="464">
        <v>44664</v>
      </c>
      <c r="B197" s="5">
        <v>62664</v>
      </c>
      <c r="C197" s="193" t="s">
        <v>15624</v>
      </c>
      <c r="D197" s="266"/>
      <c r="E197" s="42">
        <v>55900</v>
      </c>
      <c r="F197" s="1109">
        <f t="shared" si="2"/>
        <v>251702215.65000024</v>
      </c>
    </row>
    <row r="198" spans="1:6" s="275" customFormat="1" ht="51.75" customHeight="1" x14ac:dyDescent="0.2">
      <c r="A198" s="464">
        <v>44664</v>
      </c>
      <c r="B198" s="5" t="s">
        <v>15592</v>
      </c>
      <c r="C198" s="193" t="s">
        <v>15618</v>
      </c>
      <c r="D198" s="266"/>
      <c r="E198" s="42">
        <v>75527.929999999993</v>
      </c>
      <c r="F198" s="1109">
        <f t="shared" si="2"/>
        <v>251626687.72000024</v>
      </c>
    </row>
    <row r="199" spans="1:6" s="275" customFormat="1" ht="41.25" customHeight="1" x14ac:dyDescent="0.2">
      <c r="A199" s="464">
        <v>44664</v>
      </c>
      <c r="B199" s="5" t="s">
        <v>15593</v>
      </c>
      <c r="C199" s="193" t="s">
        <v>15617</v>
      </c>
      <c r="D199" s="266"/>
      <c r="E199" s="42">
        <v>5776.35</v>
      </c>
      <c r="F199" s="1109">
        <f t="shared" si="2"/>
        <v>251620911.37000024</v>
      </c>
    </row>
    <row r="200" spans="1:6" s="275" customFormat="1" ht="37.5" customHeight="1" x14ac:dyDescent="0.2">
      <c r="A200" s="464">
        <v>44664</v>
      </c>
      <c r="B200" s="5" t="s">
        <v>15594</v>
      </c>
      <c r="C200" s="193" t="s">
        <v>15613</v>
      </c>
      <c r="D200" s="266"/>
      <c r="E200" s="42">
        <v>25078.19</v>
      </c>
      <c r="F200" s="1109">
        <f t="shared" si="2"/>
        <v>251595833.18000025</v>
      </c>
    </row>
    <row r="201" spans="1:6" s="275" customFormat="1" ht="56.25" customHeight="1" x14ac:dyDescent="0.2">
      <c r="A201" s="464">
        <v>44664</v>
      </c>
      <c r="B201" s="5" t="s">
        <v>15595</v>
      </c>
      <c r="C201" s="193" t="s">
        <v>15614</v>
      </c>
      <c r="D201" s="266"/>
      <c r="E201" s="42">
        <v>699874.5</v>
      </c>
      <c r="F201" s="1109">
        <f t="shared" si="2"/>
        <v>250895958.68000025</v>
      </c>
    </row>
    <row r="202" spans="1:6" s="275" customFormat="1" ht="42" customHeight="1" x14ac:dyDescent="0.2">
      <c r="A202" s="464">
        <v>44664</v>
      </c>
      <c r="B202" s="5" t="s">
        <v>15596</v>
      </c>
      <c r="C202" s="193" t="s">
        <v>15615</v>
      </c>
      <c r="D202" s="266"/>
      <c r="E202" s="42">
        <v>1004672.5</v>
      </c>
      <c r="F202" s="1109">
        <f t="shared" si="2"/>
        <v>249891286.18000025</v>
      </c>
    </row>
    <row r="203" spans="1:6" s="275" customFormat="1" ht="49.5" customHeight="1" x14ac:dyDescent="0.2">
      <c r="A203" s="464">
        <v>44664</v>
      </c>
      <c r="B203" s="5" t="s">
        <v>15597</v>
      </c>
      <c r="C203" s="193" t="s">
        <v>15616</v>
      </c>
      <c r="D203" s="266"/>
      <c r="E203" s="42">
        <v>101460</v>
      </c>
      <c r="F203" s="1109">
        <f t="shared" si="2"/>
        <v>249789826.18000025</v>
      </c>
    </row>
    <row r="204" spans="1:6" s="275" customFormat="1" ht="57.75" customHeight="1" x14ac:dyDescent="0.2">
      <c r="A204" s="464">
        <v>44669</v>
      </c>
      <c r="B204" s="5">
        <v>62665</v>
      </c>
      <c r="C204" s="193" t="s">
        <v>15668</v>
      </c>
      <c r="D204" s="266"/>
      <c r="E204" s="42">
        <v>63000</v>
      </c>
      <c r="F204" s="1109">
        <f t="shared" si="2"/>
        <v>249726826.18000025</v>
      </c>
    </row>
    <row r="205" spans="1:6" s="275" customFormat="1" ht="47.25" customHeight="1" x14ac:dyDescent="0.2">
      <c r="A205" s="464">
        <v>44669</v>
      </c>
      <c r="B205" s="5">
        <v>62666</v>
      </c>
      <c r="C205" s="193" t="s">
        <v>15669</v>
      </c>
      <c r="D205" s="266"/>
      <c r="E205" s="42">
        <v>198000</v>
      </c>
      <c r="F205" s="1109">
        <f t="shared" si="2"/>
        <v>249528826.18000025</v>
      </c>
    </row>
    <row r="206" spans="1:6" s="275" customFormat="1" ht="51.75" customHeight="1" x14ac:dyDescent="0.2">
      <c r="A206" s="464">
        <v>44669</v>
      </c>
      <c r="B206" s="5">
        <v>62667</v>
      </c>
      <c r="C206" s="193" t="s">
        <v>15670</v>
      </c>
      <c r="D206" s="266"/>
      <c r="E206" s="42">
        <v>166500</v>
      </c>
      <c r="F206" s="1109">
        <f t="shared" si="2"/>
        <v>249362326.18000025</v>
      </c>
    </row>
    <row r="207" spans="1:6" s="275" customFormat="1" ht="32.25" customHeight="1" x14ac:dyDescent="0.2">
      <c r="A207" s="464">
        <v>44669</v>
      </c>
      <c r="B207" s="5">
        <v>62668</v>
      </c>
      <c r="C207" s="193" t="s">
        <v>15671</v>
      </c>
      <c r="D207" s="266"/>
      <c r="E207" s="42">
        <v>306739.8</v>
      </c>
      <c r="F207" s="1109">
        <f t="shared" si="2"/>
        <v>249055586.38000023</v>
      </c>
    </row>
    <row r="208" spans="1:6" s="275" customFormat="1" ht="33.75" customHeight="1" x14ac:dyDescent="0.2">
      <c r="A208" s="464">
        <v>44669</v>
      </c>
      <c r="B208" s="5">
        <v>62669</v>
      </c>
      <c r="C208" s="193" t="s">
        <v>15672</v>
      </c>
      <c r="D208" s="266"/>
      <c r="E208" s="42">
        <v>119503.3</v>
      </c>
      <c r="F208" s="1109">
        <f t="shared" ref="F208:F271" si="3">F207-E208</f>
        <v>248936083.08000022</v>
      </c>
    </row>
    <row r="209" spans="1:6" s="275" customFormat="1" ht="33.75" customHeight="1" x14ac:dyDescent="0.2">
      <c r="A209" s="464">
        <v>44669</v>
      </c>
      <c r="B209" s="5">
        <v>62670</v>
      </c>
      <c r="C209" s="193" t="s">
        <v>15673</v>
      </c>
      <c r="D209" s="266"/>
      <c r="E209" s="42">
        <v>174477.67</v>
      </c>
      <c r="F209" s="1109">
        <f t="shared" si="3"/>
        <v>248761605.41000023</v>
      </c>
    </row>
    <row r="210" spans="1:6" s="275" customFormat="1" ht="30.75" customHeight="1" x14ac:dyDescent="0.2">
      <c r="A210" s="464">
        <v>44669</v>
      </c>
      <c r="B210" s="5">
        <v>62671</v>
      </c>
      <c r="C210" s="193" t="s">
        <v>15675</v>
      </c>
      <c r="D210" s="266"/>
      <c r="E210" s="42">
        <v>2184.1799999999998</v>
      </c>
      <c r="F210" s="1109">
        <f t="shared" si="3"/>
        <v>248759421.23000023</v>
      </c>
    </row>
    <row r="211" spans="1:6" s="275" customFormat="1" ht="63.75" customHeight="1" x14ac:dyDescent="0.2">
      <c r="A211" s="464">
        <v>44669</v>
      </c>
      <c r="B211" s="5" t="s">
        <v>15663</v>
      </c>
      <c r="C211" s="193" t="s">
        <v>15681</v>
      </c>
      <c r="D211" s="266"/>
      <c r="E211" s="42">
        <v>8814511.9600000009</v>
      </c>
      <c r="F211" s="1109">
        <f t="shared" si="3"/>
        <v>239944909.27000022</v>
      </c>
    </row>
    <row r="212" spans="1:6" s="275" customFormat="1" ht="50.25" customHeight="1" x14ac:dyDescent="0.2">
      <c r="A212" s="464">
        <v>44669</v>
      </c>
      <c r="B212" s="5" t="s">
        <v>15664</v>
      </c>
      <c r="C212" s="193" t="s">
        <v>15674</v>
      </c>
      <c r="D212" s="266"/>
      <c r="E212" s="42">
        <v>48520.31</v>
      </c>
      <c r="F212" s="1109">
        <f t="shared" si="3"/>
        <v>239896388.96000022</v>
      </c>
    </row>
    <row r="213" spans="1:6" s="275" customFormat="1" ht="47.25" customHeight="1" x14ac:dyDescent="0.2">
      <c r="A213" s="464">
        <v>44669</v>
      </c>
      <c r="B213" s="5" t="s">
        <v>15665</v>
      </c>
      <c r="C213" s="193" t="s">
        <v>15676</v>
      </c>
      <c r="D213" s="266"/>
      <c r="E213" s="42">
        <v>690650</v>
      </c>
      <c r="F213" s="1109">
        <f t="shared" si="3"/>
        <v>239205738.96000022</v>
      </c>
    </row>
    <row r="214" spans="1:6" s="275" customFormat="1" ht="43.5" customHeight="1" x14ac:dyDescent="0.2">
      <c r="A214" s="464">
        <v>44669</v>
      </c>
      <c r="B214" s="5" t="s">
        <v>15666</v>
      </c>
      <c r="C214" s="193" t="s">
        <v>15677</v>
      </c>
      <c r="D214" s="266"/>
      <c r="E214" s="42">
        <v>118370</v>
      </c>
      <c r="F214" s="1109">
        <f t="shared" si="3"/>
        <v>239087368.96000022</v>
      </c>
    </row>
    <row r="215" spans="1:6" s="275" customFormat="1" ht="45" customHeight="1" x14ac:dyDescent="0.2">
      <c r="A215" s="464">
        <v>44669</v>
      </c>
      <c r="B215" s="5" t="s">
        <v>15667</v>
      </c>
      <c r="C215" s="193" t="s">
        <v>15682</v>
      </c>
      <c r="D215" s="266"/>
      <c r="E215" s="42">
        <v>722451.88</v>
      </c>
      <c r="F215" s="1109">
        <f t="shared" si="3"/>
        <v>238364917.08000022</v>
      </c>
    </row>
    <row r="216" spans="1:6" s="275" customFormat="1" ht="33.75" customHeight="1" x14ac:dyDescent="0.2">
      <c r="A216" s="464">
        <v>44670</v>
      </c>
      <c r="B216" s="5">
        <v>62672</v>
      </c>
      <c r="C216" s="193" t="s">
        <v>15678</v>
      </c>
      <c r="D216" s="266"/>
      <c r="E216" s="42">
        <v>2765.5</v>
      </c>
      <c r="F216" s="1109">
        <f t="shared" si="3"/>
        <v>238362151.58000022</v>
      </c>
    </row>
    <row r="217" spans="1:6" s="275" customFormat="1" ht="33" customHeight="1" x14ac:dyDescent="0.2">
      <c r="A217" s="464">
        <v>44670</v>
      </c>
      <c r="B217" s="5">
        <v>62673</v>
      </c>
      <c r="C217" s="193" t="s">
        <v>15679</v>
      </c>
      <c r="D217" s="266"/>
      <c r="E217" s="42">
        <v>3912699.4</v>
      </c>
      <c r="F217" s="1109">
        <f t="shared" si="3"/>
        <v>234449452.18000022</v>
      </c>
    </row>
    <row r="218" spans="1:6" s="275" customFormat="1" ht="34.5" customHeight="1" x14ac:dyDescent="0.2">
      <c r="A218" s="464">
        <v>44670</v>
      </c>
      <c r="B218" s="5">
        <v>62674</v>
      </c>
      <c r="C218" s="193" t="s">
        <v>15680</v>
      </c>
      <c r="D218" s="266"/>
      <c r="E218" s="42">
        <v>2993</v>
      </c>
      <c r="F218" s="1109">
        <f t="shared" si="3"/>
        <v>234446459.18000022</v>
      </c>
    </row>
    <row r="219" spans="1:6" s="275" customFormat="1" ht="26.25" customHeight="1" x14ac:dyDescent="0.2">
      <c r="A219" s="464">
        <v>44670</v>
      </c>
      <c r="B219" s="5">
        <v>62675</v>
      </c>
      <c r="C219" s="193" t="s">
        <v>41</v>
      </c>
      <c r="D219" s="266"/>
      <c r="E219" s="42">
        <v>0</v>
      </c>
      <c r="F219" s="1109">
        <f t="shared" si="3"/>
        <v>234446459.18000022</v>
      </c>
    </row>
    <row r="220" spans="1:6" s="275" customFormat="1" ht="40.5" customHeight="1" x14ac:dyDescent="0.2">
      <c r="A220" s="464">
        <v>44672</v>
      </c>
      <c r="B220" s="252" t="s">
        <v>15701</v>
      </c>
      <c r="C220" s="193" t="s">
        <v>15708</v>
      </c>
      <c r="D220" s="266"/>
      <c r="E220" s="42">
        <v>129992.94</v>
      </c>
      <c r="F220" s="1109">
        <f t="shared" si="3"/>
        <v>234316466.24000022</v>
      </c>
    </row>
    <row r="221" spans="1:6" s="275" customFormat="1" ht="140.25" customHeight="1" x14ac:dyDescent="0.2">
      <c r="A221" s="464">
        <v>44672</v>
      </c>
      <c r="B221" s="252" t="s">
        <v>15702</v>
      </c>
      <c r="C221" s="193" t="s">
        <v>15709</v>
      </c>
      <c r="D221" s="266"/>
      <c r="E221" s="42">
        <v>9954917.0299999993</v>
      </c>
      <c r="F221" s="1109">
        <f t="shared" si="3"/>
        <v>224361549.21000022</v>
      </c>
    </row>
    <row r="222" spans="1:6" s="275" customFormat="1" ht="63.75" customHeight="1" x14ac:dyDescent="0.2">
      <c r="A222" s="464">
        <v>44672</v>
      </c>
      <c r="B222" s="252" t="s">
        <v>15703</v>
      </c>
      <c r="C222" s="193" t="s">
        <v>15710</v>
      </c>
      <c r="D222" s="266"/>
      <c r="E222" s="42">
        <v>380475</v>
      </c>
      <c r="F222" s="1109">
        <f t="shared" si="3"/>
        <v>223981074.21000022</v>
      </c>
    </row>
    <row r="223" spans="1:6" s="275" customFormat="1" ht="29.25" customHeight="1" x14ac:dyDescent="0.2">
      <c r="A223" s="464">
        <v>44672</v>
      </c>
      <c r="B223" s="252" t="s">
        <v>15704</v>
      </c>
      <c r="C223" s="193" t="s">
        <v>15711</v>
      </c>
      <c r="D223" s="266"/>
      <c r="E223" s="42">
        <v>7902146.0599999996</v>
      </c>
      <c r="F223" s="1109">
        <f t="shared" si="3"/>
        <v>216078928.15000021</v>
      </c>
    </row>
    <row r="224" spans="1:6" s="275" customFormat="1" ht="65.25" customHeight="1" x14ac:dyDescent="0.2">
      <c r="A224" s="464">
        <v>44672</v>
      </c>
      <c r="B224" s="252" t="s">
        <v>15705</v>
      </c>
      <c r="C224" s="193" t="s">
        <v>15712</v>
      </c>
      <c r="D224" s="454"/>
      <c r="E224" s="42">
        <v>44289</v>
      </c>
      <c r="F224" s="1109">
        <f t="shared" si="3"/>
        <v>216034639.15000021</v>
      </c>
    </row>
    <row r="225" spans="1:6" s="275" customFormat="1" ht="49.5" customHeight="1" x14ac:dyDescent="0.2">
      <c r="A225" s="464">
        <v>44672</v>
      </c>
      <c r="B225" s="252" t="s">
        <v>15706</v>
      </c>
      <c r="C225" s="193" t="s">
        <v>15713</v>
      </c>
      <c r="D225" s="266"/>
      <c r="E225" s="42">
        <v>118370</v>
      </c>
      <c r="F225" s="1109">
        <f t="shared" si="3"/>
        <v>215916269.15000021</v>
      </c>
    </row>
    <row r="226" spans="1:6" s="275" customFormat="1" ht="50.25" customHeight="1" x14ac:dyDescent="0.2">
      <c r="A226" s="464">
        <v>44672</v>
      </c>
      <c r="B226" s="252" t="s">
        <v>15707</v>
      </c>
      <c r="C226" s="193" t="s">
        <v>15714</v>
      </c>
      <c r="D226" s="266"/>
      <c r="E226" s="42">
        <v>118370</v>
      </c>
      <c r="F226" s="1109">
        <f t="shared" si="3"/>
        <v>215797899.15000021</v>
      </c>
    </row>
    <row r="227" spans="1:6" s="275" customFormat="1" ht="39.75" customHeight="1" x14ac:dyDescent="0.2">
      <c r="A227" s="464">
        <v>44673</v>
      </c>
      <c r="B227" s="5">
        <v>62680</v>
      </c>
      <c r="C227" s="193" t="s">
        <v>15727</v>
      </c>
      <c r="D227" s="1093"/>
      <c r="E227" s="42">
        <v>299778.84999999998</v>
      </c>
      <c r="F227" s="1109">
        <f t="shared" si="3"/>
        <v>215498120.30000022</v>
      </c>
    </row>
    <row r="228" spans="1:6" s="275" customFormat="1" ht="22.5" customHeight="1" x14ac:dyDescent="0.2">
      <c r="A228" s="464">
        <v>44673</v>
      </c>
      <c r="B228" s="5">
        <v>62681</v>
      </c>
      <c r="C228" s="193" t="s">
        <v>41</v>
      </c>
      <c r="D228" s="266"/>
      <c r="E228" s="42">
        <v>0</v>
      </c>
      <c r="F228" s="1109">
        <f t="shared" si="3"/>
        <v>215498120.30000022</v>
      </c>
    </row>
    <row r="229" spans="1:6" s="275" customFormat="1" ht="41.25" customHeight="1" x14ac:dyDescent="0.2">
      <c r="A229" s="464">
        <v>44673</v>
      </c>
      <c r="B229" s="5">
        <v>62682</v>
      </c>
      <c r="C229" s="193" t="s">
        <v>15728</v>
      </c>
      <c r="D229" s="266"/>
      <c r="E229" s="42">
        <v>1724.7</v>
      </c>
      <c r="F229" s="1109">
        <f t="shared" si="3"/>
        <v>215496395.60000023</v>
      </c>
    </row>
    <row r="230" spans="1:6" s="275" customFormat="1" ht="69" customHeight="1" x14ac:dyDescent="0.2">
      <c r="A230" s="464">
        <v>44673</v>
      </c>
      <c r="B230" s="5">
        <v>62683</v>
      </c>
      <c r="C230" s="193" t="s">
        <v>15729</v>
      </c>
      <c r="D230" s="266"/>
      <c r="E230" s="42">
        <v>400400</v>
      </c>
      <c r="F230" s="1109">
        <f t="shared" si="3"/>
        <v>215095995.60000023</v>
      </c>
    </row>
    <row r="231" spans="1:6" s="275" customFormat="1" ht="42.75" customHeight="1" x14ac:dyDescent="0.2">
      <c r="A231" s="464">
        <v>44673</v>
      </c>
      <c r="B231" s="5">
        <v>62684</v>
      </c>
      <c r="C231" s="193" t="s">
        <v>15730</v>
      </c>
      <c r="D231" s="266"/>
      <c r="E231" s="42">
        <v>59855.58</v>
      </c>
      <c r="F231" s="1109">
        <f t="shared" si="3"/>
        <v>215036140.02000022</v>
      </c>
    </row>
    <row r="232" spans="1:6" s="275" customFormat="1" ht="18.75" customHeight="1" x14ac:dyDescent="0.2">
      <c r="A232" s="464">
        <v>44673</v>
      </c>
      <c r="B232" s="5">
        <v>62685</v>
      </c>
      <c r="C232" s="193" t="s">
        <v>41</v>
      </c>
      <c r="D232" s="266"/>
      <c r="E232" s="42">
        <v>0</v>
      </c>
      <c r="F232" s="1109">
        <f t="shared" si="3"/>
        <v>215036140.02000022</v>
      </c>
    </row>
    <row r="233" spans="1:6" s="275" customFormat="1" ht="21.75" customHeight="1" x14ac:dyDescent="0.2">
      <c r="A233" s="464">
        <v>44673</v>
      </c>
      <c r="B233" s="5">
        <v>62686</v>
      </c>
      <c r="C233" s="1132" t="s">
        <v>41</v>
      </c>
      <c r="D233" s="266"/>
      <c r="E233" s="42">
        <v>0</v>
      </c>
      <c r="F233" s="1109">
        <f t="shared" si="3"/>
        <v>215036140.02000022</v>
      </c>
    </row>
    <row r="234" spans="1:6" s="275" customFormat="1" ht="18.75" customHeight="1" x14ac:dyDescent="0.2">
      <c r="A234" s="464">
        <v>44673</v>
      </c>
      <c r="B234" s="5">
        <v>62687</v>
      </c>
      <c r="C234" s="193" t="s">
        <v>41</v>
      </c>
      <c r="D234" s="266"/>
      <c r="E234" s="42">
        <v>0</v>
      </c>
      <c r="F234" s="1109">
        <f t="shared" si="3"/>
        <v>215036140.02000022</v>
      </c>
    </row>
    <row r="235" spans="1:6" s="275" customFormat="1" ht="18.75" customHeight="1" x14ac:dyDescent="0.2">
      <c r="A235" s="464">
        <v>44673</v>
      </c>
      <c r="B235" s="5">
        <v>62688</v>
      </c>
      <c r="C235" s="193" t="s">
        <v>41</v>
      </c>
      <c r="D235" s="266"/>
      <c r="E235" s="42">
        <v>0</v>
      </c>
      <c r="F235" s="1109">
        <f t="shared" si="3"/>
        <v>215036140.02000022</v>
      </c>
    </row>
    <row r="236" spans="1:6" s="275" customFormat="1" ht="24.75" customHeight="1" x14ac:dyDescent="0.2">
      <c r="A236" s="464">
        <v>44673</v>
      </c>
      <c r="B236" s="5">
        <v>62689</v>
      </c>
      <c r="C236" s="193" t="s">
        <v>41</v>
      </c>
      <c r="D236" s="266"/>
      <c r="E236" s="42">
        <v>0</v>
      </c>
      <c r="F236" s="1109">
        <f t="shared" si="3"/>
        <v>215036140.02000022</v>
      </c>
    </row>
    <row r="237" spans="1:6" s="275" customFormat="1" ht="24.75" customHeight="1" x14ac:dyDescent="0.2">
      <c r="A237" s="464">
        <v>44673</v>
      </c>
      <c r="B237" s="5">
        <v>62690</v>
      </c>
      <c r="C237" s="193" t="s">
        <v>41</v>
      </c>
      <c r="D237" s="266"/>
      <c r="E237" s="42">
        <v>0</v>
      </c>
      <c r="F237" s="1109">
        <f t="shared" si="3"/>
        <v>215036140.02000022</v>
      </c>
    </row>
    <row r="238" spans="1:6" s="275" customFormat="1" ht="51.75" customHeight="1" x14ac:dyDescent="0.2">
      <c r="A238" s="464">
        <v>44673</v>
      </c>
      <c r="B238" s="5">
        <v>62691</v>
      </c>
      <c r="C238" s="193" t="s">
        <v>15731</v>
      </c>
      <c r="D238" s="266"/>
      <c r="E238" s="42">
        <v>3200749.9</v>
      </c>
      <c r="F238" s="1109">
        <f t="shared" si="3"/>
        <v>211835390.12000021</v>
      </c>
    </row>
    <row r="239" spans="1:6" s="275" customFormat="1" ht="57.75" customHeight="1" x14ac:dyDescent="0.2">
      <c r="A239" s="464">
        <v>44673</v>
      </c>
      <c r="B239" s="5" t="s">
        <v>15723</v>
      </c>
      <c r="C239" s="193" t="s">
        <v>15732</v>
      </c>
      <c r="D239" s="266"/>
      <c r="E239" s="42">
        <v>1712997.41</v>
      </c>
      <c r="F239" s="1109">
        <f t="shared" si="3"/>
        <v>210122392.71000022</v>
      </c>
    </row>
    <row r="240" spans="1:6" s="275" customFormat="1" ht="45" customHeight="1" x14ac:dyDescent="0.2">
      <c r="A240" s="464">
        <v>44673</v>
      </c>
      <c r="B240" s="5" t="s">
        <v>15724</v>
      </c>
      <c r="C240" s="193" t="s">
        <v>15733</v>
      </c>
      <c r="D240" s="266"/>
      <c r="E240" s="42">
        <v>118370</v>
      </c>
      <c r="F240" s="1109">
        <f t="shared" si="3"/>
        <v>210004022.71000022</v>
      </c>
    </row>
    <row r="241" spans="1:6" s="275" customFormat="1" ht="52.5" customHeight="1" x14ac:dyDescent="0.2">
      <c r="A241" s="464">
        <v>44673</v>
      </c>
      <c r="B241" s="5" t="s">
        <v>15725</v>
      </c>
      <c r="C241" s="193" t="s">
        <v>15734</v>
      </c>
      <c r="D241" s="266"/>
      <c r="E241" s="42">
        <v>118370</v>
      </c>
      <c r="F241" s="1109">
        <f t="shared" si="3"/>
        <v>209885652.71000022</v>
      </c>
    </row>
    <row r="242" spans="1:6" s="275" customFormat="1" ht="78.75" customHeight="1" x14ac:dyDescent="0.2">
      <c r="A242" s="464">
        <v>44673</v>
      </c>
      <c r="B242" s="5" t="s">
        <v>15726</v>
      </c>
      <c r="C242" s="193" t="s">
        <v>15735</v>
      </c>
      <c r="D242" s="266"/>
      <c r="E242" s="42">
        <v>9283095.5999999996</v>
      </c>
      <c r="F242" s="1109">
        <f t="shared" si="3"/>
        <v>200602557.11000022</v>
      </c>
    </row>
    <row r="243" spans="1:6" s="275" customFormat="1" ht="27" customHeight="1" x14ac:dyDescent="0.2">
      <c r="A243" s="464">
        <v>44676</v>
      </c>
      <c r="B243" s="5">
        <v>62692</v>
      </c>
      <c r="C243" s="193" t="s">
        <v>41</v>
      </c>
      <c r="D243" s="266"/>
      <c r="E243" s="42">
        <v>0</v>
      </c>
      <c r="F243" s="1109">
        <f t="shared" si="3"/>
        <v>200602557.11000022</v>
      </c>
    </row>
    <row r="244" spans="1:6" s="275" customFormat="1" ht="24.75" customHeight="1" x14ac:dyDescent="0.2">
      <c r="A244" s="464">
        <v>44676</v>
      </c>
      <c r="B244" s="5" t="s">
        <v>15736</v>
      </c>
      <c r="C244" s="193" t="s">
        <v>41</v>
      </c>
      <c r="D244" s="266"/>
      <c r="E244" s="42">
        <v>0</v>
      </c>
      <c r="F244" s="1109">
        <f t="shared" si="3"/>
        <v>200602557.11000022</v>
      </c>
    </row>
    <row r="245" spans="1:6" s="275" customFormat="1" ht="55.5" customHeight="1" x14ac:dyDescent="0.2">
      <c r="A245" s="464">
        <v>44676</v>
      </c>
      <c r="B245" s="5" t="s">
        <v>15737</v>
      </c>
      <c r="C245" s="193" t="s">
        <v>15746</v>
      </c>
      <c r="D245" s="266"/>
      <c r="E245" s="42">
        <v>24860</v>
      </c>
      <c r="F245" s="1109">
        <f t="shared" si="3"/>
        <v>200577697.11000022</v>
      </c>
    </row>
    <row r="246" spans="1:6" s="275" customFormat="1" ht="43.5" customHeight="1" x14ac:dyDescent="0.2">
      <c r="A246" s="464">
        <v>44676</v>
      </c>
      <c r="B246" s="5" t="s">
        <v>15738</v>
      </c>
      <c r="C246" s="193" t="s">
        <v>15747</v>
      </c>
      <c r="D246" s="266"/>
      <c r="E246" s="42">
        <v>146095.59</v>
      </c>
      <c r="F246" s="1109">
        <f t="shared" si="3"/>
        <v>200431601.52000022</v>
      </c>
    </row>
    <row r="247" spans="1:6" s="275" customFormat="1" ht="42.75" customHeight="1" x14ac:dyDescent="0.2">
      <c r="A247" s="464">
        <v>44676</v>
      </c>
      <c r="B247" s="5" t="s">
        <v>15739</v>
      </c>
      <c r="C247" s="193" t="s">
        <v>15748</v>
      </c>
      <c r="D247" s="266"/>
      <c r="E247" s="42">
        <v>462307.22</v>
      </c>
      <c r="F247" s="1109">
        <f t="shared" si="3"/>
        <v>199969294.30000022</v>
      </c>
    </row>
    <row r="248" spans="1:6" s="275" customFormat="1" ht="40.5" customHeight="1" x14ac:dyDescent="0.2">
      <c r="A248" s="464">
        <v>44676</v>
      </c>
      <c r="B248" s="5" t="s">
        <v>15740</v>
      </c>
      <c r="C248" s="193" t="s">
        <v>15749</v>
      </c>
      <c r="D248" s="266"/>
      <c r="E248" s="42">
        <v>268908.64</v>
      </c>
      <c r="F248" s="1109">
        <f t="shared" si="3"/>
        <v>199700385.66000023</v>
      </c>
    </row>
    <row r="249" spans="1:6" s="412" customFormat="1" ht="38.25" customHeight="1" x14ac:dyDescent="0.2">
      <c r="A249" s="1133">
        <v>44676</v>
      </c>
      <c r="B249" s="377" t="s">
        <v>15741</v>
      </c>
      <c r="C249" s="397" t="s">
        <v>15750</v>
      </c>
      <c r="D249" s="402"/>
      <c r="E249" s="234">
        <v>311532.07</v>
      </c>
      <c r="F249" s="1109">
        <f t="shared" si="3"/>
        <v>199388853.59000024</v>
      </c>
    </row>
    <row r="250" spans="1:6" s="275" customFormat="1" ht="38.25" customHeight="1" x14ac:dyDescent="0.2">
      <c r="A250" s="464">
        <v>44676</v>
      </c>
      <c r="B250" s="5" t="s">
        <v>15742</v>
      </c>
      <c r="C250" s="193" t="s">
        <v>15751</v>
      </c>
      <c r="D250" s="266"/>
      <c r="E250" s="42">
        <v>9000</v>
      </c>
      <c r="F250" s="1109">
        <f t="shared" si="3"/>
        <v>199379853.59000024</v>
      </c>
    </row>
    <row r="251" spans="1:6" s="275" customFormat="1" ht="39.75" customHeight="1" x14ac:dyDescent="0.2">
      <c r="A251" s="464">
        <v>44676</v>
      </c>
      <c r="B251" s="5" t="s">
        <v>15743</v>
      </c>
      <c r="C251" s="193" t="s">
        <v>15752</v>
      </c>
      <c r="D251" s="266"/>
      <c r="E251" s="42">
        <v>9452496.1999999993</v>
      </c>
      <c r="F251" s="1109">
        <f t="shared" si="3"/>
        <v>189927357.39000025</v>
      </c>
    </row>
    <row r="252" spans="1:6" s="275" customFormat="1" ht="48.75" customHeight="1" x14ac:dyDescent="0.2">
      <c r="A252" s="464">
        <v>44676</v>
      </c>
      <c r="B252" s="5" t="s">
        <v>15744</v>
      </c>
      <c r="C252" s="193" t="s">
        <v>15753</v>
      </c>
      <c r="D252" s="266"/>
      <c r="E252" s="42">
        <v>126825</v>
      </c>
      <c r="F252" s="1109">
        <f t="shared" si="3"/>
        <v>189800532.39000025</v>
      </c>
    </row>
    <row r="253" spans="1:6" s="275" customFormat="1" ht="40.5" customHeight="1" x14ac:dyDescent="0.2">
      <c r="A253" s="464">
        <v>44676</v>
      </c>
      <c r="B253" s="5" t="s">
        <v>15745</v>
      </c>
      <c r="C253" s="193" t="s">
        <v>15754</v>
      </c>
      <c r="D253" s="266"/>
      <c r="E253" s="42">
        <v>113153.46</v>
      </c>
      <c r="F253" s="1109">
        <f t="shared" si="3"/>
        <v>189687378.93000025</v>
      </c>
    </row>
    <row r="254" spans="1:6" s="275" customFormat="1" ht="42.75" customHeight="1" x14ac:dyDescent="0.2">
      <c r="A254" s="464">
        <v>44676</v>
      </c>
      <c r="B254" s="5" t="s">
        <v>15755</v>
      </c>
      <c r="C254" s="193" t="s">
        <v>15759</v>
      </c>
      <c r="D254" s="266"/>
      <c r="E254" s="42">
        <v>2614.3200000000002</v>
      </c>
      <c r="F254" s="1109">
        <f t="shared" si="3"/>
        <v>189684764.61000025</v>
      </c>
    </row>
    <row r="255" spans="1:6" s="275" customFormat="1" ht="51" customHeight="1" x14ac:dyDescent="0.2">
      <c r="A255" s="464">
        <v>44676</v>
      </c>
      <c r="B255" s="5" t="s">
        <v>15756</v>
      </c>
      <c r="C255" s="193" t="s">
        <v>15760</v>
      </c>
      <c r="D255" s="266"/>
      <c r="E255" s="42">
        <v>2401849.71</v>
      </c>
      <c r="F255" s="1109">
        <f t="shared" si="3"/>
        <v>187282914.90000024</v>
      </c>
    </row>
    <row r="256" spans="1:6" s="275" customFormat="1" ht="54" customHeight="1" x14ac:dyDescent="0.2">
      <c r="A256" s="464">
        <v>44676</v>
      </c>
      <c r="B256" s="5" t="s">
        <v>15757</v>
      </c>
      <c r="C256" s="193" t="s">
        <v>15761</v>
      </c>
      <c r="D256" s="266"/>
      <c r="E256" s="42">
        <v>108317.28</v>
      </c>
      <c r="F256" s="1109">
        <f t="shared" si="3"/>
        <v>187174597.62000024</v>
      </c>
    </row>
    <row r="257" spans="1:6" s="275" customFormat="1" ht="69.75" customHeight="1" x14ac:dyDescent="0.2">
      <c r="A257" s="464">
        <v>44676</v>
      </c>
      <c r="B257" s="5" t="s">
        <v>15758</v>
      </c>
      <c r="C257" s="193" t="s">
        <v>15762</v>
      </c>
      <c r="D257" s="266"/>
      <c r="E257" s="42">
        <v>27000</v>
      </c>
      <c r="F257" s="1109">
        <f t="shared" si="3"/>
        <v>187147597.62000024</v>
      </c>
    </row>
    <row r="258" spans="1:6" s="275" customFormat="1" ht="52.5" customHeight="1" x14ac:dyDescent="0.2">
      <c r="A258" s="464">
        <v>44677</v>
      </c>
      <c r="B258" s="5">
        <v>62703</v>
      </c>
      <c r="C258" s="193" t="s">
        <v>15771</v>
      </c>
      <c r="D258" s="266"/>
      <c r="E258" s="42">
        <v>40500</v>
      </c>
      <c r="F258" s="1109">
        <f t="shared" si="3"/>
        <v>187107097.62000024</v>
      </c>
    </row>
    <row r="259" spans="1:6" s="275" customFormat="1" ht="30" customHeight="1" x14ac:dyDescent="0.2">
      <c r="A259" s="464">
        <v>44677</v>
      </c>
      <c r="B259" s="5">
        <v>62704</v>
      </c>
      <c r="C259" s="193" t="s">
        <v>15772</v>
      </c>
      <c r="D259" s="266"/>
      <c r="E259" s="42">
        <v>13646.78</v>
      </c>
      <c r="F259" s="1109">
        <f t="shared" si="3"/>
        <v>187093450.84000024</v>
      </c>
    </row>
    <row r="260" spans="1:6" s="275" customFormat="1" ht="20.25" customHeight="1" x14ac:dyDescent="0.2">
      <c r="A260" s="464">
        <v>44677</v>
      </c>
      <c r="B260" s="5">
        <v>62709</v>
      </c>
      <c r="C260" s="193" t="s">
        <v>41</v>
      </c>
      <c r="D260" s="266"/>
      <c r="E260" s="42">
        <v>0</v>
      </c>
      <c r="F260" s="1109">
        <f t="shared" si="3"/>
        <v>187093450.84000024</v>
      </c>
    </row>
    <row r="261" spans="1:6" s="275" customFormat="1" ht="21" customHeight="1" x14ac:dyDescent="0.2">
      <c r="A261" s="464">
        <v>44677</v>
      </c>
      <c r="B261" s="5">
        <v>62710</v>
      </c>
      <c r="C261" s="193" t="s">
        <v>41</v>
      </c>
      <c r="D261" s="266"/>
      <c r="E261" s="42">
        <v>0</v>
      </c>
      <c r="F261" s="1109">
        <f t="shared" si="3"/>
        <v>187093450.84000024</v>
      </c>
    </row>
    <row r="262" spans="1:6" s="275" customFormat="1" ht="49.5" customHeight="1" x14ac:dyDescent="0.2">
      <c r="A262" s="464">
        <v>44677</v>
      </c>
      <c r="B262" s="5">
        <v>62711</v>
      </c>
      <c r="C262" s="193" t="s">
        <v>15773</v>
      </c>
      <c r="D262" s="266"/>
      <c r="E262" s="42">
        <v>16407.599999999999</v>
      </c>
      <c r="F262" s="1109">
        <f t="shared" si="3"/>
        <v>187077043.24000025</v>
      </c>
    </row>
    <row r="263" spans="1:6" s="275" customFormat="1" ht="51" customHeight="1" x14ac:dyDescent="0.2">
      <c r="A263" s="464">
        <v>44677</v>
      </c>
      <c r="B263" s="5">
        <v>62712</v>
      </c>
      <c r="C263" s="193" t="s">
        <v>15774</v>
      </c>
      <c r="D263" s="266"/>
      <c r="E263" s="42">
        <v>383336.37</v>
      </c>
      <c r="F263" s="1109">
        <f t="shared" si="3"/>
        <v>186693706.87000024</v>
      </c>
    </row>
    <row r="264" spans="1:6" s="275" customFormat="1" ht="34.5" customHeight="1" x14ac:dyDescent="0.2">
      <c r="A264" s="464">
        <v>44677</v>
      </c>
      <c r="B264" s="5">
        <v>62713</v>
      </c>
      <c r="C264" s="193" t="s">
        <v>15775</v>
      </c>
      <c r="D264" s="266"/>
      <c r="E264" s="42">
        <v>135576</v>
      </c>
      <c r="F264" s="1109">
        <f t="shared" si="3"/>
        <v>186558130.87000024</v>
      </c>
    </row>
    <row r="265" spans="1:6" s="275" customFormat="1" ht="33.75" customHeight="1" x14ac:dyDescent="0.2">
      <c r="A265" s="464">
        <v>44677</v>
      </c>
      <c r="B265" s="5">
        <v>62714</v>
      </c>
      <c r="C265" s="193" t="s">
        <v>15776</v>
      </c>
      <c r="D265" s="266"/>
      <c r="E265" s="42">
        <v>482022.63</v>
      </c>
      <c r="F265" s="1109">
        <f t="shared" si="3"/>
        <v>186076108.24000025</v>
      </c>
    </row>
    <row r="266" spans="1:6" s="275" customFormat="1" ht="68.25" customHeight="1" x14ac:dyDescent="0.2">
      <c r="A266" s="464">
        <v>44677</v>
      </c>
      <c r="B266" s="5" t="s">
        <v>15777</v>
      </c>
      <c r="C266" s="193" t="s">
        <v>15784</v>
      </c>
      <c r="D266" s="266"/>
      <c r="E266" s="42">
        <v>31640</v>
      </c>
      <c r="F266" s="1109">
        <f t="shared" si="3"/>
        <v>186044468.24000025</v>
      </c>
    </row>
    <row r="267" spans="1:6" s="275" customFormat="1" ht="37.5" customHeight="1" x14ac:dyDescent="0.2">
      <c r="A267" s="464">
        <v>44677</v>
      </c>
      <c r="B267" s="5" t="s">
        <v>15778</v>
      </c>
      <c r="C267" s="193" t="s">
        <v>15785</v>
      </c>
      <c r="D267" s="266"/>
      <c r="E267" s="42">
        <v>400596.3</v>
      </c>
      <c r="F267" s="1109">
        <f t="shared" si="3"/>
        <v>185643871.94000024</v>
      </c>
    </row>
    <row r="268" spans="1:6" s="275" customFormat="1" ht="30.75" customHeight="1" x14ac:dyDescent="0.2">
      <c r="A268" s="464">
        <v>44677</v>
      </c>
      <c r="B268" s="5" t="s">
        <v>15779</v>
      </c>
      <c r="C268" s="193" t="s">
        <v>15786</v>
      </c>
      <c r="D268" s="266"/>
      <c r="E268" s="42">
        <v>101011.69</v>
      </c>
      <c r="F268" s="1109">
        <f t="shared" si="3"/>
        <v>185542860.25000024</v>
      </c>
    </row>
    <row r="269" spans="1:6" s="275" customFormat="1" ht="45" customHeight="1" x14ac:dyDescent="0.2">
      <c r="A269" s="464">
        <v>44677</v>
      </c>
      <c r="B269" s="5" t="s">
        <v>15780</v>
      </c>
      <c r="C269" s="193" t="s">
        <v>15787</v>
      </c>
      <c r="D269" s="266"/>
      <c r="E269" s="42">
        <v>105687.5</v>
      </c>
      <c r="F269" s="1109">
        <f t="shared" si="3"/>
        <v>185437172.75000024</v>
      </c>
    </row>
    <row r="270" spans="1:6" s="275" customFormat="1" ht="39.75" customHeight="1" x14ac:dyDescent="0.2">
      <c r="A270" s="464">
        <v>44677</v>
      </c>
      <c r="B270" s="5" t="s">
        <v>15781</v>
      </c>
      <c r="C270" s="193" t="s">
        <v>15788</v>
      </c>
      <c r="D270" s="266"/>
      <c r="E270" s="42">
        <v>84885.51</v>
      </c>
      <c r="F270" s="1109">
        <f t="shared" si="3"/>
        <v>185352287.24000025</v>
      </c>
    </row>
    <row r="271" spans="1:6" s="275" customFormat="1" ht="45" customHeight="1" x14ac:dyDescent="0.2">
      <c r="A271" s="464">
        <v>44677</v>
      </c>
      <c r="B271" s="5" t="s">
        <v>15782</v>
      </c>
      <c r="C271" s="193" t="s">
        <v>15789</v>
      </c>
      <c r="D271" s="266"/>
      <c r="E271" s="42">
        <v>32400.42</v>
      </c>
      <c r="F271" s="1109">
        <f t="shared" si="3"/>
        <v>185319886.82000026</v>
      </c>
    </row>
    <row r="272" spans="1:6" s="275" customFormat="1" ht="30.75" customHeight="1" x14ac:dyDescent="0.2">
      <c r="A272" s="464">
        <v>44677</v>
      </c>
      <c r="B272" s="5" t="s">
        <v>15783</v>
      </c>
      <c r="C272" s="193" t="s">
        <v>15790</v>
      </c>
      <c r="D272" s="266"/>
      <c r="E272" s="42">
        <v>313313.58</v>
      </c>
      <c r="F272" s="1109">
        <f t="shared" ref="F272:F301" si="4">F271-E272</f>
        <v>185006573.24000025</v>
      </c>
    </row>
    <row r="273" spans="1:6" s="275" customFormat="1" ht="42" customHeight="1" x14ac:dyDescent="0.2">
      <c r="A273" s="464">
        <v>44678</v>
      </c>
      <c r="B273" s="5">
        <v>62715</v>
      </c>
      <c r="C273" s="193" t="s">
        <v>15791</v>
      </c>
      <c r="D273" s="266"/>
      <c r="E273" s="42">
        <v>223489.47</v>
      </c>
      <c r="F273" s="1109">
        <f t="shared" si="4"/>
        <v>184783083.77000025</v>
      </c>
    </row>
    <row r="274" spans="1:6" s="275" customFormat="1" ht="48.75" customHeight="1" x14ac:dyDescent="0.2">
      <c r="A274" s="464">
        <v>44678</v>
      </c>
      <c r="B274" s="5">
        <v>62716</v>
      </c>
      <c r="C274" s="193" t="s">
        <v>15792</v>
      </c>
      <c r="D274" s="266"/>
      <c r="E274" s="42">
        <v>97295.94</v>
      </c>
      <c r="F274" s="1109">
        <f t="shared" si="4"/>
        <v>184685787.83000025</v>
      </c>
    </row>
    <row r="275" spans="1:6" s="275" customFormat="1" ht="42" customHeight="1" x14ac:dyDescent="0.2">
      <c r="A275" s="464">
        <v>44678</v>
      </c>
      <c r="B275" s="5">
        <v>62717</v>
      </c>
      <c r="C275" s="193" t="s">
        <v>15793</v>
      </c>
      <c r="D275" s="266"/>
      <c r="E275" s="42">
        <v>297310.31</v>
      </c>
      <c r="F275" s="1109">
        <f t="shared" si="4"/>
        <v>184388477.52000025</v>
      </c>
    </row>
    <row r="276" spans="1:6" s="275" customFormat="1" ht="32.25" customHeight="1" x14ac:dyDescent="0.2">
      <c r="A276" s="464">
        <v>44678</v>
      </c>
      <c r="B276" s="5">
        <v>62718</v>
      </c>
      <c r="C276" s="193" t="s">
        <v>15794</v>
      </c>
      <c r="D276" s="266"/>
      <c r="E276" s="42">
        <v>119588.18</v>
      </c>
      <c r="F276" s="1109">
        <f t="shared" si="4"/>
        <v>184268889.34000024</v>
      </c>
    </row>
    <row r="277" spans="1:6" s="275" customFormat="1" ht="41.25" customHeight="1" x14ac:dyDescent="0.2">
      <c r="A277" s="464">
        <v>44678</v>
      </c>
      <c r="B277" s="5" t="s">
        <v>15800</v>
      </c>
      <c r="C277" s="193" t="s">
        <v>15795</v>
      </c>
      <c r="D277" s="266"/>
      <c r="E277" s="42">
        <v>118370</v>
      </c>
      <c r="F277" s="1109">
        <f t="shared" si="4"/>
        <v>184150519.34000024</v>
      </c>
    </row>
    <row r="278" spans="1:6" s="275" customFormat="1" ht="49.5" customHeight="1" x14ac:dyDescent="0.2">
      <c r="A278" s="464">
        <v>44678</v>
      </c>
      <c r="B278" s="5" t="s">
        <v>15801</v>
      </c>
      <c r="C278" s="193" t="s">
        <v>15796</v>
      </c>
      <c r="D278" s="266"/>
      <c r="E278" s="42">
        <v>1592.76</v>
      </c>
      <c r="F278" s="1109">
        <f t="shared" si="4"/>
        <v>184148926.58000025</v>
      </c>
    </row>
    <row r="279" spans="1:6" s="275" customFormat="1" ht="55.5" customHeight="1" x14ac:dyDescent="0.2">
      <c r="A279" s="464">
        <v>44678</v>
      </c>
      <c r="B279" s="5" t="s">
        <v>15802</v>
      </c>
      <c r="C279" s="193" t="s">
        <v>15797</v>
      </c>
      <c r="D279" s="266"/>
      <c r="E279" s="42">
        <v>249422.5</v>
      </c>
      <c r="F279" s="1109">
        <f t="shared" si="4"/>
        <v>183899504.08000025</v>
      </c>
    </row>
    <row r="280" spans="1:6" s="275" customFormat="1" ht="86.25" customHeight="1" x14ac:dyDescent="0.2">
      <c r="A280" s="464">
        <v>44678</v>
      </c>
      <c r="B280" s="5" t="s">
        <v>15803</v>
      </c>
      <c r="C280" s="193" t="s">
        <v>15798</v>
      </c>
      <c r="D280" s="266"/>
      <c r="E280" s="42">
        <v>309428.34999999998</v>
      </c>
      <c r="F280" s="1109">
        <f t="shared" si="4"/>
        <v>183590075.73000026</v>
      </c>
    </row>
    <row r="281" spans="1:6" s="275" customFormat="1" ht="42" customHeight="1" x14ac:dyDescent="0.2">
      <c r="A281" s="464">
        <v>44678</v>
      </c>
      <c r="B281" s="5" t="s">
        <v>15804</v>
      </c>
      <c r="C281" s="193" t="s">
        <v>15799</v>
      </c>
      <c r="D281" s="266"/>
      <c r="E281" s="42">
        <v>101460</v>
      </c>
      <c r="F281" s="1109">
        <f t="shared" si="4"/>
        <v>183488615.73000026</v>
      </c>
    </row>
    <row r="282" spans="1:6" s="275" customFormat="1" ht="53.25" customHeight="1" x14ac:dyDescent="0.2">
      <c r="A282" s="464">
        <v>44679</v>
      </c>
      <c r="B282" s="5" t="s">
        <v>15813</v>
      </c>
      <c r="C282" s="193" t="s">
        <v>15818</v>
      </c>
      <c r="D282" s="266"/>
      <c r="E282" s="42">
        <v>126454.5</v>
      </c>
      <c r="F282" s="1109">
        <f t="shared" si="4"/>
        <v>183362161.23000026</v>
      </c>
    </row>
    <row r="283" spans="1:6" s="275" customFormat="1" ht="44.25" customHeight="1" x14ac:dyDescent="0.2">
      <c r="A283" s="464">
        <v>44679</v>
      </c>
      <c r="B283" s="5" t="s">
        <v>15814</v>
      </c>
      <c r="C283" s="193" t="s">
        <v>15819</v>
      </c>
      <c r="D283" s="266"/>
      <c r="E283" s="42">
        <v>93005</v>
      </c>
      <c r="F283" s="1109">
        <f t="shared" si="4"/>
        <v>183269156.23000026</v>
      </c>
    </row>
    <row r="284" spans="1:6" s="275" customFormat="1" ht="50.25" customHeight="1" x14ac:dyDescent="0.2">
      <c r="A284" s="464">
        <v>44679</v>
      </c>
      <c r="B284" s="5" t="s">
        <v>15815</v>
      </c>
      <c r="C284" s="193" t="s">
        <v>15820</v>
      </c>
      <c r="D284" s="266"/>
      <c r="E284" s="42">
        <v>97232.5</v>
      </c>
      <c r="F284" s="1109">
        <f t="shared" si="4"/>
        <v>183171923.73000026</v>
      </c>
    </row>
    <row r="285" spans="1:6" s="275" customFormat="1" ht="42.75" customHeight="1" x14ac:dyDescent="0.2">
      <c r="A285" s="464">
        <v>44679</v>
      </c>
      <c r="B285" s="5" t="s">
        <v>15816</v>
      </c>
      <c r="C285" s="193" t="s">
        <v>15821</v>
      </c>
      <c r="D285" s="266"/>
      <c r="E285" s="42">
        <v>299948.37</v>
      </c>
      <c r="F285" s="1109">
        <f t="shared" si="4"/>
        <v>182871975.36000025</v>
      </c>
    </row>
    <row r="286" spans="1:6" s="412" customFormat="1" ht="25.5" customHeight="1" x14ac:dyDescent="0.2">
      <c r="A286" s="1133">
        <v>44679</v>
      </c>
      <c r="B286" s="377" t="s">
        <v>15817</v>
      </c>
      <c r="C286" s="397" t="s">
        <v>41</v>
      </c>
      <c r="D286" s="402"/>
      <c r="E286" s="234">
        <v>0</v>
      </c>
      <c r="F286" s="1109">
        <f t="shared" si="4"/>
        <v>182871975.36000025</v>
      </c>
    </row>
    <row r="287" spans="1:6" s="275" customFormat="1" ht="81" customHeight="1" x14ac:dyDescent="0.2">
      <c r="A287" s="464">
        <v>44679</v>
      </c>
      <c r="B287" s="5" t="s">
        <v>15805</v>
      </c>
      <c r="C287" s="193" t="s">
        <v>15822</v>
      </c>
      <c r="D287" s="266"/>
      <c r="E287" s="42">
        <v>36000</v>
      </c>
      <c r="F287" s="1109">
        <f t="shared" si="4"/>
        <v>182835975.36000025</v>
      </c>
    </row>
    <row r="288" spans="1:6" s="275" customFormat="1" ht="73.5" customHeight="1" x14ac:dyDescent="0.2">
      <c r="A288" s="464">
        <v>44679</v>
      </c>
      <c r="B288" s="5" t="s">
        <v>15806</v>
      </c>
      <c r="C288" s="193" t="s">
        <v>15837</v>
      </c>
      <c r="D288" s="266"/>
      <c r="E288" s="42">
        <v>36000</v>
      </c>
      <c r="F288" s="1109">
        <f t="shared" si="4"/>
        <v>182799975.36000025</v>
      </c>
    </row>
    <row r="289" spans="1:6" s="275" customFormat="1" ht="65.25" customHeight="1" x14ac:dyDescent="0.2">
      <c r="A289" s="464">
        <v>44679</v>
      </c>
      <c r="B289" s="5" t="s">
        <v>15807</v>
      </c>
      <c r="C289" s="193" t="s">
        <v>15823</v>
      </c>
      <c r="D289" s="266"/>
      <c r="E289" s="42">
        <v>9000</v>
      </c>
      <c r="F289" s="1109">
        <f t="shared" si="4"/>
        <v>182790975.36000025</v>
      </c>
    </row>
    <row r="290" spans="1:6" s="275" customFormat="1" ht="46.5" customHeight="1" x14ac:dyDescent="0.2">
      <c r="A290" s="464">
        <v>44679</v>
      </c>
      <c r="B290" s="5" t="s">
        <v>15808</v>
      </c>
      <c r="C290" s="193" t="s">
        <v>15824</v>
      </c>
      <c r="D290" s="266"/>
      <c r="E290" s="42">
        <v>131052.5</v>
      </c>
      <c r="F290" s="1109">
        <f t="shared" si="4"/>
        <v>182659922.86000025</v>
      </c>
    </row>
    <row r="291" spans="1:6" s="275" customFormat="1" ht="55.5" customHeight="1" x14ac:dyDescent="0.2">
      <c r="A291" s="464">
        <v>44679</v>
      </c>
      <c r="B291" s="5" t="s">
        <v>15809</v>
      </c>
      <c r="C291" s="193" t="s">
        <v>15825</v>
      </c>
      <c r="D291" s="266"/>
      <c r="E291" s="42">
        <v>131052.5</v>
      </c>
      <c r="F291" s="1109">
        <f t="shared" si="4"/>
        <v>182528870.36000025</v>
      </c>
    </row>
    <row r="292" spans="1:6" s="275" customFormat="1" ht="38.25" customHeight="1" x14ac:dyDescent="0.2">
      <c r="A292" s="464">
        <v>44679</v>
      </c>
      <c r="B292" s="5" t="s">
        <v>15810</v>
      </c>
      <c r="C292" s="193" t="s">
        <v>15826</v>
      </c>
      <c r="D292" s="266"/>
      <c r="E292" s="42">
        <v>883464</v>
      </c>
      <c r="F292" s="1109">
        <f t="shared" si="4"/>
        <v>181645406.36000025</v>
      </c>
    </row>
    <row r="293" spans="1:6" s="275" customFormat="1" ht="43.5" customHeight="1" x14ac:dyDescent="0.2">
      <c r="A293" s="464">
        <v>44679</v>
      </c>
      <c r="B293" s="5" t="s">
        <v>15811</v>
      </c>
      <c r="C293" s="193" t="s">
        <v>15827</v>
      </c>
      <c r="D293" s="266"/>
      <c r="E293" s="42">
        <v>267819.55</v>
      </c>
      <c r="F293" s="1109">
        <f t="shared" si="4"/>
        <v>181377586.81000024</v>
      </c>
    </row>
    <row r="294" spans="1:6" s="275" customFormat="1" ht="56.25" customHeight="1" x14ac:dyDescent="0.2">
      <c r="A294" s="464">
        <v>44679</v>
      </c>
      <c r="B294" s="5" t="s">
        <v>15812</v>
      </c>
      <c r="C294" s="193" t="s">
        <v>15838</v>
      </c>
      <c r="D294" s="266"/>
      <c r="E294" s="42">
        <v>131052.5</v>
      </c>
      <c r="F294" s="1109">
        <f t="shared" si="4"/>
        <v>181246534.31000024</v>
      </c>
    </row>
    <row r="295" spans="1:6" s="275" customFormat="1" ht="34.5" customHeight="1" x14ac:dyDescent="0.2">
      <c r="A295" s="464">
        <v>44680</v>
      </c>
      <c r="B295" s="5" t="s">
        <v>15846</v>
      </c>
      <c r="C295" s="193" t="s">
        <v>15839</v>
      </c>
      <c r="D295" s="266"/>
      <c r="E295" s="42">
        <v>5303</v>
      </c>
      <c r="F295" s="1109">
        <f t="shared" si="4"/>
        <v>181241231.31000024</v>
      </c>
    </row>
    <row r="296" spans="1:6" s="275" customFormat="1" ht="61.5" customHeight="1" x14ac:dyDescent="0.2">
      <c r="A296" s="464">
        <v>44680</v>
      </c>
      <c r="B296" s="5" t="s">
        <v>15847</v>
      </c>
      <c r="C296" s="193" t="s">
        <v>15840</v>
      </c>
      <c r="D296" s="266"/>
      <c r="E296" s="42">
        <v>75000</v>
      </c>
      <c r="F296" s="1109">
        <f t="shared" si="4"/>
        <v>181166231.31000024</v>
      </c>
    </row>
    <row r="297" spans="1:6" s="275" customFormat="1" ht="54.75" customHeight="1" x14ac:dyDescent="0.2">
      <c r="A297" s="464">
        <v>44680</v>
      </c>
      <c r="B297" s="5" t="s">
        <v>15848</v>
      </c>
      <c r="C297" s="193" t="s">
        <v>15841</v>
      </c>
      <c r="D297" s="266"/>
      <c r="E297" s="42">
        <v>1896385.8</v>
      </c>
      <c r="F297" s="1109">
        <f t="shared" si="4"/>
        <v>179269845.51000023</v>
      </c>
    </row>
    <row r="298" spans="1:6" s="275" customFormat="1" ht="39" customHeight="1" x14ac:dyDescent="0.2">
      <c r="A298" s="464">
        <v>44680</v>
      </c>
      <c r="B298" s="5" t="s">
        <v>15849</v>
      </c>
      <c r="C298" s="193" t="s">
        <v>15842</v>
      </c>
      <c r="D298" s="266"/>
      <c r="E298" s="42">
        <v>35994.46</v>
      </c>
      <c r="F298" s="1109">
        <f t="shared" si="4"/>
        <v>179233851.05000022</v>
      </c>
    </row>
    <row r="299" spans="1:6" s="275" customFormat="1" ht="49.5" customHeight="1" x14ac:dyDescent="0.2">
      <c r="A299" s="464">
        <v>44680</v>
      </c>
      <c r="B299" s="5" t="s">
        <v>15850</v>
      </c>
      <c r="C299" s="193" t="s">
        <v>15843</v>
      </c>
      <c r="D299" s="266"/>
      <c r="E299" s="42">
        <v>5918</v>
      </c>
      <c r="F299" s="1109">
        <f t="shared" si="4"/>
        <v>179227933.05000022</v>
      </c>
    </row>
    <row r="300" spans="1:6" s="275" customFormat="1" ht="51" customHeight="1" x14ac:dyDescent="0.2">
      <c r="A300" s="464">
        <v>44680</v>
      </c>
      <c r="B300" s="5" t="s">
        <v>15851</v>
      </c>
      <c r="C300" s="193" t="s">
        <v>15844</v>
      </c>
      <c r="D300" s="266"/>
      <c r="E300" s="42">
        <v>354770.74</v>
      </c>
      <c r="F300" s="1109">
        <f t="shared" si="4"/>
        <v>178873162.31000021</v>
      </c>
    </row>
    <row r="301" spans="1:6" s="275" customFormat="1" ht="43.5" customHeight="1" x14ac:dyDescent="0.2">
      <c r="A301" s="464">
        <v>44680</v>
      </c>
      <c r="B301" s="5" t="s">
        <v>15852</v>
      </c>
      <c r="C301" s="193" t="s">
        <v>15845</v>
      </c>
      <c r="D301" s="266"/>
      <c r="E301" s="42">
        <v>131052.5</v>
      </c>
      <c r="F301" s="1109">
        <f t="shared" si="4"/>
        <v>178742109.81000021</v>
      </c>
    </row>
    <row r="302" spans="1:6" s="275" customFormat="1" ht="15" customHeight="1" x14ac:dyDescent="0.2">
      <c r="A302" s="871"/>
      <c r="B302" s="1057"/>
      <c r="C302" s="698"/>
      <c r="D302" s="284"/>
      <c r="E302" s="32"/>
      <c r="F302" s="112"/>
    </row>
    <row r="303" spans="1:6" s="275" customFormat="1" ht="15" customHeight="1" x14ac:dyDescent="0.2">
      <c r="A303" s="871"/>
      <c r="B303" s="1057"/>
      <c r="C303" s="698"/>
      <c r="D303" s="284"/>
      <c r="E303" s="32"/>
      <c r="F303" s="112"/>
    </row>
    <row r="304" spans="1:6" s="275" customFormat="1" ht="15" customHeight="1" x14ac:dyDescent="0.2">
      <c r="A304" s="871"/>
      <c r="B304" s="1057"/>
      <c r="C304" s="698"/>
      <c r="D304" s="284"/>
      <c r="E304" s="32"/>
      <c r="F304" s="112"/>
    </row>
    <row r="305" spans="1:60" s="275" customFormat="1" ht="15" customHeight="1" x14ac:dyDescent="0.2">
      <c r="A305" s="871"/>
      <c r="B305" s="1057"/>
      <c r="C305" s="698"/>
      <c r="D305" s="284"/>
      <c r="E305" s="32"/>
      <c r="F305" s="112"/>
    </row>
    <row r="306" spans="1:60" s="275" customFormat="1" ht="15" customHeight="1" x14ac:dyDescent="0.2">
      <c r="A306" s="871"/>
      <c r="B306" s="1057"/>
      <c r="C306" s="698"/>
      <c r="D306" s="284"/>
      <c r="E306" s="32"/>
      <c r="F306" s="112"/>
    </row>
    <row r="307" spans="1:60" s="275" customFormat="1" ht="15" customHeight="1" x14ac:dyDescent="0.2">
      <c r="A307" s="871"/>
      <c r="B307" s="1057"/>
      <c r="C307" s="698"/>
      <c r="D307" s="284"/>
      <c r="E307" s="32"/>
      <c r="F307" s="112"/>
    </row>
    <row r="308" spans="1:60" s="275" customFormat="1" ht="15" customHeight="1" x14ac:dyDescent="0.2">
      <c r="A308" s="871"/>
      <c r="B308" s="1057"/>
      <c r="C308" s="698"/>
      <c r="D308" s="284"/>
      <c r="E308" s="32"/>
      <c r="F308" s="112"/>
    </row>
    <row r="309" spans="1:60" s="275" customFormat="1" ht="15" customHeight="1" x14ac:dyDescent="0.2">
      <c r="A309" s="871"/>
      <c r="B309" s="1057"/>
      <c r="C309" s="698"/>
      <c r="D309" s="284"/>
      <c r="E309" s="32"/>
      <c r="F309" s="112"/>
    </row>
    <row r="310" spans="1:60" s="275" customFormat="1" ht="15" customHeight="1" x14ac:dyDescent="0.2">
      <c r="A310" s="871"/>
      <c r="B310" s="1057"/>
      <c r="C310" s="698"/>
      <c r="D310" s="284"/>
      <c r="E310" s="32"/>
      <c r="F310" s="112"/>
    </row>
    <row r="311" spans="1:60" s="275" customFormat="1" ht="15" customHeight="1" x14ac:dyDescent="0.2">
      <c r="A311" s="871"/>
      <c r="B311" s="1057"/>
      <c r="C311" s="698"/>
      <c r="D311" s="284"/>
      <c r="E311" s="32"/>
      <c r="F311" s="112"/>
    </row>
    <row r="312" spans="1:60" s="275" customFormat="1" ht="15" customHeight="1" x14ac:dyDescent="0.2">
      <c r="A312" s="871"/>
      <c r="B312" s="1057"/>
      <c r="C312" s="698"/>
      <c r="D312" s="284"/>
      <c r="E312" s="32"/>
      <c r="F312" s="112"/>
    </row>
    <row r="313" spans="1:60" s="275" customFormat="1" ht="15" customHeight="1" x14ac:dyDescent="0.2">
      <c r="A313" s="871"/>
      <c r="B313" s="1057"/>
      <c r="C313" s="698"/>
      <c r="D313" s="284"/>
      <c r="E313" s="32"/>
      <c r="F313" s="112"/>
    </row>
    <row r="314" spans="1:60" s="275" customFormat="1" ht="15" customHeight="1" x14ac:dyDescent="0.2">
      <c r="A314" s="871"/>
      <c r="B314" s="1057"/>
      <c r="C314" s="698"/>
      <c r="D314" s="284"/>
      <c r="E314" s="32"/>
      <c r="F314" s="112"/>
    </row>
    <row r="315" spans="1:60" s="141" customFormat="1" ht="15" customHeight="1" x14ac:dyDescent="0.25">
      <c r="A315" s="1171" t="s">
        <v>0</v>
      </c>
      <c r="B315" s="1171"/>
      <c r="C315" s="1171"/>
      <c r="D315" s="1171"/>
      <c r="E315" s="1171"/>
      <c r="F315" s="1171"/>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76"/>
      <c r="AE315" s="276"/>
      <c r="AF315" s="276"/>
      <c r="AG315" s="276"/>
      <c r="AH315" s="276"/>
      <c r="AI315" s="276"/>
      <c r="AJ315" s="276"/>
      <c r="AK315" s="276"/>
      <c r="AL315" s="276"/>
      <c r="AM315" s="276"/>
      <c r="AN315" s="276"/>
      <c r="AO315" s="276"/>
      <c r="AP315" s="276"/>
      <c r="AQ315" s="276"/>
      <c r="AR315" s="276"/>
      <c r="AS315" s="276"/>
      <c r="AT315" s="276"/>
      <c r="AU315" s="276"/>
      <c r="AV315" s="276"/>
      <c r="AW315" s="276"/>
      <c r="AX315" s="276"/>
      <c r="AY315" s="276"/>
      <c r="AZ315" s="276"/>
      <c r="BA315" s="276"/>
      <c r="BB315" s="276"/>
      <c r="BC315" s="276"/>
      <c r="BD315" s="276"/>
      <c r="BE315" s="276"/>
      <c r="BF315" s="276"/>
      <c r="BG315" s="276"/>
      <c r="BH315" s="276"/>
    </row>
    <row r="316" spans="1:60" s="141" customFormat="1" ht="15" customHeight="1" x14ac:dyDescent="0.25">
      <c r="A316" s="1171" t="s">
        <v>1</v>
      </c>
      <c r="B316" s="1171"/>
      <c r="C316" s="1171"/>
      <c r="D316" s="1171"/>
      <c r="E316" s="1171"/>
      <c r="F316" s="1171"/>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276"/>
      <c r="AF316" s="276"/>
      <c r="AG316" s="276"/>
      <c r="AH316" s="276"/>
      <c r="AI316" s="276"/>
      <c r="AJ316" s="276"/>
      <c r="AK316" s="276"/>
      <c r="AL316" s="276"/>
      <c r="AM316" s="276"/>
      <c r="AN316" s="276"/>
      <c r="AO316" s="276"/>
      <c r="AP316" s="276"/>
      <c r="AQ316" s="276"/>
      <c r="AR316" s="276"/>
      <c r="AS316" s="276"/>
      <c r="AT316" s="276"/>
      <c r="AU316" s="276"/>
      <c r="AV316" s="276"/>
      <c r="AW316" s="276"/>
      <c r="AX316" s="276"/>
      <c r="AY316" s="276"/>
      <c r="AZ316" s="276"/>
      <c r="BA316" s="276"/>
      <c r="BB316" s="276"/>
      <c r="BC316" s="276"/>
      <c r="BD316" s="276"/>
      <c r="BE316" s="276"/>
      <c r="BF316" s="276"/>
      <c r="BG316" s="276"/>
      <c r="BH316" s="276"/>
    </row>
    <row r="317" spans="1:60" s="141" customFormat="1" ht="15" customHeight="1" x14ac:dyDescent="0.25">
      <c r="A317" s="1173" t="s">
        <v>15167</v>
      </c>
      <c r="B317" s="1173"/>
      <c r="C317" s="1173"/>
      <c r="D317" s="1173"/>
      <c r="E317" s="1173"/>
      <c r="F317" s="1173"/>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76"/>
      <c r="AE317" s="276"/>
      <c r="AF317" s="276"/>
      <c r="AG317" s="276"/>
      <c r="AH317" s="276"/>
      <c r="AI317" s="276"/>
      <c r="AJ317" s="276"/>
      <c r="AK317" s="276"/>
      <c r="AL317" s="276"/>
      <c r="AM317" s="276"/>
      <c r="AN317" s="276"/>
      <c r="AO317" s="276"/>
      <c r="AP317" s="276"/>
      <c r="AQ317" s="276"/>
      <c r="AR317" s="276"/>
      <c r="AS317" s="276"/>
      <c r="AT317" s="276"/>
      <c r="AU317" s="276"/>
      <c r="AV317" s="276"/>
      <c r="AW317" s="276"/>
      <c r="AX317" s="276"/>
      <c r="AY317" s="276"/>
      <c r="AZ317" s="276"/>
      <c r="BA317" s="276"/>
      <c r="BB317" s="276"/>
      <c r="BC317" s="276"/>
      <c r="BD317" s="276"/>
      <c r="BE317" s="276"/>
      <c r="BF317" s="276"/>
      <c r="BG317" s="276"/>
      <c r="BH317" s="276"/>
    </row>
    <row r="318" spans="1:60" s="141" customFormat="1" ht="15" customHeight="1" x14ac:dyDescent="0.25">
      <c r="A318" s="1173" t="s">
        <v>2</v>
      </c>
      <c r="B318" s="1173"/>
      <c r="C318" s="1173"/>
      <c r="D318" s="1173"/>
      <c r="E318" s="1173"/>
      <c r="F318" s="1173"/>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76"/>
      <c r="AE318" s="276"/>
      <c r="AF318" s="276"/>
      <c r="AG318" s="276"/>
      <c r="AH318" s="276"/>
      <c r="AI318" s="276"/>
      <c r="AJ318" s="276"/>
      <c r="AK318" s="276"/>
      <c r="AL318" s="276"/>
      <c r="AM318" s="276"/>
      <c r="AN318" s="276"/>
      <c r="AO318" s="276"/>
      <c r="AP318" s="276"/>
      <c r="AQ318" s="276"/>
      <c r="AR318" s="276"/>
      <c r="AS318" s="276"/>
      <c r="AT318" s="276"/>
      <c r="AU318" s="276"/>
      <c r="AV318" s="276"/>
      <c r="AW318" s="276"/>
      <c r="AX318" s="276"/>
      <c r="AY318" s="276"/>
      <c r="AZ318" s="276"/>
      <c r="BA318" s="276"/>
      <c r="BB318" s="276"/>
      <c r="BC318" s="276"/>
      <c r="BD318" s="276"/>
      <c r="BE318" s="276"/>
      <c r="BF318" s="276"/>
      <c r="BG318" s="276"/>
      <c r="BH318" s="276"/>
    </row>
    <row r="319" spans="1:60" s="141" customFormat="1" ht="15" customHeight="1" x14ac:dyDescent="0.25">
      <c r="A319" s="626"/>
      <c r="B319" s="627"/>
      <c r="C319" s="628"/>
      <c r="D319" s="629"/>
      <c r="E319" s="630"/>
      <c r="F319" s="631"/>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76"/>
      <c r="AE319" s="276"/>
      <c r="AF319" s="276"/>
      <c r="AG319" s="276"/>
      <c r="AH319" s="276"/>
      <c r="AI319" s="276"/>
      <c r="AJ319" s="276"/>
      <c r="AK319" s="276"/>
      <c r="AL319" s="276"/>
      <c r="AM319" s="276"/>
      <c r="AN319" s="276"/>
      <c r="AO319" s="276"/>
      <c r="AP319" s="276"/>
      <c r="AQ319" s="276"/>
      <c r="AR319" s="276"/>
      <c r="AS319" s="276"/>
      <c r="AT319" s="276"/>
      <c r="AU319" s="276"/>
      <c r="AV319" s="276"/>
      <c r="AW319" s="276"/>
      <c r="AX319" s="276"/>
      <c r="AY319" s="276"/>
      <c r="AZ319" s="276"/>
      <c r="BA319" s="276"/>
      <c r="BB319" s="276"/>
      <c r="BC319" s="276"/>
      <c r="BD319" s="276"/>
      <c r="BE319" s="276"/>
      <c r="BF319" s="276"/>
      <c r="BG319" s="276"/>
      <c r="BH319" s="276"/>
    </row>
    <row r="320" spans="1:60" s="141" customFormat="1" ht="15" customHeight="1" x14ac:dyDescent="0.2">
      <c r="A320" s="1315" t="s">
        <v>15</v>
      </c>
      <c r="B320" s="1316"/>
      <c r="C320" s="1316"/>
      <c r="D320" s="1316"/>
      <c r="E320" s="1316"/>
      <c r="F320" s="1317"/>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76"/>
      <c r="AE320" s="276"/>
      <c r="AF320" s="276"/>
      <c r="AG320" s="276"/>
      <c r="AH320" s="276"/>
      <c r="AI320" s="276"/>
      <c r="AJ320" s="276"/>
      <c r="AK320" s="276"/>
      <c r="AL320" s="276"/>
      <c r="AM320" s="276"/>
      <c r="AN320" s="276"/>
      <c r="AO320" s="276"/>
      <c r="AP320" s="276"/>
      <c r="AQ320" s="276"/>
      <c r="AR320" s="276"/>
      <c r="AS320" s="276"/>
      <c r="AT320" s="276"/>
      <c r="AU320" s="276"/>
      <c r="AV320" s="276"/>
      <c r="AW320" s="276"/>
      <c r="AX320" s="276"/>
      <c r="AY320" s="276"/>
      <c r="AZ320" s="276"/>
      <c r="BA320" s="276"/>
      <c r="BB320" s="276"/>
      <c r="BC320" s="276"/>
      <c r="BD320" s="276"/>
      <c r="BE320" s="276"/>
      <c r="BF320" s="276"/>
      <c r="BG320" s="276"/>
      <c r="BH320" s="276"/>
    </row>
    <row r="321" spans="1:60" s="141" customFormat="1" ht="15" customHeight="1" x14ac:dyDescent="0.2">
      <c r="A321" s="1318"/>
      <c r="B321" s="1319"/>
      <c r="C321" s="1319"/>
      <c r="D321" s="1319"/>
      <c r="E321" s="1319"/>
      <c r="F321" s="1320"/>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76"/>
      <c r="AE321" s="276"/>
      <c r="AF321" s="276"/>
      <c r="AG321" s="276"/>
      <c r="AH321" s="276"/>
      <c r="AI321" s="276"/>
      <c r="AJ321" s="276"/>
      <c r="AK321" s="276"/>
      <c r="AL321" s="276"/>
      <c r="AM321" s="276"/>
      <c r="AN321" s="276"/>
      <c r="AO321" s="276"/>
      <c r="AP321" s="276"/>
      <c r="AQ321" s="276"/>
      <c r="AR321" s="276"/>
      <c r="AS321" s="276"/>
      <c r="AT321" s="276"/>
      <c r="AU321" s="276"/>
      <c r="AV321" s="276"/>
      <c r="AW321" s="276"/>
      <c r="AX321" s="276"/>
      <c r="AY321" s="276"/>
      <c r="AZ321" s="276"/>
      <c r="BA321" s="276"/>
      <c r="BB321" s="276"/>
      <c r="BC321" s="276"/>
      <c r="BD321" s="276"/>
      <c r="BE321" s="276"/>
      <c r="BF321" s="276"/>
      <c r="BG321" s="276"/>
      <c r="BH321" s="276"/>
    </row>
    <row r="322" spans="1:60" s="141" customFormat="1" ht="15" customHeight="1" x14ac:dyDescent="0.2">
      <c r="A322" s="1314" t="s">
        <v>4</v>
      </c>
      <c r="B322" s="1314"/>
      <c r="C322" s="1314"/>
      <c r="D322" s="1314"/>
      <c r="E322" s="1314"/>
      <c r="F322" s="1041">
        <v>1931329575.54</v>
      </c>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76"/>
      <c r="AE322" s="276"/>
      <c r="AF322" s="276"/>
      <c r="AG322" s="276"/>
      <c r="AH322" s="276"/>
      <c r="AI322" s="276"/>
      <c r="AJ322" s="276"/>
      <c r="AK322" s="276"/>
      <c r="AL322" s="276"/>
      <c r="AM322" s="276"/>
      <c r="AN322" s="276"/>
      <c r="AO322" s="276"/>
      <c r="AP322" s="276"/>
      <c r="AQ322" s="276"/>
      <c r="AR322" s="276"/>
      <c r="AS322" s="276"/>
      <c r="AT322" s="276"/>
      <c r="AU322" s="276"/>
      <c r="AV322" s="276"/>
      <c r="AW322" s="276"/>
      <c r="AX322" s="276"/>
      <c r="AY322" s="276"/>
      <c r="AZ322" s="276"/>
      <c r="BA322" s="276"/>
      <c r="BB322" s="276"/>
      <c r="BC322" s="276"/>
      <c r="BD322" s="276"/>
      <c r="BE322" s="276"/>
      <c r="BF322" s="276"/>
      <c r="BG322" s="276"/>
      <c r="BH322" s="276"/>
    </row>
    <row r="323" spans="1:60" s="141" customFormat="1" ht="15" customHeight="1" x14ac:dyDescent="0.2">
      <c r="A323" s="719"/>
      <c r="B323" s="714"/>
      <c r="C323" s="719"/>
      <c r="D323" s="719"/>
      <c r="E323" s="719"/>
      <c r="F323" s="720"/>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276"/>
      <c r="AF323" s="276"/>
      <c r="AG323" s="276"/>
      <c r="AH323" s="276"/>
      <c r="AI323" s="276"/>
      <c r="AJ323" s="276"/>
      <c r="AK323" s="276"/>
      <c r="AL323" s="276"/>
      <c r="AM323" s="276"/>
      <c r="AN323" s="276"/>
      <c r="AO323" s="276"/>
      <c r="AP323" s="276"/>
      <c r="AQ323" s="276"/>
      <c r="AR323" s="276"/>
      <c r="AS323" s="276"/>
      <c r="AT323" s="276"/>
      <c r="AU323" s="276"/>
      <c r="AV323" s="276"/>
      <c r="AW323" s="276"/>
      <c r="AX323" s="276"/>
      <c r="AY323" s="276"/>
      <c r="AZ323" s="276"/>
      <c r="BA323" s="276"/>
      <c r="BB323" s="276"/>
      <c r="BC323" s="276"/>
      <c r="BD323" s="276"/>
      <c r="BE323" s="276"/>
      <c r="BF323" s="276"/>
      <c r="BG323" s="276"/>
      <c r="BH323" s="276"/>
    </row>
    <row r="324" spans="1:60" s="141" customFormat="1" ht="15" customHeight="1" x14ac:dyDescent="0.2">
      <c r="A324" s="1062" t="s">
        <v>5</v>
      </c>
      <c r="B324" s="1062" t="s">
        <v>6</v>
      </c>
      <c r="C324" s="1062" t="s">
        <v>22</v>
      </c>
      <c r="D324" s="1062" t="s">
        <v>8</v>
      </c>
      <c r="E324" s="1062" t="s">
        <v>9</v>
      </c>
      <c r="F324" s="1062" t="s">
        <v>6181</v>
      </c>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76"/>
      <c r="AE324" s="276"/>
      <c r="AF324" s="276"/>
      <c r="AG324" s="276"/>
      <c r="AH324" s="276"/>
      <c r="AI324" s="276"/>
      <c r="AJ324" s="276"/>
      <c r="AK324" s="276"/>
      <c r="AL324" s="276"/>
      <c r="AM324" s="276"/>
      <c r="AN324" s="276"/>
      <c r="AO324" s="276"/>
      <c r="AP324" s="276"/>
      <c r="AQ324" s="276"/>
      <c r="AR324" s="276"/>
      <c r="AS324" s="276"/>
      <c r="AT324" s="276"/>
      <c r="AU324" s="276"/>
      <c r="AV324" s="276"/>
      <c r="AW324" s="276"/>
      <c r="AX324" s="276"/>
      <c r="AY324" s="276"/>
      <c r="AZ324" s="276"/>
      <c r="BA324" s="276"/>
      <c r="BB324" s="276"/>
      <c r="BC324" s="276"/>
      <c r="BD324" s="276"/>
      <c r="BE324" s="276"/>
      <c r="BF324" s="276"/>
      <c r="BG324" s="276"/>
      <c r="BH324" s="276"/>
    </row>
    <row r="325" spans="1:60" s="141" customFormat="1" ht="15" customHeight="1" x14ac:dyDescent="0.2">
      <c r="A325" s="640"/>
      <c r="B325" s="4"/>
      <c r="C325" s="641" t="s">
        <v>16</v>
      </c>
      <c r="D325" s="723"/>
      <c r="E325" s="723">
        <v>150000000</v>
      </c>
      <c r="F325" s="724">
        <f>F322-E325</f>
        <v>1781329575.54</v>
      </c>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76"/>
      <c r="AE325" s="276"/>
      <c r="AF325" s="276"/>
      <c r="AG325" s="276"/>
      <c r="AH325" s="276"/>
      <c r="AI325" s="276"/>
      <c r="AJ325" s="276"/>
      <c r="AK325" s="276"/>
      <c r="AL325" s="276"/>
      <c r="AM325" s="276"/>
      <c r="AN325" s="276"/>
      <c r="AO325" s="276"/>
      <c r="AP325" s="276"/>
      <c r="AQ325" s="276"/>
      <c r="AR325" s="276"/>
      <c r="AS325" s="276"/>
      <c r="AT325" s="276"/>
      <c r="AU325" s="276"/>
      <c r="AV325" s="276"/>
      <c r="AW325" s="276"/>
      <c r="AX325" s="276"/>
      <c r="AY325" s="276"/>
      <c r="AZ325" s="276"/>
      <c r="BA325" s="276"/>
      <c r="BB325" s="276"/>
      <c r="BC325" s="276"/>
      <c r="BD325" s="276"/>
      <c r="BE325" s="276"/>
      <c r="BF325" s="276"/>
      <c r="BG325" s="276"/>
      <c r="BH325" s="276"/>
    </row>
    <row r="326" spans="1:60" s="141" customFormat="1" ht="15" customHeight="1" x14ac:dyDescent="0.2">
      <c r="A326" s="640"/>
      <c r="B326" s="4"/>
      <c r="C326" s="641" t="s">
        <v>387</v>
      </c>
      <c r="D326" s="723"/>
      <c r="E326" s="153"/>
      <c r="F326" s="724">
        <f>F325+D326</f>
        <v>1781329575.54</v>
      </c>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76"/>
      <c r="AE326" s="276"/>
      <c r="AF326" s="276"/>
      <c r="AG326" s="276"/>
      <c r="AH326" s="276"/>
      <c r="AI326" s="276"/>
      <c r="AJ326" s="276"/>
      <c r="AK326" s="276"/>
      <c r="AL326" s="276"/>
      <c r="AM326" s="276"/>
      <c r="AN326" s="276"/>
      <c r="AO326" s="276"/>
      <c r="AP326" s="276"/>
      <c r="AQ326" s="276"/>
      <c r="AR326" s="276"/>
      <c r="AS326" s="276"/>
      <c r="AT326" s="276"/>
      <c r="AU326" s="276"/>
      <c r="AV326" s="276"/>
      <c r="AW326" s="276"/>
      <c r="AX326" s="276"/>
      <c r="AY326" s="276"/>
      <c r="AZ326" s="276"/>
      <c r="BA326" s="276"/>
      <c r="BB326" s="276"/>
      <c r="BC326" s="276"/>
      <c r="BD326" s="276"/>
      <c r="BE326" s="276"/>
      <c r="BF326" s="276"/>
      <c r="BG326" s="276"/>
      <c r="BH326" s="276"/>
    </row>
    <row r="327" spans="1:60" s="141" customFormat="1" ht="15" customHeight="1" x14ac:dyDescent="0.2">
      <c r="A327" s="640"/>
      <c r="B327" s="4"/>
      <c r="C327" s="641" t="s">
        <v>1759</v>
      </c>
      <c r="D327" s="723"/>
      <c r="E327" s="153"/>
      <c r="F327" s="724">
        <f>F326</f>
        <v>1781329575.54</v>
      </c>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76"/>
      <c r="AE327" s="276"/>
      <c r="AF327" s="276"/>
      <c r="AG327" s="276"/>
      <c r="AH327" s="276"/>
      <c r="AI327" s="276"/>
      <c r="AJ327" s="276"/>
      <c r="AK327" s="276"/>
      <c r="AL327" s="276"/>
      <c r="AM327" s="276"/>
      <c r="AN327" s="276"/>
      <c r="AO327" s="276"/>
      <c r="AP327" s="276"/>
      <c r="AQ327" s="276"/>
      <c r="AR327" s="276"/>
      <c r="AS327" s="276"/>
      <c r="AT327" s="276"/>
      <c r="AU327" s="276"/>
      <c r="AV327" s="276"/>
      <c r="AW327" s="276"/>
      <c r="AX327" s="276"/>
      <c r="AY327" s="276"/>
      <c r="AZ327" s="276"/>
      <c r="BA327" s="276"/>
      <c r="BB327" s="276"/>
      <c r="BC327" s="276"/>
      <c r="BD327" s="276"/>
      <c r="BE327" s="276"/>
      <c r="BF327" s="276"/>
      <c r="BG327" s="276"/>
      <c r="BH327" s="276"/>
    </row>
    <row r="328" spans="1:60" s="141" customFormat="1" ht="15" customHeight="1" x14ac:dyDescent="0.2">
      <c r="A328" s="644"/>
      <c r="B328" s="708"/>
      <c r="C328" s="641" t="s">
        <v>34</v>
      </c>
      <c r="D328" s="723"/>
      <c r="E328" s="723"/>
      <c r="F328" s="724">
        <f t="shared" ref="F328:F330" si="5">F327</f>
        <v>1781329575.54</v>
      </c>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76"/>
      <c r="AE328" s="276"/>
      <c r="AF328" s="276"/>
      <c r="AG328" s="276"/>
      <c r="AH328" s="276"/>
      <c r="AI328" s="276"/>
      <c r="AJ328" s="276"/>
      <c r="AK328" s="276"/>
      <c r="AL328" s="276"/>
      <c r="AM328" s="276"/>
      <c r="AN328" s="276"/>
      <c r="AO328" s="276"/>
      <c r="AP328" s="276"/>
      <c r="AQ328" s="276"/>
      <c r="AR328" s="276"/>
      <c r="AS328" s="276"/>
      <c r="AT328" s="276"/>
      <c r="AU328" s="276"/>
      <c r="AV328" s="276"/>
      <c r="AW328" s="276"/>
      <c r="AX328" s="276"/>
      <c r="AY328" s="276"/>
      <c r="AZ328" s="276"/>
      <c r="BA328" s="276"/>
      <c r="BB328" s="276"/>
      <c r="BC328" s="276"/>
      <c r="BD328" s="276"/>
      <c r="BE328" s="276"/>
      <c r="BF328" s="276"/>
      <c r="BG328" s="276"/>
      <c r="BH328" s="276"/>
    </row>
    <row r="329" spans="1:60" s="141" customFormat="1" ht="15" customHeight="1" x14ac:dyDescent="0.2">
      <c r="A329" s="644"/>
      <c r="B329" s="708"/>
      <c r="C329" s="641" t="s">
        <v>15768</v>
      </c>
      <c r="D329" s="723">
        <v>0.6</v>
      </c>
      <c r="E329" s="723"/>
      <c r="F329" s="724">
        <f>F328+D329</f>
        <v>1781329576.1399999</v>
      </c>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76"/>
      <c r="AE329" s="276"/>
      <c r="AF329" s="276"/>
      <c r="AG329" s="276"/>
      <c r="AH329" s="276"/>
      <c r="AI329" s="276"/>
      <c r="AJ329" s="276"/>
      <c r="AK329" s="276"/>
      <c r="AL329" s="276"/>
      <c r="AM329" s="276"/>
      <c r="AN329" s="276"/>
      <c r="AO329" s="276"/>
      <c r="AP329" s="276"/>
      <c r="AQ329" s="276"/>
      <c r="AR329" s="276"/>
      <c r="AS329" s="276"/>
      <c r="AT329" s="276"/>
      <c r="AU329" s="276"/>
      <c r="AV329" s="276"/>
      <c r="AW329" s="276"/>
      <c r="AX329" s="276"/>
      <c r="AY329" s="276"/>
      <c r="AZ329" s="276"/>
      <c r="BA329" s="276"/>
      <c r="BB329" s="276"/>
      <c r="BC329" s="276"/>
      <c r="BD329" s="276"/>
      <c r="BE329" s="276"/>
      <c r="BF329" s="276"/>
      <c r="BG329" s="276"/>
      <c r="BH329" s="276"/>
    </row>
    <row r="330" spans="1:60" s="141" customFormat="1" ht="15" customHeight="1" x14ac:dyDescent="0.2">
      <c r="A330" s="644"/>
      <c r="B330" s="708"/>
      <c r="C330" s="641" t="s">
        <v>16</v>
      </c>
      <c r="D330" s="645"/>
      <c r="E330" s="789"/>
      <c r="F330" s="724">
        <f t="shared" si="5"/>
        <v>1781329576.1399999</v>
      </c>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76"/>
      <c r="AE330" s="276"/>
      <c r="AF330" s="276"/>
      <c r="AG330" s="276"/>
      <c r="AH330" s="276"/>
      <c r="AI330" s="276"/>
      <c r="AJ330" s="276"/>
      <c r="AK330" s="276"/>
      <c r="AL330" s="276"/>
      <c r="AM330" s="276"/>
      <c r="AN330" s="276"/>
      <c r="AO330" s="276"/>
      <c r="AP330" s="276"/>
      <c r="AQ330" s="276"/>
      <c r="AR330" s="276"/>
      <c r="AS330" s="276"/>
      <c r="AT330" s="276"/>
      <c r="AU330" s="276"/>
      <c r="AV330" s="276"/>
      <c r="AW330" s="276"/>
      <c r="AX330" s="276"/>
      <c r="AY330" s="276"/>
      <c r="AZ330" s="276"/>
      <c r="BA330" s="276"/>
      <c r="BB330" s="276"/>
      <c r="BC330" s="276"/>
      <c r="BD330" s="276"/>
      <c r="BE330" s="276"/>
      <c r="BF330" s="276"/>
      <c r="BG330" s="276"/>
      <c r="BH330" s="276"/>
    </row>
    <row r="331" spans="1:60" s="141" customFormat="1" ht="15" customHeight="1" x14ac:dyDescent="0.2">
      <c r="A331" s="654"/>
      <c r="B331" s="708"/>
      <c r="C331" s="657" t="s">
        <v>1090</v>
      </c>
      <c r="D331" s="128"/>
      <c r="E331" s="153">
        <v>376987.46</v>
      </c>
      <c r="F331" s="724">
        <f>F330-E331</f>
        <v>1780952588.6799998</v>
      </c>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76"/>
      <c r="AE331" s="276"/>
      <c r="AF331" s="276"/>
      <c r="AG331" s="276"/>
      <c r="AH331" s="276"/>
      <c r="AI331" s="276"/>
      <c r="AJ331" s="276"/>
      <c r="AK331" s="276"/>
      <c r="AL331" s="276"/>
      <c r="AM331" s="276"/>
      <c r="AN331" s="276"/>
      <c r="AO331" s="276"/>
      <c r="AP331" s="276"/>
      <c r="AQ331" s="276"/>
      <c r="AR331" s="276"/>
      <c r="AS331" s="276"/>
      <c r="AT331" s="276"/>
      <c r="AU331" s="276"/>
      <c r="AV331" s="276"/>
      <c r="AW331" s="276"/>
      <c r="AX331" s="276"/>
      <c r="AY331" s="276"/>
      <c r="AZ331" s="276"/>
      <c r="BA331" s="276"/>
      <c r="BB331" s="276"/>
      <c r="BC331" s="276"/>
      <c r="BD331" s="276"/>
      <c r="BE331" s="276"/>
      <c r="BF331" s="276"/>
      <c r="BG331" s="276"/>
      <c r="BH331" s="276"/>
    </row>
    <row r="332" spans="1:60" s="141" customFormat="1" ht="15" customHeight="1" x14ac:dyDescent="0.2">
      <c r="A332" s="654"/>
      <c r="B332" s="708"/>
      <c r="C332" s="656" t="s">
        <v>2479</v>
      </c>
      <c r="D332" s="128"/>
      <c r="E332" s="153">
        <v>1042248.84</v>
      </c>
      <c r="F332" s="724">
        <f>F331-E332</f>
        <v>1779910339.8399999</v>
      </c>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276"/>
      <c r="AF332" s="276"/>
      <c r="AG332" s="276"/>
      <c r="AH332" s="276"/>
      <c r="AI332" s="276"/>
      <c r="AJ332" s="276"/>
      <c r="AK332" s="276"/>
      <c r="AL332" s="276"/>
      <c r="AM332" s="276"/>
      <c r="AN332" s="276"/>
      <c r="AO332" s="276"/>
      <c r="AP332" s="276"/>
      <c r="AQ332" s="276"/>
      <c r="AR332" s="276"/>
      <c r="AS332" s="276"/>
      <c r="AT332" s="276"/>
      <c r="AU332" s="276"/>
      <c r="AV332" s="276"/>
      <c r="AW332" s="276"/>
      <c r="AX332" s="276"/>
      <c r="AY332" s="276"/>
      <c r="AZ332" s="276"/>
      <c r="BA332" s="276"/>
      <c r="BB332" s="276"/>
      <c r="BC332" s="276"/>
      <c r="BD332" s="276"/>
      <c r="BE332" s="276"/>
      <c r="BF332" s="276"/>
      <c r="BG332" s="276"/>
      <c r="BH332" s="276"/>
    </row>
    <row r="333" spans="1:60" s="141" customFormat="1" ht="15" customHeight="1" x14ac:dyDescent="0.2">
      <c r="A333" s="654"/>
      <c r="B333" s="708"/>
      <c r="C333" s="657" t="s">
        <v>1083</v>
      </c>
      <c r="D333" s="128"/>
      <c r="E333" s="790">
        <v>2000</v>
      </c>
      <c r="F333" s="724">
        <f>F332-E333</f>
        <v>1779908339.8399999</v>
      </c>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276"/>
      <c r="AF333" s="276"/>
      <c r="AG333" s="276"/>
      <c r="AH333" s="276"/>
      <c r="AI333" s="276"/>
      <c r="AJ333" s="276"/>
      <c r="AK333" s="276"/>
      <c r="AL333" s="276"/>
      <c r="AM333" s="276"/>
      <c r="AN333" s="276"/>
      <c r="AO333" s="276"/>
      <c r="AP333" s="276"/>
      <c r="AQ333" s="276"/>
      <c r="AR333" s="276"/>
      <c r="AS333" s="276"/>
      <c r="AT333" s="276"/>
      <c r="AU333" s="276"/>
      <c r="AV333" s="276"/>
      <c r="AW333" s="276"/>
      <c r="AX333" s="276"/>
      <c r="AY333" s="276"/>
      <c r="AZ333" s="276"/>
      <c r="BA333" s="276"/>
      <c r="BB333" s="276"/>
      <c r="BC333" s="276"/>
      <c r="BD333" s="276"/>
      <c r="BE333" s="276"/>
      <c r="BF333" s="276"/>
      <c r="BG333" s="276"/>
      <c r="BH333" s="276"/>
    </row>
    <row r="334" spans="1:60" s="141" customFormat="1" ht="15" customHeight="1" x14ac:dyDescent="0.2">
      <c r="A334" s="654"/>
      <c r="B334" s="708"/>
      <c r="C334" s="657" t="s">
        <v>1358</v>
      </c>
      <c r="D334" s="128"/>
      <c r="E334" s="790">
        <v>175</v>
      </c>
      <c r="F334" s="724">
        <f>F333-E334</f>
        <v>1779908164.8399999</v>
      </c>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276"/>
      <c r="AF334" s="276"/>
      <c r="AG334" s="276"/>
      <c r="AH334" s="276"/>
      <c r="AI334" s="276"/>
      <c r="AJ334" s="276"/>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row>
    <row r="335" spans="1:60" s="141" customFormat="1" ht="39" customHeight="1" x14ac:dyDescent="0.2">
      <c r="A335" s="887">
        <v>44652</v>
      </c>
      <c r="B335" s="5">
        <v>34121</v>
      </c>
      <c r="C335" s="193" t="s">
        <v>15170</v>
      </c>
      <c r="D335" s="203"/>
      <c r="E335" s="42">
        <v>114261143.18000001</v>
      </c>
      <c r="F335" s="724">
        <f>F334-E335</f>
        <v>1665647021.6599998</v>
      </c>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76"/>
      <c r="AE335" s="276"/>
      <c r="AF335" s="276"/>
      <c r="AG335" s="276"/>
      <c r="AH335" s="276"/>
      <c r="AI335" s="276"/>
      <c r="AJ335" s="276"/>
      <c r="AK335" s="276"/>
      <c r="AL335" s="276"/>
      <c r="AM335" s="276"/>
      <c r="AN335" s="276"/>
      <c r="AO335" s="276"/>
      <c r="AP335" s="276"/>
      <c r="AQ335" s="276"/>
      <c r="AR335" s="276"/>
      <c r="AS335" s="276"/>
      <c r="AT335" s="276"/>
      <c r="AU335" s="276"/>
      <c r="AV335" s="276"/>
      <c r="AW335" s="276"/>
      <c r="AX335" s="276"/>
      <c r="AY335" s="276"/>
      <c r="AZ335" s="276"/>
      <c r="BA335" s="276"/>
      <c r="BB335" s="276"/>
      <c r="BC335" s="276"/>
      <c r="BD335" s="276"/>
      <c r="BE335" s="276"/>
      <c r="BF335" s="276"/>
      <c r="BG335" s="276"/>
      <c r="BH335" s="276"/>
    </row>
    <row r="336" spans="1:60" s="141" customFormat="1" ht="52.5" customHeight="1" x14ac:dyDescent="0.2">
      <c r="A336" s="887">
        <v>44652</v>
      </c>
      <c r="B336" s="5" t="s">
        <v>15168</v>
      </c>
      <c r="C336" s="193" t="s">
        <v>15171</v>
      </c>
      <c r="D336" s="198"/>
      <c r="E336" s="42">
        <v>4627653.17</v>
      </c>
      <c r="F336" s="724">
        <f t="shared" ref="F336:F378" si="6">F335-E336</f>
        <v>1661019368.4899998</v>
      </c>
      <c r="G336" s="276"/>
      <c r="H336" s="276"/>
      <c r="I336" s="276"/>
      <c r="J336" s="276"/>
      <c r="K336" s="920"/>
      <c r="L336" s="276"/>
      <c r="M336" s="276"/>
      <c r="N336" s="276"/>
      <c r="O336" s="276"/>
      <c r="P336" s="276"/>
      <c r="Q336" s="276"/>
      <c r="R336" s="276"/>
      <c r="S336" s="276"/>
      <c r="T336" s="276"/>
      <c r="U336" s="276"/>
      <c r="V336" s="276"/>
      <c r="W336" s="276"/>
      <c r="X336" s="276"/>
      <c r="Y336" s="276"/>
      <c r="Z336" s="276"/>
      <c r="AA336" s="276"/>
      <c r="AB336" s="276"/>
      <c r="AC336" s="276"/>
      <c r="AD336" s="276"/>
      <c r="AE336" s="276"/>
      <c r="AF336" s="276"/>
      <c r="AG336" s="276"/>
      <c r="AH336" s="276"/>
      <c r="AI336" s="276"/>
      <c r="AJ336" s="276"/>
      <c r="AK336" s="276"/>
      <c r="AL336" s="276"/>
      <c r="AM336" s="276"/>
      <c r="AN336" s="276"/>
      <c r="AO336" s="276"/>
      <c r="AP336" s="276"/>
      <c r="AQ336" s="276"/>
      <c r="AR336" s="276"/>
      <c r="AS336" s="276"/>
      <c r="AT336" s="276"/>
      <c r="AU336" s="276"/>
      <c r="AV336" s="276"/>
      <c r="AW336" s="276"/>
      <c r="AX336" s="276"/>
      <c r="AY336" s="276"/>
      <c r="AZ336" s="276"/>
      <c r="BA336" s="276"/>
      <c r="BB336" s="276"/>
      <c r="BC336" s="276"/>
      <c r="BD336" s="276"/>
      <c r="BE336" s="276"/>
      <c r="BF336" s="276"/>
      <c r="BG336" s="276"/>
      <c r="BH336" s="276"/>
    </row>
    <row r="337" spans="1:60" s="141" customFormat="1" ht="52.5" customHeight="1" x14ac:dyDescent="0.2">
      <c r="A337" s="887">
        <v>44652</v>
      </c>
      <c r="B337" s="5" t="s">
        <v>15169</v>
      </c>
      <c r="C337" s="193" t="s">
        <v>15172</v>
      </c>
      <c r="D337" s="694"/>
      <c r="E337" s="42">
        <v>390037.43</v>
      </c>
      <c r="F337" s="724">
        <f t="shared" si="6"/>
        <v>1660629331.0599997</v>
      </c>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76"/>
      <c r="AE337" s="276"/>
      <c r="AF337" s="276"/>
      <c r="AG337" s="276"/>
      <c r="AH337" s="276"/>
      <c r="AI337" s="276"/>
      <c r="AJ337" s="276"/>
      <c r="AK337" s="276"/>
      <c r="AL337" s="276"/>
      <c r="AM337" s="276"/>
      <c r="AN337" s="276"/>
      <c r="AO337" s="276"/>
      <c r="AP337" s="276"/>
      <c r="AQ337" s="276"/>
      <c r="AR337" s="276"/>
      <c r="AS337" s="276"/>
      <c r="AT337" s="276"/>
      <c r="AU337" s="276"/>
      <c r="AV337" s="276"/>
      <c r="AW337" s="276"/>
      <c r="AX337" s="276"/>
      <c r="AY337" s="276"/>
      <c r="AZ337" s="276"/>
      <c r="BA337" s="276"/>
      <c r="BB337" s="276"/>
      <c r="BC337" s="276"/>
      <c r="BD337" s="276"/>
      <c r="BE337" s="276"/>
      <c r="BF337" s="276"/>
      <c r="BG337" s="276"/>
      <c r="BH337" s="276"/>
    </row>
    <row r="338" spans="1:60" s="141" customFormat="1" ht="29.25" customHeight="1" x14ac:dyDescent="0.2">
      <c r="A338" s="887">
        <v>44655</v>
      </c>
      <c r="B338" s="5">
        <v>34122</v>
      </c>
      <c r="C338" s="193" t="s">
        <v>15218</v>
      </c>
      <c r="D338" s="198"/>
      <c r="E338" s="42">
        <v>5946693.1500000004</v>
      </c>
      <c r="F338" s="724">
        <f t="shared" si="6"/>
        <v>1654682637.9099996</v>
      </c>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76"/>
      <c r="AE338" s="276"/>
      <c r="AF338" s="276"/>
      <c r="AG338" s="276"/>
      <c r="AH338" s="276"/>
      <c r="AI338" s="276"/>
      <c r="AJ338" s="276"/>
      <c r="AK338" s="276"/>
      <c r="AL338" s="276"/>
      <c r="AM338" s="276"/>
      <c r="AN338" s="276"/>
      <c r="AO338" s="276"/>
      <c r="AP338" s="276"/>
      <c r="AQ338" s="276"/>
      <c r="AR338" s="276"/>
      <c r="AS338" s="276"/>
      <c r="AT338" s="276"/>
      <c r="AU338" s="276"/>
      <c r="AV338" s="276"/>
      <c r="AW338" s="276"/>
      <c r="AX338" s="276"/>
      <c r="AY338" s="276"/>
      <c r="AZ338" s="276"/>
      <c r="BA338" s="276"/>
      <c r="BB338" s="276"/>
      <c r="BC338" s="276"/>
      <c r="BD338" s="276"/>
      <c r="BE338" s="276"/>
      <c r="BF338" s="276"/>
      <c r="BG338" s="276"/>
      <c r="BH338" s="276"/>
    </row>
    <row r="339" spans="1:60" s="141" customFormat="1" ht="30" customHeight="1" x14ac:dyDescent="0.2">
      <c r="A339" s="887">
        <v>44655</v>
      </c>
      <c r="B339" s="5">
        <v>34123</v>
      </c>
      <c r="C339" s="193" t="s">
        <v>15219</v>
      </c>
      <c r="D339" s="198"/>
      <c r="E339" s="42">
        <v>5551226.6699999999</v>
      </c>
      <c r="F339" s="724">
        <f t="shared" si="6"/>
        <v>1649131411.2399995</v>
      </c>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c r="AE339" s="276"/>
      <c r="AF339" s="276"/>
      <c r="AG339" s="276"/>
      <c r="AH339" s="276"/>
      <c r="AI339" s="276"/>
      <c r="AJ339" s="276"/>
      <c r="AK339" s="276"/>
      <c r="AL339" s="276"/>
      <c r="AM339" s="276"/>
      <c r="AN339" s="276"/>
      <c r="AO339" s="276"/>
      <c r="AP339" s="276"/>
      <c r="AQ339" s="276"/>
      <c r="AR339" s="276"/>
      <c r="AS339" s="276"/>
      <c r="AT339" s="276"/>
      <c r="AU339" s="276"/>
      <c r="AV339" s="276"/>
      <c r="AW339" s="276"/>
      <c r="AX339" s="276"/>
      <c r="AY339" s="276"/>
      <c r="AZ339" s="276"/>
      <c r="BA339" s="276"/>
      <c r="BB339" s="276"/>
      <c r="BC339" s="276"/>
      <c r="BD339" s="276"/>
      <c r="BE339" s="276"/>
      <c r="BF339" s="276"/>
      <c r="BG339" s="276"/>
      <c r="BH339" s="276"/>
    </row>
    <row r="340" spans="1:60" s="141" customFormat="1" ht="51.75" customHeight="1" x14ac:dyDescent="0.2">
      <c r="A340" s="887">
        <v>44655</v>
      </c>
      <c r="B340" s="5" t="s">
        <v>15221</v>
      </c>
      <c r="C340" s="193" t="s">
        <v>15220</v>
      </c>
      <c r="D340" s="198"/>
      <c r="E340" s="42">
        <v>785459.3</v>
      </c>
      <c r="F340" s="724">
        <f t="shared" si="6"/>
        <v>1648345951.9399996</v>
      </c>
      <c r="G340" s="276"/>
      <c r="H340" s="276"/>
      <c r="I340" s="276"/>
      <c r="J340" s="276"/>
      <c r="L340" s="276"/>
      <c r="M340" s="276"/>
      <c r="N340" s="276"/>
      <c r="O340" s="276"/>
      <c r="P340" s="276"/>
      <c r="Q340" s="276"/>
      <c r="R340" s="276"/>
      <c r="S340" s="276"/>
      <c r="T340" s="276"/>
      <c r="U340" s="276"/>
      <c r="V340" s="276"/>
      <c r="W340" s="276"/>
      <c r="X340" s="276"/>
      <c r="Y340" s="276"/>
      <c r="Z340" s="276"/>
      <c r="AA340" s="276"/>
      <c r="AB340" s="276"/>
      <c r="AC340" s="276"/>
      <c r="AD340" s="276"/>
      <c r="AE340" s="276"/>
      <c r="AF340" s="276"/>
      <c r="AG340" s="276"/>
      <c r="AH340" s="276"/>
      <c r="AI340" s="276"/>
      <c r="AJ340" s="276"/>
      <c r="AK340" s="276"/>
      <c r="AL340" s="276"/>
      <c r="AM340" s="276"/>
      <c r="AN340" s="276"/>
      <c r="AO340" s="276"/>
      <c r="AP340" s="276"/>
      <c r="AQ340" s="276"/>
      <c r="AR340" s="276"/>
      <c r="AS340" s="276"/>
      <c r="AT340" s="276"/>
      <c r="AU340" s="276"/>
      <c r="AV340" s="276"/>
      <c r="AW340" s="276"/>
      <c r="AX340" s="276"/>
      <c r="AY340" s="276"/>
      <c r="AZ340" s="276"/>
      <c r="BA340" s="276"/>
      <c r="BB340" s="276"/>
      <c r="BC340" s="276"/>
      <c r="BD340" s="276"/>
      <c r="BE340" s="276"/>
      <c r="BF340" s="276"/>
      <c r="BG340" s="276"/>
      <c r="BH340" s="276"/>
    </row>
    <row r="341" spans="1:60" s="141" customFormat="1" ht="39.75" customHeight="1" x14ac:dyDescent="0.2">
      <c r="A341" s="758">
        <v>44656</v>
      </c>
      <c r="B341" s="5" t="s">
        <v>15232</v>
      </c>
      <c r="C341" s="193" t="s">
        <v>14279</v>
      </c>
      <c r="D341" s="198"/>
      <c r="E341" s="42">
        <v>3181070.45</v>
      </c>
      <c r="F341" s="724">
        <f t="shared" si="6"/>
        <v>1645164881.4899995</v>
      </c>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276"/>
      <c r="AF341" s="276"/>
      <c r="AG341" s="276"/>
      <c r="AH341" s="276"/>
      <c r="AI341" s="276"/>
      <c r="AJ341" s="276"/>
      <c r="AK341" s="276"/>
      <c r="AL341" s="276"/>
      <c r="AM341" s="276"/>
      <c r="AN341" s="276"/>
      <c r="AO341" s="276"/>
      <c r="AP341" s="276"/>
      <c r="AQ341" s="276"/>
      <c r="AR341" s="276"/>
      <c r="AS341" s="276"/>
      <c r="AT341" s="276"/>
      <c r="AU341" s="276"/>
      <c r="AV341" s="276"/>
      <c r="AW341" s="276"/>
      <c r="AX341" s="276"/>
      <c r="AY341" s="276"/>
      <c r="AZ341" s="276"/>
      <c r="BA341" s="276"/>
      <c r="BB341" s="276"/>
      <c r="BC341" s="276"/>
      <c r="BD341" s="276"/>
      <c r="BE341" s="276"/>
      <c r="BF341" s="276"/>
      <c r="BG341" s="276"/>
      <c r="BH341" s="276"/>
    </row>
    <row r="342" spans="1:60" s="141" customFormat="1" ht="38.25" customHeight="1" x14ac:dyDescent="0.2">
      <c r="A342" s="758">
        <v>44656</v>
      </c>
      <c r="B342" s="5" t="s">
        <v>15233</v>
      </c>
      <c r="C342" s="193" t="s">
        <v>15234</v>
      </c>
      <c r="D342" s="95"/>
      <c r="E342" s="42">
        <v>21538562.399999999</v>
      </c>
      <c r="F342" s="724">
        <f t="shared" si="6"/>
        <v>1623626319.0899994</v>
      </c>
      <c r="G342" s="276"/>
      <c r="H342" s="276"/>
      <c r="I342" s="276"/>
      <c r="J342" s="276"/>
      <c r="K342" s="276"/>
      <c r="L342" s="276" t="s">
        <v>9957</v>
      </c>
      <c r="M342" s="276"/>
      <c r="N342" s="276"/>
      <c r="O342" s="276"/>
      <c r="P342" s="276"/>
      <c r="Q342" s="276"/>
      <c r="R342" s="276"/>
      <c r="S342" s="276"/>
      <c r="T342" s="276"/>
      <c r="U342" s="276"/>
      <c r="V342" s="276"/>
      <c r="W342" s="276"/>
      <c r="X342" s="276"/>
      <c r="Y342" s="276"/>
      <c r="Z342" s="276"/>
      <c r="AA342" s="276"/>
      <c r="AB342" s="276"/>
      <c r="AC342" s="276"/>
      <c r="AD342" s="276"/>
      <c r="AE342" s="276"/>
      <c r="AF342" s="276"/>
      <c r="AG342" s="276"/>
      <c r="AH342" s="276"/>
      <c r="AI342" s="276"/>
      <c r="AJ342" s="276"/>
      <c r="AK342" s="276"/>
      <c r="AL342" s="276"/>
      <c r="AM342" s="276"/>
      <c r="AN342" s="276"/>
      <c r="AO342" s="276"/>
      <c r="AP342" s="276"/>
      <c r="AQ342" s="276"/>
      <c r="AR342" s="276"/>
      <c r="AS342" s="276"/>
      <c r="AT342" s="276"/>
      <c r="AU342" s="276"/>
      <c r="AV342" s="276"/>
      <c r="AW342" s="276"/>
      <c r="AX342" s="276"/>
      <c r="AY342" s="276"/>
      <c r="AZ342" s="276"/>
      <c r="BA342" s="276"/>
      <c r="BB342" s="276"/>
      <c r="BC342" s="276"/>
      <c r="BD342" s="276"/>
      <c r="BE342" s="276"/>
      <c r="BF342" s="276"/>
      <c r="BG342" s="276"/>
      <c r="BH342" s="276"/>
    </row>
    <row r="343" spans="1:60" s="141" customFormat="1" ht="48" customHeight="1" x14ac:dyDescent="0.2">
      <c r="A343" s="847">
        <v>44657</v>
      </c>
      <c r="B343" s="5">
        <v>34124</v>
      </c>
      <c r="C343" s="193" t="s">
        <v>15361</v>
      </c>
      <c r="D343" s="95"/>
      <c r="E343" s="42">
        <v>20321816.329999998</v>
      </c>
      <c r="F343" s="724">
        <f t="shared" si="6"/>
        <v>1603304502.7599995</v>
      </c>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276"/>
      <c r="AF343" s="276"/>
      <c r="AG343" s="276"/>
      <c r="AH343" s="276"/>
      <c r="AI343" s="276"/>
      <c r="AJ343" s="276"/>
      <c r="AK343" s="276"/>
      <c r="AL343" s="276"/>
      <c r="AM343" s="276"/>
      <c r="AN343" s="276"/>
      <c r="AO343" s="276"/>
      <c r="AP343" s="276"/>
      <c r="AQ343" s="276"/>
      <c r="AR343" s="276"/>
      <c r="AS343" s="276"/>
      <c r="AT343" s="276"/>
      <c r="AU343" s="276"/>
      <c r="AV343" s="276"/>
      <c r="AW343" s="276"/>
      <c r="AX343" s="276"/>
      <c r="AY343" s="276"/>
      <c r="AZ343" s="276"/>
      <c r="BA343" s="276"/>
      <c r="BB343" s="276"/>
      <c r="BC343" s="276"/>
      <c r="BD343" s="276"/>
      <c r="BE343" s="276"/>
      <c r="BF343" s="276"/>
      <c r="BG343" s="276"/>
      <c r="BH343" s="276"/>
    </row>
    <row r="344" spans="1:60" s="141" customFormat="1" ht="31.5" customHeight="1" x14ac:dyDescent="0.2">
      <c r="A344" s="847">
        <v>44657</v>
      </c>
      <c r="B344" s="5">
        <v>34125</v>
      </c>
      <c r="C344" s="193" t="s">
        <v>15362</v>
      </c>
      <c r="D344" s="95"/>
      <c r="E344" s="42">
        <v>46174239.490000002</v>
      </c>
      <c r="F344" s="724">
        <f t="shared" si="6"/>
        <v>1557130263.2699995</v>
      </c>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276"/>
      <c r="AE344" s="276"/>
      <c r="AF344" s="276"/>
      <c r="AG344" s="276"/>
      <c r="AH344" s="276"/>
      <c r="AI344" s="276"/>
      <c r="AJ344" s="276"/>
      <c r="AK344" s="276"/>
      <c r="AL344" s="276"/>
      <c r="AM344" s="276"/>
      <c r="AN344" s="276"/>
      <c r="AO344" s="276"/>
      <c r="AP344" s="276"/>
      <c r="AQ344" s="276"/>
      <c r="AR344" s="276"/>
      <c r="AS344" s="276"/>
      <c r="AT344" s="276"/>
      <c r="AU344" s="276"/>
      <c r="AV344" s="276"/>
      <c r="AW344" s="276"/>
      <c r="AX344" s="276"/>
      <c r="AY344" s="276"/>
      <c r="AZ344" s="276"/>
      <c r="BA344" s="276"/>
      <c r="BB344" s="276"/>
      <c r="BC344" s="276"/>
      <c r="BD344" s="276"/>
      <c r="BE344" s="276"/>
      <c r="BF344" s="276"/>
      <c r="BG344" s="276"/>
      <c r="BH344" s="276"/>
    </row>
    <row r="345" spans="1:60" s="141" customFormat="1" ht="50.25" customHeight="1" x14ac:dyDescent="0.2">
      <c r="A345" s="847">
        <v>44657</v>
      </c>
      <c r="B345" s="5" t="s">
        <v>15363</v>
      </c>
      <c r="C345" s="193" t="s">
        <v>15365</v>
      </c>
      <c r="D345" s="95"/>
      <c r="E345" s="42">
        <v>3496669.66</v>
      </c>
      <c r="F345" s="724">
        <f t="shared" si="6"/>
        <v>1553633593.6099994</v>
      </c>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76"/>
      <c r="AE345" s="276"/>
      <c r="AF345" s="276"/>
      <c r="AG345" s="276"/>
      <c r="AH345" s="276"/>
      <c r="AI345" s="276"/>
      <c r="AJ345" s="276"/>
      <c r="AK345" s="276"/>
      <c r="AL345" s="276"/>
      <c r="AM345" s="276"/>
      <c r="AN345" s="276"/>
      <c r="AO345" s="276"/>
      <c r="AP345" s="276"/>
      <c r="AQ345" s="276"/>
      <c r="AR345" s="276"/>
      <c r="AS345" s="276"/>
      <c r="AT345" s="276"/>
      <c r="AU345" s="276"/>
      <c r="AV345" s="276"/>
      <c r="AW345" s="276"/>
      <c r="AX345" s="276"/>
      <c r="AY345" s="276"/>
      <c r="AZ345" s="276"/>
      <c r="BA345" s="276"/>
      <c r="BB345" s="276"/>
      <c r="BC345" s="276"/>
      <c r="BD345" s="276"/>
      <c r="BE345" s="276"/>
      <c r="BF345" s="276"/>
      <c r="BG345" s="276"/>
      <c r="BH345" s="276"/>
    </row>
    <row r="346" spans="1:60" s="141" customFormat="1" ht="51.75" customHeight="1" x14ac:dyDescent="0.2">
      <c r="A346" s="847">
        <v>44657</v>
      </c>
      <c r="B346" s="5" t="s">
        <v>15364</v>
      </c>
      <c r="C346" s="193" t="s">
        <v>15366</v>
      </c>
      <c r="D346" s="95"/>
      <c r="E346" s="42">
        <v>10312050.060000001</v>
      </c>
      <c r="F346" s="724">
        <f t="shared" si="6"/>
        <v>1543321543.5499995</v>
      </c>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6"/>
      <c r="AD346" s="276"/>
      <c r="AE346" s="276"/>
      <c r="AF346" s="276"/>
      <c r="AG346" s="276"/>
      <c r="AH346" s="276"/>
      <c r="AI346" s="276"/>
      <c r="AJ346" s="276"/>
      <c r="AK346" s="276"/>
      <c r="AL346" s="276"/>
      <c r="AM346" s="276"/>
      <c r="AN346" s="276"/>
      <c r="AO346" s="276"/>
      <c r="AP346" s="276"/>
      <c r="AQ346" s="276"/>
      <c r="AR346" s="276"/>
      <c r="AS346" s="276"/>
      <c r="AT346" s="276"/>
      <c r="AU346" s="276"/>
      <c r="AV346" s="276"/>
      <c r="AW346" s="276"/>
      <c r="AX346" s="276"/>
      <c r="AY346" s="276"/>
      <c r="AZ346" s="276"/>
      <c r="BA346" s="276"/>
      <c r="BB346" s="276"/>
      <c r="BC346" s="276"/>
      <c r="BD346" s="276"/>
      <c r="BE346" s="276"/>
      <c r="BF346" s="276"/>
      <c r="BG346" s="276"/>
      <c r="BH346" s="276"/>
    </row>
    <row r="347" spans="1:60" s="141" customFormat="1" ht="41.25" customHeight="1" x14ac:dyDescent="0.2">
      <c r="A347" s="847">
        <v>44658</v>
      </c>
      <c r="B347" s="5" t="s">
        <v>15367</v>
      </c>
      <c r="C347" s="193" t="s">
        <v>15368</v>
      </c>
      <c r="D347" s="95"/>
      <c r="E347" s="42">
        <v>5530227.0700000003</v>
      </c>
      <c r="F347" s="724">
        <f t="shared" si="6"/>
        <v>1537791316.4799995</v>
      </c>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76"/>
      <c r="AE347" s="276"/>
      <c r="AF347" s="276"/>
      <c r="AG347" s="276"/>
      <c r="AH347" s="276"/>
      <c r="AI347" s="276"/>
      <c r="AJ347" s="276"/>
      <c r="AK347" s="276"/>
      <c r="AL347" s="276"/>
      <c r="AM347" s="276"/>
      <c r="AN347" s="276"/>
      <c r="AO347" s="276"/>
      <c r="AP347" s="276"/>
      <c r="AQ347" s="276"/>
      <c r="AR347" s="276"/>
      <c r="AS347" s="276"/>
      <c r="AT347" s="276"/>
      <c r="AU347" s="276"/>
      <c r="AV347" s="276"/>
      <c r="AW347" s="276"/>
      <c r="AX347" s="276"/>
      <c r="AY347" s="276"/>
      <c r="AZ347" s="276"/>
      <c r="BA347" s="276"/>
      <c r="BB347" s="276"/>
      <c r="BC347" s="276"/>
      <c r="BD347" s="276"/>
      <c r="BE347" s="276"/>
      <c r="BF347" s="276"/>
      <c r="BG347" s="276"/>
      <c r="BH347" s="276"/>
    </row>
    <row r="348" spans="1:60" s="141" customFormat="1" ht="36.75" customHeight="1" x14ac:dyDescent="0.2">
      <c r="A348" s="887">
        <v>44659</v>
      </c>
      <c r="B348" s="252" t="s">
        <v>15421</v>
      </c>
      <c r="C348" s="193" t="s">
        <v>15424</v>
      </c>
      <c r="D348" s="265"/>
      <c r="E348" s="42">
        <v>4191526.73</v>
      </c>
      <c r="F348" s="724">
        <f t="shared" si="6"/>
        <v>1533599789.7499995</v>
      </c>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276"/>
      <c r="AF348" s="276"/>
      <c r="AG348" s="276"/>
      <c r="AH348" s="276"/>
      <c r="AI348" s="276"/>
      <c r="AJ348" s="276"/>
      <c r="AK348" s="276"/>
      <c r="AL348" s="276"/>
      <c r="AM348" s="276"/>
      <c r="AN348" s="276"/>
      <c r="AO348" s="276"/>
      <c r="AP348" s="276"/>
      <c r="AQ348" s="276"/>
      <c r="AR348" s="276"/>
      <c r="AS348" s="276"/>
      <c r="AT348" s="276"/>
      <c r="AU348" s="276"/>
      <c r="AV348" s="276"/>
      <c r="AW348" s="276"/>
      <c r="AX348" s="276"/>
      <c r="AY348" s="276"/>
      <c r="AZ348" s="276"/>
      <c r="BA348" s="276"/>
      <c r="BB348" s="276"/>
      <c r="BC348" s="276"/>
      <c r="BD348" s="276"/>
      <c r="BE348" s="276"/>
      <c r="BF348" s="276"/>
      <c r="BG348" s="276"/>
      <c r="BH348" s="276"/>
    </row>
    <row r="349" spans="1:60" s="141" customFormat="1" ht="39.75" customHeight="1" x14ac:dyDescent="0.2">
      <c r="A349" s="887">
        <v>44659</v>
      </c>
      <c r="B349" s="252" t="s">
        <v>15423</v>
      </c>
      <c r="C349" s="193" t="s">
        <v>15425</v>
      </c>
      <c r="D349" s="95"/>
      <c r="E349" s="42">
        <v>282218.15000000002</v>
      </c>
      <c r="F349" s="724">
        <f t="shared" si="6"/>
        <v>1533317571.5999994</v>
      </c>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76"/>
      <c r="AE349" s="276"/>
      <c r="AF349" s="276"/>
      <c r="AG349" s="276"/>
      <c r="AH349" s="276"/>
      <c r="AI349" s="276"/>
      <c r="AJ349" s="276"/>
      <c r="AK349" s="276"/>
      <c r="AL349" s="276"/>
      <c r="AM349" s="276"/>
      <c r="AN349" s="276"/>
      <c r="AO349" s="276"/>
      <c r="AP349" s="276"/>
      <c r="AQ349" s="276"/>
      <c r="AR349" s="276"/>
      <c r="AS349" s="276"/>
      <c r="AT349" s="276"/>
      <c r="AU349" s="276"/>
      <c r="AV349" s="276"/>
      <c r="AW349" s="276"/>
      <c r="AX349" s="276"/>
      <c r="AY349" s="276"/>
      <c r="AZ349" s="276"/>
      <c r="BA349" s="276"/>
      <c r="BB349" s="276"/>
      <c r="BC349" s="276"/>
      <c r="BD349" s="276"/>
      <c r="BE349" s="276"/>
      <c r="BF349" s="276"/>
      <c r="BG349" s="276"/>
      <c r="BH349" s="276"/>
    </row>
    <row r="350" spans="1:60" s="141" customFormat="1" ht="39.75" customHeight="1" x14ac:dyDescent="0.2">
      <c r="A350" s="887">
        <v>44659</v>
      </c>
      <c r="B350" s="252" t="s">
        <v>15422</v>
      </c>
      <c r="C350" s="193" t="s">
        <v>15426</v>
      </c>
      <c r="D350" s="176"/>
      <c r="E350" s="42">
        <v>618977.23</v>
      </c>
      <c r="F350" s="724">
        <f t="shared" si="6"/>
        <v>1532698594.3699994</v>
      </c>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76"/>
      <c r="AE350" s="276"/>
      <c r="AF350" s="276"/>
      <c r="AG350" s="276"/>
      <c r="AH350" s="276"/>
      <c r="AI350" s="276"/>
      <c r="AJ350" s="276"/>
      <c r="AK350" s="276"/>
      <c r="AL350" s="276"/>
      <c r="AM350" s="276"/>
      <c r="AN350" s="276"/>
      <c r="AO350" s="276"/>
      <c r="AP350" s="276"/>
      <c r="AQ350" s="276"/>
      <c r="AR350" s="276"/>
      <c r="AS350" s="276"/>
      <c r="AT350" s="276"/>
      <c r="AU350" s="276"/>
      <c r="AV350" s="276"/>
      <c r="AW350" s="276"/>
      <c r="AX350" s="276"/>
      <c r="AY350" s="276"/>
      <c r="AZ350" s="276"/>
      <c r="BA350" s="276"/>
      <c r="BB350" s="276"/>
      <c r="BC350" s="276"/>
      <c r="BD350" s="276"/>
      <c r="BE350" s="276"/>
      <c r="BF350" s="276"/>
      <c r="BG350" s="276"/>
      <c r="BH350" s="276"/>
    </row>
    <row r="351" spans="1:60" s="141" customFormat="1" ht="49.5" customHeight="1" x14ac:dyDescent="0.2">
      <c r="A351" s="464">
        <v>44662</v>
      </c>
      <c r="B351" s="5">
        <v>34126</v>
      </c>
      <c r="C351" s="193" t="s">
        <v>15550</v>
      </c>
      <c r="D351" s="95"/>
      <c r="E351" s="42">
        <v>598192</v>
      </c>
      <c r="F351" s="724">
        <f t="shared" si="6"/>
        <v>1532100402.3699994</v>
      </c>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76"/>
      <c r="AE351" s="276"/>
      <c r="AF351" s="276"/>
      <c r="AG351" s="276"/>
      <c r="AH351" s="276"/>
      <c r="AI351" s="276"/>
      <c r="AJ351" s="276"/>
      <c r="AK351" s="276"/>
      <c r="AL351" s="276"/>
      <c r="AM351" s="276"/>
      <c r="AN351" s="276"/>
      <c r="AO351" s="276"/>
      <c r="AP351" s="276"/>
      <c r="AQ351" s="276"/>
      <c r="AR351" s="276"/>
      <c r="AS351" s="276"/>
      <c r="AT351" s="276"/>
      <c r="AU351" s="276"/>
      <c r="AV351" s="276"/>
      <c r="AW351" s="276"/>
      <c r="AX351" s="276"/>
      <c r="AY351" s="276"/>
      <c r="AZ351" s="276"/>
      <c r="BA351" s="276"/>
      <c r="BB351" s="276"/>
      <c r="BC351" s="276"/>
      <c r="BD351" s="276"/>
      <c r="BE351" s="276"/>
      <c r="BF351" s="276"/>
      <c r="BG351" s="276"/>
      <c r="BH351" s="276"/>
    </row>
    <row r="352" spans="1:60" s="141" customFormat="1" ht="45.75" customHeight="1" x14ac:dyDescent="0.2">
      <c r="A352" s="464">
        <v>44662</v>
      </c>
      <c r="B352" s="5">
        <v>34127</v>
      </c>
      <c r="C352" s="193" t="s">
        <v>15551</v>
      </c>
      <c r="D352" s="95"/>
      <c r="E352" s="42">
        <v>396354.75</v>
      </c>
      <c r="F352" s="724">
        <f t="shared" si="6"/>
        <v>1531704047.6199994</v>
      </c>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76"/>
      <c r="AE352" s="276"/>
      <c r="AF352" s="276"/>
      <c r="AG352" s="276"/>
      <c r="AH352" s="276"/>
      <c r="AI352" s="276"/>
      <c r="AJ352" s="276"/>
      <c r="AK352" s="276"/>
      <c r="AL352" s="276"/>
      <c r="AM352" s="276"/>
      <c r="AN352" s="276"/>
      <c r="AO352" s="276"/>
      <c r="AP352" s="276"/>
      <c r="AQ352" s="276"/>
      <c r="AR352" s="276"/>
      <c r="AS352" s="276"/>
      <c r="AT352" s="276"/>
      <c r="AU352" s="276"/>
      <c r="AV352" s="276"/>
      <c r="AW352" s="276"/>
      <c r="AX352" s="276"/>
      <c r="AY352" s="276"/>
      <c r="AZ352" s="276"/>
      <c r="BA352" s="276"/>
      <c r="BB352" s="276"/>
      <c r="BC352" s="276"/>
      <c r="BD352" s="276"/>
      <c r="BE352" s="276"/>
      <c r="BF352" s="276"/>
      <c r="BG352" s="276"/>
      <c r="BH352" s="276"/>
    </row>
    <row r="353" spans="1:60" s="141" customFormat="1" ht="45" customHeight="1" x14ac:dyDescent="0.2">
      <c r="A353" s="464">
        <v>44662</v>
      </c>
      <c r="B353" s="5">
        <v>34128</v>
      </c>
      <c r="C353" s="193" t="s">
        <v>15552</v>
      </c>
      <c r="D353" s="95"/>
      <c r="E353" s="42">
        <v>5310277.2</v>
      </c>
      <c r="F353" s="724">
        <f t="shared" si="6"/>
        <v>1526393770.4199994</v>
      </c>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76"/>
      <c r="AE353" s="276"/>
      <c r="AF353" s="276"/>
      <c r="AG353" s="276"/>
      <c r="AH353" s="276"/>
      <c r="AI353" s="276"/>
      <c r="AJ353" s="276"/>
      <c r="AK353" s="276"/>
      <c r="AL353" s="276"/>
      <c r="AM353" s="276"/>
      <c r="AN353" s="276"/>
      <c r="AO353" s="276"/>
      <c r="AP353" s="276"/>
      <c r="AQ353" s="276"/>
      <c r="AR353" s="276"/>
      <c r="AS353" s="276"/>
      <c r="AT353" s="276"/>
      <c r="AU353" s="276"/>
      <c r="AV353" s="276"/>
      <c r="AW353" s="276"/>
      <c r="AX353" s="276"/>
      <c r="AY353" s="276"/>
      <c r="AZ353" s="276"/>
      <c r="BA353" s="276"/>
      <c r="BB353" s="276"/>
      <c r="BC353" s="276"/>
      <c r="BD353" s="276"/>
      <c r="BE353" s="276"/>
      <c r="BF353" s="276"/>
      <c r="BG353" s="276"/>
      <c r="BH353" s="276"/>
    </row>
    <row r="354" spans="1:60" s="141" customFormat="1" ht="42.75" customHeight="1" x14ac:dyDescent="0.2">
      <c r="A354" s="464">
        <v>44662</v>
      </c>
      <c r="B354" s="5">
        <v>34129</v>
      </c>
      <c r="C354" s="193" t="s">
        <v>15553</v>
      </c>
      <c r="D354" s="265"/>
      <c r="E354" s="42">
        <v>1060119.3600000001</v>
      </c>
      <c r="F354" s="724">
        <f t="shared" si="6"/>
        <v>1525333651.0599995</v>
      </c>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76"/>
      <c r="AE354" s="276"/>
      <c r="AF354" s="276"/>
      <c r="AG354" s="276"/>
      <c r="AH354" s="276"/>
      <c r="AI354" s="276"/>
      <c r="AJ354" s="276"/>
      <c r="AK354" s="276"/>
      <c r="AL354" s="276"/>
      <c r="AM354" s="276"/>
      <c r="AN354" s="276"/>
      <c r="AO354" s="276"/>
      <c r="AP354" s="276"/>
      <c r="AQ354" s="276"/>
      <c r="AR354" s="276"/>
      <c r="AS354" s="276"/>
      <c r="AT354" s="276"/>
      <c r="AU354" s="276"/>
      <c r="AV354" s="276"/>
      <c r="AW354" s="276"/>
      <c r="AX354" s="276"/>
      <c r="AY354" s="276"/>
      <c r="AZ354" s="276"/>
      <c r="BA354" s="276"/>
      <c r="BB354" s="276"/>
      <c r="BC354" s="276"/>
      <c r="BD354" s="276"/>
      <c r="BE354" s="276"/>
      <c r="BF354" s="276"/>
      <c r="BG354" s="276"/>
      <c r="BH354" s="276"/>
    </row>
    <row r="355" spans="1:60" s="141" customFormat="1" ht="35.25" customHeight="1" x14ac:dyDescent="0.2">
      <c r="A355" s="464">
        <v>44663</v>
      </c>
      <c r="B355" s="5">
        <v>34130</v>
      </c>
      <c r="C355" s="193" t="s">
        <v>15554</v>
      </c>
      <c r="D355" s="95"/>
      <c r="E355" s="42">
        <v>7871638.4400000004</v>
      </c>
      <c r="F355" s="724">
        <f t="shared" si="6"/>
        <v>1517462012.6199994</v>
      </c>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76"/>
      <c r="AE355" s="276"/>
      <c r="AF355" s="276"/>
      <c r="AG355" s="276"/>
      <c r="AH355" s="276"/>
      <c r="AI355" s="276"/>
      <c r="AJ355" s="276"/>
      <c r="AK355" s="276"/>
      <c r="AL355" s="276"/>
      <c r="AM355" s="276"/>
      <c r="AN355" s="276"/>
      <c r="AO355" s="276"/>
      <c r="AP355" s="276"/>
      <c r="AQ355" s="276"/>
      <c r="AR355" s="276"/>
      <c r="AS355" s="276"/>
      <c r="AT355" s="276"/>
      <c r="AU355" s="276"/>
      <c r="AV355" s="276"/>
      <c r="AW355" s="276"/>
      <c r="AX355" s="276"/>
      <c r="AY355" s="276"/>
      <c r="AZ355" s="276"/>
      <c r="BA355" s="276"/>
      <c r="BB355" s="276"/>
      <c r="BC355" s="276"/>
      <c r="BD355" s="276"/>
      <c r="BE355" s="276"/>
      <c r="BF355" s="276"/>
      <c r="BG355" s="276"/>
      <c r="BH355" s="276"/>
    </row>
    <row r="356" spans="1:60" s="141" customFormat="1" ht="36.75" customHeight="1" x14ac:dyDescent="0.2">
      <c r="A356" s="464">
        <v>44663</v>
      </c>
      <c r="B356" s="5">
        <v>34131</v>
      </c>
      <c r="C356" s="193" t="s">
        <v>15555</v>
      </c>
      <c r="D356" s="479"/>
      <c r="E356" s="42">
        <v>4302155.21</v>
      </c>
      <c r="F356" s="724">
        <f t="shared" si="6"/>
        <v>1513159857.4099994</v>
      </c>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76"/>
      <c r="AE356" s="276"/>
      <c r="AF356" s="276"/>
      <c r="AG356" s="276"/>
      <c r="AH356" s="276"/>
      <c r="AI356" s="276"/>
      <c r="AJ356" s="276"/>
      <c r="AK356" s="276"/>
      <c r="AL356" s="276"/>
      <c r="AM356" s="276"/>
      <c r="AN356" s="276"/>
      <c r="AO356" s="276"/>
      <c r="AP356" s="276"/>
      <c r="AQ356" s="276"/>
      <c r="AR356" s="276"/>
      <c r="AS356" s="276"/>
      <c r="AT356" s="276"/>
      <c r="AU356" s="276"/>
      <c r="AV356" s="276"/>
      <c r="AW356" s="276"/>
      <c r="AX356" s="276"/>
      <c r="AY356" s="276"/>
      <c r="AZ356" s="276"/>
      <c r="BA356" s="276"/>
      <c r="BB356" s="276"/>
      <c r="BC356" s="276"/>
      <c r="BD356" s="276"/>
      <c r="BE356" s="276"/>
      <c r="BF356" s="276"/>
      <c r="BG356" s="276"/>
      <c r="BH356" s="276"/>
    </row>
    <row r="357" spans="1:60" s="141" customFormat="1" ht="36" customHeight="1" x14ac:dyDescent="0.2">
      <c r="A357" s="464">
        <v>44663</v>
      </c>
      <c r="B357" s="5" t="s">
        <v>15556</v>
      </c>
      <c r="C357" s="193" t="s">
        <v>15557</v>
      </c>
      <c r="D357" s="95"/>
      <c r="E357" s="42">
        <v>1826783.25</v>
      </c>
      <c r="F357" s="724">
        <f t="shared" si="6"/>
        <v>1511333074.1599994</v>
      </c>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76"/>
      <c r="AE357" s="276"/>
      <c r="AF357" s="276"/>
      <c r="AG357" s="276"/>
      <c r="AH357" s="276"/>
      <c r="AI357" s="276"/>
      <c r="AJ357" s="276"/>
      <c r="AK357" s="276"/>
      <c r="AL357" s="276"/>
      <c r="AM357" s="276"/>
      <c r="AN357" s="276"/>
      <c r="AO357" s="276"/>
      <c r="AP357" s="276"/>
      <c r="AQ357" s="276"/>
      <c r="AR357" s="276"/>
      <c r="AS357" s="276"/>
      <c r="AT357" s="276"/>
      <c r="AU357" s="276"/>
      <c r="AV357" s="276"/>
      <c r="AW357" s="276"/>
      <c r="AX357" s="276"/>
      <c r="AY357" s="276"/>
      <c r="AZ357" s="276"/>
      <c r="BA357" s="276"/>
      <c r="BB357" s="276"/>
      <c r="BC357" s="276"/>
      <c r="BD357" s="276"/>
      <c r="BE357" s="276"/>
      <c r="BF357" s="276"/>
      <c r="BG357" s="276"/>
      <c r="BH357" s="276"/>
    </row>
    <row r="358" spans="1:60" s="141" customFormat="1" ht="36.75" customHeight="1" x14ac:dyDescent="0.2">
      <c r="A358" s="134" t="s">
        <v>15576</v>
      </c>
      <c r="B358" s="5">
        <v>34132</v>
      </c>
      <c r="C358" s="193" t="s">
        <v>15578</v>
      </c>
      <c r="D358" s="95"/>
      <c r="E358" s="42">
        <v>159271997.18000001</v>
      </c>
      <c r="F358" s="724">
        <f t="shared" si="6"/>
        <v>1352061076.9799993</v>
      </c>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276"/>
      <c r="AF358" s="276"/>
      <c r="AG358" s="276"/>
      <c r="AH358" s="276"/>
      <c r="AI358" s="276"/>
      <c r="AJ358" s="276"/>
      <c r="AK358" s="276"/>
      <c r="AL358" s="276"/>
      <c r="AM358" s="276"/>
      <c r="AN358" s="276"/>
      <c r="AO358" s="276"/>
      <c r="AP358" s="276"/>
      <c r="AQ358" s="276"/>
      <c r="AR358" s="276"/>
      <c r="AS358" s="276"/>
      <c r="AT358" s="276"/>
      <c r="AU358" s="276"/>
      <c r="AV358" s="276"/>
      <c r="AW358" s="276"/>
      <c r="AX358" s="276"/>
      <c r="AY358" s="276"/>
      <c r="AZ358" s="276"/>
      <c r="BA358" s="276"/>
      <c r="BB358" s="276"/>
      <c r="BC358" s="276"/>
      <c r="BD358" s="276"/>
      <c r="BE358" s="276"/>
      <c r="BF358" s="276"/>
      <c r="BG358" s="276"/>
      <c r="BH358" s="276"/>
    </row>
    <row r="359" spans="1:60" s="141" customFormat="1" ht="30" customHeight="1" x14ac:dyDescent="0.2">
      <c r="A359" s="134" t="s">
        <v>15576</v>
      </c>
      <c r="B359" s="5">
        <v>34133</v>
      </c>
      <c r="C359" s="193" t="s">
        <v>15579</v>
      </c>
      <c r="D359" s="95"/>
      <c r="E359" s="42">
        <v>505097.22</v>
      </c>
      <c r="F359" s="724">
        <f t="shared" si="6"/>
        <v>1351555979.7599993</v>
      </c>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76"/>
      <c r="AE359" s="276"/>
      <c r="AF359" s="276"/>
      <c r="AG359" s="276"/>
      <c r="AH359" s="276"/>
      <c r="AI359" s="276"/>
      <c r="AJ359" s="276"/>
      <c r="AK359" s="276"/>
      <c r="AL359" s="276"/>
      <c r="AM359" s="276"/>
      <c r="AN359" s="276"/>
      <c r="AO359" s="276"/>
      <c r="AP359" s="276"/>
      <c r="AQ359" s="276"/>
      <c r="AR359" s="276"/>
      <c r="AS359" s="276"/>
      <c r="AT359" s="276"/>
      <c r="AU359" s="276"/>
      <c r="AV359" s="276"/>
      <c r="AW359" s="276"/>
      <c r="AX359" s="276"/>
      <c r="AY359" s="276"/>
      <c r="AZ359" s="276"/>
      <c r="BA359" s="276"/>
      <c r="BB359" s="276"/>
      <c r="BC359" s="276"/>
      <c r="BD359" s="276"/>
      <c r="BE359" s="276"/>
      <c r="BF359" s="276"/>
      <c r="BG359" s="276"/>
      <c r="BH359" s="276"/>
    </row>
    <row r="360" spans="1:60" s="141" customFormat="1" ht="36" customHeight="1" x14ac:dyDescent="0.2">
      <c r="A360" s="134" t="s">
        <v>15576</v>
      </c>
      <c r="B360" s="5" t="s">
        <v>15577</v>
      </c>
      <c r="C360" s="193" t="s">
        <v>15580</v>
      </c>
      <c r="D360" s="95"/>
      <c r="E360" s="42">
        <v>2762163.21</v>
      </c>
      <c r="F360" s="724">
        <f t="shared" si="6"/>
        <v>1348793816.5499992</v>
      </c>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276"/>
      <c r="AF360" s="276"/>
      <c r="AG360" s="276"/>
      <c r="AH360" s="276"/>
      <c r="AI360" s="276"/>
      <c r="AJ360" s="276"/>
      <c r="AK360" s="276"/>
      <c r="AL360" s="276"/>
      <c r="AM360" s="276"/>
      <c r="AN360" s="276"/>
      <c r="AO360" s="276"/>
      <c r="AP360" s="276"/>
      <c r="AQ360" s="276"/>
      <c r="AR360" s="276"/>
      <c r="AS360" s="276"/>
      <c r="AT360" s="276"/>
      <c r="AU360" s="276"/>
      <c r="AV360" s="276"/>
      <c r="AW360" s="276"/>
      <c r="AX360" s="276"/>
      <c r="AY360" s="276"/>
      <c r="AZ360" s="276"/>
      <c r="BA360" s="276"/>
      <c r="BB360" s="276"/>
      <c r="BC360" s="276"/>
      <c r="BD360" s="276"/>
      <c r="BE360" s="276"/>
      <c r="BF360" s="276"/>
      <c r="BG360" s="276"/>
      <c r="BH360" s="276"/>
    </row>
    <row r="361" spans="1:60" s="141" customFormat="1" ht="36" customHeight="1" x14ac:dyDescent="0.2">
      <c r="A361" s="134">
        <v>44669</v>
      </c>
      <c r="B361" s="5">
        <v>34134</v>
      </c>
      <c r="C361" s="193" t="s">
        <v>15606</v>
      </c>
      <c r="D361" s="95"/>
      <c r="E361" s="42">
        <v>44341602.020000003</v>
      </c>
      <c r="F361" s="724">
        <f t="shared" si="6"/>
        <v>1304452214.5299993</v>
      </c>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76"/>
      <c r="AE361" s="276"/>
      <c r="AF361" s="276"/>
      <c r="AG361" s="276"/>
      <c r="AH361" s="276"/>
      <c r="AI361" s="276"/>
      <c r="AJ361" s="276"/>
      <c r="AK361" s="276"/>
      <c r="AL361" s="276"/>
      <c r="AM361" s="276"/>
      <c r="AN361" s="276"/>
      <c r="AO361" s="276"/>
      <c r="AP361" s="276"/>
      <c r="AQ361" s="276"/>
      <c r="AR361" s="276"/>
      <c r="AS361" s="276"/>
      <c r="AT361" s="276"/>
      <c r="AU361" s="276"/>
      <c r="AV361" s="276"/>
      <c r="AW361" s="276"/>
      <c r="AX361" s="276"/>
      <c r="AY361" s="276"/>
      <c r="AZ361" s="276"/>
      <c r="BA361" s="276"/>
      <c r="BB361" s="276"/>
      <c r="BC361" s="276"/>
      <c r="BD361" s="276"/>
      <c r="BE361" s="276"/>
      <c r="BF361" s="276"/>
      <c r="BG361" s="276"/>
      <c r="BH361" s="276"/>
    </row>
    <row r="362" spans="1:60" s="141" customFormat="1" ht="30.75" customHeight="1" x14ac:dyDescent="0.2">
      <c r="A362" s="134">
        <v>44669</v>
      </c>
      <c r="B362" s="5">
        <v>34135</v>
      </c>
      <c r="C362" s="193" t="s">
        <v>15607</v>
      </c>
      <c r="D362" s="95"/>
      <c r="E362" s="42">
        <v>541194.74</v>
      </c>
      <c r="F362" s="724">
        <f t="shared" si="6"/>
        <v>1303911019.7899992</v>
      </c>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76"/>
      <c r="AE362" s="276"/>
      <c r="AF362" s="276"/>
      <c r="AG362" s="276"/>
      <c r="AH362" s="276"/>
      <c r="AI362" s="276"/>
      <c r="AJ362" s="276"/>
      <c r="AK362" s="276"/>
      <c r="AL362" s="276"/>
      <c r="AM362" s="276"/>
      <c r="AN362" s="276"/>
      <c r="AO362" s="276"/>
      <c r="AP362" s="276"/>
      <c r="AQ362" s="276"/>
      <c r="AR362" s="276"/>
      <c r="AS362" s="276"/>
      <c r="AT362" s="276"/>
      <c r="AU362" s="276"/>
      <c r="AV362" s="276"/>
      <c r="AW362" s="276"/>
      <c r="AX362" s="276"/>
      <c r="AY362" s="276"/>
      <c r="AZ362" s="276"/>
      <c r="BA362" s="276"/>
      <c r="BB362" s="276"/>
      <c r="BC362" s="276"/>
      <c r="BD362" s="276"/>
      <c r="BE362" s="276"/>
      <c r="BF362" s="276"/>
      <c r="BG362" s="276"/>
      <c r="BH362" s="276"/>
    </row>
    <row r="363" spans="1:60" s="141" customFormat="1" ht="27.75" customHeight="1" x14ac:dyDescent="0.2">
      <c r="A363" s="134">
        <v>44669</v>
      </c>
      <c r="B363" s="5">
        <v>34136</v>
      </c>
      <c r="C363" s="193" t="s">
        <v>15608</v>
      </c>
      <c r="D363" s="265"/>
      <c r="E363" s="42">
        <v>1227238.8799999999</v>
      </c>
      <c r="F363" s="724">
        <f t="shared" si="6"/>
        <v>1302683780.9099991</v>
      </c>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76"/>
      <c r="AE363" s="276"/>
      <c r="AF363" s="276"/>
      <c r="AG363" s="276"/>
      <c r="AH363" s="276"/>
      <c r="AI363" s="276"/>
      <c r="AJ363" s="276"/>
      <c r="AK363" s="276"/>
      <c r="AL363" s="276"/>
      <c r="AM363" s="276"/>
      <c r="AN363" s="276"/>
      <c r="AO363" s="276"/>
      <c r="AP363" s="276"/>
      <c r="AQ363" s="276"/>
      <c r="AR363" s="276"/>
      <c r="AS363" s="276"/>
      <c r="AT363" s="276"/>
      <c r="AU363" s="276"/>
      <c r="AV363" s="276"/>
      <c r="AW363" s="276"/>
      <c r="AX363" s="276"/>
      <c r="AY363" s="276"/>
      <c r="AZ363" s="276"/>
      <c r="BA363" s="276"/>
      <c r="BB363" s="276"/>
      <c r="BC363" s="276"/>
      <c r="BD363" s="276"/>
      <c r="BE363" s="276"/>
      <c r="BF363" s="276"/>
      <c r="BG363" s="276"/>
      <c r="BH363" s="276"/>
    </row>
    <row r="364" spans="1:60" s="141" customFormat="1" ht="46.5" customHeight="1" x14ac:dyDescent="0.2">
      <c r="A364" s="134">
        <v>44669</v>
      </c>
      <c r="B364" s="5" t="s">
        <v>15609</v>
      </c>
      <c r="C364" s="193" t="s">
        <v>15610</v>
      </c>
      <c r="D364" s="95"/>
      <c r="E364" s="42">
        <v>32298450.620000001</v>
      </c>
      <c r="F364" s="724">
        <f t="shared" si="6"/>
        <v>1270385330.2899992</v>
      </c>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76"/>
      <c r="AE364" s="276"/>
      <c r="AF364" s="276"/>
      <c r="AG364" s="276"/>
      <c r="AH364" s="276"/>
      <c r="AI364" s="276"/>
      <c r="AJ364" s="276"/>
      <c r="AK364" s="276"/>
      <c r="AL364" s="276"/>
      <c r="AM364" s="276"/>
      <c r="AN364" s="276"/>
      <c r="AO364" s="276"/>
      <c r="AP364" s="276"/>
      <c r="AQ364" s="276"/>
      <c r="AR364" s="276"/>
      <c r="AS364" s="276"/>
      <c r="AT364" s="276"/>
      <c r="AU364" s="276"/>
      <c r="AV364" s="276"/>
      <c r="AW364" s="276"/>
      <c r="AX364" s="276"/>
      <c r="AY364" s="276"/>
      <c r="AZ364" s="276"/>
      <c r="BA364" s="276"/>
      <c r="BB364" s="276"/>
      <c r="BC364" s="276"/>
      <c r="BD364" s="276"/>
      <c r="BE364" s="276"/>
      <c r="BF364" s="276"/>
      <c r="BG364" s="276"/>
      <c r="BH364" s="276"/>
    </row>
    <row r="365" spans="1:60" s="141" customFormat="1" ht="27.75" customHeight="1" x14ac:dyDescent="0.2">
      <c r="A365" s="134">
        <v>44670</v>
      </c>
      <c r="B365" s="5">
        <v>34137</v>
      </c>
      <c r="C365" s="193" t="s">
        <v>15626</v>
      </c>
      <c r="D365" s="95"/>
      <c r="E365" s="42">
        <v>1957956.82</v>
      </c>
      <c r="F365" s="724">
        <f t="shared" si="6"/>
        <v>1268427373.4699993</v>
      </c>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76"/>
      <c r="AE365" s="276"/>
      <c r="AF365" s="276"/>
      <c r="AG365" s="276"/>
      <c r="AH365" s="276"/>
      <c r="AI365" s="276"/>
      <c r="AJ365" s="276"/>
      <c r="AK365" s="276"/>
      <c r="AL365" s="276"/>
      <c r="AM365" s="276"/>
      <c r="AN365" s="276"/>
      <c r="AO365" s="276"/>
      <c r="AP365" s="276"/>
      <c r="AQ365" s="276"/>
      <c r="AR365" s="276"/>
      <c r="AS365" s="276"/>
      <c r="AT365" s="276"/>
      <c r="AU365" s="276"/>
      <c r="AV365" s="276"/>
      <c r="AW365" s="276"/>
      <c r="AX365" s="276"/>
      <c r="AY365" s="276"/>
      <c r="AZ365" s="276"/>
      <c r="BA365" s="276"/>
      <c r="BB365" s="276"/>
      <c r="BC365" s="276"/>
      <c r="BD365" s="276"/>
      <c r="BE365" s="276"/>
      <c r="BF365" s="276"/>
      <c r="BG365" s="276"/>
      <c r="BH365" s="276"/>
    </row>
    <row r="366" spans="1:60" s="141" customFormat="1" ht="31.5" customHeight="1" x14ac:dyDescent="0.2">
      <c r="A366" s="134">
        <v>44670</v>
      </c>
      <c r="B366" s="5">
        <v>34138</v>
      </c>
      <c r="C366" s="193" t="s">
        <v>15627</v>
      </c>
      <c r="D366" s="95"/>
      <c r="E366" s="42">
        <v>123040.64</v>
      </c>
      <c r="F366" s="724">
        <f t="shared" si="6"/>
        <v>1268304332.8299992</v>
      </c>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76"/>
      <c r="AE366" s="276"/>
      <c r="AF366" s="276"/>
      <c r="AG366" s="276"/>
      <c r="AH366" s="276"/>
      <c r="AI366" s="276"/>
      <c r="AJ366" s="276"/>
      <c r="AK366" s="276"/>
      <c r="AL366" s="276"/>
      <c r="AM366" s="276"/>
      <c r="AN366" s="276"/>
      <c r="AO366" s="276"/>
      <c r="AP366" s="276"/>
      <c r="AQ366" s="276"/>
      <c r="AR366" s="276"/>
      <c r="AS366" s="276"/>
      <c r="AT366" s="276"/>
      <c r="AU366" s="276"/>
      <c r="AV366" s="276"/>
      <c r="AW366" s="276"/>
      <c r="AX366" s="276"/>
      <c r="AY366" s="276"/>
      <c r="AZ366" s="276"/>
      <c r="BA366" s="276"/>
      <c r="BB366" s="276"/>
      <c r="BC366" s="276"/>
      <c r="BD366" s="276"/>
      <c r="BE366" s="276"/>
      <c r="BF366" s="276"/>
      <c r="BG366" s="276"/>
      <c r="BH366" s="276"/>
    </row>
    <row r="367" spans="1:60" s="141" customFormat="1" ht="36.75" customHeight="1" x14ac:dyDescent="0.2">
      <c r="A367" s="134">
        <v>44670</v>
      </c>
      <c r="B367" s="5">
        <v>34139</v>
      </c>
      <c r="C367" s="193" t="s">
        <v>15628</v>
      </c>
      <c r="D367" s="95"/>
      <c r="E367" s="42">
        <v>146067093.25</v>
      </c>
      <c r="F367" s="724">
        <f t="shared" si="6"/>
        <v>1122237239.5799992</v>
      </c>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276"/>
      <c r="AF367" s="276"/>
      <c r="AG367" s="276"/>
      <c r="AH367" s="276"/>
      <c r="AI367" s="276"/>
      <c r="AJ367" s="276"/>
      <c r="AK367" s="276"/>
      <c r="AL367" s="276"/>
      <c r="AM367" s="276"/>
      <c r="AN367" s="276"/>
      <c r="AO367" s="276"/>
      <c r="AP367" s="276"/>
      <c r="AQ367" s="276"/>
      <c r="AR367" s="276"/>
      <c r="AS367" s="276"/>
      <c r="AT367" s="276"/>
      <c r="AU367" s="276"/>
      <c r="AV367" s="276"/>
      <c r="AW367" s="276"/>
      <c r="AX367" s="276"/>
      <c r="AY367" s="276"/>
      <c r="AZ367" s="276"/>
      <c r="BA367" s="276"/>
      <c r="BB367" s="276"/>
      <c r="BC367" s="276"/>
      <c r="BD367" s="276"/>
      <c r="BE367" s="276"/>
      <c r="BF367" s="276"/>
      <c r="BG367" s="276"/>
      <c r="BH367" s="276"/>
    </row>
    <row r="368" spans="1:60" s="141" customFormat="1" ht="39.75" customHeight="1" x14ac:dyDescent="0.2">
      <c r="A368" s="134">
        <v>44670</v>
      </c>
      <c r="B368" s="5">
        <v>34140</v>
      </c>
      <c r="C368" s="193" t="s">
        <v>15629</v>
      </c>
      <c r="D368" s="95"/>
      <c r="E368" s="42">
        <v>42330524.560000002</v>
      </c>
      <c r="F368" s="724">
        <f t="shared" si="6"/>
        <v>1079906715.0199993</v>
      </c>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76"/>
      <c r="AE368" s="276"/>
      <c r="AF368" s="276"/>
      <c r="AG368" s="276"/>
      <c r="AH368" s="276"/>
      <c r="AI368" s="276"/>
      <c r="AJ368" s="276"/>
      <c r="AK368" s="276"/>
      <c r="AL368" s="276"/>
      <c r="AM368" s="276"/>
      <c r="AN368" s="276"/>
      <c r="AO368" s="276"/>
      <c r="AP368" s="276"/>
      <c r="AQ368" s="276"/>
      <c r="AR368" s="276"/>
      <c r="AS368" s="276"/>
      <c r="AT368" s="276"/>
      <c r="AU368" s="276"/>
      <c r="AV368" s="276"/>
      <c r="AW368" s="276"/>
      <c r="AX368" s="276"/>
      <c r="AY368" s="276"/>
      <c r="AZ368" s="276"/>
      <c r="BA368" s="276"/>
      <c r="BB368" s="276"/>
      <c r="BC368" s="276"/>
      <c r="BD368" s="276"/>
      <c r="BE368" s="276"/>
      <c r="BF368" s="276"/>
      <c r="BG368" s="276"/>
      <c r="BH368" s="276"/>
    </row>
    <row r="369" spans="1:60" s="141" customFormat="1" ht="36.75" customHeight="1" x14ac:dyDescent="0.2">
      <c r="A369" s="134">
        <v>44670</v>
      </c>
      <c r="B369" s="5" t="s">
        <v>15630</v>
      </c>
      <c r="C369" s="193" t="s">
        <v>15632</v>
      </c>
      <c r="D369" s="95"/>
      <c r="E369" s="42">
        <v>6265451.4400000004</v>
      </c>
      <c r="F369" s="724">
        <f t="shared" si="6"/>
        <v>1073641263.5799992</v>
      </c>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76"/>
      <c r="AE369" s="276"/>
      <c r="AF369" s="276"/>
      <c r="AG369" s="276"/>
      <c r="AH369" s="276"/>
      <c r="AI369" s="276"/>
      <c r="AJ369" s="276"/>
      <c r="AK369" s="276"/>
      <c r="AL369" s="276"/>
      <c r="AM369" s="276"/>
      <c r="AN369" s="276"/>
      <c r="AO369" s="276"/>
      <c r="AP369" s="276"/>
      <c r="AQ369" s="276"/>
      <c r="AR369" s="276"/>
      <c r="AS369" s="276"/>
      <c r="AT369" s="276"/>
      <c r="AU369" s="276"/>
      <c r="AV369" s="276"/>
      <c r="AW369" s="276"/>
      <c r="AX369" s="276"/>
      <c r="AY369" s="276"/>
      <c r="AZ369" s="276"/>
      <c r="BA369" s="276"/>
      <c r="BB369" s="276"/>
      <c r="BC369" s="276"/>
      <c r="BD369" s="276"/>
      <c r="BE369" s="276"/>
      <c r="BF369" s="276"/>
      <c r="BG369" s="276"/>
      <c r="BH369" s="276"/>
    </row>
    <row r="370" spans="1:60" s="141" customFormat="1" ht="51.75" customHeight="1" x14ac:dyDescent="0.2">
      <c r="A370" s="134">
        <v>44670</v>
      </c>
      <c r="B370" s="5" t="s">
        <v>15631</v>
      </c>
      <c r="C370" s="193" t="s">
        <v>15633</v>
      </c>
      <c r="D370" s="265"/>
      <c r="E370" s="42">
        <v>112180495.75</v>
      </c>
      <c r="F370" s="724">
        <f t="shared" si="6"/>
        <v>961460767.82999921</v>
      </c>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76"/>
      <c r="AE370" s="276"/>
      <c r="AF370" s="276"/>
      <c r="AG370" s="276"/>
      <c r="AH370" s="276"/>
      <c r="AI370" s="276"/>
      <c r="AJ370" s="276"/>
      <c r="AK370" s="276"/>
      <c r="AL370" s="276"/>
      <c r="AM370" s="276"/>
      <c r="AN370" s="276"/>
      <c r="AO370" s="276"/>
      <c r="AP370" s="276"/>
      <c r="AQ370" s="276"/>
      <c r="AR370" s="276"/>
      <c r="AS370" s="276"/>
      <c r="AT370" s="276"/>
      <c r="AU370" s="276"/>
      <c r="AV370" s="276"/>
      <c r="AW370" s="276"/>
      <c r="AX370" s="276"/>
      <c r="AY370" s="276"/>
      <c r="AZ370" s="276"/>
      <c r="BA370" s="276"/>
      <c r="BB370" s="276"/>
      <c r="BC370" s="276"/>
      <c r="BD370" s="276"/>
      <c r="BE370" s="276"/>
      <c r="BF370" s="276"/>
      <c r="BG370" s="276"/>
      <c r="BH370" s="276"/>
    </row>
    <row r="371" spans="1:60" s="141" customFormat="1" ht="28.5" customHeight="1" x14ac:dyDescent="0.2">
      <c r="A371" s="134">
        <v>44672</v>
      </c>
      <c r="B371" s="1131" t="s">
        <v>15721</v>
      </c>
      <c r="C371" s="193" t="s">
        <v>15722</v>
      </c>
      <c r="D371" s="95"/>
      <c r="E371" s="42">
        <v>1410998.23</v>
      </c>
      <c r="F371" s="724">
        <f t="shared" si="6"/>
        <v>960049769.59999919</v>
      </c>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76"/>
      <c r="AE371" s="276"/>
      <c r="AF371" s="276"/>
      <c r="AG371" s="276"/>
      <c r="AH371" s="276"/>
      <c r="AI371" s="276"/>
      <c r="AJ371" s="276"/>
      <c r="AK371" s="276"/>
      <c r="AL371" s="276"/>
      <c r="AM371" s="276"/>
      <c r="AN371" s="276"/>
      <c r="AO371" s="276"/>
      <c r="AP371" s="276"/>
      <c r="AQ371" s="276"/>
      <c r="AR371" s="276"/>
      <c r="AS371" s="276"/>
      <c r="AT371" s="276"/>
      <c r="AU371" s="276"/>
      <c r="AV371" s="276"/>
      <c r="AW371" s="276"/>
      <c r="AX371" s="276"/>
      <c r="AY371" s="276"/>
      <c r="AZ371" s="276"/>
      <c r="BA371" s="276"/>
      <c r="BB371" s="276"/>
      <c r="BC371" s="276"/>
      <c r="BD371" s="276"/>
      <c r="BE371" s="276"/>
      <c r="BF371" s="276"/>
      <c r="BG371" s="276"/>
      <c r="BH371" s="276"/>
    </row>
    <row r="372" spans="1:60" s="141" customFormat="1" ht="40.5" customHeight="1" x14ac:dyDescent="0.2">
      <c r="A372" s="1094">
        <v>44676</v>
      </c>
      <c r="B372" s="5">
        <v>34141</v>
      </c>
      <c r="C372" s="193" t="s">
        <v>15764</v>
      </c>
      <c r="D372" s="95"/>
      <c r="E372" s="42">
        <v>2607223.09</v>
      </c>
      <c r="F372" s="724">
        <f t="shared" si="6"/>
        <v>957442546.50999916</v>
      </c>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76"/>
      <c r="AE372" s="276"/>
      <c r="AF372" s="276"/>
      <c r="AG372" s="276"/>
      <c r="AH372" s="276"/>
      <c r="AI372" s="276"/>
      <c r="AJ372" s="276"/>
      <c r="AK372" s="276"/>
      <c r="AL372" s="276"/>
      <c r="AM372" s="276"/>
      <c r="AN372" s="276"/>
      <c r="AO372" s="276"/>
      <c r="AP372" s="276"/>
      <c r="AQ372" s="276"/>
      <c r="AR372" s="276"/>
      <c r="AS372" s="276"/>
      <c r="AT372" s="276"/>
      <c r="AU372" s="276"/>
      <c r="AV372" s="276"/>
      <c r="AW372" s="276"/>
      <c r="AX372" s="276"/>
      <c r="AY372" s="276"/>
      <c r="AZ372" s="276"/>
      <c r="BA372" s="276"/>
      <c r="BB372" s="276"/>
      <c r="BC372" s="276"/>
      <c r="BD372" s="276"/>
      <c r="BE372" s="276"/>
      <c r="BF372" s="276"/>
      <c r="BG372" s="276"/>
      <c r="BH372" s="276"/>
    </row>
    <row r="373" spans="1:60" s="141" customFormat="1" ht="35.25" customHeight="1" x14ac:dyDescent="0.2">
      <c r="A373" s="1094">
        <v>44676</v>
      </c>
      <c r="B373" s="5">
        <v>34142</v>
      </c>
      <c r="C373" s="193" t="s">
        <v>15765</v>
      </c>
      <c r="D373" s="95"/>
      <c r="E373" s="42">
        <v>4800</v>
      </c>
      <c r="F373" s="724">
        <f t="shared" si="6"/>
        <v>957437746.50999916</v>
      </c>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c r="AK373" s="276"/>
      <c r="AL373" s="276"/>
      <c r="AM373" s="276"/>
      <c r="AN373" s="276"/>
      <c r="AO373" s="276"/>
      <c r="AP373" s="276"/>
      <c r="AQ373" s="276"/>
      <c r="AR373" s="276"/>
      <c r="AS373" s="276"/>
      <c r="AT373" s="276"/>
      <c r="AU373" s="276"/>
      <c r="AV373" s="276"/>
      <c r="AW373" s="276"/>
      <c r="AX373" s="276"/>
      <c r="AY373" s="276"/>
      <c r="AZ373" s="276"/>
      <c r="BA373" s="276"/>
      <c r="BB373" s="276"/>
      <c r="BC373" s="276"/>
      <c r="BD373" s="276"/>
      <c r="BE373" s="276"/>
      <c r="BF373" s="276"/>
      <c r="BG373" s="276"/>
      <c r="BH373" s="276"/>
    </row>
    <row r="374" spans="1:60" s="141" customFormat="1" ht="24" customHeight="1" x14ac:dyDescent="0.2">
      <c r="A374" s="1094">
        <v>44676</v>
      </c>
      <c r="B374" s="5" t="s">
        <v>15763</v>
      </c>
      <c r="C374" s="193" t="s">
        <v>41</v>
      </c>
      <c r="D374" s="95"/>
      <c r="E374" s="42">
        <v>0</v>
      </c>
      <c r="F374" s="724">
        <f t="shared" si="6"/>
        <v>957437746.50999916</v>
      </c>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276"/>
      <c r="AF374" s="276"/>
      <c r="AG374" s="276"/>
      <c r="AH374" s="276"/>
      <c r="AI374" s="276"/>
      <c r="AJ374" s="276"/>
      <c r="AK374" s="276"/>
      <c r="AL374" s="276"/>
      <c r="AM374" s="276"/>
      <c r="AN374" s="276"/>
      <c r="AO374" s="276"/>
      <c r="AP374" s="276"/>
      <c r="AQ374" s="276"/>
      <c r="AR374" s="276"/>
      <c r="AS374" s="276"/>
      <c r="AT374" s="276"/>
      <c r="AU374" s="276"/>
      <c r="AV374" s="276"/>
      <c r="AW374" s="276"/>
      <c r="AX374" s="276"/>
      <c r="AY374" s="276"/>
      <c r="AZ374" s="276"/>
      <c r="BA374" s="276"/>
      <c r="BB374" s="276"/>
      <c r="BC374" s="276"/>
      <c r="BD374" s="276"/>
      <c r="BE374" s="276"/>
      <c r="BF374" s="276"/>
      <c r="BG374" s="276"/>
      <c r="BH374" s="276"/>
    </row>
    <row r="375" spans="1:60" s="141" customFormat="1" ht="24" customHeight="1" x14ac:dyDescent="0.2">
      <c r="A375" s="1094">
        <v>44677</v>
      </c>
      <c r="B375" s="5">
        <v>34143</v>
      </c>
      <c r="C375" s="193" t="s">
        <v>41</v>
      </c>
      <c r="D375" s="95"/>
      <c r="E375" s="42">
        <v>0</v>
      </c>
      <c r="F375" s="724">
        <f t="shared" si="6"/>
        <v>957437746.50999916</v>
      </c>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76"/>
      <c r="AE375" s="276"/>
      <c r="AF375" s="276"/>
      <c r="AG375" s="276"/>
      <c r="AH375" s="276"/>
      <c r="AI375" s="276"/>
      <c r="AJ375" s="276"/>
      <c r="AK375" s="276"/>
      <c r="AL375" s="276"/>
      <c r="AM375" s="276"/>
      <c r="AN375" s="276"/>
      <c r="AO375" s="276"/>
      <c r="AP375" s="276"/>
      <c r="AQ375" s="276"/>
      <c r="AR375" s="276"/>
      <c r="AS375" s="276"/>
      <c r="AT375" s="276"/>
      <c r="AU375" s="276"/>
      <c r="AV375" s="276"/>
      <c r="AW375" s="276"/>
      <c r="AX375" s="276"/>
      <c r="AY375" s="276"/>
      <c r="AZ375" s="276"/>
      <c r="BA375" s="276"/>
      <c r="BB375" s="276"/>
      <c r="BC375" s="276"/>
      <c r="BD375" s="276"/>
      <c r="BE375" s="276"/>
      <c r="BF375" s="276"/>
      <c r="BG375" s="276"/>
      <c r="BH375" s="276"/>
    </row>
    <row r="376" spans="1:60" s="141" customFormat="1" ht="41.25" customHeight="1" x14ac:dyDescent="0.2">
      <c r="A376" s="1094">
        <v>44678</v>
      </c>
      <c r="B376" s="5" t="s">
        <v>15769</v>
      </c>
      <c r="C376" s="193" t="s">
        <v>15770</v>
      </c>
      <c r="D376" s="95"/>
      <c r="E376" s="42">
        <v>3044031.02</v>
      </c>
      <c r="F376" s="724">
        <f t="shared" si="6"/>
        <v>954393715.48999918</v>
      </c>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276"/>
      <c r="AF376" s="276"/>
      <c r="AG376" s="276"/>
      <c r="AH376" s="276"/>
      <c r="AI376" s="276"/>
      <c r="AJ376" s="276"/>
      <c r="AK376" s="276"/>
      <c r="AL376" s="276"/>
      <c r="AM376" s="276"/>
      <c r="AN376" s="276"/>
      <c r="AO376" s="276"/>
      <c r="AP376" s="276"/>
      <c r="AQ376" s="276"/>
      <c r="AR376" s="276"/>
      <c r="AS376" s="276"/>
      <c r="AT376" s="276"/>
      <c r="AU376" s="276"/>
      <c r="AV376" s="276"/>
      <c r="AW376" s="276"/>
      <c r="AX376" s="276"/>
      <c r="AY376" s="276"/>
      <c r="AZ376" s="276"/>
      <c r="BA376" s="276"/>
      <c r="BB376" s="276"/>
      <c r="BC376" s="276"/>
      <c r="BD376" s="276"/>
      <c r="BE376" s="276"/>
      <c r="BF376" s="276"/>
      <c r="BG376" s="276"/>
      <c r="BH376" s="276"/>
    </row>
    <row r="377" spans="1:60" s="141" customFormat="1" ht="58.5" customHeight="1" x14ac:dyDescent="0.2">
      <c r="A377" s="1094">
        <v>44679</v>
      </c>
      <c r="B377" s="5">
        <v>34144</v>
      </c>
      <c r="C377" s="193" t="s">
        <v>15832</v>
      </c>
      <c r="D377" s="95"/>
      <c r="E377" s="42">
        <v>1433436.84</v>
      </c>
      <c r="F377" s="724">
        <f t="shared" si="6"/>
        <v>952960278.64999914</v>
      </c>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276"/>
      <c r="AF377" s="276"/>
      <c r="AG377" s="276"/>
      <c r="AH377" s="276"/>
      <c r="AI377" s="276"/>
      <c r="AJ377" s="276"/>
      <c r="AK377" s="276"/>
      <c r="AL377" s="276"/>
      <c r="AM377" s="276"/>
      <c r="AN377" s="276"/>
      <c r="AO377" s="276"/>
      <c r="AP377" s="276"/>
      <c r="AQ377" s="276"/>
      <c r="AR377" s="276"/>
      <c r="AS377" s="276"/>
      <c r="AT377" s="276"/>
      <c r="AU377" s="276"/>
      <c r="AV377" s="276"/>
      <c r="AW377" s="276"/>
      <c r="AX377" s="276"/>
      <c r="AY377" s="276"/>
      <c r="AZ377" s="276"/>
      <c r="BA377" s="276"/>
      <c r="BB377" s="276"/>
      <c r="BC377" s="276"/>
      <c r="BD377" s="276"/>
      <c r="BE377" s="276"/>
      <c r="BF377" s="276"/>
      <c r="BG377" s="276"/>
      <c r="BH377" s="276"/>
    </row>
    <row r="378" spans="1:60" s="141" customFormat="1" ht="35.25" customHeight="1" x14ac:dyDescent="0.2">
      <c r="A378" s="1094">
        <v>44679</v>
      </c>
      <c r="B378" s="5" t="s">
        <v>15833</v>
      </c>
      <c r="C378" s="193" t="s">
        <v>15834</v>
      </c>
      <c r="D378" s="95"/>
      <c r="E378" s="42">
        <v>2600354.42</v>
      </c>
      <c r="F378" s="724">
        <f t="shared" si="6"/>
        <v>950359924.22999918</v>
      </c>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76"/>
      <c r="AE378" s="276"/>
      <c r="AF378" s="276"/>
      <c r="AG378" s="276"/>
      <c r="AH378" s="276"/>
      <c r="AI378" s="276"/>
      <c r="AJ378" s="276"/>
      <c r="AK378" s="276"/>
      <c r="AL378" s="276"/>
      <c r="AM378" s="276"/>
      <c r="AN378" s="276"/>
      <c r="AO378" s="276"/>
      <c r="AP378" s="276"/>
      <c r="AQ378" s="276"/>
      <c r="AR378" s="276"/>
      <c r="AS378" s="276"/>
      <c r="AT378" s="276"/>
      <c r="AU378" s="276"/>
      <c r="AV378" s="276"/>
      <c r="AW378" s="276"/>
      <c r="AX378" s="276"/>
      <c r="AY378" s="276"/>
      <c r="AZ378" s="276"/>
      <c r="BA378" s="276"/>
      <c r="BB378" s="276"/>
      <c r="BC378" s="276"/>
      <c r="BD378" s="276"/>
      <c r="BE378" s="276"/>
      <c r="BF378" s="276"/>
      <c r="BG378" s="276"/>
      <c r="BH378" s="276"/>
    </row>
    <row r="379" spans="1:60" s="141" customFormat="1" ht="57.75" customHeight="1" x14ac:dyDescent="0.2">
      <c r="A379" s="1094">
        <v>44680</v>
      </c>
      <c r="B379" s="5">
        <v>34145</v>
      </c>
      <c r="C379" s="193" t="s">
        <v>15835</v>
      </c>
      <c r="D379" s="95"/>
      <c r="E379" s="42">
        <v>214540</v>
      </c>
      <c r="F379" s="724">
        <f>F378-E379</f>
        <v>950145384.22999918</v>
      </c>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276"/>
      <c r="AF379" s="276"/>
      <c r="AG379" s="276"/>
      <c r="AH379" s="276"/>
      <c r="AI379" s="276"/>
      <c r="AJ379" s="276"/>
      <c r="AK379" s="276"/>
      <c r="AL379" s="276"/>
      <c r="AM379" s="276"/>
      <c r="AN379" s="276"/>
      <c r="AO379" s="276"/>
      <c r="AP379" s="276"/>
      <c r="AQ379" s="276"/>
      <c r="AR379" s="276"/>
      <c r="AS379" s="276"/>
      <c r="AT379" s="276"/>
      <c r="AU379" s="276"/>
      <c r="AV379" s="276"/>
      <c r="AW379" s="276"/>
      <c r="AX379" s="276"/>
      <c r="AY379" s="276"/>
      <c r="AZ379" s="276"/>
      <c r="BA379" s="276"/>
      <c r="BB379" s="276"/>
      <c r="BC379" s="276"/>
      <c r="BD379" s="276"/>
      <c r="BE379" s="276"/>
      <c r="BF379" s="276"/>
      <c r="BG379" s="276"/>
      <c r="BH379" s="276"/>
    </row>
    <row r="380" spans="1:60" s="141" customFormat="1" ht="15" customHeight="1" x14ac:dyDescent="0.2">
      <c r="A380" s="1125"/>
      <c r="B380" s="28"/>
      <c r="C380" s="35"/>
      <c r="D380" s="121"/>
      <c r="E380" s="32"/>
      <c r="F380" s="1029"/>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76"/>
      <c r="AE380" s="276"/>
      <c r="AF380" s="276"/>
      <c r="AG380" s="276"/>
      <c r="AH380" s="276"/>
      <c r="AI380" s="276"/>
      <c r="AJ380" s="276"/>
      <c r="AK380" s="276"/>
      <c r="AL380" s="276"/>
      <c r="AM380" s="276"/>
      <c r="AN380" s="276"/>
      <c r="AO380" s="276"/>
      <c r="AP380" s="276"/>
      <c r="AQ380" s="276"/>
      <c r="AR380" s="276"/>
      <c r="AS380" s="276"/>
      <c r="AT380" s="276"/>
      <c r="AU380" s="276"/>
      <c r="AV380" s="276"/>
      <c r="AW380" s="276"/>
      <c r="AX380" s="276"/>
      <c r="AY380" s="276"/>
      <c r="AZ380" s="276"/>
      <c r="BA380" s="276"/>
      <c r="BB380" s="276"/>
      <c r="BC380" s="276"/>
      <c r="BD380" s="276"/>
      <c r="BE380" s="276"/>
      <c r="BF380" s="276"/>
      <c r="BG380" s="276"/>
      <c r="BH380" s="276"/>
    </row>
    <row r="381" spans="1:60" s="141" customFormat="1" ht="15" customHeight="1" x14ac:dyDescent="0.2">
      <c r="A381" s="1125"/>
      <c r="B381" s="28"/>
      <c r="C381" s="35"/>
      <c r="D381" s="121"/>
      <c r="E381" s="32"/>
      <c r="F381" s="1029"/>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76"/>
      <c r="AE381" s="276"/>
      <c r="AF381" s="276"/>
      <c r="AG381" s="276"/>
      <c r="AH381" s="276"/>
      <c r="AI381" s="276"/>
      <c r="AJ381" s="276"/>
      <c r="AK381" s="276"/>
      <c r="AL381" s="276"/>
      <c r="AM381" s="276"/>
      <c r="AN381" s="276"/>
      <c r="AO381" s="276"/>
      <c r="AP381" s="276"/>
      <c r="AQ381" s="276"/>
      <c r="AR381" s="276"/>
      <c r="AS381" s="276"/>
      <c r="AT381" s="276"/>
      <c r="AU381" s="276"/>
      <c r="AV381" s="276"/>
      <c r="AW381" s="276"/>
      <c r="AX381" s="276"/>
      <c r="AY381" s="276"/>
      <c r="AZ381" s="276"/>
      <c r="BA381" s="276"/>
      <c r="BB381" s="276"/>
      <c r="BC381" s="276"/>
      <c r="BD381" s="276"/>
      <c r="BE381" s="276"/>
      <c r="BF381" s="276"/>
      <c r="BG381" s="276"/>
      <c r="BH381" s="276"/>
    </row>
    <row r="382" spans="1:60" s="141" customFormat="1" ht="15" customHeight="1" x14ac:dyDescent="0.2">
      <c r="A382" s="1125"/>
      <c r="B382" s="28"/>
      <c r="C382" s="35"/>
      <c r="D382" s="121"/>
      <c r="E382" s="32"/>
      <c r="F382" s="1029"/>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276"/>
      <c r="AF382" s="276"/>
      <c r="AG382" s="276"/>
      <c r="AH382" s="276"/>
      <c r="AI382" s="276"/>
      <c r="AJ382" s="276"/>
      <c r="AK382" s="276"/>
      <c r="AL382" s="276"/>
      <c r="AM382" s="276"/>
      <c r="AN382" s="276"/>
      <c r="AO382" s="276"/>
      <c r="AP382" s="276"/>
      <c r="AQ382" s="276"/>
      <c r="AR382" s="276"/>
      <c r="AS382" s="276"/>
      <c r="AT382" s="276"/>
      <c r="AU382" s="276"/>
      <c r="AV382" s="276"/>
      <c r="AW382" s="276"/>
      <c r="AX382" s="276"/>
      <c r="AY382" s="276"/>
      <c r="AZ382" s="276"/>
      <c r="BA382" s="276"/>
      <c r="BB382" s="276"/>
      <c r="BC382" s="276"/>
      <c r="BD382" s="276"/>
      <c r="BE382" s="276"/>
      <c r="BF382" s="276"/>
      <c r="BG382" s="276"/>
      <c r="BH382" s="276"/>
    </row>
    <row r="383" spans="1:60" s="141" customFormat="1" ht="15" customHeight="1" x14ac:dyDescent="0.2">
      <c r="A383" s="1125"/>
      <c r="B383" s="28"/>
      <c r="C383" s="35"/>
      <c r="D383" s="121"/>
      <c r="E383" s="32"/>
      <c r="F383" s="1029"/>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276"/>
      <c r="AF383" s="276"/>
      <c r="AG383" s="276"/>
      <c r="AH383" s="276"/>
      <c r="AI383" s="276"/>
      <c r="AJ383" s="276"/>
      <c r="AK383" s="276"/>
      <c r="AL383" s="276"/>
      <c r="AM383" s="276"/>
      <c r="AN383" s="276"/>
      <c r="AO383" s="276"/>
      <c r="AP383" s="276"/>
      <c r="AQ383" s="276"/>
      <c r="AR383" s="276"/>
      <c r="AS383" s="276"/>
      <c r="AT383" s="276"/>
      <c r="AU383" s="276"/>
      <c r="AV383" s="276"/>
      <c r="AW383" s="276"/>
      <c r="AX383" s="276"/>
      <c r="AY383" s="276"/>
      <c r="AZ383" s="276"/>
      <c r="BA383" s="276"/>
      <c r="BB383" s="276"/>
      <c r="BC383" s="276"/>
      <c r="BD383" s="276"/>
      <c r="BE383" s="276"/>
      <c r="BF383" s="276"/>
      <c r="BG383" s="276"/>
      <c r="BH383" s="276"/>
    </row>
    <row r="384" spans="1:60" s="141" customFormat="1" ht="15" customHeight="1" x14ac:dyDescent="0.2">
      <c r="A384" s="1125"/>
      <c r="B384" s="28"/>
      <c r="C384" s="35"/>
      <c r="D384" s="121"/>
      <c r="E384" s="32"/>
      <c r="F384" s="1029"/>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76"/>
      <c r="AE384" s="276"/>
      <c r="AF384" s="276"/>
      <c r="AG384" s="276"/>
      <c r="AH384" s="276"/>
      <c r="AI384" s="276"/>
      <c r="AJ384" s="276"/>
      <c r="AK384" s="276"/>
      <c r="AL384" s="276"/>
      <c r="AM384" s="276"/>
      <c r="AN384" s="276"/>
      <c r="AO384" s="276"/>
      <c r="AP384" s="276"/>
      <c r="AQ384" s="276"/>
      <c r="AR384" s="276"/>
      <c r="AS384" s="276"/>
      <c r="AT384" s="276"/>
      <c r="AU384" s="276"/>
      <c r="AV384" s="276"/>
      <c r="AW384" s="276"/>
      <c r="AX384" s="276"/>
      <c r="AY384" s="276"/>
      <c r="AZ384" s="276"/>
      <c r="BA384" s="276"/>
      <c r="BB384" s="276"/>
      <c r="BC384" s="276"/>
      <c r="BD384" s="276"/>
      <c r="BE384" s="276"/>
      <c r="BF384" s="276"/>
      <c r="BG384" s="276"/>
      <c r="BH384" s="276"/>
    </row>
    <row r="385" spans="1:60" s="141" customFormat="1" ht="15" customHeight="1" x14ac:dyDescent="0.2">
      <c r="A385" s="1125"/>
      <c r="B385" s="28"/>
      <c r="C385" s="35"/>
      <c r="D385" s="121"/>
      <c r="E385" s="32"/>
      <c r="F385" s="1029"/>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276"/>
      <c r="AF385" s="276"/>
      <c r="AG385" s="276"/>
      <c r="AH385" s="276"/>
      <c r="AI385" s="276"/>
      <c r="AJ385" s="276"/>
      <c r="AK385" s="276"/>
      <c r="AL385" s="276"/>
      <c r="AM385" s="276"/>
      <c r="AN385" s="276"/>
      <c r="AO385" s="276"/>
      <c r="AP385" s="276"/>
      <c r="AQ385" s="276"/>
      <c r="AR385" s="276"/>
      <c r="AS385" s="276"/>
      <c r="AT385" s="276"/>
      <c r="AU385" s="276"/>
      <c r="AV385" s="276"/>
      <c r="AW385" s="276"/>
      <c r="AX385" s="276"/>
      <c r="AY385" s="276"/>
      <c r="AZ385" s="276"/>
      <c r="BA385" s="276"/>
      <c r="BB385" s="276"/>
      <c r="BC385" s="276"/>
      <c r="BD385" s="276"/>
      <c r="BE385" s="276"/>
      <c r="BF385" s="276"/>
      <c r="BG385" s="276"/>
      <c r="BH385" s="276"/>
    </row>
    <row r="386" spans="1:60" s="141" customFormat="1" ht="15" customHeight="1" x14ac:dyDescent="0.2">
      <c r="A386" s="1125"/>
      <c r="B386" s="28"/>
      <c r="C386" s="35"/>
      <c r="D386" s="121"/>
      <c r="E386" s="32"/>
      <c r="F386" s="1029"/>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276"/>
      <c r="AF386" s="276"/>
      <c r="AG386" s="276"/>
      <c r="AH386" s="276"/>
      <c r="AI386" s="276"/>
      <c r="AJ386" s="276"/>
      <c r="AK386" s="276"/>
      <c r="AL386" s="276"/>
      <c r="AM386" s="276"/>
      <c r="AN386" s="276"/>
      <c r="AO386" s="276"/>
      <c r="AP386" s="276"/>
      <c r="AQ386" s="276"/>
      <c r="AR386" s="276"/>
      <c r="AS386" s="276"/>
      <c r="AT386" s="276"/>
      <c r="AU386" s="276"/>
      <c r="AV386" s="276"/>
      <c r="AW386" s="276"/>
      <c r="AX386" s="276"/>
      <c r="AY386" s="276"/>
      <c r="AZ386" s="276"/>
      <c r="BA386" s="276"/>
      <c r="BB386" s="276"/>
      <c r="BC386" s="276"/>
      <c r="BD386" s="276"/>
      <c r="BE386" s="276"/>
      <c r="BF386" s="276"/>
      <c r="BG386" s="276"/>
      <c r="BH386" s="276"/>
    </row>
    <row r="387" spans="1:60" s="141" customFormat="1" ht="15" customHeight="1" x14ac:dyDescent="0.2">
      <c r="A387" s="1125"/>
      <c r="B387" s="28"/>
      <c r="C387" s="35"/>
      <c r="D387" s="121"/>
      <c r="E387" s="32"/>
      <c r="F387" s="1029"/>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76"/>
      <c r="AE387" s="276"/>
      <c r="AF387" s="276"/>
      <c r="AG387" s="276"/>
      <c r="AH387" s="276"/>
      <c r="AI387" s="276"/>
      <c r="AJ387" s="276"/>
      <c r="AK387" s="276"/>
      <c r="AL387" s="276"/>
      <c r="AM387" s="276"/>
      <c r="AN387" s="276"/>
      <c r="AO387" s="276"/>
      <c r="AP387" s="276"/>
      <c r="AQ387" s="276"/>
      <c r="AR387" s="276"/>
      <c r="AS387" s="276"/>
      <c r="AT387" s="276"/>
      <c r="AU387" s="276"/>
      <c r="AV387" s="276"/>
      <c r="AW387" s="276"/>
      <c r="AX387" s="276"/>
      <c r="AY387" s="276"/>
      <c r="AZ387" s="276"/>
      <c r="BA387" s="276"/>
      <c r="BB387" s="276"/>
      <c r="BC387" s="276"/>
      <c r="BD387" s="276"/>
      <c r="BE387" s="276"/>
      <c r="BF387" s="276"/>
      <c r="BG387" s="276"/>
      <c r="BH387" s="276"/>
    </row>
    <row r="388" spans="1:60" s="141" customFormat="1" ht="15" customHeight="1" x14ac:dyDescent="0.2">
      <c r="A388" s="1125"/>
      <c r="B388" s="28"/>
      <c r="C388" s="35"/>
      <c r="D388" s="121"/>
      <c r="E388" s="32"/>
      <c r="F388" s="1029"/>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276"/>
      <c r="AF388" s="276"/>
      <c r="AG388" s="276"/>
      <c r="AH388" s="276"/>
      <c r="AI388" s="276"/>
      <c r="AJ388" s="276"/>
      <c r="AK388" s="276"/>
      <c r="AL388" s="276"/>
      <c r="AM388" s="276"/>
      <c r="AN388" s="276"/>
      <c r="AO388" s="276"/>
      <c r="AP388" s="276"/>
      <c r="AQ388" s="276"/>
      <c r="AR388" s="276"/>
      <c r="AS388" s="276"/>
      <c r="AT388" s="276"/>
      <c r="AU388" s="276"/>
      <c r="AV388" s="276"/>
      <c r="AW388" s="276"/>
      <c r="AX388" s="276"/>
      <c r="AY388" s="276"/>
      <c r="AZ388" s="276"/>
      <c r="BA388" s="276"/>
      <c r="BB388" s="276"/>
      <c r="BC388" s="276"/>
      <c r="BD388" s="276"/>
      <c r="BE388" s="276"/>
      <c r="BF388" s="276"/>
      <c r="BG388" s="276"/>
      <c r="BH388" s="276"/>
    </row>
    <row r="389" spans="1:60" s="141" customFormat="1" ht="15" customHeight="1" x14ac:dyDescent="0.2">
      <c r="A389" s="1125"/>
      <c r="B389" s="28"/>
      <c r="C389" s="35"/>
      <c r="D389" s="121"/>
      <c r="E389" s="32"/>
      <c r="F389" s="1029"/>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276"/>
      <c r="AE389" s="276"/>
      <c r="AF389" s="276"/>
      <c r="AG389" s="276"/>
      <c r="AH389" s="276"/>
      <c r="AI389" s="276"/>
      <c r="AJ389" s="276"/>
      <c r="AK389" s="276"/>
      <c r="AL389" s="276"/>
      <c r="AM389" s="276"/>
      <c r="AN389" s="276"/>
      <c r="AO389" s="276"/>
      <c r="AP389" s="276"/>
      <c r="AQ389" s="276"/>
      <c r="AR389" s="276"/>
      <c r="AS389" s="276"/>
      <c r="AT389" s="276"/>
      <c r="AU389" s="276"/>
      <c r="AV389" s="276"/>
      <c r="AW389" s="276"/>
      <c r="AX389" s="276"/>
      <c r="AY389" s="276"/>
      <c r="AZ389" s="276"/>
      <c r="BA389" s="276"/>
      <c r="BB389" s="276"/>
      <c r="BC389" s="276"/>
      <c r="BD389" s="276"/>
      <c r="BE389" s="276"/>
      <c r="BF389" s="276"/>
      <c r="BG389" s="276"/>
      <c r="BH389" s="276"/>
    </row>
    <row r="390" spans="1:60" s="141" customFormat="1" ht="15" customHeight="1" x14ac:dyDescent="0.2">
      <c r="A390" s="1125"/>
      <c r="B390" s="28"/>
      <c r="C390" s="35"/>
      <c r="D390" s="121"/>
      <c r="E390" s="32"/>
      <c r="F390" s="1029"/>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6"/>
      <c r="AD390" s="276"/>
      <c r="AE390" s="276"/>
      <c r="AF390" s="276"/>
      <c r="AG390" s="276"/>
      <c r="AH390" s="276"/>
      <c r="AI390" s="276"/>
      <c r="AJ390" s="276"/>
      <c r="AK390" s="276"/>
      <c r="AL390" s="276"/>
      <c r="AM390" s="276"/>
      <c r="AN390" s="276"/>
      <c r="AO390" s="276"/>
      <c r="AP390" s="276"/>
      <c r="AQ390" s="276"/>
      <c r="AR390" s="276"/>
      <c r="AS390" s="276"/>
      <c r="AT390" s="276"/>
      <c r="AU390" s="276"/>
      <c r="AV390" s="276"/>
      <c r="AW390" s="276"/>
      <c r="AX390" s="276"/>
      <c r="AY390" s="276"/>
      <c r="AZ390" s="276"/>
      <c r="BA390" s="276"/>
      <c r="BB390" s="276"/>
      <c r="BC390" s="276"/>
      <c r="BD390" s="276"/>
      <c r="BE390" s="276"/>
      <c r="BF390" s="276"/>
      <c r="BG390" s="276"/>
      <c r="BH390" s="276"/>
    </row>
    <row r="391" spans="1:60" s="141" customFormat="1" ht="15" customHeight="1" x14ac:dyDescent="0.2">
      <c r="A391" s="1125"/>
      <c r="B391" s="28"/>
      <c r="C391" s="35"/>
      <c r="D391" s="121"/>
      <c r="E391" s="32"/>
      <c r="F391" s="1029"/>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6"/>
      <c r="AD391" s="276"/>
      <c r="AE391" s="276"/>
      <c r="AF391" s="276"/>
      <c r="AG391" s="276"/>
      <c r="AH391" s="276"/>
      <c r="AI391" s="276"/>
      <c r="AJ391" s="276"/>
      <c r="AK391" s="276"/>
      <c r="AL391" s="276"/>
      <c r="AM391" s="276"/>
      <c r="AN391" s="276"/>
      <c r="AO391" s="276"/>
      <c r="AP391" s="276"/>
      <c r="AQ391" s="276"/>
      <c r="AR391" s="276"/>
      <c r="AS391" s="276"/>
      <c r="AT391" s="276"/>
      <c r="AU391" s="276"/>
      <c r="AV391" s="276"/>
      <c r="AW391" s="276"/>
      <c r="AX391" s="276"/>
      <c r="AY391" s="276"/>
      <c r="AZ391" s="276"/>
      <c r="BA391" s="276"/>
      <c r="BB391" s="276"/>
      <c r="BC391" s="276"/>
      <c r="BD391" s="276"/>
      <c r="BE391" s="276"/>
      <c r="BF391" s="276"/>
      <c r="BG391" s="276"/>
      <c r="BH391" s="276"/>
    </row>
    <row r="392" spans="1:60" s="141" customFormat="1" ht="15" customHeight="1" x14ac:dyDescent="0.2">
      <c r="A392" s="1125"/>
      <c r="B392" s="28"/>
      <c r="C392" s="35"/>
      <c r="D392" s="121"/>
      <c r="E392" s="32"/>
      <c r="F392" s="1029"/>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276"/>
      <c r="AF392" s="276"/>
      <c r="AG392" s="276"/>
      <c r="AH392" s="276"/>
      <c r="AI392" s="276"/>
      <c r="AJ392" s="276"/>
      <c r="AK392" s="276"/>
      <c r="AL392" s="276"/>
      <c r="AM392" s="276"/>
      <c r="AN392" s="276"/>
      <c r="AO392" s="276"/>
      <c r="AP392" s="276"/>
      <c r="AQ392" s="276"/>
      <c r="AR392" s="276"/>
      <c r="AS392" s="276"/>
      <c r="AT392" s="276"/>
      <c r="AU392" s="276"/>
      <c r="AV392" s="276"/>
      <c r="AW392" s="276"/>
      <c r="AX392" s="276"/>
      <c r="AY392" s="276"/>
      <c r="AZ392" s="276"/>
      <c r="BA392" s="276"/>
      <c r="BB392" s="276"/>
      <c r="BC392" s="276"/>
      <c r="BD392" s="276"/>
      <c r="BE392" s="276"/>
      <c r="BF392" s="276"/>
      <c r="BG392" s="276"/>
      <c r="BH392" s="276"/>
    </row>
    <row r="393" spans="1:60" s="141" customFormat="1" ht="15" customHeight="1" x14ac:dyDescent="0.2">
      <c r="A393" s="1125"/>
      <c r="B393" s="28"/>
      <c r="C393" s="35"/>
      <c r="D393" s="121"/>
      <c r="E393" s="32"/>
      <c r="F393" s="1029"/>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76"/>
      <c r="AE393" s="276"/>
      <c r="AF393" s="276"/>
      <c r="AG393" s="276"/>
      <c r="AH393" s="276"/>
      <c r="AI393" s="276"/>
      <c r="AJ393" s="276"/>
      <c r="AK393" s="276"/>
      <c r="AL393" s="276"/>
      <c r="AM393" s="276"/>
      <c r="AN393" s="276"/>
      <c r="AO393" s="276"/>
      <c r="AP393" s="276"/>
      <c r="AQ393" s="276"/>
      <c r="AR393" s="276"/>
      <c r="AS393" s="276"/>
      <c r="AT393" s="276"/>
      <c r="AU393" s="276"/>
      <c r="AV393" s="276"/>
      <c r="AW393" s="276"/>
      <c r="AX393" s="276"/>
      <c r="AY393" s="276"/>
      <c r="AZ393" s="276"/>
      <c r="BA393" s="276"/>
      <c r="BB393" s="276"/>
      <c r="BC393" s="276"/>
      <c r="BD393" s="276"/>
      <c r="BE393" s="276"/>
      <c r="BF393" s="276"/>
      <c r="BG393" s="276"/>
      <c r="BH393" s="276"/>
    </row>
    <row r="394" spans="1:60" s="141" customFormat="1" ht="15" customHeight="1" x14ac:dyDescent="0.2">
      <c r="A394" s="1125"/>
      <c r="B394" s="28"/>
      <c r="C394" s="35"/>
      <c r="D394" s="121"/>
      <c r="E394" s="32"/>
      <c r="F394" s="1029"/>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276"/>
      <c r="AF394" s="276"/>
      <c r="AG394" s="276"/>
      <c r="AH394" s="276"/>
      <c r="AI394" s="276"/>
      <c r="AJ394" s="276"/>
      <c r="AK394" s="276"/>
      <c r="AL394" s="276"/>
      <c r="AM394" s="276"/>
      <c r="AN394" s="276"/>
      <c r="AO394" s="276"/>
      <c r="AP394" s="276"/>
      <c r="AQ394" s="276"/>
      <c r="AR394" s="276"/>
      <c r="AS394" s="276"/>
      <c r="AT394" s="276"/>
      <c r="AU394" s="276"/>
      <c r="AV394" s="276"/>
      <c r="AW394" s="276"/>
      <c r="AX394" s="276"/>
      <c r="AY394" s="276"/>
      <c r="AZ394" s="276"/>
      <c r="BA394" s="276"/>
      <c r="BB394" s="276"/>
      <c r="BC394" s="276"/>
      <c r="BD394" s="276"/>
      <c r="BE394" s="276"/>
      <c r="BF394" s="276"/>
      <c r="BG394" s="276"/>
      <c r="BH394" s="276"/>
    </row>
    <row r="395" spans="1:60" s="141" customFormat="1" ht="15" customHeight="1" x14ac:dyDescent="0.2">
      <c r="A395" s="1125"/>
      <c r="B395" s="28"/>
      <c r="C395" s="35"/>
      <c r="D395" s="121"/>
      <c r="E395" s="32"/>
      <c r="F395" s="1029"/>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76"/>
      <c r="AE395" s="276"/>
      <c r="AF395" s="276"/>
      <c r="AG395" s="276"/>
      <c r="AH395" s="276"/>
      <c r="AI395" s="276"/>
      <c r="AJ395" s="276"/>
      <c r="AK395" s="276"/>
      <c r="AL395" s="276"/>
      <c r="AM395" s="276"/>
      <c r="AN395" s="276"/>
      <c r="AO395" s="276"/>
      <c r="AP395" s="276"/>
      <c r="AQ395" s="276"/>
      <c r="AR395" s="276"/>
      <c r="AS395" s="276"/>
      <c r="AT395" s="276"/>
      <c r="AU395" s="276"/>
      <c r="AV395" s="276"/>
      <c r="AW395" s="276"/>
      <c r="AX395" s="276"/>
      <c r="AY395" s="276"/>
      <c r="AZ395" s="276"/>
      <c r="BA395" s="276"/>
      <c r="BB395" s="276"/>
      <c r="BC395" s="276"/>
      <c r="BD395" s="276"/>
      <c r="BE395" s="276"/>
      <c r="BF395" s="276"/>
      <c r="BG395" s="276"/>
      <c r="BH395" s="276"/>
    </row>
    <row r="396" spans="1:60" s="141" customFormat="1" ht="15" customHeight="1" x14ac:dyDescent="0.2">
      <c r="A396" s="1125"/>
      <c r="B396" s="28"/>
      <c r="C396" s="35"/>
      <c r="D396" s="121"/>
      <c r="E396" s="32"/>
      <c r="F396" s="1029"/>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76"/>
      <c r="AE396" s="276"/>
      <c r="AF396" s="276"/>
      <c r="AG396" s="276"/>
      <c r="AH396" s="276"/>
      <c r="AI396" s="276"/>
      <c r="AJ396" s="276"/>
      <c r="AK396" s="276"/>
      <c r="AL396" s="276"/>
      <c r="AM396" s="276"/>
      <c r="AN396" s="276"/>
      <c r="AO396" s="276"/>
      <c r="AP396" s="276"/>
      <c r="AQ396" s="276"/>
      <c r="AR396" s="276"/>
      <c r="AS396" s="276"/>
      <c r="AT396" s="276"/>
      <c r="AU396" s="276"/>
      <c r="AV396" s="276"/>
      <c r="AW396" s="276"/>
      <c r="AX396" s="276"/>
      <c r="AY396" s="276"/>
      <c r="AZ396" s="276"/>
      <c r="BA396" s="276"/>
      <c r="BB396" s="276"/>
      <c r="BC396" s="276"/>
      <c r="BD396" s="276"/>
      <c r="BE396" s="276"/>
      <c r="BF396" s="276"/>
      <c r="BG396" s="276"/>
      <c r="BH396" s="276"/>
    </row>
    <row r="397" spans="1:60" s="141" customFormat="1" ht="15" customHeight="1" x14ac:dyDescent="0.2">
      <c r="A397" s="1125"/>
      <c r="B397" s="28"/>
      <c r="C397" s="35"/>
      <c r="D397" s="121"/>
      <c r="E397" s="32"/>
      <c r="F397" s="1029"/>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76"/>
      <c r="AE397" s="276"/>
      <c r="AF397" s="276"/>
      <c r="AG397" s="276"/>
      <c r="AH397" s="276"/>
      <c r="AI397" s="276"/>
      <c r="AJ397" s="276"/>
      <c r="AK397" s="276"/>
      <c r="AL397" s="276"/>
      <c r="AM397" s="276"/>
      <c r="AN397" s="276"/>
      <c r="AO397" s="276"/>
      <c r="AP397" s="276"/>
      <c r="AQ397" s="276"/>
      <c r="AR397" s="276"/>
      <c r="AS397" s="276"/>
      <c r="AT397" s="276"/>
      <c r="AU397" s="276"/>
      <c r="AV397" s="276"/>
      <c r="AW397" s="276"/>
      <c r="AX397" s="276"/>
      <c r="AY397" s="276"/>
      <c r="AZ397" s="276"/>
      <c r="BA397" s="276"/>
      <c r="BB397" s="276"/>
      <c r="BC397" s="276"/>
      <c r="BD397" s="276"/>
      <c r="BE397" s="276"/>
      <c r="BF397" s="276"/>
      <c r="BG397" s="276"/>
      <c r="BH397" s="276"/>
    </row>
    <row r="398" spans="1:60" s="141" customFormat="1" ht="15" customHeight="1" x14ac:dyDescent="0.2">
      <c r="A398" s="1125"/>
      <c r="B398" s="28"/>
      <c r="C398" s="35"/>
      <c r="D398" s="121"/>
      <c r="E398" s="32"/>
      <c r="F398" s="1029"/>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76"/>
      <c r="AE398" s="276"/>
      <c r="AF398" s="276"/>
      <c r="AG398" s="276"/>
      <c r="AH398" s="276"/>
      <c r="AI398" s="276"/>
      <c r="AJ398" s="276"/>
      <c r="AK398" s="276"/>
      <c r="AL398" s="276"/>
      <c r="AM398" s="276"/>
      <c r="AN398" s="276"/>
      <c r="AO398" s="276"/>
      <c r="AP398" s="276"/>
      <c r="AQ398" s="276"/>
      <c r="AR398" s="276"/>
      <c r="AS398" s="276"/>
      <c r="AT398" s="276"/>
      <c r="AU398" s="276"/>
      <c r="AV398" s="276"/>
      <c r="AW398" s="276"/>
      <c r="AX398" s="276"/>
      <c r="AY398" s="276"/>
      <c r="AZ398" s="276"/>
      <c r="BA398" s="276"/>
      <c r="BB398" s="276"/>
      <c r="BC398" s="276"/>
      <c r="BD398" s="276"/>
      <c r="BE398" s="276"/>
      <c r="BF398" s="276"/>
      <c r="BG398" s="276"/>
      <c r="BH398" s="276"/>
    </row>
    <row r="399" spans="1:60" s="141" customFormat="1" ht="15" customHeight="1" x14ac:dyDescent="0.2">
      <c r="A399" s="1125"/>
      <c r="B399" s="28"/>
      <c r="C399" s="35"/>
      <c r="D399" s="121"/>
      <c r="E399" s="32"/>
      <c r="F399" s="1029"/>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76"/>
      <c r="AE399" s="276"/>
      <c r="AF399" s="276"/>
      <c r="AG399" s="276"/>
      <c r="AH399" s="276"/>
      <c r="AI399" s="276"/>
      <c r="AJ399" s="276"/>
      <c r="AK399" s="276"/>
      <c r="AL399" s="276"/>
      <c r="AM399" s="276"/>
      <c r="AN399" s="276"/>
      <c r="AO399" s="276"/>
      <c r="AP399" s="276"/>
      <c r="AQ399" s="276"/>
      <c r="AR399" s="276"/>
      <c r="AS399" s="276"/>
      <c r="AT399" s="276"/>
      <c r="AU399" s="276"/>
      <c r="AV399" s="276"/>
      <c r="AW399" s="276"/>
      <c r="AX399" s="276"/>
      <c r="AY399" s="276"/>
      <c r="AZ399" s="276"/>
      <c r="BA399" s="276"/>
      <c r="BB399" s="276"/>
      <c r="BC399" s="276"/>
      <c r="BD399" s="276"/>
      <c r="BE399" s="276"/>
      <c r="BF399" s="276"/>
      <c r="BG399" s="276"/>
      <c r="BH399" s="276"/>
    </row>
    <row r="400" spans="1:60" s="141" customFormat="1" ht="15" customHeight="1" x14ac:dyDescent="0.2">
      <c r="A400" s="1125"/>
      <c r="B400" s="28"/>
      <c r="C400" s="35"/>
      <c r="D400" s="121"/>
      <c r="E400" s="32"/>
      <c r="F400" s="1029"/>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76"/>
      <c r="AE400" s="276"/>
      <c r="AF400" s="276"/>
      <c r="AG400" s="276"/>
      <c r="AH400" s="276"/>
      <c r="AI400" s="276"/>
      <c r="AJ400" s="276"/>
      <c r="AK400" s="276"/>
      <c r="AL400" s="276"/>
      <c r="AM400" s="276"/>
      <c r="AN400" s="276"/>
      <c r="AO400" s="276"/>
      <c r="AP400" s="276"/>
      <c r="AQ400" s="276"/>
      <c r="AR400" s="276"/>
      <c r="AS400" s="276"/>
      <c r="AT400" s="276"/>
      <c r="AU400" s="276"/>
      <c r="AV400" s="276"/>
      <c r="AW400" s="276"/>
      <c r="AX400" s="276"/>
      <c r="AY400" s="276"/>
      <c r="AZ400" s="276"/>
      <c r="BA400" s="276"/>
      <c r="BB400" s="276"/>
      <c r="BC400" s="276"/>
      <c r="BD400" s="276"/>
      <c r="BE400" s="276"/>
      <c r="BF400" s="276"/>
      <c r="BG400" s="276"/>
      <c r="BH400" s="276"/>
    </row>
    <row r="401" spans="1:60" s="141" customFormat="1" ht="15" customHeight="1" x14ac:dyDescent="0.2">
      <c r="A401" s="1125"/>
      <c r="B401" s="28"/>
      <c r="C401" s="35"/>
      <c r="D401" s="121"/>
      <c r="E401" s="32"/>
      <c r="F401" s="1029"/>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76"/>
      <c r="AE401" s="276"/>
      <c r="AF401" s="276"/>
      <c r="AG401" s="276"/>
      <c r="AH401" s="276"/>
      <c r="AI401" s="276"/>
      <c r="AJ401" s="276"/>
      <c r="AK401" s="276"/>
      <c r="AL401" s="276"/>
      <c r="AM401" s="276"/>
      <c r="AN401" s="276"/>
      <c r="AO401" s="276"/>
      <c r="AP401" s="276"/>
      <c r="AQ401" s="276"/>
      <c r="AR401" s="276"/>
      <c r="AS401" s="276"/>
      <c r="AT401" s="276"/>
      <c r="AU401" s="276"/>
      <c r="AV401" s="276"/>
      <c r="AW401" s="276"/>
      <c r="AX401" s="276"/>
      <c r="AY401" s="276"/>
      <c r="AZ401" s="276"/>
      <c r="BA401" s="276"/>
      <c r="BB401" s="276"/>
      <c r="BC401" s="276"/>
      <c r="BD401" s="276"/>
      <c r="BE401" s="276"/>
      <c r="BF401" s="276"/>
      <c r="BG401" s="276"/>
      <c r="BH401" s="276"/>
    </row>
    <row r="402" spans="1:60" s="141" customFormat="1" ht="15" customHeight="1" x14ac:dyDescent="0.2">
      <c r="A402" s="1125"/>
      <c r="B402" s="28"/>
      <c r="C402" s="35"/>
      <c r="D402" s="121"/>
      <c r="E402" s="32"/>
      <c r="F402" s="1029"/>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76"/>
      <c r="AE402" s="276"/>
      <c r="AF402" s="276"/>
      <c r="AG402" s="276"/>
      <c r="AH402" s="276"/>
      <c r="AI402" s="276"/>
      <c r="AJ402" s="276"/>
      <c r="AK402" s="276"/>
      <c r="AL402" s="276"/>
      <c r="AM402" s="276"/>
      <c r="AN402" s="276"/>
      <c r="AO402" s="276"/>
      <c r="AP402" s="276"/>
      <c r="AQ402" s="276"/>
      <c r="AR402" s="276"/>
      <c r="AS402" s="276"/>
      <c r="AT402" s="276"/>
      <c r="AU402" s="276"/>
      <c r="AV402" s="276"/>
      <c r="AW402" s="276"/>
      <c r="AX402" s="276"/>
      <c r="AY402" s="276"/>
      <c r="AZ402" s="276"/>
      <c r="BA402" s="276"/>
      <c r="BB402" s="276"/>
      <c r="BC402" s="276"/>
      <c r="BD402" s="276"/>
      <c r="BE402" s="276"/>
      <c r="BF402" s="276"/>
      <c r="BG402" s="276"/>
      <c r="BH402" s="276"/>
    </row>
    <row r="403" spans="1:60" s="141" customFormat="1" ht="15" customHeight="1" x14ac:dyDescent="0.2">
      <c r="A403" s="1125"/>
      <c r="B403" s="28"/>
      <c r="C403" s="35"/>
      <c r="D403" s="121"/>
      <c r="E403" s="32"/>
      <c r="F403" s="1029"/>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76"/>
      <c r="AE403" s="276"/>
      <c r="AF403" s="276"/>
      <c r="AG403" s="276"/>
      <c r="AH403" s="276"/>
      <c r="AI403" s="276"/>
      <c r="AJ403" s="276"/>
      <c r="AK403" s="276"/>
      <c r="AL403" s="276"/>
      <c r="AM403" s="276"/>
      <c r="AN403" s="276"/>
      <c r="AO403" s="276"/>
      <c r="AP403" s="276"/>
      <c r="AQ403" s="276"/>
      <c r="AR403" s="276"/>
      <c r="AS403" s="276"/>
      <c r="AT403" s="276"/>
      <c r="AU403" s="276"/>
      <c r="AV403" s="276"/>
      <c r="AW403" s="276"/>
      <c r="AX403" s="276"/>
      <c r="AY403" s="276"/>
      <c r="AZ403" s="276"/>
      <c r="BA403" s="276"/>
      <c r="BB403" s="276"/>
      <c r="BC403" s="276"/>
      <c r="BD403" s="276"/>
      <c r="BE403" s="276"/>
      <c r="BF403" s="276"/>
      <c r="BG403" s="276"/>
      <c r="BH403" s="276"/>
    </row>
    <row r="404" spans="1:60" s="141" customFormat="1" ht="15" customHeight="1" x14ac:dyDescent="0.2">
      <c r="A404" s="1125"/>
      <c r="B404" s="28"/>
      <c r="C404" s="35"/>
      <c r="D404" s="121"/>
      <c r="E404" s="32"/>
      <c r="F404" s="1029"/>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276"/>
      <c r="AF404" s="276"/>
      <c r="AG404" s="276"/>
      <c r="AH404" s="276"/>
      <c r="AI404" s="276"/>
      <c r="AJ404" s="276"/>
      <c r="AK404" s="276"/>
      <c r="AL404" s="276"/>
      <c r="AM404" s="276"/>
      <c r="AN404" s="276"/>
      <c r="AO404" s="276"/>
      <c r="AP404" s="276"/>
      <c r="AQ404" s="276"/>
      <c r="AR404" s="276"/>
      <c r="AS404" s="276"/>
      <c r="AT404" s="276"/>
      <c r="AU404" s="276"/>
      <c r="AV404" s="276"/>
      <c r="AW404" s="276"/>
      <c r="AX404" s="276"/>
      <c r="AY404" s="276"/>
      <c r="AZ404" s="276"/>
      <c r="BA404" s="276"/>
      <c r="BB404" s="276"/>
      <c r="BC404" s="276"/>
      <c r="BD404" s="276"/>
      <c r="BE404" s="276"/>
      <c r="BF404" s="276"/>
      <c r="BG404" s="276"/>
      <c r="BH404" s="276"/>
    </row>
    <row r="405" spans="1:60" s="141" customFormat="1" ht="15" customHeight="1" x14ac:dyDescent="0.2">
      <c r="A405" s="1125"/>
      <c r="B405" s="28"/>
      <c r="C405" s="35"/>
      <c r="D405" s="121"/>
      <c r="E405" s="32"/>
      <c r="F405" s="1029"/>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6"/>
      <c r="AF405" s="276"/>
      <c r="AG405" s="276"/>
      <c r="AH405" s="276"/>
      <c r="AI405" s="276"/>
      <c r="AJ405" s="276"/>
      <c r="AK405" s="276"/>
      <c r="AL405" s="276"/>
      <c r="AM405" s="276"/>
      <c r="AN405" s="276"/>
      <c r="AO405" s="276"/>
      <c r="AP405" s="276"/>
      <c r="AQ405" s="276"/>
      <c r="AR405" s="276"/>
      <c r="AS405" s="276"/>
      <c r="AT405" s="276"/>
      <c r="AU405" s="276"/>
      <c r="AV405" s="276"/>
      <c r="AW405" s="276"/>
      <c r="AX405" s="276"/>
      <c r="AY405" s="276"/>
      <c r="AZ405" s="276"/>
      <c r="BA405" s="276"/>
      <c r="BB405" s="276"/>
      <c r="BC405" s="276"/>
      <c r="BD405" s="276"/>
      <c r="BE405" s="276"/>
      <c r="BF405" s="276"/>
      <c r="BG405" s="276"/>
      <c r="BH405" s="276"/>
    </row>
    <row r="406" spans="1:60" s="141" customFormat="1" ht="15" customHeight="1" x14ac:dyDescent="0.2">
      <c r="A406" s="1125"/>
      <c r="B406" s="28"/>
      <c r="C406" s="35"/>
      <c r="D406" s="121"/>
      <c r="E406" s="32"/>
      <c r="F406" s="1029"/>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276"/>
      <c r="AF406" s="276"/>
      <c r="AG406" s="276"/>
      <c r="AH406" s="276"/>
      <c r="AI406" s="276"/>
      <c r="AJ406" s="276"/>
      <c r="AK406" s="276"/>
      <c r="AL406" s="276"/>
      <c r="AM406" s="276"/>
      <c r="AN406" s="276"/>
      <c r="AO406" s="276"/>
      <c r="AP406" s="276"/>
      <c r="AQ406" s="276"/>
      <c r="AR406" s="276"/>
      <c r="AS406" s="276"/>
      <c r="AT406" s="276"/>
      <c r="AU406" s="276"/>
      <c r="AV406" s="276"/>
      <c r="AW406" s="276"/>
      <c r="AX406" s="276"/>
      <c r="AY406" s="276"/>
      <c r="AZ406" s="276"/>
      <c r="BA406" s="276"/>
      <c r="BB406" s="276"/>
      <c r="BC406" s="276"/>
      <c r="BD406" s="276"/>
      <c r="BE406" s="276"/>
      <c r="BF406" s="276"/>
      <c r="BG406" s="276"/>
      <c r="BH406" s="276"/>
    </row>
    <row r="407" spans="1:60" s="141" customFormat="1" ht="15" customHeight="1" x14ac:dyDescent="0.2">
      <c r="A407" s="1125"/>
      <c r="B407" s="28"/>
      <c r="C407" s="35"/>
      <c r="D407" s="121"/>
      <c r="E407" s="32"/>
      <c r="F407" s="1029"/>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76"/>
      <c r="AE407" s="276"/>
      <c r="AF407" s="276"/>
      <c r="AG407" s="276"/>
      <c r="AH407" s="276"/>
      <c r="AI407" s="276"/>
      <c r="AJ407" s="276"/>
      <c r="AK407" s="276"/>
      <c r="AL407" s="276"/>
      <c r="AM407" s="276"/>
      <c r="AN407" s="276"/>
      <c r="AO407" s="276"/>
      <c r="AP407" s="276"/>
      <c r="AQ407" s="276"/>
      <c r="AR407" s="276"/>
      <c r="AS407" s="276"/>
      <c r="AT407" s="276"/>
      <c r="AU407" s="276"/>
      <c r="AV407" s="276"/>
      <c r="AW407" s="276"/>
      <c r="AX407" s="276"/>
      <c r="AY407" s="276"/>
      <c r="AZ407" s="276"/>
      <c r="BA407" s="276"/>
      <c r="BB407" s="276"/>
      <c r="BC407" s="276"/>
      <c r="BD407" s="276"/>
      <c r="BE407" s="276"/>
      <c r="BF407" s="276"/>
      <c r="BG407" s="276"/>
      <c r="BH407" s="276"/>
    </row>
    <row r="408" spans="1:60" s="141" customFormat="1" ht="15" customHeight="1" x14ac:dyDescent="0.2">
      <c r="A408" s="1125"/>
      <c r="B408" s="28"/>
      <c r="C408" s="35"/>
      <c r="D408" s="121"/>
      <c r="E408" s="32"/>
      <c r="F408" s="1029"/>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76"/>
      <c r="AE408" s="276"/>
      <c r="AF408" s="276"/>
      <c r="AG408" s="276"/>
      <c r="AH408" s="276"/>
      <c r="AI408" s="276"/>
      <c r="AJ408" s="276"/>
      <c r="AK408" s="276"/>
      <c r="AL408" s="276"/>
      <c r="AM408" s="276"/>
      <c r="AN408" s="276"/>
      <c r="AO408" s="276"/>
      <c r="AP408" s="276"/>
      <c r="AQ408" s="276"/>
      <c r="AR408" s="276"/>
      <c r="AS408" s="276"/>
      <c r="AT408" s="276"/>
      <c r="AU408" s="276"/>
      <c r="AV408" s="276"/>
      <c r="AW408" s="276"/>
      <c r="AX408" s="276"/>
      <c r="AY408" s="276"/>
      <c r="AZ408" s="276"/>
      <c r="BA408" s="276"/>
      <c r="BB408" s="276"/>
      <c r="BC408" s="276"/>
      <c r="BD408" s="276"/>
      <c r="BE408" s="276"/>
      <c r="BF408" s="276"/>
      <c r="BG408" s="276"/>
      <c r="BH408" s="276"/>
    </row>
    <row r="409" spans="1:60" s="141" customFormat="1" ht="15" customHeight="1" x14ac:dyDescent="0.2">
      <c r="A409" s="1125"/>
      <c r="B409" s="28"/>
      <c r="C409" s="35"/>
      <c r="D409" s="121"/>
      <c r="E409" s="32"/>
      <c r="F409" s="1029"/>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76"/>
      <c r="AE409" s="276"/>
      <c r="AF409" s="276"/>
      <c r="AG409" s="276"/>
      <c r="AH409" s="276"/>
      <c r="AI409" s="276"/>
      <c r="AJ409" s="276"/>
      <c r="AK409" s="276"/>
      <c r="AL409" s="276"/>
      <c r="AM409" s="276"/>
      <c r="AN409" s="276"/>
      <c r="AO409" s="276"/>
      <c r="AP409" s="276"/>
      <c r="AQ409" s="276"/>
      <c r="AR409" s="276"/>
      <c r="AS409" s="276"/>
      <c r="AT409" s="276"/>
      <c r="AU409" s="276"/>
      <c r="AV409" s="276"/>
      <c r="AW409" s="276"/>
      <c r="AX409" s="276"/>
      <c r="AY409" s="276"/>
      <c r="AZ409" s="276"/>
      <c r="BA409" s="276"/>
      <c r="BB409" s="276"/>
      <c r="BC409" s="276"/>
      <c r="BD409" s="276"/>
      <c r="BE409" s="276"/>
      <c r="BF409" s="276"/>
      <c r="BG409" s="276"/>
      <c r="BH409" s="276"/>
    </row>
    <row r="410" spans="1:60" s="141" customFormat="1" ht="15" customHeight="1" x14ac:dyDescent="0.2">
      <c r="A410" s="1125"/>
      <c r="B410" s="28"/>
      <c r="C410" s="35"/>
      <c r="D410" s="121"/>
      <c r="E410" s="32"/>
      <c r="F410" s="1029"/>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276"/>
      <c r="AF410" s="276"/>
      <c r="AG410" s="276"/>
      <c r="AH410" s="276"/>
      <c r="AI410" s="276"/>
      <c r="AJ410" s="276"/>
      <c r="AK410" s="276"/>
      <c r="AL410" s="276"/>
      <c r="AM410" s="276"/>
      <c r="AN410" s="276"/>
      <c r="AO410" s="276"/>
      <c r="AP410" s="276"/>
      <c r="AQ410" s="276"/>
      <c r="AR410" s="276"/>
      <c r="AS410" s="276"/>
      <c r="AT410" s="276"/>
      <c r="AU410" s="276"/>
      <c r="AV410" s="276"/>
      <c r="AW410" s="276"/>
      <c r="AX410" s="276"/>
      <c r="AY410" s="276"/>
      <c r="AZ410" s="276"/>
      <c r="BA410" s="276"/>
      <c r="BB410" s="276"/>
      <c r="BC410" s="276"/>
      <c r="BD410" s="276"/>
      <c r="BE410" s="276"/>
      <c r="BF410" s="276"/>
      <c r="BG410" s="276"/>
      <c r="BH410" s="276"/>
    </row>
    <row r="411" spans="1:60" s="141" customFormat="1" ht="15" customHeight="1" x14ac:dyDescent="0.2">
      <c r="A411" s="1125"/>
      <c r="B411" s="28"/>
      <c r="C411" s="35"/>
      <c r="D411" s="121"/>
      <c r="E411" s="32"/>
      <c r="F411" s="1029"/>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276"/>
      <c r="AF411" s="276"/>
      <c r="AG411" s="276"/>
      <c r="AH411" s="276"/>
      <c r="AI411" s="276"/>
      <c r="AJ411" s="276"/>
      <c r="AK411" s="276"/>
      <c r="AL411" s="276"/>
      <c r="AM411" s="276"/>
      <c r="AN411" s="276"/>
      <c r="AO411" s="276"/>
      <c r="AP411" s="276"/>
      <c r="AQ411" s="276"/>
      <c r="AR411" s="276"/>
      <c r="AS411" s="276"/>
      <c r="AT411" s="276"/>
      <c r="AU411" s="276"/>
      <c r="AV411" s="276"/>
      <c r="AW411" s="276"/>
      <c r="AX411" s="276"/>
      <c r="AY411" s="276"/>
      <c r="AZ411" s="276"/>
      <c r="BA411" s="276"/>
      <c r="BB411" s="276"/>
      <c r="BC411" s="276"/>
      <c r="BD411" s="276"/>
      <c r="BE411" s="276"/>
      <c r="BF411" s="276"/>
      <c r="BG411" s="276"/>
      <c r="BH411" s="276"/>
    </row>
    <row r="412" spans="1:60" s="141" customFormat="1" ht="15" customHeight="1" x14ac:dyDescent="0.2">
      <c r="A412" s="1125"/>
      <c r="B412" s="28"/>
      <c r="C412" s="35"/>
      <c r="D412" s="121"/>
      <c r="E412" s="32"/>
      <c r="F412" s="1029"/>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76"/>
      <c r="AE412" s="276"/>
      <c r="AF412" s="276"/>
      <c r="AG412" s="276"/>
      <c r="AH412" s="276"/>
      <c r="AI412" s="276"/>
      <c r="AJ412" s="276"/>
      <c r="AK412" s="276"/>
      <c r="AL412" s="276"/>
      <c r="AM412" s="276"/>
      <c r="AN412" s="276"/>
      <c r="AO412" s="276"/>
      <c r="AP412" s="276"/>
      <c r="AQ412" s="276"/>
      <c r="AR412" s="276"/>
      <c r="AS412" s="276"/>
      <c r="AT412" s="276"/>
      <c r="AU412" s="276"/>
      <c r="AV412" s="276"/>
      <c r="AW412" s="276"/>
      <c r="AX412" s="276"/>
      <c r="AY412" s="276"/>
      <c r="AZ412" s="276"/>
      <c r="BA412" s="276"/>
      <c r="BB412" s="276"/>
      <c r="BC412" s="276"/>
      <c r="BD412" s="276"/>
      <c r="BE412" s="276"/>
      <c r="BF412" s="276"/>
      <c r="BG412" s="276"/>
      <c r="BH412" s="276"/>
    </row>
    <row r="413" spans="1:60" s="141" customFormat="1" ht="15" customHeight="1" x14ac:dyDescent="0.2">
      <c r="A413" s="1125"/>
      <c r="B413" s="28"/>
      <c r="C413" s="35"/>
      <c r="D413" s="121"/>
      <c r="E413" s="32"/>
      <c r="F413" s="1029"/>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276"/>
      <c r="AF413" s="276"/>
      <c r="AG413" s="276"/>
      <c r="AH413" s="276"/>
      <c r="AI413" s="276"/>
      <c r="AJ413" s="276"/>
      <c r="AK413" s="276"/>
      <c r="AL413" s="276"/>
      <c r="AM413" s="276"/>
      <c r="AN413" s="276"/>
      <c r="AO413" s="276"/>
      <c r="AP413" s="276"/>
      <c r="AQ413" s="276"/>
      <c r="AR413" s="276"/>
      <c r="AS413" s="276"/>
      <c r="AT413" s="276"/>
      <c r="AU413" s="276"/>
      <c r="AV413" s="276"/>
      <c r="AW413" s="276"/>
      <c r="AX413" s="276"/>
      <c r="AY413" s="276"/>
      <c r="AZ413" s="276"/>
      <c r="BA413" s="276"/>
      <c r="BB413" s="276"/>
      <c r="BC413" s="276"/>
      <c r="BD413" s="276"/>
      <c r="BE413" s="276"/>
      <c r="BF413" s="276"/>
      <c r="BG413" s="276"/>
      <c r="BH413" s="276"/>
    </row>
    <row r="414" spans="1:60" s="141" customFormat="1" ht="15" customHeight="1" x14ac:dyDescent="0.2">
      <c r="A414" s="1125"/>
      <c r="B414" s="28"/>
      <c r="C414" s="35"/>
      <c r="D414" s="121"/>
      <c r="E414" s="32"/>
      <c r="F414" s="1029"/>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76"/>
      <c r="AE414" s="276"/>
      <c r="AF414" s="276"/>
      <c r="AG414" s="276"/>
      <c r="AH414" s="276"/>
      <c r="AI414" s="276"/>
      <c r="AJ414" s="276"/>
      <c r="AK414" s="276"/>
      <c r="AL414" s="276"/>
      <c r="AM414" s="276"/>
      <c r="AN414" s="276"/>
      <c r="AO414" s="276"/>
      <c r="AP414" s="276"/>
      <c r="AQ414" s="276"/>
      <c r="AR414" s="276"/>
      <c r="AS414" s="276"/>
      <c r="AT414" s="276"/>
      <c r="AU414" s="276"/>
      <c r="AV414" s="276"/>
      <c r="AW414" s="276"/>
      <c r="AX414" s="276"/>
      <c r="AY414" s="276"/>
      <c r="AZ414" s="276"/>
      <c r="BA414" s="276"/>
      <c r="BB414" s="276"/>
      <c r="BC414" s="276"/>
      <c r="BD414" s="276"/>
      <c r="BE414" s="276"/>
      <c r="BF414" s="276"/>
      <c r="BG414" s="276"/>
      <c r="BH414" s="276"/>
    </row>
    <row r="415" spans="1:60" s="141" customFormat="1" ht="15" customHeight="1" x14ac:dyDescent="0.2">
      <c r="A415" s="1125"/>
      <c r="B415" s="28"/>
      <c r="C415" s="35"/>
      <c r="D415" s="121"/>
      <c r="E415" s="32"/>
      <c r="F415" s="1029"/>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276"/>
      <c r="AF415" s="276"/>
      <c r="AG415" s="276"/>
      <c r="AH415" s="276"/>
      <c r="AI415" s="276"/>
      <c r="AJ415" s="276"/>
      <c r="AK415" s="276"/>
      <c r="AL415" s="276"/>
      <c r="AM415" s="276"/>
      <c r="AN415" s="276"/>
      <c r="AO415" s="276"/>
      <c r="AP415" s="276"/>
      <c r="AQ415" s="276"/>
      <c r="AR415" s="276"/>
      <c r="AS415" s="276"/>
      <c r="AT415" s="276"/>
      <c r="AU415" s="276"/>
      <c r="AV415" s="276"/>
      <c r="AW415" s="276"/>
      <c r="AX415" s="276"/>
      <c r="AY415" s="276"/>
      <c r="AZ415" s="276"/>
      <c r="BA415" s="276"/>
      <c r="BB415" s="276"/>
      <c r="BC415" s="276"/>
      <c r="BD415" s="276"/>
      <c r="BE415" s="276"/>
      <c r="BF415" s="276"/>
      <c r="BG415" s="276"/>
      <c r="BH415" s="276"/>
    </row>
    <row r="416" spans="1:60" s="141" customFormat="1" ht="15" customHeight="1" x14ac:dyDescent="0.2">
      <c r="A416" s="1125"/>
      <c r="B416" s="28"/>
      <c r="C416" s="35"/>
      <c r="D416" s="121"/>
      <c r="E416" s="32"/>
      <c r="F416" s="1029"/>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76"/>
      <c r="AE416" s="276"/>
      <c r="AF416" s="276"/>
      <c r="AG416" s="276"/>
      <c r="AH416" s="276"/>
      <c r="AI416" s="276"/>
      <c r="AJ416" s="276"/>
      <c r="AK416" s="276"/>
      <c r="AL416" s="276"/>
      <c r="AM416" s="276"/>
      <c r="AN416" s="276"/>
      <c r="AO416" s="276"/>
      <c r="AP416" s="276"/>
      <c r="AQ416" s="276"/>
      <c r="AR416" s="276"/>
      <c r="AS416" s="276"/>
      <c r="AT416" s="276"/>
      <c r="AU416" s="276"/>
      <c r="AV416" s="276"/>
      <c r="AW416" s="276"/>
      <c r="AX416" s="276"/>
      <c r="AY416" s="276"/>
      <c r="AZ416" s="276"/>
      <c r="BA416" s="276"/>
      <c r="BB416" s="276"/>
      <c r="BC416" s="276"/>
      <c r="BD416" s="276"/>
      <c r="BE416" s="276"/>
      <c r="BF416" s="276"/>
      <c r="BG416" s="276"/>
      <c r="BH416" s="276"/>
    </row>
    <row r="417" spans="1:60" s="141" customFormat="1" ht="15" customHeight="1" x14ac:dyDescent="0.2">
      <c r="A417" s="1125"/>
      <c r="B417" s="28"/>
      <c r="C417" s="35"/>
      <c r="D417" s="121"/>
      <c r="E417" s="32"/>
      <c r="F417" s="1029"/>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76"/>
      <c r="AE417" s="276"/>
      <c r="AF417" s="276"/>
      <c r="AG417" s="276"/>
      <c r="AH417" s="276"/>
      <c r="AI417" s="276"/>
      <c r="AJ417" s="276"/>
      <c r="AK417" s="276"/>
      <c r="AL417" s="276"/>
      <c r="AM417" s="276"/>
      <c r="AN417" s="276"/>
      <c r="AO417" s="276"/>
      <c r="AP417" s="276"/>
      <c r="AQ417" s="276"/>
      <c r="AR417" s="276"/>
      <c r="AS417" s="276"/>
      <c r="AT417" s="276"/>
      <c r="AU417" s="276"/>
      <c r="AV417" s="276"/>
      <c r="AW417" s="276"/>
      <c r="AX417" s="276"/>
      <c r="AY417" s="276"/>
      <c r="AZ417" s="276"/>
      <c r="BA417" s="276"/>
      <c r="BB417" s="276"/>
      <c r="BC417" s="276"/>
      <c r="BD417" s="276"/>
      <c r="BE417" s="276"/>
      <c r="BF417" s="276"/>
      <c r="BG417" s="276"/>
      <c r="BH417" s="276"/>
    </row>
    <row r="418" spans="1:60" s="141" customFormat="1" ht="15" customHeight="1" x14ac:dyDescent="0.2">
      <c r="A418" s="1125"/>
      <c r="B418" s="28"/>
      <c r="C418" s="35"/>
      <c r="D418" s="121"/>
      <c r="E418" s="32"/>
      <c r="F418" s="1029"/>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76"/>
      <c r="AE418" s="276"/>
      <c r="AF418" s="276"/>
      <c r="AG418" s="276"/>
      <c r="AH418" s="276"/>
      <c r="AI418" s="276"/>
      <c r="AJ418" s="276"/>
      <c r="AK418" s="276"/>
      <c r="AL418" s="276"/>
      <c r="AM418" s="276"/>
      <c r="AN418" s="276"/>
      <c r="AO418" s="276"/>
      <c r="AP418" s="276"/>
      <c r="AQ418" s="276"/>
      <c r="AR418" s="276"/>
      <c r="AS418" s="276"/>
      <c r="AT418" s="276"/>
      <c r="AU418" s="276"/>
      <c r="AV418" s="276"/>
      <c r="AW418" s="276"/>
      <c r="AX418" s="276"/>
      <c r="AY418" s="276"/>
      <c r="AZ418" s="276"/>
      <c r="BA418" s="276"/>
      <c r="BB418" s="276"/>
      <c r="BC418" s="276"/>
      <c r="BD418" s="276"/>
      <c r="BE418" s="276"/>
      <c r="BF418" s="276"/>
      <c r="BG418" s="276"/>
      <c r="BH418" s="276"/>
    </row>
    <row r="419" spans="1:60" s="141" customFormat="1" ht="15" customHeight="1" x14ac:dyDescent="0.2">
      <c r="A419" s="1125"/>
      <c r="B419" s="28"/>
      <c r="C419" s="35"/>
      <c r="D419" s="121"/>
      <c r="E419" s="32"/>
      <c r="F419" s="1029"/>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276"/>
      <c r="AF419" s="276"/>
      <c r="AG419" s="276"/>
      <c r="AH419" s="276"/>
      <c r="AI419" s="276"/>
      <c r="AJ419" s="276"/>
      <c r="AK419" s="276"/>
      <c r="AL419" s="276"/>
      <c r="AM419" s="276"/>
      <c r="AN419" s="276"/>
      <c r="AO419" s="276"/>
      <c r="AP419" s="276"/>
      <c r="AQ419" s="276"/>
      <c r="AR419" s="276"/>
      <c r="AS419" s="276"/>
      <c r="AT419" s="276"/>
      <c r="AU419" s="276"/>
      <c r="AV419" s="276"/>
      <c r="AW419" s="276"/>
      <c r="AX419" s="276"/>
      <c r="AY419" s="276"/>
      <c r="AZ419" s="276"/>
      <c r="BA419" s="276"/>
      <c r="BB419" s="276"/>
      <c r="BC419" s="276"/>
      <c r="BD419" s="276"/>
      <c r="BE419" s="276"/>
      <c r="BF419" s="276"/>
      <c r="BG419" s="276"/>
      <c r="BH419" s="276"/>
    </row>
    <row r="420" spans="1:60" s="141" customFormat="1" ht="15" customHeight="1" x14ac:dyDescent="0.2">
      <c r="A420" s="1125"/>
      <c r="B420" s="28"/>
      <c r="C420" s="35"/>
      <c r="D420" s="121"/>
      <c r="E420" s="32"/>
      <c r="F420" s="1029"/>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276"/>
      <c r="AF420" s="276"/>
      <c r="AG420" s="276"/>
      <c r="AH420" s="276"/>
      <c r="AI420" s="276"/>
      <c r="AJ420" s="276"/>
      <c r="AK420" s="276"/>
      <c r="AL420" s="276"/>
      <c r="AM420" s="276"/>
      <c r="AN420" s="276"/>
      <c r="AO420" s="276"/>
      <c r="AP420" s="276"/>
      <c r="AQ420" s="276"/>
      <c r="AR420" s="276"/>
      <c r="AS420" s="276"/>
      <c r="AT420" s="276"/>
      <c r="AU420" s="276"/>
      <c r="AV420" s="276"/>
      <c r="AW420" s="276"/>
      <c r="AX420" s="276"/>
      <c r="AY420" s="276"/>
      <c r="AZ420" s="276"/>
      <c r="BA420" s="276"/>
      <c r="BB420" s="276"/>
      <c r="BC420" s="276"/>
      <c r="BD420" s="276"/>
      <c r="BE420" s="276"/>
      <c r="BF420" s="276"/>
      <c r="BG420" s="276"/>
      <c r="BH420" s="276"/>
    </row>
    <row r="421" spans="1:60" s="141" customFormat="1" ht="15" customHeight="1" x14ac:dyDescent="0.2">
      <c r="A421" s="1125"/>
      <c r="B421" s="28"/>
      <c r="C421" s="35"/>
      <c r="D421" s="121"/>
      <c r="E421" s="32"/>
      <c r="F421" s="1029"/>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76"/>
      <c r="AE421" s="276"/>
      <c r="AF421" s="276"/>
      <c r="AG421" s="276"/>
      <c r="AH421" s="276"/>
      <c r="AI421" s="276"/>
      <c r="AJ421" s="276"/>
      <c r="AK421" s="276"/>
      <c r="AL421" s="276"/>
      <c r="AM421" s="276"/>
      <c r="AN421" s="276"/>
      <c r="AO421" s="276"/>
      <c r="AP421" s="276"/>
      <c r="AQ421" s="276"/>
      <c r="AR421" s="276"/>
      <c r="AS421" s="276"/>
      <c r="AT421" s="276"/>
      <c r="AU421" s="276"/>
      <c r="AV421" s="276"/>
      <c r="AW421" s="276"/>
      <c r="AX421" s="276"/>
      <c r="AY421" s="276"/>
      <c r="AZ421" s="276"/>
      <c r="BA421" s="276"/>
      <c r="BB421" s="276"/>
      <c r="BC421" s="276"/>
      <c r="BD421" s="276"/>
      <c r="BE421" s="276"/>
      <c r="BF421" s="276"/>
      <c r="BG421" s="276"/>
      <c r="BH421" s="276"/>
    </row>
    <row r="422" spans="1:60" s="141" customFormat="1" ht="15" customHeight="1" x14ac:dyDescent="0.2">
      <c r="A422" s="1125"/>
      <c r="B422" s="28"/>
      <c r="C422" s="35"/>
      <c r="D422" s="121"/>
      <c r="E422" s="32"/>
      <c r="F422" s="1029"/>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276"/>
      <c r="AF422" s="276"/>
      <c r="AG422" s="276"/>
      <c r="AH422" s="276"/>
      <c r="AI422" s="276"/>
      <c r="AJ422" s="276"/>
      <c r="AK422" s="276"/>
      <c r="AL422" s="276"/>
      <c r="AM422" s="276"/>
      <c r="AN422" s="276"/>
      <c r="AO422" s="276"/>
      <c r="AP422" s="276"/>
      <c r="AQ422" s="276"/>
      <c r="AR422" s="276"/>
      <c r="AS422" s="276"/>
      <c r="AT422" s="276"/>
      <c r="AU422" s="276"/>
      <c r="AV422" s="276"/>
      <c r="AW422" s="276"/>
      <c r="AX422" s="276"/>
      <c r="AY422" s="276"/>
      <c r="AZ422" s="276"/>
      <c r="BA422" s="276"/>
      <c r="BB422" s="276"/>
      <c r="BC422" s="276"/>
      <c r="BD422" s="276"/>
      <c r="BE422" s="276"/>
      <c r="BF422" s="276"/>
      <c r="BG422" s="276"/>
      <c r="BH422" s="276"/>
    </row>
    <row r="423" spans="1:60" s="141" customFormat="1" ht="15" customHeight="1" x14ac:dyDescent="0.2">
      <c r="A423" s="1125"/>
      <c r="B423" s="28"/>
      <c r="C423" s="35"/>
      <c r="D423" s="121"/>
      <c r="E423" s="32"/>
      <c r="F423" s="1029"/>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76"/>
      <c r="AE423" s="276"/>
      <c r="AF423" s="276"/>
      <c r="AG423" s="276"/>
      <c r="AH423" s="276"/>
      <c r="AI423" s="276"/>
      <c r="AJ423" s="276"/>
      <c r="AK423" s="276"/>
      <c r="AL423" s="276"/>
      <c r="AM423" s="276"/>
      <c r="AN423" s="276"/>
      <c r="AO423" s="276"/>
      <c r="AP423" s="276"/>
      <c r="AQ423" s="276"/>
      <c r="AR423" s="276"/>
      <c r="AS423" s="276"/>
      <c r="AT423" s="276"/>
      <c r="AU423" s="276"/>
      <c r="AV423" s="276"/>
      <c r="AW423" s="276"/>
      <c r="AX423" s="276"/>
      <c r="AY423" s="276"/>
      <c r="AZ423" s="276"/>
      <c r="BA423" s="276"/>
      <c r="BB423" s="276"/>
      <c r="BC423" s="276"/>
      <c r="BD423" s="276"/>
      <c r="BE423" s="276"/>
      <c r="BF423" s="276"/>
      <c r="BG423" s="276"/>
      <c r="BH423" s="276"/>
    </row>
    <row r="424" spans="1:60" s="141" customFormat="1" ht="15" customHeight="1" x14ac:dyDescent="0.2">
      <c r="A424" s="1125"/>
      <c r="B424" s="28"/>
      <c r="C424" s="35"/>
      <c r="D424" s="121"/>
      <c r="E424" s="32"/>
      <c r="F424" s="1029"/>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76"/>
      <c r="AE424" s="276"/>
      <c r="AF424" s="276"/>
      <c r="AG424" s="276"/>
      <c r="AH424" s="276"/>
      <c r="AI424" s="276"/>
      <c r="AJ424" s="276"/>
      <c r="AK424" s="276"/>
      <c r="AL424" s="276"/>
      <c r="AM424" s="276"/>
      <c r="AN424" s="276"/>
      <c r="AO424" s="276"/>
      <c r="AP424" s="276"/>
      <c r="AQ424" s="276"/>
      <c r="AR424" s="276"/>
      <c r="AS424" s="276"/>
      <c r="AT424" s="276"/>
      <c r="AU424" s="276"/>
      <c r="AV424" s="276"/>
      <c r="AW424" s="276"/>
      <c r="AX424" s="276"/>
      <c r="AY424" s="276"/>
      <c r="AZ424" s="276"/>
      <c r="BA424" s="276"/>
      <c r="BB424" s="276"/>
      <c r="BC424" s="276"/>
      <c r="BD424" s="276"/>
      <c r="BE424" s="276"/>
      <c r="BF424" s="276"/>
      <c r="BG424" s="276"/>
      <c r="BH424" s="276"/>
    </row>
    <row r="425" spans="1:60" s="141" customFormat="1" ht="15" customHeight="1" x14ac:dyDescent="0.2">
      <c r="A425" s="10"/>
      <c r="B425" s="28"/>
      <c r="C425" s="35"/>
      <c r="D425" s="121"/>
      <c r="E425" s="32"/>
      <c r="F425" s="1029"/>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76"/>
      <c r="AE425" s="276"/>
      <c r="AF425" s="276"/>
      <c r="AG425" s="276"/>
      <c r="AH425" s="276"/>
      <c r="AI425" s="276"/>
      <c r="AJ425" s="276"/>
      <c r="AK425" s="276"/>
      <c r="AL425" s="276"/>
      <c r="AM425" s="276"/>
      <c r="AN425" s="276"/>
      <c r="AO425" s="276"/>
      <c r="AP425" s="276"/>
      <c r="AQ425" s="276"/>
      <c r="AR425" s="276"/>
      <c r="AS425" s="276"/>
      <c r="AT425" s="276"/>
      <c r="AU425" s="276"/>
      <c r="AV425" s="276"/>
      <c r="AW425" s="276"/>
      <c r="AX425" s="276"/>
      <c r="AY425" s="276"/>
      <c r="AZ425" s="276"/>
      <c r="BA425" s="276"/>
      <c r="BB425" s="276"/>
      <c r="BC425" s="276"/>
      <c r="BD425" s="276"/>
      <c r="BE425" s="276"/>
      <c r="BF425" s="276"/>
      <c r="BG425" s="276"/>
      <c r="BH425" s="276"/>
    </row>
    <row r="426" spans="1:60" s="141" customFormat="1" ht="15" customHeight="1" x14ac:dyDescent="0.2">
      <c r="A426" s="10"/>
      <c r="B426" s="28"/>
      <c r="C426" s="35"/>
      <c r="D426" s="121"/>
      <c r="E426" s="32"/>
      <c r="F426" s="1029"/>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76"/>
      <c r="AE426" s="276"/>
      <c r="AF426" s="276"/>
      <c r="AG426" s="276"/>
      <c r="AH426" s="276"/>
      <c r="AI426" s="276"/>
      <c r="AJ426" s="276"/>
      <c r="AK426" s="276"/>
      <c r="AL426" s="276"/>
      <c r="AM426" s="276"/>
      <c r="AN426" s="276"/>
      <c r="AO426" s="276"/>
      <c r="AP426" s="276"/>
      <c r="AQ426" s="276"/>
      <c r="AR426" s="276"/>
      <c r="AS426" s="276"/>
      <c r="AT426" s="276"/>
      <c r="AU426" s="276"/>
      <c r="AV426" s="276"/>
      <c r="AW426" s="276"/>
      <c r="AX426" s="276"/>
      <c r="AY426" s="276"/>
      <c r="AZ426" s="276"/>
      <c r="BA426" s="276"/>
      <c r="BB426" s="276"/>
      <c r="BC426" s="276"/>
      <c r="BD426" s="276"/>
      <c r="BE426" s="276"/>
      <c r="BF426" s="276"/>
      <c r="BG426" s="276"/>
      <c r="BH426" s="276"/>
    </row>
    <row r="427" spans="1:60" s="141" customFormat="1" ht="15" customHeight="1" x14ac:dyDescent="0.2">
      <c r="A427" s="10"/>
      <c r="B427" s="28"/>
      <c r="C427" s="35"/>
      <c r="D427" s="121"/>
      <c r="E427" s="32"/>
      <c r="F427" s="1029"/>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76"/>
      <c r="AE427" s="276"/>
      <c r="AF427" s="276"/>
      <c r="AG427" s="276"/>
      <c r="AH427" s="276"/>
      <c r="AI427" s="276"/>
      <c r="AJ427" s="276"/>
      <c r="AK427" s="276"/>
      <c r="AL427" s="276"/>
      <c r="AM427" s="276"/>
      <c r="AN427" s="276"/>
      <c r="AO427" s="276"/>
      <c r="AP427" s="276"/>
      <c r="AQ427" s="276"/>
      <c r="AR427" s="276"/>
      <c r="AS427" s="276"/>
      <c r="AT427" s="276"/>
      <c r="AU427" s="276"/>
      <c r="AV427" s="276"/>
      <c r="AW427" s="276"/>
      <c r="AX427" s="276"/>
      <c r="AY427" s="276"/>
      <c r="AZ427" s="276"/>
      <c r="BA427" s="276"/>
      <c r="BB427" s="276"/>
      <c r="BC427" s="276"/>
      <c r="BD427" s="276"/>
      <c r="BE427" s="276"/>
      <c r="BF427" s="276"/>
      <c r="BG427" s="276"/>
      <c r="BH427" s="276"/>
    </row>
    <row r="428" spans="1:60" s="141" customFormat="1" ht="15" customHeight="1" x14ac:dyDescent="0.2">
      <c r="A428" s="10"/>
      <c r="B428" s="28"/>
      <c r="C428" s="35"/>
      <c r="D428" s="121"/>
      <c r="E428" s="32"/>
      <c r="F428" s="1029"/>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276"/>
      <c r="AF428" s="276"/>
      <c r="AG428" s="276"/>
      <c r="AH428" s="276"/>
      <c r="AI428" s="276"/>
      <c r="AJ428" s="276"/>
      <c r="AK428" s="276"/>
      <c r="AL428" s="276"/>
      <c r="AM428" s="276"/>
      <c r="AN428" s="276"/>
      <c r="AO428" s="276"/>
      <c r="AP428" s="276"/>
      <c r="AQ428" s="276"/>
      <c r="AR428" s="276"/>
      <c r="AS428" s="276"/>
      <c r="AT428" s="276"/>
      <c r="AU428" s="276"/>
      <c r="AV428" s="276"/>
      <c r="AW428" s="276"/>
      <c r="AX428" s="276"/>
      <c r="AY428" s="276"/>
      <c r="AZ428" s="276"/>
      <c r="BA428" s="276"/>
      <c r="BB428" s="276"/>
      <c r="BC428" s="276"/>
      <c r="BD428" s="276"/>
      <c r="BE428" s="276"/>
      <c r="BF428" s="276"/>
      <c r="BG428" s="276"/>
      <c r="BH428" s="276"/>
    </row>
    <row r="429" spans="1:60" s="141" customFormat="1" ht="15" customHeight="1" x14ac:dyDescent="0.2">
      <c r="A429" s="10"/>
      <c r="B429" s="28"/>
      <c r="C429" s="35"/>
      <c r="D429" s="121"/>
      <c r="E429" s="32"/>
      <c r="F429" s="1029"/>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76"/>
      <c r="AE429" s="276"/>
      <c r="AF429" s="276"/>
      <c r="AG429" s="276"/>
      <c r="AH429" s="276"/>
      <c r="AI429" s="276"/>
      <c r="AJ429" s="276"/>
      <c r="AK429" s="276"/>
      <c r="AL429" s="276"/>
      <c r="AM429" s="276"/>
      <c r="AN429" s="276"/>
      <c r="AO429" s="276"/>
      <c r="AP429" s="276"/>
      <c r="AQ429" s="276"/>
      <c r="AR429" s="276"/>
      <c r="AS429" s="276"/>
      <c r="AT429" s="276"/>
      <c r="AU429" s="276"/>
      <c r="AV429" s="276"/>
      <c r="AW429" s="276"/>
      <c r="AX429" s="276"/>
      <c r="AY429" s="276"/>
      <c r="AZ429" s="276"/>
      <c r="BA429" s="276"/>
      <c r="BB429" s="276"/>
      <c r="BC429" s="276"/>
      <c r="BD429" s="276"/>
      <c r="BE429" s="276"/>
      <c r="BF429" s="276"/>
      <c r="BG429" s="276"/>
      <c r="BH429" s="276"/>
    </row>
    <row r="430" spans="1:60" s="141" customFormat="1" ht="15" customHeight="1" x14ac:dyDescent="0.2">
      <c r="A430" s="10"/>
      <c r="B430" s="28"/>
      <c r="C430" s="35"/>
      <c r="D430" s="121"/>
      <c r="E430" s="32"/>
      <c r="F430" s="1029"/>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76"/>
      <c r="AE430" s="276"/>
      <c r="AF430" s="276"/>
      <c r="AG430" s="276"/>
      <c r="AH430" s="276"/>
      <c r="AI430" s="276"/>
      <c r="AJ430" s="276"/>
      <c r="AK430" s="276"/>
      <c r="AL430" s="276"/>
      <c r="AM430" s="276"/>
      <c r="AN430" s="276"/>
      <c r="AO430" s="276"/>
      <c r="AP430" s="276"/>
      <c r="AQ430" s="276"/>
      <c r="AR430" s="276"/>
      <c r="AS430" s="276"/>
      <c r="AT430" s="276"/>
      <c r="AU430" s="276"/>
      <c r="AV430" s="276"/>
      <c r="AW430" s="276"/>
      <c r="AX430" s="276"/>
      <c r="AY430" s="276"/>
      <c r="AZ430" s="276"/>
      <c r="BA430" s="276"/>
      <c r="BB430" s="276"/>
      <c r="BC430" s="276"/>
      <c r="BD430" s="276"/>
      <c r="BE430" s="276"/>
      <c r="BF430" s="276"/>
      <c r="BG430" s="276"/>
      <c r="BH430" s="276"/>
    </row>
    <row r="431" spans="1:60" s="141" customFormat="1" ht="15" customHeight="1" x14ac:dyDescent="0.2">
      <c r="A431" s="10"/>
      <c r="B431" s="28"/>
      <c r="C431" s="35"/>
      <c r="D431" s="121"/>
      <c r="E431" s="32"/>
      <c r="F431" s="1029"/>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276"/>
      <c r="AF431" s="276"/>
      <c r="AG431" s="276"/>
      <c r="AH431" s="276"/>
      <c r="AI431" s="276"/>
      <c r="AJ431" s="276"/>
      <c r="AK431" s="276"/>
      <c r="AL431" s="276"/>
      <c r="AM431" s="276"/>
      <c r="AN431" s="276"/>
      <c r="AO431" s="276"/>
      <c r="AP431" s="276"/>
      <c r="AQ431" s="276"/>
      <c r="AR431" s="276"/>
      <c r="AS431" s="276"/>
      <c r="AT431" s="276"/>
      <c r="AU431" s="276"/>
      <c r="AV431" s="276"/>
      <c r="AW431" s="276"/>
      <c r="AX431" s="276"/>
      <c r="AY431" s="276"/>
      <c r="AZ431" s="276"/>
      <c r="BA431" s="276"/>
      <c r="BB431" s="276"/>
      <c r="BC431" s="276"/>
      <c r="BD431" s="276"/>
      <c r="BE431" s="276"/>
      <c r="BF431" s="276"/>
      <c r="BG431" s="276"/>
      <c r="BH431" s="276"/>
    </row>
    <row r="432" spans="1:60" s="141" customFormat="1" ht="15" customHeight="1" x14ac:dyDescent="0.2">
      <c r="A432" s="10"/>
      <c r="B432" s="28"/>
      <c r="C432" s="35"/>
      <c r="D432" s="121"/>
      <c r="E432" s="32"/>
      <c r="F432" s="1029"/>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276"/>
      <c r="AF432" s="276"/>
      <c r="AG432" s="276"/>
      <c r="AH432" s="276"/>
      <c r="AI432" s="276"/>
      <c r="AJ432" s="276"/>
      <c r="AK432" s="276"/>
      <c r="AL432" s="276"/>
      <c r="AM432" s="276"/>
      <c r="AN432" s="276"/>
      <c r="AO432" s="276"/>
      <c r="AP432" s="276"/>
      <c r="AQ432" s="276"/>
      <c r="AR432" s="276"/>
      <c r="AS432" s="276"/>
      <c r="AT432" s="276"/>
      <c r="AU432" s="276"/>
      <c r="AV432" s="276"/>
      <c r="AW432" s="276"/>
      <c r="AX432" s="276"/>
      <c r="AY432" s="276"/>
      <c r="AZ432" s="276"/>
      <c r="BA432" s="276"/>
      <c r="BB432" s="276"/>
      <c r="BC432" s="276"/>
      <c r="BD432" s="276"/>
      <c r="BE432" s="276"/>
      <c r="BF432" s="276"/>
      <c r="BG432" s="276"/>
      <c r="BH432" s="276"/>
    </row>
    <row r="433" spans="1:60" s="141" customFormat="1" ht="15" customHeight="1" x14ac:dyDescent="0.2">
      <c r="A433" s="10"/>
      <c r="B433" s="28"/>
      <c r="C433" s="35"/>
      <c r="D433" s="121"/>
      <c r="E433" s="32"/>
      <c r="F433" s="1029"/>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76"/>
      <c r="AE433" s="276"/>
      <c r="AF433" s="276"/>
      <c r="AG433" s="276"/>
      <c r="AH433" s="276"/>
      <c r="AI433" s="276"/>
      <c r="AJ433" s="276"/>
      <c r="AK433" s="276"/>
      <c r="AL433" s="276"/>
      <c r="AM433" s="276"/>
      <c r="AN433" s="276"/>
      <c r="AO433" s="276"/>
      <c r="AP433" s="276"/>
      <c r="AQ433" s="276"/>
      <c r="AR433" s="276"/>
      <c r="AS433" s="276"/>
      <c r="AT433" s="276"/>
      <c r="AU433" s="276"/>
      <c r="AV433" s="276"/>
      <c r="AW433" s="276"/>
      <c r="AX433" s="276"/>
      <c r="AY433" s="276"/>
      <c r="AZ433" s="276"/>
      <c r="BA433" s="276"/>
      <c r="BB433" s="276"/>
      <c r="BC433" s="276"/>
      <c r="BD433" s="276"/>
      <c r="BE433" s="276"/>
      <c r="BF433" s="276"/>
      <c r="BG433" s="276"/>
      <c r="BH433" s="276"/>
    </row>
    <row r="434" spans="1:60" s="141" customFormat="1" ht="15" customHeight="1" x14ac:dyDescent="0.2">
      <c r="A434" s="10"/>
      <c r="B434" s="28"/>
      <c r="C434" s="35"/>
      <c r="D434" s="121"/>
      <c r="E434" s="32"/>
      <c r="F434" s="1029"/>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76"/>
      <c r="AE434" s="276"/>
      <c r="AF434" s="276"/>
      <c r="AG434" s="276"/>
      <c r="AH434" s="276"/>
      <c r="AI434" s="276"/>
      <c r="AJ434" s="276"/>
      <c r="AK434" s="276"/>
      <c r="AL434" s="276"/>
      <c r="AM434" s="276"/>
      <c r="AN434" s="276"/>
      <c r="AO434" s="276"/>
      <c r="AP434" s="276"/>
      <c r="AQ434" s="276"/>
      <c r="AR434" s="276"/>
      <c r="AS434" s="276"/>
      <c r="AT434" s="276"/>
      <c r="AU434" s="276"/>
      <c r="AV434" s="276"/>
      <c r="AW434" s="276"/>
      <c r="AX434" s="276"/>
      <c r="AY434" s="276"/>
      <c r="AZ434" s="276"/>
      <c r="BA434" s="276"/>
      <c r="BB434" s="276"/>
      <c r="BC434" s="276"/>
      <c r="BD434" s="276"/>
      <c r="BE434" s="276"/>
      <c r="BF434" s="276"/>
      <c r="BG434" s="276"/>
      <c r="BH434" s="276"/>
    </row>
    <row r="435" spans="1:60" s="141" customFormat="1" ht="15" customHeight="1" x14ac:dyDescent="0.2">
      <c r="A435" s="10"/>
      <c r="B435" s="28"/>
      <c r="C435" s="35"/>
      <c r="D435" s="121"/>
      <c r="E435" s="32"/>
      <c r="F435" s="1029"/>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76"/>
      <c r="AE435" s="276"/>
      <c r="AF435" s="276"/>
      <c r="AG435" s="276"/>
      <c r="AH435" s="276"/>
      <c r="AI435" s="276"/>
      <c r="AJ435" s="276"/>
      <c r="AK435" s="276"/>
      <c r="AL435" s="276"/>
      <c r="AM435" s="276"/>
      <c r="AN435" s="276"/>
      <c r="AO435" s="276"/>
      <c r="AP435" s="276"/>
      <c r="AQ435" s="276"/>
      <c r="AR435" s="276"/>
      <c r="AS435" s="276"/>
      <c r="AT435" s="276"/>
      <c r="AU435" s="276"/>
      <c r="AV435" s="276"/>
      <c r="AW435" s="276"/>
      <c r="AX435" s="276"/>
      <c r="AY435" s="276"/>
      <c r="AZ435" s="276"/>
      <c r="BA435" s="276"/>
      <c r="BB435" s="276"/>
      <c r="BC435" s="276"/>
      <c r="BD435" s="276"/>
      <c r="BE435" s="276"/>
      <c r="BF435" s="276"/>
      <c r="BG435" s="276"/>
      <c r="BH435" s="276"/>
    </row>
    <row r="436" spans="1:60" s="141" customFormat="1" ht="15" customHeight="1" x14ac:dyDescent="0.2">
      <c r="A436" s="10"/>
      <c r="B436" s="28"/>
      <c r="C436" s="35"/>
      <c r="D436" s="121"/>
      <c r="E436" s="32"/>
      <c r="F436" s="1029"/>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76"/>
      <c r="AE436" s="276"/>
      <c r="AF436" s="276"/>
      <c r="AG436" s="276"/>
      <c r="AH436" s="276"/>
      <c r="AI436" s="276"/>
      <c r="AJ436" s="276"/>
      <c r="AK436" s="276"/>
      <c r="AL436" s="276"/>
      <c r="AM436" s="276"/>
      <c r="AN436" s="276"/>
      <c r="AO436" s="276"/>
      <c r="AP436" s="276"/>
      <c r="AQ436" s="276"/>
      <c r="AR436" s="276"/>
      <c r="AS436" s="276"/>
      <c r="AT436" s="276"/>
      <c r="AU436" s="276"/>
      <c r="AV436" s="276"/>
      <c r="AW436" s="276"/>
      <c r="AX436" s="276"/>
      <c r="AY436" s="276"/>
      <c r="AZ436" s="276"/>
      <c r="BA436" s="276"/>
      <c r="BB436" s="276"/>
      <c r="BC436" s="276"/>
      <c r="BD436" s="276"/>
      <c r="BE436" s="276"/>
      <c r="BF436" s="276"/>
      <c r="BG436" s="276"/>
      <c r="BH436" s="276"/>
    </row>
    <row r="437" spans="1:60" s="141" customFormat="1" ht="15" customHeight="1" x14ac:dyDescent="0.2">
      <c r="A437" s="10"/>
      <c r="B437" s="28"/>
      <c r="C437" s="35"/>
      <c r="D437" s="121"/>
      <c r="E437" s="32"/>
      <c r="F437" s="1029"/>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76"/>
      <c r="AE437" s="276"/>
      <c r="AF437" s="276"/>
      <c r="AG437" s="276"/>
      <c r="AH437" s="276"/>
      <c r="AI437" s="276"/>
      <c r="AJ437" s="276"/>
      <c r="AK437" s="276"/>
      <c r="AL437" s="276"/>
      <c r="AM437" s="276"/>
      <c r="AN437" s="276"/>
      <c r="AO437" s="276"/>
      <c r="AP437" s="276"/>
      <c r="AQ437" s="276"/>
      <c r="AR437" s="276"/>
      <c r="AS437" s="276"/>
      <c r="AT437" s="276"/>
      <c r="AU437" s="276"/>
      <c r="AV437" s="276"/>
      <c r="AW437" s="276"/>
      <c r="AX437" s="276"/>
      <c r="AY437" s="276"/>
      <c r="AZ437" s="276"/>
      <c r="BA437" s="276"/>
      <c r="BB437" s="276"/>
      <c r="BC437" s="276"/>
      <c r="BD437" s="276"/>
      <c r="BE437" s="276"/>
      <c r="BF437" s="276"/>
      <c r="BG437" s="276"/>
      <c r="BH437" s="276"/>
    </row>
    <row r="438" spans="1:60" s="141" customFormat="1" ht="15" customHeight="1" x14ac:dyDescent="0.2">
      <c r="A438" s="10"/>
      <c r="B438" s="28"/>
      <c r="C438" s="35"/>
      <c r="D438" s="121"/>
      <c r="E438" s="32"/>
      <c r="F438" s="1029"/>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s="276"/>
      <c r="AG438" s="276"/>
      <c r="AH438" s="276"/>
      <c r="AI438" s="276"/>
      <c r="AJ438" s="276"/>
      <c r="AK438" s="276"/>
      <c r="AL438" s="276"/>
      <c r="AM438" s="276"/>
      <c r="AN438" s="276"/>
      <c r="AO438" s="276"/>
      <c r="AP438" s="276"/>
      <c r="AQ438" s="276"/>
      <c r="AR438" s="276"/>
      <c r="AS438" s="276"/>
      <c r="AT438" s="276"/>
      <c r="AU438" s="276"/>
      <c r="AV438" s="276"/>
      <c r="AW438" s="276"/>
      <c r="AX438" s="276"/>
      <c r="AY438" s="276"/>
      <c r="AZ438" s="276"/>
      <c r="BA438" s="276"/>
      <c r="BB438" s="276"/>
      <c r="BC438" s="276"/>
      <c r="BD438" s="276"/>
      <c r="BE438" s="276"/>
      <c r="BF438" s="276"/>
      <c r="BG438" s="276"/>
      <c r="BH438" s="276"/>
    </row>
    <row r="439" spans="1:60" s="141" customFormat="1" ht="15" customHeight="1" x14ac:dyDescent="0.2">
      <c r="A439" s="10"/>
      <c r="B439" s="28"/>
      <c r="C439" s="35"/>
      <c r="D439" s="121"/>
      <c r="E439" s="32"/>
      <c r="F439" s="1029"/>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76"/>
      <c r="AE439" s="276"/>
      <c r="AF439" s="276"/>
      <c r="AG439" s="276"/>
      <c r="AH439" s="276"/>
      <c r="AI439" s="276"/>
      <c r="AJ439" s="276"/>
      <c r="AK439" s="276"/>
      <c r="AL439" s="276"/>
      <c r="AM439" s="276"/>
      <c r="AN439" s="276"/>
      <c r="AO439" s="276"/>
      <c r="AP439" s="276"/>
      <c r="AQ439" s="276"/>
      <c r="AR439" s="276"/>
      <c r="AS439" s="276"/>
      <c r="AT439" s="276"/>
      <c r="AU439" s="276"/>
      <c r="AV439" s="276"/>
      <c r="AW439" s="276"/>
      <c r="AX439" s="276"/>
      <c r="AY439" s="276"/>
      <c r="AZ439" s="276"/>
      <c r="BA439" s="276"/>
      <c r="BB439" s="276"/>
      <c r="BC439" s="276"/>
      <c r="BD439" s="276"/>
      <c r="BE439" s="276"/>
      <c r="BF439" s="276"/>
      <c r="BG439" s="276"/>
      <c r="BH439" s="276"/>
    </row>
    <row r="440" spans="1:60" s="141" customFormat="1" ht="15" customHeight="1" x14ac:dyDescent="0.25">
      <c r="A440" s="1171" t="s">
        <v>0</v>
      </c>
      <c r="B440" s="1171"/>
      <c r="C440" s="1171"/>
      <c r="D440" s="1171"/>
      <c r="E440" s="1171"/>
      <c r="F440" s="1171"/>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276"/>
      <c r="AF440" s="276"/>
      <c r="AG440" s="276"/>
      <c r="AH440" s="276"/>
      <c r="AI440" s="276"/>
      <c r="AJ440" s="276"/>
      <c r="AK440" s="276"/>
      <c r="AL440" s="276"/>
      <c r="AM440" s="276"/>
      <c r="AN440" s="276"/>
      <c r="AO440" s="276"/>
      <c r="AP440" s="276"/>
      <c r="AQ440" s="276"/>
      <c r="AR440" s="276"/>
      <c r="AS440" s="276"/>
      <c r="AT440" s="276"/>
      <c r="AU440" s="276"/>
      <c r="AV440" s="276"/>
      <c r="AW440" s="276"/>
      <c r="AX440" s="276"/>
      <c r="AY440" s="276"/>
      <c r="AZ440" s="276"/>
      <c r="BA440" s="276"/>
      <c r="BB440" s="276"/>
      <c r="BC440" s="276"/>
      <c r="BD440" s="276"/>
      <c r="BE440" s="276"/>
      <c r="BF440" s="276"/>
      <c r="BG440" s="276"/>
      <c r="BH440" s="276"/>
    </row>
    <row r="441" spans="1:60" s="141" customFormat="1" ht="15" customHeight="1" x14ac:dyDescent="0.25">
      <c r="A441" s="1171" t="s">
        <v>1</v>
      </c>
      <c r="B441" s="1171"/>
      <c r="C441" s="1171"/>
      <c r="D441" s="1171"/>
      <c r="E441" s="1171"/>
      <c r="F441" s="1171"/>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6"/>
      <c r="AF441" s="276"/>
      <c r="AG441" s="276"/>
      <c r="AH441" s="276"/>
      <c r="AI441" s="276"/>
      <c r="AJ441" s="276"/>
      <c r="AK441" s="276"/>
      <c r="AL441" s="276"/>
      <c r="AM441" s="276"/>
      <c r="AN441" s="276"/>
      <c r="AO441" s="276"/>
      <c r="AP441" s="276"/>
      <c r="AQ441" s="276"/>
      <c r="AR441" s="276"/>
      <c r="AS441" s="276"/>
      <c r="AT441" s="276"/>
      <c r="AU441" s="276"/>
      <c r="AV441" s="276"/>
      <c r="AW441" s="276"/>
      <c r="AX441" s="276"/>
      <c r="AY441" s="276"/>
      <c r="AZ441" s="276"/>
      <c r="BA441" s="276"/>
      <c r="BB441" s="276"/>
      <c r="BC441" s="276"/>
      <c r="BD441" s="276"/>
      <c r="BE441" s="276"/>
      <c r="BF441" s="276"/>
      <c r="BG441" s="276"/>
      <c r="BH441" s="276"/>
    </row>
    <row r="442" spans="1:60" s="141" customFormat="1" ht="15" customHeight="1" x14ac:dyDescent="0.25">
      <c r="A442" s="1173" t="s">
        <v>15167</v>
      </c>
      <c r="B442" s="1173"/>
      <c r="C442" s="1173"/>
      <c r="D442" s="1173"/>
      <c r="E442" s="1173"/>
      <c r="F442" s="1173"/>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276"/>
      <c r="AF442" s="276"/>
      <c r="AG442" s="276"/>
      <c r="AH442" s="276"/>
      <c r="AI442" s="276"/>
      <c r="AJ442" s="276"/>
      <c r="AK442" s="276"/>
      <c r="AL442" s="276"/>
      <c r="AM442" s="276"/>
      <c r="AN442" s="276"/>
      <c r="AO442" s="276"/>
      <c r="AP442" s="276"/>
      <c r="AQ442" s="276"/>
      <c r="AR442" s="276"/>
      <c r="AS442" s="276"/>
      <c r="AT442" s="276"/>
      <c r="AU442" s="276"/>
      <c r="AV442" s="276"/>
      <c r="AW442" s="276"/>
      <c r="AX442" s="276"/>
      <c r="AY442" s="276"/>
      <c r="AZ442" s="276"/>
      <c r="BA442" s="276"/>
      <c r="BB442" s="276"/>
      <c r="BC442" s="276"/>
      <c r="BD442" s="276"/>
      <c r="BE442" s="276"/>
      <c r="BF442" s="276"/>
      <c r="BG442" s="276"/>
      <c r="BH442" s="276"/>
    </row>
    <row r="443" spans="1:60" s="141" customFormat="1" ht="15" customHeight="1" x14ac:dyDescent="0.25">
      <c r="A443" s="1173" t="s">
        <v>2</v>
      </c>
      <c r="B443" s="1173"/>
      <c r="C443" s="1173"/>
      <c r="D443" s="1173"/>
      <c r="E443" s="1173"/>
      <c r="F443" s="1173"/>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76"/>
      <c r="AE443" s="276"/>
      <c r="AF443" s="276"/>
      <c r="AG443" s="276"/>
      <c r="AH443" s="276"/>
      <c r="AI443" s="276"/>
      <c r="AJ443" s="276"/>
      <c r="AK443" s="276"/>
      <c r="AL443" s="276"/>
      <c r="AM443" s="276"/>
      <c r="AN443" s="276"/>
      <c r="AO443" s="276"/>
      <c r="AP443" s="276"/>
      <c r="AQ443" s="276"/>
      <c r="AR443" s="276"/>
      <c r="AS443" s="276"/>
      <c r="AT443" s="276"/>
      <c r="AU443" s="276"/>
      <c r="AV443" s="276"/>
      <c r="AW443" s="276"/>
      <c r="AX443" s="276"/>
      <c r="AY443" s="276"/>
      <c r="AZ443" s="276"/>
      <c r="BA443" s="276"/>
      <c r="BB443" s="276"/>
      <c r="BC443" s="276"/>
      <c r="BD443" s="276"/>
      <c r="BE443" s="276"/>
      <c r="BF443" s="276"/>
      <c r="BG443" s="276"/>
      <c r="BH443" s="276"/>
    </row>
    <row r="444" spans="1:60" s="141" customFormat="1" ht="15" customHeight="1" x14ac:dyDescent="0.25">
      <c r="A444" s="626"/>
      <c r="B444" s="627"/>
      <c r="C444" s="628"/>
      <c r="D444" s="629"/>
      <c r="E444" s="630"/>
      <c r="F444" s="631"/>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76"/>
      <c r="AE444" s="276"/>
      <c r="AF444" s="276"/>
      <c r="AG444" s="276"/>
      <c r="AH444" s="276"/>
      <c r="AI444" s="276"/>
      <c r="AJ444" s="276"/>
      <c r="AK444" s="276"/>
      <c r="AL444" s="276"/>
      <c r="AM444" s="276"/>
      <c r="AN444" s="276"/>
      <c r="AO444" s="276"/>
      <c r="AP444" s="276"/>
      <c r="AQ444" s="276"/>
      <c r="AR444" s="276"/>
      <c r="AS444" s="276"/>
      <c r="AT444" s="276"/>
      <c r="AU444" s="276"/>
      <c r="AV444" s="276"/>
      <c r="AW444" s="276"/>
      <c r="AX444" s="276"/>
      <c r="AY444" s="276"/>
      <c r="AZ444" s="276"/>
      <c r="BA444" s="276"/>
      <c r="BB444" s="276"/>
      <c r="BC444" s="276"/>
      <c r="BD444" s="276"/>
      <c r="BE444" s="276"/>
      <c r="BF444" s="276"/>
      <c r="BG444" s="276"/>
      <c r="BH444" s="276"/>
    </row>
    <row r="445" spans="1:60" s="141" customFormat="1" ht="15" customHeight="1" x14ac:dyDescent="0.2">
      <c r="A445" s="1309" t="s">
        <v>17</v>
      </c>
      <c r="B445" s="1309"/>
      <c r="C445" s="1309"/>
      <c r="D445" s="1309"/>
      <c r="E445" s="1309"/>
      <c r="F445" s="1309"/>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76"/>
      <c r="AE445" s="276"/>
      <c r="AF445" s="276"/>
      <c r="AG445" s="276"/>
      <c r="AH445" s="276"/>
      <c r="AI445" s="276"/>
      <c r="AJ445" s="276"/>
      <c r="AK445" s="276"/>
      <c r="AL445" s="276"/>
      <c r="AM445" s="276"/>
      <c r="AN445" s="276"/>
      <c r="AO445" s="276"/>
      <c r="AP445" s="276"/>
      <c r="AQ445" s="276"/>
      <c r="AR445" s="276"/>
      <c r="AS445" s="276"/>
      <c r="AT445" s="276"/>
      <c r="AU445" s="276"/>
      <c r="AV445" s="276"/>
      <c r="AW445" s="276"/>
      <c r="AX445" s="276"/>
      <c r="AY445" s="276"/>
      <c r="AZ445" s="276"/>
      <c r="BA445" s="276"/>
      <c r="BB445" s="276"/>
      <c r="BC445" s="276"/>
      <c r="BD445" s="276"/>
      <c r="BE445" s="276"/>
      <c r="BF445" s="276"/>
      <c r="BG445" s="276"/>
      <c r="BH445" s="276"/>
    </row>
    <row r="446" spans="1:60" s="141" customFormat="1" ht="15" customHeight="1" x14ac:dyDescent="0.2">
      <c r="A446" s="1309" t="s">
        <v>4</v>
      </c>
      <c r="B446" s="1309"/>
      <c r="C446" s="1309"/>
      <c r="D446" s="1309"/>
      <c r="E446" s="1309"/>
      <c r="F446" s="726">
        <v>16669084.859999999</v>
      </c>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76"/>
      <c r="AE446" s="276"/>
      <c r="AF446" s="276"/>
      <c r="AG446" s="276"/>
      <c r="AH446" s="276"/>
      <c r="AI446" s="276"/>
      <c r="AJ446" s="276"/>
      <c r="AK446" s="276"/>
      <c r="AL446" s="276"/>
      <c r="AM446" s="276"/>
      <c r="AN446" s="276"/>
      <c r="AO446" s="276"/>
      <c r="AP446" s="276"/>
      <c r="AQ446" s="276"/>
      <c r="AR446" s="276"/>
      <c r="AS446" s="276"/>
      <c r="AT446" s="276"/>
      <c r="AU446" s="276"/>
      <c r="AV446" s="276"/>
      <c r="AW446" s="276"/>
      <c r="AX446" s="276"/>
      <c r="AY446" s="276"/>
      <c r="AZ446" s="276"/>
      <c r="BA446" s="276"/>
      <c r="BB446" s="276"/>
      <c r="BC446" s="276"/>
      <c r="BD446" s="276"/>
      <c r="BE446" s="276"/>
      <c r="BF446" s="276"/>
      <c r="BG446" s="276"/>
      <c r="BH446" s="276"/>
    </row>
    <row r="447" spans="1:60" s="141" customFormat="1" ht="15" customHeight="1" x14ac:dyDescent="0.2">
      <c r="A447" s="1061" t="s">
        <v>5</v>
      </c>
      <c r="B447" s="1061" t="s">
        <v>6</v>
      </c>
      <c r="C447" s="1061" t="s">
        <v>18</v>
      </c>
      <c r="D447" s="1061" t="s">
        <v>8</v>
      </c>
      <c r="E447" s="1061" t="s">
        <v>9</v>
      </c>
      <c r="F447" s="1061" t="s">
        <v>6181</v>
      </c>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276"/>
      <c r="AF447" s="276"/>
      <c r="AG447" s="276"/>
      <c r="AH447" s="276"/>
      <c r="AI447" s="276"/>
      <c r="AJ447" s="276"/>
      <c r="AK447" s="276"/>
      <c r="AL447" s="276"/>
      <c r="AM447" s="276"/>
      <c r="AN447" s="276"/>
      <c r="AO447" s="276"/>
      <c r="AP447" s="276"/>
      <c r="AQ447" s="276"/>
      <c r="AR447" s="276"/>
      <c r="AS447" s="276"/>
      <c r="AT447" s="276"/>
      <c r="AU447" s="276"/>
      <c r="AV447" s="276"/>
      <c r="AW447" s="276"/>
      <c r="AX447" s="276"/>
      <c r="AY447" s="276"/>
      <c r="AZ447" s="276"/>
      <c r="BA447" s="276"/>
      <c r="BB447" s="276"/>
      <c r="BC447" s="276"/>
      <c r="BD447" s="276"/>
      <c r="BE447" s="276"/>
      <c r="BF447" s="276"/>
      <c r="BG447" s="276"/>
      <c r="BH447" s="276"/>
    </row>
    <row r="448" spans="1:60" s="141" customFormat="1" ht="15" customHeight="1" x14ac:dyDescent="0.2">
      <c r="A448" s="615"/>
      <c r="B448" s="359"/>
      <c r="C448" s="616" t="s">
        <v>387</v>
      </c>
      <c r="D448" s="715">
        <v>184584.39</v>
      </c>
      <c r="E448" s="447"/>
      <c r="F448" s="619">
        <f>F446+D448</f>
        <v>16853669.25</v>
      </c>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76"/>
      <c r="AE448" s="276"/>
      <c r="AF448" s="276"/>
      <c r="AG448" s="276"/>
      <c r="AH448" s="276"/>
      <c r="AI448" s="276"/>
      <c r="AJ448" s="276"/>
      <c r="AK448" s="276"/>
      <c r="AL448" s="276"/>
      <c r="AM448" s="276"/>
      <c r="AN448" s="276"/>
      <c r="AO448" s="276"/>
      <c r="AP448" s="276"/>
      <c r="AQ448" s="276"/>
      <c r="AR448" s="276"/>
      <c r="AS448" s="276"/>
      <c r="AT448" s="276"/>
      <c r="AU448" s="276"/>
      <c r="AV448" s="276"/>
      <c r="AW448" s="276"/>
      <c r="AX448" s="276"/>
      <c r="AY448" s="276"/>
      <c r="AZ448" s="276"/>
      <c r="BA448" s="276"/>
      <c r="BB448" s="276"/>
      <c r="BC448" s="276"/>
      <c r="BD448" s="276"/>
      <c r="BE448" s="276"/>
      <c r="BF448" s="276"/>
      <c r="BG448" s="276"/>
      <c r="BH448" s="276"/>
    </row>
    <row r="449" spans="1:60" s="141" customFormat="1" ht="15" customHeight="1" x14ac:dyDescent="0.2">
      <c r="A449" s="87"/>
      <c r="B449" s="1"/>
      <c r="C449" s="2" t="s">
        <v>19</v>
      </c>
      <c r="D449" s="716">
        <v>150000000</v>
      </c>
      <c r="E449" s="40"/>
      <c r="F449" s="619">
        <f>F448+D449</f>
        <v>166853669.25</v>
      </c>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76"/>
      <c r="AE449" s="276"/>
      <c r="AF449" s="276"/>
      <c r="AG449" s="276"/>
      <c r="AH449" s="276"/>
      <c r="AI449" s="276"/>
      <c r="AJ449" s="276"/>
      <c r="AK449" s="276"/>
      <c r="AL449" s="276"/>
      <c r="AM449" s="276"/>
      <c r="AN449" s="276"/>
      <c r="AO449" s="276"/>
      <c r="AP449" s="276"/>
      <c r="AQ449" s="276"/>
      <c r="AR449" s="276"/>
      <c r="AS449" s="276"/>
      <c r="AT449" s="276"/>
      <c r="AU449" s="276"/>
      <c r="AV449" s="276"/>
      <c r="AW449" s="276"/>
      <c r="AX449" s="276"/>
      <c r="AY449" s="276"/>
      <c r="AZ449" s="276"/>
      <c r="BA449" s="276"/>
      <c r="BB449" s="276"/>
      <c r="BC449" s="276"/>
      <c r="BD449" s="276"/>
      <c r="BE449" s="276"/>
      <c r="BF449" s="276"/>
      <c r="BG449" s="276"/>
      <c r="BH449" s="276"/>
    </row>
    <row r="450" spans="1:60" s="14" customFormat="1" ht="15" customHeight="1" x14ac:dyDescent="0.2">
      <c r="A450" s="87"/>
      <c r="B450" s="1"/>
      <c r="C450" s="2" t="s">
        <v>19</v>
      </c>
      <c r="D450" s="716"/>
      <c r="E450" s="40">
        <v>9136445.1699999999</v>
      </c>
      <c r="F450" s="619">
        <f>F449-E450</f>
        <v>157717224.08000001</v>
      </c>
    </row>
    <row r="451" spans="1:60" s="14" customFormat="1" ht="15" customHeight="1" x14ac:dyDescent="0.2">
      <c r="A451" s="87"/>
      <c r="B451" s="1"/>
      <c r="C451" s="2" t="s">
        <v>20</v>
      </c>
      <c r="D451" s="716">
        <v>108407.32</v>
      </c>
      <c r="E451" s="717"/>
      <c r="F451" s="619">
        <f>F450+D451</f>
        <v>157825631.40000001</v>
      </c>
      <c r="I451" s="1015"/>
    </row>
    <row r="452" spans="1:60" s="14" customFormat="1" ht="15" customHeight="1" x14ac:dyDescent="0.2">
      <c r="A452" s="87"/>
      <c r="B452" s="1"/>
      <c r="C452" s="2" t="s">
        <v>15122</v>
      </c>
      <c r="D452" s="716"/>
      <c r="E452" s="717"/>
      <c r="F452" s="619">
        <f>F451+D452</f>
        <v>157825631.40000001</v>
      </c>
    </row>
    <row r="453" spans="1:60" s="14" customFormat="1" ht="15" customHeight="1" x14ac:dyDescent="0.2">
      <c r="A453" s="87"/>
      <c r="B453" s="1"/>
      <c r="C453" s="530" t="s">
        <v>2479</v>
      </c>
      <c r="D453" s="717"/>
      <c r="E453" s="717">
        <v>206149.07</v>
      </c>
      <c r="F453" s="619">
        <f>F452-E453</f>
        <v>157619482.33000001</v>
      </c>
    </row>
    <row r="454" spans="1:60" s="14" customFormat="1" ht="15" customHeight="1" x14ac:dyDescent="0.2">
      <c r="A454" s="87"/>
      <c r="B454" s="1"/>
      <c r="C454" s="2" t="s">
        <v>1090</v>
      </c>
      <c r="D454" s="717"/>
      <c r="E454" s="763">
        <v>981.86</v>
      </c>
      <c r="F454" s="619">
        <f t="shared" ref="F454:F479" si="7">F453-E454</f>
        <v>157618500.47</v>
      </c>
    </row>
    <row r="455" spans="1:60" s="14" customFormat="1" ht="15" customHeight="1" x14ac:dyDescent="0.2">
      <c r="A455" s="87"/>
      <c r="B455" s="242"/>
      <c r="C455" s="2" t="s">
        <v>1083</v>
      </c>
      <c r="D455" s="62"/>
      <c r="E455" s="711">
        <v>1000</v>
      </c>
      <c r="F455" s="619">
        <f t="shared" si="7"/>
        <v>157617500.47</v>
      </c>
    </row>
    <row r="456" spans="1:60" s="14" customFormat="1" ht="15" customHeight="1" x14ac:dyDescent="0.2">
      <c r="A456" s="87"/>
      <c r="B456" s="242"/>
      <c r="C456" s="2" t="s">
        <v>1358</v>
      </c>
      <c r="D456" s="62"/>
      <c r="E456" s="711">
        <v>175</v>
      </c>
      <c r="F456" s="619">
        <f t="shared" si="7"/>
        <v>157617325.47</v>
      </c>
    </row>
    <row r="457" spans="1:60" s="14" customFormat="1" ht="15" customHeight="1" x14ac:dyDescent="0.2">
      <c r="A457" s="134"/>
      <c r="B457" s="27"/>
      <c r="C457" s="538" t="s">
        <v>2484</v>
      </c>
      <c r="D457" s="95"/>
      <c r="E457" s="472">
        <v>198887.32</v>
      </c>
      <c r="F457" s="619">
        <f t="shared" si="7"/>
        <v>157418438.15000001</v>
      </c>
    </row>
    <row r="458" spans="1:60" s="14" customFormat="1" ht="23.25" customHeight="1" x14ac:dyDescent="0.2">
      <c r="A458" s="134">
        <v>44652</v>
      </c>
      <c r="B458" s="5" t="s">
        <v>15625</v>
      </c>
      <c r="C458" s="193" t="s">
        <v>15173</v>
      </c>
      <c r="D458" s="95"/>
      <c r="E458" s="42">
        <v>6754378.5199999996</v>
      </c>
      <c r="F458" s="619">
        <f t="shared" si="7"/>
        <v>150664059.63</v>
      </c>
      <c r="H458" s="829"/>
    </row>
    <row r="459" spans="1:60" s="14" customFormat="1" ht="32.25" customHeight="1" x14ac:dyDescent="0.2">
      <c r="A459" s="464">
        <v>44652</v>
      </c>
      <c r="B459" s="5" t="s">
        <v>15174</v>
      </c>
      <c r="C459" s="193" t="s">
        <v>15175</v>
      </c>
      <c r="D459" s="95"/>
      <c r="E459" s="42">
        <v>9300</v>
      </c>
      <c r="F459" s="619">
        <f t="shared" si="7"/>
        <v>150654759.63</v>
      </c>
    </row>
    <row r="460" spans="1:60" s="14" customFormat="1" ht="29.25" customHeight="1" x14ac:dyDescent="0.2">
      <c r="A460" s="464">
        <v>44652</v>
      </c>
      <c r="B460" s="5" t="s">
        <v>15179</v>
      </c>
      <c r="C460" s="193" t="s">
        <v>15176</v>
      </c>
      <c r="D460" s="95"/>
      <c r="E460" s="42">
        <v>39933</v>
      </c>
      <c r="F460" s="619">
        <f t="shared" si="7"/>
        <v>150614826.63</v>
      </c>
      <c r="H460" s="829"/>
    </row>
    <row r="461" spans="1:60" s="14" customFormat="1" ht="53.25" customHeight="1" x14ac:dyDescent="0.2">
      <c r="A461" s="464">
        <v>44652</v>
      </c>
      <c r="B461" s="5" t="s">
        <v>15178</v>
      </c>
      <c r="C461" s="193" t="s">
        <v>15177</v>
      </c>
      <c r="D461" s="95"/>
      <c r="E461" s="42">
        <v>605341.87</v>
      </c>
      <c r="F461" s="619">
        <f t="shared" si="7"/>
        <v>150009484.75999999</v>
      </c>
    </row>
    <row r="462" spans="1:60" s="14" customFormat="1" ht="42.75" customHeight="1" x14ac:dyDescent="0.2">
      <c r="A462" s="464">
        <v>44669</v>
      </c>
      <c r="B462" s="5" t="s">
        <v>15611</v>
      </c>
      <c r="C462" s="193" t="s">
        <v>15612</v>
      </c>
      <c r="D462" s="95"/>
      <c r="E462" s="42">
        <v>64899.05</v>
      </c>
      <c r="F462" s="619">
        <f t="shared" si="7"/>
        <v>149944585.70999998</v>
      </c>
      <c r="G462" s="857"/>
      <c r="H462" s="857"/>
      <c r="I462" s="857"/>
      <c r="J462" s="857"/>
      <c r="K462" s="857"/>
    </row>
    <row r="463" spans="1:60" s="14" customFormat="1" ht="22.5" customHeight="1" x14ac:dyDescent="0.2">
      <c r="A463" s="464">
        <v>44670</v>
      </c>
      <c r="B463" s="5" t="s">
        <v>15634</v>
      </c>
      <c r="C463" s="193" t="s">
        <v>527</v>
      </c>
      <c r="D463" s="95"/>
      <c r="E463" s="42">
        <v>277649.69</v>
      </c>
      <c r="F463" s="619">
        <f t="shared" si="7"/>
        <v>149666936.01999998</v>
      </c>
      <c r="G463" s="857"/>
    </row>
    <row r="464" spans="1:60" s="14" customFormat="1" ht="18.75" customHeight="1" x14ac:dyDescent="0.2">
      <c r="A464" s="464">
        <v>44670</v>
      </c>
      <c r="B464" s="5" t="s">
        <v>15635</v>
      </c>
      <c r="C464" s="193" t="s">
        <v>7035</v>
      </c>
      <c r="D464" s="95"/>
      <c r="E464" s="1130">
        <v>37168.35</v>
      </c>
      <c r="F464" s="619">
        <f t="shared" si="7"/>
        <v>149629767.66999999</v>
      </c>
    </row>
    <row r="465" spans="1:60" s="14" customFormat="1" ht="18.75" customHeight="1" x14ac:dyDescent="0.2">
      <c r="A465" s="464">
        <v>44670</v>
      </c>
      <c r="B465" s="5">
        <v>104216</v>
      </c>
      <c r="C465" s="193" t="s">
        <v>5734</v>
      </c>
      <c r="D465" s="95"/>
      <c r="E465" s="42">
        <v>178860.51</v>
      </c>
      <c r="F465" s="619">
        <f t="shared" si="7"/>
        <v>149450907.16</v>
      </c>
    </row>
    <row r="466" spans="1:60" s="14" customFormat="1" ht="30" customHeight="1" x14ac:dyDescent="0.2">
      <c r="A466" s="464">
        <v>44670</v>
      </c>
      <c r="B466" s="5" t="s">
        <v>15636</v>
      </c>
      <c r="C466" s="193" t="s">
        <v>15639</v>
      </c>
      <c r="D466" s="95"/>
      <c r="E466" s="42">
        <v>882456.11</v>
      </c>
      <c r="F466" s="619">
        <f t="shared" si="7"/>
        <v>148568451.04999998</v>
      </c>
    </row>
    <row r="467" spans="1:60" s="14" customFormat="1" ht="27.75" customHeight="1" x14ac:dyDescent="0.2">
      <c r="A467" s="464">
        <v>44670</v>
      </c>
      <c r="B467" s="5" t="s">
        <v>15637</v>
      </c>
      <c r="C467" s="193" t="s">
        <v>15640</v>
      </c>
      <c r="D467" s="95"/>
      <c r="E467" s="42">
        <v>213573.7</v>
      </c>
      <c r="F467" s="619">
        <f t="shared" si="7"/>
        <v>148354877.34999999</v>
      </c>
    </row>
    <row r="468" spans="1:60" s="14" customFormat="1" ht="24" customHeight="1" x14ac:dyDescent="0.2">
      <c r="A468" s="464">
        <v>44670</v>
      </c>
      <c r="B468" s="5" t="s">
        <v>15638</v>
      </c>
      <c r="C468" s="193" t="s">
        <v>41</v>
      </c>
      <c r="D468" s="95"/>
      <c r="E468" s="42">
        <v>0</v>
      </c>
      <c r="F468" s="619">
        <f t="shared" si="7"/>
        <v>148354877.34999999</v>
      </c>
    </row>
    <row r="469" spans="1:60" s="14" customFormat="1" ht="21.75" customHeight="1" x14ac:dyDescent="0.2">
      <c r="A469" s="464">
        <v>44671</v>
      </c>
      <c r="B469" s="5" t="s">
        <v>15683</v>
      </c>
      <c r="C469" s="193" t="s">
        <v>15692</v>
      </c>
      <c r="D469" s="95"/>
      <c r="E469" s="42">
        <v>53405965.549999997</v>
      </c>
      <c r="F469" s="619">
        <f t="shared" si="7"/>
        <v>94948911.799999997</v>
      </c>
    </row>
    <row r="470" spans="1:60" s="14" customFormat="1" ht="31.5" customHeight="1" x14ac:dyDescent="0.2">
      <c r="A470" s="464">
        <v>44671</v>
      </c>
      <c r="B470" s="5" t="s">
        <v>15684</v>
      </c>
      <c r="C470" s="193" t="s">
        <v>15693</v>
      </c>
      <c r="D470" s="95"/>
      <c r="E470" s="42">
        <v>10846218.57</v>
      </c>
      <c r="F470" s="619">
        <f t="shared" si="7"/>
        <v>84102693.229999989</v>
      </c>
    </row>
    <row r="471" spans="1:60" s="628" customFormat="1" ht="29.25" customHeight="1" x14ac:dyDescent="0.25">
      <c r="A471" s="464">
        <v>44671</v>
      </c>
      <c r="B471" s="5" t="s">
        <v>15685</v>
      </c>
      <c r="C471" s="193" t="s">
        <v>15694</v>
      </c>
      <c r="D471" s="95"/>
      <c r="E471" s="42">
        <v>184855.52</v>
      </c>
      <c r="F471" s="619">
        <f t="shared" si="7"/>
        <v>83917837.709999993</v>
      </c>
      <c r="G471" s="743"/>
      <c r="H471" s="743"/>
      <c r="I471" s="743"/>
      <c r="J471" s="743"/>
      <c r="K471" s="743"/>
      <c r="L471" s="743"/>
      <c r="M471" s="743"/>
      <c r="N471" s="743"/>
      <c r="O471" s="743"/>
      <c r="P471" s="743"/>
      <c r="Q471" s="743"/>
      <c r="R471" s="743"/>
      <c r="S471" s="743"/>
      <c r="T471" s="743"/>
      <c r="U471" s="743"/>
      <c r="V471" s="743"/>
      <c r="W471" s="743"/>
      <c r="X471" s="743"/>
      <c r="Y471" s="743"/>
      <c r="Z471" s="743"/>
      <c r="AA471" s="743"/>
      <c r="AB471" s="743"/>
      <c r="AC471" s="743"/>
      <c r="AD471" s="743"/>
      <c r="AE471" s="743"/>
      <c r="AF471" s="743"/>
      <c r="AG471" s="743"/>
      <c r="AH471" s="743"/>
      <c r="AI471" s="743"/>
      <c r="AJ471" s="743"/>
      <c r="AK471" s="743"/>
      <c r="AL471" s="743"/>
      <c r="AM471" s="743"/>
      <c r="AN471" s="743"/>
      <c r="AO471" s="743"/>
      <c r="AP471" s="743"/>
      <c r="AQ471" s="743"/>
      <c r="AR471" s="743"/>
      <c r="AS471" s="743"/>
      <c r="AT471" s="743"/>
      <c r="AU471" s="743"/>
      <c r="AV471" s="743"/>
      <c r="AW471" s="743"/>
      <c r="AX471" s="743"/>
      <c r="AY471" s="743"/>
      <c r="AZ471" s="743"/>
      <c r="BA471" s="743"/>
      <c r="BB471" s="743"/>
      <c r="BC471" s="743"/>
      <c r="BD471" s="743"/>
      <c r="BE471" s="743"/>
      <c r="BF471" s="743"/>
      <c r="BG471" s="743"/>
      <c r="BH471" s="743"/>
    </row>
    <row r="472" spans="1:60" s="628" customFormat="1" ht="30" customHeight="1" x14ac:dyDescent="0.25">
      <c r="A472" s="464">
        <v>44671</v>
      </c>
      <c r="B472" s="5" t="s">
        <v>15686</v>
      </c>
      <c r="C472" s="193" t="s">
        <v>15695</v>
      </c>
      <c r="D472" s="95"/>
      <c r="E472" s="42">
        <v>3765883.58</v>
      </c>
      <c r="F472" s="619">
        <f t="shared" si="7"/>
        <v>80151954.129999995</v>
      </c>
      <c r="G472" s="743"/>
      <c r="H472" s="743"/>
      <c r="I472" s="743"/>
      <c r="J472" s="743"/>
      <c r="K472" s="743"/>
      <c r="L472" s="743"/>
      <c r="M472" s="743"/>
      <c r="N472" s="743"/>
      <c r="O472" s="743"/>
      <c r="P472" s="743"/>
      <c r="Q472" s="743"/>
      <c r="R472" s="743"/>
      <c r="S472" s="743"/>
      <c r="T472" s="743"/>
      <c r="U472" s="743"/>
      <c r="V472" s="743"/>
      <c r="W472" s="743"/>
      <c r="X472" s="743"/>
      <c r="Y472" s="743"/>
      <c r="Z472" s="743"/>
      <c r="AA472" s="743"/>
      <c r="AB472" s="743"/>
      <c r="AC472" s="743"/>
      <c r="AD472" s="743"/>
      <c r="AE472" s="743"/>
      <c r="AF472" s="743"/>
      <c r="AG472" s="743"/>
      <c r="AH472" s="743"/>
      <c r="AI472" s="743"/>
      <c r="AJ472" s="743"/>
      <c r="AK472" s="743"/>
      <c r="AL472" s="743"/>
      <c r="AM472" s="743"/>
      <c r="AN472" s="743"/>
      <c r="AO472" s="743"/>
      <c r="AP472" s="743"/>
      <c r="AQ472" s="743"/>
      <c r="AR472" s="743"/>
      <c r="AS472" s="743"/>
      <c r="AT472" s="743"/>
      <c r="AU472" s="743"/>
      <c r="AV472" s="743"/>
      <c r="AW472" s="743"/>
      <c r="AX472" s="743"/>
      <c r="AY472" s="743"/>
      <c r="AZ472" s="743"/>
      <c r="BA472" s="743"/>
      <c r="BB472" s="743"/>
      <c r="BC472" s="743"/>
      <c r="BD472" s="743"/>
      <c r="BE472" s="743"/>
      <c r="BF472" s="743"/>
      <c r="BG472" s="743"/>
      <c r="BH472" s="743"/>
    </row>
    <row r="473" spans="1:60" s="628" customFormat="1" ht="29.25" customHeight="1" x14ac:dyDescent="0.25">
      <c r="A473" s="464">
        <v>44671</v>
      </c>
      <c r="B473" s="5" t="s">
        <v>15687</v>
      </c>
      <c r="C473" s="193" t="s">
        <v>15696</v>
      </c>
      <c r="D473" s="95"/>
      <c r="E473" s="42">
        <v>3914664.68</v>
      </c>
      <c r="F473" s="619">
        <f t="shared" si="7"/>
        <v>76237289.449999988</v>
      </c>
      <c r="G473" s="743"/>
      <c r="H473" s="743"/>
      <c r="I473" s="743"/>
      <c r="J473" s="743"/>
      <c r="K473" s="743"/>
      <c r="L473" s="743"/>
      <c r="M473" s="743"/>
      <c r="N473" s="743"/>
      <c r="O473" s="743"/>
      <c r="P473" s="743"/>
      <c r="Q473" s="743"/>
      <c r="R473" s="743"/>
      <c r="S473" s="743"/>
      <c r="T473" s="743"/>
      <c r="U473" s="743"/>
      <c r="V473" s="743"/>
      <c r="W473" s="743"/>
      <c r="X473" s="743"/>
      <c r="Y473" s="743"/>
      <c r="Z473" s="743"/>
      <c r="AA473" s="743"/>
      <c r="AB473" s="743"/>
      <c r="AC473" s="743"/>
      <c r="AD473" s="743"/>
      <c r="AE473" s="743"/>
      <c r="AF473" s="743"/>
      <c r="AG473" s="743"/>
      <c r="AH473" s="743"/>
      <c r="AI473" s="743"/>
      <c r="AJ473" s="743"/>
      <c r="AK473" s="743"/>
      <c r="AL473" s="743"/>
      <c r="AM473" s="743"/>
      <c r="AN473" s="743"/>
      <c r="AO473" s="743"/>
      <c r="AP473" s="743"/>
      <c r="AQ473" s="743"/>
      <c r="AR473" s="743"/>
      <c r="AS473" s="743"/>
      <c r="AT473" s="743"/>
      <c r="AU473" s="743"/>
      <c r="AV473" s="743"/>
      <c r="AW473" s="743"/>
      <c r="AX473" s="743"/>
      <c r="AY473" s="743"/>
      <c r="AZ473" s="743"/>
      <c r="BA473" s="743"/>
      <c r="BB473" s="743"/>
      <c r="BC473" s="743"/>
      <c r="BD473" s="743"/>
      <c r="BE473" s="743"/>
      <c r="BF473" s="743"/>
      <c r="BG473" s="743"/>
      <c r="BH473" s="743"/>
    </row>
    <row r="474" spans="1:60" s="628" customFormat="1" ht="31.5" customHeight="1" x14ac:dyDescent="0.25">
      <c r="A474" s="464">
        <v>44671</v>
      </c>
      <c r="B474" s="5" t="s">
        <v>15688</v>
      </c>
      <c r="C474" s="193" t="s">
        <v>15697</v>
      </c>
      <c r="D474" s="95"/>
      <c r="E474" s="42">
        <v>92165.38</v>
      </c>
      <c r="F474" s="619">
        <f t="shared" si="7"/>
        <v>76145124.069999993</v>
      </c>
      <c r="G474" s="743"/>
      <c r="H474" s="743"/>
      <c r="J474" s="743"/>
      <c r="K474" s="743"/>
      <c r="L474" s="743"/>
      <c r="M474" s="743"/>
      <c r="N474" s="743"/>
      <c r="O474" s="743"/>
      <c r="P474" s="743"/>
      <c r="Q474" s="743"/>
      <c r="R474" s="743"/>
      <c r="S474" s="743"/>
      <c r="T474" s="743"/>
      <c r="U474" s="743"/>
      <c r="V474" s="743"/>
      <c r="W474" s="743"/>
      <c r="X474" s="743"/>
      <c r="Y474" s="743"/>
      <c r="Z474" s="743"/>
      <c r="AA474" s="743"/>
      <c r="AB474" s="743"/>
      <c r="AC474" s="743"/>
      <c r="AD474" s="743"/>
      <c r="AE474" s="743"/>
      <c r="AF474" s="743"/>
      <c r="AG474" s="743"/>
      <c r="AH474" s="743"/>
      <c r="AI474" s="743"/>
      <c r="AJ474" s="743"/>
      <c r="AK474" s="743"/>
      <c r="AL474" s="743"/>
      <c r="AM474" s="743"/>
      <c r="AN474" s="743"/>
      <c r="AO474" s="743"/>
      <c r="AP474" s="743"/>
      <c r="AQ474" s="743"/>
      <c r="AR474" s="743"/>
      <c r="AS474" s="743"/>
      <c r="AT474" s="743"/>
      <c r="AU474" s="743"/>
      <c r="AV474" s="743"/>
      <c r="AW474" s="743"/>
      <c r="AX474" s="743"/>
      <c r="AY474" s="743"/>
      <c r="AZ474" s="743"/>
      <c r="BA474" s="743"/>
      <c r="BB474" s="743"/>
      <c r="BC474" s="743"/>
      <c r="BD474" s="743"/>
      <c r="BE474" s="743"/>
      <c r="BF474" s="743"/>
      <c r="BG474" s="743"/>
      <c r="BH474" s="743"/>
    </row>
    <row r="475" spans="1:60" s="628" customFormat="1" ht="28.5" customHeight="1" x14ac:dyDescent="0.25">
      <c r="A475" s="464">
        <v>44671</v>
      </c>
      <c r="B475" s="5" t="s">
        <v>15689</v>
      </c>
      <c r="C475" s="193" t="s">
        <v>15698</v>
      </c>
      <c r="D475" s="95"/>
      <c r="E475" s="42">
        <v>3236394.58</v>
      </c>
      <c r="F475" s="619">
        <f t="shared" si="7"/>
        <v>72908729.489999995</v>
      </c>
      <c r="G475" s="743"/>
      <c r="H475" s="743"/>
      <c r="I475" s="743"/>
      <c r="J475" s="743"/>
      <c r="K475" s="743"/>
      <c r="L475" s="743"/>
      <c r="M475" s="743"/>
      <c r="N475" s="743"/>
      <c r="O475" s="743"/>
      <c r="P475" s="743"/>
      <c r="Q475" s="743"/>
      <c r="R475" s="743"/>
      <c r="S475" s="743"/>
      <c r="T475" s="743"/>
      <c r="U475" s="743"/>
      <c r="V475" s="743"/>
      <c r="W475" s="743"/>
      <c r="X475" s="743"/>
      <c r="Y475" s="743"/>
      <c r="Z475" s="743"/>
      <c r="AA475" s="743"/>
      <c r="AB475" s="743"/>
      <c r="AC475" s="743"/>
      <c r="AD475" s="743"/>
      <c r="AE475" s="743"/>
      <c r="AF475" s="743"/>
      <c r="AG475" s="743"/>
      <c r="AH475" s="743"/>
      <c r="AI475" s="743"/>
      <c r="AJ475" s="743"/>
      <c r="AK475" s="743"/>
      <c r="AL475" s="743"/>
      <c r="AM475" s="743"/>
      <c r="AN475" s="743"/>
      <c r="AO475" s="743"/>
      <c r="AP475" s="743"/>
      <c r="AQ475" s="743"/>
      <c r="AR475" s="743"/>
      <c r="AS475" s="743"/>
      <c r="AT475" s="743"/>
      <c r="AU475" s="743"/>
      <c r="AV475" s="743"/>
      <c r="AW475" s="743"/>
      <c r="AX475" s="743"/>
      <c r="AY475" s="743"/>
      <c r="AZ475" s="743"/>
      <c r="BA475" s="743"/>
      <c r="BB475" s="743"/>
      <c r="BC475" s="743"/>
      <c r="BD475" s="743"/>
      <c r="BE475" s="743"/>
      <c r="BF475" s="743"/>
      <c r="BG475" s="743"/>
      <c r="BH475" s="743"/>
    </row>
    <row r="476" spans="1:60" s="628" customFormat="1" ht="32.25" customHeight="1" x14ac:dyDescent="0.25">
      <c r="A476" s="464">
        <v>44671</v>
      </c>
      <c r="B476" s="5" t="s">
        <v>15690</v>
      </c>
      <c r="C476" s="193" t="s">
        <v>15699</v>
      </c>
      <c r="D476" s="95"/>
      <c r="E476" s="42">
        <v>4663640.1399999997</v>
      </c>
      <c r="F476" s="619">
        <f t="shared" si="7"/>
        <v>68245089.349999994</v>
      </c>
      <c r="G476" s="743"/>
      <c r="H476" s="743"/>
      <c r="I476" s="743"/>
      <c r="J476" s="743"/>
      <c r="K476" s="743"/>
      <c r="L476" s="743"/>
      <c r="M476" s="743"/>
      <c r="N476" s="743"/>
      <c r="O476" s="743"/>
      <c r="P476" s="743"/>
      <c r="Q476" s="743"/>
      <c r="R476" s="743"/>
      <c r="S476" s="743"/>
      <c r="T476" s="743"/>
      <c r="U476" s="743"/>
      <c r="V476" s="743"/>
      <c r="W476" s="743"/>
      <c r="X476" s="743"/>
      <c r="Y476" s="743"/>
      <c r="Z476" s="743"/>
      <c r="AA476" s="743"/>
      <c r="AB476" s="743"/>
      <c r="AC476" s="743"/>
      <c r="AD476" s="743"/>
      <c r="AE476" s="743"/>
      <c r="AF476" s="743"/>
      <c r="AG476" s="743"/>
      <c r="AH476" s="743"/>
      <c r="AI476" s="743"/>
      <c r="AJ476" s="743"/>
      <c r="AK476" s="743"/>
      <c r="AL476" s="743"/>
      <c r="AM476" s="743"/>
      <c r="AN476" s="743"/>
      <c r="AO476" s="743"/>
      <c r="AP476" s="743"/>
      <c r="AQ476" s="743"/>
      <c r="AR476" s="743"/>
      <c r="AS476" s="743"/>
      <c r="AT476" s="743"/>
      <c r="AU476" s="743"/>
      <c r="AV476" s="743"/>
      <c r="AW476" s="743"/>
      <c r="AX476" s="743"/>
      <c r="AY476" s="743"/>
      <c r="AZ476" s="743"/>
      <c r="BA476" s="743"/>
      <c r="BB476" s="743"/>
      <c r="BC476" s="743"/>
      <c r="BD476" s="743"/>
      <c r="BE476" s="743"/>
      <c r="BF476" s="743"/>
      <c r="BG476" s="743"/>
      <c r="BH476" s="743"/>
    </row>
    <row r="477" spans="1:60" s="628" customFormat="1" ht="21" customHeight="1" x14ac:dyDescent="0.25">
      <c r="A477" s="464">
        <v>44671</v>
      </c>
      <c r="B477" s="5" t="s">
        <v>15691</v>
      </c>
      <c r="C477" s="193" t="s">
        <v>15700</v>
      </c>
      <c r="D477" s="95"/>
      <c r="E477" s="42">
        <v>53442021.200000003</v>
      </c>
      <c r="F477" s="619">
        <f t="shared" si="7"/>
        <v>14803068.149999991</v>
      </c>
      <c r="G477" s="743"/>
      <c r="H477" s="743"/>
      <c r="I477" s="743"/>
      <c r="J477" s="743"/>
      <c r="K477" s="743"/>
      <c r="L477" s="743"/>
      <c r="M477" s="743"/>
      <c r="N477" s="743"/>
      <c r="O477" s="743"/>
      <c r="P477" s="743"/>
      <c r="Q477" s="743"/>
      <c r="R477" s="743"/>
      <c r="S477" s="743"/>
      <c r="T477" s="743"/>
      <c r="U477" s="743"/>
      <c r="V477" s="743"/>
      <c r="W477" s="743"/>
      <c r="X477" s="743"/>
      <c r="Y477" s="743"/>
      <c r="Z477" s="743"/>
      <c r="AA477" s="743"/>
      <c r="AB477" s="743"/>
      <c r="AC477" s="743"/>
      <c r="AD477" s="743"/>
      <c r="AE477" s="743"/>
      <c r="AF477" s="743"/>
      <c r="AG477" s="743"/>
      <c r="AH477" s="743"/>
      <c r="AI477" s="743"/>
      <c r="AJ477" s="743"/>
      <c r="AK477" s="743"/>
      <c r="AL477" s="743"/>
      <c r="AM477" s="743"/>
      <c r="AN477" s="743"/>
      <c r="AO477" s="743"/>
      <c r="AP477" s="743"/>
      <c r="AQ477" s="743"/>
      <c r="AR477" s="743"/>
      <c r="AS477" s="743"/>
      <c r="AT477" s="743"/>
      <c r="AU477" s="743"/>
      <c r="AV477" s="743"/>
      <c r="AW477" s="743"/>
      <c r="AX477" s="743"/>
      <c r="AY477" s="743"/>
      <c r="AZ477" s="743"/>
      <c r="BA477" s="743"/>
      <c r="BB477" s="743"/>
      <c r="BC477" s="743"/>
      <c r="BD477" s="743"/>
      <c r="BE477" s="743"/>
      <c r="BF477" s="743"/>
      <c r="BG477" s="743"/>
      <c r="BH477" s="743"/>
    </row>
    <row r="478" spans="1:60" s="628" customFormat="1" ht="31.5" customHeight="1" x14ac:dyDescent="0.25">
      <c r="A478" s="464">
        <v>44676</v>
      </c>
      <c r="B478" s="5" t="s">
        <v>15766</v>
      </c>
      <c r="C478" s="193" t="s">
        <v>15767</v>
      </c>
      <c r="D478" s="95"/>
      <c r="E478" s="42">
        <v>667646.18999999994</v>
      </c>
      <c r="F478" s="619">
        <f t="shared" si="7"/>
        <v>14135421.959999992</v>
      </c>
      <c r="G478" s="743"/>
      <c r="H478" s="743"/>
      <c r="I478" s="743"/>
      <c r="J478" s="743"/>
      <c r="K478" s="743"/>
      <c r="L478" s="743"/>
      <c r="M478" s="743"/>
      <c r="N478" s="743"/>
      <c r="O478" s="743"/>
      <c r="P478" s="743"/>
      <c r="Q478" s="743"/>
      <c r="R478" s="743"/>
      <c r="S478" s="743"/>
      <c r="T478" s="743"/>
      <c r="U478" s="743"/>
      <c r="V478" s="743"/>
      <c r="W478" s="743"/>
      <c r="X478" s="743"/>
      <c r="Y478" s="743"/>
      <c r="Z478" s="743"/>
      <c r="AA478" s="743"/>
      <c r="AB478" s="743"/>
      <c r="AC478" s="743"/>
      <c r="AD478" s="743"/>
      <c r="AE478" s="743"/>
      <c r="AF478" s="743"/>
      <c r="AG478" s="743"/>
      <c r="AH478" s="743"/>
      <c r="AI478" s="743"/>
      <c r="AJ478" s="743"/>
      <c r="AK478" s="743"/>
      <c r="AL478" s="743"/>
      <c r="AM478" s="743"/>
      <c r="AN478" s="743"/>
      <c r="AO478" s="743"/>
      <c r="AP478" s="743"/>
      <c r="AQ478" s="743"/>
      <c r="AR478" s="743"/>
      <c r="AS478" s="743"/>
      <c r="AT478" s="743"/>
      <c r="AU478" s="743"/>
      <c r="AV478" s="743"/>
      <c r="AW478" s="743"/>
      <c r="AX478" s="743"/>
      <c r="AY478" s="743"/>
      <c r="AZ478" s="743"/>
      <c r="BA478" s="743"/>
      <c r="BB478" s="743"/>
      <c r="BC478" s="743"/>
      <c r="BD478" s="743"/>
      <c r="BE478" s="743"/>
      <c r="BF478" s="743"/>
      <c r="BG478" s="743"/>
      <c r="BH478" s="743"/>
    </row>
    <row r="479" spans="1:60" s="628" customFormat="1" ht="17.25" customHeight="1" x14ac:dyDescent="0.25">
      <c r="A479" s="464">
        <v>44680</v>
      </c>
      <c r="B479" s="5" t="s">
        <v>15836</v>
      </c>
      <c r="C479" s="193" t="s">
        <v>41</v>
      </c>
      <c r="D479" s="95"/>
      <c r="E479" s="42">
        <v>0</v>
      </c>
      <c r="F479" s="619">
        <f t="shared" si="7"/>
        <v>14135421.959999992</v>
      </c>
      <c r="G479" s="743"/>
      <c r="H479" s="743"/>
      <c r="I479" s="743"/>
      <c r="J479" s="743"/>
      <c r="K479" s="743"/>
      <c r="L479" s="743"/>
      <c r="M479" s="743"/>
      <c r="N479" s="743"/>
      <c r="O479" s="743"/>
      <c r="P479" s="743"/>
      <c r="Q479" s="743"/>
      <c r="R479" s="743"/>
      <c r="S479" s="743"/>
      <c r="T479" s="743"/>
      <c r="U479" s="743"/>
      <c r="V479" s="743"/>
      <c r="W479" s="743"/>
      <c r="X479" s="743"/>
      <c r="Y479" s="743"/>
      <c r="Z479" s="743"/>
      <c r="AA479" s="743"/>
      <c r="AB479" s="743"/>
      <c r="AC479" s="743"/>
      <c r="AD479" s="743"/>
      <c r="AE479" s="743"/>
      <c r="AF479" s="743"/>
      <c r="AG479" s="743"/>
      <c r="AH479" s="743"/>
      <c r="AI479" s="743"/>
      <c r="AJ479" s="743"/>
      <c r="AK479" s="743"/>
      <c r="AL479" s="743"/>
      <c r="AM479" s="743"/>
      <c r="AN479" s="743"/>
      <c r="AO479" s="743"/>
      <c r="AP479" s="743"/>
      <c r="AQ479" s="743"/>
      <c r="AR479" s="743"/>
      <c r="AS479" s="743"/>
      <c r="AT479" s="743"/>
      <c r="AU479" s="743"/>
      <c r="AV479" s="743"/>
      <c r="AW479" s="743"/>
      <c r="AX479" s="743"/>
      <c r="AY479" s="743"/>
      <c r="AZ479" s="743"/>
      <c r="BA479" s="743"/>
      <c r="BB479" s="743"/>
      <c r="BC479" s="743"/>
      <c r="BD479" s="743"/>
      <c r="BE479" s="743"/>
      <c r="BF479" s="743"/>
      <c r="BG479" s="743"/>
      <c r="BH479" s="743"/>
    </row>
    <row r="480" spans="1:60" s="628" customFormat="1" ht="12" customHeight="1" x14ac:dyDescent="0.25">
      <c r="A480" s="871"/>
      <c r="B480" s="28"/>
      <c r="C480" s="35"/>
      <c r="D480" s="121"/>
      <c r="E480" s="32"/>
      <c r="F480" s="620"/>
      <c r="G480" s="743"/>
      <c r="H480" s="743"/>
      <c r="I480" s="743"/>
      <c r="J480" s="743"/>
      <c r="K480" s="743"/>
      <c r="L480" s="743"/>
      <c r="M480" s="743"/>
      <c r="N480" s="743"/>
      <c r="O480" s="743"/>
      <c r="P480" s="743"/>
      <c r="Q480" s="743"/>
      <c r="R480" s="743"/>
      <c r="S480" s="743"/>
      <c r="T480" s="743"/>
      <c r="U480" s="743"/>
      <c r="V480" s="743"/>
      <c r="W480" s="743"/>
      <c r="X480" s="743"/>
      <c r="Y480" s="743"/>
      <c r="Z480" s="743"/>
      <c r="AA480" s="743"/>
      <c r="AB480" s="743"/>
      <c r="AC480" s="743"/>
      <c r="AD480" s="743"/>
      <c r="AE480" s="743"/>
      <c r="AF480" s="743"/>
      <c r="AG480" s="743"/>
      <c r="AH480" s="743"/>
      <c r="AI480" s="743"/>
      <c r="AJ480" s="743"/>
      <c r="AK480" s="743"/>
      <c r="AL480" s="743"/>
      <c r="AM480" s="743"/>
      <c r="AN480" s="743"/>
      <c r="AO480" s="743"/>
      <c r="AP480" s="743"/>
      <c r="AQ480" s="743"/>
      <c r="AR480" s="743"/>
      <c r="AS480" s="743"/>
      <c r="AT480" s="743"/>
      <c r="AU480" s="743"/>
      <c r="AV480" s="743"/>
      <c r="AW480" s="743"/>
      <c r="AX480" s="743"/>
      <c r="AY480" s="743"/>
      <c r="AZ480" s="743"/>
      <c r="BA480" s="743"/>
      <c r="BB480" s="743"/>
      <c r="BC480" s="743"/>
      <c r="BD480" s="743"/>
      <c r="BE480" s="743"/>
      <c r="BF480" s="743"/>
      <c r="BG480" s="743"/>
      <c r="BH480" s="743"/>
    </row>
    <row r="481" spans="1:60" s="628" customFormat="1" ht="12" customHeight="1" x14ac:dyDescent="0.25">
      <c r="A481" s="871"/>
      <c r="B481" s="28"/>
      <c r="C481" s="35"/>
      <c r="D481" s="121"/>
      <c r="E481" s="32"/>
      <c r="F481" s="620"/>
      <c r="G481" s="743"/>
      <c r="H481" s="743"/>
      <c r="I481" s="743"/>
      <c r="J481" s="743"/>
      <c r="K481" s="743"/>
      <c r="L481" s="743"/>
      <c r="M481" s="743"/>
      <c r="N481" s="743"/>
      <c r="O481" s="743"/>
      <c r="P481" s="743"/>
      <c r="Q481" s="743"/>
      <c r="R481" s="743"/>
      <c r="S481" s="743"/>
      <c r="T481" s="743"/>
      <c r="U481" s="743"/>
      <c r="V481" s="743"/>
      <c r="W481" s="743"/>
      <c r="X481" s="743"/>
      <c r="Y481" s="743"/>
      <c r="Z481" s="743"/>
      <c r="AA481" s="743"/>
      <c r="AB481" s="743"/>
      <c r="AC481" s="743"/>
      <c r="AD481" s="743"/>
      <c r="AE481" s="743"/>
      <c r="AF481" s="743"/>
      <c r="AG481" s="743"/>
      <c r="AH481" s="743"/>
      <c r="AI481" s="743"/>
      <c r="AJ481" s="743"/>
      <c r="AK481" s="743"/>
      <c r="AL481" s="743"/>
      <c r="AM481" s="743"/>
      <c r="AN481" s="743"/>
      <c r="AO481" s="743"/>
      <c r="AP481" s="743"/>
      <c r="AQ481" s="743"/>
      <c r="AR481" s="743"/>
      <c r="AS481" s="743"/>
      <c r="AT481" s="743"/>
      <c r="AU481" s="743"/>
      <c r="AV481" s="743"/>
      <c r="AW481" s="743"/>
      <c r="AX481" s="743"/>
      <c r="AY481" s="743"/>
      <c r="AZ481" s="743"/>
      <c r="BA481" s="743"/>
      <c r="BB481" s="743"/>
      <c r="BC481" s="743"/>
      <c r="BD481" s="743"/>
      <c r="BE481" s="743"/>
      <c r="BF481" s="743"/>
      <c r="BG481" s="743"/>
      <c r="BH481" s="743"/>
    </row>
    <row r="482" spans="1:60" s="628" customFormat="1" ht="12" customHeight="1" x14ac:dyDescent="0.25">
      <c r="A482" s="871"/>
      <c r="B482" s="28"/>
      <c r="C482" s="35"/>
      <c r="D482" s="121"/>
      <c r="E482" s="32"/>
      <c r="F482" s="620"/>
      <c r="G482" s="743"/>
      <c r="H482" s="743"/>
      <c r="I482" s="743"/>
      <c r="J482" s="743"/>
      <c r="K482" s="743"/>
      <c r="L482" s="743"/>
      <c r="M482" s="743"/>
      <c r="N482" s="743"/>
      <c r="O482" s="743"/>
      <c r="P482" s="743"/>
      <c r="Q482" s="743"/>
      <c r="R482" s="743"/>
      <c r="S482" s="743"/>
      <c r="T482" s="743"/>
      <c r="U482" s="743"/>
      <c r="V482" s="743"/>
      <c r="W482" s="743"/>
      <c r="X482" s="743"/>
      <c r="Y482" s="743"/>
      <c r="Z482" s="743"/>
      <c r="AA482" s="743"/>
      <c r="AB482" s="743"/>
      <c r="AC482" s="743"/>
      <c r="AD482" s="743"/>
      <c r="AE482" s="743"/>
      <c r="AF482" s="743"/>
      <c r="AG482" s="743"/>
      <c r="AH482" s="743"/>
      <c r="AI482" s="743"/>
      <c r="AJ482" s="743"/>
      <c r="AK482" s="743"/>
      <c r="AL482" s="743"/>
      <c r="AM482" s="743"/>
      <c r="AN482" s="743"/>
      <c r="AO482" s="743"/>
      <c r="AP482" s="743"/>
      <c r="AQ482" s="743"/>
      <c r="AR482" s="743"/>
      <c r="AS482" s="743"/>
      <c r="AT482" s="743"/>
      <c r="AU482" s="743"/>
      <c r="AV482" s="743"/>
      <c r="AW482" s="743"/>
      <c r="AX482" s="743"/>
      <c r="AY482" s="743"/>
      <c r="AZ482" s="743"/>
      <c r="BA482" s="743"/>
      <c r="BB482" s="743"/>
      <c r="BC482" s="743"/>
      <c r="BD482" s="743"/>
      <c r="BE482" s="743"/>
      <c r="BF482" s="743"/>
      <c r="BG482" s="743"/>
      <c r="BH482" s="743"/>
    </row>
    <row r="483" spans="1:60" s="628" customFormat="1" ht="15" customHeight="1" x14ac:dyDescent="0.25">
      <c r="A483" s="10"/>
      <c r="B483" s="1050"/>
      <c r="C483" s="35"/>
      <c r="D483" s="121"/>
      <c r="E483" s="32"/>
      <c r="F483" s="620"/>
      <c r="G483" s="743"/>
      <c r="H483" s="743"/>
      <c r="I483" s="743"/>
      <c r="J483" s="743"/>
      <c r="K483" s="743"/>
      <c r="L483" s="743"/>
      <c r="M483" s="743"/>
      <c r="N483" s="743"/>
      <c r="O483" s="743"/>
      <c r="P483" s="743"/>
      <c r="Q483" s="743"/>
      <c r="R483" s="743"/>
      <c r="S483" s="743"/>
      <c r="T483" s="743"/>
      <c r="U483" s="743"/>
      <c r="V483" s="743"/>
      <c r="W483" s="743"/>
      <c r="X483" s="743"/>
      <c r="Y483" s="743"/>
      <c r="Z483" s="743"/>
      <c r="AA483" s="743"/>
      <c r="AB483" s="743"/>
      <c r="AC483" s="743"/>
      <c r="AD483" s="743"/>
      <c r="AE483" s="743"/>
      <c r="AF483" s="743"/>
      <c r="AG483" s="743"/>
      <c r="AH483" s="743"/>
      <c r="AI483" s="743"/>
      <c r="AJ483" s="743"/>
      <c r="AK483" s="743"/>
      <c r="AL483" s="743"/>
      <c r="AM483" s="743"/>
      <c r="AN483" s="743"/>
      <c r="AO483" s="743"/>
      <c r="AP483" s="743"/>
      <c r="AQ483" s="743"/>
      <c r="AR483" s="743"/>
      <c r="AS483" s="743"/>
      <c r="AT483" s="743"/>
      <c r="AU483" s="743"/>
      <c r="AV483" s="743"/>
      <c r="AW483" s="743"/>
      <c r="AX483" s="743"/>
      <c r="AY483" s="743"/>
      <c r="AZ483" s="743"/>
      <c r="BA483" s="743"/>
      <c r="BB483" s="743"/>
      <c r="BC483" s="743"/>
      <c r="BD483" s="743"/>
      <c r="BE483" s="743"/>
      <c r="BF483" s="743"/>
      <c r="BG483" s="743"/>
      <c r="BH483" s="743"/>
    </row>
    <row r="484" spans="1:60" s="628" customFormat="1" ht="15" customHeight="1" x14ac:dyDescent="0.25">
      <c r="A484" s="1171" t="s">
        <v>0</v>
      </c>
      <c r="B484" s="1171"/>
      <c r="C484" s="1171"/>
      <c r="D484" s="1171"/>
      <c r="E484" s="1171"/>
      <c r="F484" s="1171"/>
      <c r="G484" s="743"/>
      <c r="H484" s="743"/>
      <c r="I484" s="743"/>
      <c r="J484" s="743"/>
      <c r="K484" s="743"/>
      <c r="L484" s="743"/>
      <c r="M484" s="743"/>
      <c r="N484" s="743"/>
      <c r="O484" s="743"/>
      <c r="P484" s="743"/>
      <c r="Q484" s="743"/>
      <c r="R484" s="743"/>
      <c r="S484" s="743"/>
      <c r="T484" s="743"/>
      <c r="U484" s="743"/>
      <c r="V484" s="743"/>
      <c r="W484" s="743"/>
      <c r="X484" s="743"/>
      <c r="Y484" s="743"/>
      <c r="Z484" s="743"/>
      <c r="AA484" s="743"/>
      <c r="AB484" s="743"/>
      <c r="AC484" s="743"/>
      <c r="AD484" s="743"/>
      <c r="AE484" s="743"/>
      <c r="AF484" s="743"/>
      <c r="AG484" s="743"/>
      <c r="AH484" s="743"/>
      <c r="AI484" s="743"/>
      <c r="AJ484" s="743"/>
      <c r="AK484" s="743"/>
      <c r="AL484" s="743"/>
      <c r="AM484" s="743"/>
      <c r="AN484" s="743"/>
      <c r="AO484" s="743"/>
      <c r="AP484" s="743"/>
      <c r="AQ484" s="743"/>
      <c r="AR484" s="743"/>
      <c r="AS484" s="743"/>
      <c r="AT484" s="743"/>
      <c r="AU484" s="743"/>
      <c r="AV484" s="743"/>
      <c r="AW484" s="743"/>
      <c r="AX484" s="743"/>
      <c r="AY484" s="743"/>
      <c r="AZ484" s="743"/>
      <c r="BA484" s="743"/>
      <c r="BB484" s="743"/>
      <c r="BC484" s="743"/>
      <c r="BD484" s="743"/>
      <c r="BE484" s="743"/>
      <c r="BF484" s="743"/>
      <c r="BG484" s="743"/>
      <c r="BH484" s="743"/>
    </row>
    <row r="485" spans="1:60" s="628" customFormat="1" ht="15" customHeight="1" x14ac:dyDescent="0.25">
      <c r="A485" s="1171" t="s">
        <v>1</v>
      </c>
      <c r="B485" s="1171"/>
      <c r="C485" s="1171"/>
      <c r="D485" s="1171"/>
      <c r="E485" s="1171"/>
      <c r="F485" s="1171"/>
      <c r="G485" s="743"/>
      <c r="H485" s="743"/>
      <c r="J485" s="743"/>
      <c r="K485" s="743"/>
      <c r="L485" s="743"/>
      <c r="M485" s="743"/>
      <c r="N485" s="743"/>
      <c r="O485" s="743"/>
      <c r="P485" s="743"/>
      <c r="Q485" s="743"/>
      <c r="R485" s="743"/>
      <c r="S485" s="743"/>
      <c r="T485" s="743"/>
      <c r="U485" s="743"/>
      <c r="V485" s="743"/>
      <c r="W485" s="743"/>
      <c r="X485" s="743"/>
      <c r="Y485" s="743"/>
      <c r="Z485" s="743"/>
      <c r="AA485" s="743"/>
      <c r="AB485" s="743"/>
      <c r="AC485" s="743"/>
      <c r="AD485" s="743"/>
      <c r="AE485" s="743"/>
      <c r="AF485" s="743"/>
      <c r="AG485" s="743"/>
      <c r="AH485" s="743"/>
      <c r="AI485" s="743"/>
      <c r="AJ485" s="743"/>
      <c r="AK485" s="743"/>
      <c r="AL485" s="743"/>
      <c r="AM485" s="743"/>
      <c r="AN485" s="743"/>
      <c r="AO485" s="743"/>
      <c r="AP485" s="743"/>
      <c r="AQ485" s="743"/>
      <c r="AR485" s="743"/>
      <c r="AS485" s="743"/>
      <c r="AT485" s="743"/>
      <c r="AU485" s="743"/>
      <c r="AV485" s="743"/>
      <c r="AW485" s="743"/>
      <c r="AX485" s="743"/>
      <c r="AY485" s="743"/>
      <c r="AZ485" s="743"/>
      <c r="BA485" s="743"/>
      <c r="BB485" s="743"/>
      <c r="BC485" s="743"/>
      <c r="BD485" s="743"/>
      <c r="BE485" s="743"/>
      <c r="BF485" s="743"/>
      <c r="BG485" s="743"/>
      <c r="BH485" s="743"/>
    </row>
    <row r="486" spans="1:60" s="628" customFormat="1" ht="15" customHeight="1" x14ac:dyDescent="0.25">
      <c r="A486" s="1173" t="s">
        <v>15167</v>
      </c>
      <c r="B486" s="1173"/>
      <c r="C486" s="1173"/>
      <c r="D486" s="1173"/>
      <c r="E486" s="1173"/>
      <c r="F486" s="1173"/>
      <c r="G486" s="743"/>
      <c r="H486" s="743"/>
      <c r="I486" s="743"/>
      <c r="J486" s="743"/>
      <c r="K486" s="743"/>
      <c r="L486" s="743"/>
      <c r="M486" s="743"/>
      <c r="N486" s="743"/>
      <c r="O486" s="743"/>
      <c r="P486" s="743"/>
      <c r="Q486" s="743"/>
      <c r="R486" s="743"/>
      <c r="S486" s="743"/>
      <c r="T486" s="743"/>
      <c r="U486" s="743"/>
      <c r="V486" s="743"/>
      <c r="W486" s="743"/>
      <c r="X486" s="743"/>
      <c r="Y486" s="743"/>
      <c r="Z486" s="743"/>
      <c r="AA486" s="743"/>
      <c r="AB486" s="743"/>
      <c r="AC486" s="743"/>
      <c r="AD486" s="743"/>
      <c r="AE486" s="743"/>
      <c r="AF486" s="743"/>
      <c r="AG486" s="743"/>
      <c r="AH486" s="743"/>
      <c r="AI486" s="743"/>
      <c r="AJ486" s="743"/>
      <c r="AK486" s="743"/>
      <c r="AL486" s="743"/>
      <c r="AM486" s="743"/>
      <c r="AN486" s="743"/>
      <c r="AO486" s="743"/>
      <c r="AP486" s="743"/>
      <c r="AQ486" s="743"/>
      <c r="AR486" s="743"/>
      <c r="AS486" s="743"/>
      <c r="AT486" s="743"/>
      <c r="AU486" s="743"/>
      <c r="AV486" s="743"/>
      <c r="AW486" s="743"/>
      <c r="AX486" s="743"/>
      <c r="AY486" s="743"/>
      <c r="AZ486" s="743"/>
      <c r="BA486" s="743"/>
      <c r="BB486" s="743"/>
      <c r="BC486" s="743"/>
      <c r="BD486" s="743"/>
      <c r="BE486" s="743"/>
      <c r="BF486" s="743"/>
      <c r="BG486" s="743"/>
      <c r="BH486" s="743"/>
    </row>
    <row r="487" spans="1:60" s="628" customFormat="1" ht="15" customHeight="1" x14ac:dyDescent="0.25">
      <c r="A487" s="1173" t="s">
        <v>2</v>
      </c>
      <c r="B487" s="1173"/>
      <c r="C487" s="1173"/>
      <c r="D487" s="1173"/>
      <c r="E487" s="1173"/>
      <c r="F487" s="1173"/>
      <c r="G487" s="743"/>
      <c r="H487" s="743"/>
      <c r="I487" s="743"/>
      <c r="J487" s="743"/>
      <c r="K487" s="743"/>
      <c r="L487" s="743"/>
      <c r="M487" s="743"/>
      <c r="N487" s="743"/>
      <c r="O487" s="743"/>
      <c r="P487" s="743"/>
      <c r="Q487" s="743"/>
      <c r="R487" s="743"/>
      <c r="S487" s="743"/>
      <c r="T487" s="743"/>
      <c r="U487" s="743"/>
      <c r="V487" s="743"/>
      <c r="W487" s="743"/>
      <c r="X487" s="743"/>
      <c r="Y487" s="743"/>
      <c r="Z487" s="743"/>
      <c r="AA487" s="743"/>
      <c r="AB487" s="743"/>
      <c r="AC487" s="743"/>
      <c r="AD487" s="743"/>
      <c r="AE487" s="743"/>
      <c r="AF487" s="743"/>
      <c r="AG487" s="743"/>
      <c r="AH487" s="743"/>
      <c r="AI487" s="743"/>
      <c r="AJ487" s="743"/>
      <c r="AK487" s="743"/>
      <c r="AL487" s="743"/>
      <c r="AM487" s="743"/>
      <c r="AN487" s="743"/>
      <c r="AO487" s="743"/>
      <c r="AP487" s="743"/>
      <c r="AQ487" s="743"/>
      <c r="AR487" s="743"/>
      <c r="AS487" s="743"/>
      <c r="AT487" s="743"/>
      <c r="AU487" s="743"/>
      <c r="AV487" s="743"/>
      <c r="AW487" s="743"/>
      <c r="AX487" s="743"/>
      <c r="AY487" s="743"/>
      <c r="AZ487" s="743"/>
      <c r="BA487" s="743"/>
      <c r="BB487" s="743"/>
      <c r="BC487" s="743"/>
      <c r="BD487" s="743"/>
      <c r="BE487" s="743"/>
      <c r="BF487" s="743"/>
      <c r="BG487" s="743"/>
      <c r="BH487" s="743"/>
    </row>
    <row r="488" spans="1:60" s="628" customFormat="1" ht="15" customHeight="1" x14ac:dyDescent="0.25">
      <c r="A488" s="123"/>
      <c r="B488" s="131"/>
      <c r="C488" s="25"/>
      <c r="D488" s="68"/>
      <c r="E488" s="106"/>
      <c r="F488" s="101"/>
      <c r="G488" s="743"/>
      <c r="H488" s="743"/>
      <c r="I488" s="743"/>
      <c r="J488" s="743"/>
      <c r="K488" s="743"/>
      <c r="L488" s="743"/>
      <c r="M488" s="743"/>
      <c r="N488" s="743"/>
      <c r="O488" s="743"/>
      <c r="P488" s="743"/>
      <c r="Q488" s="743"/>
      <c r="R488" s="743"/>
      <c r="S488" s="743"/>
      <c r="T488" s="743"/>
      <c r="U488" s="743"/>
      <c r="V488" s="743"/>
      <c r="W488" s="743"/>
      <c r="X488" s="743"/>
      <c r="Y488" s="743"/>
      <c r="Z488" s="743"/>
      <c r="AA488" s="743"/>
      <c r="AB488" s="743"/>
      <c r="AC488" s="743"/>
      <c r="AD488" s="743"/>
      <c r="AE488" s="743"/>
      <c r="AF488" s="743"/>
      <c r="AG488" s="743"/>
      <c r="AH488" s="743"/>
      <c r="AI488" s="743"/>
      <c r="AJ488" s="743"/>
      <c r="AK488" s="743"/>
      <c r="AL488" s="743"/>
      <c r="AM488" s="743"/>
      <c r="AN488" s="743"/>
      <c r="AO488" s="743"/>
      <c r="AP488" s="743"/>
      <c r="AQ488" s="743"/>
      <c r="AR488" s="743"/>
      <c r="AS488" s="743"/>
      <c r="AT488" s="743"/>
      <c r="AU488" s="743"/>
      <c r="AV488" s="743"/>
      <c r="AW488" s="743"/>
      <c r="AX488" s="743"/>
      <c r="AY488" s="743"/>
      <c r="AZ488" s="743"/>
      <c r="BA488" s="743"/>
      <c r="BB488" s="743"/>
      <c r="BC488" s="743"/>
      <c r="BD488" s="743"/>
      <c r="BE488" s="743"/>
      <c r="BF488" s="743"/>
      <c r="BG488" s="743"/>
      <c r="BH488" s="743"/>
    </row>
    <row r="489" spans="1:60" s="628" customFormat="1" ht="15" customHeight="1" x14ac:dyDescent="0.25">
      <c r="A489" s="1311" t="s">
        <v>21</v>
      </c>
      <c r="B489" s="1312"/>
      <c r="C489" s="1312"/>
      <c r="D489" s="1312"/>
      <c r="E489" s="1312"/>
      <c r="F489" s="1313"/>
      <c r="G489" s="743"/>
      <c r="H489" s="743"/>
      <c r="I489" s="743"/>
      <c r="J489" s="743"/>
      <c r="K489" s="743"/>
      <c r="L489" s="743"/>
      <c r="M489" s="743"/>
      <c r="N489" s="743"/>
      <c r="O489" s="743"/>
      <c r="P489" s="743"/>
      <c r="Q489" s="743"/>
      <c r="R489" s="743"/>
      <c r="S489" s="743"/>
      <c r="T489" s="743"/>
      <c r="U489" s="743"/>
      <c r="V489" s="743"/>
      <c r="W489" s="743"/>
      <c r="X489" s="743"/>
      <c r="Y489" s="743"/>
      <c r="Z489" s="743"/>
      <c r="AA489" s="743"/>
      <c r="AB489" s="743"/>
      <c r="AC489" s="743"/>
      <c r="AD489" s="743"/>
      <c r="AE489" s="743"/>
      <c r="AF489" s="743"/>
      <c r="AG489" s="743"/>
      <c r="AH489" s="743"/>
      <c r="AI489" s="743"/>
      <c r="AJ489" s="743"/>
      <c r="AK489" s="743"/>
      <c r="AL489" s="743"/>
      <c r="AM489" s="743"/>
      <c r="AN489" s="743"/>
      <c r="AO489" s="743"/>
      <c r="AP489" s="743"/>
      <c r="AQ489" s="743"/>
      <c r="AR489" s="743"/>
      <c r="AS489" s="743"/>
      <c r="AT489" s="743"/>
      <c r="AU489" s="743"/>
      <c r="AV489" s="743"/>
      <c r="AW489" s="743"/>
      <c r="AX489" s="743"/>
      <c r="AY489" s="743"/>
      <c r="AZ489" s="743"/>
      <c r="BA489" s="743"/>
      <c r="BB489" s="743"/>
      <c r="BC489" s="743"/>
      <c r="BD489" s="743"/>
      <c r="BE489" s="743"/>
      <c r="BF489" s="743"/>
      <c r="BG489" s="743"/>
      <c r="BH489" s="743"/>
    </row>
    <row r="490" spans="1:60" s="628" customFormat="1" ht="15" customHeight="1" x14ac:dyDescent="0.25">
      <c r="A490" s="1311" t="s">
        <v>4</v>
      </c>
      <c r="B490" s="1312"/>
      <c r="C490" s="1312"/>
      <c r="D490" s="1312"/>
      <c r="E490" s="1313"/>
      <c r="F490" s="726">
        <v>410405504.69999999</v>
      </c>
      <c r="G490" s="743"/>
      <c r="H490" s="743"/>
      <c r="I490" s="743"/>
      <c r="J490" s="743"/>
      <c r="K490" s="743"/>
      <c r="L490" s="743"/>
      <c r="M490" s="743"/>
      <c r="N490" s="743"/>
      <c r="O490" s="743"/>
      <c r="P490" s="743"/>
      <c r="Q490" s="743"/>
      <c r="R490" s="743"/>
      <c r="S490" s="743"/>
      <c r="T490" s="743"/>
      <c r="U490" s="743"/>
      <c r="V490" s="743"/>
      <c r="W490" s="743"/>
      <c r="X490" s="743"/>
      <c r="Y490" s="743"/>
      <c r="Z490" s="743"/>
      <c r="AA490" s="743"/>
      <c r="AB490" s="743"/>
      <c r="AC490" s="743"/>
      <c r="AD490" s="743"/>
      <c r="AE490" s="743"/>
      <c r="AF490" s="743"/>
      <c r="AG490" s="743"/>
      <c r="AH490" s="743"/>
      <c r="AI490" s="743"/>
      <c r="AJ490" s="743"/>
      <c r="AK490" s="743"/>
      <c r="AL490" s="743"/>
      <c r="AM490" s="743"/>
      <c r="AN490" s="743"/>
      <c r="AO490" s="743"/>
      <c r="AP490" s="743"/>
      <c r="AQ490" s="743"/>
      <c r="AR490" s="743"/>
      <c r="AS490" s="743"/>
      <c r="AT490" s="743"/>
      <c r="AU490" s="743"/>
      <c r="AV490" s="743"/>
      <c r="AW490" s="743"/>
      <c r="AX490" s="743"/>
      <c r="AY490" s="743"/>
      <c r="AZ490" s="743"/>
      <c r="BA490" s="743"/>
      <c r="BB490" s="743"/>
      <c r="BC490" s="743"/>
      <c r="BD490" s="743"/>
      <c r="BE490" s="743"/>
      <c r="BF490" s="743"/>
      <c r="BG490" s="743"/>
      <c r="BH490" s="743"/>
    </row>
    <row r="491" spans="1:60" s="628" customFormat="1" ht="15" customHeight="1" x14ac:dyDescent="0.25">
      <c r="A491" s="1061" t="s">
        <v>5</v>
      </c>
      <c r="B491" s="1061" t="s">
        <v>6</v>
      </c>
      <c r="C491" s="1061" t="s">
        <v>22</v>
      </c>
      <c r="D491" s="1061" t="s">
        <v>8</v>
      </c>
      <c r="E491" s="1061" t="s">
        <v>9</v>
      </c>
      <c r="F491" s="1061" t="s">
        <v>6181</v>
      </c>
      <c r="G491" s="743"/>
      <c r="H491" s="743"/>
      <c r="I491" s="743"/>
      <c r="J491" s="743"/>
      <c r="K491" s="743"/>
      <c r="L491" s="743"/>
      <c r="M491" s="743"/>
      <c r="N491" s="743"/>
      <c r="O491" s="743"/>
      <c r="P491" s="743"/>
      <c r="Q491" s="743"/>
      <c r="R491" s="743"/>
      <c r="S491" s="743"/>
      <c r="T491" s="743"/>
      <c r="U491" s="743"/>
      <c r="V491" s="743"/>
      <c r="W491" s="743"/>
      <c r="X491" s="743"/>
      <c r="Y491" s="743"/>
      <c r="Z491" s="743"/>
      <c r="AA491" s="743"/>
      <c r="AB491" s="743"/>
      <c r="AC491" s="743"/>
      <c r="AD491" s="743"/>
      <c r="AE491" s="743"/>
      <c r="AF491" s="743"/>
      <c r="AG491" s="743"/>
      <c r="AH491" s="743"/>
      <c r="AI491" s="743"/>
      <c r="AJ491" s="743"/>
      <c r="AK491" s="743"/>
      <c r="AL491" s="743"/>
      <c r="AM491" s="743"/>
      <c r="AN491" s="743"/>
      <c r="AO491" s="743"/>
      <c r="AP491" s="743"/>
      <c r="AQ491" s="743"/>
      <c r="AR491" s="743"/>
      <c r="AS491" s="743"/>
      <c r="AT491" s="743"/>
      <c r="AU491" s="743"/>
      <c r="AV491" s="743"/>
      <c r="AW491" s="743"/>
      <c r="AX491" s="743"/>
      <c r="AY491" s="743"/>
      <c r="AZ491" s="743"/>
      <c r="BA491" s="743"/>
      <c r="BB491" s="743"/>
      <c r="BC491" s="743"/>
      <c r="BD491" s="743"/>
      <c r="BE491" s="743"/>
      <c r="BF491" s="743"/>
      <c r="BG491" s="743"/>
      <c r="BH491" s="743"/>
    </row>
    <row r="492" spans="1:60" s="628" customFormat="1" ht="15" customHeight="1" x14ac:dyDescent="0.25">
      <c r="A492" s="134"/>
      <c r="B492" s="16"/>
      <c r="C492" s="2" t="s">
        <v>32</v>
      </c>
      <c r="D492" s="128"/>
      <c r="E492" s="608"/>
      <c r="F492" s="332">
        <f>F490</f>
        <v>410405504.69999999</v>
      </c>
      <c r="G492" s="743"/>
      <c r="H492" s="743"/>
      <c r="I492" s="743"/>
      <c r="J492" s="743"/>
      <c r="K492" s="743"/>
      <c r="L492" s="743"/>
      <c r="M492" s="743"/>
      <c r="N492" s="743"/>
      <c r="O492" s="743"/>
      <c r="P492" s="743"/>
      <c r="Q492" s="743"/>
      <c r="R492" s="743"/>
      <c r="S492" s="743"/>
      <c r="T492" s="743"/>
      <c r="U492" s="743"/>
      <c r="V492" s="743"/>
      <c r="W492" s="743"/>
      <c r="X492" s="743"/>
      <c r="Y492" s="743"/>
      <c r="Z492" s="743"/>
      <c r="AA492" s="743"/>
      <c r="AB492" s="743"/>
      <c r="AC492" s="743"/>
      <c r="AD492" s="743"/>
      <c r="AE492" s="743"/>
      <c r="AF492" s="743"/>
      <c r="AG492" s="743"/>
      <c r="AH492" s="743"/>
      <c r="AI492" s="743"/>
      <c r="AJ492" s="743"/>
      <c r="AK492" s="743"/>
      <c r="AL492" s="743"/>
      <c r="AM492" s="743"/>
      <c r="AN492" s="743"/>
      <c r="AO492" s="743"/>
      <c r="AP492" s="743"/>
      <c r="AQ492" s="743"/>
      <c r="AR492" s="743"/>
      <c r="AS492" s="743"/>
      <c r="AT492" s="743"/>
      <c r="AU492" s="743"/>
      <c r="AV492" s="743"/>
      <c r="AW492" s="743"/>
      <c r="AX492" s="743"/>
      <c r="AY492" s="743"/>
      <c r="AZ492" s="743"/>
      <c r="BA492" s="743"/>
      <c r="BB492" s="743"/>
      <c r="BC492" s="743"/>
      <c r="BD492" s="743"/>
      <c r="BE492" s="743"/>
      <c r="BF492" s="743"/>
      <c r="BG492" s="743"/>
      <c r="BH492" s="743"/>
    </row>
    <row r="493" spans="1:60" s="628" customFormat="1" ht="15" customHeight="1" x14ac:dyDescent="0.25">
      <c r="A493" s="134"/>
      <c r="B493" s="16"/>
      <c r="C493" s="2" t="s">
        <v>32</v>
      </c>
      <c r="D493" s="128"/>
      <c r="E493" s="717"/>
      <c r="F493" s="332">
        <f>F492-E493</f>
        <v>410405504.69999999</v>
      </c>
      <c r="G493" s="743"/>
      <c r="H493" s="743"/>
      <c r="I493" s="743"/>
      <c r="J493" s="743"/>
      <c r="K493" s="743"/>
      <c r="L493" s="743"/>
      <c r="M493" s="743"/>
      <c r="N493" s="743"/>
      <c r="O493" s="743"/>
      <c r="P493" s="743"/>
      <c r="Q493" s="743"/>
      <c r="R493" s="743"/>
      <c r="S493" s="743"/>
      <c r="T493" s="743"/>
      <c r="U493" s="743"/>
      <c r="V493" s="743"/>
      <c r="W493" s="743"/>
      <c r="X493" s="743"/>
      <c r="Y493" s="743"/>
      <c r="Z493" s="743"/>
      <c r="AA493" s="743"/>
      <c r="AB493" s="743"/>
      <c r="AC493" s="743"/>
      <c r="AD493" s="743"/>
      <c r="AE493" s="743"/>
      <c r="AF493" s="743"/>
      <c r="AG493" s="743"/>
      <c r="AH493" s="743"/>
      <c r="AI493" s="743"/>
      <c r="AJ493" s="743"/>
      <c r="AK493" s="743"/>
      <c r="AL493" s="743"/>
      <c r="AM493" s="743"/>
      <c r="AN493" s="743"/>
      <c r="AO493" s="743"/>
      <c r="AP493" s="743"/>
      <c r="AQ493" s="743"/>
      <c r="AR493" s="743"/>
      <c r="AS493" s="743"/>
      <c r="AT493" s="743"/>
      <c r="AU493" s="743"/>
      <c r="AV493" s="743"/>
      <c r="AW493" s="743"/>
      <c r="AX493" s="743"/>
      <c r="AY493" s="743"/>
      <c r="AZ493" s="743"/>
      <c r="BA493" s="743"/>
      <c r="BB493" s="743"/>
      <c r="BC493" s="743"/>
      <c r="BD493" s="743"/>
      <c r="BE493" s="743"/>
      <c r="BF493" s="743"/>
      <c r="BG493" s="743"/>
      <c r="BH493" s="743"/>
    </row>
    <row r="494" spans="1:60" s="628" customFormat="1" ht="15" customHeight="1" x14ac:dyDescent="0.25">
      <c r="A494" s="134"/>
      <c r="B494" s="16"/>
      <c r="C494" s="2" t="s">
        <v>751</v>
      </c>
      <c r="D494" s="128"/>
      <c r="E494" s="608"/>
      <c r="F494" s="332">
        <f t="shared" ref="F494:F495" si="8">F493-E494</f>
        <v>410405504.69999999</v>
      </c>
      <c r="G494" s="743"/>
      <c r="H494" s="743"/>
      <c r="I494" s="743"/>
      <c r="J494" s="743"/>
      <c r="K494" s="743"/>
      <c r="L494" s="743"/>
      <c r="M494" s="743"/>
      <c r="N494" s="743"/>
      <c r="O494" s="743"/>
      <c r="P494" s="743"/>
      <c r="Q494" s="743"/>
      <c r="R494" s="743"/>
      <c r="S494" s="743"/>
      <c r="T494" s="743"/>
      <c r="U494" s="743"/>
      <c r="V494" s="743"/>
      <c r="W494" s="743"/>
      <c r="X494" s="743"/>
      <c r="Y494" s="743"/>
      <c r="Z494" s="743"/>
      <c r="AA494" s="743"/>
      <c r="AB494" s="743"/>
      <c r="AC494" s="743"/>
      <c r="AD494" s="743"/>
      <c r="AE494" s="743"/>
      <c r="AF494" s="743"/>
      <c r="AG494" s="743"/>
      <c r="AH494" s="743"/>
      <c r="AI494" s="743"/>
      <c r="AJ494" s="743"/>
      <c r="AK494" s="743"/>
      <c r="AL494" s="743"/>
      <c r="AM494" s="743"/>
      <c r="AN494" s="743"/>
      <c r="AO494" s="743"/>
      <c r="AP494" s="743"/>
      <c r="AQ494" s="743"/>
      <c r="AR494" s="743"/>
      <c r="AS494" s="743"/>
      <c r="AT494" s="743"/>
      <c r="AU494" s="743"/>
      <c r="AV494" s="743"/>
      <c r="AW494" s="743"/>
      <c r="AX494" s="743"/>
      <c r="AY494" s="743"/>
      <c r="AZ494" s="743"/>
      <c r="BA494" s="743"/>
      <c r="BB494" s="743"/>
      <c r="BC494" s="743"/>
      <c r="BD494" s="743"/>
      <c r="BE494" s="743"/>
      <c r="BF494" s="743"/>
      <c r="BG494" s="743"/>
      <c r="BH494" s="743"/>
    </row>
    <row r="495" spans="1:60" s="628" customFormat="1" ht="15" customHeight="1" x14ac:dyDescent="0.25">
      <c r="A495" s="61"/>
      <c r="B495" s="16"/>
      <c r="C495" s="2" t="s">
        <v>1358</v>
      </c>
      <c r="D495" s="62"/>
      <c r="E495" s="717">
        <v>175</v>
      </c>
      <c r="F495" s="332">
        <f t="shared" si="8"/>
        <v>410405329.69999999</v>
      </c>
      <c r="G495" s="743"/>
      <c r="H495" s="743"/>
      <c r="I495" s="743"/>
      <c r="J495" s="743"/>
      <c r="K495" s="743"/>
      <c r="L495" s="743"/>
      <c r="M495" s="743"/>
      <c r="N495" s="743"/>
      <c r="O495" s="743"/>
      <c r="P495" s="743"/>
      <c r="Q495" s="743"/>
      <c r="R495" s="743"/>
      <c r="S495" s="743"/>
      <c r="T495" s="743"/>
      <c r="U495" s="743"/>
      <c r="V495" s="743"/>
      <c r="W495" s="743"/>
      <c r="X495" s="743"/>
      <c r="Y495" s="743"/>
      <c r="Z495" s="743"/>
      <c r="AA495" s="743"/>
      <c r="AB495" s="743"/>
      <c r="AC495" s="743"/>
      <c r="AD495" s="743"/>
      <c r="AE495" s="743"/>
      <c r="AF495" s="743"/>
      <c r="AG495" s="743"/>
      <c r="AH495" s="743"/>
      <c r="AI495" s="743"/>
      <c r="AJ495" s="743"/>
      <c r="AK495" s="743"/>
      <c r="AL495" s="743"/>
      <c r="AM495" s="743"/>
      <c r="AN495" s="743"/>
      <c r="AO495" s="743"/>
      <c r="AP495" s="743"/>
      <c r="AQ495" s="743"/>
      <c r="AR495" s="743"/>
      <c r="AS495" s="743"/>
      <c r="AT495" s="743"/>
      <c r="AU495" s="743"/>
      <c r="AV495" s="743"/>
      <c r="AW495" s="743"/>
      <c r="AX495" s="743"/>
      <c r="AY495" s="743"/>
      <c r="AZ495" s="743"/>
      <c r="BA495" s="743"/>
      <c r="BB495" s="743"/>
      <c r="BC495" s="743"/>
      <c r="BD495" s="743"/>
      <c r="BE495" s="743"/>
      <c r="BF495" s="743"/>
      <c r="BG495" s="743"/>
      <c r="BH495" s="743"/>
    </row>
    <row r="496" spans="1:60" s="728" customFormat="1" ht="15" customHeight="1" x14ac:dyDescent="0.2">
      <c r="A496" s="59"/>
      <c r="B496" s="20"/>
      <c r="C496" s="64"/>
      <c r="D496" s="461"/>
      <c r="E496" s="916"/>
      <c r="F496" s="164"/>
      <c r="G496" s="727"/>
      <c r="H496" s="727"/>
      <c r="I496" s="727"/>
      <c r="J496" s="727"/>
      <c r="K496" s="727"/>
      <c r="L496" s="727"/>
      <c r="M496" s="727"/>
      <c r="N496" s="727"/>
      <c r="O496" s="727"/>
      <c r="P496" s="727"/>
      <c r="Q496" s="727"/>
      <c r="R496" s="727"/>
      <c r="S496" s="727"/>
      <c r="T496" s="727"/>
      <c r="U496" s="727"/>
      <c r="V496" s="727"/>
      <c r="W496" s="727"/>
      <c r="X496" s="727"/>
      <c r="Y496" s="727"/>
      <c r="Z496" s="727"/>
      <c r="AA496" s="727"/>
      <c r="AB496" s="727"/>
      <c r="AC496" s="727"/>
      <c r="AD496" s="727"/>
      <c r="AE496" s="727"/>
      <c r="AF496" s="727"/>
      <c r="AG496" s="727"/>
      <c r="AH496" s="727"/>
      <c r="AI496" s="727"/>
      <c r="AJ496" s="727"/>
      <c r="AK496" s="727"/>
      <c r="AL496" s="727"/>
      <c r="AM496" s="727"/>
      <c r="AN496" s="727"/>
      <c r="AO496" s="727"/>
      <c r="AP496" s="727"/>
      <c r="AQ496" s="727"/>
      <c r="AR496" s="727"/>
      <c r="AS496" s="727"/>
      <c r="AT496" s="727"/>
      <c r="AU496" s="727"/>
      <c r="AV496" s="727"/>
      <c r="AW496" s="727"/>
      <c r="AX496" s="727"/>
      <c r="AY496" s="727"/>
      <c r="AZ496" s="727"/>
      <c r="BA496" s="727"/>
      <c r="BB496" s="727"/>
      <c r="BC496" s="727"/>
      <c r="BD496" s="727"/>
      <c r="BE496" s="727"/>
      <c r="BF496" s="727"/>
      <c r="BG496" s="727"/>
      <c r="BH496" s="727"/>
    </row>
    <row r="497" spans="1:60" s="728" customFormat="1" ht="12" customHeight="1" x14ac:dyDescent="0.2">
      <c r="A497" s="59"/>
      <c r="B497" s="20"/>
      <c r="C497" s="64"/>
      <c r="D497" s="461"/>
      <c r="E497" s="916"/>
      <c r="F497" s="164"/>
      <c r="G497" s="727"/>
      <c r="H497" s="727"/>
      <c r="I497" s="727"/>
      <c r="J497" s="727"/>
      <c r="K497" s="727"/>
      <c r="L497" s="727"/>
      <c r="M497" s="727"/>
      <c r="N497" s="727"/>
      <c r="O497" s="727"/>
      <c r="P497" s="727"/>
      <c r="Q497" s="727"/>
      <c r="R497" s="727"/>
      <c r="S497" s="727"/>
      <c r="T497" s="727"/>
      <c r="U497" s="727"/>
      <c r="V497" s="727"/>
      <c r="W497" s="727"/>
      <c r="X497" s="727"/>
      <c r="Y497" s="727"/>
      <c r="Z497" s="727"/>
      <c r="AA497" s="727"/>
      <c r="AB497" s="727"/>
      <c r="AC497" s="727"/>
      <c r="AD497" s="727"/>
      <c r="AE497" s="727"/>
      <c r="AF497" s="727"/>
      <c r="AG497" s="727"/>
      <c r="AH497" s="727"/>
      <c r="AI497" s="727"/>
      <c r="AJ497" s="727"/>
      <c r="AK497" s="727"/>
      <c r="AL497" s="727"/>
      <c r="AM497" s="727"/>
      <c r="AN497" s="727"/>
      <c r="AO497" s="727"/>
      <c r="AP497" s="727"/>
      <c r="AQ497" s="727"/>
      <c r="AR497" s="727"/>
      <c r="AS497" s="727"/>
      <c r="AT497" s="727"/>
      <c r="AU497" s="727"/>
      <c r="AV497" s="727"/>
      <c r="AW497" s="727"/>
      <c r="AX497" s="727"/>
      <c r="AY497" s="727"/>
      <c r="AZ497" s="727"/>
      <c r="BA497" s="727"/>
      <c r="BB497" s="727"/>
      <c r="BC497" s="727"/>
      <c r="BD497" s="727"/>
      <c r="BE497" s="727"/>
      <c r="BF497" s="727"/>
      <c r="BG497" s="727"/>
      <c r="BH497" s="727"/>
    </row>
    <row r="498" spans="1:60" s="728" customFormat="1" ht="15" customHeight="1" x14ac:dyDescent="0.2">
      <c r="A498" s="59"/>
      <c r="B498" s="20"/>
      <c r="C498" s="64"/>
      <c r="D498" s="461"/>
      <c r="E498" s="916"/>
      <c r="F498" s="164"/>
      <c r="G498" s="727"/>
      <c r="H498" s="727"/>
      <c r="I498" s="727"/>
      <c r="J498" s="727"/>
      <c r="K498" s="727"/>
      <c r="L498" s="727"/>
      <c r="M498" s="727"/>
      <c r="N498" s="727"/>
      <c r="O498" s="727"/>
      <c r="P498" s="727"/>
      <c r="Q498" s="727"/>
      <c r="R498" s="727"/>
      <c r="S498" s="727"/>
      <c r="T498" s="727"/>
      <c r="U498" s="727"/>
      <c r="V498" s="727"/>
      <c r="W498" s="727"/>
      <c r="X498" s="727"/>
      <c r="Y498" s="727"/>
      <c r="Z498" s="727"/>
      <c r="AA498" s="727"/>
      <c r="AB498" s="727"/>
      <c r="AC498" s="727"/>
      <c r="AD498" s="727"/>
      <c r="AE498" s="727"/>
      <c r="AF498" s="727"/>
      <c r="AG498" s="727"/>
      <c r="AH498" s="727"/>
      <c r="AI498" s="727"/>
      <c r="AJ498" s="727"/>
      <c r="AK498" s="727"/>
      <c r="AL498" s="727"/>
      <c r="AM498" s="727"/>
      <c r="AN498" s="727"/>
      <c r="AO498" s="727"/>
      <c r="AP498" s="727"/>
      <c r="AQ498" s="727"/>
      <c r="AR498" s="727"/>
      <c r="AS498" s="727"/>
      <c r="AT498" s="727"/>
      <c r="AU498" s="727"/>
      <c r="AV498" s="727"/>
      <c r="AW498" s="727"/>
      <c r="AX498" s="727"/>
      <c r="AY498" s="727"/>
      <c r="AZ498" s="727"/>
      <c r="BA498" s="727"/>
      <c r="BB498" s="727"/>
      <c r="BC498" s="727"/>
      <c r="BD498" s="727"/>
      <c r="BE498" s="727"/>
      <c r="BF498" s="727"/>
      <c r="BG498" s="727"/>
      <c r="BH498" s="727"/>
    </row>
    <row r="499" spans="1:60" ht="15" customHeight="1" x14ac:dyDescent="0.25">
      <c r="A499" s="1171" t="s">
        <v>0</v>
      </c>
      <c r="B499" s="1171"/>
      <c r="C499" s="1171"/>
      <c r="D499" s="1171"/>
      <c r="E499" s="1171"/>
      <c r="F499" s="1171"/>
    </row>
    <row r="500" spans="1:60" ht="15" customHeight="1" x14ac:dyDescent="0.25">
      <c r="A500" s="1171" t="s">
        <v>1</v>
      </c>
      <c r="B500" s="1171"/>
      <c r="C500" s="1171"/>
      <c r="D500" s="1171"/>
      <c r="E500" s="1171"/>
      <c r="F500" s="1171"/>
    </row>
    <row r="501" spans="1:60" ht="15" customHeight="1" x14ac:dyDescent="0.25">
      <c r="A501" s="1173" t="s">
        <v>15167</v>
      </c>
      <c r="B501" s="1173"/>
      <c r="C501" s="1173"/>
      <c r="D501" s="1173"/>
      <c r="E501" s="1173"/>
      <c r="F501" s="1173"/>
    </row>
    <row r="502" spans="1:60" ht="15" customHeight="1" x14ac:dyDescent="0.25">
      <c r="A502" s="1173" t="s">
        <v>2</v>
      </c>
      <c r="B502" s="1173"/>
      <c r="C502" s="1173"/>
      <c r="D502" s="1173"/>
      <c r="E502" s="1173"/>
      <c r="F502" s="1173"/>
    </row>
    <row r="503" spans="1:60" ht="15" customHeight="1" x14ac:dyDescent="0.25">
      <c r="A503" s="746"/>
      <c r="B503" s="627"/>
      <c r="C503" s="628"/>
      <c r="D503" s="629"/>
      <c r="E503" s="630"/>
      <c r="F503" s="631"/>
    </row>
    <row r="504" spans="1:60" ht="15" customHeight="1" x14ac:dyDescent="0.2">
      <c r="A504" s="1311" t="s">
        <v>38</v>
      </c>
      <c r="B504" s="1312"/>
      <c r="C504" s="1312"/>
      <c r="D504" s="1312"/>
      <c r="E504" s="1312"/>
      <c r="F504" s="1313"/>
    </row>
    <row r="505" spans="1:60" ht="15" customHeight="1" x14ac:dyDescent="0.2">
      <c r="A505" s="1311" t="s">
        <v>4</v>
      </c>
      <c r="B505" s="1312"/>
      <c r="C505" s="1312"/>
      <c r="D505" s="1312"/>
      <c r="E505" s="1313"/>
      <c r="F505" s="726">
        <v>89123252.299999997</v>
      </c>
    </row>
    <row r="506" spans="1:60" ht="15" customHeight="1" x14ac:dyDescent="0.2">
      <c r="A506" s="1061" t="s">
        <v>5</v>
      </c>
      <c r="B506" s="1061" t="s">
        <v>6</v>
      </c>
      <c r="C506" s="1061" t="s">
        <v>22</v>
      </c>
      <c r="D506" s="1061" t="s">
        <v>8</v>
      </c>
      <c r="E506" s="1061" t="s">
        <v>9</v>
      </c>
      <c r="F506" s="1061" t="s">
        <v>6181</v>
      </c>
      <c r="H506" s="25"/>
    </row>
    <row r="507" spans="1:60" ht="15" customHeight="1" x14ac:dyDescent="0.2">
      <c r="A507" s="134"/>
      <c r="B507" s="16"/>
      <c r="C507" s="2" t="s">
        <v>387</v>
      </c>
      <c r="D507" s="455">
        <v>20052490.27</v>
      </c>
      <c r="E507" s="608"/>
      <c r="F507" s="332">
        <f>F505+D507</f>
        <v>109175742.56999999</v>
      </c>
    </row>
    <row r="508" spans="1:60" ht="15" customHeight="1" x14ac:dyDescent="0.2">
      <c r="A508" s="134"/>
      <c r="B508" s="16"/>
      <c r="C508" s="2" t="s">
        <v>14523</v>
      </c>
      <c r="D508" s="153"/>
      <c r="E508" s="40"/>
      <c r="F508" s="332">
        <f>F507+D508</f>
        <v>109175742.56999999</v>
      </c>
    </row>
    <row r="509" spans="1:60" ht="15" customHeight="1" x14ac:dyDescent="0.2">
      <c r="A509" s="134"/>
      <c r="B509" s="16"/>
      <c r="C509" s="2" t="s">
        <v>14640</v>
      </c>
      <c r="D509" s="153"/>
      <c r="E509" s="29"/>
      <c r="F509" s="332">
        <f>F508-E509</f>
        <v>109175742.56999999</v>
      </c>
    </row>
    <row r="510" spans="1:60" ht="15" customHeight="1" x14ac:dyDescent="0.2">
      <c r="A510" s="134"/>
      <c r="B510" s="16"/>
      <c r="C510" s="2" t="s">
        <v>1330</v>
      </c>
      <c r="D510" s="153"/>
      <c r="E510" s="42">
        <v>1157400</v>
      </c>
      <c r="F510" s="332">
        <f>F509-E510</f>
        <v>108018342.56999999</v>
      </c>
    </row>
    <row r="511" spans="1:60" ht="15" customHeight="1" x14ac:dyDescent="0.2">
      <c r="A511" s="134"/>
      <c r="B511" s="16"/>
      <c r="C511" s="2" t="s">
        <v>1331</v>
      </c>
      <c r="D511" s="128"/>
      <c r="E511" s="42">
        <v>1225</v>
      </c>
      <c r="F511" s="332">
        <f t="shared" ref="F511:F515" si="9">F510-E511</f>
        <v>108017117.56999999</v>
      </c>
    </row>
    <row r="512" spans="1:60" ht="15" customHeight="1" x14ac:dyDescent="0.2">
      <c r="A512" s="134"/>
      <c r="B512" s="16"/>
      <c r="C512" s="2" t="s">
        <v>6198</v>
      </c>
      <c r="D512" s="128"/>
      <c r="E512" s="42">
        <v>1559.1</v>
      </c>
      <c r="F512" s="332">
        <f t="shared" si="9"/>
        <v>108015558.47</v>
      </c>
    </row>
    <row r="513" spans="1:60" ht="15" customHeight="1" x14ac:dyDescent="0.2">
      <c r="A513" s="134"/>
      <c r="B513" s="16"/>
      <c r="C513" s="2" t="s">
        <v>15235</v>
      </c>
      <c r="D513" s="128"/>
      <c r="E513" s="42">
        <v>31000</v>
      </c>
      <c r="F513" s="332">
        <f t="shared" si="9"/>
        <v>107984558.47</v>
      </c>
    </row>
    <row r="514" spans="1:60" ht="15" customHeight="1" x14ac:dyDescent="0.2">
      <c r="A514" s="134"/>
      <c r="B514" s="16"/>
      <c r="C514" s="2" t="s">
        <v>14832</v>
      </c>
      <c r="D514" s="128"/>
      <c r="E514" s="42"/>
      <c r="F514" s="332">
        <f t="shared" si="9"/>
        <v>107984558.47</v>
      </c>
    </row>
    <row r="515" spans="1:60" s="14" customFormat="1" ht="15" customHeight="1" x14ac:dyDescent="0.2">
      <c r="A515" s="134"/>
      <c r="B515" s="16"/>
      <c r="C515" s="2" t="s">
        <v>1333</v>
      </c>
      <c r="D515" s="128"/>
      <c r="E515" s="213">
        <v>150</v>
      </c>
      <c r="F515" s="332">
        <f t="shared" si="9"/>
        <v>107984408.47</v>
      </c>
    </row>
    <row r="516" spans="1:60" s="14" customFormat="1" ht="15" customHeight="1" x14ac:dyDescent="0.2">
      <c r="A516" s="134"/>
      <c r="B516" s="16"/>
      <c r="C516" s="2" t="s">
        <v>2372</v>
      </c>
      <c r="D516" s="472">
        <v>142184.57</v>
      </c>
      <c r="E516" s="472"/>
      <c r="F516" s="332">
        <f>F515+D516</f>
        <v>108126593.03999999</v>
      </c>
    </row>
    <row r="517" spans="1:60" s="14" customFormat="1" ht="15" customHeight="1" x14ac:dyDescent="0.2">
      <c r="A517" s="59"/>
      <c r="B517" s="982"/>
      <c r="C517" s="86"/>
      <c r="D517" s="72"/>
      <c r="E517" s="65"/>
      <c r="F517" s="164"/>
    </row>
    <row r="518" spans="1:60" s="101" customFormat="1" ht="15" customHeight="1" x14ac:dyDescent="0.2">
      <c r="A518" s="59"/>
      <c r="B518" s="7"/>
      <c r="C518" s="31"/>
      <c r="D518" s="74"/>
      <c r="E518" s="283"/>
      <c r="F518" s="116"/>
      <c r="G518" s="103"/>
      <c r="H518" s="103"/>
      <c r="I518" s="103"/>
      <c r="J518" s="103"/>
      <c r="K518" s="103"/>
      <c r="L518" s="103"/>
      <c r="M518" s="103"/>
      <c r="N518" s="103"/>
      <c r="O518" s="103"/>
      <c r="P518" s="103"/>
      <c r="Q518" s="103"/>
      <c r="R518" s="103"/>
      <c r="S518" s="103"/>
      <c r="T518" s="103"/>
      <c r="U518" s="103"/>
      <c r="V518" s="103"/>
      <c r="W518" s="103"/>
      <c r="X518" s="103"/>
      <c r="Y518" s="103"/>
      <c r="Z518" s="103"/>
      <c r="AA518" s="103"/>
      <c r="AB518" s="103"/>
      <c r="AC518" s="103"/>
      <c r="AD518" s="103"/>
      <c r="AE518" s="103"/>
      <c r="AF518" s="103"/>
      <c r="AG518" s="103"/>
      <c r="AH518" s="103"/>
      <c r="AI518" s="103"/>
      <c r="AJ518" s="103"/>
      <c r="AK518" s="103"/>
      <c r="AL518" s="103"/>
      <c r="AM518" s="103"/>
      <c r="AN518" s="103"/>
      <c r="AO518" s="103"/>
      <c r="AP518" s="103"/>
      <c r="AQ518" s="103"/>
      <c r="AR518" s="103"/>
      <c r="AS518" s="103"/>
      <c r="AT518" s="103"/>
      <c r="AU518" s="103"/>
      <c r="AV518" s="103"/>
      <c r="AW518" s="103"/>
      <c r="AX518" s="103"/>
      <c r="AY518" s="103"/>
      <c r="AZ518" s="103"/>
      <c r="BA518" s="103"/>
      <c r="BB518" s="103"/>
      <c r="BC518" s="103"/>
      <c r="BD518" s="103"/>
      <c r="BE518" s="103"/>
      <c r="BF518" s="103"/>
      <c r="BG518" s="103"/>
      <c r="BH518" s="103"/>
    </row>
    <row r="519" spans="1:60" s="101" customFormat="1" ht="15" customHeight="1" x14ac:dyDescent="0.2">
      <c r="A519" s="59"/>
      <c r="B519" s="7"/>
      <c r="C519" s="31"/>
      <c r="D519" s="74"/>
      <c r="E519" s="283"/>
      <c r="F519" s="116"/>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3"/>
      <c r="AR519" s="103"/>
      <c r="AS519" s="103"/>
      <c r="AT519" s="103"/>
      <c r="AU519" s="103"/>
      <c r="AV519" s="103"/>
      <c r="AW519" s="103"/>
      <c r="AX519" s="103"/>
      <c r="AY519" s="103"/>
      <c r="AZ519" s="103"/>
      <c r="BA519" s="103"/>
      <c r="BB519" s="103"/>
      <c r="BC519" s="103"/>
      <c r="BD519" s="103"/>
      <c r="BE519" s="103"/>
      <c r="BF519" s="103"/>
      <c r="BG519" s="103"/>
      <c r="BH519" s="103"/>
    </row>
    <row r="520" spans="1:60" s="101" customFormat="1" ht="15" customHeight="1" x14ac:dyDescent="0.25">
      <c r="A520" s="1171" t="s">
        <v>0</v>
      </c>
      <c r="B520" s="1171"/>
      <c r="C520" s="1171"/>
      <c r="D520" s="1171"/>
      <c r="E520" s="1171"/>
      <c r="F520" s="1171"/>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3"/>
      <c r="AR520" s="103"/>
      <c r="AS520" s="103"/>
      <c r="AT520" s="103"/>
      <c r="AU520" s="103"/>
      <c r="AV520" s="103"/>
      <c r="AW520" s="103"/>
      <c r="AX520" s="103"/>
      <c r="AY520" s="103"/>
      <c r="AZ520" s="103"/>
      <c r="BA520" s="103"/>
      <c r="BB520" s="103"/>
      <c r="BC520" s="103"/>
      <c r="BD520" s="103"/>
      <c r="BE520" s="103"/>
      <c r="BF520" s="103"/>
      <c r="BG520" s="103"/>
      <c r="BH520" s="103"/>
    </row>
    <row r="521" spans="1:60" s="101" customFormat="1" ht="15" customHeight="1" x14ac:dyDescent="0.25">
      <c r="A521" s="1171" t="s">
        <v>1</v>
      </c>
      <c r="B521" s="1171"/>
      <c r="C521" s="1171"/>
      <c r="D521" s="1171"/>
      <c r="E521" s="1171"/>
      <c r="F521" s="1171"/>
      <c r="G521" s="865"/>
      <c r="H521" s="103"/>
      <c r="I521" s="103"/>
      <c r="J521" s="103"/>
      <c r="K521" s="103"/>
      <c r="L521" s="103"/>
      <c r="M521" s="103"/>
      <c r="N521" s="103"/>
      <c r="O521" s="103"/>
      <c r="P521" s="103"/>
      <c r="Q521" s="103"/>
      <c r="R521" s="103"/>
      <c r="S521" s="103"/>
      <c r="T521" s="103"/>
      <c r="U521" s="103"/>
      <c r="V521" s="103"/>
      <c r="W521" s="103"/>
      <c r="X521" s="103"/>
      <c r="Y521" s="103"/>
      <c r="Z521" s="103"/>
      <c r="AA521" s="103"/>
      <c r="AB521" s="103"/>
      <c r="AC521" s="103"/>
      <c r="AD521" s="103"/>
      <c r="AE521" s="103"/>
      <c r="AF521" s="103"/>
      <c r="AG521" s="103"/>
      <c r="AH521" s="103"/>
      <c r="AI521" s="103"/>
      <c r="AJ521" s="103"/>
      <c r="AK521" s="103"/>
      <c r="AL521" s="103"/>
      <c r="AM521" s="103"/>
      <c r="AN521" s="103"/>
      <c r="AO521" s="103"/>
      <c r="AP521" s="103"/>
      <c r="AQ521" s="103"/>
      <c r="AR521" s="103"/>
      <c r="AS521" s="103"/>
      <c r="AT521" s="103"/>
      <c r="AU521" s="103"/>
      <c r="AV521" s="103"/>
      <c r="AW521" s="103"/>
      <c r="AX521" s="103"/>
      <c r="AY521" s="103"/>
      <c r="AZ521" s="103"/>
      <c r="BA521" s="103"/>
      <c r="BB521" s="103"/>
      <c r="BC521" s="103"/>
      <c r="BD521" s="103"/>
      <c r="BE521" s="103"/>
      <c r="BF521" s="103"/>
      <c r="BG521" s="103"/>
      <c r="BH521" s="103"/>
    </row>
    <row r="522" spans="1:60" s="101" customFormat="1" ht="15" customHeight="1" x14ac:dyDescent="0.25">
      <c r="A522" s="1173" t="s">
        <v>15167</v>
      </c>
      <c r="B522" s="1173"/>
      <c r="C522" s="1173"/>
      <c r="D522" s="1173"/>
      <c r="E522" s="1173"/>
      <c r="F522" s="117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3"/>
      <c r="AR522" s="103"/>
      <c r="AS522" s="103"/>
      <c r="AT522" s="103"/>
      <c r="AU522" s="103"/>
      <c r="AV522" s="103"/>
      <c r="AW522" s="103"/>
      <c r="AX522" s="103"/>
      <c r="AY522" s="103"/>
      <c r="AZ522" s="103"/>
      <c r="BA522" s="103"/>
      <c r="BB522" s="103"/>
      <c r="BC522" s="103"/>
      <c r="BD522" s="103"/>
      <c r="BE522" s="103"/>
      <c r="BF522" s="103"/>
      <c r="BG522" s="103"/>
      <c r="BH522" s="103"/>
    </row>
    <row r="523" spans="1:60" s="101" customFormat="1" ht="15" customHeight="1" x14ac:dyDescent="0.25">
      <c r="A523" s="1173" t="s">
        <v>2</v>
      </c>
      <c r="B523" s="1173"/>
      <c r="C523" s="1173"/>
      <c r="D523" s="1173"/>
      <c r="E523" s="1173"/>
      <c r="F523" s="1173"/>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03"/>
      <c r="AH523" s="103"/>
      <c r="AI523" s="103"/>
      <c r="AJ523" s="103"/>
      <c r="AK523" s="103"/>
      <c r="AL523" s="103"/>
      <c r="AM523" s="103"/>
      <c r="AN523" s="103"/>
      <c r="AO523" s="103"/>
      <c r="AP523" s="103"/>
      <c r="AQ523" s="103"/>
      <c r="AR523" s="103"/>
      <c r="AS523" s="103"/>
      <c r="AT523" s="103"/>
      <c r="AU523" s="103"/>
      <c r="AV523" s="103"/>
      <c r="AW523" s="103"/>
      <c r="AX523" s="103"/>
      <c r="AY523" s="103"/>
      <c r="AZ523" s="103"/>
      <c r="BA523" s="103"/>
      <c r="BB523" s="103"/>
      <c r="BC523" s="103"/>
      <c r="BD523" s="103"/>
      <c r="BE523" s="103"/>
      <c r="BF523" s="103"/>
      <c r="BG523" s="103"/>
      <c r="BH523" s="103"/>
    </row>
    <row r="524" spans="1:60" s="101" customFormat="1" ht="15" customHeight="1" x14ac:dyDescent="0.25">
      <c r="A524" s="737"/>
      <c r="B524" s="750"/>
      <c r="C524" s="754"/>
      <c r="D524" s="755"/>
      <c r="E524" s="752"/>
      <c r="F524" s="753"/>
      <c r="G524" s="103"/>
      <c r="H524" s="103"/>
      <c r="I524" s="103"/>
      <c r="J524" s="103"/>
      <c r="K524" s="103"/>
      <c r="L524" s="103"/>
      <c r="M524" s="103"/>
      <c r="N524" s="103"/>
      <c r="O524" s="103"/>
      <c r="P524" s="103"/>
      <c r="Q524" s="103"/>
      <c r="R524" s="103"/>
      <c r="S524" s="103"/>
      <c r="T524" s="103"/>
      <c r="U524" s="103"/>
      <c r="V524" s="103"/>
      <c r="W524" s="103"/>
      <c r="X524" s="103"/>
      <c r="Y524" s="103"/>
      <c r="Z524" s="103"/>
      <c r="AA524" s="103"/>
      <c r="AB524" s="103"/>
      <c r="AC524" s="103"/>
      <c r="AD524" s="103"/>
      <c r="AE524" s="103"/>
      <c r="AF524" s="103"/>
      <c r="AG524" s="103"/>
      <c r="AH524" s="103"/>
      <c r="AI524" s="103"/>
      <c r="AJ524" s="103"/>
      <c r="AK524" s="103"/>
      <c r="AL524" s="103"/>
      <c r="AM524" s="103"/>
      <c r="AN524" s="103"/>
      <c r="AO524" s="103"/>
      <c r="AP524" s="103"/>
      <c r="AQ524" s="103"/>
      <c r="AR524" s="103"/>
      <c r="AS524" s="103"/>
      <c r="AT524" s="103"/>
      <c r="AU524" s="103"/>
      <c r="AV524" s="103"/>
      <c r="AW524" s="103"/>
      <c r="AX524" s="103"/>
      <c r="AY524" s="103"/>
      <c r="AZ524" s="103"/>
      <c r="BA524" s="103"/>
      <c r="BB524" s="103"/>
      <c r="BC524" s="103"/>
      <c r="BD524" s="103"/>
      <c r="BE524" s="103"/>
      <c r="BF524" s="103"/>
      <c r="BG524" s="103"/>
      <c r="BH524" s="103"/>
    </row>
    <row r="525" spans="1:60" s="101" customFormat="1" ht="15" customHeight="1" x14ac:dyDescent="0.2">
      <c r="A525" s="1309" t="s">
        <v>30</v>
      </c>
      <c r="B525" s="1309"/>
      <c r="C525" s="1309"/>
      <c r="D525" s="1309"/>
      <c r="E525" s="1309"/>
      <c r="F525" s="1309"/>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3"/>
      <c r="AR525" s="103"/>
      <c r="AS525" s="103"/>
      <c r="AT525" s="103"/>
      <c r="AU525" s="103"/>
      <c r="AV525" s="103"/>
      <c r="AW525" s="103"/>
      <c r="AX525" s="103"/>
      <c r="AY525" s="103"/>
      <c r="AZ525" s="103"/>
      <c r="BA525" s="103"/>
      <c r="BB525" s="103"/>
      <c r="BC525" s="103"/>
      <c r="BD525" s="103"/>
      <c r="BE525" s="103"/>
      <c r="BF525" s="103"/>
      <c r="BG525" s="103"/>
      <c r="BH525" s="103"/>
    </row>
    <row r="526" spans="1:60" s="101" customFormat="1" ht="15" customHeight="1" x14ac:dyDescent="0.2">
      <c r="A526" s="1309" t="s">
        <v>4</v>
      </c>
      <c r="B526" s="1309"/>
      <c r="C526" s="1309"/>
      <c r="D526" s="1309"/>
      <c r="E526" s="1309"/>
      <c r="F526" s="726">
        <v>8905.92</v>
      </c>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03"/>
      <c r="AH526" s="103"/>
      <c r="AI526" s="103"/>
      <c r="AJ526" s="103"/>
      <c r="AK526" s="103"/>
      <c r="AL526" s="103"/>
      <c r="AM526" s="103"/>
      <c r="AN526" s="103"/>
      <c r="AO526" s="103"/>
      <c r="AP526" s="103"/>
      <c r="AQ526" s="103"/>
      <c r="AR526" s="103"/>
      <c r="AS526" s="103"/>
      <c r="AT526" s="103"/>
      <c r="AU526" s="103"/>
      <c r="AV526" s="103"/>
      <c r="AW526" s="103"/>
      <c r="AX526" s="103"/>
      <c r="AY526" s="103"/>
      <c r="AZ526" s="103"/>
      <c r="BA526" s="103"/>
      <c r="BB526" s="103"/>
      <c r="BC526" s="103"/>
      <c r="BD526" s="103"/>
      <c r="BE526" s="103"/>
      <c r="BF526" s="103"/>
      <c r="BG526" s="103"/>
      <c r="BH526" s="103"/>
    </row>
    <row r="527" spans="1:60" s="101" customFormat="1" ht="15" customHeight="1" x14ac:dyDescent="0.2">
      <c r="A527" s="1061" t="s">
        <v>5</v>
      </c>
      <c r="B527" s="1061" t="s">
        <v>23</v>
      </c>
      <c r="C527" s="1061" t="s">
        <v>22</v>
      </c>
      <c r="D527" s="1061" t="s">
        <v>8</v>
      </c>
      <c r="E527" s="1061" t="s">
        <v>9</v>
      </c>
      <c r="F527" s="1061"/>
      <c r="G527" s="112"/>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3"/>
      <c r="AR527" s="103"/>
      <c r="AS527" s="103"/>
      <c r="AT527" s="103"/>
      <c r="AU527" s="103"/>
      <c r="AV527" s="103"/>
      <c r="AW527" s="103"/>
      <c r="AX527" s="103"/>
      <c r="AY527" s="103"/>
      <c r="AZ527" s="103"/>
      <c r="BA527" s="103"/>
      <c r="BB527" s="103"/>
      <c r="BC527" s="103"/>
      <c r="BD527" s="103"/>
      <c r="BE527" s="103"/>
      <c r="BF527" s="103"/>
      <c r="BG527" s="103"/>
      <c r="BH527" s="103"/>
    </row>
    <row r="528" spans="1:60" s="101" customFormat="1" ht="15" customHeight="1" x14ac:dyDescent="0.2">
      <c r="A528" s="134"/>
      <c r="B528" s="27"/>
      <c r="C528" s="1" t="s">
        <v>27</v>
      </c>
      <c r="D528" s="40"/>
      <c r="E528" s="734"/>
      <c r="F528" s="494">
        <f>F526+D528</f>
        <v>8905.92</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3"/>
      <c r="AH528" s="103"/>
      <c r="AI528" s="103"/>
      <c r="AJ528" s="103"/>
      <c r="AK528" s="103"/>
      <c r="AL528" s="103"/>
      <c r="AM528" s="103"/>
      <c r="AN528" s="103"/>
      <c r="AO528" s="103"/>
      <c r="AP528" s="103"/>
      <c r="AQ528" s="103"/>
      <c r="AR528" s="103"/>
      <c r="AS528" s="103"/>
      <c r="AT528" s="103"/>
      <c r="AU528" s="103"/>
      <c r="AV528" s="103"/>
      <c r="AW528" s="103"/>
      <c r="AX528" s="103"/>
      <c r="AY528" s="103"/>
      <c r="AZ528" s="103"/>
      <c r="BA528" s="103"/>
      <c r="BB528" s="103"/>
      <c r="BC528" s="103"/>
      <c r="BD528" s="103"/>
      <c r="BE528" s="103"/>
      <c r="BF528" s="103"/>
      <c r="BG528" s="103"/>
      <c r="BH528" s="103"/>
    </row>
    <row r="529" spans="1:60" s="101" customFormat="1" ht="15" customHeight="1" x14ac:dyDescent="0.2">
      <c r="A529" s="134"/>
      <c r="B529" s="27"/>
      <c r="C529" s="1" t="s">
        <v>387</v>
      </c>
      <c r="D529" s="40"/>
      <c r="E529" s="455"/>
      <c r="F529" s="494">
        <f>F528+D529</f>
        <v>8905.92</v>
      </c>
      <c r="G529" s="103"/>
      <c r="H529" s="103"/>
      <c r="I529" s="103"/>
      <c r="J529" s="103"/>
      <c r="K529" s="103"/>
      <c r="L529" s="103"/>
      <c r="M529" s="103"/>
      <c r="N529" s="103"/>
      <c r="O529" s="103"/>
      <c r="P529" s="103"/>
      <c r="Q529" s="103"/>
      <c r="R529" s="103"/>
      <c r="S529" s="103"/>
      <c r="T529" s="103"/>
      <c r="U529" s="103"/>
      <c r="V529" s="103"/>
      <c r="W529" s="103"/>
      <c r="X529" s="103"/>
      <c r="Y529" s="103"/>
      <c r="Z529" s="103"/>
      <c r="AA529" s="103"/>
      <c r="AB529" s="103"/>
      <c r="AC529" s="103"/>
      <c r="AD529" s="103"/>
      <c r="AE529" s="103"/>
      <c r="AF529" s="103"/>
      <c r="AG529" s="103"/>
      <c r="AH529" s="103"/>
      <c r="AI529" s="103"/>
      <c r="AJ529" s="103"/>
      <c r="AK529" s="103"/>
      <c r="AL529" s="103"/>
      <c r="AM529" s="103"/>
      <c r="AN529" s="103"/>
      <c r="AO529" s="103"/>
      <c r="AP529" s="103"/>
      <c r="AQ529" s="103"/>
      <c r="AR529" s="103"/>
      <c r="AS529" s="103"/>
      <c r="AT529" s="103"/>
      <c r="AU529" s="103"/>
      <c r="AV529" s="103"/>
      <c r="AW529" s="103"/>
      <c r="AX529" s="103"/>
      <c r="AY529" s="103"/>
      <c r="AZ529" s="103"/>
      <c r="BA529" s="103"/>
      <c r="BB529" s="103"/>
      <c r="BC529" s="103"/>
      <c r="BD529" s="103"/>
      <c r="BE529" s="103"/>
      <c r="BF529" s="103"/>
      <c r="BG529" s="103"/>
      <c r="BH529" s="103"/>
    </row>
    <row r="530" spans="1:60" ht="15" customHeight="1" x14ac:dyDescent="0.2">
      <c r="A530" s="134"/>
      <c r="B530" s="27"/>
      <c r="C530" s="530" t="s">
        <v>2479</v>
      </c>
      <c r="D530" s="62"/>
      <c r="E530" s="40"/>
      <c r="F530" s="494">
        <f t="shared" ref="F530" si="10">F529+D530</f>
        <v>8905.92</v>
      </c>
    </row>
    <row r="531" spans="1:60" ht="15" customHeight="1" x14ac:dyDescent="0.2">
      <c r="A531" s="134"/>
      <c r="B531" s="27"/>
      <c r="C531" s="2" t="s">
        <v>15166</v>
      </c>
      <c r="D531" s="62"/>
      <c r="E531" s="455">
        <v>150</v>
      </c>
      <c r="F531" s="494">
        <f>F530-E531</f>
        <v>8755.92</v>
      </c>
    </row>
    <row r="532" spans="1:60" ht="15" customHeight="1" x14ac:dyDescent="0.2">
      <c r="A532" s="87"/>
      <c r="B532" s="27"/>
      <c r="C532" s="2" t="s">
        <v>1358</v>
      </c>
      <c r="D532" s="62"/>
      <c r="E532" s="717">
        <v>175</v>
      </c>
      <c r="F532" s="494">
        <f>F531-E532</f>
        <v>8580.92</v>
      </c>
    </row>
    <row r="533" spans="1:60" ht="15" customHeight="1" x14ac:dyDescent="0.2">
      <c r="A533" s="1122"/>
      <c r="B533" s="770"/>
      <c r="C533" s="930"/>
      <c r="D533" s="69"/>
      <c r="E533" s="916"/>
      <c r="F533" s="112"/>
    </row>
    <row r="534" spans="1:60" ht="15" customHeight="1" x14ac:dyDescent="0.2">
      <c r="A534" s="1122"/>
      <c r="B534" s="770"/>
      <c r="C534" s="930"/>
      <c r="D534" s="69"/>
      <c r="E534" s="916"/>
      <c r="F534" s="112"/>
    </row>
    <row r="535" spans="1:60" ht="15" customHeight="1" x14ac:dyDescent="0.2">
      <c r="A535" s="1122"/>
      <c r="B535" s="770"/>
      <c r="C535" s="930"/>
      <c r="D535" s="69"/>
      <c r="E535" s="916"/>
      <c r="F535" s="112"/>
    </row>
    <row r="536" spans="1:60" ht="15" customHeight="1" x14ac:dyDescent="0.2">
      <c r="A536" s="1122"/>
      <c r="B536" s="770"/>
      <c r="C536" s="930"/>
      <c r="D536" s="69"/>
      <c r="E536" s="916"/>
      <c r="F536" s="112"/>
    </row>
    <row r="537" spans="1:60" ht="15" customHeight="1" x14ac:dyDescent="0.2">
      <c r="A537" s="1122"/>
      <c r="B537" s="770"/>
      <c r="C537" s="930"/>
      <c r="D537" s="69"/>
      <c r="E537" s="916"/>
      <c r="F537" s="112"/>
    </row>
    <row r="538" spans="1:60" ht="15" customHeight="1" x14ac:dyDescent="0.2">
      <c r="A538" s="1122"/>
      <c r="B538" s="770"/>
      <c r="C538" s="930"/>
      <c r="D538" s="69"/>
      <c r="E538" s="916"/>
      <c r="F538" s="112"/>
    </row>
    <row r="539" spans="1:60" ht="15" customHeight="1" x14ac:dyDescent="0.2">
      <c r="A539" s="1122"/>
      <c r="B539" s="770"/>
      <c r="C539" s="930"/>
      <c r="D539" s="69"/>
      <c r="E539" s="916"/>
      <c r="F539" s="112"/>
    </row>
    <row r="540" spans="1:60" ht="15" customHeight="1" x14ac:dyDescent="0.2">
      <c r="A540" s="1122"/>
      <c r="B540" s="770"/>
      <c r="C540" s="930"/>
      <c r="D540" s="69"/>
      <c r="E540" s="916"/>
      <c r="F540" s="112"/>
    </row>
    <row r="541" spans="1:60" ht="15" customHeight="1" x14ac:dyDescent="0.2">
      <c r="A541" s="1122"/>
      <c r="B541" s="770"/>
      <c r="C541" s="930"/>
      <c r="D541" s="69"/>
      <c r="E541" s="916"/>
      <c r="F541" s="112"/>
    </row>
    <row r="542" spans="1:60" ht="15" customHeight="1" x14ac:dyDescent="0.2">
      <c r="A542" s="1122"/>
      <c r="B542" s="770"/>
      <c r="C542" s="930"/>
      <c r="D542" s="69"/>
      <c r="E542" s="916"/>
      <c r="F542" s="112"/>
    </row>
    <row r="543" spans="1:60" ht="15" customHeight="1" x14ac:dyDescent="0.2">
      <c r="A543" s="1122"/>
      <c r="B543" s="770"/>
      <c r="C543" s="930"/>
      <c r="D543" s="69"/>
      <c r="E543" s="916"/>
      <c r="F543" s="112"/>
    </row>
    <row r="544" spans="1:60" ht="15" customHeight="1" x14ac:dyDescent="0.2">
      <c r="A544" s="1122"/>
      <c r="B544" s="770"/>
      <c r="C544" s="930"/>
      <c r="D544" s="69"/>
      <c r="E544" s="916"/>
      <c r="F544" s="112"/>
    </row>
    <row r="545" spans="1:6" ht="15" customHeight="1" x14ac:dyDescent="0.2">
      <c r="A545" s="1122"/>
      <c r="B545" s="770"/>
      <c r="C545" s="930"/>
      <c r="D545" s="69"/>
      <c r="E545" s="916"/>
      <c r="F545" s="112"/>
    </row>
    <row r="546" spans="1:6" ht="15" customHeight="1" x14ac:dyDescent="0.2">
      <c r="A546" s="1122"/>
      <c r="B546" s="770"/>
      <c r="C546" s="930"/>
      <c r="D546" s="69"/>
      <c r="E546" s="916"/>
      <c r="F546" s="112"/>
    </row>
    <row r="547" spans="1:6" ht="15" customHeight="1" x14ac:dyDescent="0.2">
      <c r="A547" s="1122"/>
      <c r="B547" s="770"/>
      <c r="C547" s="930"/>
      <c r="D547" s="69"/>
      <c r="E547" s="916"/>
      <c r="F547" s="112"/>
    </row>
    <row r="548" spans="1:6" ht="15" customHeight="1" x14ac:dyDescent="0.2">
      <c r="A548" s="1122"/>
      <c r="B548" s="770"/>
      <c r="C548" s="930"/>
      <c r="D548" s="69"/>
      <c r="E548" s="916"/>
      <c r="F548" s="112"/>
    </row>
    <row r="549" spans="1:6" ht="15" customHeight="1" x14ac:dyDescent="0.2">
      <c r="A549" s="1122"/>
      <c r="B549" s="770"/>
      <c r="C549" s="930"/>
      <c r="D549" s="69"/>
      <c r="E549" s="916"/>
      <c r="F549" s="112"/>
    </row>
    <row r="550" spans="1:6" ht="15" customHeight="1" x14ac:dyDescent="0.2">
      <c r="A550" s="1122"/>
      <c r="B550" s="770"/>
      <c r="C550" s="930"/>
      <c r="D550" s="69"/>
      <c r="E550" s="916"/>
      <c r="F550" s="112"/>
    </row>
    <row r="551" spans="1:6" ht="15" customHeight="1" x14ac:dyDescent="0.25">
      <c r="A551" s="1052"/>
      <c r="B551" s="1053"/>
      <c r="C551" s="934"/>
      <c r="D551" s="69"/>
      <c r="E551" s="772"/>
      <c r="F551" s="112"/>
    </row>
    <row r="552" spans="1:6" ht="15" customHeight="1" x14ac:dyDescent="0.25">
      <c r="A552" s="1321" t="s">
        <v>13519</v>
      </c>
      <c r="B552" s="1321"/>
      <c r="C552" s="1321"/>
      <c r="D552" s="1321"/>
      <c r="E552" s="1321"/>
      <c r="F552" s="1321"/>
    </row>
    <row r="553" spans="1:6" ht="15" customHeight="1" x14ac:dyDescent="0.25">
      <c r="A553" s="1171" t="s">
        <v>1</v>
      </c>
      <c r="B553" s="1171"/>
      <c r="C553" s="1171"/>
      <c r="D553" s="1171"/>
      <c r="E553" s="1171"/>
      <c r="F553" s="1171"/>
    </row>
    <row r="554" spans="1:6" ht="15" customHeight="1" x14ac:dyDescent="0.25">
      <c r="A554" s="1173" t="s">
        <v>15167</v>
      </c>
      <c r="B554" s="1173"/>
      <c r="C554" s="1173"/>
      <c r="D554" s="1173"/>
      <c r="E554" s="1173"/>
      <c r="F554" s="1173"/>
    </row>
    <row r="555" spans="1:6" ht="15" customHeight="1" x14ac:dyDescent="0.25">
      <c r="A555" s="1173" t="s">
        <v>2</v>
      </c>
      <c r="B555" s="1173"/>
      <c r="C555" s="1173"/>
      <c r="D555" s="1173"/>
      <c r="E555" s="1173"/>
      <c r="F555" s="1173"/>
    </row>
    <row r="556" spans="1:6" ht="15" customHeight="1" x14ac:dyDescent="0.25">
      <c r="A556" s="737"/>
      <c r="B556" s="750"/>
      <c r="C556" s="754"/>
      <c r="D556" s="755"/>
      <c r="E556" s="752"/>
      <c r="F556" s="753"/>
    </row>
    <row r="557" spans="1:6" ht="15" customHeight="1" x14ac:dyDescent="0.2">
      <c r="A557" s="1309" t="s">
        <v>29</v>
      </c>
      <c r="B557" s="1309"/>
      <c r="C557" s="1309"/>
      <c r="D557" s="1309"/>
      <c r="E557" s="1309"/>
      <c r="F557" s="1309"/>
    </row>
    <row r="558" spans="1:6" ht="15" customHeight="1" x14ac:dyDescent="0.2">
      <c r="A558" s="1309" t="s">
        <v>4</v>
      </c>
      <c r="B558" s="1309"/>
      <c r="C558" s="1309"/>
      <c r="D558" s="1309"/>
      <c r="E558" s="1309"/>
      <c r="F558" s="726">
        <v>5968979.2199999997</v>
      </c>
    </row>
    <row r="559" spans="1:6" ht="15" customHeight="1" x14ac:dyDescent="0.2">
      <c r="A559" s="1061" t="s">
        <v>5</v>
      </c>
      <c r="B559" s="1061" t="s">
        <v>23</v>
      </c>
      <c r="C559" s="1061" t="s">
        <v>22</v>
      </c>
      <c r="D559" s="1061" t="s">
        <v>8</v>
      </c>
      <c r="E559" s="1061" t="s">
        <v>9</v>
      </c>
      <c r="F559" s="1061" t="s">
        <v>6181</v>
      </c>
    </row>
    <row r="560" spans="1:6" ht="15" customHeight="1" x14ac:dyDescent="0.2">
      <c r="A560" s="61"/>
      <c r="B560" s="1"/>
      <c r="C560" s="2" t="s">
        <v>27</v>
      </c>
      <c r="D560" s="970"/>
      <c r="E560" s="40"/>
      <c r="F560" s="494">
        <f>F558+D560</f>
        <v>5968979.2199999997</v>
      </c>
    </row>
    <row r="561" spans="1:61" ht="15" customHeight="1" x14ac:dyDescent="0.2">
      <c r="A561" s="61"/>
      <c r="B561" s="1"/>
      <c r="C561" s="2" t="s">
        <v>1084</v>
      </c>
      <c r="D561" s="62"/>
      <c r="E561" s="455"/>
      <c r="F561" s="494">
        <f>F560-E561</f>
        <v>5968979.2199999997</v>
      </c>
    </row>
    <row r="562" spans="1:61" ht="15" customHeight="1" x14ac:dyDescent="0.2">
      <c r="A562" s="61"/>
      <c r="B562" s="1"/>
      <c r="C562" s="530" t="s">
        <v>2479</v>
      </c>
      <c r="D562" s="62"/>
      <c r="E562" s="455">
        <v>6044.42</v>
      </c>
      <c r="F562" s="494">
        <f t="shared" ref="F562:F618" si="11">F561-E562</f>
        <v>5962934.7999999998</v>
      </c>
    </row>
    <row r="563" spans="1:61" ht="15" customHeight="1" x14ac:dyDescent="0.2">
      <c r="A563" s="61"/>
      <c r="B563" s="1"/>
      <c r="C563" s="2" t="s">
        <v>1083</v>
      </c>
      <c r="D563" s="62"/>
      <c r="E563" s="455">
        <v>500</v>
      </c>
      <c r="F563" s="494">
        <f t="shared" si="11"/>
        <v>5962434.7999999998</v>
      </c>
    </row>
    <row r="564" spans="1:61" ht="15" customHeight="1" x14ac:dyDescent="0.2">
      <c r="A564" s="87"/>
      <c r="B564" s="27"/>
      <c r="C564" s="2" t="s">
        <v>1358</v>
      </c>
      <c r="D564" s="62"/>
      <c r="E564" s="823"/>
      <c r="F564" s="494">
        <f t="shared" si="11"/>
        <v>5962434.7999999998</v>
      </c>
    </row>
    <row r="565" spans="1:61" ht="46.5" customHeight="1" x14ac:dyDescent="0.2">
      <c r="A565" s="1111">
        <v>44652</v>
      </c>
      <c r="B565" s="971" t="s">
        <v>15196</v>
      </c>
      <c r="C565" s="1127" t="s">
        <v>15180</v>
      </c>
      <c r="D565" s="447"/>
      <c r="E565" s="974">
        <v>13988</v>
      </c>
      <c r="F565" s="494">
        <f t="shared" si="11"/>
        <v>5948446.7999999998</v>
      </c>
    </row>
    <row r="566" spans="1:61" ht="39" customHeight="1" x14ac:dyDescent="0.2">
      <c r="A566" s="1111">
        <v>44652</v>
      </c>
      <c r="B566" s="971" t="s">
        <v>15197</v>
      </c>
      <c r="C566" s="890" t="s">
        <v>15181</v>
      </c>
      <c r="D566" s="447"/>
      <c r="E566" s="1067">
        <v>8100</v>
      </c>
      <c r="F566" s="494">
        <f t="shared" si="11"/>
        <v>5940346.7999999998</v>
      </c>
      <c r="G566" s="25"/>
    </row>
    <row r="567" spans="1:61" ht="33" customHeight="1" x14ac:dyDescent="0.2">
      <c r="A567" s="1111">
        <v>44652</v>
      </c>
      <c r="B567" s="971" t="s">
        <v>15198</v>
      </c>
      <c r="C567" s="882" t="s">
        <v>15215</v>
      </c>
      <c r="D567" s="900"/>
      <c r="E567" s="836">
        <v>30128</v>
      </c>
      <c r="F567" s="494">
        <f t="shared" si="11"/>
        <v>5910218.7999999998</v>
      </c>
      <c r="H567" s="857"/>
      <c r="I567" s="857"/>
      <c r="J567" s="857"/>
    </row>
    <row r="568" spans="1:61" ht="36" customHeight="1" x14ac:dyDescent="0.2">
      <c r="A568" s="1111">
        <v>44652</v>
      </c>
      <c r="B568" s="971" t="s">
        <v>15199</v>
      </c>
      <c r="C568" s="882" t="s">
        <v>15182</v>
      </c>
      <c r="D568" s="1116"/>
      <c r="E568" s="836">
        <v>81000</v>
      </c>
      <c r="F568" s="494">
        <f t="shared" si="11"/>
        <v>5829218.7999999998</v>
      </c>
      <c r="G568" s="857"/>
      <c r="H568" s="857"/>
      <c r="I568" s="857"/>
      <c r="J568" s="857"/>
    </row>
    <row r="569" spans="1:61" ht="33.75" customHeight="1" x14ac:dyDescent="0.2">
      <c r="A569" s="1111">
        <v>44652</v>
      </c>
      <c r="B569" s="971" t="s">
        <v>15200</v>
      </c>
      <c r="C569" s="882" t="s">
        <v>15183</v>
      </c>
      <c r="D569" s="1116"/>
      <c r="E569" s="836">
        <v>21249.07</v>
      </c>
      <c r="F569" s="494">
        <f t="shared" si="11"/>
        <v>5807969.7299999995</v>
      </c>
      <c r="G569" s="857"/>
      <c r="H569" s="857"/>
      <c r="I569" s="857"/>
      <c r="J569" s="857"/>
    </row>
    <row r="570" spans="1:61" ht="33" customHeight="1" x14ac:dyDescent="0.2">
      <c r="A570" s="1111">
        <v>44652</v>
      </c>
      <c r="B570" s="971" t="s">
        <v>15201</v>
      </c>
      <c r="C570" s="882" t="s">
        <v>15184</v>
      </c>
      <c r="D570" s="1116"/>
      <c r="E570" s="836">
        <v>17650.599999999999</v>
      </c>
      <c r="F570" s="494">
        <f t="shared" si="11"/>
        <v>5790319.1299999999</v>
      </c>
    </row>
    <row r="571" spans="1:61" ht="39.75" customHeight="1" x14ac:dyDescent="0.2">
      <c r="A571" s="1111">
        <v>44652</v>
      </c>
      <c r="B571" s="971" t="s">
        <v>15202</v>
      </c>
      <c r="C571" s="882" t="s">
        <v>15185</v>
      </c>
      <c r="D571" s="1116"/>
      <c r="E571" s="836">
        <v>116692.2</v>
      </c>
      <c r="F571" s="494">
        <f t="shared" si="11"/>
        <v>5673626.9299999997</v>
      </c>
    </row>
    <row r="572" spans="1:61" ht="33" customHeight="1" x14ac:dyDescent="0.2">
      <c r="A572" s="1111">
        <v>44652</v>
      </c>
      <c r="B572" s="971" t="s">
        <v>15203</v>
      </c>
      <c r="C572" s="882" t="s">
        <v>15186</v>
      </c>
      <c r="D572" s="1116"/>
      <c r="E572" s="836">
        <v>15209.26</v>
      </c>
      <c r="F572" s="494">
        <f t="shared" si="11"/>
        <v>5658417.6699999999</v>
      </c>
    </row>
    <row r="573" spans="1:61" ht="33.75" customHeight="1" x14ac:dyDescent="0.2">
      <c r="A573" s="1111">
        <v>44652</v>
      </c>
      <c r="B573" s="971" t="s">
        <v>15204</v>
      </c>
      <c r="C573" s="882" t="s">
        <v>15187</v>
      </c>
      <c r="D573" s="1116"/>
      <c r="E573" s="836">
        <v>22853.34</v>
      </c>
      <c r="F573" s="494">
        <f t="shared" si="11"/>
        <v>5635564.3300000001</v>
      </c>
    </row>
    <row r="574" spans="1:61" ht="30.75" customHeight="1" x14ac:dyDescent="0.2">
      <c r="A574" s="1111">
        <v>44652</v>
      </c>
      <c r="B574" s="971" t="s">
        <v>15205</v>
      </c>
      <c r="C574" s="882" t="s">
        <v>15188</v>
      </c>
      <c r="D574" s="1116"/>
      <c r="E574" s="836">
        <v>36019.11</v>
      </c>
      <c r="F574" s="494">
        <f t="shared" si="11"/>
        <v>5599545.2199999997</v>
      </c>
    </row>
    <row r="575" spans="1:61" s="452" customFormat="1" ht="30.75" customHeight="1" x14ac:dyDescent="0.2">
      <c r="A575" s="1111">
        <v>44652</v>
      </c>
      <c r="B575" s="971" t="s">
        <v>15206</v>
      </c>
      <c r="C575" s="882" t="s">
        <v>15189</v>
      </c>
      <c r="D575" s="1116"/>
      <c r="E575" s="836">
        <v>16995.2</v>
      </c>
      <c r="F575" s="494">
        <f t="shared" si="11"/>
        <v>5582550.0199999996</v>
      </c>
      <c r="G575" s="1046"/>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79"/>
      <c r="AD575" s="279"/>
      <c r="AE575" s="279"/>
      <c r="AF575" s="279"/>
      <c r="AG575" s="279"/>
      <c r="AH575" s="279"/>
      <c r="AI575" s="279"/>
      <c r="AJ575" s="279"/>
      <c r="AK575" s="279"/>
      <c r="AL575" s="279"/>
      <c r="AM575" s="279"/>
      <c r="AN575" s="279"/>
      <c r="AO575" s="279"/>
      <c r="AP575" s="279"/>
      <c r="AQ575" s="279"/>
      <c r="AR575" s="279"/>
      <c r="AS575" s="279"/>
      <c r="AT575" s="279"/>
      <c r="AU575" s="279"/>
      <c r="AV575" s="279"/>
      <c r="AW575" s="279"/>
      <c r="AX575" s="279"/>
      <c r="AY575" s="279"/>
      <c r="AZ575" s="279"/>
      <c r="BA575" s="279"/>
      <c r="BB575" s="279"/>
      <c r="BC575" s="279"/>
      <c r="BD575" s="279"/>
      <c r="BE575" s="279"/>
      <c r="BF575" s="279"/>
      <c r="BG575" s="279"/>
      <c r="BH575" s="279"/>
      <c r="BI575" s="902"/>
    </row>
    <row r="576" spans="1:61" s="452" customFormat="1" ht="30.75" customHeight="1" x14ac:dyDescent="0.2">
      <c r="A576" s="1111">
        <v>44652</v>
      </c>
      <c r="B576" s="971" t="s">
        <v>15207</v>
      </c>
      <c r="C576" s="882" t="s">
        <v>15190</v>
      </c>
      <c r="D576" s="1116"/>
      <c r="E576" s="836">
        <v>51711.86</v>
      </c>
      <c r="F576" s="494">
        <f t="shared" si="11"/>
        <v>5530838.1599999992</v>
      </c>
      <c r="G576" s="1046"/>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79"/>
      <c r="AE576" s="279"/>
      <c r="AF576" s="279"/>
      <c r="AG576" s="279"/>
      <c r="AH576" s="279"/>
      <c r="AI576" s="279"/>
      <c r="AJ576" s="279"/>
      <c r="AK576" s="279"/>
      <c r="AL576" s="279"/>
      <c r="AM576" s="279"/>
      <c r="AN576" s="279"/>
      <c r="AO576" s="279"/>
      <c r="AP576" s="279"/>
      <c r="AQ576" s="279"/>
      <c r="AR576" s="279"/>
      <c r="AS576" s="279"/>
      <c r="AT576" s="279"/>
      <c r="AU576" s="279"/>
      <c r="AV576" s="279"/>
      <c r="AW576" s="279"/>
      <c r="AX576" s="279"/>
      <c r="AY576" s="279"/>
      <c r="AZ576" s="279"/>
      <c r="BA576" s="279"/>
      <c r="BB576" s="279"/>
      <c r="BC576" s="279"/>
      <c r="BD576" s="279"/>
      <c r="BE576" s="279"/>
      <c r="BF576" s="279"/>
      <c r="BG576" s="279"/>
      <c r="BH576" s="279"/>
      <c r="BI576" s="902"/>
    </row>
    <row r="577" spans="1:60" s="235" customFormat="1" ht="43.5" customHeight="1" x14ac:dyDescent="0.2">
      <c r="A577" s="1111">
        <v>44652</v>
      </c>
      <c r="B577" s="971" t="s">
        <v>15208</v>
      </c>
      <c r="C577" s="882" t="s">
        <v>15191</v>
      </c>
      <c r="D577" s="1116"/>
      <c r="E577" s="836">
        <v>31323.599999999999</v>
      </c>
      <c r="F577" s="494">
        <f t="shared" si="11"/>
        <v>5499514.5599999996</v>
      </c>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79"/>
      <c r="AE577" s="279"/>
      <c r="AF577" s="279"/>
      <c r="AG577" s="279"/>
      <c r="AH577" s="279"/>
      <c r="AI577" s="279"/>
      <c r="AJ577" s="279"/>
      <c r="AK577" s="279"/>
      <c r="AL577" s="279"/>
      <c r="AM577" s="279"/>
      <c r="AN577" s="279"/>
      <c r="AO577" s="279"/>
      <c r="AP577" s="279"/>
      <c r="AQ577" s="279"/>
      <c r="AR577" s="279"/>
      <c r="AS577" s="279"/>
      <c r="AT577" s="279"/>
      <c r="AU577" s="279"/>
      <c r="AV577" s="279"/>
      <c r="AW577" s="279"/>
      <c r="AX577" s="279"/>
      <c r="AY577" s="279"/>
      <c r="AZ577" s="279"/>
      <c r="BA577" s="279"/>
      <c r="BB577" s="279"/>
      <c r="BC577" s="279"/>
      <c r="BD577" s="279"/>
      <c r="BE577" s="279"/>
      <c r="BF577" s="279"/>
      <c r="BG577" s="279"/>
      <c r="BH577" s="279"/>
    </row>
    <row r="578" spans="1:60" s="235" customFormat="1" ht="33" customHeight="1" x14ac:dyDescent="0.2">
      <c r="A578" s="1111">
        <v>44652</v>
      </c>
      <c r="B578" s="971" t="s">
        <v>15209</v>
      </c>
      <c r="C578" s="882" t="s">
        <v>15192</v>
      </c>
      <c r="D578" s="1116"/>
      <c r="E578" s="836">
        <v>21566.71</v>
      </c>
      <c r="F578" s="494">
        <f t="shared" si="11"/>
        <v>5477947.8499999996</v>
      </c>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79"/>
      <c r="AD578" s="279"/>
      <c r="AE578" s="279"/>
      <c r="AF578" s="279"/>
      <c r="AG578" s="279"/>
      <c r="AH578" s="279"/>
      <c r="AI578" s="279"/>
      <c r="AJ578" s="279"/>
      <c r="AK578" s="279"/>
      <c r="AL578" s="279"/>
      <c r="AM578" s="279"/>
      <c r="AN578" s="279"/>
      <c r="AO578" s="279"/>
      <c r="AP578" s="279"/>
      <c r="AQ578" s="279"/>
      <c r="AR578" s="279"/>
      <c r="AS578" s="279"/>
      <c r="AT578" s="279"/>
      <c r="AU578" s="279"/>
      <c r="AV578" s="279"/>
      <c r="AW578" s="279"/>
      <c r="AX578" s="279"/>
      <c r="AY578" s="279"/>
      <c r="AZ578" s="279"/>
      <c r="BA578" s="279"/>
      <c r="BB578" s="279"/>
      <c r="BC578" s="279"/>
      <c r="BD578" s="279"/>
      <c r="BE578" s="279"/>
      <c r="BF578" s="279"/>
      <c r="BG578" s="279"/>
      <c r="BH578" s="279"/>
    </row>
    <row r="579" spans="1:60" s="235" customFormat="1" ht="33" customHeight="1" x14ac:dyDescent="0.2">
      <c r="A579" s="1111">
        <v>44652</v>
      </c>
      <c r="B579" s="971" t="s">
        <v>15210</v>
      </c>
      <c r="C579" s="882" t="s">
        <v>15193</v>
      </c>
      <c r="D579" s="1116"/>
      <c r="E579" s="836">
        <v>14555.93</v>
      </c>
      <c r="F579" s="494">
        <f t="shared" si="11"/>
        <v>5463391.9199999999</v>
      </c>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79"/>
      <c r="AD579" s="279"/>
      <c r="AE579" s="279"/>
      <c r="AF579" s="279"/>
      <c r="AG579" s="279"/>
      <c r="AH579" s="279"/>
      <c r="AI579" s="279"/>
      <c r="AJ579" s="279"/>
      <c r="AK579" s="279"/>
      <c r="AL579" s="279"/>
      <c r="AM579" s="279"/>
      <c r="AN579" s="279"/>
      <c r="AO579" s="279"/>
      <c r="AP579" s="279"/>
      <c r="AQ579" s="279"/>
      <c r="AR579" s="279"/>
      <c r="AS579" s="279"/>
      <c r="AT579" s="279"/>
      <c r="AU579" s="279"/>
      <c r="AV579" s="279"/>
      <c r="AW579" s="279"/>
      <c r="AX579" s="279"/>
      <c r="AY579" s="279"/>
      <c r="AZ579" s="279"/>
      <c r="BA579" s="279"/>
      <c r="BB579" s="279"/>
      <c r="BC579" s="279"/>
      <c r="BD579" s="279"/>
      <c r="BE579" s="279"/>
      <c r="BF579" s="279"/>
      <c r="BG579" s="279"/>
      <c r="BH579" s="279"/>
    </row>
    <row r="580" spans="1:60" s="235" customFormat="1" ht="42" customHeight="1" x14ac:dyDescent="0.2">
      <c r="A580" s="1111">
        <v>44652</v>
      </c>
      <c r="B580" s="971" t="s">
        <v>15211</v>
      </c>
      <c r="C580" s="882" t="s">
        <v>15194</v>
      </c>
      <c r="D580" s="1116"/>
      <c r="E580" s="836">
        <v>124278</v>
      </c>
      <c r="F580" s="494">
        <f t="shared" si="11"/>
        <v>5339113.92</v>
      </c>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279"/>
      <c r="AF580" s="279"/>
      <c r="AG580" s="279"/>
      <c r="AH580" s="279"/>
      <c r="AI580" s="279"/>
      <c r="AJ580" s="279"/>
      <c r="AK580" s="279"/>
      <c r="AL580" s="279"/>
      <c r="AM580" s="279"/>
      <c r="AN580" s="279"/>
      <c r="AO580" s="279"/>
      <c r="AP580" s="279"/>
      <c r="AQ580" s="279"/>
      <c r="AR580" s="279"/>
      <c r="AS580" s="279"/>
      <c r="AT580" s="279"/>
      <c r="AU580" s="279"/>
      <c r="AV580" s="279"/>
      <c r="AW580" s="279"/>
      <c r="AX580" s="279"/>
      <c r="AY580" s="279"/>
      <c r="AZ580" s="279"/>
      <c r="BA580" s="279"/>
      <c r="BB580" s="279"/>
      <c r="BC580" s="279"/>
      <c r="BD580" s="279"/>
      <c r="BE580" s="279"/>
      <c r="BF580" s="279"/>
      <c r="BG580" s="279"/>
      <c r="BH580" s="279"/>
    </row>
    <row r="581" spans="1:60" s="235" customFormat="1" ht="53.25" customHeight="1" x14ac:dyDescent="0.2">
      <c r="A581" s="1111">
        <v>44652</v>
      </c>
      <c r="B581" s="971" t="s">
        <v>15212</v>
      </c>
      <c r="C581" s="882" t="s">
        <v>15216</v>
      </c>
      <c r="D581" s="1116"/>
      <c r="E581" s="836">
        <v>21061.5</v>
      </c>
      <c r="F581" s="494">
        <f t="shared" si="11"/>
        <v>5318052.42</v>
      </c>
      <c r="G581" s="279"/>
      <c r="H581" s="279"/>
      <c r="I581" s="279"/>
      <c r="J581" s="279"/>
      <c r="K581" s="279"/>
      <c r="L581" s="279"/>
      <c r="M581" s="279"/>
      <c r="N581" s="279"/>
      <c r="O581" s="279"/>
      <c r="P581" s="279"/>
      <c r="Q581" s="279"/>
      <c r="R581" s="279"/>
      <c r="S581" s="279"/>
      <c r="T581" s="279"/>
      <c r="U581" s="279"/>
      <c r="V581" s="279"/>
      <c r="W581" s="279"/>
      <c r="X581" s="279"/>
      <c r="Y581" s="279"/>
      <c r="Z581" s="279"/>
      <c r="AA581" s="279"/>
      <c r="AB581" s="279"/>
      <c r="AC581" s="279"/>
      <c r="AD581" s="279"/>
      <c r="AE581" s="279"/>
      <c r="AF581" s="279"/>
      <c r="AG581" s="279"/>
      <c r="AH581" s="279"/>
      <c r="AI581" s="279"/>
      <c r="AJ581" s="279"/>
      <c r="AK581" s="279"/>
      <c r="AL581" s="279"/>
      <c r="AM581" s="279"/>
      <c r="AN581" s="279"/>
      <c r="AO581" s="279"/>
      <c r="AP581" s="279"/>
      <c r="AQ581" s="279"/>
      <c r="AR581" s="279"/>
      <c r="AS581" s="279"/>
      <c r="AT581" s="279"/>
      <c r="AU581" s="279"/>
      <c r="AV581" s="279"/>
      <c r="AW581" s="279"/>
      <c r="AX581" s="279"/>
      <c r="AY581" s="279"/>
      <c r="AZ581" s="279"/>
      <c r="BA581" s="279"/>
      <c r="BB581" s="279"/>
      <c r="BC581" s="279"/>
      <c r="BD581" s="279"/>
      <c r="BE581" s="279"/>
      <c r="BF581" s="279"/>
      <c r="BG581" s="279"/>
      <c r="BH581" s="279"/>
    </row>
    <row r="582" spans="1:60" s="235" customFormat="1" ht="40.5" customHeight="1" x14ac:dyDescent="0.2">
      <c r="A582" s="1111">
        <v>44652</v>
      </c>
      <c r="B582" s="971" t="s">
        <v>15213</v>
      </c>
      <c r="C582" s="882" t="s">
        <v>15195</v>
      </c>
      <c r="D582" s="1116"/>
      <c r="E582" s="836">
        <v>6994</v>
      </c>
      <c r="F582" s="494">
        <f t="shared" si="11"/>
        <v>5311058.42</v>
      </c>
      <c r="G582" s="279"/>
      <c r="H582" s="279"/>
      <c r="I582" s="279"/>
      <c r="J582" s="279"/>
      <c r="K582" s="279"/>
      <c r="L582" s="279"/>
      <c r="M582" s="279"/>
      <c r="N582" s="279"/>
      <c r="O582" s="279"/>
      <c r="P582" s="279"/>
      <c r="Q582" s="279"/>
      <c r="R582" s="279"/>
      <c r="S582" s="279"/>
      <c r="T582" s="279"/>
      <c r="U582" s="279"/>
      <c r="V582" s="279"/>
      <c r="W582" s="279"/>
      <c r="X582" s="279"/>
      <c r="Y582" s="279"/>
      <c r="Z582" s="279"/>
      <c r="AA582" s="279"/>
      <c r="AB582" s="279"/>
      <c r="AC582" s="279"/>
      <c r="AD582" s="279"/>
      <c r="AE582" s="279"/>
      <c r="AF582" s="279"/>
      <c r="AG582" s="279"/>
      <c r="AH582" s="279"/>
      <c r="AI582" s="279"/>
      <c r="AJ582" s="279"/>
      <c r="AK582" s="279"/>
      <c r="AL582" s="279"/>
      <c r="AM582" s="279"/>
      <c r="AN582" s="279"/>
      <c r="AO582" s="279"/>
      <c r="AP582" s="279"/>
      <c r="AQ582" s="279"/>
      <c r="AR582" s="279"/>
      <c r="AS582" s="279"/>
      <c r="AT582" s="279"/>
      <c r="AU582" s="279"/>
      <c r="AV582" s="279"/>
      <c r="AW582" s="279"/>
      <c r="AX582" s="279"/>
      <c r="AY582" s="279"/>
      <c r="AZ582" s="279"/>
      <c r="BA582" s="279"/>
      <c r="BB582" s="279"/>
      <c r="BC582" s="279"/>
      <c r="BD582" s="279"/>
      <c r="BE582" s="279"/>
      <c r="BF582" s="279"/>
      <c r="BG582" s="279"/>
      <c r="BH582" s="279"/>
    </row>
    <row r="583" spans="1:60" s="235" customFormat="1" ht="42" customHeight="1" x14ac:dyDescent="0.2">
      <c r="A583" s="1111">
        <v>44652</v>
      </c>
      <c r="B583" s="971" t="s">
        <v>15214</v>
      </c>
      <c r="C583" s="882" t="s">
        <v>15217</v>
      </c>
      <c r="D583" s="1116"/>
      <c r="E583" s="836">
        <v>157448.17000000001</v>
      </c>
      <c r="F583" s="494">
        <f t="shared" si="11"/>
        <v>5153610.25</v>
      </c>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279"/>
      <c r="AE583" s="279"/>
      <c r="AF583" s="279"/>
      <c r="AG583" s="279"/>
      <c r="AH583" s="279"/>
      <c r="AI583" s="279"/>
      <c r="AJ583" s="279"/>
      <c r="AK583" s="279"/>
      <c r="AL583" s="279"/>
      <c r="AM583" s="279"/>
      <c r="AN583" s="279"/>
      <c r="AO583" s="279"/>
      <c r="AP583" s="279"/>
      <c r="AQ583" s="279"/>
      <c r="AR583" s="279"/>
      <c r="AS583" s="279"/>
      <c r="AT583" s="279"/>
      <c r="AU583" s="279"/>
      <c r="AV583" s="279"/>
      <c r="AW583" s="279"/>
      <c r="AX583" s="279"/>
      <c r="AY583" s="279"/>
      <c r="AZ583" s="279"/>
      <c r="BA583" s="279"/>
      <c r="BB583" s="279"/>
      <c r="BC583" s="279"/>
      <c r="BD583" s="279"/>
      <c r="BE583" s="279"/>
      <c r="BF583" s="279"/>
      <c r="BG583" s="279"/>
      <c r="BH583" s="279"/>
    </row>
    <row r="584" spans="1:60" s="235" customFormat="1" ht="32.25" customHeight="1" x14ac:dyDescent="0.2">
      <c r="A584" s="1111">
        <v>44655</v>
      </c>
      <c r="B584" s="971" t="s">
        <v>15226</v>
      </c>
      <c r="C584" s="882" t="s">
        <v>15222</v>
      </c>
      <c r="D584" s="1116"/>
      <c r="E584" s="836">
        <v>53800</v>
      </c>
      <c r="F584" s="494">
        <f t="shared" si="11"/>
        <v>5099810.25</v>
      </c>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279"/>
      <c r="AF584" s="279"/>
      <c r="AG584" s="279"/>
      <c r="AH584" s="279"/>
      <c r="AI584" s="279"/>
      <c r="AJ584" s="279"/>
      <c r="AK584" s="279"/>
      <c r="AL584" s="279"/>
      <c r="AM584" s="279"/>
      <c r="AN584" s="279"/>
      <c r="AO584" s="279"/>
      <c r="AP584" s="279"/>
      <c r="AQ584" s="279"/>
      <c r="AR584" s="279"/>
      <c r="AS584" s="279"/>
      <c r="AT584" s="279"/>
      <c r="AU584" s="279"/>
      <c r="AV584" s="279"/>
      <c r="AW584" s="279"/>
      <c r="AX584" s="279"/>
      <c r="AY584" s="279"/>
      <c r="AZ584" s="279"/>
      <c r="BA584" s="279"/>
      <c r="BB584" s="279"/>
      <c r="BC584" s="279"/>
      <c r="BD584" s="279"/>
      <c r="BE584" s="279"/>
      <c r="BF584" s="279"/>
      <c r="BG584" s="279"/>
      <c r="BH584" s="279"/>
    </row>
    <row r="585" spans="1:60" s="745" customFormat="1" ht="54.75" customHeight="1" x14ac:dyDescent="0.25">
      <c r="A585" s="1111">
        <v>44655</v>
      </c>
      <c r="B585" s="971" t="s">
        <v>15227</v>
      </c>
      <c r="C585" s="81" t="s">
        <v>41</v>
      </c>
      <c r="D585" s="1116"/>
      <c r="E585" s="836">
        <v>0</v>
      </c>
      <c r="F585" s="494">
        <f t="shared" si="11"/>
        <v>5099810.25</v>
      </c>
      <c r="G585" s="279"/>
      <c r="H585" s="744"/>
      <c r="I585" s="744"/>
      <c r="J585" s="744"/>
      <c r="K585" s="744"/>
      <c r="L585" s="744"/>
      <c r="M585" s="744"/>
      <c r="N585" s="744"/>
      <c r="O585" s="744"/>
      <c r="P585" s="744"/>
      <c r="Q585" s="744"/>
      <c r="R585" s="744"/>
      <c r="S585" s="744"/>
      <c r="T585" s="744"/>
      <c r="U585" s="744"/>
      <c r="V585" s="744"/>
      <c r="W585" s="744"/>
      <c r="X585" s="744"/>
      <c r="Y585" s="744"/>
      <c r="Z585" s="744"/>
      <c r="AA585" s="744"/>
      <c r="AB585" s="744"/>
      <c r="AC585" s="744"/>
      <c r="AD585" s="744"/>
      <c r="AE585" s="744"/>
      <c r="AF585" s="744"/>
      <c r="AG585" s="744"/>
      <c r="AH585" s="744"/>
      <c r="AI585" s="744"/>
      <c r="AJ585" s="744"/>
      <c r="AK585" s="744"/>
      <c r="AL585" s="744"/>
      <c r="AM585" s="744"/>
      <c r="AN585" s="744"/>
      <c r="AO585" s="744"/>
      <c r="AP585" s="744"/>
      <c r="AQ585" s="744"/>
      <c r="AR585" s="744"/>
      <c r="AS585" s="744"/>
      <c r="AT585" s="744"/>
      <c r="AU585" s="744"/>
      <c r="AV585" s="744"/>
      <c r="AW585" s="744"/>
      <c r="AX585" s="744"/>
      <c r="AY585" s="744"/>
      <c r="AZ585" s="744"/>
      <c r="BA585" s="744"/>
      <c r="BB585" s="744"/>
      <c r="BC585" s="744"/>
      <c r="BD585" s="744"/>
      <c r="BE585" s="744"/>
      <c r="BF585" s="744"/>
      <c r="BG585" s="744"/>
      <c r="BH585" s="744"/>
    </row>
    <row r="586" spans="1:60" s="745" customFormat="1" ht="31.5" customHeight="1" x14ac:dyDescent="0.25">
      <c r="A586" s="1111">
        <v>44655</v>
      </c>
      <c r="B586" s="971" t="s">
        <v>15228</v>
      </c>
      <c r="C586" s="882" t="s">
        <v>15223</v>
      </c>
      <c r="D586" s="1116"/>
      <c r="E586" s="836">
        <v>61149.279999999999</v>
      </c>
      <c r="F586" s="494">
        <f t="shared" si="11"/>
        <v>5038660.97</v>
      </c>
      <c r="G586" s="279"/>
      <c r="H586" s="744"/>
      <c r="I586" s="744"/>
      <c r="J586" s="744"/>
      <c r="K586" s="744"/>
      <c r="L586" s="744"/>
      <c r="M586" s="744"/>
      <c r="N586" s="744"/>
      <c r="O586" s="744"/>
      <c r="P586" s="744"/>
      <c r="Q586" s="744"/>
      <c r="R586" s="744"/>
      <c r="S586" s="744"/>
      <c r="T586" s="744"/>
      <c r="U586" s="744"/>
      <c r="V586" s="744"/>
      <c r="W586" s="744"/>
      <c r="X586" s="744"/>
      <c r="Y586" s="744"/>
      <c r="Z586" s="744"/>
      <c r="AA586" s="744"/>
      <c r="AB586" s="744"/>
      <c r="AC586" s="744"/>
      <c r="AD586" s="744"/>
      <c r="AE586" s="744"/>
      <c r="AF586" s="744"/>
      <c r="AG586" s="744"/>
      <c r="AH586" s="744"/>
      <c r="AI586" s="744"/>
      <c r="AJ586" s="744"/>
      <c r="AK586" s="744"/>
      <c r="AL586" s="744"/>
      <c r="AM586" s="744"/>
      <c r="AN586" s="744"/>
      <c r="AO586" s="744"/>
      <c r="AP586" s="744"/>
      <c r="AQ586" s="744"/>
      <c r="AR586" s="744"/>
      <c r="AS586" s="744"/>
      <c r="AT586" s="744"/>
      <c r="AU586" s="744"/>
      <c r="AV586" s="744"/>
      <c r="AW586" s="744"/>
      <c r="AX586" s="744"/>
      <c r="AY586" s="744"/>
      <c r="AZ586" s="744"/>
      <c r="BA586" s="744"/>
      <c r="BB586" s="744"/>
      <c r="BC586" s="744"/>
      <c r="BD586" s="744"/>
      <c r="BE586" s="744"/>
      <c r="BF586" s="744"/>
      <c r="BG586" s="744"/>
      <c r="BH586" s="744"/>
    </row>
    <row r="587" spans="1:60" s="745" customFormat="1" ht="51.75" customHeight="1" x14ac:dyDescent="0.25">
      <c r="A587" s="1111">
        <v>44655</v>
      </c>
      <c r="B587" s="971" t="s">
        <v>15229</v>
      </c>
      <c r="C587" s="882" t="s">
        <v>15224</v>
      </c>
      <c r="D587" s="1116"/>
      <c r="E587" s="836">
        <v>486136.17</v>
      </c>
      <c r="F587" s="494">
        <f t="shared" si="11"/>
        <v>4552524.8</v>
      </c>
      <c r="G587" s="279"/>
      <c r="H587" s="744"/>
      <c r="I587" s="744"/>
      <c r="J587" s="744"/>
      <c r="K587" s="744"/>
      <c r="L587" s="744"/>
      <c r="M587" s="744"/>
      <c r="N587" s="744"/>
      <c r="O587" s="744"/>
      <c r="P587" s="744"/>
      <c r="Q587" s="744"/>
      <c r="R587" s="744"/>
      <c r="S587" s="744"/>
      <c r="T587" s="744"/>
      <c r="U587" s="744"/>
      <c r="V587" s="744"/>
      <c r="W587" s="744"/>
      <c r="X587" s="744"/>
      <c r="Y587" s="744"/>
      <c r="Z587" s="744"/>
      <c r="AA587" s="744"/>
      <c r="AB587" s="744"/>
      <c r="AC587" s="744"/>
      <c r="AD587" s="744"/>
      <c r="AE587" s="744"/>
      <c r="AF587" s="744"/>
      <c r="AG587" s="744"/>
      <c r="AH587" s="744"/>
      <c r="AI587" s="744"/>
      <c r="AJ587" s="744"/>
      <c r="AK587" s="744"/>
      <c r="AL587" s="744"/>
      <c r="AM587" s="744"/>
      <c r="AN587" s="744"/>
      <c r="AO587" s="744"/>
      <c r="AP587" s="744"/>
      <c r="AQ587" s="744"/>
      <c r="AR587" s="744"/>
      <c r="AS587" s="744"/>
      <c r="AT587" s="744"/>
      <c r="AU587" s="744"/>
      <c r="AV587" s="744"/>
      <c r="AW587" s="744"/>
      <c r="AX587" s="744"/>
      <c r="AY587" s="744"/>
      <c r="AZ587" s="744"/>
      <c r="BA587" s="744"/>
      <c r="BB587" s="744"/>
      <c r="BC587" s="744"/>
      <c r="BD587" s="744"/>
      <c r="BE587" s="744"/>
      <c r="BF587" s="744"/>
      <c r="BG587" s="744"/>
      <c r="BH587" s="744"/>
    </row>
    <row r="588" spans="1:60" s="745" customFormat="1" ht="42" customHeight="1" x14ac:dyDescent="0.25">
      <c r="A588" s="1111">
        <v>44655</v>
      </c>
      <c r="B588" s="971" t="s">
        <v>15230</v>
      </c>
      <c r="C588" s="882" t="s">
        <v>15225</v>
      </c>
      <c r="D588" s="1116"/>
      <c r="E588" s="836">
        <v>58295.8</v>
      </c>
      <c r="F588" s="494">
        <f t="shared" si="11"/>
        <v>4494229</v>
      </c>
      <c r="G588" s="279"/>
      <c r="H588" s="744"/>
      <c r="I588" s="744"/>
      <c r="J588" s="744"/>
      <c r="K588" s="744"/>
      <c r="L588" s="744"/>
      <c r="M588" s="744"/>
      <c r="N588" s="744"/>
      <c r="O588" s="744"/>
      <c r="P588" s="744"/>
      <c r="Q588" s="744"/>
      <c r="R588" s="744"/>
      <c r="S588" s="744"/>
      <c r="T588" s="744"/>
      <c r="U588" s="744"/>
      <c r="V588" s="744"/>
      <c r="W588" s="744"/>
      <c r="X588" s="744"/>
      <c r="Y588" s="744"/>
      <c r="Z588" s="744"/>
      <c r="AA588" s="744"/>
      <c r="AB588" s="744"/>
      <c r="AC588" s="744"/>
      <c r="AD588" s="744"/>
      <c r="AE588" s="744"/>
      <c r="AF588" s="744"/>
      <c r="AG588" s="744"/>
      <c r="AH588" s="744"/>
      <c r="AI588" s="744"/>
      <c r="AJ588" s="744"/>
      <c r="AK588" s="744"/>
      <c r="AL588" s="744"/>
      <c r="AM588" s="744"/>
      <c r="AN588" s="744"/>
      <c r="AO588" s="744"/>
      <c r="AP588" s="744"/>
      <c r="AQ588" s="744"/>
      <c r="AR588" s="744"/>
      <c r="AS588" s="744"/>
      <c r="AT588" s="744"/>
      <c r="AU588" s="744"/>
      <c r="AV588" s="744"/>
      <c r="AW588" s="744"/>
      <c r="AX588" s="744"/>
      <c r="AY588" s="744"/>
      <c r="AZ588" s="744"/>
      <c r="BA588" s="744"/>
      <c r="BB588" s="744"/>
      <c r="BC588" s="744"/>
      <c r="BD588" s="744"/>
      <c r="BE588" s="744"/>
      <c r="BF588" s="744"/>
      <c r="BG588" s="744"/>
      <c r="BH588" s="744"/>
    </row>
    <row r="589" spans="1:60" s="745" customFormat="1" ht="31.5" customHeight="1" x14ac:dyDescent="0.25">
      <c r="A589" s="1111">
        <v>44658</v>
      </c>
      <c r="B589" s="971" t="s">
        <v>15370</v>
      </c>
      <c r="C589" s="1127" t="s">
        <v>15372</v>
      </c>
      <c r="D589" s="1116"/>
      <c r="E589" s="836">
        <v>7236</v>
      </c>
      <c r="F589" s="494">
        <f t="shared" si="11"/>
        <v>4486993</v>
      </c>
      <c r="G589" s="279"/>
      <c r="H589" s="744"/>
      <c r="I589" s="744"/>
      <c r="J589" s="744"/>
      <c r="K589" s="744"/>
      <c r="L589" s="744"/>
      <c r="M589" s="744"/>
      <c r="N589" s="744"/>
      <c r="O589" s="744"/>
      <c r="P589" s="744"/>
      <c r="Q589" s="744"/>
      <c r="R589" s="744"/>
      <c r="S589" s="744"/>
      <c r="T589" s="744"/>
      <c r="U589" s="744"/>
      <c r="V589" s="744"/>
      <c r="W589" s="744"/>
      <c r="X589" s="744"/>
      <c r="Y589" s="744"/>
      <c r="Z589" s="744"/>
      <c r="AA589" s="744"/>
      <c r="AB589" s="744"/>
      <c r="AC589" s="744"/>
      <c r="AD589" s="744"/>
      <c r="AE589" s="744"/>
      <c r="AF589" s="744"/>
      <c r="AG589" s="744"/>
      <c r="AH589" s="744"/>
      <c r="AI589" s="744"/>
      <c r="AJ589" s="744"/>
      <c r="AK589" s="744"/>
      <c r="AL589" s="744"/>
      <c r="AM589" s="744"/>
      <c r="AN589" s="744"/>
      <c r="AO589" s="744"/>
      <c r="AP589" s="744"/>
      <c r="AQ589" s="744"/>
      <c r="AR589" s="744"/>
      <c r="AS589" s="744"/>
      <c r="AT589" s="744"/>
      <c r="AU589" s="744"/>
      <c r="AV589" s="744"/>
      <c r="AW589" s="744"/>
      <c r="AX589" s="744"/>
      <c r="AY589" s="744"/>
      <c r="AZ589" s="744"/>
      <c r="BA589" s="744"/>
      <c r="BB589" s="744"/>
      <c r="BC589" s="744"/>
      <c r="BD589" s="744"/>
      <c r="BE589" s="744"/>
      <c r="BF589" s="744"/>
      <c r="BG589" s="744"/>
      <c r="BH589" s="744"/>
    </row>
    <row r="590" spans="1:60" s="745" customFormat="1" ht="27.75" customHeight="1" x14ac:dyDescent="0.25">
      <c r="A590" s="1111">
        <v>44658</v>
      </c>
      <c r="B590" s="971" t="s">
        <v>15371</v>
      </c>
      <c r="C590" s="882" t="s">
        <v>15369</v>
      </c>
      <c r="D590" s="1116"/>
      <c r="E590" s="836">
        <v>14850</v>
      </c>
      <c r="F590" s="494">
        <f t="shared" si="11"/>
        <v>4472143</v>
      </c>
      <c r="G590" s="279"/>
      <c r="H590" s="744"/>
      <c r="I590" s="744"/>
      <c r="J590" s="744"/>
      <c r="K590" s="744"/>
      <c r="L590" s="744"/>
      <c r="M590" s="744"/>
      <c r="N590" s="744"/>
      <c r="O590" s="744"/>
      <c r="P590" s="744"/>
      <c r="Q590" s="744"/>
      <c r="R590" s="744"/>
      <c r="S590" s="744"/>
      <c r="T590" s="744"/>
      <c r="U590" s="744"/>
      <c r="V590" s="744"/>
      <c r="W590" s="744"/>
      <c r="X590" s="744"/>
      <c r="Y590" s="744"/>
      <c r="Z590" s="744"/>
      <c r="AA590" s="744"/>
      <c r="AB590" s="744"/>
      <c r="AC590" s="744"/>
      <c r="AD590" s="744"/>
      <c r="AE590" s="744"/>
      <c r="AF590" s="744"/>
      <c r="AG590" s="744"/>
      <c r="AH590" s="744"/>
      <c r="AI590" s="744"/>
      <c r="AJ590" s="744"/>
      <c r="AK590" s="744"/>
      <c r="AL590" s="744"/>
      <c r="AM590" s="744"/>
      <c r="AN590" s="744"/>
      <c r="AO590" s="744"/>
      <c r="AP590" s="744"/>
      <c r="AQ590" s="744"/>
      <c r="AR590" s="744"/>
      <c r="AS590" s="744"/>
      <c r="AT590" s="744"/>
      <c r="AU590" s="744"/>
      <c r="AV590" s="744"/>
      <c r="AW590" s="744"/>
      <c r="AX590" s="744"/>
      <c r="AY590" s="744"/>
      <c r="AZ590" s="744"/>
      <c r="BA590" s="744"/>
      <c r="BB590" s="744"/>
      <c r="BC590" s="744"/>
      <c r="BD590" s="744"/>
      <c r="BE590" s="744"/>
      <c r="BF590" s="744"/>
      <c r="BG590" s="744"/>
      <c r="BH590" s="744"/>
    </row>
    <row r="591" spans="1:60" s="745" customFormat="1" ht="34.5" customHeight="1" x14ac:dyDescent="0.25">
      <c r="A591" s="1111">
        <v>44659</v>
      </c>
      <c r="B591" s="971" t="s">
        <v>15430</v>
      </c>
      <c r="C591" s="882" t="s">
        <v>15427</v>
      </c>
      <c r="D591" s="1010"/>
      <c r="E591" s="836">
        <v>18000</v>
      </c>
      <c r="F591" s="494">
        <f t="shared" si="11"/>
        <v>4454143</v>
      </c>
      <c r="G591" s="279"/>
      <c r="H591" s="744"/>
      <c r="I591" s="744"/>
      <c r="J591" s="744"/>
      <c r="K591" s="744"/>
      <c r="L591" s="744"/>
      <c r="M591" s="744"/>
      <c r="N591" s="744"/>
      <c r="O591" s="744"/>
      <c r="P591" s="744"/>
      <c r="Q591" s="744"/>
      <c r="R591" s="744"/>
      <c r="S591" s="744"/>
      <c r="T591" s="744"/>
      <c r="U591" s="744"/>
      <c r="V591" s="744"/>
      <c r="W591" s="744"/>
      <c r="X591" s="744"/>
      <c r="Y591" s="744"/>
      <c r="Z591" s="744"/>
      <c r="AA591" s="744"/>
      <c r="AB591" s="744"/>
      <c r="AC591" s="744"/>
      <c r="AD591" s="744"/>
      <c r="AE591" s="744"/>
      <c r="AF591" s="744"/>
      <c r="AG591" s="744"/>
      <c r="AH591" s="744"/>
      <c r="AI591" s="744"/>
      <c r="AJ591" s="744"/>
      <c r="AK591" s="744"/>
      <c r="AL591" s="744"/>
      <c r="AM591" s="744"/>
      <c r="AN591" s="744"/>
      <c r="AO591" s="744"/>
      <c r="AP591" s="744"/>
      <c r="AQ591" s="744"/>
      <c r="AR591" s="744"/>
      <c r="AS591" s="744"/>
      <c r="AT591" s="744"/>
      <c r="AU591" s="744"/>
      <c r="AV591" s="744"/>
      <c r="AW591" s="744"/>
      <c r="AX591" s="744"/>
      <c r="AY591" s="744"/>
      <c r="AZ591" s="744"/>
      <c r="BA591" s="744"/>
      <c r="BB591" s="744"/>
      <c r="BC591" s="744"/>
      <c r="BD591" s="744"/>
      <c r="BE591" s="744"/>
      <c r="BF591" s="744"/>
      <c r="BG591" s="744"/>
      <c r="BH591" s="744"/>
    </row>
    <row r="592" spans="1:60" s="745" customFormat="1" ht="31.5" customHeight="1" x14ac:dyDescent="0.25">
      <c r="A592" s="1111">
        <v>44659</v>
      </c>
      <c r="B592" s="971" t="s">
        <v>15431</v>
      </c>
      <c r="C592" s="882" t="s">
        <v>15437</v>
      </c>
      <c r="D592" s="1010"/>
      <c r="E592" s="836">
        <v>25200</v>
      </c>
      <c r="F592" s="494">
        <f t="shared" si="11"/>
        <v>4428943</v>
      </c>
      <c r="G592" s="279"/>
      <c r="H592" s="744"/>
      <c r="I592" s="1117"/>
      <c r="J592" s="744"/>
      <c r="K592" s="744"/>
      <c r="L592" s="744"/>
      <c r="M592" s="744"/>
      <c r="N592" s="744"/>
      <c r="O592" s="744"/>
      <c r="P592" s="744"/>
      <c r="Q592" s="744"/>
      <c r="R592" s="744"/>
      <c r="S592" s="744"/>
      <c r="T592" s="744"/>
      <c r="U592" s="744"/>
      <c r="V592" s="744"/>
      <c r="W592" s="744"/>
      <c r="X592" s="744"/>
      <c r="Y592" s="744"/>
      <c r="Z592" s="744"/>
      <c r="AA592" s="744"/>
      <c r="AB592" s="744"/>
      <c r="AC592" s="744"/>
      <c r="AD592" s="744"/>
      <c r="AE592" s="744"/>
      <c r="AF592" s="744"/>
      <c r="AG592" s="744"/>
      <c r="AH592" s="744"/>
      <c r="AI592" s="744"/>
      <c r="AJ592" s="744"/>
      <c r="AK592" s="744"/>
      <c r="AL592" s="744"/>
      <c r="AM592" s="744"/>
      <c r="AN592" s="744"/>
      <c r="AO592" s="744"/>
      <c r="AP592" s="744"/>
      <c r="AQ592" s="744"/>
      <c r="AR592" s="744"/>
      <c r="AS592" s="744"/>
      <c r="AT592" s="744"/>
      <c r="AU592" s="744"/>
      <c r="AV592" s="744"/>
      <c r="AW592" s="744"/>
      <c r="AX592" s="744"/>
      <c r="AY592" s="744"/>
      <c r="AZ592" s="744"/>
      <c r="BA592" s="744"/>
      <c r="BB592" s="744"/>
      <c r="BC592" s="744"/>
      <c r="BD592" s="744"/>
      <c r="BE592" s="744"/>
      <c r="BF592" s="744"/>
      <c r="BG592" s="744"/>
      <c r="BH592" s="744"/>
    </row>
    <row r="593" spans="1:60" s="745" customFormat="1" ht="31.5" customHeight="1" x14ac:dyDescent="0.25">
      <c r="A593" s="1111">
        <v>44659</v>
      </c>
      <c r="B593" s="971" t="s">
        <v>15432</v>
      </c>
      <c r="C593" s="882" t="s">
        <v>15438</v>
      </c>
      <c r="D593" s="1010"/>
      <c r="E593" s="836">
        <v>15840</v>
      </c>
      <c r="F593" s="494">
        <f t="shared" si="11"/>
        <v>4413103</v>
      </c>
      <c r="G593" s="279"/>
      <c r="H593" s="744"/>
      <c r="I593" s="744"/>
      <c r="J593" s="744"/>
      <c r="K593" s="744"/>
      <c r="L593" s="744"/>
      <c r="M593" s="744"/>
      <c r="N593" s="744"/>
      <c r="O593" s="744"/>
      <c r="P593" s="744"/>
      <c r="Q593" s="744"/>
      <c r="R593" s="744"/>
      <c r="S593" s="744"/>
      <c r="T593" s="744"/>
      <c r="U593" s="744"/>
      <c r="V593" s="744"/>
      <c r="W593" s="744"/>
      <c r="X593" s="744"/>
      <c r="Y593" s="744"/>
      <c r="Z593" s="744"/>
      <c r="AA593" s="744"/>
      <c r="AB593" s="744"/>
      <c r="AC593" s="744"/>
      <c r="AD593" s="744"/>
      <c r="AE593" s="744"/>
      <c r="AF593" s="744"/>
      <c r="AG593" s="744"/>
      <c r="AH593" s="744"/>
      <c r="AI593" s="744"/>
      <c r="AJ593" s="744"/>
      <c r="AK593" s="744"/>
      <c r="AL593" s="744"/>
      <c r="AM593" s="744"/>
      <c r="AN593" s="744"/>
      <c r="AO593" s="744"/>
      <c r="AP593" s="744"/>
      <c r="AQ593" s="744"/>
      <c r="AR593" s="744"/>
      <c r="AS593" s="744"/>
      <c r="AT593" s="744"/>
      <c r="AU593" s="744"/>
      <c r="AV593" s="744"/>
      <c r="AW593" s="744"/>
      <c r="AX593" s="744"/>
      <c r="AY593" s="744"/>
      <c r="AZ593" s="744"/>
      <c r="BA593" s="744"/>
      <c r="BB593" s="744"/>
      <c r="BC593" s="744"/>
      <c r="BD593" s="744"/>
      <c r="BE593" s="744"/>
      <c r="BF593" s="744"/>
      <c r="BG593" s="744"/>
      <c r="BH593" s="744"/>
    </row>
    <row r="594" spans="1:60" s="745" customFormat="1" ht="24.75" customHeight="1" x14ac:dyDescent="0.25">
      <c r="A594" s="1111">
        <v>44659</v>
      </c>
      <c r="B594" s="971" t="s">
        <v>15433</v>
      </c>
      <c r="C594" s="882" t="s">
        <v>15428</v>
      </c>
      <c r="D594" s="1010"/>
      <c r="E594" s="836">
        <v>63565.61</v>
      </c>
      <c r="F594" s="494">
        <f t="shared" si="11"/>
        <v>4349537.3899999997</v>
      </c>
      <c r="G594" s="279"/>
      <c r="H594" s="744"/>
      <c r="I594" s="744"/>
      <c r="J594" s="744"/>
      <c r="K594" s="744"/>
      <c r="L594" s="744"/>
      <c r="M594" s="744"/>
      <c r="N594" s="744"/>
      <c r="O594" s="744"/>
      <c r="P594" s="744"/>
      <c r="Q594" s="744"/>
      <c r="R594" s="744"/>
      <c r="S594" s="744"/>
      <c r="T594" s="744"/>
      <c r="U594" s="744"/>
      <c r="V594" s="744"/>
      <c r="W594" s="744"/>
      <c r="X594" s="744"/>
      <c r="Y594" s="744"/>
      <c r="Z594" s="744"/>
      <c r="AA594" s="744"/>
      <c r="AB594" s="744"/>
      <c r="AC594" s="744"/>
      <c r="AD594" s="744"/>
      <c r="AE594" s="744"/>
      <c r="AF594" s="744"/>
      <c r="AG594" s="744"/>
      <c r="AH594" s="744"/>
      <c r="AI594" s="744"/>
      <c r="AJ594" s="744"/>
      <c r="AK594" s="744"/>
      <c r="AL594" s="744"/>
      <c r="AM594" s="744"/>
      <c r="AN594" s="744"/>
      <c r="AO594" s="744"/>
      <c r="AP594" s="744"/>
      <c r="AQ594" s="744"/>
      <c r="AR594" s="744"/>
      <c r="AS594" s="744"/>
      <c r="AT594" s="744"/>
      <c r="AU594" s="744"/>
      <c r="AV594" s="744"/>
      <c r="AW594" s="744"/>
      <c r="AX594" s="744"/>
      <c r="AY594" s="744"/>
      <c r="AZ594" s="744"/>
      <c r="BA594" s="744"/>
      <c r="BB594" s="744"/>
      <c r="BC594" s="744"/>
      <c r="BD594" s="744"/>
      <c r="BE594" s="744"/>
      <c r="BF594" s="744"/>
      <c r="BG594" s="744"/>
      <c r="BH594" s="744"/>
    </row>
    <row r="595" spans="1:60" s="745" customFormat="1" ht="37.5" customHeight="1" x14ac:dyDescent="0.25">
      <c r="A595" s="1111">
        <v>44659</v>
      </c>
      <c r="B595" s="971" t="s">
        <v>15434</v>
      </c>
      <c r="C595" s="882" t="s">
        <v>15439</v>
      </c>
      <c r="D595" s="1010"/>
      <c r="E595" s="836">
        <v>69350</v>
      </c>
      <c r="F595" s="494">
        <f t="shared" si="11"/>
        <v>4280187.3899999997</v>
      </c>
      <c r="G595" s="279"/>
      <c r="H595" s="744"/>
      <c r="I595" s="744"/>
      <c r="J595" s="744"/>
      <c r="K595" s="744"/>
      <c r="L595" s="744"/>
      <c r="M595" s="744"/>
      <c r="N595" s="744"/>
      <c r="O595" s="744"/>
      <c r="P595" s="744"/>
      <c r="Q595" s="744"/>
      <c r="R595" s="744"/>
      <c r="S595" s="744"/>
      <c r="T595" s="744"/>
      <c r="U595" s="744"/>
      <c r="V595" s="744"/>
      <c r="W595" s="744"/>
      <c r="X595" s="744"/>
      <c r="Y595" s="744"/>
      <c r="Z595" s="744"/>
      <c r="AA595" s="744"/>
      <c r="AB595" s="744"/>
      <c r="AC595" s="744"/>
      <c r="AD595" s="744"/>
      <c r="AE595" s="744"/>
      <c r="AF595" s="744"/>
      <c r="AG595" s="744"/>
      <c r="AH595" s="744"/>
      <c r="AI595" s="744"/>
      <c r="AJ595" s="744"/>
      <c r="AK595" s="744"/>
      <c r="AL595" s="744"/>
      <c r="AM595" s="744"/>
      <c r="AN595" s="744"/>
      <c r="AO595" s="744"/>
      <c r="AP595" s="744"/>
      <c r="AQ595" s="744"/>
      <c r="AR595" s="744"/>
      <c r="AS595" s="744"/>
      <c r="AT595" s="744"/>
      <c r="AU595" s="744"/>
      <c r="AV595" s="744"/>
      <c r="AW595" s="744"/>
      <c r="AX595" s="744"/>
      <c r="AY595" s="744"/>
      <c r="AZ595" s="744"/>
      <c r="BA595" s="744"/>
      <c r="BB595" s="744"/>
      <c r="BC595" s="744"/>
      <c r="BD595" s="744"/>
      <c r="BE595" s="744"/>
      <c r="BF595" s="744"/>
      <c r="BG595" s="744"/>
      <c r="BH595" s="744"/>
    </row>
    <row r="596" spans="1:60" s="745" customFormat="1" ht="27" customHeight="1" x14ac:dyDescent="0.25">
      <c r="A596" s="1111">
        <v>44659</v>
      </c>
      <c r="B596" s="971" t="s">
        <v>15435</v>
      </c>
      <c r="C596" s="882" t="s">
        <v>15440</v>
      </c>
      <c r="D596" s="1010"/>
      <c r="E596" s="836">
        <v>54150</v>
      </c>
      <c r="F596" s="494">
        <f t="shared" si="11"/>
        <v>4226037.3899999997</v>
      </c>
      <c r="G596" s="279"/>
      <c r="H596" s="744"/>
      <c r="I596" s="744"/>
      <c r="J596" s="744"/>
      <c r="K596" s="744"/>
      <c r="L596" s="744"/>
      <c r="M596" s="744"/>
      <c r="N596" s="744"/>
      <c r="O596" s="744"/>
      <c r="P596" s="744"/>
      <c r="Q596" s="744"/>
      <c r="R596" s="744"/>
      <c r="S596" s="744"/>
      <c r="T596" s="744"/>
      <c r="U596" s="744"/>
      <c r="V596" s="744"/>
      <c r="W596" s="744"/>
      <c r="X596" s="744"/>
      <c r="Y596" s="744"/>
      <c r="Z596" s="744"/>
      <c r="AA596" s="744"/>
      <c r="AB596" s="744"/>
      <c r="AC596" s="744"/>
      <c r="AD596" s="744"/>
      <c r="AE596" s="744"/>
      <c r="AF596" s="744"/>
      <c r="AG596" s="744"/>
      <c r="AH596" s="744"/>
      <c r="AI596" s="744"/>
      <c r="AJ596" s="744"/>
      <c r="AK596" s="744"/>
      <c r="AL596" s="744"/>
      <c r="AM596" s="744"/>
      <c r="AN596" s="744"/>
      <c r="AO596" s="744"/>
      <c r="AP596" s="744"/>
      <c r="AQ596" s="744"/>
      <c r="AR596" s="744"/>
      <c r="AS596" s="744"/>
      <c r="AT596" s="744"/>
      <c r="AU596" s="744"/>
      <c r="AV596" s="744"/>
      <c r="AW596" s="744"/>
      <c r="AX596" s="744"/>
      <c r="AY596" s="744"/>
      <c r="AZ596" s="744"/>
      <c r="BA596" s="744"/>
      <c r="BB596" s="744"/>
      <c r="BC596" s="744"/>
      <c r="BD596" s="744"/>
      <c r="BE596" s="744"/>
      <c r="BF596" s="744"/>
      <c r="BG596" s="744"/>
      <c r="BH596" s="744"/>
    </row>
    <row r="597" spans="1:60" s="745" customFormat="1" ht="32.25" customHeight="1" x14ac:dyDescent="0.25">
      <c r="A597" s="1111">
        <v>44659</v>
      </c>
      <c r="B597" s="971" t="s">
        <v>15436</v>
      </c>
      <c r="C597" s="882" t="s">
        <v>15429</v>
      </c>
      <c r="D597" s="1010"/>
      <c r="E597" s="836">
        <v>45928.85</v>
      </c>
      <c r="F597" s="494">
        <f t="shared" si="11"/>
        <v>4180108.5399999996</v>
      </c>
      <c r="G597" s="279"/>
      <c r="H597" s="744"/>
      <c r="I597" s="744"/>
      <c r="J597" s="744"/>
      <c r="K597" s="744"/>
      <c r="L597" s="744"/>
      <c r="M597" s="744"/>
      <c r="N597" s="744"/>
      <c r="O597" s="744"/>
      <c r="P597" s="744"/>
      <c r="Q597" s="744"/>
      <c r="R597" s="744"/>
      <c r="S597" s="744"/>
      <c r="T597" s="744"/>
      <c r="U597" s="744"/>
      <c r="V597" s="744"/>
      <c r="W597" s="744"/>
      <c r="X597" s="744"/>
      <c r="Y597" s="744"/>
      <c r="Z597" s="744"/>
      <c r="AA597" s="744"/>
      <c r="AB597" s="744"/>
      <c r="AC597" s="744"/>
      <c r="AD597" s="744"/>
      <c r="AE597" s="744"/>
      <c r="AF597" s="744"/>
      <c r="AG597" s="744"/>
      <c r="AH597" s="744"/>
      <c r="AI597" s="744"/>
      <c r="AJ597" s="744"/>
      <c r="AK597" s="744"/>
      <c r="AL597" s="744"/>
      <c r="AM597" s="744"/>
      <c r="AN597" s="744"/>
      <c r="AO597" s="744"/>
      <c r="AP597" s="744"/>
      <c r="AQ597" s="744"/>
      <c r="AR597" s="744"/>
      <c r="AS597" s="744"/>
      <c r="AT597" s="744"/>
      <c r="AU597" s="744"/>
      <c r="AV597" s="744"/>
      <c r="AW597" s="744"/>
      <c r="AX597" s="744"/>
      <c r="AY597" s="744"/>
      <c r="AZ597" s="744"/>
      <c r="BA597" s="744"/>
      <c r="BB597" s="744"/>
      <c r="BC597" s="744"/>
      <c r="BD597" s="744"/>
      <c r="BE597" s="744"/>
      <c r="BF597" s="744"/>
      <c r="BG597" s="744"/>
      <c r="BH597" s="744"/>
    </row>
    <row r="598" spans="1:60" s="745" customFormat="1" ht="30.75" customHeight="1" x14ac:dyDescent="0.25">
      <c r="A598" s="1111">
        <v>44662</v>
      </c>
      <c r="B598" s="971" t="s">
        <v>15567</v>
      </c>
      <c r="C598" s="882" t="s">
        <v>15558</v>
      </c>
      <c r="D598" s="1010"/>
      <c r="E598" s="836">
        <v>68164.600000000006</v>
      </c>
      <c r="F598" s="494">
        <f t="shared" si="11"/>
        <v>4111943.9399999995</v>
      </c>
      <c r="G598" s="279"/>
      <c r="H598" s="744"/>
      <c r="I598" s="744"/>
      <c r="J598" s="744"/>
      <c r="K598" s="744"/>
      <c r="L598" s="744"/>
      <c r="M598" s="744"/>
      <c r="N598" s="744"/>
      <c r="O598" s="744"/>
      <c r="P598" s="744"/>
      <c r="Q598" s="744"/>
      <c r="R598" s="744"/>
      <c r="S598" s="744"/>
      <c r="T598" s="744"/>
      <c r="U598" s="744"/>
      <c r="V598" s="744"/>
      <c r="W598" s="744"/>
      <c r="X598" s="744"/>
      <c r="Y598" s="744"/>
      <c r="Z598" s="744"/>
      <c r="AA598" s="744"/>
      <c r="AB598" s="744"/>
      <c r="AC598" s="744"/>
      <c r="AD598" s="744"/>
      <c r="AE598" s="744"/>
      <c r="AF598" s="744"/>
      <c r="AG598" s="744"/>
      <c r="AH598" s="744"/>
      <c r="AI598" s="744"/>
      <c r="AJ598" s="744"/>
      <c r="AK598" s="744"/>
      <c r="AL598" s="744"/>
      <c r="AM598" s="744"/>
      <c r="AN598" s="744"/>
      <c r="AO598" s="744"/>
      <c r="AP598" s="744"/>
      <c r="AQ598" s="744"/>
      <c r="AR598" s="744"/>
      <c r="AS598" s="744"/>
      <c r="AT598" s="744"/>
      <c r="AU598" s="744"/>
      <c r="AV598" s="744"/>
      <c r="AW598" s="744"/>
      <c r="AX598" s="744"/>
      <c r="AY598" s="744"/>
      <c r="AZ598" s="744"/>
      <c r="BA598" s="744"/>
      <c r="BB598" s="744"/>
      <c r="BC598" s="744"/>
      <c r="BD598" s="744"/>
      <c r="BE598" s="744"/>
      <c r="BF598" s="744"/>
      <c r="BG598" s="744"/>
      <c r="BH598" s="744"/>
    </row>
    <row r="599" spans="1:60" s="745" customFormat="1" ht="39.75" customHeight="1" x14ac:dyDescent="0.25">
      <c r="A599" s="1111">
        <v>44662</v>
      </c>
      <c r="B599" s="971" t="s">
        <v>15568</v>
      </c>
      <c r="C599" s="882" t="s">
        <v>15559</v>
      </c>
      <c r="D599" s="1010"/>
      <c r="E599" s="836">
        <v>97270.399999999994</v>
      </c>
      <c r="F599" s="494">
        <f t="shared" si="11"/>
        <v>4014673.5399999996</v>
      </c>
      <c r="G599" s="279"/>
      <c r="H599" s="744"/>
      <c r="I599" s="744"/>
      <c r="J599" s="744"/>
      <c r="K599" s="744"/>
      <c r="L599" s="744"/>
      <c r="M599" s="744"/>
      <c r="N599" s="744"/>
      <c r="O599" s="744"/>
      <c r="P599" s="744"/>
      <c r="Q599" s="744"/>
      <c r="R599" s="744"/>
      <c r="S599" s="744"/>
      <c r="T599" s="744"/>
      <c r="U599" s="744"/>
      <c r="V599" s="744"/>
      <c r="W599" s="744"/>
      <c r="X599" s="744"/>
      <c r="Y599" s="744"/>
      <c r="Z599" s="744"/>
      <c r="AA599" s="744"/>
      <c r="AB599" s="744"/>
      <c r="AC599" s="744"/>
      <c r="AD599" s="744"/>
      <c r="AE599" s="744"/>
      <c r="AF599" s="744"/>
      <c r="AG599" s="744"/>
      <c r="AH599" s="744"/>
      <c r="AI599" s="744"/>
      <c r="AJ599" s="744"/>
      <c r="AK599" s="744"/>
      <c r="AL599" s="744"/>
      <c r="AM599" s="744"/>
      <c r="AN599" s="744"/>
      <c r="AO599" s="744"/>
      <c r="AP599" s="744"/>
      <c r="AQ599" s="744"/>
      <c r="AR599" s="744"/>
      <c r="AS599" s="744"/>
      <c r="AT599" s="744"/>
      <c r="AU599" s="744"/>
      <c r="AV599" s="744"/>
      <c r="AW599" s="744"/>
      <c r="AX599" s="744"/>
      <c r="AY599" s="744"/>
      <c r="AZ599" s="744"/>
      <c r="BA599" s="744"/>
      <c r="BB599" s="744"/>
      <c r="BC599" s="744"/>
      <c r="BD599" s="744"/>
      <c r="BE599" s="744"/>
      <c r="BF599" s="744"/>
      <c r="BG599" s="744"/>
      <c r="BH599" s="744"/>
    </row>
    <row r="600" spans="1:60" s="745" customFormat="1" ht="27" customHeight="1" x14ac:dyDescent="0.25">
      <c r="A600" s="1111">
        <v>44662</v>
      </c>
      <c r="B600" s="971" t="s">
        <v>15569</v>
      </c>
      <c r="C600" s="882" t="s">
        <v>15560</v>
      </c>
      <c r="D600" s="1010"/>
      <c r="E600" s="836">
        <v>21935.38</v>
      </c>
      <c r="F600" s="494">
        <f t="shared" si="11"/>
        <v>3992738.1599999997</v>
      </c>
      <c r="G600" s="279"/>
      <c r="H600" s="744"/>
      <c r="I600" s="744"/>
      <c r="J600" s="744"/>
      <c r="K600" s="744"/>
      <c r="L600" s="744"/>
      <c r="M600" s="744"/>
      <c r="N600" s="744"/>
      <c r="O600" s="744"/>
      <c r="P600" s="744"/>
      <c r="Q600" s="744"/>
      <c r="R600" s="744"/>
      <c r="S600" s="744"/>
      <c r="T600" s="744"/>
      <c r="U600" s="744"/>
      <c r="V600" s="744"/>
      <c r="W600" s="744"/>
      <c r="X600" s="744"/>
      <c r="Y600" s="744"/>
      <c r="Z600" s="744"/>
      <c r="AA600" s="744"/>
      <c r="AB600" s="744"/>
      <c r="AC600" s="744"/>
      <c r="AD600" s="744"/>
      <c r="AE600" s="744"/>
      <c r="AF600" s="744"/>
      <c r="AG600" s="744"/>
      <c r="AH600" s="744"/>
      <c r="AI600" s="744"/>
      <c r="AJ600" s="744"/>
      <c r="AK600" s="744"/>
      <c r="AL600" s="744"/>
      <c r="AM600" s="744"/>
      <c r="AN600" s="744"/>
      <c r="AO600" s="744"/>
      <c r="AP600" s="744"/>
      <c r="AQ600" s="744"/>
      <c r="AR600" s="744"/>
      <c r="AS600" s="744"/>
      <c r="AT600" s="744"/>
      <c r="AU600" s="744"/>
      <c r="AV600" s="744"/>
      <c r="AW600" s="744"/>
      <c r="AX600" s="744"/>
      <c r="AY600" s="744"/>
      <c r="AZ600" s="744"/>
      <c r="BA600" s="744"/>
      <c r="BB600" s="744"/>
      <c r="BC600" s="744"/>
      <c r="BD600" s="744"/>
      <c r="BE600" s="744"/>
      <c r="BF600" s="744"/>
      <c r="BG600" s="744"/>
      <c r="BH600" s="744"/>
    </row>
    <row r="601" spans="1:60" s="745" customFormat="1" ht="39" customHeight="1" x14ac:dyDescent="0.25">
      <c r="A601" s="1111">
        <v>44662</v>
      </c>
      <c r="B601" s="971" t="s">
        <v>15570</v>
      </c>
      <c r="C601" s="882" t="s">
        <v>15561</v>
      </c>
      <c r="D601" s="1010"/>
      <c r="E601" s="836">
        <v>26576.07</v>
      </c>
      <c r="F601" s="494">
        <f t="shared" si="11"/>
        <v>3966162.09</v>
      </c>
      <c r="G601" s="279"/>
      <c r="H601" s="744"/>
      <c r="I601" s="744"/>
      <c r="J601" s="744"/>
      <c r="K601" s="744"/>
      <c r="L601" s="744"/>
      <c r="M601" s="744"/>
      <c r="N601" s="744"/>
      <c r="O601" s="744"/>
      <c r="P601" s="744"/>
      <c r="Q601" s="744"/>
      <c r="R601" s="744"/>
      <c r="S601" s="744"/>
      <c r="T601" s="744"/>
      <c r="U601" s="744"/>
      <c r="V601" s="744"/>
      <c r="W601" s="744"/>
      <c r="X601" s="744"/>
      <c r="Y601" s="744"/>
      <c r="Z601" s="744"/>
      <c r="AA601" s="744"/>
      <c r="AB601" s="744"/>
      <c r="AC601" s="744"/>
      <c r="AD601" s="744"/>
      <c r="AE601" s="744"/>
      <c r="AF601" s="744"/>
      <c r="AG601" s="744"/>
      <c r="AH601" s="744"/>
      <c r="AI601" s="744"/>
      <c r="AJ601" s="744"/>
      <c r="AK601" s="744"/>
      <c r="AL601" s="744"/>
      <c r="AM601" s="744"/>
      <c r="AN601" s="744"/>
      <c r="AO601" s="744"/>
      <c r="AP601" s="744"/>
      <c r="AQ601" s="744"/>
      <c r="AR601" s="744"/>
      <c r="AS601" s="744"/>
      <c r="AT601" s="744"/>
      <c r="AU601" s="744"/>
      <c r="AV601" s="744"/>
      <c r="AW601" s="744"/>
      <c r="AX601" s="744"/>
      <c r="AY601" s="744"/>
      <c r="AZ601" s="744"/>
      <c r="BA601" s="744"/>
      <c r="BB601" s="744"/>
      <c r="BC601" s="744"/>
      <c r="BD601" s="744"/>
      <c r="BE601" s="744"/>
      <c r="BF601" s="744"/>
      <c r="BG601" s="744"/>
      <c r="BH601" s="744"/>
    </row>
    <row r="602" spans="1:60" s="235" customFormat="1" ht="41.25" customHeight="1" x14ac:dyDescent="0.2">
      <c r="A602" s="1111">
        <v>44662</v>
      </c>
      <c r="B602" s="971" t="s">
        <v>15571</v>
      </c>
      <c r="C602" s="882" t="s">
        <v>15562</v>
      </c>
      <c r="D602" s="1010"/>
      <c r="E602" s="836">
        <v>24210</v>
      </c>
      <c r="F602" s="494">
        <f t="shared" si="11"/>
        <v>3941952.09</v>
      </c>
      <c r="G602" s="1118"/>
      <c r="H602" s="279"/>
      <c r="I602" s="279"/>
      <c r="J602" s="279"/>
      <c r="K602" s="279"/>
      <c r="L602" s="279"/>
      <c r="M602" s="279"/>
      <c r="N602" s="279"/>
      <c r="O602" s="279"/>
      <c r="P602" s="279"/>
      <c r="Q602" s="279"/>
      <c r="R602" s="279"/>
      <c r="S602" s="279"/>
      <c r="T602" s="279"/>
      <c r="U602" s="279"/>
      <c r="V602" s="279"/>
      <c r="W602" s="279"/>
      <c r="X602" s="279"/>
      <c r="Y602" s="279"/>
      <c r="Z602" s="279"/>
      <c r="AA602" s="279"/>
      <c r="AB602" s="279"/>
      <c r="AC602" s="279"/>
      <c r="AD602" s="279"/>
      <c r="AE602" s="279"/>
      <c r="AF602" s="279"/>
      <c r="AG602" s="279"/>
      <c r="AH602" s="279"/>
      <c r="AI602" s="279"/>
      <c r="AJ602" s="279"/>
      <c r="AK602" s="279"/>
      <c r="AL602" s="279"/>
      <c r="AM602" s="279"/>
      <c r="AN602" s="279"/>
      <c r="AO602" s="279"/>
      <c r="AP602" s="279"/>
      <c r="AQ602" s="279"/>
      <c r="AR602" s="279"/>
      <c r="AS602" s="279"/>
      <c r="AT602" s="279"/>
      <c r="AU602" s="279"/>
      <c r="AV602" s="279"/>
      <c r="AW602" s="279"/>
      <c r="AX602" s="279"/>
      <c r="AY602" s="279"/>
      <c r="AZ602" s="279"/>
      <c r="BA602" s="279"/>
      <c r="BB602" s="279"/>
      <c r="BC602" s="279"/>
      <c r="BD602" s="279"/>
      <c r="BE602" s="279"/>
      <c r="BF602" s="279"/>
      <c r="BG602" s="279"/>
      <c r="BH602" s="279"/>
    </row>
    <row r="603" spans="1:60" s="235" customFormat="1" ht="38.25" customHeight="1" x14ac:dyDescent="0.2">
      <c r="A603" s="1111">
        <v>44662</v>
      </c>
      <c r="B603" s="971" t="s">
        <v>15572</v>
      </c>
      <c r="C603" s="882" t="s">
        <v>15563</v>
      </c>
      <c r="D603" s="1010"/>
      <c r="E603" s="836">
        <v>125685.43</v>
      </c>
      <c r="F603" s="494">
        <f t="shared" si="11"/>
        <v>3816266.6599999997</v>
      </c>
      <c r="G603" s="1118"/>
      <c r="H603" s="279"/>
      <c r="I603" s="279"/>
      <c r="J603" s="279"/>
      <c r="K603" s="279"/>
      <c r="L603" s="279"/>
      <c r="M603" s="279"/>
      <c r="N603" s="279"/>
      <c r="O603" s="279"/>
      <c r="P603" s="279"/>
      <c r="Q603" s="279"/>
      <c r="R603" s="279"/>
      <c r="S603" s="279"/>
      <c r="T603" s="279"/>
      <c r="U603" s="279"/>
      <c r="V603" s="279"/>
      <c r="W603" s="279"/>
      <c r="X603" s="279"/>
      <c r="Y603" s="279"/>
      <c r="Z603" s="279"/>
      <c r="AA603" s="279"/>
      <c r="AB603" s="279"/>
      <c r="AC603" s="279"/>
      <c r="AD603" s="279"/>
      <c r="AE603" s="279"/>
      <c r="AF603" s="279"/>
      <c r="AG603" s="279"/>
      <c r="AH603" s="279"/>
      <c r="AI603" s="279"/>
      <c r="AJ603" s="279"/>
      <c r="AK603" s="279"/>
      <c r="AL603" s="279"/>
      <c r="AM603" s="279"/>
      <c r="AN603" s="279"/>
      <c r="AO603" s="279"/>
      <c r="AP603" s="279"/>
      <c r="AQ603" s="279"/>
      <c r="AR603" s="279"/>
      <c r="AS603" s="279"/>
      <c r="AT603" s="279"/>
      <c r="AU603" s="279"/>
      <c r="AV603" s="279"/>
      <c r="AW603" s="279"/>
      <c r="AX603" s="279"/>
      <c r="AY603" s="279"/>
      <c r="AZ603" s="279"/>
      <c r="BA603" s="279"/>
      <c r="BB603" s="279"/>
      <c r="BC603" s="279"/>
      <c r="BD603" s="279"/>
      <c r="BE603" s="279"/>
      <c r="BF603" s="279"/>
      <c r="BG603" s="279"/>
      <c r="BH603" s="279"/>
    </row>
    <row r="604" spans="1:60" s="235" customFormat="1" ht="38.25" customHeight="1" x14ac:dyDescent="0.2">
      <c r="A604" s="1111">
        <v>44662</v>
      </c>
      <c r="B604" s="971" t="s">
        <v>15573</v>
      </c>
      <c r="C604" s="882" t="s">
        <v>15564</v>
      </c>
      <c r="D604" s="1010"/>
      <c r="E604" s="836">
        <v>24210</v>
      </c>
      <c r="F604" s="494">
        <f t="shared" si="11"/>
        <v>3792056.6599999997</v>
      </c>
      <c r="G604" s="1118"/>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279"/>
      <c r="AF604" s="279"/>
      <c r="AG604" s="279"/>
      <c r="AH604" s="279"/>
      <c r="AI604" s="279"/>
      <c r="AJ604" s="279"/>
      <c r="AK604" s="279"/>
      <c r="AL604" s="279"/>
      <c r="AM604" s="279"/>
      <c r="AN604" s="279"/>
      <c r="AO604" s="279"/>
      <c r="AP604" s="279"/>
      <c r="AQ604" s="279"/>
      <c r="AR604" s="279"/>
      <c r="AS604" s="279"/>
      <c r="AT604" s="279"/>
      <c r="AU604" s="279"/>
      <c r="AV604" s="279"/>
      <c r="AW604" s="279"/>
      <c r="AX604" s="279"/>
      <c r="AY604" s="279"/>
      <c r="AZ604" s="279"/>
      <c r="BA604" s="279"/>
      <c r="BB604" s="279"/>
      <c r="BC604" s="279"/>
      <c r="BD604" s="279"/>
      <c r="BE604" s="279"/>
      <c r="BF604" s="279"/>
      <c r="BG604" s="279"/>
      <c r="BH604" s="279"/>
    </row>
    <row r="605" spans="1:60" s="235" customFormat="1" ht="29.25" customHeight="1" x14ac:dyDescent="0.2">
      <c r="A605" s="1111">
        <v>44662</v>
      </c>
      <c r="B605" s="971" t="s">
        <v>15574</v>
      </c>
      <c r="C605" s="882" t="s">
        <v>15565</v>
      </c>
      <c r="D605" s="1010"/>
      <c r="E605" s="836">
        <v>507482.25</v>
      </c>
      <c r="F605" s="494">
        <f t="shared" si="11"/>
        <v>3284574.4099999997</v>
      </c>
      <c r="G605" s="1118"/>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279"/>
      <c r="AF605" s="279"/>
      <c r="AG605" s="279"/>
      <c r="AH605" s="279"/>
      <c r="AI605" s="279"/>
      <c r="AJ605" s="279"/>
      <c r="AK605" s="279"/>
      <c r="AL605" s="279"/>
      <c r="AM605" s="279"/>
      <c r="AN605" s="279"/>
      <c r="AO605" s="279"/>
      <c r="AP605" s="279"/>
      <c r="AQ605" s="279"/>
      <c r="AR605" s="279"/>
      <c r="AS605" s="279"/>
      <c r="AT605" s="279"/>
      <c r="AU605" s="279"/>
      <c r="AV605" s="279"/>
      <c r="AW605" s="279"/>
      <c r="AX605" s="279"/>
      <c r="AY605" s="279"/>
      <c r="AZ605" s="279"/>
      <c r="BA605" s="279"/>
      <c r="BB605" s="279"/>
      <c r="BC605" s="279"/>
      <c r="BD605" s="279"/>
      <c r="BE605" s="279"/>
      <c r="BF605" s="279"/>
      <c r="BG605" s="279"/>
      <c r="BH605" s="279"/>
    </row>
    <row r="606" spans="1:60" s="235" customFormat="1" ht="54" customHeight="1" x14ac:dyDescent="0.2">
      <c r="A606" s="1111">
        <v>44662</v>
      </c>
      <c r="B606" s="971" t="s">
        <v>15575</v>
      </c>
      <c r="C606" s="882" t="s">
        <v>15566</v>
      </c>
      <c r="D606" s="1010"/>
      <c r="E606" s="836">
        <v>150010</v>
      </c>
      <c r="F606" s="494">
        <f t="shared" si="11"/>
        <v>3134564.4099999997</v>
      </c>
      <c r="G606" s="1118"/>
      <c r="H606" s="279"/>
      <c r="I606" s="279"/>
      <c r="J606" s="279"/>
      <c r="K606" s="279"/>
      <c r="L606" s="279"/>
      <c r="M606" s="279"/>
      <c r="N606" s="279"/>
      <c r="O606" s="279"/>
      <c r="P606" s="279"/>
      <c r="Q606" s="279"/>
      <c r="R606" s="279"/>
      <c r="S606" s="279"/>
      <c r="T606" s="279"/>
      <c r="U606" s="279"/>
      <c r="V606" s="279"/>
      <c r="W606" s="279"/>
      <c r="X606" s="279"/>
      <c r="Y606" s="279"/>
      <c r="Z606" s="279"/>
      <c r="AA606" s="279"/>
      <c r="AB606" s="279"/>
      <c r="AC606" s="279"/>
      <c r="AD606" s="279"/>
      <c r="AE606" s="279"/>
      <c r="AF606" s="279"/>
      <c r="AG606" s="279"/>
      <c r="AH606" s="279"/>
      <c r="AI606" s="279"/>
      <c r="AJ606" s="279"/>
      <c r="AK606" s="279"/>
      <c r="AL606" s="279"/>
      <c r="AM606" s="279"/>
      <c r="AN606" s="279"/>
      <c r="AO606" s="279"/>
      <c r="AP606" s="279"/>
      <c r="AQ606" s="279"/>
      <c r="AR606" s="279"/>
      <c r="AS606" s="279"/>
      <c r="AT606" s="279"/>
      <c r="AU606" s="279"/>
      <c r="AV606" s="279"/>
      <c r="AW606" s="279"/>
      <c r="AX606" s="279"/>
      <c r="AY606" s="279"/>
      <c r="AZ606" s="279"/>
      <c r="BA606" s="279"/>
      <c r="BB606" s="279"/>
      <c r="BC606" s="279"/>
      <c r="BD606" s="279"/>
      <c r="BE606" s="279"/>
      <c r="BF606" s="279"/>
      <c r="BG606" s="279"/>
      <c r="BH606" s="279"/>
    </row>
    <row r="607" spans="1:60" s="235" customFormat="1" ht="43.5" customHeight="1" x14ac:dyDescent="0.2">
      <c r="A607" s="1111">
        <v>44663</v>
      </c>
      <c r="B607" s="971" t="s">
        <v>15652</v>
      </c>
      <c r="C607" s="882" t="s">
        <v>15641</v>
      </c>
      <c r="D607" s="1010"/>
      <c r="E607" s="836">
        <v>179959.49</v>
      </c>
      <c r="F607" s="494">
        <f t="shared" si="11"/>
        <v>2954604.92</v>
      </c>
      <c r="G607" s="1118"/>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279"/>
      <c r="AE607" s="279"/>
      <c r="AF607" s="279"/>
      <c r="AG607" s="279"/>
      <c r="AH607" s="279"/>
      <c r="AI607" s="279"/>
      <c r="AJ607" s="279"/>
      <c r="AK607" s="279"/>
      <c r="AL607" s="279"/>
      <c r="AM607" s="279"/>
      <c r="AN607" s="279"/>
      <c r="AO607" s="279"/>
      <c r="AP607" s="279"/>
      <c r="AQ607" s="279"/>
      <c r="AR607" s="279"/>
      <c r="AS607" s="279"/>
      <c r="AT607" s="279"/>
      <c r="AU607" s="279"/>
      <c r="AV607" s="279"/>
      <c r="AW607" s="279"/>
      <c r="AX607" s="279"/>
      <c r="AY607" s="279"/>
      <c r="AZ607" s="279"/>
      <c r="BA607" s="279"/>
      <c r="BB607" s="279"/>
      <c r="BC607" s="279"/>
      <c r="BD607" s="279"/>
      <c r="BE607" s="279"/>
      <c r="BF607" s="279"/>
      <c r="BG607" s="279"/>
      <c r="BH607" s="279"/>
    </row>
    <row r="608" spans="1:60" s="235" customFormat="1" ht="39.75" customHeight="1" x14ac:dyDescent="0.2">
      <c r="A608" s="1111">
        <v>44669</v>
      </c>
      <c r="B608" s="971" t="s">
        <v>15653</v>
      </c>
      <c r="C608" s="882" t="s">
        <v>15642</v>
      </c>
      <c r="D608" s="1010"/>
      <c r="E608" s="836">
        <v>31701.47</v>
      </c>
      <c r="F608" s="494">
        <f t="shared" si="11"/>
        <v>2922903.4499999997</v>
      </c>
      <c r="G608" s="1118"/>
      <c r="H608" s="279"/>
      <c r="I608" s="279"/>
      <c r="J608" s="279"/>
      <c r="K608" s="279"/>
      <c r="L608" s="279"/>
      <c r="M608" s="279"/>
      <c r="N608" s="279"/>
      <c r="O608" s="279"/>
      <c r="P608" s="279"/>
      <c r="Q608" s="279"/>
      <c r="R608" s="279"/>
      <c r="S608" s="279"/>
      <c r="T608" s="279"/>
      <c r="U608" s="279"/>
      <c r="V608" s="279"/>
      <c r="W608" s="279"/>
      <c r="X608" s="279"/>
      <c r="Y608" s="279"/>
      <c r="Z608" s="279"/>
      <c r="AA608" s="279"/>
      <c r="AB608" s="279"/>
      <c r="AC608" s="279"/>
      <c r="AD608" s="279"/>
      <c r="AE608" s="279"/>
      <c r="AF608" s="279"/>
      <c r="AG608" s="279"/>
      <c r="AH608" s="279"/>
      <c r="AI608" s="279"/>
      <c r="AJ608" s="279"/>
      <c r="AK608" s="279"/>
      <c r="AL608" s="279"/>
      <c r="AM608" s="279"/>
      <c r="AN608" s="279"/>
      <c r="AO608" s="279"/>
      <c r="AP608" s="279"/>
      <c r="AQ608" s="279"/>
      <c r="AR608" s="279"/>
      <c r="AS608" s="279"/>
      <c r="AT608" s="279"/>
      <c r="AU608" s="279"/>
      <c r="AV608" s="279"/>
      <c r="AW608" s="279"/>
      <c r="AX608" s="279"/>
      <c r="AY608" s="279"/>
      <c r="AZ608" s="279"/>
      <c r="BA608" s="279"/>
      <c r="BB608" s="279"/>
      <c r="BC608" s="279"/>
      <c r="BD608" s="279"/>
      <c r="BE608" s="279"/>
      <c r="BF608" s="279"/>
      <c r="BG608" s="279"/>
      <c r="BH608" s="279"/>
    </row>
    <row r="609" spans="1:60" s="235" customFormat="1" ht="30" customHeight="1" x14ac:dyDescent="0.2">
      <c r="A609" s="1111">
        <v>44669</v>
      </c>
      <c r="B609" s="971" t="s">
        <v>15654</v>
      </c>
      <c r="C609" s="882" t="s">
        <v>15643</v>
      </c>
      <c r="D609" s="1010"/>
      <c r="E609" s="836">
        <v>105629.15</v>
      </c>
      <c r="F609" s="494">
        <f t="shared" si="11"/>
        <v>2817274.3</v>
      </c>
      <c r="G609" s="1118"/>
      <c r="H609" s="279"/>
      <c r="I609" s="279"/>
      <c r="J609" s="279"/>
      <c r="K609" s="279"/>
      <c r="L609" s="279"/>
      <c r="M609" s="279"/>
      <c r="N609" s="279"/>
      <c r="O609" s="279"/>
      <c r="P609" s="279"/>
      <c r="Q609" s="279"/>
      <c r="R609" s="279"/>
      <c r="S609" s="279"/>
      <c r="T609" s="279"/>
      <c r="U609" s="279"/>
      <c r="V609" s="279"/>
      <c r="W609" s="279"/>
      <c r="X609" s="279"/>
      <c r="Y609" s="279"/>
      <c r="Z609" s="279"/>
      <c r="AA609" s="279"/>
      <c r="AB609" s="279"/>
      <c r="AC609" s="279"/>
      <c r="AD609" s="279"/>
      <c r="AE609" s="279"/>
      <c r="AF609" s="279"/>
      <c r="AG609" s="279"/>
      <c r="AH609" s="279"/>
      <c r="AI609" s="279"/>
      <c r="AJ609" s="279"/>
      <c r="AK609" s="279"/>
      <c r="AL609" s="279"/>
      <c r="AM609" s="279"/>
      <c r="AN609" s="279"/>
      <c r="AO609" s="279"/>
      <c r="AP609" s="279"/>
      <c r="AQ609" s="279"/>
      <c r="AR609" s="279"/>
      <c r="AS609" s="279"/>
      <c r="AT609" s="279"/>
      <c r="AU609" s="279"/>
      <c r="AV609" s="279"/>
      <c r="AW609" s="279"/>
      <c r="AX609" s="279"/>
      <c r="AY609" s="279"/>
      <c r="AZ609" s="279"/>
      <c r="BA609" s="279"/>
      <c r="BB609" s="279"/>
      <c r="BC609" s="279"/>
      <c r="BD609" s="279"/>
      <c r="BE609" s="279"/>
      <c r="BF609" s="279"/>
      <c r="BG609" s="279"/>
      <c r="BH609" s="279"/>
    </row>
    <row r="610" spans="1:60" s="235" customFormat="1" ht="32.25" customHeight="1" x14ac:dyDescent="0.2">
      <c r="A610" s="1111">
        <v>44669</v>
      </c>
      <c r="B610" s="971" t="s">
        <v>15655</v>
      </c>
      <c r="C610" s="882" t="s">
        <v>15644</v>
      </c>
      <c r="D610" s="1010"/>
      <c r="E610" s="836">
        <v>26697.79</v>
      </c>
      <c r="F610" s="494">
        <f t="shared" si="11"/>
        <v>2790576.51</v>
      </c>
      <c r="G610" s="1118"/>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79"/>
      <c r="AD610" s="279"/>
      <c r="AE610" s="279"/>
      <c r="AF610" s="279"/>
      <c r="AG610" s="279"/>
      <c r="AH610" s="279"/>
      <c r="AI610" s="279"/>
      <c r="AJ610" s="279"/>
      <c r="AK610" s="279"/>
      <c r="AL610" s="279"/>
      <c r="AM610" s="279"/>
      <c r="AN610" s="279"/>
      <c r="AO610" s="279"/>
      <c r="AP610" s="279"/>
      <c r="AQ610" s="279"/>
      <c r="AR610" s="279"/>
      <c r="AS610" s="279"/>
      <c r="AT610" s="279"/>
      <c r="AU610" s="279"/>
      <c r="AV610" s="279"/>
      <c r="AW610" s="279"/>
      <c r="AX610" s="279"/>
      <c r="AY610" s="279"/>
      <c r="AZ610" s="279"/>
      <c r="BA610" s="279"/>
      <c r="BB610" s="279"/>
      <c r="BC610" s="279"/>
      <c r="BD610" s="279"/>
      <c r="BE610" s="279"/>
      <c r="BF610" s="279"/>
      <c r="BG610" s="279"/>
      <c r="BH610" s="279"/>
    </row>
    <row r="611" spans="1:60" s="235" customFormat="1" ht="28.5" customHeight="1" x14ac:dyDescent="0.2">
      <c r="A611" s="1111">
        <v>44669</v>
      </c>
      <c r="B611" s="971" t="s">
        <v>15656</v>
      </c>
      <c r="C611" s="882" t="s">
        <v>15645</v>
      </c>
      <c r="D611" s="900"/>
      <c r="E611" s="836">
        <v>13560</v>
      </c>
      <c r="F611" s="494">
        <f t="shared" si="11"/>
        <v>2777016.51</v>
      </c>
      <c r="G611" s="1118"/>
      <c r="H611" s="279"/>
      <c r="I611" s="279"/>
      <c r="J611" s="279"/>
      <c r="K611" s="279"/>
      <c r="L611" s="279"/>
      <c r="M611" s="279"/>
      <c r="N611" s="279"/>
      <c r="O611" s="279"/>
      <c r="P611" s="279"/>
      <c r="Q611" s="279"/>
      <c r="R611" s="279"/>
      <c r="S611" s="279"/>
      <c r="T611" s="279"/>
      <c r="U611" s="279"/>
      <c r="V611" s="279"/>
      <c r="W611" s="279"/>
      <c r="X611" s="279"/>
      <c r="Y611" s="279"/>
      <c r="Z611" s="279"/>
      <c r="AA611" s="279"/>
      <c r="AB611" s="279"/>
      <c r="AC611" s="279"/>
      <c r="AD611" s="279"/>
      <c r="AE611" s="279"/>
      <c r="AF611" s="279"/>
      <c r="AG611" s="279"/>
      <c r="AH611" s="279"/>
      <c r="AI611" s="279"/>
      <c r="AJ611" s="279"/>
      <c r="AK611" s="279"/>
      <c r="AL611" s="279"/>
      <c r="AM611" s="279"/>
      <c r="AN611" s="279"/>
      <c r="AO611" s="279"/>
      <c r="AP611" s="279"/>
      <c r="AQ611" s="279"/>
      <c r="AR611" s="279"/>
      <c r="AS611" s="279"/>
      <c r="AT611" s="279"/>
      <c r="AU611" s="279"/>
      <c r="AV611" s="279"/>
      <c r="AW611" s="279"/>
      <c r="AX611" s="279"/>
      <c r="AY611" s="279"/>
      <c r="AZ611" s="279"/>
      <c r="BA611" s="279"/>
      <c r="BB611" s="279"/>
      <c r="BC611" s="279"/>
      <c r="BD611" s="279"/>
      <c r="BE611" s="279"/>
      <c r="BF611" s="279"/>
      <c r="BG611" s="279"/>
      <c r="BH611" s="279"/>
    </row>
    <row r="612" spans="1:60" s="235" customFormat="1" ht="28.5" customHeight="1" x14ac:dyDescent="0.25">
      <c r="A612" s="1111">
        <v>44669</v>
      </c>
      <c r="B612" s="971" t="s">
        <v>15657</v>
      </c>
      <c r="C612" s="882" t="s">
        <v>15646</v>
      </c>
      <c r="D612" s="1022"/>
      <c r="E612" s="836">
        <v>19621.78</v>
      </c>
      <c r="F612" s="494">
        <f t="shared" si="11"/>
        <v>2757394.73</v>
      </c>
      <c r="G612" s="1118"/>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79"/>
      <c r="AD612" s="279"/>
      <c r="AE612" s="279"/>
      <c r="AF612" s="279"/>
      <c r="AG612" s="279"/>
      <c r="AH612" s="279"/>
      <c r="AI612" s="279"/>
      <c r="AJ612" s="279"/>
      <c r="AK612" s="279"/>
      <c r="AL612" s="279"/>
      <c r="AM612" s="279"/>
      <c r="AN612" s="279"/>
      <c r="AO612" s="279"/>
      <c r="AP612" s="279"/>
      <c r="AQ612" s="279"/>
      <c r="AR612" s="279"/>
      <c r="AS612" s="279"/>
      <c r="AT612" s="279"/>
      <c r="AU612" s="279"/>
      <c r="AV612" s="279"/>
      <c r="AW612" s="279"/>
      <c r="AX612" s="279"/>
      <c r="AY612" s="279"/>
      <c r="AZ612" s="279"/>
      <c r="BA612" s="279"/>
      <c r="BB612" s="279"/>
      <c r="BC612" s="279"/>
      <c r="BD612" s="279"/>
      <c r="BE612" s="279"/>
      <c r="BF612" s="279"/>
      <c r="BG612" s="279"/>
      <c r="BH612" s="279"/>
    </row>
    <row r="613" spans="1:60" s="235" customFormat="1" ht="27.75" customHeight="1" x14ac:dyDescent="0.25">
      <c r="A613" s="1111">
        <v>44669</v>
      </c>
      <c r="B613" s="971" t="s">
        <v>15658</v>
      </c>
      <c r="C613" s="882" t="s">
        <v>15647</v>
      </c>
      <c r="D613" s="1022"/>
      <c r="E613" s="836">
        <v>75710</v>
      </c>
      <c r="F613" s="494">
        <f t="shared" si="11"/>
        <v>2681684.73</v>
      </c>
      <c r="G613" s="1118"/>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279"/>
      <c r="AF613" s="279"/>
      <c r="AG613" s="279"/>
      <c r="AH613" s="279"/>
      <c r="AI613" s="279"/>
      <c r="AJ613" s="279"/>
      <c r="AK613" s="279"/>
      <c r="AL613" s="279"/>
      <c r="AM613" s="279"/>
      <c r="AN613" s="279"/>
      <c r="AO613" s="279"/>
      <c r="AP613" s="279"/>
      <c r="AQ613" s="279"/>
      <c r="AR613" s="279"/>
      <c r="AS613" s="279"/>
      <c r="AT613" s="279"/>
      <c r="AU613" s="279"/>
      <c r="AV613" s="279"/>
      <c r="AW613" s="279"/>
      <c r="AX613" s="279"/>
      <c r="AY613" s="279"/>
      <c r="AZ613" s="279"/>
      <c r="BA613" s="279"/>
      <c r="BB613" s="279"/>
      <c r="BC613" s="279"/>
      <c r="BD613" s="279"/>
      <c r="BE613" s="279"/>
      <c r="BF613" s="279"/>
      <c r="BG613" s="279"/>
      <c r="BH613" s="279"/>
    </row>
    <row r="614" spans="1:60" s="235" customFormat="1" ht="28.5" customHeight="1" x14ac:dyDescent="0.25">
      <c r="A614" s="1111">
        <v>44669</v>
      </c>
      <c r="B614" s="971" t="s">
        <v>15659</v>
      </c>
      <c r="C614" s="882" t="s">
        <v>15648</v>
      </c>
      <c r="D614" s="1022"/>
      <c r="E614" s="836">
        <v>10912.54</v>
      </c>
      <c r="F614" s="494">
        <f t="shared" si="11"/>
        <v>2670772.19</v>
      </c>
      <c r="G614" s="1118"/>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279"/>
      <c r="AF614" s="279"/>
      <c r="AG614" s="279"/>
      <c r="AH614" s="279"/>
      <c r="AI614" s="279"/>
      <c r="AJ614" s="279"/>
      <c r="AK614" s="279"/>
      <c r="AL614" s="279"/>
      <c r="AM614" s="279"/>
      <c r="AN614" s="279"/>
      <c r="AO614" s="279"/>
      <c r="AP614" s="279"/>
      <c r="AQ614" s="279"/>
      <c r="AR614" s="279"/>
      <c r="AS614" s="279"/>
      <c r="AT614" s="279"/>
      <c r="AU614" s="279"/>
      <c r="AV614" s="279"/>
      <c r="AW614" s="279"/>
      <c r="AX614" s="279"/>
      <c r="AY614" s="279"/>
      <c r="AZ614" s="279"/>
      <c r="BA614" s="279"/>
      <c r="BB614" s="279"/>
      <c r="BC614" s="279"/>
      <c r="BD614" s="279"/>
      <c r="BE614" s="279"/>
      <c r="BF614" s="279"/>
      <c r="BG614" s="279"/>
      <c r="BH614" s="279"/>
    </row>
    <row r="615" spans="1:60" s="235" customFormat="1" ht="40.5" customHeight="1" x14ac:dyDescent="0.25">
      <c r="A615" s="1111">
        <v>44669</v>
      </c>
      <c r="B615" s="971" t="s">
        <v>15660</v>
      </c>
      <c r="C615" s="882" t="s">
        <v>15649</v>
      </c>
      <c r="D615" s="1022"/>
      <c r="E615" s="836">
        <v>30644.07</v>
      </c>
      <c r="F615" s="494">
        <f t="shared" si="11"/>
        <v>2640128.12</v>
      </c>
      <c r="G615" s="1118"/>
      <c r="H615" s="279"/>
      <c r="I615" s="279"/>
      <c r="J615" s="279"/>
      <c r="L615" s="279"/>
      <c r="M615" s="279"/>
      <c r="N615" s="279"/>
      <c r="O615" s="279"/>
      <c r="P615" s="279"/>
      <c r="Q615" s="279"/>
      <c r="R615" s="279"/>
      <c r="S615" s="279"/>
      <c r="T615" s="279"/>
      <c r="U615" s="279"/>
      <c r="V615" s="279"/>
      <c r="W615" s="279"/>
      <c r="X615" s="279"/>
      <c r="Y615" s="279"/>
      <c r="Z615" s="279"/>
      <c r="AA615" s="279"/>
      <c r="AB615" s="279"/>
      <c r="AC615" s="279"/>
      <c r="AD615" s="279"/>
      <c r="AE615" s="279"/>
      <c r="AF615" s="279"/>
      <c r="AG615" s="279"/>
      <c r="AH615" s="279"/>
      <c r="AI615" s="279"/>
      <c r="AJ615" s="279"/>
      <c r="AK615" s="279"/>
      <c r="AL615" s="279"/>
      <c r="AM615" s="279"/>
      <c r="AN615" s="279"/>
      <c r="AO615" s="279"/>
      <c r="AP615" s="279"/>
      <c r="AQ615" s="279"/>
      <c r="AR615" s="279"/>
      <c r="AS615" s="279"/>
      <c r="AT615" s="279"/>
      <c r="AU615" s="279"/>
      <c r="AV615" s="279"/>
      <c r="AW615" s="279"/>
      <c r="AX615" s="279"/>
      <c r="AY615" s="279"/>
      <c r="AZ615" s="279"/>
      <c r="BA615" s="279"/>
      <c r="BB615" s="279"/>
      <c r="BC615" s="279"/>
      <c r="BD615" s="279"/>
      <c r="BE615" s="279"/>
      <c r="BF615" s="279"/>
      <c r="BG615" s="279"/>
      <c r="BH615" s="279"/>
    </row>
    <row r="616" spans="1:60" s="235" customFormat="1" ht="39" customHeight="1" x14ac:dyDescent="0.2">
      <c r="A616" s="1111">
        <v>44669</v>
      </c>
      <c r="B616" s="971" t="s">
        <v>15661</v>
      </c>
      <c r="C616" s="882" t="s">
        <v>15650</v>
      </c>
      <c r="D616" s="794"/>
      <c r="E616" s="836">
        <v>47021.2</v>
      </c>
      <c r="F616" s="494">
        <f t="shared" si="11"/>
        <v>2593106.92</v>
      </c>
      <c r="G616" s="1118"/>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79"/>
      <c r="AD616" s="279"/>
      <c r="AE616" s="279"/>
      <c r="AF616" s="279"/>
      <c r="AG616" s="279"/>
      <c r="AH616" s="279"/>
      <c r="AI616" s="279"/>
      <c r="AJ616" s="279"/>
      <c r="AK616" s="279"/>
      <c r="AL616" s="279"/>
      <c r="AM616" s="279"/>
      <c r="AN616" s="279"/>
      <c r="AO616" s="279"/>
      <c r="AP616" s="279"/>
      <c r="AQ616" s="279"/>
      <c r="AR616" s="279"/>
      <c r="AS616" s="279"/>
      <c r="AT616" s="279"/>
      <c r="AU616" s="279"/>
      <c r="AV616" s="279"/>
      <c r="AW616" s="279"/>
      <c r="AX616" s="279"/>
      <c r="AY616" s="279"/>
      <c r="AZ616" s="279"/>
      <c r="BA616" s="279"/>
      <c r="BB616" s="279"/>
      <c r="BC616" s="279"/>
      <c r="BD616" s="279"/>
      <c r="BE616" s="279"/>
      <c r="BF616" s="279"/>
      <c r="BG616" s="279"/>
      <c r="BH616" s="279"/>
    </row>
    <row r="617" spans="1:60" s="235" customFormat="1" ht="31.5" customHeight="1" x14ac:dyDescent="0.2">
      <c r="A617" s="1111">
        <v>44669</v>
      </c>
      <c r="B617" s="1068" t="s">
        <v>15662</v>
      </c>
      <c r="C617" s="946" t="s">
        <v>15651</v>
      </c>
      <c r="D617" s="994"/>
      <c r="E617" s="1032">
        <v>43964.92</v>
      </c>
      <c r="F617" s="494">
        <f t="shared" si="11"/>
        <v>2549142</v>
      </c>
      <c r="G617" s="1118"/>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279"/>
      <c r="AE617" s="279"/>
      <c r="AF617" s="279"/>
      <c r="AG617" s="279"/>
      <c r="AH617" s="279"/>
      <c r="AI617" s="279"/>
      <c r="AJ617" s="279"/>
      <c r="AK617" s="279"/>
      <c r="AL617" s="279"/>
      <c r="AM617" s="279"/>
      <c r="AN617" s="279"/>
      <c r="AO617" s="279"/>
      <c r="AP617" s="279"/>
      <c r="AQ617" s="279"/>
      <c r="AR617" s="279"/>
      <c r="AS617" s="279"/>
      <c r="AT617" s="279"/>
      <c r="AU617" s="279"/>
      <c r="AV617" s="279"/>
      <c r="AW617" s="279"/>
      <c r="AX617" s="279"/>
      <c r="AY617" s="279"/>
      <c r="AZ617" s="279"/>
      <c r="BA617" s="279"/>
      <c r="BB617" s="279"/>
      <c r="BC617" s="279"/>
      <c r="BD617" s="279"/>
      <c r="BE617" s="279"/>
      <c r="BF617" s="279"/>
      <c r="BG617" s="279"/>
      <c r="BH617" s="279"/>
    </row>
    <row r="618" spans="1:60" s="14" customFormat="1" ht="15" customHeight="1" x14ac:dyDescent="0.25">
      <c r="A618" s="1153">
        <v>44669</v>
      </c>
      <c r="B618" s="27">
        <v>4549</v>
      </c>
      <c r="C618" s="1034"/>
      <c r="D618" s="1022"/>
      <c r="E618" s="974">
        <v>158330.63</v>
      </c>
      <c r="F618" s="494">
        <f t="shared" si="11"/>
        <v>2390811.37</v>
      </c>
    </row>
    <row r="619" spans="1:60" s="14" customFormat="1" ht="15" customHeight="1" x14ac:dyDescent="0.25">
      <c r="A619" s="747"/>
      <c r="B619" s="750"/>
      <c r="C619" s="750"/>
      <c r="D619" s="751"/>
      <c r="E619" s="752"/>
      <c r="F619" s="753"/>
    </row>
    <row r="620" spans="1:60" s="14" customFormat="1" ht="15" customHeight="1" x14ac:dyDescent="0.25">
      <c r="A620" s="747"/>
      <c r="B620" s="750"/>
      <c r="C620" s="750"/>
      <c r="D620" s="751"/>
      <c r="E620" s="752"/>
      <c r="F620" s="753"/>
    </row>
    <row r="621" spans="1:60" s="14" customFormat="1" ht="15" customHeight="1" x14ac:dyDescent="0.25">
      <c r="A621" s="747"/>
      <c r="B621" s="750"/>
      <c r="C621" s="750"/>
      <c r="D621" s="751"/>
      <c r="E621" s="752"/>
      <c r="F621" s="753"/>
    </row>
    <row r="622" spans="1:60" s="14" customFormat="1" ht="15" customHeight="1" x14ac:dyDescent="0.25">
      <c r="A622" s="747"/>
      <c r="B622" s="750"/>
      <c r="C622" s="750"/>
      <c r="D622" s="751"/>
      <c r="E622" s="752"/>
      <c r="F622" s="753"/>
    </row>
    <row r="623" spans="1:60" s="14" customFormat="1" ht="15" customHeight="1" x14ac:dyDescent="0.25">
      <c r="A623" s="747"/>
      <c r="B623" s="750"/>
      <c r="C623" s="750"/>
      <c r="D623" s="751"/>
      <c r="E623" s="752"/>
      <c r="F623" s="753"/>
    </row>
    <row r="624" spans="1:60" s="14" customFormat="1" ht="15" customHeight="1" x14ac:dyDescent="0.25">
      <c r="A624" s="747"/>
      <c r="B624" s="750"/>
      <c r="C624" s="750"/>
      <c r="D624" s="751"/>
      <c r="E624" s="752"/>
      <c r="F624" s="753"/>
    </row>
    <row r="625" spans="1:6" s="14" customFormat="1" ht="15" customHeight="1" x14ac:dyDescent="0.25">
      <c r="A625" s="747"/>
      <c r="B625" s="750"/>
      <c r="C625" s="750"/>
      <c r="D625" s="751"/>
      <c r="E625" s="752"/>
      <c r="F625" s="753"/>
    </row>
    <row r="626" spans="1:6" s="14" customFormat="1" ht="15" customHeight="1" x14ac:dyDescent="0.25">
      <c r="A626" s="747"/>
      <c r="B626" s="750"/>
      <c r="C626" s="750"/>
      <c r="D626" s="751"/>
      <c r="E626" s="752"/>
      <c r="F626" s="753"/>
    </row>
    <row r="627" spans="1:6" s="14" customFormat="1" ht="15" customHeight="1" x14ac:dyDescent="0.25">
      <c r="A627" s="747"/>
      <c r="B627" s="750"/>
      <c r="C627" s="750"/>
      <c r="D627" s="751"/>
      <c r="E627" s="752"/>
      <c r="F627" s="753"/>
    </row>
    <row r="628" spans="1:6" s="14" customFormat="1" ht="15" customHeight="1" x14ac:dyDescent="0.25">
      <c r="A628" s="747"/>
      <c r="B628" s="750"/>
      <c r="C628" s="750"/>
      <c r="D628" s="751"/>
      <c r="E628" s="752"/>
      <c r="F628" s="753"/>
    </row>
    <row r="629" spans="1:6" s="14" customFormat="1" ht="15" customHeight="1" x14ac:dyDescent="0.25">
      <c r="A629" s="747"/>
      <c r="B629" s="750"/>
      <c r="C629" s="750"/>
      <c r="D629" s="751"/>
      <c r="E629" s="752"/>
      <c r="F629" s="753"/>
    </row>
    <row r="630" spans="1:6" s="14" customFormat="1" ht="15" customHeight="1" x14ac:dyDescent="0.25">
      <c r="A630" s="747"/>
      <c r="B630" s="750"/>
      <c r="C630" s="750"/>
      <c r="D630" s="751"/>
      <c r="E630" s="752"/>
      <c r="F630" s="753"/>
    </row>
    <row r="631" spans="1:6" s="14" customFormat="1" ht="15" customHeight="1" x14ac:dyDescent="0.25">
      <c r="A631" s="747"/>
      <c r="B631" s="750"/>
      <c r="C631" s="750"/>
      <c r="D631" s="751"/>
      <c r="E631" s="752"/>
      <c r="F631" s="753"/>
    </row>
    <row r="632" spans="1:6" s="14" customFormat="1" ht="15" customHeight="1" x14ac:dyDescent="0.25">
      <c r="A632" s="747"/>
      <c r="B632" s="750"/>
      <c r="C632" s="750"/>
      <c r="D632" s="751"/>
      <c r="E632" s="752"/>
      <c r="F632" s="753"/>
    </row>
    <row r="633" spans="1:6" s="14" customFormat="1" ht="15" customHeight="1" x14ac:dyDescent="0.25">
      <c r="A633" s="747"/>
      <c r="B633" s="750"/>
      <c r="C633" s="750"/>
      <c r="D633" s="751"/>
      <c r="E633" s="752"/>
      <c r="F633" s="753"/>
    </row>
    <row r="634" spans="1:6" s="14" customFormat="1" ht="15" customHeight="1" x14ac:dyDescent="0.25">
      <c r="A634" s="747"/>
      <c r="B634" s="750"/>
      <c r="C634" s="750"/>
      <c r="D634" s="751"/>
      <c r="E634" s="752"/>
      <c r="F634" s="753"/>
    </row>
    <row r="635" spans="1:6" s="14" customFormat="1" ht="15" customHeight="1" x14ac:dyDescent="0.25">
      <c r="A635" s="747"/>
      <c r="B635" s="750"/>
      <c r="C635" s="750"/>
      <c r="D635" s="751"/>
      <c r="E635" s="752"/>
      <c r="F635" s="753"/>
    </row>
    <row r="636" spans="1:6" s="14" customFormat="1" ht="15" customHeight="1" x14ac:dyDescent="0.25">
      <c r="A636" s="747"/>
      <c r="B636" s="750"/>
      <c r="C636" s="750"/>
      <c r="D636" s="751"/>
      <c r="E636" s="752"/>
      <c r="F636" s="753"/>
    </row>
    <row r="637" spans="1:6" s="14" customFormat="1" ht="15" customHeight="1" x14ac:dyDescent="0.25">
      <c r="A637" s="747"/>
      <c r="B637" s="750"/>
      <c r="C637" s="750"/>
      <c r="D637" s="751"/>
      <c r="E637" s="752"/>
      <c r="F637" s="753"/>
    </row>
    <row r="638" spans="1:6" s="14" customFormat="1" ht="15" customHeight="1" x14ac:dyDescent="0.25">
      <c r="A638" s="747"/>
      <c r="B638" s="750"/>
      <c r="C638" s="750"/>
      <c r="D638" s="751"/>
      <c r="E638" s="752"/>
      <c r="F638" s="753"/>
    </row>
    <row r="639" spans="1:6" s="14" customFormat="1" ht="15" customHeight="1" x14ac:dyDescent="0.25">
      <c r="A639" s="747"/>
      <c r="B639" s="750"/>
      <c r="C639" s="750"/>
      <c r="D639" s="751"/>
      <c r="E639" s="752"/>
      <c r="F639" s="753"/>
    </row>
    <row r="640" spans="1:6" s="14" customFormat="1" ht="15" customHeight="1" x14ac:dyDescent="0.25">
      <c r="A640" s="747"/>
      <c r="B640" s="750"/>
      <c r="C640" s="750"/>
      <c r="D640" s="751"/>
      <c r="E640" s="752"/>
      <c r="F640" s="753"/>
    </row>
    <row r="641" spans="1:6" s="14" customFormat="1" ht="15" customHeight="1" x14ac:dyDescent="0.25">
      <c r="A641" s="747"/>
      <c r="B641" s="750"/>
      <c r="C641" s="750"/>
      <c r="D641" s="751"/>
      <c r="E641" s="752"/>
      <c r="F641" s="753"/>
    </row>
    <row r="642" spans="1:6" s="14" customFormat="1" ht="15" customHeight="1" x14ac:dyDescent="0.25">
      <c r="A642" s="747"/>
      <c r="B642" s="750"/>
      <c r="C642" s="750"/>
      <c r="D642" s="751"/>
      <c r="E642" s="752"/>
      <c r="F642" s="753"/>
    </row>
    <row r="643" spans="1:6" s="14" customFormat="1" ht="15" customHeight="1" x14ac:dyDescent="0.25">
      <c r="A643" s="747"/>
      <c r="B643" s="750"/>
      <c r="C643" s="750"/>
      <c r="D643" s="751"/>
      <c r="E643" s="752"/>
      <c r="F643" s="753"/>
    </row>
    <row r="644" spans="1:6" s="14" customFormat="1" ht="15" customHeight="1" x14ac:dyDescent="0.25">
      <c r="A644" s="747"/>
      <c r="B644" s="750"/>
      <c r="C644" s="750"/>
      <c r="D644" s="751"/>
      <c r="E644" s="752"/>
      <c r="F644" s="753"/>
    </row>
    <row r="645" spans="1:6" s="14" customFormat="1" ht="15" customHeight="1" x14ac:dyDescent="0.25">
      <c r="A645" s="747"/>
      <c r="B645" s="750"/>
      <c r="C645" s="750"/>
      <c r="D645" s="751"/>
      <c r="E645" s="752"/>
      <c r="F645" s="753"/>
    </row>
    <row r="646" spans="1:6" s="14" customFormat="1" ht="15" customHeight="1" x14ac:dyDescent="0.25">
      <c r="A646" s="747"/>
      <c r="B646" s="750"/>
      <c r="C646" s="750"/>
      <c r="D646" s="751"/>
      <c r="E646" s="752"/>
      <c r="F646" s="753"/>
    </row>
    <row r="647" spans="1:6" s="14" customFormat="1" ht="15" customHeight="1" x14ac:dyDescent="0.25">
      <c r="A647" s="747"/>
      <c r="B647" s="750"/>
      <c r="C647" s="750"/>
      <c r="D647" s="751"/>
      <c r="E647" s="752"/>
      <c r="F647" s="753"/>
    </row>
    <row r="648" spans="1:6" s="14" customFormat="1" ht="15" customHeight="1" x14ac:dyDescent="0.25">
      <c r="A648" s="747"/>
      <c r="B648" s="750"/>
      <c r="C648" s="750"/>
      <c r="D648" s="751"/>
      <c r="E648" s="752"/>
      <c r="F648" s="753"/>
    </row>
    <row r="649" spans="1:6" s="14" customFormat="1" ht="15" customHeight="1" x14ac:dyDescent="0.25">
      <c r="A649" s="747"/>
      <c r="B649" s="750"/>
      <c r="C649" s="750"/>
      <c r="D649" s="751"/>
      <c r="E649" s="752"/>
      <c r="F649" s="753"/>
    </row>
    <row r="650" spans="1:6" s="14" customFormat="1" ht="15" customHeight="1" x14ac:dyDescent="0.25">
      <c r="A650" s="747"/>
      <c r="B650" s="750"/>
      <c r="C650" s="750"/>
      <c r="D650" s="751"/>
      <c r="E650" s="752"/>
      <c r="F650" s="753"/>
    </row>
    <row r="651" spans="1:6" s="14" customFormat="1" ht="15" customHeight="1" x14ac:dyDescent="0.25">
      <c r="A651" s="747"/>
      <c r="B651" s="750"/>
      <c r="C651" s="750"/>
      <c r="D651" s="751"/>
      <c r="E651" s="752"/>
      <c r="F651" s="753"/>
    </row>
    <row r="652" spans="1:6" s="14" customFormat="1" ht="15" customHeight="1" x14ac:dyDescent="0.25">
      <c r="A652" s="747"/>
      <c r="B652" s="750"/>
      <c r="C652" s="750"/>
      <c r="D652" s="751"/>
      <c r="E652" s="752"/>
      <c r="F652" s="753"/>
    </row>
    <row r="653" spans="1:6" s="14" customFormat="1" ht="15" customHeight="1" x14ac:dyDescent="0.25">
      <c r="A653" s="747"/>
      <c r="B653" s="750"/>
      <c r="C653" s="750"/>
      <c r="D653" s="751"/>
      <c r="E653" s="752"/>
      <c r="F653" s="753"/>
    </row>
    <row r="654" spans="1:6" s="14" customFormat="1" ht="15" customHeight="1" x14ac:dyDescent="0.25">
      <c r="A654" s="747"/>
      <c r="B654" s="750"/>
      <c r="C654" s="750"/>
      <c r="D654" s="751"/>
      <c r="E654" s="752"/>
      <c r="F654" s="753"/>
    </row>
    <row r="655" spans="1:6" s="14" customFormat="1" ht="15" customHeight="1" x14ac:dyDescent="0.25">
      <c r="A655" s="747"/>
      <c r="B655" s="750"/>
      <c r="C655" s="750"/>
      <c r="D655" s="751"/>
      <c r="E655" s="752"/>
      <c r="F655" s="753"/>
    </row>
    <row r="656" spans="1:6" x14ac:dyDescent="0.2">
      <c r="A656" s="59"/>
      <c r="B656" s="7"/>
      <c r="C656" s="31"/>
      <c r="D656" s="74"/>
      <c r="E656" s="283"/>
      <c r="F656" s="112"/>
    </row>
    <row r="657" spans="1:6" x14ac:dyDescent="0.2">
      <c r="A657" s="59"/>
      <c r="B657" s="7"/>
      <c r="C657" s="31"/>
      <c r="D657" s="74"/>
      <c r="E657" s="283"/>
      <c r="F657" s="116"/>
    </row>
    <row r="658" spans="1:6" x14ac:dyDescent="0.2">
      <c r="A658" s="59"/>
      <c r="B658" s="7"/>
      <c r="C658" s="31"/>
      <c r="D658" s="74"/>
      <c r="E658" s="283"/>
      <c r="F658" s="116"/>
    </row>
    <row r="659" spans="1:6" x14ac:dyDescent="0.2">
      <c r="A659" s="59"/>
      <c r="B659" s="7"/>
      <c r="C659" s="31"/>
      <c r="D659" s="74"/>
      <c r="E659" s="283"/>
      <c r="F659" s="116"/>
    </row>
    <row r="660" spans="1:6" x14ac:dyDescent="0.2">
      <c r="A660" s="59"/>
      <c r="B660" s="7"/>
      <c r="C660" s="31"/>
      <c r="D660" s="74"/>
      <c r="E660" s="283"/>
      <c r="F660" s="116"/>
    </row>
    <row r="661" spans="1:6" x14ac:dyDescent="0.2">
      <c r="A661" s="59"/>
      <c r="B661" s="7"/>
      <c r="C661" s="31"/>
      <c r="D661" s="74"/>
      <c r="E661" s="283"/>
      <c r="F661" s="116"/>
    </row>
    <row r="662" spans="1:6" x14ac:dyDescent="0.2">
      <c r="A662" s="59"/>
      <c r="B662" s="7"/>
      <c r="C662" s="31"/>
      <c r="D662" s="74"/>
      <c r="E662" s="283"/>
      <c r="F662" s="116"/>
    </row>
    <row r="663" spans="1:6" x14ac:dyDescent="0.2">
      <c r="A663" s="59"/>
      <c r="B663" s="7"/>
      <c r="C663" s="31"/>
      <c r="D663" s="74"/>
      <c r="E663" s="283"/>
      <c r="F663" s="116"/>
    </row>
    <row r="664" spans="1:6" x14ac:dyDescent="0.2">
      <c r="A664" s="59"/>
      <c r="B664" s="7"/>
      <c r="C664" s="31"/>
      <c r="D664" s="74"/>
      <c r="E664" s="283"/>
      <c r="F664" s="116"/>
    </row>
    <row r="665" spans="1:6" x14ac:dyDescent="0.2">
      <c r="A665" s="59"/>
      <c r="B665" s="7"/>
      <c r="C665" s="31"/>
      <c r="D665" s="74"/>
      <c r="E665" s="283"/>
      <c r="F665" s="116"/>
    </row>
    <row r="666" spans="1:6" x14ac:dyDescent="0.2">
      <c r="A666" s="59"/>
      <c r="B666" s="7"/>
      <c r="C666" s="31"/>
      <c r="D666" s="74"/>
      <c r="E666" s="283"/>
      <c r="F666" s="116"/>
    </row>
    <row r="667" spans="1:6" x14ac:dyDescent="0.2">
      <c r="A667" s="59"/>
      <c r="B667" s="7"/>
      <c r="C667" s="31"/>
      <c r="D667" s="74"/>
      <c r="E667" s="283"/>
      <c r="F667" s="116"/>
    </row>
    <row r="668" spans="1:6" x14ac:dyDescent="0.2">
      <c r="A668" s="59"/>
      <c r="B668" s="7"/>
      <c r="C668" s="31"/>
      <c r="D668" s="74"/>
      <c r="E668" s="283"/>
      <c r="F668" s="116"/>
    </row>
    <row r="669" spans="1:6" x14ac:dyDescent="0.2">
      <c r="A669" s="59"/>
      <c r="B669" s="7"/>
      <c r="C669" s="31"/>
      <c r="D669" s="74"/>
      <c r="E669" s="283"/>
      <c r="F669" s="116"/>
    </row>
    <row r="670" spans="1:6" x14ac:dyDescent="0.2">
      <c r="A670" s="59"/>
      <c r="B670" s="7"/>
      <c r="C670" s="31"/>
      <c r="D670" s="74"/>
      <c r="E670" s="283"/>
      <c r="F670" s="116"/>
    </row>
    <row r="671" spans="1:6" x14ac:dyDescent="0.2">
      <c r="A671" s="59"/>
      <c r="B671" s="7"/>
      <c r="C671" s="31"/>
      <c r="D671" s="74"/>
      <c r="E671" s="283"/>
      <c r="F671" s="116"/>
    </row>
    <row r="672" spans="1:6" x14ac:dyDescent="0.2">
      <c r="A672" s="59"/>
      <c r="B672" s="7"/>
      <c r="C672" s="31"/>
      <c r="D672" s="74"/>
      <c r="E672" s="283"/>
      <c r="F672" s="116"/>
    </row>
    <row r="673" spans="1:6" x14ac:dyDescent="0.2">
      <c r="A673" s="59"/>
      <c r="B673" s="7"/>
      <c r="C673" s="31"/>
      <c r="D673" s="74"/>
      <c r="E673" s="283"/>
      <c r="F673" s="116"/>
    </row>
    <row r="674" spans="1:6" x14ac:dyDescent="0.2">
      <c r="A674" s="59"/>
      <c r="B674" s="7"/>
      <c r="C674" s="31"/>
      <c r="D674" s="74"/>
      <c r="E674" s="283"/>
      <c r="F674" s="116"/>
    </row>
    <row r="675" spans="1:6" x14ac:dyDescent="0.2">
      <c r="A675" s="59"/>
      <c r="B675" s="7"/>
      <c r="C675" s="31"/>
      <c r="D675" s="74"/>
      <c r="E675" s="283"/>
      <c r="F675" s="116"/>
    </row>
    <row r="676" spans="1:6" ht="15" x14ac:dyDescent="0.25">
      <c r="A676" s="1171" t="s">
        <v>0</v>
      </c>
      <c r="B676" s="1171"/>
      <c r="C676" s="1171"/>
      <c r="D676" s="1171"/>
      <c r="E676" s="1171"/>
      <c r="F676" s="1171"/>
    </row>
    <row r="677" spans="1:6" ht="15" x14ac:dyDescent="0.25">
      <c r="A677" s="1171" t="s">
        <v>1</v>
      </c>
      <c r="B677" s="1171"/>
      <c r="C677" s="1171"/>
      <c r="D677" s="1171"/>
      <c r="E677" s="1171"/>
      <c r="F677" s="1171"/>
    </row>
    <row r="678" spans="1:6" ht="15" customHeight="1" x14ac:dyDescent="0.25">
      <c r="A678" s="1173" t="s">
        <v>15167</v>
      </c>
      <c r="B678" s="1173"/>
      <c r="C678" s="1173"/>
      <c r="D678" s="1173"/>
      <c r="E678" s="1173"/>
      <c r="F678" s="1173"/>
    </row>
    <row r="679" spans="1:6" ht="15" x14ac:dyDescent="0.25">
      <c r="A679" s="1173" t="s">
        <v>2</v>
      </c>
      <c r="B679" s="1173"/>
      <c r="C679" s="1173"/>
      <c r="D679" s="1173"/>
      <c r="E679" s="1173"/>
      <c r="F679" s="1173"/>
    </row>
    <row r="680" spans="1:6" x14ac:dyDescent="0.2">
      <c r="A680" s="17"/>
      <c r="B680" s="7"/>
      <c r="C680" s="14"/>
      <c r="D680" s="69"/>
      <c r="E680" s="108"/>
      <c r="F680" s="103"/>
    </row>
    <row r="681" spans="1:6" x14ac:dyDescent="0.2">
      <c r="A681" s="17"/>
      <c r="B681" s="7"/>
      <c r="C681" s="14"/>
      <c r="D681" s="69"/>
      <c r="E681" s="108"/>
      <c r="F681" s="103"/>
    </row>
    <row r="682" spans="1:6" ht="12" x14ac:dyDescent="0.2">
      <c r="A682" s="1311" t="s">
        <v>14637</v>
      </c>
      <c r="B682" s="1312"/>
      <c r="C682" s="1312"/>
      <c r="D682" s="1312"/>
      <c r="E682" s="1312"/>
      <c r="F682" s="1313"/>
    </row>
    <row r="683" spans="1:6" ht="12" x14ac:dyDescent="0.2">
      <c r="A683" s="1311" t="s">
        <v>14638</v>
      </c>
      <c r="B683" s="1312"/>
      <c r="C683" s="1312"/>
      <c r="D683" s="1312"/>
      <c r="E683" s="1313"/>
      <c r="F683" s="830">
        <v>3730183465.7399998</v>
      </c>
    </row>
    <row r="684" spans="1:6" ht="12" x14ac:dyDescent="0.2">
      <c r="A684" s="1089" t="s">
        <v>5</v>
      </c>
      <c r="B684" s="1089" t="s">
        <v>23</v>
      </c>
      <c r="C684" s="1089" t="s">
        <v>22</v>
      </c>
      <c r="D684" s="1089" t="s">
        <v>8</v>
      </c>
      <c r="E684" s="1089" t="s">
        <v>9</v>
      </c>
      <c r="F684" s="1089"/>
    </row>
    <row r="685" spans="1:6" x14ac:dyDescent="0.2">
      <c r="A685" s="87"/>
      <c r="B685" s="1"/>
      <c r="C685" s="2" t="s">
        <v>11</v>
      </c>
      <c r="D685" s="40">
        <v>40753399.719999999</v>
      </c>
      <c r="E685" s="455"/>
      <c r="F685" s="494">
        <f>F683+D685</f>
        <v>3770936865.4599996</v>
      </c>
    </row>
    <row r="686" spans="1:6" x14ac:dyDescent="0.2">
      <c r="A686" s="559"/>
      <c r="B686" s="27"/>
      <c r="C686" s="2" t="s">
        <v>13</v>
      </c>
      <c r="D686" s="41">
        <v>538479592</v>
      </c>
      <c r="E686" s="455"/>
      <c r="F686" s="494">
        <f>F685+D686</f>
        <v>4309416457.4599991</v>
      </c>
    </row>
    <row r="687" spans="1:6" x14ac:dyDescent="0.2">
      <c r="A687" s="559"/>
      <c r="B687" s="27"/>
      <c r="C687" s="2" t="s">
        <v>15549</v>
      </c>
      <c r="D687" s="41">
        <v>10097254.76</v>
      </c>
      <c r="E687" s="455"/>
      <c r="F687" s="494">
        <f>F686+D687</f>
        <v>4319513712.2199993</v>
      </c>
    </row>
    <row r="688" spans="1:6" ht="31.5" customHeight="1" x14ac:dyDescent="0.2">
      <c r="A688" s="847">
        <v>44656</v>
      </c>
      <c r="B688" s="534" t="s">
        <v>15520</v>
      </c>
      <c r="C688" s="532" t="s">
        <v>15523</v>
      </c>
      <c r="D688" s="1128"/>
      <c r="E688" s="535">
        <v>41829067.789999999</v>
      </c>
      <c r="F688" s="1129">
        <f>F687-E688</f>
        <v>4277684644.4299994</v>
      </c>
    </row>
    <row r="689" spans="1:60" ht="39.75" customHeight="1" x14ac:dyDescent="0.2">
      <c r="A689" s="464">
        <v>44658</v>
      </c>
      <c r="B689" s="252" t="s">
        <v>15521</v>
      </c>
      <c r="C689" s="193" t="s">
        <v>15524</v>
      </c>
      <c r="D689" s="831"/>
      <c r="E689" s="42">
        <v>8784076.5700000003</v>
      </c>
      <c r="F689" s="1129">
        <f t="shared" ref="F689:F703" si="12">F688-E689</f>
        <v>4268900567.8599992</v>
      </c>
    </row>
    <row r="690" spans="1:60" s="235" customFormat="1" ht="60.75" customHeight="1" x14ac:dyDescent="0.2">
      <c r="A690" s="1133">
        <v>44659</v>
      </c>
      <c r="B690" s="388" t="s">
        <v>15522</v>
      </c>
      <c r="C690" s="397" t="s">
        <v>15525</v>
      </c>
      <c r="D690" s="1137"/>
      <c r="E690" s="234">
        <v>49923.8</v>
      </c>
      <c r="F690" s="1138">
        <f t="shared" si="12"/>
        <v>4268850644.059999</v>
      </c>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279"/>
      <c r="AF690" s="279"/>
      <c r="AG690" s="279"/>
      <c r="AH690" s="279"/>
      <c r="AI690" s="279"/>
      <c r="AJ690" s="279"/>
      <c r="AK690" s="279"/>
      <c r="AL690" s="279"/>
      <c r="AM690" s="279"/>
      <c r="AN690" s="279"/>
      <c r="AO690" s="279"/>
      <c r="AP690" s="279"/>
      <c r="AQ690" s="279"/>
      <c r="AR690" s="279"/>
      <c r="AS690" s="279"/>
      <c r="AT690" s="279"/>
      <c r="AU690" s="279"/>
      <c r="AV690" s="279"/>
      <c r="AW690" s="279"/>
      <c r="AX690" s="279"/>
      <c r="AY690" s="279"/>
      <c r="AZ690" s="279"/>
      <c r="BA690" s="279"/>
      <c r="BB690" s="279"/>
      <c r="BC690" s="279"/>
      <c r="BD690" s="279"/>
      <c r="BE690" s="279"/>
      <c r="BF690" s="279"/>
      <c r="BG690" s="279"/>
      <c r="BH690" s="279"/>
    </row>
    <row r="691" spans="1:60" s="235" customFormat="1" ht="55.5" customHeight="1" x14ac:dyDescent="0.2">
      <c r="A691" s="1133">
        <v>44662</v>
      </c>
      <c r="B691" s="388" t="s">
        <v>15545</v>
      </c>
      <c r="C691" s="397" t="s">
        <v>15547</v>
      </c>
      <c r="D691" s="1137"/>
      <c r="E691" s="234">
        <v>16289534.789999999</v>
      </c>
      <c r="F691" s="1138">
        <f t="shared" si="12"/>
        <v>4252561109.269999</v>
      </c>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279"/>
      <c r="AF691" s="279"/>
      <c r="AG691" s="279"/>
      <c r="AH691" s="279"/>
      <c r="AI691" s="279"/>
      <c r="AJ691" s="279"/>
      <c r="AK691" s="279"/>
      <c r="AL691" s="279"/>
      <c r="AM691" s="279"/>
      <c r="AN691" s="279"/>
      <c r="AO691" s="279"/>
      <c r="AP691" s="279"/>
      <c r="AQ691" s="279"/>
      <c r="AR691" s="279"/>
      <c r="AS691" s="279"/>
      <c r="AT691" s="279"/>
      <c r="AU691" s="279"/>
      <c r="AV691" s="279"/>
      <c r="AW691" s="279"/>
      <c r="AX691" s="279"/>
      <c r="AY691" s="279"/>
      <c r="AZ691" s="279"/>
      <c r="BA691" s="279"/>
      <c r="BB691" s="279"/>
      <c r="BC691" s="279"/>
      <c r="BD691" s="279"/>
      <c r="BE691" s="279"/>
      <c r="BF691" s="279"/>
      <c r="BG691" s="279"/>
      <c r="BH691" s="279"/>
    </row>
    <row r="692" spans="1:60" s="235" customFormat="1" ht="65.25" customHeight="1" x14ac:dyDescent="0.2">
      <c r="A692" s="1133">
        <v>44662</v>
      </c>
      <c r="B692" s="388" t="s">
        <v>15546</v>
      </c>
      <c r="C692" s="397" t="s">
        <v>15548</v>
      </c>
      <c r="D692" s="1137"/>
      <c r="E692" s="234">
        <v>4151823.72</v>
      </c>
      <c r="F692" s="1138">
        <f t="shared" si="12"/>
        <v>4248409285.5499992</v>
      </c>
      <c r="G692" s="279"/>
      <c r="H692" s="279"/>
      <c r="I692" s="279"/>
      <c r="J692" s="279"/>
      <c r="K692" s="279"/>
      <c r="L692" s="279"/>
      <c r="M692" s="279"/>
      <c r="N692" s="279"/>
      <c r="O692" s="279"/>
      <c r="P692" s="279"/>
      <c r="Q692" s="279"/>
      <c r="R692" s="279"/>
      <c r="S692" s="279"/>
      <c r="T692" s="279"/>
      <c r="U692" s="279"/>
      <c r="V692" s="279"/>
      <c r="W692" s="279"/>
      <c r="X692" s="279"/>
      <c r="Y692" s="279"/>
      <c r="Z692" s="279"/>
      <c r="AA692" s="279"/>
      <c r="AB692" s="279"/>
      <c r="AC692" s="279"/>
      <c r="AD692" s="279"/>
      <c r="AE692" s="279"/>
      <c r="AF692" s="279"/>
      <c r="AG692" s="279"/>
      <c r="AH692" s="279"/>
      <c r="AI692" s="279"/>
      <c r="AJ692" s="279"/>
      <c r="AK692" s="279"/>
      <c r="AL692" s="279"/>
      <c r="AM692" s="279"/>
      <c r="AN692" s="279"/>
      <c r="AO692" s="279"/>
      <c r="AP692" s="279"/>
      <c r="AQ692" s="279"/>
      <c r="AR692" s="279"/>
      <c r="AS692" s="279"/>
      <c r="AT692" s="279"/>
      <c r="AU692" s="279"/>
      <c r="AV692" s="279"/>
      <c r="AW692" s="279"/>
      <c r="AX692" s="279"/>
      <c r="AY692" s="279"/>
      <c r="AZ692" s="279"/>
      <c r="BA692" s="279"/>
      <c r="BB692" s="279"/>
      <c r="BC692" s="279"/>
      <c r="BD692" s="279"/>
      <c r="BE692" s="279"/>
      <c r="BF692" s="279"/>
      <c r="BG692" s="279"/>
      <c r="BH692" s="279"/>
    </row>
    <row r="693" spans="1:60" s="235" customFormat="1" ht="51" customHeight="1" x14ac:dyDescent="0.2">
      <c r="A693" s="1133">
        <v>44663</v>
      </c>
      <c r="B693" s="388" t="s">
        <v>15715</v>
      </c>
      <c r="C693" s="397" t="s">
        <v>15718</v>
      </c>
      <c r="D693" s="1137"/>
      <c r="E693" s="234">
        <v>543732.31999999995</v>
      </c>
      <c r="F693" s="1138">
        <f t="shared" si="12"/>
        <v>4247865553.2299991</v>
      </c>
      <c r="G693" s="279"/>
      <c r="H693" s="279"/>
      <c r="I693" s="279"/>
      <c r="J693" s="279"/>
      <c r="K693" s="279"/>
      <c r="L693" s="279"/>
      <c r="M693" s="279"/>
      <c r="N693" s="279"/>
      <c r="O693" s="279"/>
      <c r="P693" s="279"/>
      <c r="Q693" s="279"/>
      <c r="R693" s="279"/>
      <c r="S693" s="279"/>
      <c r="T693" s="279"/>
      <c r="U693" s="279"/>
      <c r="V693" s="279"/>
      <c r="W693" s="279"/>
      <c r="X693" s="279"/>
      <c r="Y693" s="279"/>
      <c r="Z693" s="279"/>
      <c r="AA693" s="279"/>
      <c r="AB693" s="279"/>
      <c r="AC693" s="279"/>
      <c r="AD693" s="279"/>
      <c r="AE693" s="279"/>
      <c r="AF693" s="279"/>
      <c r="AG693" s="279"/>
      <c r="AH693" s="279"/>
      <c r="AI693" s="279"/>
      <c r="AJ693" s="279"/>
      <c r="AK693" s="279"/>
      <c r="AL693" s="279"/>
      <c r="AM693" s="279"/>
      <c r="AN693" s="279"/>
      <c r="AO693" s="279"/>
      <c r="AP693" s="279"/>
      <c r="AQ693" s="279"/>
      <c r="AR693" s="279"/>
      <c r="AS693" s="279"/>
      <c r="AT693" s="279"/>
      <c r="AU693" s="279"/>
      <c r="AV693" s="279"/>
      <c r="AW693" s="279"/>
      <c r="AX693" s="279"/>
      <c r="AY693" s="279"/>
      <c r="AZ693" s="279"/>
      <c r="BA693" s="279"/>
      <c r="BB693" s="279"/>
      <c r="BC693" s="279"/>
      <c r="BD693" s="279"/>
      <c r="BE693" s="279"/>
      <c r="BF693" s="279"/>
      <c r="BG693" s="279"/>
      <c r="BH693" s="279"/>
    </row>
    <row r="694" spans="1:60" s="235" customFormat="1" ht="41.25" customHeight="1" x14ac:dyDescent="0.2">
      <c r="A694" s="1133">
        <v>44669</v>
      </c>
      <c r="B694" s="388" t="s">
        <v>15716</v>
      </c>
      <c r="C694" s="397" t="s">
        <v>15719</v>
      </c>
      <c r="D694" s="1137"/>
      <c r="E694" s="234">
        <v>2804244.35</v>
      </c>
      <c r="F694" s="1138">
        <f t="shared" si="12"/>
        <v>4245061308.8799992</v>
      </c>
      <c r="G694" s="279"/>
      <c r="H694" s="279"/>
      <c r="I694" s="279"/>
      <c r="J694" s="279"/>
      <c r="K694" s="279"/>
      <c r="L694" s="279"/>
      <c r="M694" s="279"/>
      <c r="N694" s="279"/>
      <c r="O694" s="279"/>
      <c r="P694" s="279"/>
      <c r="Q694" s="279"/>
      <c r="R694" s="279"/>
      <c r="S694" s="279"/>
      <c r="T694" s="279"/>
      <c r="U694" s="279"/>
      <c r="V694" s="279"/>
      <c r="W694" s="279"/>
      <c r="X694" s="279"/>
      <c r="Y694" s="279"/>
      <c r="Z694" s="279"/>
      <c r="AA694" s="279"/>
      <c r="AB694" s="279"/>
      <c r="AC694" s="279"/>
      <c r="AD694" s="279"/>
      <c r="AE694" s="279"/>
      <c r="AF694" s="279"/>
      <c r="AG694" s="279"/>
      <c r="AH694" s="279"/>
      <c r="AI694" s="279"/>
      <c r="AJ694" s="279"/>
      <c r="AK694" s="279"/>
      <c r="AL694" s="279"/>
      <c r="AM694" s="279"/>
      <c r="AN694" s="279"/>
      <c r="AO694" s="279"/>
      <c r="AP694" s="279"/>
      <c r="AQ694" s="279"/>
      <c r="AR694" s="279"/>
      <c r="AS694" s="279"/>
      <c r="AT694" s="279"/>
      <c r="AU694" s="279"/>
      <c r="AV694" s="279"/>
      <c r="AW694" s="279"/>
      <c r="AX694" s="279"/>
      <c r="AY694" s="279"/>
      <c r="AZ694" s="279"/>
      <c r="BA694" s="279"/>
      <c r="BB694" s="279"/>
      <c r="BC694" s="279"/>
      <c r="BD694" s="279"/>
      <c r="BE694" s="279"/>
      <c r="BF694" s="279"/>
      <c r="BG694" s="279"/>
      <c r="BH694" s="279"/>
    </row>
    <row r="695" spans="1:60" s="235" customFormat="1" ht="48" customHeight="1" x14ac:dyDescent="0.2">
      <c r="A695" s="1133">
        <v>44670</v>
      </c>
      <c r="B695" s="388" t="s">
        <v>15717</v>
      </c>
      <c r="C695" s="397" t="s">
        <v>15720</v>
      </c>
      <c r="D695" s="1137"/>
      <c r="E695" s="234">
        <v>9125941.5099999998</v>
      </c>
      <c r="F695" s="1138">
        <f t="shared" si="12"/>
        <v>4235935367.3699989</v>
      </c>
      <c r="G695" s="279"/>
      <c r="H695" s="279"/>
      <c r="I695" s="279"/>
      <c r="J695" s="279"/>
      <c r="K695" s="279"/>
      <c r="L695" s="279"/>
      <c r="M695" s="279"/>
      <c r="N695" s="279"/>
      <c r="O695" s="279"/>
      <c r="P695" s="279"/>
      <c r="Q695" s="279"/>
      <c r="R695" s="279"/>
      <c r="S695" s="279"/>
      <c r="T695" s="279"/>
      <c r="U695" s="279"/>
      <c r="V695" s="279"/>
      <c r="W695" s="279"/>
      <c r="X695" s="279"/>
      <c r="Y695" s="279"/>
      <c r="Z695" s="279"/>
      <c r="AA695" s="279"/>
      <c r="AB695" s="279"/>
      <c r="AC695" s="279"/>
      <c r="AD695" s="279"/>
      <c r="AE695" s="279"/>
      <c r="AF695" s="279"/>
      <c r="AG695" s="279"/>
      <c r="AH695" s="279"/>
      <c r="AI695" s="279"/>
      <c r="AJ695" s="279"/>
      <c r="AK695" s="279"/>
      <c r="AL695" s="279"/>
      <c r="AM695" s="279"/>
      <c r="AN695" s="279"/>
      <c r="AO695" s="279"/>
      <c r="AP695" s="279"/>
      <c r="AQ695" s="279"/>
      <c r="AR695" s="279"/>
      <c r="AS695" s="279"/>
      <c r="AT695" s="279"/>
      <c r="AU695" s="279"/>
      <c r="AV695" s="279"/>
      <c r="AW695" s="279"/>
      <c r="AX695" s="279"/>
      <c r="AY695" s="279"/>
      <c r="AZ695" s="279"/>
      <c r="BA695" s="279"/>
      <c r="BB695" s="279"/>
      <c r="BC695" s="279"/>
      <c r="BD695" s="279"/>
      <c r="BE695" s="279"/>
      <c r="BF695" s="279"/>
      <c r="BG695" s="279"/>
      <c r="BH695" s="279"/>
    </row>
    <row r="696" spans="1:60" s="235" customFormat="1" ht="32.25" customHeight="1" x14ac:dyDescent="0.2">
      <c r="A696" s="1133">
        <v>44678</v>
      </c>
      <c r="B696" s="388" t="s">
        <v>15828</v>
      </c>
      <c r="C696" s="397" t="s">
        <v>15830</v>
      </c>
      <c r="D696" s="1137"/>
      <c r="E696" s="234">
        <v>22577807.420000002</v>
      </c>
      <c r="F696" s="1138">
        <f t="shared" si="12"/>
        <v>4213357559.9499989</v>
      </c>
      <c r="G696" s="279"/>
      <c r="H696" s="279"/>
      <c r="I696" s="279"/>
      <c r="J696" s="279"/>
      <c r="K696" s="279"/>
      <c r="L696" s="279"/>
      <c r="M696" s="279"/>
      <c r="N696" s="279"/>
      <c r="O696" s="279"/>
      <c r="P696" s="279"/>
      <c r="Q696" s="279"/>
      <c r="R696" s="279"/>
      <c r="S696" s="279"/>
      <c r="T696" s="279"/>
      <c r="U696" s="279"/>
      <c r="V696" s="279"/>
      <c r="W696" s="279"/>
      <c r="X696" s="279"/>
      <c r="Y696" s="279"/>
      <c r="Z696" s="279"/>
      <c r="AA696" s="279"/>
      <c r="AB696" s="279"/>
      <c r="AC696" s="279"/>
      <c r="AD696" s="279"/>
      <c r="AE696" s="279"/>
      <c r="AF696" s="279"/>
      <c r="AG696" s="279"/>
      <c r="AH696" s="279"/>
      <c r="AI696" s="279"/>
      <c r="AJ696" s="279"/>
      <c r="AK696" s="279"/>
      <c r="AL696" s="279"/>
      <c r="AM696" s="279"/>
      <c r="AN696" s="279"/>
      <c r="AO696" s="279"/>
      <c r="AP696" s="279"/>
      <c r="AQ696" s="279"/>
      <c r="AR696" s="279"/>
      <c r="AS696" s="279"/>
      <c r="AT696" s="279"/>
      <c r="AU696" s="279"/>
      <c r="AV696" s="279"/>
      <c r="AW696" s="279"/>
      <c r="AX696" s="279"/>
      <c r="AY696" s="279"/>
      <c r="AZ696" s="279"/>
      <c r="BA696" s="279"/>
      <c r="BB696" s="279"/>
      <c r="BC696" s="279"/>
      <c r="BD696" s="279"/>
      <c r="BE696" s="279"/>
      <c r="BF696" s="279"/>
      <c r="BG696" s="279"/>
      <c r="BH696" s="279"/>
    </row>
    <row r="697" spans="1:60" s="235" customFormat="1" ht="56.25" customHeight="1" x14ac:dyDescent="0.2">
      <c r="A697" s="1133">
        <v>44679</v>
      </c>
      <c r="B697" s="388" t="s">
        <v>15829</v>
      </c>
      <c r="C697" s="397" t="s">
        <v>15831</v>
      </c>
      <c r="D697" s="1139"/>
      <c r="E697" s="234">
        <v>2194539.0499999998</v>
      </c>
      <c r="F697" s="1138">
        <f t="shared" si="12"/>
        <v>4211163020.8999987</v>
      </c>
      <c r="G697" s="279"/>
      <c r="H697" s="279"/>
      <c r="I697" s="279"/>
      <c r="J697" s="279"/>
      <c r="K697" s="279"/>
      <c r="L697" s="279"/>
      <c r="M697" s="279"/>
      <c r="N697" s="279"/>
      <c r="O697" s="279"/>
      <c r="P697" s="279"/>
      <c r="Q697" s="279"/>
      <c r="R697" s="279"/>
      <c r="S697" s="279"/>
      <c r="T697" s="279"/>
      <c r="U697" s="279"/>
      <c r="V697" s="279"/>
      <c r="W697" s="279"/>
      <c r="X697" s="279"/>
      <c r="Y697" s="279"/>
      <c r="Z697" s="279"/>
      <c r="AA697" s="279"/>
      <c r="AB697" s="279"/>
      <c r="AC697" s="279"/>
      <c r="AD697" s="279"/>
      <c r="AE697" s="279"/>
      <c r="AF697" s="279"/>
      <c r="AG697" s="279"/>
      <c r="AH697" s="279"/>
      <c r="AI697" s="279"/>
      <c r="AJ697" s="279"/>
      <c r="AK697" s="279"/>
      <c r="AL697" s="279"/>
      <c r="AM697" s="279"/>
      <c r="AN697" s="279"/>
      <c r="AO697" s="279"/>
      <c r="AP697" s="279"/>
      <c r="AQ697" s="279"/>
      <c r="AR697" s="279"/>
      <c r="AS697" s="279"/>
      <c r="AT697" s="279"/>
      <c r="AU697" s="279"/>
      <c r="AV697" s="279"/>
      <c r="AW697" s="279"/>
      <c r="AX697" s="279"/>
      <c r="AY697" s="279"/>
      <c r="AZ697" s="279"/>
      <c r="BA697" s="279"/>
      <c r="BB697" s="279"/>
      <c r="BC697" s="279"/>
      <c r="BD697" s="279"/>
      <c r="BE697" s="279"/>
      <c r="BF697" s="279"/>
      <c r="BG697" s="279"/>
      <c r="BH697" s="279"/>
    </row>
    <row r="698" spans="1:60" s="235" customFormat="1" ht="40.5" customHeight="1" x14ac:dyDescent="0.2">
      <c r="A698" s="1133">
        <v>44680</v>
      </c>
      <c r="B698" s="388" t="s">
        <v>15853</v>
      </c>
      <c r="C698" s="397" t="s">
        <v>15859</v>
      </c>
      <c r="D698" s="1137"/>
      <c r="E698" s="234">
        <v>1856686.59</v>
      </c>
      <c r="F698" s="1138">
        <f t="shared" si="12"/>
        <v>4209306334.3099985</v>
      </c>
      <c r="G698" s="279"/>
      <c r="H698" s="279"/>
      <c r="I698" s="279"/>
      <c r="J698" s="279"/>
      <c r="K698" s="279"/>
      <c r="L698" s="279"/>
      <c r="M698" s="279"/>
      <c r="N698" s="279"/>
      <c r="O698" s="279"/>
      <c r="P698" s="279"/>
      <c r="Q698" s="279"/>
      <c r="R698" s="279"/>
      <c r="S698" s="279"/>
      <c r="T698" s="279"/>
      <c r="U698" s="279"/>
      <c r="V698" s="279"/>
      <c r="W698" s="279"/>
      <c r="X698" s="279"/>
      <c r="Y698" s="279"/>
      <c r="Z698" s="279"/>
      <c r="AA698" s="279"/>
      <c r="AB698" s="279"/>
      <c r="AC698" s="279"/>
      <c r="AD698" s="279"/>
      <c r="AE698" s="279"/>
      <c r="AF698" s="279"/>
      <c r="AG698" s="279"/>
      <c r="AH698" s="279"/>
      <c r="AI698" s="279"/>
      <c r="AJ698" s="279"/>
      <c r="AK698" s="279"/>
      <c r="AL698" s="279"/>
      <c r="AM698" s="279"/>
      <c r="AN698" s="279"/>
      <c r="AO698" s="279"/>
      <c r="AP698" s="279"/>
      <c r="AQ698" s="279"/>
      <c r="AR698" s="279"/>
      <c r="AS698" s="279"/>
      <c r="AT698" s="279"/>
      <c r="AU698" s="279"/>
      <c r="AV698" s="279"/>
      <c r="AW698" s="279"/>
      <c r="AX698" s="279"/>
      <c r="AY698" s="279"/>
      <c r="AZ698" s="279"/>
      <c r="BA698" s="279"/>
      <c r="BB698" s="279"/>
      <c r="BC698" s="279"/>
      <c r="BD698" s="279"/>
      <c r="BE698" s="279"/>
      <c r="BF698" s="279"/>
      <c r="BG698" s="279"/>
      <c r="BH698" s="279"/>
    </row>
    <row r="699" spans="1:60" s="235" customFormat="1" ht="42" customHeight="1" x14ac:dyDescent="0.2">
      <c r="A699" s="1133">
        <v>44680</v>
      </c>
      <c r="B699" s="388" t="s">
        <v>15854</v>
      </c>
      <c r="C699" s="397" t="s">
        <v>15860</v>
      </c>
      <c r="D699" s="1137"/>
      <c r="E699" s="234">
        <v>4096944.26</v>
      </c>
      <c r="F699" s="1138">
        <f t="shared" si="12"/>
        <v>4205209390.0499983</v>
      </c>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279"/>
      <c r="AF699" s="279"/>
      <c r="AG699" s="279"/>
      <c r="AH699" s="279"/>
      <c r="AI699" s="279"/>
      <c r="AJ699" s="279"/>
      <c r="AK699" s="279"/>
      <c r="AL699" s="279"/>
      <c r="AM699" s="279"/>
      <c r="AN699" s="279"/>
      <c r="AO699" s="279"/>
      <c r="AP699" s="279"/>
      <c r="AQ699" s="279"/>
      <c r="AR699" s="279"/>
      <c r="AS699" s="279"/>
      <c r="AT699" s="279"/>
      <c r="AU699" s="279"/>
      <c r="AV699" s="279"/>
      <c r="AW699" s="279"/>
      <c r="AX699" s="279"/>
      <c r="AY699" s="279"/>
      <c r="AZ699" s="279"/>
      <c r="BA699" s="279"/>
      <c r="BB699" s="279"/>
      <c r="BC699" s="279"/>
      <c r="BD699" s="279"/>
      <c r="BE699" s="279"/>
      <c r="BF699" s="279"/>
      <c r="BG699" s="279"/>
      <c r="BH699" s="279"/>
    </row>
    <row r="700" spans="1:60" s="235" customFormat="1" ht="42" customHeight="1" x14ac:dyDescent="0.2">
      <c r="A700" s="1133">
        <v>44680</v>
      </c>
      <c r="B700" s="388" t="s">
        <v>15855</v>
      </c>
      <c r="C700" s="397" t="s">
        <v>15861</v>
      </c>
      <c r="D700" s="1137"/>
      <c r="E700" s="234">
        <v>1764266.06</v>
      </c>
      <c r="F700" s="1138">
        <f t="shared" si="12"/>
        <v>4203445123.9899983</v>
      </c>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279"/>
      <c r="AF700" s="279"/>
      <c r="AG700" s="279"/>
      <c r="AH700" s="279"/>
      <c r="AI700" s="279"/>
      <c r="AJ700" s="279"/>
      <c r="AK700" s="279"/>
      <c r="AL700" s="279"/>
      <c r="AM700" s="279"/>
      <c r="AN700" s="279"/>
      <c r="AO700" s="279"/>
      <c r="AP700" s="279"/>
      <c r="AQ700" s="279"/>
      <c r="AR700" s="279"/>
      <c r="AS700" s="279"/>
      <c r="AT700" s="279"/>
      <c r="AU700" s="279"/>
      <c r="AV700" s="279"/>
      <c r="AW700" s="279"/>
      <c r="AX700" s="279"/>
      <c r="AY700" s="279"/>
      <c r="AZ700" s="279"/>
      <c r="BA700" s="279"/>
      <c r="BB700" s="279"/>
      <c r="BC700" s="279"/>
      <c r="BD700" s="279"/>
      <c r="BE700" s="279"/>
      <c r="BF700" s="279"/>
      <c r="BG700" s="279"/>
      <c r="BH700" s="279"/>
    </row>
    <row r="701" spans="1:60" s="235" customFormat="1" ht="42" customHeight="1" x14ac:dyDescent="0.2">
      <c r="A701" s="1133">
        <v>44680</v>
      </c>
      <c r="B701" s="388" t="s">
        <v>15856</v>
      </c>
      <c r="C701" s="397" t="s">
        <v>15862</v>
      </c>
      <c r="D701" s="1137"/>
      <c r="E701" s="234">
        <v>1567881.44</v>
      </c>
      <c r="F701" s="1138">
        <f t="shared" si="12"/>
        <v>4201877242.5499983</v>
      </c>
      <c r="G701" s="279"/>
      <c r="H701" s="279"/>
      <c r="I701" s="279"/>
      <c r="J701" s="279"/>
      <c r="K701" s="279"/>
      <c r="L701" s="279"/>
      <c r="M701" s="279"/>
      <c r="N701" s="279"/>
      <c r="O701" s="279"/>
      <c r="P701" s="279"/>
      <c r="Q701" s="279"/>
      <c r="R701" s="279"/>
      <c r="S701" s="279"/>
      <c r="T701" s="279"/>
      <c r="U701" s="279"/>
      <c r="V701" s="279"/>
      <c r="W701" s="279"/>
      <c r="X701" s="279"/>
      <c r="Y701" s="279"/>
      <c r="Z701" s="279"/>
      <c r="AA701" s="279"/>
      <c r="AB701" s="279"/>
      <c r="AC701" s="279"/>
      <c r="AD701" s="279"/>
      <c r="AE701" s="279"/>
      <c r="AF701" s="279"/>
      <c r="AG701" s="279"/>
      <c r="AH701" s="279"/>
      <c r="AI701" s="279"/>
      <c r="AJ701" s="279"/>
      <c r="AK701" s="279"/>
      <c r="AL701" s="279"/>
      <c r="AM701" s="279"/>
      <c r="AN701" s="279"/>
      <c r="AO701" s="279"/>
      <c r="AP701" s="279"/>
      <c r="AQ701" s="279"/>
      <c r="AR701" s="279"/>
      <c r="AS701" s="279"/>
      <c r="AT701" s="279"/>
      <c r="AU701" s="279"/>
      <c r="AV701" s="279"/>
      <c r="AW701" s="279"/>
      <c r="AX701" s="279"/>
      <c r="AY701" s="279"/>
      <c r="AZ701" s="279"/>
      <c r="BA701" s="279"/>
      <c r="BB701" s="279"/>
      <c r="BC701" s="279"/>
      <c r="BD701" s="279"/>
      <c r="BE701" s="279"/>
      <c r="BF701" s="279"/>
      <c r="BG701" s="279"/>
      <c r="BH701" s="279"/>
    </row>
    <row r="702" spans="1:60" s="235" customFormat="1" ht="42" customHeight="1" x14ac:dyDescent="0.2">
      <c r="A702" s="1133">
        <v>44680</v>
      </c>
      <c r="B702" s="388" t="s">
        <v>15857</v>
      </c>
      <c r="C702" s="397" t="s">
        <v>15863</v>
      </c>
      <c r="D702" s="1137"/>
      <c r="E702" s="234">
        <v>2181185.67</v>
      </c>
      <c r="F702" s="1138">
        <f t="shared" si="12"/>
        <v>4199696056.8799982</v>
      </c>
      <c r="G702" s="279"/>
      <c r="H702" s="279"/>
      <c r="I702" s="279"/>
      <c r="J702" s="279"/>
      <c r="K702" s="279"/>
      <c r="L702" s="279"/>
      <c r="M702" s="279"/>
      <c r="N702" s="279"/>
      <c r="O702" s="279"/>
      <c r="P702" s="279"/>
      <c r="Q702" s="279"/>
      <c r="R702" s="279"/>
      <c r="S702" s="279"/>
      <c r="T702" s="279"/>
      <c r="U702" s="279"/>
      <c r="V702" s="279"/>
      <c r="W702" s="279"/>
      <c r="X702" s="279"/>
      <c r="Y702" s="279"/>
      <c r="Z702" s="279"/>
      <c r="AA702" s="279"/>
      <c r="AB702" s="279"/>
      <c r="AC702" s="279"/>
      <c r="AD702" s="279"/>
      <c r="AE702" s="279"/>
      <c r="AF702" s="279"/>
      <c r="AG702" s="279"/>
      <c r="AH702" s="279"/>
      <c r="AI702" s="279"/>
      <c r="AJ702" s="279"/>
      <c r="AK702" s="279"/>
      <c r="AL702" s="279"/>
      <c r="AM702" s="279"/>
      <c r="AN702" s="279"/>
      <c r="AO702" s="279"/>
      <c r="AP702" s="279"/>
      <c r="AQ702" s="279"/>
      <c r="AR702" s="279"/>
      <c r="AS702" s="279"/>
      <c r="AT702" s="279"/>
      <c r="AU702" s="279"/>
      <c r="AV702" s="279"/>
      <c r="AW702" s="279"/>
      <c r="AX702" s="279"/>
      <c r="AY702" s="279"/>
      <c r="AZ702" s="279"/>
      <c r="BA702" s="279"/>
      <c r="BB702" s="279"/>
      <c r="BC702" s="279"/>
      <c r="BD702" s="279"/>
      <c r="BE702" s="279"/>
      <c r="BF702" s="279"/>
      <c r="BG702" s="279"/>
      <c r="BH702" s="279"/>
    </row>
    <row r="703" spans="1:60" s="235" customFormat="1" ht="42" customHeight="1" x14ac:dyDescent="0.2">
      <c r="A703" s="1133">
        <v>44680</v>
      </c>
      <c r="B703" s="388" t="s">
        <v>15858</v>
      </c>
      <c r="C703" s="397" t="s">
        <v>15864</v>
      </c>
      <c r="D703" s="1137"/>
      <c r="E703" s="380">
        <v>2331462.66</v>
      </c>
      <c r="F703" s="1109">
        <f t="shared" si="12"/>
        <v>4197364594.2199984</v>
      </c>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279"/>
      <c r="AE703" s="279"/>
      <c r="AF703" s="279"/>
      <c r="AG703" s="279"/>
      <c r="AH703" s="279"/>
      <c r="AI703" s="279"/>
      <c r="AJ703" s="279"/>
      <c r="AK703" s="279"/>
      <c r="AL703" s="279"/>
      <c r="AM703" s="279"/>
      <c r="AN703" s="279"/>
      <c r="AO703" s="279"/>
      <c r="AP703" s="279"/>
      <c r="AQ703" s="279"/>
      <c r="AR703" s="279"/>
      <c r="AS703" s="279"/>
      <c r="AT703" s="279"/>
      <c r="AU703" s="279"/>
      <c r="AV703" s="279"/>
      <c r="AW703" s="279"/>
      <c r="AX703" s="279"/>
      <c r="AY703" s="279"/>
      <c r="AZ703" s="279"/>
      <c r="BA703" s="279"/>
      <c r="BB703" s="279"/>
      <c r="BC703" s="279"/>
      <c r="BD703" s="279"/>
      <c r="BE703" s="279"/>
      <c r="BF703" s="279"/>
      <c r="BG703" s="279"/>
      <c r="BH703" s="279"/>
    </row>
    <row r="704" spans="1:60" ht="15" customHeight="1" x14ac:dyDescent="0.2">
      <c r="A704" s="59"/>
      <c r="B704" s="7"/>
      <c r="C704" s="31"/>
      <c r="D704" s="74"/>
      <c r="E704" s="1134"/>
      <c r="F704" s="112"/>
    </row>
    <row r="705" spans="1:6" ht="15" customHeight="1" x14ac:dyDescent="0.2">
      <c r="A705" s="59"/>
      <c r="B705" s="7"/>
      <c r="C705" s="31"/>
      <c r="D705" s="74"/>
      <c r="E705" s="1134"/>
      <c r="F705" s="116"/>
    </row>
    <row r="706" spans="1:6" ht="15" customHeight="1" x14ac:dyDescent="0.2">
      <c r="A706" s="59"/>
      <c r="B706" s="7"/>
      <c r="C706" s="31"/>
      <c r="D706" s="74"/>
      <c r="E706" s="283"/>
      <c r="F706" s="116"/>
    </row>
    <row r="707" spans="1:6" ht="15" customHeight="1" x14ac:dyDescent="0.2">
      <c r="A707" s="59"/>
      <c r="B707" s="7"/>
      <c r="C707" s="31"/>
      <c r="D707" s="74"/>
      <c r="E707" s="283"/>
      <c r="F707" s="116"/>
    </row>
    <row r="708" spans="1:6" ht="15" customHeight="1" x14ac:dyDescent="0.2">
      <c r="A708" s="59"/>
      <c r="B708" s="7"/>
      <c r="C708" s="31"/>
      <c r="D708" s="74"/>
      <c r="E708" s="283"/>
      <c r="F708" s="116"/>
    </row>
    <row r="709" spans="1:6" ht="15" customHeight="1" x14ac:dyDescent="0.2">
      <c r="A709" s="59"/>
      <c r="B709" s="7"/>
      <c r="C709" s="31"/>
      <c r="D709" s="74"/>
      <c r="E709" s="283"/>
      <c r="F709" s="116"/>
    </row>
    <row r="710" spans="1:6" ht="15" customHeight="1" x14ac:dyDescent="0.2">
      <c r="A710" s="59"/>
      <c r="B710" s="7"/>
      <c r="C710" s="31"/>
      <c r="D710" s="74"/>
      <c r="E710" s="283"/>
      <c r="F710" s="116"/>
    </row>
    <row r="711" spans="1:6" ht="15" customHeight="1" x14ac:dyDescent="0.2">
      <c r="A711" s="59"/>
      <c r="B711" s="7"/>
      <c r="C711" s="31"/>
      <c r="D711" s="74"/>
      <c r="E711" s="283"/>
      <c r="F711" s="116"/>
    </row>
    <row r="712" spans="1:6" ht="15" customHeight="1" x14ac:dyDescent="0.2">
      <c r="A712" s="59"/>
      <c r="B712" s="7"/>
      <c r="C712" s="31"/>
      <c r="D712" s="74"/>
      <c r="E712" s="283"/>
      <c r="F712" s="116"/>
    </row>
    <row r="713" spans="1:6" ht="15" customHeight="1" x14ac:dyDescent="0.2">
      <c r="A713" s="832"/>
      <c r="B713" s="19"/>
      <c r="C713" s="833"/>
      <c r="D713" s="69"/>
      <c r="E713" s="834"/>
      <c r="F713" s="112"/>
    </row>
    <row r="714" spans="1:6" ht="15" customHeight="1" x14ac:dyDescent="0.2"/>
    <row r="715" spans="1:6" ht="15" customHeight="1" x14ac:dyDescent="0.2"/>
    <row r="716" spans="1:6" ht="15" customHeight="1" x14ac:dyDescent="0.2"/>
    <row r="717" spans="1:6" ht="15" customHeight="1" x14ac:dyDescent="0.2"/>
    <row r="721" spans="7:7" x14ac:dyDescent="0.2">
      <c r="G721" s="14" t="s">
        <v>37</v>
      </c>
    </row>
  </sheetData>
  <mergeCells count="48">
    <mergeCell ref="A683:E683"/>
    <mergeCell ref="A676:F676"/>
    <mergeCell ref="A677:F677"/>
    <mergeCell ref="A678:F678"/>
    <mergeCell ref="A679:F679"/>
    <mergeCell ref="A682:F682"/>
    <mergeCell ref="A489:F489"/>
    <mergeCell ref="A502:F502"/>
    <mergeCell ref="A504:F504"/>
    <mergeCell ref="A558:E558"/>
    <mergeCell ref="A526:E526"/>
    <mergeCell ref="A522:F522"/>
    <mergeCell ref="A520:F520"/>
    <mergeCell ref="A521:F521"/>
    <mergeCell ref="A523:F523"/>
    <mergeCell ref="A525:F525"/>
    <mergeCell ref="A552:F552"/>
    <mergeCell ref="A553:F553"/>
    <mergeCell ref="A554:F554"/>
    <mergeCell ref="A555:F555"/>
    <mergeCell ref="A557:F557"/>
    <mergeCell ref="A505:E505"/>
    <mergeCell ref="A446:E446"/>
    <mergeCell ref="A484:F484"/>
    <mergeCell ref="A485:F485"/>
    <mergeCell ref="A486:F486"/>
    <mergeCell ref="A487:F487"/>
    <mergeCell ref="A440:F440"/>
    <mergeCell ref="A441:F441"/>
    <mergeCell ref="A442:F442"/>
    <mergeCell ref="A443:F443"/>
    <mergeCell ref="A445:F445"/>
    <mergeCell ref="A499:F499"/>
    <mergeCell ref="A500:F500"/>
    <mergeCell ref="A501:F501"/>
    <mergeCell ref="A322:E322"/>
    <mergeCell ref="A1:F1"/>
    <mergeCell ref="A2:F2"/>
    <mergeCell ref="A3:F3"/>
    <mergeCell ref="A4:F4"/>
    <mergeCell ref="A6:F6"/>
    <mergeCell ref="A7:E7"/>
    <mergeCell ref="A315:F315"/>
    <mergeCell ref="A316:F316"/>
    <mergeCell ref="A317:F317"/>
    <mergeCell ref="A318:F318"/>
    <mergeCell ref="A320:F321"/>
    <mergeCell ref="A490:E490"/>
  </mergeCells>
  <phoneticPr fontId="8" type="noConversion"/>
  <pageMargins left="0.70866141732283472" right="0.70866141732283472" top="0.74803149606299213" bottom="0.74803149606299213" header="0.31496062992125984" footer="0.31496062992125984"/>
  <pageSetup scale="71" fitToHeight="40" orientation="portrait" r:id="rId1"/>
  <headerFooter>
    <oddFooter>&amp;RPagina &amp;P de 22</oddFooter>
  </headerFooter>
  <ignoredErrors>
    <ignoredError sqref="B565:B589 B590:B597 B598:B606 B462 B464 B607:B617 B479" numberStoredAsText="1"/>
    <ignoredError sqref="F450 F329 F516"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795"/>
  <sheetViews>
    <sheetView topLeftCell="A762" zoomScaleNormal="100" workbookViewId="0">
      <selection sqref="A1:F779"/>
    </sheetView>
  </sheetViews>
  <sheetFormatPr baseColWidth="10" defaultRowHeight="11.25" x14ac:dyDescent="0.2"/>
  <cols>
    <col min="1" max="1" width="11.7109375" style="25" customWidth="1"/>
    <col min="2" max="2" width="16.28515625" style="131" customWidth="1"/>
    <col min="3" max="3" width="51.140625" style="25" customWidth="1"/>
    <col min="4" max="4" width="14.7109375" style="68" customWidth="1"/>
    <col min="5" max="5" width="16.85546875" style="106" customWidth="1"/>
    <col min="6" max="6" width="16" style="101" customWidth="1"/>
    <col min="7" max="7" width="11.42578125" style="14"/>
    <col min="8" max="8" width="13" style="14" bestFit="1" customWidth="1"/>
    <col min="9" max="60" width="11.42578125" style="14"/>
    <col min="61" max="16384" width="11.42578125" style="25"/>
  </cols>
  <sheetData>
    <row r="1" spans="1:60" ht="15" x14ac:dyDescent="0.25">
      <c r="A1" s="1171" t="s">
        <v>0</v>
      </c>
      <c r="B1" s="1171"/>
      <c r="C1" s="1171"/>
      <c r="D1" s="1171"/>
      <c r="E1" s="1171"/>
      <c r="F1" s="1171"/>
    </row>
    <row r="2" spans="1:60" ht="15" x14ac:dyDescent="0.25">
      <c r="A2" s="1171" t="s">
        <v>1</v>
      </c>
      <c r="B2" s="1171"/>
      <c r="C2" s="1171"/>
      <c r="D2" s="1171"/>
      <c r="E2" s="1171"/>
      <c r="F2" s="1171"/>
    </row>
    <row r="3" spans="1:60" ht="15" customHeight="1" x14ac:dyDescent="0.25">
      <c r="A3" s="1173" t="s">
        <v>15867</v>
      </c>
      <c r="B3" s="1173"/>
      <c r="C3" s="1173"/>
      <c r="D3" s="1173"/>
      <c r="E3" s="1173"/>
      <c r="F3" s="1173"/>
    </row>
    <row r="4" spans="1:60" ht="15" customHeight="1" x14ac:dyDescent="0.25">
      <c r="A4" s="1173" t="s">
        <v>2</v>
      </c>
      <c r="B4" s="1173"/>
      <c r="C4" s="1173"/>
      <c r="D4" s="1173"/>
      <c r="E4" s="1173"/>
      <c r="F4" s="1173"/>
    </row>
    <row r="5" spans="1:60" ht="15" x14ac:dyDescent="0.25">
      <c r="A5" s="626"/>
      <c r="B5" s="627"/>
      <c r="C5" s="628"/>
      <c r="D5" s="629"/>
      <c r="E5" s="630"/>
      <c r="F5" s="631"/>
      <c r="G5" s="966"/>
    </row>
    <row r="6" spans="1:60" ht="33" customHeight="1" x14ac:dyDescent="0.2">
      <c r="A6" s="1306" t="s">
        <v>3</v>
      </c>
      <c r="B6" s="1307"/>
      <c r="C6" s="1307"/>
      <c r="D6" s="1307"/>
      <c r="E6" s="1307"/>
      <c r="F6" s="1308"/>
      <c r="G6" s="966"/>
    </row>
    <row r="7" spans="1:60" ht="30" customHeight="1" x14ac:dyDescent="0.2">
      <c r="A7" s="1306" t="s">
        <v>4</v>
      </c>
      <c r="B7" s="1307"/>
      <c r="C7" s="1307"/>
      <c r="D7" s="1307"/>
      <c r="E7" s="1308"/>
      <c r="F7" s="718">
        <v>178742109.81</v>
      </c>
    </row>
    <row r="8" spans="1:60" ht="12" x14ac:dyDescent="0.2">
      <c r="A8" s="1151" t="s">
        <v>5</v>
      </c>
      <c r="B8" s="1151" t="s">
        <v>6</v>
      </c>
      <c r="C8" s="1151" t="s">
        <v>7</v>
      </c>
      <c r="D8" s="1151" t="s">
        <v>8</v>
      </c>
      <c r="E8" s="1151" t="s">
        <v>9</v>
      </c>
      <c r="F8" s="1151" t="s">
        <v>6180</v>
      </c>
    </row>
    <row r="9" spans="1:60" ht="15" customHeight="1" x14ac:dyDescent="0.2">
      <c r="A9" s="87"/>
      <c r="B9" s="1"/>
      <c r="C9" s="2" t="s">
        <v>11</v>
      </c>
      <c r="D9" s="40">
        <v>63626486.850000001</v>
      </c>
      <c r="E9" s="40"/>
      <c r="F9" s="494">
        <f>F7+D9</f>
        <v>242368596.66</v>
      </c>
    </row>
    <row r="10" spans="1:60" ht="15" customHeight="1" x14ac:dyDescent="0.2">
      <c r="A10" s="87"/>
      <c r="B10" s="1"/>
      <c r="C10" s="3" t="s">
        <v>12</v>
      </c>
      <c r="D10" s="40">
        <v>9181834.3300000001</v>
      </c>
      <c r="E10" s="40"/>
      <c r="F10" s="494">
        <f>F9+D10</f>
        <v>251550430.99000001</v>
      </c>
    </row>
    <row r="11" spans="1:60" ht="15" customHeight="1" x14ac:dyDescent="0.2">
      <c r="A11" s="87"/>
      <c r="B11" s="1"/>
      <c r="C11" s="2" t="s">
        <v>13</v>
      </c>
      <c r="D11" s="1003">
        <v>169582.56</v>
      </c>
      <c r="E11" s="40"/>
      <c r="F11" s="494">
        <f>F10+D11</f>
        <v>251720013.55000001</v>
      </c>
    </row>
    <row r="12" spans="1:60" ht="15" customHeight="1" x14ac:dyDescent="0.2">
      <c r="A12" s="87"/>
      <c r="B12" s="1"/>
      <c r="C12" s="4" t="s">
        <v>31</v>
      </c>
      <c r="D12" s="41"/>
      <c r="E12" s="41"/>
      <c r="F12" s="494">
        <f>F11+D12</f>
        <v>251720013.55000001</v>
      </c>
    </row>
    <row r="13" spans="1:60" ht="15" customHeight="1" x14ac:dyDescent="0.2">
      <c r="A13" s="87"/>
      <c r="B13" s="1"/>
      <c r="C13" s="3" t="s">
        <v>12</v>
      </c>
      <c r="D13" s="62"/>
      <c r="E13" s="40">
        <v>4000000</v>
      </c>
      <c r="F13" s="494">
        <f>F12-E13</f>
        <v>247720013.55000001</v>
      </c>
    </row>
    <row r="14" spans="1:60" s="235" customFormat="1" ht="15" customHeight="1" x14ac:dyDescent="0.2">
      <c r="A14" s="1106"/>
      <c r="B14" s="359"/>
      <c r="C14" s="1107" t="s">
        <v>6871</v>
      </c>
      <c r="D14" s="1108"/>
      <c r="E14" s="763">
        <v>23920</v>
      </c>
      <c r="F14" s="494">
        <f>F13-E14</f>
        <v>247696093.55000001</v>
      </c>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row>
    <row r="15" spans="1:60" s="235" customFormat="1" ht="15" customHeight="1" x14ac:dyDescent="0.2">
      <c r="A15" s="1106"/>
      <c r="B15" s="359"/>
      <c r="C15" s="1107" t="s">
        <v>1090</v>
      </c>
      <c r="D15" s="1108"/>
      <c r="E15" s="711">
        <v>107006.61</v>
      </c>
      <c r="F15" s="494">
        <f t="shared" ref="F15:F79" si="0">F14-E15</f>
        <v>247589086.94</v>
      </c>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row>
    <row r="16" spans="1:60" s="235" customFormat="1" ht="14.25" customHeight="1" x14ac:dyDescent="0.2">
      <c r="A16" s="1106"/>
      <c r="B16" s="359"/>
      <c r="C16" s="1110" t="s">
        <v>2479</v>
      </c>
      <c r="D16" s="1108"/>
      <c r="E16" s="711">
        <v>47583.01</v>
      </c>
      <c r="F16" s="494">
        <f t="shared" si="0"/>
        <v>247541503.93000001</v>
      </c>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row>
    <row r="17" spans="1:61" s="235" customFormat="1" ht="15" customHeight="1" x14ac:dyDescent="0.2">
      <c r="A17" s="1106"/>
      <c r="B17" s="359"/>
      <c r="C17" s="1110" t="s">
        <v>6870</v>
      </c>
      <c r="D17" s="1108"/>
      <c r="E17" s="711">
        <v>320</v>
      </c>
      <c r="F17" s="494">
        <f t="shared" si="0"/>
        <v>247541183.93000001</v>
      </c>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row>
    <row r="18" spans="1:61" s="235" customFormat="1" ht="15" customHeight="1" x14ac:dyDescent="0.2">
      <c r="A18" s="1106"/>
      <c r="B18" s="359"/>
      <c r="C18" s="1107" t="s">
        <v>1083</v>
      </c>
      <c r="D18" s="1108"/>
      <c r="E18" s="711">
        <v>2000</v>
      </c>
      <c r="F18" s="494">
        <f t="shared" si="0"/>
        <v>247539183.93000001</v>
      </c>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row>
    <row r="19" spans="1:61" s="235" customFormat="1" ht="15" customHeight="1" x14ac:dyDescent="0.2">
      <c r="A19" s="1106"/>
      <c r="B19" s="359"/>
      <c r="C19" s="1107" t="s">
        <v>1358</v>
      </c>
      <c r="D19" s="1108"/>
      <c r="E19" s="711">
        <v>175</v>
      </c>
      <c r="F19" s="494">
        <f t="shared" si="0"/>
        <v>247539008.93000001</v>
      </c>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row>
    <row r="20" spans="1:61" s="235" customFormat="1" ht="15" customHeight="1" x14ac:dyDescent="0.2">
      <c r="A20" s="1106"/>
      <c r="B20" s="359"/>
      <c r="C20" s="1107" t="s">
        <v>14448</v>
      </c>
      <c r="D20" s="1108"/>
      <c r="E20" s="711">
        <v>700</v>
      </c>
      <c r="F20" s="494">
        <f t="shared" si="0"/>
        <v>247538308.93000001</v>
      </c>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row>
    <row r="21" spans="1:61" s="235" customFormat="1" ht="15" customHeight="1" x14ac:dyDescent="0.2">
      <c r="A21" s="1106"/>
      <c r="B21" s="359"/>
      <c r="C21" s="1110" t="s">
        <v>11719</v>
      </c>
      <c r="D21" s="1108"/>
      <c r="E21" s="711">
        <v>200</v>
      </c>
      <c r="F21" s="494">
        <f t="shared" si="0"/>
        <v>247538108.93000001</v>
      </c>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row>
    <row r="22" spans="1:61" s="235" customFormat="1" ht="15" customHeight="1" x14ac:dyDescent="0.2">
      <c r="A22" s="1106"/>
      <c r="B22" s="359"/>
      <c r="C22" s="1110" t="s">
        <v>1085</v>
      </c>
      <c r="D22" s="1108"/>
      <c r="E22" s="711">
        <v>1000</v>
      </c>
      <c r="F22" s="494">
        <f t="shared" si="0"/>
        <v>247537108.93000001</v>
      </c>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row>
    <row r="23" spans="1:61" s="235" customFormat="1" ht="17.25" customHeight="1" x14ac:dyDescent="0.2">
      <c r="A23" s="1106"/>
      <c r="B23" s="359"/>
      <c r="C23" s="1110" t="s">
        <v>15988</v>
      </c>
      <c r="D23" s="1108"/>
      <c r="E23" s="711">
        <v>3435</v>
      </c>
      <c r="F23" s="494">
        <f t="shared" si="0"/>
        <v>247533673.93000001</v>
      </c>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row>
    <row r="24" spans="1:61" s="235" customFormat="1" ht="17.25" customHeight="1" x14ac:dyDescent="0.2">
      <c r="A24" s="1106"/>
      <c r="B24" s="359"/>
      <c r="C24" s="1110" t="s">
        <v>15989</v>
      </c>
      <c r="D24" s="1108"/>
      <c r="E24" s="711">
        <v>32536</v>
      </c>
      <c r="F24" s="494">
        <f t="shared" si="0"/>
        <v>247501137.93000001</v>
      </c>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row>
    <row r="25" spans="1:61" s="235" customFormat="1" ht="17.25" customHeight="1" x14ac:dyDescent="0.2">
      <c r="A25" s="1106"/>
      <c r="B25" s="359"/>
      <c r="C25" s="1110" t="s">
        <v>16788</v>
      </c>
      <c r="D25" s="1108"/>
      <c r="E25" s="711">
        <v>990</v>
      </c>
      <c r="F25" s="494">
        <f t="shared" si="0"/>
        <v>247500147.93000001</v>
      </c>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row>
    <row r="26" spans="1:61" s="235" customFormat="1" ht="17.25" customHeight="1" x14ac:dyDescent="0.2">
      <c r="A26" s="1106"/>
      <c r="B26" s="359"/>
      <c r="C26" s="1110" t="s">
        <v>15987</v>
      </c>
      <c r="D26" s="1108"/>
      <c r="E26" s="711">
        <v>3600</v>
      </c>
      <c r="F26" s="494">
        <f t="shared" si="0"/>
        <v>247496547.93000001</v>
      </c>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row>
    <row r="27" spans="1:61" s="235" customFormat="1" ht="17.25" customHeight="1" x14ac:dyDescent="0.2">
      <c r="A27" s="1154"/>
      <c r="B27" s="1155"/>
      <c r="C27" s="1110" t="s">
        <v>16791</v>
      </c>
      <c r="D27" s="1156"/>
      <c r="E27" s="931">
        <v>129811.8</v>
      </c>
      <c r="F27" s="494">
        <f t="shared" si="0"/>
        <v>247366736.13</v>
      </c>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row>
    <row r="28" spans="1:61" s="414" customFormat="1" ht="38.25" customHeight="1" x14ac:dyDescent="0.2">
      <c r="A28" s="464">
        <v>44684</v>
      </c>
      <c r="B28" s="252" t="s">
        <v>15895</v>
      </c>
      <c r="C28" s="193" t="s">
        <v>15925</v>
      </c>
      <c r="D28" s="416"/>
      <c r="E28" s="42">
        <v>17500</v>
      </c>
      <c r="F28" s="494">
        <f t="shared" si="0"/>
        <v>247349236.13</v>
      </c>
      <c r="G28" s="412"/>
      <c r="H28" s="412"/>
      <c r="I28" s="412"/>
      <c r="J28" s="412"/>
      <c r="K28" s="412"/>
      <c r="L28" s="412"/>
      <c r="M28" s="412"/>
      <c r="N28" s="412"/>
      <c r="O28" s="412"/>
      <c r="P28" s="412"/>
      <c r="Q28" s="412"/>
      <c r="R28" s="412"/>
      <c r="S28" s="412"/>
      <c r="T28" s="412"/>
      <c r="U28" s="412"/>
      <c r="V28" s="412"/>
      <c r="W28" s="412"/>
      <c r="X28" s="412"/>
      <c r="Y28" s="412"/>
      <c r="Z28" s="412"/>
      <c r="AA28" s="412"/>
      <c r="AB28" s="412"/>
      <c r="AC28" s="412"/>
      <c r="AD28" s="412"/>
      <c r="AE28" s="412"/>
      <c r="AF28" s="412"/>
      <c r="AG28" s="412"/>
      <c r="AH28" s="412"/>
      <c r="AI28" s="412"/>
      <c r="AJ28" s="412"/>
      <c r="AK28" s="412"/>
      <c r="AL28" s="412"/>
      <c r="AM28" s="412"/>
      <c r="AN28" s="412"/>
      <c r="AO28" s="412"/>
      <c r="AP28" s="412"/>
      <c r="AQ28" s="412"/>
      <c r="AR28" s="412"/>
      <c r="AS28" s="412"/>
      <c r="AT28" s="412"/>
      <c r="AU28" s="412"/>
      <c r="AV28" s="412"/>
      <c r="AW28" s="412"/>
      <c r="AX28" s="412"/>
      <c r="AY28" s="412"/>
      <c r="AZ28" s="412"/>
      <c r="BA28" s="412"/>
      <c r="BB28" s="412"/>
      <c r="BC28" s="412"/>
      <c r="BD28" s="412"/>
      <c r="BE28" s="412"/>
      <c r="BF28" s="412"/>
      <c r="BG28" s="412"/>
      <c r="BH28" s="412"/>
      <c r="BI28" s="545"/>
    </row>
    <row r="29" spans="1:61" s="412" customFormat="1" ht="40.5" customHeight="1" x14ac:dyDescent="0.2">
      <c r="A29" s="464">
        <v>44684</v>
      </c>
      <c r="B29" s="252" t="s">
        <v>15896</v>
      </c>
      <c r="C29" s="193" t="s">
        <v>15960</v>
      </c>
      <c r="D29" s="394"/>
      <c r="E29" s="42">
        <v>179065.56</v>
      </c>
      <c r="F29" s="494">
        <f t="shared" si="0"/>
        <v>247170170.56999999</v>
      </c>
    </row>
    <row r="30" spans="1:61" s="412" customFormat="1" ht="38.25" customHeight="1" x14ac:dyDescent="0.2">
      <c r="A30" s="464">
        <v>44684</v>
      </c>
      <c r="B30" s="252" t="s">
        <v>15897</v>
      </c>
      <c r="C30" s="193" t="s">
        <v>15926</v>
      </c>
      <c r="D30" s="402"/>
      <c r="E30" s="42">
        <v>13500</v>
      </c>
      <c r="F30" s="494">
        <f t="shared" si="0"/>
        <v>247156670.56999999</v>
      </c>
    </row>
    <row r="31" spans="1:61" s="412" customFormat="1" ht="20.25" customHeight="1" x14ac:dyDescent="0.2">
      <c r="A31" s="464">
        <v>44684</v>
      </c>
      <c r="B31" s="252" t="s">
        <v>16263</v>
      </c>
      <c r="C31" s="193" t="s">
        <v>41</v>
      </c>
      <c r="D31" s="402"/>
      <c r="E31" s="42">
        <v>0</v>
      </c>
      <c r="F31" s="494">
        <f t="shared" si="0"/>
        <v>247156670.56999999</v>
      </c>
    </row>
    <row r="32" spans="1:61" s="412" customFormat="1" ht="48" customHeight="1" x14ac:dyDescent="0.2">
      <c r="A32" s="464">
        <v>44684</v>
      </c>
      <c r="B32" s="252" t="s">
        <v>15889</v>
      </c>
      <c r="C32" s="193" t="s">
        <v>15927</v>
      </c>
      <c r="D32" s="402"/>
      <c r="E32" s="42">
        <v>211375</v>
      </c>
      <c r="F32" s="494">
        <f t="shared" si="0"/>
        <v>246945295.56999999</v>
      </c>
    </row>
    <row r="33" spans="1:6" s="412" customFormat="1" ht="40.5" customHeight="1" x14ac:dyDescent="0.2">
      <c r="A33" s="464">
        <v>44684</v>
      </c>
      <c r="B33" s="252" t="s">
        <v>15890</v>
      </c>
      <c r="C33" s="193" t="s">
        <v>15928</v>
      </c>
      <c r="D33" s="402"/>
      <c r="E33" s="42">
        <v>131052.5</v>
      </c>
      <c r="F33" s="494">
        <f t="shared" si="0"/>
        <v>246814243.06999999</v>
      </c>
    </row>
    <row r="34" spans="1:6" s="412" customFormat="1" ht="51" customHeight="1" x14ac:dyDescent="0.2">
      <c r="A34" s="464">
        <v>44684</v>
      </c>
      <c r="B34" s="252" t="s">
        <v>15891</v>
      </c>
      <c r="C34" s="193" t="s">
        <v>15929</v>
      </c>
      <c r="D34" s="402"/>
      <c r="E34" s="42">
        <v>131052.5</v>
      </c>
      <c r="F34" s="494">
        <f t="shared" si="0"/>
        <v>246683190.56999999</v>
      </c>
    </row>
    <row r="35" spans="1:6" s="412" customFormat="1" ht="39.75" customHeight="1" x14ac:dyDescent="0.2">
      <c r="A35" s="464">
        <v>44684</v>
      </c>
      <c r="B35" s="252" t="s">
        <v>15892</v>
      </c>
      <c r="C35" s="193" t="s">
        <v>15930</v>
      </c>
      <c r="D35" s="402"/>
      <c r="E35" s="42">
        <v>131052.5</v>
      </c>
      <c r="F35" s="494">
        <f t="shared" si="0"/>
        <v>246552138.06999999</v>
      </c>
    </row>
    <row r="36" spans="1:6" s="412" customFormat="1" ht="63" customHeight="1" x14ac:dyDescent="0.2">
      <c r="A36" s="464">
        <v>44684</v>
      </c>
      <c r="B36" s="252" t="s">
        <v>15893</v>
      </c>
      <c r="C36" s="193" t="s">
        <v>15931</v>
      </c>
      <c r="D36" s="402"/>
      <c r="E36" s="42">
        <v>393157.5</v>
      </c>
      <c r="F36" s="494">
        <f t="shared" si="0"/>
        <v>246158980.56999999</v>
      </c>
    </row>
    <row r="37" spans="1:6" s="412" customFormat="1" ht="51" customHeight="1" x14ac:dyDescent="0.2">
      <c r="A37" s="464">
        <v>44684</v>
      </c>
      <c r="B37" s="252" t="s">
        <v>15894</v>
      </c>
      <c r="C37" s="193" t="s">
        <v>15932</v>
      </c>
      <c r="D37" s="402"/>
      <c r="E37" s="42">
        <v>249422.5</v>
      </c>
      <c r="F37" s="494">
        <f t="shared" si="0"/>
        <v>245909558.06999999</v>
      </c>
    </row>
    <row r="38" spans="1:6" s="412" customFormat="1" ht="42.75" customHeight="1" x14ac:dyDescent="0.2">
      <c r="A38" s="464">
        <v>44685</v>
      </c>
      <c r="B38" s="252" t="s">
        <v>15917</v>
      </c>
      <c r="C38" s="193" t="s">
        <v>15933</v>
      </c>
      <c r="D38" s="402"/>
      <c r="E38" s="42">
        <v>126825</v>
      </c>
      <c r="F38" s="494">
        <f t="shared" si="0"/>
        <v>245782733.06999999</v>
      </c>
    </row>
    <row r="39" spans="1:6" s="412" customFormat="1" ht="36" customHeight="1" x14ac:dyDescent="0.2">
      <c r="A39" s="464">
        <v>44685</v>
      </c>
      <c r="B39" s="252" t="s">
        <v>15918</v>
      </c>
      <c r="C39" s="193" t="s">
        <v>15934</v>
      </c>
      <c r="D39" s="402"/>
      <c r="E39" s="42">
        <v>209729.58</v>
      </c>
      <c r="F39" s="494">
        <f t="shared" si="0"/>
        <v>245573003.48999998</v>
      </c>
    </row>
    <row r="40" spans="1:6" s="412" customFormat="1" ht="36.75" customHeight="1" x14ac:dyDescent="0.2">
      <c r="A40" s="464">
        <v>44685</v>
      </c>
      <c r="B40" s="252" t="s">
        <v>15919</v>
      </c>
      <c r="C40" s="193" t="s">
        <v>15935</v>
      </c>
      <c r="D40" s="402"/>
      <c r="E40" s="42">
        <v>89976.6</v>
      </c>
      <c r="F40" s="494">
        <f t="shared" si="0"/>
        <v>245483026.88999999</v>
      </c>
    </row>
    <row r="41" spans="1:6" s="412" customFormat="1" ht="43.5" customHeight="1" x14ac:dyDescent="0.2">
      <c r="A41" s="464">
        <v>44685</v>
      </c>
      <c r="B41" s="252" t="s">
        <v>15920</v>
      </c>
      <c r="C41" s="193" t="s">
        <v>15936</v>
      </c>
      <c r="D41" s="402"/>
      <c r="E41" s="42">
        <v>2206.6</v>
      </c>
      <c r="F41" s="494">
        <f t="shared" si="0"/>
        <v>245480820.28999999</v>
      </c>
    </row>
    <row r="42" spans="1:6" s="412" customFormat="1" ht="47.25" customHeight="1" x14ac:dyDescent="0.2">
      <c r="A42" s="464">
        <v>44685</v>
      </c>
      <c r="B42" s="252" t="s">
        <v>15921</v>
      </c>
      <c r="C42" s="193" t="s">
        <v>15937</v>
      </c>
      <c r="D42" s="402"/>
      <c r="E42" s="42">
        <v>475950</v>
      </c>
      <c r="F42" s="494">
        <f t="shared" si="0"/>
        <v>245004870.28999999</v>
      </c>
    </row>
    <row r="43" spans="1:6" s="412" customFormat="1" ht="40.5" customHeight="1" x14ac:dyDescent="0.2">
      <c r="A43" s="464">
        <v>44685</v>
      </c>
      <c r="B43" s="252" t="s">
        <v>15922</v>
      </c>
      <c r="C43" s="193" t="s">
        <v>15938</v>
      </c>
      <c r="D43" s="402"/>
      <c r="E43" s="42">
        <v>4750</v>
      </c>
      <c r="F43" s="494">
        <f t="shared" si="0"/>
        <v>245000120.28999999</v>
      </c>
    </row>
    <row r="44" spans="1:6" s="412" customFormat="1" ht="42.75" customHeight="1" x14ac:dyDescent="0.2">
      <c r="A44" s="464">
        <v>44685</v>
      </c>
      <c r="B44" s="252" t="s">
        <v>15923</v>
      </c>
      <c r="C44" s="193" t="s">
        <v>15939</v>
      </c>
      <c r="D44" s="402"/>
      <c r="E44" s="42">
        <v>68550.64</v>
      </c>
      <c r="F44" s="494">
        <f t="shared" si="0"/>
        <v>244931569.65000001</v>
      </c>
    </row>
    <row r="45" spans="1:6" s="412" customFormat="1" ht="45" customHeight="1" x14ac:dyDescent="0.2">
      <c r="A45" s="464">
        <v>44685</v>
      </c>
      <c r="B45" s="252" t="s">
        <v>15924</v>
      </c>
      <c r="C45" s="193" t="s">
        <v>15940</v>
      </c>
      <c r="D45" s="402"/>
      <c r="E45" s="42">
        <v>11870.62</v>
      </c>
      <c r="F45" s="494">
        <f t="shared" si="0"/>
        <v>244919699.03</v>
      </c>
    </row>
    <row r="46" spans="1:6" s="412" customFormat="1" ht="48" customHeight="1" x14ac:dyDescent="0.2">
      <c r="A46" s="464">
        <v>44685</v>
      </c>
      <c r="B46" s="252" t="s">
        <v>15898</v>
      </c>
      <c r="C46" s="193" t="s">
        <v>15941</v>
      </c>
      <c r="D46" s="402"/>
      <c r="E46" s="42">
        <v>114142.5</v>
      </c>
      <c r="F46" s="494">
        <f t="shared" si="0"/>
        <v>244805556.53</v>
      </c>
    </row>
    <row r="47" spans="1:6" s="412" customFormat="1" ht="51" customHeight="1" x14ac:dyDescent="0.2">
      <c r="A47" s="464">
        <v>44685</v>
      </c>
      <c r="B47" s="252" t="s">
        <v>15899</v>
      </c>
      <c r="C47" s="193" t="s">
        <v>15942</v>
      </c>
      <c r="D47" s="402"/>
      <c r="E47" s="42">
        <v>118370</v>
      </c>
      <c r="F47" s="494">
        <f t="shared" si="0"/>
        <v>244687186.53</v>
      </c>
    </row>
    <row r="48" spans="1:6" s="412" customFormat="1" ht="51.75" customHeight="1" x14ac:dyDescent="0.2">
      <c r="A48" s="464">
        <v>44685</v>
      </c>
      <c r="B48" s="252" t="s">
        <v>15900</v>
      </c>
      <c r="C48" s="193" t="s">
        <v>15943</v>
      </c>
      <c r="D48" s="402"/>
      <c r="E48" s="42">
        <v>109915</v>
      </c>
      <c r="F48" s="494">
        <f t="shared" si="0"/>
        <v>244577271.53</v>
      </c>
    </row>
    <row r="49" spans="1:6" s="412" customFormat="1" ht="49.5" customHeight="1" x14ac:dyDescent="0.2">
      <c r="A49" s="464">
        <v>44685</v>
      </c>
      <c r="B49" s="252" t="s">
        <v>15901</v>
      </c>
      <c r="C49" s="193" t="s">
        <v>15944</v>
      </c>
      <c r="D49" s="402"/>
      <c r="E49" s="42">
        <v>131052.5</v>
      </c>
      <c r="F49" s="494">
        <f t="shared" si="0"/>
        <v>244446219.03</v>
      </c>
    </row>
    <row r="50" spans="1:6" s="412" customFormat="1" ht="52.5" customHeight="1" x14ac:dyDescent="0.2">
      <c r="A50" s="464">
        <v>44685</v>
      </c>
      <c r="B50" s="252" t="s">
        <v>15902</v>
      </c>
      <c r="C50" s="193" t="s">
        <v>15945</v>
      </c>
      <c r="D50" s="402"/>
      <c r="E50" s="42">
        <v>131052.5</v>
      </c>
      <c r="F50" s="494">
        <f t="shared" si="0"/>
        <v>244315166.53</v>
      </c>
    </row>
    <row r="51" spans="1:6" s="412" customFormat="1" ht="41.25" customHeight="1" x14ac:dyDescent="0.2">
      <c r="A51" s="464">
        <v>44685</v>
      </c>
      <c r="B51" s="252" t="s">
        <v>15903</v>
      </c>
      <c r="C51" s="193" t="s">
        <v>15946</v>
      </c>
      <c r="D51" s="402"/>
      <c r="E51" s="42">
        <v>131052.5</v>
      </c>
      <c r="F51" s="494">
        <f t="shared" si="0"/>
        <v>244184114.03</v>
      </c>
    </row>
    <row r="52" spans="1:6" s="412" customFormat="1" ht="41.25" customHeight="1" x14ac:dyDescent="0.2">
      <c r="A52" s="464">
        <v>44685</v>
      </c>
      <c r="B52" s="252" t="s">
        <v>15904</v>
      </c>
      <c r="C52" s="193" t="s">
        <v>15947</v>
      </c>
      <c r="D52" s="408"/>
      <c r="E52" s="42">
        <v>126825</v>
      </c>
      <c r="F52" s="494">
        <f t="shared" si="0"/>
        <v>244057289.03</v>
      </c>
    </row>
    <row r="53" spans="1:6" s="412" customFormat="1" ht="54.75" customHeight="1" x14ac:dyDescent="0.2">
      <c r="A53" s="464">
        <v>44685</v>
      </c>
      <c r="B53" s="252" t="s">
        <v>15905</v>
      </c>
      <c r="C53" s="193" t="s">
        <v>15948</v>
      </c>
      <c r="D53" s="402"/>
      <c r="E53" s="42">
        <v>131052.5</v>
      </c>
      <c r="F53" s="494">
        <f t="shared" si="0"/>
        <v>243926236.53</v>
      </c>
    </row>
    <row r="54" spans="1:6" s="412" customFormat="1" ht="35.25" customHeight="1" x14ac:dyDescent="0.2">
      <c r="A54" s="464">
        <v>44685</v>
      </c>
      <c r="B54" s="252" t="s">
        <v>15906</v>
      </c>
      <c r="C54" s="193" t="s">
        <v>15949</v>
      </c>
      <c r="D54" s="402"/>
      <c r="E54" s="42">
        <v>638808.96</v>
      </c>
      <c r="F54" s="494">
        <f t="shared" si="0"/>
        <v>243287427.56999999</v>
      </c>
    </row>
    <row r="55" spans="1:6" s="412" customFormat="1" ht="31.5" customHeight="1" x14ac:dyDescent="0.2">
      <c r="A55" s="464">
        <v>44685</v>
      </c>
      <c r="B55" s="252" t="s">
        <v>15907</v>
      </c>
      <c r="C55" s="193" t="s">
        <v>15950</v>
      </c>
      <c r="D55" s="402"/>
      <c r="E55" s="42">
        <v>56790</v>
      </c>
      <c r="F55" s="494">
        <f t="shared" si="0"/>
        <v>243230637.56999999</v>
      </c>
    </row>
    <row r="56" spans="1:6" s="412" customFormat="1" ht="30.75" customHeight="1" x14ac:dyDescent="0.2">
      <c r="A56" s="464">
        <v>44685</v>
      </c>
      <c r="B56" s="252" t="s">
        <v>15908</v>
      </c>
      <c r="C56" s="193" t="s">
        <v>15951</v>
      </c>
      <c r="D56" s="402"/>
      <c r="E56" s="42">
        <v>13850</v>
      </c>
      <c r="F56" s="494">
        <f t="shared" si="0"/>
        <v>243216787.56999999</v>
      </c>
    </row>
    <row r="57" spans="1:6" s="412" customFormat="1" ht="35.25" customHeight="1" x14ac:dyDescent="0.2">
      <c r="A57" s="464">
        <v>44685</v>
      </c>
      <c r="B57" s="252" t="s">
        <v>15909</v>
      </c>
      <c r="C57" s="193" t="s">
        <v>15952</v>
      </c>
      <c r="D57" s="402"/>
      <c r="E57" s="42">
        <v>663012.72</v>
      </c>
      <c r="F57" s="494">
        <f t="shared" si="0"/>
        <v>242553774.84999999</v>
      </c>
    </row>
    <row r="58" spans="1:6" s="412" customFormat="1" ht="29.25" customHeight="1" x14ac:dyDescent="0.2">
      <c r="A58" s="464">
        <v>44685</v>
      </c>
      <c r="B58" s="252" t="s">
        <v>15910</v>
      </c>
      <c r="C58" s="193" t="s">
        <v>15953</v>
      </c>
      <c r="D58" s="402"/>
      <c r="E58" s="42">
        <v>67700</v>
      </c>
      <c r="F58" s="494">
        <f t="shared" si="0"/>
        <v>242486074.84999999</v>
      </c>
    </row>
    <row r="59" spans="1:6" s="412" customFormat="1" ht="33" customHeight="1" x14ac:dyDescent="0.2">
      <c r="A59" s="464">
        <v>44685</v>
      </c>
      <c r="B59" s="252" t="s">
        <v>15911</v>
      </c>
      <c r="C59" s="193" t="s">
        <v>15954</v>
      </c>
      <c r="D59" s="402"/>
      <c r="E59" s="42">
        <v>233042.71</v>
      </c>
      <c r="F59" s="494">
        <f t="shared" si="0"/>
        <v>242253032.13999999</v>
      </c>
    </row>
    <row r="60" spans="1:6" s="412" customFormat="1" ht="30" customHeight="1" x14ac:dyDescent="0.2">
      <c r="A60" s="464">
        <v>44685</v>
      </c>
      <c r="B60" s="252" t="s">
        <v>15912</v>
      </c>
      <c r="C60" s="193" t="s">
        <v>15955</v>
      </c>
      <c r="D60" s="402"/>
      <c r="E60" s="42">
        <v>506576.26</v>
      </c>
      <c r="F60" s="494">
        <f t="shared" si="0"/>
        <v>241746455.88</v>
      </c>
    </row>
    <row r="61" spans="1:6" s="412" customFormat="1" ht="36.75" customHeight="1" x14ac:dyDescent="0.2">
      <c r="A61" s="464">
        <v>44685</v>
      </c>
      <c r="B61" s="252" t="s">
        <v>15913</v>
      </c>
      <c r="C61" s="193" t="s">
        <v>15956</v>
      </c>
      <c r="D61" s="402"/>
      <c r="E61" s="42">
        <v>1628471.25</v>
      </c>
      <c r="F61" s="494">
        <f t="shared" si="0"/>
        <v>240117984.63</v>
      </c>
    </row>
    <row r="62" spans="1:6" s="412" customFormat="1" ht="30.75" customHeight="1" x14ac:dyDescent="0.2">
      <c r="A62" s="464">
        <v>44685</v>
      </c>
      <c r="B62" s="252" t="s">
        <v>15914</v>
      </c>
      <c r="C62" s="193" t="s">
        <v>15957</v>
      </c>
      <c r="D62" s="402"/>
      <c r="E62" s="42">
        <v>519087.5</v>
      </c>
      <c r="F62" s="494">
        <f t="shared" si="0"/>
        <v>239598897.13</v>
      </c>
    </row>
    <row r="63" spans="1:6" s="412" customFormat="1" ht="43.5" customHeight="1" x14ac:dyDescent="0.2">
      <c r="A63" s="464">
        <v>44685</v>
      </c>
      <c r="B63" s="252" t="s">
        <v>15915</v>
      </c>
      <c r="C63" s="193" t="s">
        <v>15958</v>
      </c>
      <c r="D63" s="402"/>
      <c r="E63" s="42">
        <v>70000</v>
      </c>
      <c r="F63" s="494">
        <f t="shared" si="0"/>
        <v>239528897.13</v>
      </c>
    </row>
    <row r="64" spans="1:6" s="412" customFormat="1" ht="33.75" customHeight="1" x14ac:dyDescent="0.2">
      <c r="A64" s="464">
        <v>44685</v>
      </c>
      <c r="B64" s="252" t="s">
        <v>15916</v>
      </c>
      <c r="C64" s="193" t="s">
        <v>15959</v>
      </c>
      <c r="D64" s="402"/>
      <c r="E64" s="42">
        <v>531534.81999999995</v>
      </c>
      <c r="F64" s="494">
        <f t="shared" si="0"/>
        <v>238997362.31</v>
      </c>
    </row>
    <row r="65" spans="1:6" s="412" customFormat="1" ht="23.25" customHeight="1" x14ac:dyDescent="0.2">
      <c r="A65" s="464">
        <v>44686</v>
      </c>
      <c r="B65" s="252" t="s">
        <v>15971</v>
      </c>
      <c r="C65" s="193" t="s">
        <v>41</v>
      </c>
      <c r="D65" s="402"/>
      <c r="E65" s="42">
        <v>0</v>
      </c>
      <c r="F65" s="494">
        <f t="shared" si="0"/>
        <v>238997362.31</v>
      </c>
    </row>
    <row r="66" spans="1:6" s="412" customFormat="1" ht="43.5" customHeight="1" x14ac:dyDescent="0.2">
      <c r="A66" s="464">
        <v>44686</v>
      </c>
      <c r="B66" s="252" t="s">
        <v>15972</v>
      </c>
      <c r="C66" s="193" t="s">
        <v>15975</v>
      </c>
      <c r="D66" s="402"/>
      <c r="E66" s="42">
        <v>18985</v>
      </c>
      <c r="F66" s="494">
        <f t="shared" si="0"/>
        <v>238978377.31</v>
      </c>
    </row>
    <row r="67" spans="1:6" s="412" customFormat="1" ht="31.5" customHeight="1" x14ac:dyDescent="0.2">
      <c r="A67" s="464">
        <v>44686</v>
      </c>
      <c r="B67" s="252" t="s">
        <v>15973</v>
      </c>
      <c r="C67" s="193" t="s">
        <v>15977</v>
      </c>
      <c r="D67" s="416"/>
      <c r="E67" s="42">
        <v>16650</v>
      </c>
      <c r="F67" s="494">
        <f t="shared" si="0"/>
        <v>238961727.31</v>
      </c>
    </row>
    <row r="68" spans="1:6" s="412" customFormat="1" ht="39" customHeight="1" x14ac:dyDescent="0.2">
      <c r="A68" s="464">
        <v>44686</v>
      </c>
      <c r="B68" s="252" t="s">
        <v>15974</v>
      </c>
      <c r="C68" s="193" t="s">
        <v>15976</v>
      </c>
      <c r="D68" s="402"/>
      <c r="E68" s="42">
        <v>110752.19</v>
      </c>
      <c r="F68" s="494">
        <f t="shared" si="0"/>
        <v>238850975.12</v>
      </c>
    </row>
    <row r="69" spans="1:6" s="412" customFormat="1" ht="77.25" customHeight="1" x14ac:dyDescent="0.2">
      <c r="A69" s="464">
        <v>44686</v>
      </c>
      <c r="B69" s="252" t="s">
        <v>15961</v>
      </c>
      <c r="C69" s="193" t="s">
        <v>15978</v>
      </c>
      <c r="D69" s="402"/>
      <c r="E69" s="42">
        <v>9181834.3300000001</v>
      </c>
      <c r="F69" s="494">
        <f t="shared" si="0"/>
        <v>229669140.78999999</v>
      </c>
    </row>
    <row r="70" spans="1:6" s="412" customFormat="1" ht="64.5" customHeight="1" x14ac:dyDescent="0.2">
      <c r="A70" s="464">
        <v>44686</v>
      </c>
      <c r="B70" s="252" t="s">
        <v>15962</v>
      </c>
      <c r="C70" s="193" t="s">
        <v>15979</v>
      </c>
      <c r="D70" s="402"/>
      <c r="E70" s="42">
        <v>22572133.109999999</v>
      </c>
      <c r="F70" s="494">
        <f t="shared" si="0"/>
        <v>207097007.68000001</v>
      </c>
    </row>
    <row r="71" spans="1:6" s="412" customFormat="1" ht="34.5" customHeight="1" x14ac:dyDescent="0.2">
      <c r="A71" s="464">
        <v>44686</v>
      </c>
      <c r="B71" s="252" t="s">
        <v>15963</v>
      </c>
      <c r="C71" s="193" t="s">
        <v>15980</v>
      </c>
      <c r="D71" s="402"/>
      <c r="E71" s="42">
        <v>29426.55</v>
      </c>
      <c r="F71" s="494">
        <f t="shared" si="0"/>
        <v>207067581.13</v>
      </c>
    </row>
    <row r="72" spans="1:6" s="412" customFormat="1" ht="32.25" customHeight="1" x14ac:dyDescent="0.2">
      <c r="A72" s="464">
        <v>44686</v>
      </c>
      <c r="B72" s="252" t="s">
        <v>15964</v>
      </c>
      <c r="C72" s="193" t="s">
        <v>15981</v>
      </c>
      <c r="D72" s="402"/>
      <c r="E72" s="42">
        <v>123024.38</v>
      </c>
      <c r="F72" s="494">
        <f t="shared" si="0"/>
        <v>206944556.75</v>
      </c>
    </row>
    <row r="73" spans="1:6" s="412" customFormat="1" ht="42.75" customHeight="1" x14ac:dyDescent="0.2">
      <c r="A73" s="464">
        <v>44686</v>
      </c>
      <c r="B73" s="252" t="s">
        <v>15965</v>
      </c>
      <c r="C73" s="193" t="s">
        <v>15982</v>
      </c>
      <c r="D73" s="402"/>
      <c r="E73" s="42">
        <v>467845.06</v>
      </c>
      <c r="F73" s="494">
        <f t="shared" si="0"/>
        <v>206476711.69</v>
      </c>
    </row>
    <row r="74" spans="1:6" s="412" customFormat="1" ht="42" customHeight="1" x14ac:dyDescent="0.2">
      <c r="A74" s="464">
        <v>44686</v>
      </c>
      <c r="B74" s="252" t="s">
        <v>15966</v>
      </c>
      <c r="C74" s="193" t="s">
        <v>15983</v>
      </c>
      <c r="D74" s="402"/>
      <c r="E74" s="42">
        <v>54000</v>
      </c>
      <c r="F74" s="494">
        <f t="shared" si="0"/>
        <v>206422711.69</v>
      </c>
    </row>
    <row r="75" spans="1:6" s="412" customFormat="1" ht="44.25" customHeight="1" x14ac:dyDescent="0.2">
      <c r="A75" s="464">
        <v>44686</v>
      </c>
      <c r="B75" s="252" t="s">
        <v>15967</v>
      </c>
      <c r="C75" s="193" t="s">
        <v>15984</v>
      </c>
      <c r="D75" s="402"/>
      <c r="E75" s="42">
        <v>18450</v>
      </c>
      <c r="F75" s="494">
        <f t="shared" si="0"/>
        <v>206404261.69</v>
      </c>
    </row>
    <row r="76" spans="1:6" s="412" customFormat="1" ht="42.75" customHeight="1" x14ac:dyDescent="0.2">
      <c r="A76" s="464">
        <v>44686</v>
      </c>
      <c r="B76" s="252" t="s">
        <v>15968</v>
      </c>
      <c r="C76" s="193" t="s">
        <v>15985</v>
      </c>
      <c r="D76" s="402"/>
      <c r="E76" s="42">
        <v>63412.5</v>
      </c>
      <c r="F76" s="494">
        <f t="shared" si="0"/>
        <v>206340849.19</v>
      </c>
    </row>
    <row r="77" spans="1:6" s="412" customFormat="1" ht="43.5" customHeight="1" x14ac:dyDescent="0.2">
      <c r="A77" s="464">
        <v>44686</v>
      </c>
      <c r="B77" s="252" t="s">
        <v>15969</v>
      </c>
      <c r="C77" s="193" t="s">
        <v>15986</v>
      </c>
      <c r="D77" s="402"/>
      <c r="E77" s="42">
        <v>6300</v>
      </c>
      <c r="F77" s="494">
        <f t="shared" si="0"/>
        <v>206334549.19</v>
      </c>
    </row>
    <row r="78" spans="1:6" s="412" customFormat="1" ht="48.75" customHeight="1" x14ac:dyDescent="0.2">
      <c r="A78" s="464">
        <v>44686</v>
      </c>
      <c r="B78" s="252" t="s">
        <v>15970</v>
      </c>
      <c r="C78" s="193" t="s">
        <v>16287</v>
      </c>
      <c r="D78" s="402"/>
      <c r="E78" s="42">
        <v>28080</v>
      </c>
      <c r="F78" s="494">
        <f t="shared" si="0"/>
        <v>206306469.19</v>
      </c>
    </row>
    <row r="79" spans="1:6" s="412" customFormat="1" ht="30.75" customHeight="1" x14ac:dyDescent="0.2">
      <c r="A79" s="464">
        <v>44687</v>
      </c>
      <c r="B79" s="252" t="s">
        <v>16270</v>
      </c>
      <c r="C79" s="193" t="s">
        <v>16288</v>
      </c>
      <c r="D79" s="402"/>
      <c r="E79" s="42">
        <v>5400</v>
      </c>
      <c r="F79" s="494">
        <f t="shared" si="0"/>
        <v>206301069.19</v>
      </c>
    </row>
    <row r="80" spans="1:6" s="412" customFormat="1" ht="45.75" customHeight="1" x14ac:dyDescent="0.2">
      <c r="A80" s="464">
        <v>44687</v>
      </c>
      <c r="B80" s="252" t="s">
        <v>16271</v>
      </c>
      <c r="C80" s="193" t="s">
        <v>16289</v>
      </c>
      <c r="D80" s="402"/>
      <c r="E80" s="42">
        <v>10800</v>
      </c>
      <c r="F80" s="494">
        <f t="shared" ref="F80:F143" si="1">F79-E80</f>
        <v>206290269.19</v>
      </c>
    </row>
    <row r="81" spans="1:6" s="412" customFormat="1" ht="48" customHeight="1" x14ac:dyDescent="0.2">
      <c r="A81" s="464">
        <v>44687</v>
      </c>
      <c r="B81" s="252" t="s">
        <v>16272</v>
      </c>
      <c r="C81" s="193" t="s">
        <v>16290</v>
      </c>
      <c r="D81" s="402"/>
      <c r="E81" s="42">
        <v>3600</v>
      </c>
      <c r="F81" s="494">
        <f t="shared" si="1"/>
        <v>206286669.19</v>
      </c>
    </row>
    <row r="82" spans="1:6" s="412" customFormat="1" ht="45" customHeight="1" x14ac:dyDescent="0.2">
      <c r="A82" s="464">
        <v>44687</v>
      </c>
      <c r="B82" s="252" t="s">
        <v>16273</v>
      </c>
      <c r="C82" s="193" t="s">
        <v>16291</v>
      </c>
      <c r="D82" s="402"/>
      <c r="E82" s="42">
        <v>6300</v>
      </c>
      <c r="F82" s="494">
        <f t="shared" si="1"/>
        <v>206280369.19</v>
      </c>
    </row>
    <row r="83" spans="1:6" s="412" customFormat="1" ht="21" customHeight="1" x14ac:dyDescent="0.2">
      <c r="A83" s="464">
        <v>44687</v>
      </c>
      <c r="B83" s="252" t="s">
        <v>16786</v>
      </c>
      <c r="C83" s="193" t="s">
        <v>41</v>
      </c>
      <c r="D83" s="402"/>
      <c r="E83" s="42">
        <v>0</v>
      </c>
      <c r="F83" s="494">
        <f t="shared" si="1"/>
        <v>206280369.19</v>
      </c>
    </row>
    <row r="84" spans="1:6" s="412" customFormat="1" ht="21.75" customHeight="1" x14ac:dyDescent="0.2">
      <c r="A84" s="464">
        <v>44687</v>
      </c>
      <c r="B84" s="252" t="s">
        <v>16787</v>
      </c>
      <c r="C84" s="193" t="s">
        <v>41</v>
      </c>
      <c r="D84" s="402"/>
      <c r="E84" s="42">
        <v>0</v>
      </c>
      <c r="F84" s="494">
        <f t="shared" si="1"/>
        <v>206280369.19</v>
      </c>
    </row>
    <row r="85" spans="1:6" s="412" customFormat="1" ht="42" customHeight="1" x14ac:dyDescent="0.2">
      <c r="A85" s="464">
        <v>44687</v>
      </c>
      <c r="B85" s="252" t="s">
        <v>16274</v>
      </c>
      <c r="C85" s="193" t="s">
        <v>16292</v>
      </c>
      <c r="D85" s="402"/>
      <c r="E85" s="42">
        <v>9000</v>
      </c>
      <c r="F85" s="494">
        <f t="shared" si="1"/>
        <v>206271369.19</v>
      </c>
    </row>
    <row r="86" spans="1:6" s="412" customFormat="1" ht="42.75" customHeight="1" x14ac:dyDescent="0.2">
      <c r="A86" s="464">
        <v>44687</v>
      </c>
      <c r="B86" s="252" t="s">
        <v>16275</v>
      </c>
      <c r="C86" s="193" t="s">
        <v>16293</v>
      </c>
      <c r="D86" s="402"/>
      <c r="E86" s="42">
        <v>4670</v>
      </c>
      <c r="F86" s="494">
        <f t="shared" si="1"/>
        <v>206266699.19</v>
      </c>
    </row>
    <row r="87" spans="1:6" s="412" customFormat="1" ht="37.5" customHeight="1" x14ac:dyDescent="0.2">
      <c r="A87" s="464">
        <v>44687</v>
      </c>
      <c r="B87" s="252" t="s">
        <v>16276</v>
      </c>
      <c r="C87" s="193" t="s">
        <v>16294</v>
      </c>
      <c r="D87" s="402"/>
      <c r="E87" s="42">
        <v>118395.08</v>
      </c>
      <c r="F87" s="494">
        <f t="shared" si="1"/>
        <v>206148304.10999998</v>
      </c>
    </row>
    <row r="88" spans="1:6" s="412" customFormat="1" ht="32.25" customHeight="1" x14ac:dyDescent="0.2">
      <c r="A88" s="464">
        <v>44687</v>
      </c>
      <c r="B88" s="252" t="s">
        <v>16277</v>
      </c>
      <c r="C88" s="193" t="s">
        <v>16295</v>
      </c>
      <c r="D88" s="402"/>
      <c r="E88" s="42">
        <v>9000</v>
      </c>
      <c r="F88" s="494">
        <f t="shared" si="1"/>
        <v>206139304.10999998</v>
      </c>
    </row>
    <row r="89" spans="1:6" s="412" customFormat="1" ht="39" customHeight="1" x14ac:dyDescent="0.2">
      <c r="A89" s="464">
        <v>44687</v>
      </c>
      <c r="B89" s="252" t="s">
        <v>16278</v>
      </c>
      <c r="C89" s="193" t="s">
        <v>16296</v>
      </c>
      <c r="D89" s="402"/>
      <c r="E89" s="42">
        <v>4500</v>
      </c>
      <c r="F89" s="494">
        <f t="shared" si="1"/>
        <v>206134804.10999998</v>
      </c>
    </row>
    <row r="90" spans="1:6" s="412" customFormat="1" ht="41.25" customHeight="1" x14ac:dyDescent="0.2">
      <c r="A90" s="464">
        <v>44687</v>
      </c>
      <c r="B90" s="252" t="s">
        <v>16279</v>
      </c>
      <c r="C90" s="193" t="s">
        <v>16297</v>
      </c>
      <c r="D90" s="402"/>
      <c r="E90" s="42">
        <v>10080</v>
      </c>
      <c r="F90" s="494">
        <f t="shared" si="1"/>
        <v>206124724.10999998</v>
      </c>
    </row>
    <row r="91" spans="1:6" s="412" customFormat="1" ht="31.5" customHeight="1" x14ac:dyDescent="0.2">
      <c r="A91" s="464">
        <v>44687</v>
      </c>
      <c r="B91" s="252" t="s">
        <v>16280</v>
      </c>
      <c r="C91" s="193" t="s">
        <v>16298</v>
      </c>
      <c r="D91" s="402"/>
      <c r="E91" s="42">
        <v>5400</v>
      </c>
      <c r="F91" s="494">
        <f t="shared" si="1"/>
        <v>206119324.10999998</v>
      </c>
    </row>
    <row r="92" spans="1:6" s="412" customFormat="1" ht="36.75" customHeight="1" x14ac:dyDescent="0.2">
      <c r="A92" s="464">
        <v>44687</v>
      </c>
      <c r="B92" s="252" t="s">
        <v>16281</v>
      </c>
      <c r="C92" s="193" t="s">
        <v>16299</v>
      </c>
      <c r="D92" s="402"/>
      <c r="E92" s="42">
        <v>5400</v>
      </c>
      <c r="F92" s="494">
        <f t="shared" si="1"/>
        <v>206113924.10999998</v>
      </c>
    </row>
    <row r="93" spans="1:6" s="412" customFormat="1" ht="40.5" customHeight="1" x14ac:dyDescent="0.2">
      <c r="A93" s="464">
        <v>44687</v>
      </c>
      <c r="B93" s="252" t="s">
        <v>16282</v>
      </c>
      <c r="C93" s="193" t="s">
        <v>16300</v>
      </c>
      <c r="D93" s="402"/>
      <c r="E93" s="42">
        <v>4500</v>
      </c>
      <c r="F93" s="494">
        <f t="shared" si="1"/>
        <v>206109424.10999998</v>
      </c>
    </row>
    <row r="94" spans="1:6" s="412" customFormat="1" ht="30.75" customHeight="1" x14ac:dyDescent="0.2">
      <c r="A94" s="464">
        <v>44687</v>
      </c>
      <c r="B94" s="252" t="s">
        <v>16283</v>
      </c>
      <c r="C94" s="193" t="s">
        <v>16301</v>
      </c>
      <c r="D94" s="402"/>
      <c r="E94" s="42">
        <v>7110</v>
      </c>
      <c r="F94" s="494">
        <f t="shared" si="1"/>
        <v>206102314.10999998</v>
      </c>
    </row>
    <row r="95" spans="1:6" s="412" customFormat="1" ht="44.25" customHeight="1" x14ac:dyDescent="0.2">
      <c r="A95" s="464">
        <v>44687</v>
      </c>
      <c r="B95" s="252" t="s">
        <v>16284</v>
      </c>
      <c r="C95" s="193" t="s">
        <v>16302</v>
      </c>
      <c r="D95" s="402"/>
      <c r="E95" s="42">
        <v>24750</v>
      </c>
      <c r="F95" s="494">
        <f t="shared" si="1"/>
        <v>206077564.10999998</v>
      </c>
    </row>
    <row r="96" spans="1:6" s="412" customFormat="1" ht="41.25" customHeight="1" x14ac:dyDescent="0.2">
      <c r="A96" s="464">
        <v>44687</v>
      </c>
      <c r="B96" s="252" t="s">
        <v>16285</v>
      </c>
      <c r="C96" s="193" t="s">
        <v>16303</v>
      </c>
      <c r="D96" s="402"/>
      <c r="E96" s="42">
        <v>15930</v>
      </c>
      <c r="F96" s="494">
        <f t="shared" si="1"/>
        <v>206061634.10999998</v>
      </c>
    </row>
    <row r="97" spans="1:6" s="412" customFormat="1" ht="18" customHeight="1" x14ac:dyDescent="0.2">
      <c r="A97" s="464">
        <v>44687</v>
      </c>
      <c r="B97" s="252" t="s">
        <v>16286</v>
      </c>
      <c r="C97" s="193" t="s">
        <v>41</v>
      </c>
      <c r="D97" s="402"/>
      <c r="E97" s="42">
        <v>0</v>
      </c>
      <c r="F97" s="494">
        <f t="shared" si="1"/>
        <v>206061634.10999998</v>
      </c>
    </row>
    <row r="98" spans="1:6" s="412" customFormat="1" ht="42" customHeight="1" x14ac:dyDescent="0.2">
      <c r="A98" s="464">
        <v>44687</v>
      </c>
      <c r="B98" s="252" t="s">
        <v>16264</v>
      </c>
      <c r="C98" s="193" t="s">
        <v>16304</v>
      </c>
      <c r="D98" s="402"/>
      <c r="E98" s="42">
        <v>5850</v>
      </c>
      <c r="F98" s="494">
        <f t="shared" si="1"/>
        <v>206055784.10999998</v>
      </c>
    </row>
    <row r="99" spans="1:6" s="412" customFormat="1" ht="45" customHeight="1" x14ac:dyDescent="0.2">
      <c r="A99" s="464">
        <v>44687</v>
      </c>
      <c r="B99" s="252" t="s">
        <v>16265</v>
      </c>
      <c r="C99" s="193" t="s">
        <v>16305</v>
      </c>
      <c r="D99" s="402"/>
      <c r="E99" s="42">
        <v>15300</v>
      </c>
      <c r="F99" s="494">
        <f t="shared" si="1"/>
        <v>206040484.10999998</v>
      </c>
    </row>
    <row r="100" spans="1:6" s="412" customFormat="1" ht="45" customHeight="1" x14ac:dyDescent="0.2">
      <c r="A100" s="464">
        <v>44687</v>
      </c>
      <c r="B100" s="252" t="s">
        <v>16266</v>
      </c>
      <c r="C100" s="193" t="s">
        <v>16306</v>
      </c>
      <c r="D100" s="402"/>
      <c r="E100" s="42">
        <v>33300</v>
      </c>
      <c r="F100" s="494">
        <f t="shared" si="1"/>
        <v>206007184.10999998</v>
      </c>
    </row>
    <row r="101" spans="1:6" s="412" customFormat="1" ht="30.75" customHeight="1" x14ac:dyDescent="0.2">
      <c r="A101" s="464">
        <v>44687</v>
      </c>
      <c r="B101" s="252" t="s">
        <v>16267</v>
      </c>
      <c r="C101" s="193" t="s">
        <v>16307</v>
      </c>
      <c r="D101" s="402"/>
      <c r="E101" s="42">
        <v>9000</v>
      </c>
      <c r="F101" s="494">
        <f t="shared" si="1"/>
        <v>205998184.10999998</v>
      </c>
    </row>
    <row r="102" spans="1:6" s="412" customFormat="1" ht="42.75" customHeight="1" x14ac:dyDescent="0.2">
      <c r="A102" s="464">
        <v>44687</v>
      </c>
      <c r="B102" s="252" t="s">
        <v>16268</v>
      </c>
      <c r="C102" s="193" t="s">
        <v>16308</v>
      </c>
      <c r="D102" s="402"/>
      <c r="E102" s="42">
        <v>5400</v>
      </c>
      <c r="F102" s="494">
        <f t="shared" si="1"/>
        <v>205992784.10999998</v>
      </c>
    </row>
    <row r="103" spans="1:6" s="412" customFormat="1" ht="33.75" customHeight="1" x14ac:dyDescent="0.2">
      <c r="A103" s="464">
        <v>44687</v>
      </c>
      <c r="B103" s="252" t="s">
        <v>16269</v>
      </c>
      <c r="C103" s="193" t="s">
        <v>16309</v>
      </c>
      <c r="D103" s="402"/>
      <c r="E103" s="42">
        <v>6750</v>
      </c>
      <c r="F103" s="494">
        <f t="shared" si="1"/>
        <v>205986034.10999998</v>
      </c>
    </row>
    <row r="104" spans="1:6" s="412" customFormat="1" ht="49.5" customHeight="1" x14ac:dyDescent="0.2">
      <c r="A104" s="464">
        <v>44690</v>
      </c>
      <c r="B104" s="252" t="s">
        <v>15994</v>
      </c>
      <c r="C104" s="193" t="s">
        <v>16002</v>
      </c>
      <c r="D104" s="402"/>
      <c r="E104" s="42">
        <v>114142.5</v>
      </c>
      <c r="F104" s="494">
        <f t="shared" si="1"/>
        <v>205871891.60999998</v>
      </c>
    </row>
    <row r="105" spans="1:6" s="412" customFormat="1" ht="49.5" customHeight="1" x14ac:dyDescent="0.2">
      <c r="A105" s="464">
        <v>44690</v>
      </c>
      <c r="B105" s="252" t="s">
        <v>15995</v>
      </c>
      <c r="C105" s="193" t="s">
        <v>16003</v>
      </c>
      <c r="D105" s="402"/>
      <c r="E105" s="42">
        <v>249422.5</v>
      </c>
      <c r="F105" s="494">
        <f t="shared" si="1"/>
        <v>205622469.10999998</v>
      </c>
    </row>
    <row r="106" spans="1:6" s="412" customFormat="1" ht="42" customHeight="1" x14ac:dyDescent="0.2">
      <c r="A106" s="464">
        <v>44690</v>
      </c>
      <c r="B106" s="252" t="s">
        <v>15996</v>
      </c>
      <c r="C106" s="193" t="s">
        <v>16004</v>
      </c>
      <c r="D106" s="402"/>
      <c r="E106" s="42">
        <v>4500</v>
      </c>
      <c r="F106" s="494">
        <f t="shared" si="1"/>
        <v>205617969.10999998</v>
      </c>
    </row>
    <row r="107" spans="1:6" s="412" customFormat="1" ht="40.5" customHeight="1" x14ac:dyDescent="0.2">
      <c r="A107" s="464">
        <v>44690</v>
      </c>
      <c r="B107" s="252" t="s">
        <v>15997</v>
      </c>
      <c r="C107" s="193" t="s">
        <v>16005</v>
      </c>
      <c r="D107" s="402"/>
      <c r="E107" s="42">
        <v>11979</v>
      </c>
      <c r="F107" s="494">
        <f t="shared" si="1"/>
        <v>205605990.10999998</v>
      </c>
    </row>
    <row r="108" spans="1:6" s="412" customFormat="1" ht="39.75" customHeight="1" x14ac:dyDescent="0.2">
      <c r="A108" s="464">
        <v>44690</v>
      </c>
      <c r="B108" s="252" t="s">
        <v>15998</v>
      </c>
      <c r="C108" s="193" t="s">
        <v>16006</v>
      </c>
      <c r="D108" s="402"/>
      <c r="E108" s="42">
        <v>205090.23</v>
      </c>
      <c r="F108" s="494">
        <f t="shared" si="1"/>
        <v>205400899.88</v>
      </c>
    </row>
    <row r="109" spans="1:6" s="412" customFormat="1" ht="20.25" customHeight="1" x14ac:dyDescent="0.2">
      <c r="A109" s="464">
        <v>44690</v>
      </c>
      <c r="B109" s="252" t="s">
        <v>16789</v>
      </c>
      <c r="C109" s="193" t="s">
        <v>41</v>
      </c>
      <c r="D109" s="402"/>
      <c r="E109" s="42">
        <v>0</v>
      </c>
      <c r="F109" s="494">
        <f t="shared" si="1"/>
        <v>205400899.88</v>
      </c>
    </row>
    <row r="110" spans="1:6" s="412" customFormat="1" ht="35.25" customHeight="1" x14ac:dyDescent="0.2">
      <c r="A110" s="464">
        <v>44690</v>
      </c>
      <c r="B110" s="252" t="s">
        <v>15999</v>
      </c>
      <c r="C110" s="193" t="s">
        <v>16007</v>
      </c>
      <c r="D110" s="402"/>
      <c r="E110" s="42">
        <v>20700</v>
      </c>
      <c r="F110" s="494">
        <f t="shared" si="1"/>
        <v>205380199.88</v>
      </c>
    </row>
    <row r="111" spans="1:6" s="412" customFormat="1" ht="43.5" customHeight="1" x14ac:dyDescent="0.2">
      <c r="A111" s="464">
        <v>44690</v>
      </c>
      <c r="B111" s="252" t="s">
        <v>16000</v>
      </c>
      <c r="C111" s="193" t="s">
        <v>16008</v>
      </c>
      <c r="D111" s="402"/>
      <c r="E111" s="42">
        <v>4050</v>
      </c>
      <c r="F111" s="494">
        <f t="shared" si="1"/>
        <v>205376149.88</v>
      </c>
    </row>
    <row r="112" spans="1:6" s="412" customFormat="1" ht="42" customHeight="1" x14ac:dyDescent="0.2">
      <c r="A112" s="464">
        <v>44690</v>
      </c>
      <c r="B112" s="252" t="s">
        <v>16001</v>
      </c>
      <c r="C112" s="193" t="s">
        <v>16009</v>
      </c>
      <c r="D112" s="402"/>
      <c r="E112" s="42">
        <v>114142.5</v>
      </c>
      <c r="F112" s="494">
        <f t="shared" si="1"/>
        <v>205262007.38</v>
      </c>
    </row>
    <row r="113" spans="1:6" s="412" customFormat="1" ht="51.75" customHeight="1" x14ac:dyDescent="0.2">
      <c r="A113" s="464">
        <v>44690</v>
      </c>
      <c r="B113" s="252" t="s">
        <v>15990</v>
      </c>
      <c r="C113" s="193" t="s">
        <v>16010</v>
      </c>
      <c r="D113" s="402"/>
      <c r="E113" s="42">
        <v>135000</v>
      </c>
      <c r="F113" s="494">
        <f t="shared" si="1"/>
        <v>205127007.38</v>
      </c>
    </row>
    <row r="114" spans="1:6" s="412" customFormat="1" ht="75.75" customHeight="1" x14ac:dyDescent="0.2">
      <c r="A114" s="464">
        <v>44690</v>
      </c>
      <c r="B114" s="252" t="s">
        <v>15991</v>
      </c>
      <c r="C114" s="193" t="s">
        <v>16011</v>
      </c>
      <c r="D114" s="402"/>
      <c r="E114" s="42">
        <v>17474117.25</v>
      </c>
      <c r="F114" s="494">
        <f t="shared" si="1"/>
        <v>187652890.13</v>
      </c>
    </row>
    <row r="115" spans="1:6" s="412" customFormat="1" ht="30.75" customHeight="1" x14ac:dyDescent="0.2">
      <c r="A115" s="464">
        <v>44690</v>
      </c>
      <c r="B115" s="252" t="s">
        <v>15992</v>
      </c>
      <c r="C115" s="193" t="s">
        <v>16012</v>
      </c>
      <c r="D115" s="402"/>
      <c r="E115" s="42">
        <v>209619.07</v>
      </c>
      <c r="F115" s="494">
        <f t="shared" si="1"/>
        <v>187443271.06</v>
      </c>
    </row>
    <row r="116" spans="1:6" s="412" customFormat="1" ht="43.5" customHeight="1" x14ac:dyDescent="0.2">
      <c r="A116" s="464">
        <v>44690</v>
      </c>
      <c r="B116" s="252" t="s">
        <v>15993</v>
      </c>
      <c r="C116" s="193" t="s">
        <v>16013</v>
      </c>
      <c r="D116" s="402"/>
      <c r="E116" s="42">
        <v>18000</v>
      </c>
      <c r="F116" s="494">
        <f t="shared" si="1"/>
        <v>187425271.06</v>
      </c>
    </row>
    <row r="117" spans="1:6" s="412" customFormat="1" ht="51.75" customHeight="1" x14ac:dyDescent="0.2">
      <c r="A117" s="464">
        <v>44691</v>
      </c>
      <c r="B117" s="5">
        <v>62758</v>
      </c>
      <c r="C117" s="193" t="s">
        <v>16133</v>
      </c>
      <c r="D117" s="402"/>
      <c r="E117" s="42">
        <v>0</v>
      </c>
      <c r="F117" s="494">
        <f t="shared" si="1"/>
        <v>187425271.06</v>
      </c>
    </row>
    <row r="118" spans="1:6" s="412" customFormat="1" ht="38.25" customHeight="1" x14ac:dyDescent="0.2">
      <c r="A118" s="464">
        <v>44691</v>
      </c>
      <c r="B118" s="252" t="s">
        <v>16076</v>
      </c>
      <c r="C118" s="193" t="s">
        <v>16095</v>
      </c>
      <c r="D118" s="402"/>
      <c r="E118" s="42">
        <v>9000</v>
      </c>
      <c r="F118" s="494">
        <f t="shared" si="1"/>
        <v>187416271.06</v>
      </c>
    </row>
    <row r="119" spans="1:6" s="412" customFormat="1" ht="41.25" customHeight="1" x14ac:dyDescent="0.2">
      <c r="A119" s="464">
        <v>44691</v>
      </c>
      <c r="B119" s="252" t="s">
        <v>16077</v>
      </c>
      <c r="C119" s="193" t="s">
        <v>16096</v>
      </c>
      <c r="D119" s="402"/>
      <c r="E119" s="42">
        <v>8910</v>
      </c>
      <c r="F119" s="494">
        <f t="shared" si="1"/>
        <v>187407361.06</v>
      </c>
    </row>
    <row r="120" spans="1:6" s="412" customFormat="1" ht="42.75" customHeight="1" x14ac:dyDescent="0.2">
      <c r="A120" s="464">
        <v>44691</v>
      </c>
      <c r="B120" s="252" t="s">
        <v>16078</v>
      </c>
      <c r="C120" s="193" t="s">
        <v>16097</v>
      </c>
      <c r="D120" s="402"/>
      <c r="E120" s="42">
        <v>7200</v>
      </c>
      <c r="F120" s="494">
        <f t="shared" si="1"/>
        <v>187400161.06</v>
      </c>
    </row>
    <row r="121" spans="1:6" s="412" customFormat="1" ht="48.75" customHeight="1" x14ac:dyDescent="0.2">
      <c r="A121" s="464">
        <v>44691</v>
      </c>
      <c r="B121" s="252" t="s">
        <v>16079</v>
      </c>
      <c r="C121" s="193" t="s">
        <v>16098</v>
      </c>
      <c r="D121" s="402"/>
      <c r="E121" s="42">
        <v>25393.599999999999</v>
      </c>
      <c r="F121" s="494">
        <f t="shared" si="1"/>
        <v>187374767.46000001</v>
      </c>
    </row>
    <row r="122" spans="1:6" s="412" customFormat="1" ht="45" customHeight="1" x14ac:dyDescent="0.2">
      <c r="A122" s="464">
        <v>44691</v>
      </c>
      <c r="B122" s="252" t="s">
        <v>16080</v>
      </c>
      <c r="C122" s="193" t="s">
        <v>16099</v>
      </c>
      <c r="D122" s="402"/>
      <c r="E122" s="42">
        <v>53100</v>
      </c>
      <c r="F122" s="494">
        <f t="shared" si="1"/>
        <v>187321667.46000001</v>
      </c>
    </row>
    <row r="123" spans="1:6" s="412" customFormat="1" ht="31.5" customHeight="1" x14ac:dyDescent="0.2">
      <c r="A123" s="464">
        <v>44691</v>
      </c>
      <c r="B123" s="252" t="s">
        <v>16081</v>
      </c>
      <c r="C123" s="193" t="s">
        <v>16100</v>
      </c>
      <c r="D123" s="402"/>
      <c r="E123" s="42">
        <v>49500</v>
      </c>
      <c r="F123" s="494">
        <f t="shared" si="1"/>
        <v>187272167.46000001</v>
      </c>
    </row>
    <row r="124" spans="1:6" s="412" customFormat="1" ht="40.5" customHeight="1" x14ac:dyDescent="0.2">
      <c r="A124" s="464">
        <v>44691</v>
      </c>
      <c r="B124" s="252" t="s">
        <v>16082</v>
      </c>
      <c r="C124" s="193" t="s">
        <v>16101</v>
      </c>
      <c r="D124" s="472"/>
      <c r="E124" s="42">
        <v>179720.05</v>
      </c>
      <c r="F124" s="494">
        <f t="shared" si="1"/>
        <v>187092447.41</v>
      </c>
    </row>
    <row r="125" spans="1:6" s="412" customFormat="1" ht="37.5" customHeight="1" x14ac:dyDescent="0.2">
      <c r="A125" s="464">
        <v>44691</v>
      </c>
      <c r="B125" s="252" t="s">
        <v>16083</v>
      </c>
      <c r="C125" s="193" t="s">
        <v>16102</v>
      </c>
      <c r="D125" s="402"/>
      <c r="E125" s="42">
        <v>174742.9</v>
      </c>
      <c r="F125" s="494">
        <f t="shared" si="1"/>
        <v>186917704.50999999</v>
      </c>
    </row>
    <row r="126" spans="1:6" s="412" customFormat="1" ht="42" customHeight="1" x14ac:dyDescent="0.2">
      <c r="A126" s="464">
        <v>44691</v>
      </c>
      <c r="B126" s="252" t="s">
        <v>16084</v>
      </c>
      <c r="C126" s="193" t="s">
        <v>16103</v>
      </c>
      <c r="D126" s="402"/>
      <c r="E126" s="42">
        <v>7200</v>
      </c>
      <c r="F126" s="494">
        <f t="shared" si="1"/>
        <v>186910504.50999999</v>
      </c>
    </row>
    <row r="127" spans="1:6" s="412" customFormat="1" ht="48" customHeight="1" x14ac:dyDescent="0.2">
      <c r="A127" s="464">
        <v>44691</v>
      </c>
      <c r="B127" s="252" t="s">
        <v>16085</v>
      </c>
      <c r="C127" s="193" t="s">
        <v>16104</v>
      </c>
      <c r="D127" s="402"/>
      <c r="E127" s="42">
        <v>3510</v>
      </c>
      <c r="F127" s="494">
        <f t="shared" si="1"/>
        <v>186906994.50999999</v>
      </c>
    </row>
    <row r="128" spans="1:6" s="412" customFormat="1" ht="33" customHeight="1" x14ac:dyDescent="0.2">
      <c r="A128" s="464">
        <v>44691</v>
      </c>
      <c r="B128" s="252" t="s">
        <v>16086</v>
      </c>
      <c r="C128" s="193" t="s">
        <v>16105</v>
      </c>
      <c r="D128" s="402"/>
      <c r="E128" s="42">
        <v>15930</v>
      </c>
      <c r="F128" s="494">
        <f t="shared" si="1"/>
        <v>186891064.50999999</v>
      </c>
    </row>
    <row r="129" spans="1:6" s="412" customFormat="1" ht="40.5" customHeight="1" x14ac:dyDescent="0.2">
      <c r="A129" s="464">
        <v>44691</v>
      </c>
      <c r="B129" s="252" t="s">
        <v>16087</v>
      </c>
      <c r="C129" s="193" t="s">
        <v>16106</v>
      </c>
      <c r="D129" s="402"/>
      <c r="E129" s="42">
        <v>10848</v>
      </c>
      <c r="F129" s="494">
        <f t="shared" si="1"/>
        <v>186880216.50999999</v>
      </c>
    </row>
    <row r="130" spans="1:6" s="412" customFormat="1" ht="42" customHeight="1" x14ac:dyDescent="0.2">
      <c r="A130" s="464">
        <v>44691</v>
      </c>
      <c r="B130" s="252" t="s">
        <v>16088</v>
      </c>
      <c r="C130" s="193" t="s">
        <v>16107</v>
      </c>
      <c r="D130" s="402"/>
      <c r="E130" s="42">
        <v>3600</v>
      </c>
      <c r="F130" s="494">
        <f t="shared" si="1"/>
        <v>186876616.50999999</v>
      </c>
    </row>
    <row r="131" spans="1:6" s="412" customFormat="1" ht="39.75" customHeight="1" x14ac:dyDescent="0.2">
      <c r="A131" s="464">
        <v>44691</v>
      </c>
      <c r="B131" s="252" t="s">
        <v>16089</v>
      </c>
      <c r="C131" s="193" t="s">
        <v>16108</v>
      </c>
      <c r="D131" s="402"/>
      <c r="E131" s="42">
        <v>2700</v>
      </c>
      <c r="F131" s="494">
        <f t="shared" si="1"/>
        <v>186873916.50999999</v>
      </c>
    </row>
    <row r="132" spans="1:6" s="412" customFormat="1" ht="48.75" customHeight="1" x14ac:dyDescent="0.2">
      <c r="A132" s="464">
        <v>44691</v>
      </c>
      <c r="B132" s="5">
        <v>62788</v>
      </c>
      <c r="C132" s="193" t="s">
        <v>16109</v>
      </c>
      <c r="D132" s="402"/>
      <c r="E132" s="42">
        <v>0</v>
      </c>
      <c r="F132" s="494">
        <f t="shared" si="1"/>
        <v>186873916.50999999</v>
      </c>
    </row>
    <row r="133" spans="1:6" s="412" customFormat="1" ht="40.5" customHeight="1" x14ac:dyDescent="0.2">
      <c r="A133" s="464">
        <v>44691</v>
      </c>
      <c r="B133" s="252" t="s">
        <v>16090</v>
      </c>
      <c r="C133" s="193" t="s">
        <v>16110</v>
      </c>
      <c r="D133" s="402"/>
      <c r="E133" s="42">
        <v>299714.53999999998</v>
      </c>
      <c r="F133" s="494">
        <f t="shared" si="1"/>
        <v>186574201.97</v>
      </c>
    </row>
    <row r="134" spans="1:6" s="412" customFormat="1" ht="53.25" customHeight="1" x14ac:dyDescent="0.2">
      <c r="A134" s="464">
        <v>44691</v>
      </c>
      <c r="B134" s="252" t="s">
        <v>16091</v>
      </c>
      <c r="C134" s="193" t="s">
        <v>16111</v>
      </c>
      <c r="D134" s="402"/>
      <c r="E134" s="42">
        <v>90900</v>
      </c>
      <c r="F134" s="494">
        <f t="shared" si="1"/>
        <v>186483301.97</v>
      </c>
    </row>
    <row r="135" spans="1:6" s="412" customFormat="1" ht="54" customHeight="1" x14ac:dyDescent="0.2">
      <c r="A135" s="464">
        <v>44691</v>
      </c>
      <c r="B135" s="252" t="s">
        <v>16092</v>
      </c>
      <c r="C135" s="193" t="s">
        <v>16112</v>
      </c>
      <c r="D135" s="402"/>
      <c r="E135" s="42">
        <v>131052.5</v>
      </c>
      <c r="F135" s="494">
        <f t="shared" si="1"/>
        <v>186352249.47</v>
      </c>
    </row>
    <row r="136" spans="1:6" s="412" customFormat="1" ht="44.25" customHeight="1" x14ac:dyDescent="0.2">
      <c r="A136" s="464">
        <v>44691</v>
      </c>
      <c r="B136" s="252" t="s">
        <v>16093</v>
      </c>
      <c r="C136" s="193" t="s">
        <v>16113</v>
      </c>
      <c r="D136" s="402"/>
      <c r="E136" s="42">
        <v>13500</v>
      </c>
      <c r="F136" s="494">
        <f t="shared" si="1"/>
        <v>186338749.47</v>
      </c>
    </row>
    <row r="137" spans="1:6" s="412" customFormat="1" ht="42" customHeight="1" x14ac:dyDescent="0.2">
      <c r="A137" s="464">
        <v>44691</v>
      </c>
      <c r="B137" s="252" t="s">
        <v>16094</v>
      </c>
      <c r="C137" s="193" t="s">
        <v>16114</v>
      </c>
      <c r="D137" s="402"/>
      <c r="E137" s="42">
        <v>13500</v>
      </c>
      <c r="F137" s="494">
        <f t="shared" si="1"/>
        <v>186325249.47</v>
      </c>
    </row>
    <row r="138" spans="1:6" s="412" customFormat="1" ht="38.25" customHeight="1" x14ac:dyDescent="0.2">
      <c r="A138" s="464">
        <v>44691</v>
      </c>
      <c r="B138" s="252" t="s">
        <v>16058</v>
      </c>
      <c r="C138" s="193" t="s">
        <v>16115</v>
      </c>
      <c r="D138" s="402"/>
      <c r="E138" s="42">
        <v>6750</v>
      </c>
      <c r="F138" s="494">
        <f t="shared" si="1"/>
        <v>186318499.47</v>
      </c>
    </row>
    <row r="139" spans="1:6" s="412" customFormat="1" ht="48.75" customHeight="1" x14ac:dyDescent="0.2">
      <c r="A139" s="464">
        <v>44691</v>
      </c>
      <c r="B139" s="252" t="s">
        <v>16059</v>
      </c>
      <c r="C139" s="193" t="s">
        <v>16116</v>
      </c>
      <c r="D139" s="402"/>
      <c r="E139" s="42">
        <v>20070</v>
      </c>
      <c r="F139" s="494">
        <f t="shared" si="1"/>
        <v>186298429.47</v>
      </c>
    </row>
    <row r="140" spans="1:6" s="412" customFormat="1" ht="45" customHeight="1" x14ac:dyDescent="0.2">
      <c r="A140" s="464">
        <v>44691</v>
      </c>
      <c r="B140" s="252" t="s">
        <v>16060</v>
      </c>
      <c r="C140" s="193" t="s">
        <v>16117</v>
      </c>
      <c r="D140" s="402"/>
      <c r="E140" s="42">
        <v>14400</v>
      </c>
      <c r="F140" s="494">
        <f t="shared" si="1"/>
        <v>186284029.47</v>
      </c>
    </row>
    <row r="141" spans="1:6" s="412" customFormat="1" ht="51" customHeight="1" x14ac:dyDescent="0.2">
      <c r="A141" s="464">
        <v>44691</v>
      </c>
      <c r="B141" s="252" t="s">
        <v>16061</v>
      </c>
      <c r="C141" s="193" t="s">
        <v>16118</v>
      </c>
      <c r="D141" s="402"/>
      <c r="E141" s="42">
        <v>279949.8</v>
      </c>
      <c r="F141" s="494">
        <f t="shared" si="1"/>
        <v>186004079.66999999</v>
      </c>
    </row>
    <row r="142" spans="1:6" s="412" customFormat="1" ht="34.5" customHeight="1" x14ac:dyDescent="0.2">
      <c r="A142" s="464">
        <v>44691</v>
      </c>
      <c r="B142" s="252" t="s">
        <v>16062</v>
      </c>
      <c r="C142" s="193" t="s">
        <v>16119</v>
      </c>
      <c r="D142" s="402"/>
      <c r="E142" s="42">
        <v>46166.81</v>
      </c>
      <c r="F142" s="494">
        <f t="shared" si="1"/>
        <v>185957912.85999998</v>
      </c>
    </row>
    <row r="143" spans="1:6" s="412" customFormat="1" ht="44.25" customHeight="1" x14ac:dyDescent="0.2">
      <c r="A143" s="464">
        <v>44691</v>
      </c>
      <c r="B143" s="252" t="s">
        <v>16063</v>
      </c>
      <c r="C143" s="193" t="s">
        <v>16120</v>
      </c>
      <c r="D143" s="402"/>
      <c r="E143" s="42">
        <v>5850</v>
      </c>
      <c r="F143" s="494">
        <f t="shared" si="1"/>
        <v>185952062.85999998</v>
      </c>
    </row>
    <row r="144" spans="1:6" s="706" customFormat="1" ht="72" customHeight="1" x14ac:dyDescent="0.2">
      <c r="A144" s="464">
        <v>44691</v>
      </c>
      <c r="B144" s="252" t="s">
        <v>16064</v>
      </c>
      <c r="C144" s="193" t="s">
        <v>16121</v>
      </c>
      <c r="D144" s="705"/>
      <c r="E144" s="42">
        <v>82055.649999999994</v>
      </c>
      <c r="F144" s="494">
        <f t="shared" ref="F144:F207" si="2">F143-E144</f>
        <v>185870007.20999998</v>
      </c>
    </row>
    <row r="145" spans="1:6" s="412" customFormat="1" ht="48.75" customHeight="1" x14ac:dyDescent="0.2">
      <c r="A145" s="464">
        <v>44691</v>
      </c>
      <c r="B145" s="252" t="s">
        <v>16065</v>
      </c>
      <c r="C145" s="193" t="s">
        <v>16122</v>
      </c>
      <c r="D145" s="402"/>
      <c r="E145" s="42">
        <v>25200</v>
      </c>
      <c r="F145" s="494">
        <f t="shared" si="2"/>
        <v>185844807.20999998</v>
      </c>
    </row>
    <row r="146" spans="1:6" s="412" customFormat="1" ht="42" customHeight="1" x14ac:dyDescent="0.2">
      <c r="A146" s="464">
        <v>44691</v>
      </c>
      <c r="B146" s="252" t="s">
        <v>16066</v>
      </c>
      <c r="C146" s="193" t="s">
        <v>16123</v>
      </c>
      <c r="D146" s="402"/>
      <c r="E146" s="42">
        <v>1800</v>
      </c>
      <c r="F146" s="494">
        <f t="shared" si="2"/>
        <v>185843007.20999998</v>
      </c>
    </row>
    <row r="147" spans="1:6" s="412" customFormat="1" ht="41.25" customHeight="1" x14ac:dyDescent="0.2">
      <c r="A147" s="464">
        <v>44691</v>
      </c>
      <c r="B147" s="252" t="s">
        <v>16067</v>
      </c>
      <c r="C147" s="193" t="s">
        <v>16124</v>
      </c>
      <c r="D147" s="402"/>
      <c r="E147" s="42">
        <v>35100</v>
      </c>
      <c r="F147" s="494">
        <f t="shared" si="2"/>
        <v>185807907.20999998</v>
      </c>
    </row>
    <row r="148" spans="1:6" s="412" customFormat="1" ht="30.75" customHeight="1" x14ac:dyDescent="0.2">
      <c r="A148" s="464">
        <v>44691</v>
      </c>
      <c r="B148" s="252" t="s">
        <v>16068</v>
      </c>
      <c r="C148" s="193" t="s">
        <v>16125</v>
      </c>
      <c r="D148" s="402"/>
      <c r="E148" s="42">
        <v>152199.81</v>
      </c>
      <c r="F148" s="494">
        <f t="shared" si="2"/>
        <v>185655707.39999998</v>
      </c>
    </row>
    <row r="149" spans="1:6" s="412" customFormat="1" ht="44.25" customHeight="1" x14ac:dyDescent="0.2">
      <c r="A149" s="464">
        <v>44691</v>
      </c>
      <c r="B149" s="252" t="s">
        <v>16069</v>
      </c>
      <c r="C149" s="193" t="s">
        <v>16126</v>
      </c>
      <c r="D149" s="402"/>
      <c r="E149" s="42">
        <v>118370</v>
      </c>
      <c r="F149" s="494">
        <f t="shared" si="2"/>
        <v>185537337.39999998</v>
      </c>
    </row>
    <row r="150" spans="1:6" s="412" customFormat="1" ht="42" customHeight="1" x14ac:dyDescent="0.2">
      <c r="A150" s="464">
        <v>44691</v>
      </c>
      <c r="B150" s="252" t="s">
        <v>16070</v>
      </c>
      <c r="C150" s="193" t="s">
        <v>16127</v>
      </c>
      <c r="D150" s="402"/>
      <c r="E150" s="42">
        <v>131052.5</v>
      </c>
      <c r="F150" s="494">
        <f t="shared" si="2"/>
        <v>185406284.89999998</v>
      </c>
    </row>
    <row r="151" spans="1:6" s="412" customFormat="1" ht="42.75" customHeight="1" x14ac:dyDescent="0.2">
      <c r="A151" s="464">
        <v>44691</v>
      </c>
      <c r="B151" s="252" t="s">
        <v>16071</v>
      </c>
      <c r="C151" s="193" t="s">
        <v>16128</v>
      </c>
      <c r="D151" s="402"/>
      <c r="E151" s="42">
        <v>122597.5</v>
      </c>
      <c r="F151" s="494">
        <f t="shared" si="2"/>
        <v>185283687.39999998</v>
      </c>
    </row>
    <row r="152" spans="1:6" s="412" customFormat="1" ht="42" customHeight="1" x14ac:dyDescent="0.2">
      <c r="A152" s="464">
        <v>44691</v>
      </c>
      <c r="B152" s="252" t="s">
        <v>16072</v>
      </c>
      <c r="C152" s="193" t="s">
        <v>16129</v>
      </c>
      <c r="D152" s="402"/>
      <c r="E152" s="42">
        <v>122597.5</v>
      </c>
      <c r="F152" s="494">
        <f t="shared" si="2"/>
        <v>185161089.89999998</v>
      </c>
    </row>
    <row r="153" spans="1:6" s="412" customFormat="1" ht="46.5" customHeight="1" x14ac:dyDescent="0.2">
      <c r="A153" s="464">
        <v>44691</v>
      </c>
      <c r="B153" s="252" t="s">
        <v>16073</v>
      </c>
      <c r="C153" s="193" t="s">
        <v>16130</v>
      </c>
      <c r="D153" s="402"/>
      <c r="E153" s="42">
        <v>131052.5</v>
      </c>
      <c r="F153" s="494">
        <f t="shared" si="2"/>
        <v>185030037.39999998</v>
      </c>
    </row>
    <row r="154" spans="1:6" s="412" customFormat="1" ht="63" customHeight="1" x14ac:dyDescent="0.2">
      <c r="A154" s="464">
        <v>44691</v>
      </c>
      <c r="B154" s="252" t="s">
        <v>16074</v>
      </c>
      <c r="C154" s="193" t="s">
        <v>16131</v>
      </c>
      <c r="D154" s="402"/>
      <c r="E154" s="42">
        <v>22500</v>
      </c>
      <c r="F154" s="494">
        <f t="shared" si="2"/>
        <v>185007537.39999998</v>
      </c>
    </row>
    <row r="155" spans="1:6" s="412" customFormat="1" ht="40.5" customHeight="1" x14ac:dyDescent="0.2">
      <c r="A155" s="464">
        <v>44691</v>
      </c>
      <c r="B155" s="252" t="s">
        <v>16075</v>
      </c>
      <c r="C155" s="193" t="s">
        <v>16132</v>
      </c>
      <c r="D155" s="402"/>
      <c r="E155" s="42">
        <v>131052.5</v>
      </c>
      <c r="F155" s="494">
        <f t="shared" si="2"/>
        <v>184876484.89999998</v>
      </c>
    </row>
    <row r="156" spans="1:6" s="412" customFormat="1" ht="21" customHeight="1" x14ac:dyDescent="0.2">
      <c r="A156" s="464">
        <v>44692</v>
      </c>
      <c r="B156" s="5">
        <v>62783</v>
      </c>
      <c r="C156" s="193" t="s">
        <v>41</v>
      </c>
      <c r="D156" s="402"/>
      <c r="E156" s="42">
        <v>0</v>
      </c>
      <c r="F156" s="494">
        <f t="shared" si="2"/>
        <v>184876484.89999998</v>
      </c>
    </row>
    <row r="157" spans="1:6" s="412" customFormat="1" ht="63" customHeight="1" x14ac:dyDescent="0.2">
      <c r="A157" s="464">
        <v>44692</v>
      </c>
      <c r="B157" s="252" t="s">
        <v>16214</v>
      </c>
      <c r="C157" s="193" t="s">
        <v>16220</v>
      </c>
      <c r="D157" s="402"/>
      <c r="E157" s="42">
        <v>22500</v>
      </c>
      <c r="F157" s="494">
        <f t="shared" si="2"/>
        <v>184853984.89999998</v>
      </c>
    </row>
    <row r="158" spans="1:6" s="412" customFormat="1" ht="22.5" customHeight="1" x14ac:dyDescent="0.2">
      <c r="A158" s="464">
        <v>44692</v>
      </c>
      <c r="B158" s="252" t="s">
        <v>16206</v>
      </c>
      <c r="C158" s="193" t="s">
        <v>41</v>
      </c>
      <c r="D158" s="402"/>
      <c r="E158" s="42">
        <v>0</v>
      </c>
      <c r="F158" s="494">
        <f t="shared" si="2"/>
        <v>184853984.89999998</v>
      </c>
    </row>
    <row r="159" spans="1:6" s="412" customFormat="1" ht="44.25" customHeight="1" x14ac:dyDescent="0.2">
      <c r="A159" s="464">
        <v>44692</v>
      </c>
      <c r="B159" s="252" t="s">
        <v>16207</v>
      </c>
      <c r="C159" s="193" t="s">
        <v>16221</v>
      </c>
      <c r="D159" s="402"/>
      <c r="E159" s="42">
        <v>49500</v>
      </c>
      <c r="F159" s="494">
        <f t="shared" si="2"/>
        <v>184804484.89999998</v>
      </c>
    </row>
    <row r="160" spans="1:6" s="412" customFormat="1" ht="42" customHeight="1" x14ac:dyDescent="0.2">
      <c r="A160" s="464">
        <v>44692</v>
      </c>
      <c r="B160" s="252" t="s">
        <v>16208</v>
      </c>
      <c r="C160" s="193" t="s">
        <v>16222</v>
      </c>
      <c r="D160" s="402"/>
      <c r="E160" s="42">
        <v>239496.18</v>
      </c>
      <c r="F160" s="494">
        <f t="shared" si="2"/>
        <v>184564988.71999997</v>
      </c>
    </row>
    <row r="161" spans="1:6" s="412" customFormat="1" ht="20.25" customHeight="1" x14ac:dyDescent="0.2">
      <c r="A161" s="464">
        <v>44692</v>
      </c>
      <c r="B161" s="252" t="s">
        <v>16209</v>
      </c>
      <c r="C161" s="193" t="s">
        <v>41</v>
      </c>
      <c r="D161" s="402"/>
      <c r="E161" s="42">
        <v>0</v>
      </c>
      <c r="F161" s="494">
        <f t="shared" si="2"/>
        <v>184564988.71999997</v>
      </c>
    </row>
    <row r="162" spans="1:6" s="412" customFormat="1" ht="45.75" customHeight="1" x14ac:dyDescent="0.2">
      <c r="A162" s="464">
        <v>44692</v>
      </c>
      <c r="B162" s="252" t="s">
        <v>16215</v>
      </c>
      <c r="C162" s="193" t="s">
        <v>16223</v>
      </c>
      <c r="D162" s="402"/>
      <c r="E162" s="42">
        <v>11047</v>
      </c>
      <c r="F162" s="494">
        <f t="shared" si="2"/>
        <v>184553941.71999997</v>
      </c>
    </row>
    <row r="163" spans="1:6" s="412" customFormat="1" ht="42" customHeight="1" x14ac:dyDescent="0.2">
      <c r="A163" s="464">
        <v>44692</v>
      </c>
      <c r="B163" s="252" t="s">
        <v>16216</v>
      </c>
      <c r="C163" s="193" t="s">
        <v>16224</v>
      </c>
      <c r="D163" s="402"/>
      <c r="E163" s="42">
        <v>183486.32</v>
      </c>
      <c r="F163" s="494">
        <f t="shared" si="2"/>
        <v>184370455.39999998</v>
      </c>
    </row>
    <row r="164" spans="1:6" s="412" customFormat="1" ht="45" customHeight="1" x14ac:dyDescent="0.2">
      <c r="A164" s="464">
        <v>44692</v>
      </c>
      <c r="B164" s="252" t="s">
        <v>16217</v>
      </c>
      <c r="C164" s="193" t="s">
        <v>16225</v>
      </c>
      <c r="D164" s="402"/>
      <c r="E164" s="42">
        <v>2650735.9900000002</v>
      </c>
      <c r="F164" s="494">
        <f t="shared" si="2"/>
        <v>181719719.40999997</v>
      </c>
    </row>
    <row r="165" spans="1:6" s="412" customFormat="1" ht="66" customHeight="1" x14ac:dyDescent="0.2">
      <c r="A165" s="464">
        <v>44692</v>
      </c>
      <c r="B165" s="252" t="s">
        <v>16218</v>
      </c>
      <c r="C165" s="193" t="s">
        <v>16226</v>
      </c>
      <c r="D165" s="402"/>
      <c r="E165" s="42">
        <v>25000</v>
      </c>
      <c r="F165" s="494">
        <f t="shared" si="2"/>
        <v>181694719.40999997</v>
      </c>
    </row>
    <row r="166" spans="1:6" s="412" customFormat="1" ht="31.5" customHeight="1" x14ac:dyDescent="0.2">
      <c r="A166" s="464">
        <v>44692</v>
      </c>
      <c r="B166" s="252" t="s">
        <v>16219</v>
      </c>
      <c r="C166" s="193" t="s">
        <v>16227</v>
      </c>
      <c r="D166" s="402"/>
      <c r="E166" s="42">
        <v>347555.35</v>
      </c>
      <c r="F166" s="494">
        <f t="shared" si="2"/>
        <v>181347164.05999997</v>
      </c>
    </row>
    <row r="167" spans="1:6" s="412" customFormat="1" ht="50.25" customHeight="1" x14ac:dyDescent="0.2">
      <c r="A167" s="464">
        <v>44692</v>
      </c>
      <c r="B167" s="252" t="s">
        <v>16210</v>
      </c>
      <c r="C167" s="193" t="s">
        <v>16228</v>
      </c>
      <c r="D167" s="402"/>
      <c r="E167" s="42">
        <v>131052.5</v>
      </c>
      <c r="F167" s="494">
        <f t="shared" si="2"/>
        <v>181216111.55999997</v>
      </c>
    </row>
    <row r="168" spans="1:6" s="412" customFormat="1" ht="47.25" customHeight="1" x14ac:dyDescent="0.2">
      <c r="A168" s="464">
        <v>44692</v>
      </c>
      <c r="B168" s="252" t="s">
        <v>16211</v>
      </c>
      <c r="C168" s="193" t="s">
        <v>16229</v>
      </c>
      <c r="D168" s="402"/>
      <c r="E168" s="42">
        <v>71867.5</v>
      </c>
      <c r="F168" s="494">
        <f t="shared" si="2"/>
        <v>181144244.05999997</v>
      </c>
    </row>
    <row r="169" spans="1:6" s="412" customFormat="1" ht="45" customHeight="1" x14ac:dyDescent="0.2">
      <c r="A169" s="464">
        <v>44692</v>
      </c>
      <c r="B169" s="252" t="s">
        <v>16212</v>
      </c>
      <c r="C169" s="193" t="s">
        <v>16230</v>
      </c>
      <c r="D169" s="402"/>
      <c r="E169" s="42">
        <v>131052.5</v>
      </c>
      <c r="F169" s="494">
        <f t="shared" si="2"/>
        <v>181013191.55999997</v>
      </c>
    </row>
    <row r="170" spans="1:6" s="412" customFormat="1" ht="46.5" customHeight="1" x14ac:dyDescent="0.2">
      <c r="A170" s="464">
        <v>44692</v>
      </c>
      <c r="B170" s="252" t="s">
        <v>16213</v>
      </c>
      <c r="C170" s="193" t="s">
        <v>16231</v>
      </c>
      <c r="D170" s="402"/>
      <c r="E170" s="42">
        <v>13500</v>
      </c>
      <c r="F170" s="494">
        <f t="shared" si="2"/>
        <v>180999691.55999997</v>
      </c>
    </row>
    <row r="171" spans="1:6" s="412" customFormat="1" ht="32.25" customHeight="1" x14ac:dyDescent="0.2">
      <c r="A171" s="464">
        <v>44693</v>
      </c>
      <c r="B171" s="252" t="s">
        <v>16235</v>
      </c>
      <c r="C171" s="193" t="s">
        <v>16239</v>
      </c>
      <c r="D171" s="402"/>
      <c r="E171" s="42">
        <v>84600</v>
      </c>
      <c r="F171" s="494">
        <f t="shared" si="2"/>
        <v>180915091.55999997</v>
      </c>
    </row>
    <row r="172" spans="1:6" s="412" customFormat="1" ht="53.25" customHeight="1" x14ac:dyDescent="0.2">
      <c r="A172" s="464">
        <v>44693</v>
      </c>
      <c r="B172" s="252" t="s">
        <v>16236</v>
      </c>
      <c r="C172" s="193" t="s">
        <v>16240</v>
      </c>
      <c r="D172" s="402"/>
      <c r="E172" s="42">
        <v>131052.5</v>
      </c>
      <c r="F172" s="494">
        <f t="shared" si="2"/>
        <v>180784039.05999997</v>
      </c>
    </row>
    <row r="173" spans="1:6" s="412" customFormat="1" ht="33" customHeight="1" x14ac:dyDescent="0.2">
      <c r="A173" s="464">
        <v>44693</v>
      </c>
      <c r="B173" s="252" t="s">
        <v>16237</v>
      </c>
      <c r="C173" s="193" t="s">
        <v>16241</v>
      </c>
      <c r="D173" s="402"/>
      <c r="E173" s="42">
        <v>19000</v>
      </c>
      <c r="F173" s="494">
        <f t="shared" si="2"/>
        <v>180765039.05999997</v>
      </c>
    </row>
    <row r="174" spans="1:6" s="412" customFormat="1" ht="52.5" customHeight="1" x14ac:dyDescent="0.2">
      <c r="A174" s="464">
        <v>44693</v>
      </c>
      <c r="B174" s="252" t="s">
        <v>16238</v>
      </c>
      <c r="C174" s="193" t="s">
        <v>16242</v>
      </c>
      <c r="D174" s="402"/>
      <c r="E174" s="42">
        <v>126825</v>
      </c>
      <c r="F174" s="494">
        <f t="shared" si="2"/>
        <v>180638214.05999997</v>
      </c>
    </row>
    <row r="175" spans="1:6" s="412" customFormat="1" ht="44.25" customHeight="1" x14ac:dyDescent="0.2">
      <c r="A175" s="464">
        <v>44693</v>
      </c>
      <c r="B175" s="252" t="s">
        <v>16232</v>
      </c>
      <c r="C175" s="193" t="s">
        <v>16243</v>
      </c>
      <c r="D175" s="402"/>
      <c r="E175" s="42">
        <v>131052.5</v>
      </c>
      <c r="F175" s="494">
        <f t="shared" si="2"/>
        <v>180507161.55999997</v>
      </c>
    </row>
    <row r="176" spans="1:6" s="412" customFormat="1" ht="36" customHeight="1" x14ac:dyDescent="0.2">
      <c r="A176" s="464">
        <v>44693</v>
      </c>
      <c r="B176" s="252" t="s">
        <v>16233</v>
      </c>
      <c r="C176" s="193" t="s">
        <v>16244</v>
      </c>
      <c r="D176" s="402"/>
      <c r="E176" s="42">
        <v>2157680.92</v>
      </c>
      <c r="F176" s="494">
        <f t="shared" si="2"/>
        <v>178349480.63999999</v>
      </c>
    </row>
    <row r="177" spans="1:6" s="412" customFormat="1" ht="52.5" customHeight="1" x14ac:dyDescent="0.2">
      <c r="A177" s="464">
        <v>44693</v>
      </c>
      <c r="B177" s="252" t="s">
        <v>16234</v>
      </c>
      <c r="C177" s="193" t="s">
        <v>16245</v>
      </c>
      <c r="D177" s="402"/>
      <c r="E177" s="42">
        <v>20471</v>
      </c>
      <c r="F177" s="494">
        <f t="shared" si="2"/>
        <v>178329009.63999999</v>
      </c>
    </row>
    <row r="178" spans="1:6" s="412" customFormat="1" ht="52.5" customHeight="1" x14ac:dyDescent="0.2">
      <c r="A178" s="464">
        <v>44694</v>
      </c>
      <c r="B178" s="252" t="s">
        <v>16248</v>
      </c>
      <c r="C178" s="193" t="s">
        <v>16246</v>
      </c>
      <c r="D178" s="402"/>
      <c r="E178" s="42">
        <v>1425</v>
      </c>
      <c r="F178" s="494">
        <f t="shared" si="2"/>
        <v>178327584.63999999</v>
      </c>
    </row>
    <row r="179" spans="1:6" s="412" customFormat="1" ht="36.75" customHeight="1" x14ac:dyDescent="0.2">
      <c r="A179" s="464">
        <v>44694</v>
      </c>
      <c r="B179" s="252" t="s">
        <v>16249</v>
      </c>
      <c r="C179" s="193" t="s">
        <v>16252</v>
      </c>
      <c r="D179" s="402"/>
      <c r="E179" s="42">
        <v>89362.73</v>
      </c>
      <c r="F179" s="494">
        <f t="shared" si="2"/>
        <v>178238221.91</v>
      </c>
    </row>
    <row r="180" spans="1:6" s="412" customFormat="1" ht="42" customHeight="1" x14ac:dyDescent="0.2">
      <c r="A180" s="464">
        <v>44694</v>
      </c>
      <c r="B180" s="252" t="s">
        <v>16250</v>
      </c>
      <c r="C180" s="193" t="s">
        <v>16253</v>
      </c>
      <c r="D180" s="402"/>
      <c r="E180" s="42">
        <v>131052.5</v>
      </c>
      <c r="F180" s="494">
        <f t="shared" si="2"/>
        <v>178107169.41</v>
      </c>
    </row>
    <row r="181" spans="1:6" s="412" customFormat="1" ht="48.75" customHeight="1" x14ac:dyDescent="0.2">
      <c r="A181" s="464">
        <v>44694</v>
      </c>
      <c r="B181" s="252" t="s">
        <v>16251</v>
      </c>
      <c r="C181" s="193" t="s">
        <v>16133</v>
      </c>
      <c r="D181" s="402"/>
      <c r="E181" s="42">
        <v>16200</v>
      </c>
      <c r="F181" s="494">
        <f t="shared" si="2"/>
        <v>178090969.41</v>
      </c>
    </row>
    <row r="182" spans="1:6" s="412" customFormat="1" ht="72" customHeight="1" x14ac:dyDescent="0.2">
      <c r="A182" s="464">
        <v>44694</v>
      </c>
      <c r="B182" s="252" t="s">
        <v>16247</v>
      </c>
      <c r="C182" s="193" t="s">
        <v>16254</v>
      </c>
      <c r="D182" s="402"/>
      <c r="E182" s="42">
        <v>148450.75</v>
      </c>
      <c r="F182" s="494">
        <f t="shared" si="2"/>
        <v>177942518.66</v>
      </c>
    </row>
    <row r="183" spans="1:6" s="275" customFormat="1" ht="46.5" customHeight="1" x14ac:dyDescent="0.2">
      <c r="A183" s="464">
        <v>44697</v>
      </c>
      <c r="B183" s="252" t="s">
        <v>16317</v>
      </c>
      <c r="C183" s="193" t="s">
        <v>16319</v>
      </c>
      <c r="D183" s="266"/>
      <c r="E183" s="42">
        <v>311532.07</v>
      </c>
      <c r="F183" s="494">
        <f t="shared" si="2"/>
        <v>177630986.59</v>
      </c>
    </row>
    <row r="184" spans="1:6" s="275" customFormat="1" ht="42.75" customHeight="1" x14ac:dyDescent="0.2">
      <c r="A184" s="464">
        <v>44697</v>
      </c>
      <c r="B184" s="252" t="s">
        <v>16318</v>
      </c>
      <c r="C184" s="193" t="s">
        <v>16320</v>
      </c>
      <c r="D184" s="266"/>
      <c r="E184" s="42">
        <v>409838.48</v>
      </c>
      <c r="F184" s="494">
        <f t="shared" si="2"/>
        <v>177221148.11000001</v>
      </c>
    </row>
    <row r="185" spans="1:6" s="275" customFormat="1" ht="33" customHeight="1" x14ac:dyDescent="0.2">
      <c r="A185" s="464">
        <v>44697</v>
      </c>
      <c r="B185" s="252" t="s">
        <v>16310</v>
      </c>
      <c r="C185" s="193" t="s">
        <v>16321</v>
      </c>
      <c r="D185" s="266"/>
      <c r="E185" s="42">
        <v>680693.65</v>
      </c>
      <c r="F185" s="494">
        <f t="shared" si="2"/>
        <v>176540454.46000001</v>
      </c>
    </row>
    <row r="186" spans="1:6" s="275" customFormat="1" ht="29.25" customHeight="1" x14ac:dyDescent="0.2">
      <c r="A186" s="464">
        <v>44697</v>
      </c>
      <c r="B186" s="252" t="s">
        <v>16311</v>
      </c>
      <c r="C186" s="193" t="s">
        <v>16322</v>
      </c>
      <c r="D186" s="266"/>
      <c r="E186" s="42">
        <v>30907.43</v>
      </c>
      <c r="F186" s="494">
        <f t="shared" si="2"/>
        <v>176509547.03</v>
      </c>
    </row>
    <row r="187" spans="1:6" s="275" customFormat="1" ht="72" customHeight="1" x14ac:dyDescent="0.2">
      <c r="A187" s="464">
        <v>44697</v>
      </c>
      <c r="B187" s="252" t="s">
        <v>16312</v>
      </c>
      <c r="C187" s="193" t="s">
        <v>16323</v>
      </c>
      <c r="D187" s="266"/>
      <c r="E187" s="42">
        <v>9000</v>
      </c>
      <c r="F187" s="494">
        <f t="shared" si="2"/>
        <v>176500547.03</v>
      </c>
    </row>
    <row r="188" spans="1:6" s="275" customFormat="1" ht="63" customHeight="1" x14ac:dyDescent="0.2">
      <c r="A188" s="464">
        <v>44697</v>
      </c>
      <c r="B188" s="252" t="s">
        <v>16313</v>
      </c>
      <c r="C188" s="193" t="s">
        <v>16324</v>
      </c>
      <c r="D188" s="266"/>
      <c r="E188" s="42">
        <v>27000</v>
      </c>
      <c r="F188" s="494">
        <f t="shared" si="2"/>
        <v>176473547.03</v>
      </c>
    </row>
    <row r="189" spans="1:6" s="275" customFormat="1" ht="49.5" customHeight="1" x14ac:dyDescent="0.2">
      <c r="A189" s="464">
        <v>44697</v>
      </c>
      <c r="B189" s="252" t="s">
        <v>16314</v>
      </c>
      <c r="C189" s="193" t="s">
        <v>16325</v>
      </c>
      <c r="D189" s="266"/>
      <c r="E189" s="42">
        <v>131052.5</v>
      </c>
      <c r="F189" s="494">
        <f t="shared" si="2"/>
        <v>176342494.53</v>
      </c>
    </row>
    <row r="190" spans="1:6" s="275" customFormat="1" ht="61.5" customHeight="1" x14ac:dyDescent="0.2">
      <c r="A190" s="464">
        <v>44697</v>
      </c>
      <c r="B190" s="252" t="s">
        <v>16315</v>
      </c>
      <c r="C190" s="193" t="s">
        <v>16326</v>
      </c>
      <c r="D190" s="266"/>
      <c r="E190" s="42">
        <v>9000</v>
      </c>
      <c r="F190" s="494">
        <f t="shared" si="2"/>
        <v>176333494.53</v>
      </c>
    </row>
    <row r="191" spans="1:6" s="275" customFormat="1" ht="52.5" customHeight="1" x14ac:dyDescent="0.2">
      <c r="A191" s="464">
        <v>44697</v>
      </c>
      <c r="B191" s="252" t="s">
        <v>16316</v>
      </c>
      <c r="C191" s="193" t="s">
        <v>16327</v>
      </c>
      <c r="D191" s="266"/>
      <c r="E191" s="42">
        <v>131052.5</v>
      </c>
      <c r="F191" s="494">
        <f t="shared" si="2"/>
        <v>176202442.03</v>
      </c>
    </row>
    <row r="192" spans="1:6" s="275" customFormat="1" ht="61.5" customHeight="1" x14ac:dyDescent="0.2">
      <c r="A192" s="464">
        <v>44698</v>
      </c>
      <c r="B192" s="252" t="s">
        <v>16338</v>
      </c>
      <c r="C192" s="193" t="s">
        <v>16343</v>
      </c>
      <c r="D192" s="266"/>
      <c r="E192" s="42">
        <v>9000</v>
      </c>
      <c r="F192" s="494">
        <f t="shared" si="2"/>
        <v>176193442.03</v>
      </c>
    </row>
    <row r="193" spans="1:6" s="275" customFormat="1" ht="44.25" customHeight="1" x14ac:dyDescent="0.2">
      <c r="A193" s="464">
        <v>44698</v>
      </c>
      <c r="B193" s="252" t="s">
        <v>16339</v>
      </c>
      <c r="C193" s="193" t="s">
        <v>16344</v>
      </c>
      <c r="D193" s="266"/>
      <c r="E193" s="42">
        <v>254317.33</v>
      </c>
      <c r="F193" s="494">
        <f t="shared" si="2"/>
        <v>175939124.69999999</v>
      </c>
    </row>
    <row r="194" spans="1:6" s="275" customFormat="1" ht="54.75" customHeight="1" x14ac:dyDescent="0.2">
      <c r="A194" s="464">
        <v>44698</v>
      </c>
      <c r="B194" s="252" t="s">
        <v>16340</v>
      </c>
      <c r="C194" s="193" t="s">
        <v>16345</v>
      </c>
      <c r="D194" s="266"/>
      <c r="E194" s="42">
        <v>398983.46</v>
      </c>
      <c r="F194" s="494">
        <f t="shared" si="2"/>
        <v>175540141.23999998</v>
      </c>
    </row>
    <row r="195" spans="1:6" s="275" customFormat="1" ht="42.75" customHeight="1" x14ac:dyDescent="0.2">
      <c r="A195" s="464">
        <v>44698</v>
      </c>
      <c r="B195" s="252" t="s">
        <v>16341</v>
      </c>
      <c r="C195" s="193" t="s">
        <v>16346</v>
      </c>
      <c r="D195" s="266"/>
      <c r="E195" s="42">
        <v>131052.5</v>
      </c>
      <c r="F195" s="494">
        <f t="shared" si="2"/>
        <v>175409088.73999998</v>
      </c>
    </row>
    <row r="196" spans="1:6" s="275" customFormat="1" ht="35.25" customHeight="1" x14ac:dyDescent="0.2">
      <c r="A196" s="464">
        <v>44698</v>
      </c>
      <c r="B196" s="252" t="s">
        <v>16342</v>
      </c>
      <c r="C196" s="193" t="s">
        <v>16347</v>
      </c>
      <c r="D196" s="266"/>
      <c r="E196" s="42">
        <v>8082</v>
      </c>
      <c r="F196" s="494">
        <f t="shared" si="2"/>
        <v>175401006.73999998</v>
      </c>
    </row>
    <row r="197" spans="1:6" s="275" customFormat="1" ht="66.75" customHeight="1" x14ac:dyDescent="0.2">
      <c r="A197" s="464">
        <v>44698</v>
      </c>
      <c r="B197" s="252" t="s">
        <v>16328</v>
      </c>
      <c r="C197" s="193" t="s">
        <v>16348</v>
      </c>
      <c r="D197" s="266"/>
      <c r="E197" s="42">
        <v>27000</v>
      </c>
      <c r="F197" s="494">
        <f t="shared" si="2"/>
        <v>175374006.73999998</v>
      </c>
    </row>
    <row r="198" spans="1:6" s="275" customFormat="1" ht="51" customHeight="1" x14ac:dyDescent="0.2">
      <c r="A198" s="464">
        <v>44698</v>
      </c>
      <c r="B198" s="252" t="s">
        <v>16329</v>
      </c>
      <c r="C198" s="193" t="s">
        <v>16349</v>
      </c>
      <c r="D198" s="266"/>
      <c r="E198" s="42">
        <v>359989.65</v>
      </c>
      <c r="F198" s="494">
        <f t="shared" si="2"/>
        <v>175014017.08999997</v>
      </c>
    </row>
    <row r="199" spans="1:6" s="275" customFormat="1" ht="60" customHeight="1" x14ac:dyDescent="0.2">
      <c r="A199" s="464">
        <v>44698</v>
      </c>
      <c r="B199" s="252" t="s">
        <v>16330</v>
      </c>
      <c r="C199" s="193" t="s">
        <v>16350</v>
      </c>
      <c r="D199" s="266"/>
      <c r="E199" s="42">
        <v>126825</v>
      </c>
      <c r="F199" s="494">
        <f t="shared" si="2"/>
        <v>174887192.08999997</v>
      </c>
    </row>
    <row r="200" spans="1:6" s="275" customFormat="1" ht="52.5" customHeight="1" x14ac:dyDescent="0.2">
      <c r="A200" s="464">
        <v>44698</v>
      </c>
      <c r="B200" s="252" t="s">
        <v>16331</v>
      </c>
      <c r="C200" s="193" t="s">
        <v>16351</v>
      </c>
      <c r="D200" s="266"/>
      <c r="E200" s="42">
        <v>126825</v>
      </c>
      <c r="F200" s="494">
        <f t="shared" si="2"/>
        <v>174760367.08999997</v>
      </c>
    </row>
    <row r="201" spans="1:6" s="275" customFormat="1" ht="54" customHeight="1" x14ac:dyDescent="0.2">
      <c r="A201" s="464">
        <v>44698</v>
      </c>
      <c r="B201" s="252" t="s">
        <v>16332</v>
      </c>
      <c r="C201" s="193" t="s">
        <v>16352</v>
      </c>
      <c r="D201" s="266"/>
      <c r="E201" s="42">
        <v>131052.5</v>
      </c>
      <c r="F201" s="494">
        <f t="shared" si="2"/>
        <v>174629314.58999997</v>
      </c>
    </row>
    <row r="202" spans="1:6" s="275" customFormat="1" ht="55.5" customHeight="1" x14ac:dyDescent="0.2">
      <c r="A202" s="464">
        <v>44698</v>
      </c>
      <c r="B202" s="252" t="s">
        <v>16333</v>
      </c>
      <c r="C202" s="193" t="s">
        <v>16353</v>
      </c>
      <c r="D202" s="266"/>
      <c r="E202" s="42">
        <v>131052.5</v>
      </c>
      <c r="F202" s="494">
        <f t="shared" si="2"/>
        <v>174498262.08999997</v>
      </c>
    </row>
    <row r="203" spans="1:6" s="275" customFormat="1" ht="21.75" customHeight="1" x14ac:dyDescent="0.2">
      <c r="A203" s="464">
        <v>44698</v>
      </c>
      <c r="B203" s="252" t="s">
        <v>16334</v>
      </c>
      <c r="C203" s="193" t="s">
        <v>16354</v>
      </c>
      <c r="D203" s="266"/>
      <c r="E203" s="42">
        <v>6292667.8200000003</v>
      </c>
      <c r="F203" s="494">
        <f t="shared" si="2"/>
        <v>168205594.26999998</v>
      </c>
    </row>
    <row r="204" spans="1:6" s="275" customFormat="1" ht="53.25" customHeight="1" x14ac:dyDescent="0.2">
      <c r="A204" s="464">
        <v>44698</v>
      </c>
      <c r="B204" s="252" t="s">
        <v>16335</v>
      </c>
      <c r="C204" s="193" t="s">
        <v>16355</v>
      </c>
      <c r="D204" s="266"/>
      <c r="E204" s="42">
        <v>114142.5</v>
      </c>
      <c r="F204" s="494">
        <f t="shared" si="2"/>
        <v>168091451.76999998</v>
      </c>
    </row>
    <row r="205" spans="1:6" s="275" customFormat="1" ht="54.75" customHeight="1" x14ac:dyDescent="0.2">
      <c r="A205" s="464">
        <v>44698</v>
      </c>
      <c r="B205" s="252" t="s">
        <v>16336</v>
      </c>
      <c r="C205" s="193" t="s">
        <v>16356</v>
      </c>
      <c r="D205" s="266"/>
      <c r="E205" s="42">
        <v>131052.5</v>
      </c>
      <c r="F205" s="494">
        <f t="shared" si="2"/>
        <v>167960399.26999998</v>
      </c>
    </row>
    <row r="206" spans="1:6" s="275" customFormat="1" ht="31.5" customHeight="1" x14ac:dyDescent="0.2">
      <c r="A206" s="464">
        <v>44698</v>
      </c>
      <c r="B206" s="252" t="s">
        <v>16337</v>
      </c>
      <c r="C206" s="193" t="s">
        <v>16357</v>
      </c>
      <c r="D206" s="266"/>
      <c r="E206" s="42">
        <v>70000</v>
      </c>
      <c r="F206" s="494">
        <f t="shared" si="2"/>
        <v>167890399.26999998</v>
      </c>
    </row>
    <row r="207" spans="1:6" s="275" customFormat="1" ht="48" customHeight="1" x14ac:dyDescent="0.2">
      <c r="A207" s="464">
        <v>44699</v>
      </c>
      <c r="B207" s="252" t="s">
        <v>16407</v>
      </c>
      <c r="C207" s="193" t="s">
        <v>16424</v>
      </c>
      <c r="D207" s="266"/>
      <c r="E207" s="42">
        <v>40500</v>
      </c>
      <c r="F207" s="494">
        <f t="shared" si="2"/>
        <v>167849899.26999998</v>
      </c>
    </row>
    <row r="208" spans="1:6" s="275" customFormat="1" ht="33" customHeight="1" x14ac:dyDescent="0.2">
      <c r="A208" s="464">
        <v>44699</v>
      </c>
      <c r="B208" s="252" t="s">
        <v>16405</v>
      </c>
      <c r="C208" s="193" t="s">
        <v>16425</v>
      </c>
      <c r="D208" s="266"/>
      <c r="E208" s="42">
        <v>1690656</v>
      </c>
      <c r="F208" s="494">
        <f t="shared" ref="F208:F271" si="3">F207-E208</f>
        <v>166159243.26999998</v>
      </c>
    </row>
    <row r="209" spans="1:6" s="275" customFormat="1" ht="22.5" customHeight="1" x14ac:dyDescent="0.2">
      <c r="A209" s="464">
        <v>44699</v>
      </c>
      <c r="B209" s="252" t="s">
        <v>16406</v>
      </c>
      <c r="C209" s="193" t="s">
        <v>41</v>
      </c>
      <c r="D209" s="266"/>
      <c r="E209" s="42">
        <v>0</v>
      </c>
      <c r="F209" s="494">
        <f t="shared" si="3"/>
        <v>166159243.26999998</v>
      </c>
    </row>
    <row r="210" spans="1:6" s="275" customFormat="1" ht="22.5" customHeight="1" x14ac:dyDescent="0.2">
      <c r="A210" s="464">
        <v>44700</v>
      </c>
      <c r="B210" s="5">
        <v>62820</v>
      </c>
      <c r="C210" s="193" t="s">
        <v>41</v>
      </c>
      <c r="D210" s="266"/>
      <c r="E210" s="42">
        <v>0</v>
      </c>
      <c r="F210" s="494">
        <f t="shared" si="3"/>
        <v>166159243.26999998</v>
      </c>
    </row>
    <row r="211" spans="1:6" s="275" customFormat="1" ht="49.5" customHeight="1" x14ac:dyDescent="0.2">
      <c r="A211" s="464">
        <v>44700</v>
      </c>
      <c r="B211" s="252" t="s">
        <v>16413</v>
      </c>
      <c r="C211" s="193" t="s">
        <v>16426</v>
      </c>
      <c r="D211" s="266"/>
      <c r="E211" s="42">
        <v>76883.039999999994</v>
      </c>
      <c r="F211" s="494">
        <f t="shared" si="3"/>
        <v>166082360.22999999</v>
      </c>
    </row>
    <row r="212" spans="1:6" s="275" customFormat="1" ht="57" customHeight="1" x14ac:dyDescent="0.2">
      <c r="A212" s="464">
        <v>44700</v>
      </c>
      <c r="B212" s="252" t="s">
        <v>16414</v>
      </c>
      <c r="C212" s="193" t="s">
        <v>16427</v>
      </c>
      <c r="D212" s="266"/>
      <c r="E212" s="42">
        <v>1195110.6000000001</v>
      </c>
      <c r="F212" s="494">
        <f t="shared" si="3"/>
        <v>164887249.63</v>
      </c>
    </row>
    <row r="213" spans="1:6" s="275" customFormat="1" ht="35.25" customHeight="1" x14ac:dyDescent="0.2">
      <c r="A213" s="464">
        <v>44700</v>
      </c>
      <c r="B213" s="252" t="s">
        <v>16415</v>
      </c>
      <c r="C213" s="193" t="s">
        <v>16428</v>
      </c>
      <c r="D213" s="266"/>
      <c r="E213" s="42">
        <v>97732.39</v>
      </c>
      <c r="F213" s="494">
        <f t="shared" si="3"/>
        <v>164789517.24000001</v>
      </c>
    </row>
    <row r="214" spans="1:6" s="275" customFormat="1" ht="34.5" customHeight="1" x14ac:dyDescent="0.2">
      <c r="A214" s="464">
        <v>44700</v>
      </c>
      <c r="B214" s="252" t="s">
        <v>16416</v>
      </c>
      <c r="C214" s="193" t="s">
        <v>16429</v>
      </c>
      <c r="D214" s="266"/>
      <c r="E214" s="42">
        <v>489232.55</v>
      </c>
      <c r="F214" s="494">
        <f t="shared" si="3"/>
        <v>164300284.69</v>
      </c>
    </row>
    <row r="215" spans="1:6" s="275" customFormat="1" ht="52.5" customHeight="1" x14ac:dyDescent="0.2">
      <c r="A215" s="464">
        <v>44700</v>
      </c>
      <c r="B215" s="252" t="s">
        <v>16417</v>
      </c>
      <c r="C215" s="193" t="s">
        <v>16430</v>
      </c>
      <c r="D215" s="266"/>
      <c r="E215" s="42">
        <v>131052.5</v>
      </c>
      <c r="F215" s="494">
        <f t="shared" si="3"/>
        <v>164169232.19</v>
      </c>
    </row>
    <row r="216" spans="1:6" s="275" customFormat="1" ht="44.25" customHeight="1" x14ac:dyDescent="0.2">
      <c r="A216" s="464">
        <v>44700</v>
      </c>
      <c r="B216" s="252" t="s">
        <v>16418</v>
      </c>
      <c r="C216" s="193" t="s">
        <v>16431</v>
      </c>
      <c r="D216" s="266"/>
      <c r="E216" s="42">
        <v>131052.5</v>
      </c>
      <c r="F216" s="494">
        <f t="shared" si="3"/>
        <v>164038179.69</v>
      </c>
    </row>
    <row r="217" spans="1:6" s="275" customFormat="1" ht="40.5" customHeight="1" x14ac:dyDescent="0.2">
      <c r="A217" s="464">
        <v>44700</v>
      </c>
      <c r="B217" s="252" t="s">
        <v>16419</v>
      </c>
      <c r="C217" s="193" t="s">
        <v>16432</v>
      </c>
      <c r="D217" s="266"/>
      <c r="E217" s="42">
        <v>8989</v>
      </c>
      <c r="F217" s="494">
        <f t="shared" si="3"/>
        <v>164029190.69</v>
      </c>
    </row>
    <row r="218" spans="1:6" s="275" customFormat="1" ht="33" customHeight="1" x14ac:dyDescent="0.2">
      <c r="A218" s="464">
        <v>44700</v>
      </c>
      <c r="B218" s="252" t="s">
        <v>16420</v>
      </c>
      <c r="C218" s="193" t="s">
        <v>16433</v>
      </c>
      <c r="D218" s="266"/>
      <c r="E218" s="42">
        <v>138440.24</v>
      </c>
      <c r="F218" s="494">
        <f t="shared" si="3"/>
        <v>163890750.44999999</v>
      </c>
    </row>
    <row r="219" spans="1:6" s="275" customFormat="1" ht="33" customHeight="1" x14ac:dyDescent="0.2">
      <c r="A219" s="464">
        <v>44700</v>
      </c>
      <c r="B219" s="252" t="s">
        <v>16421</v>
      </c>
      <c r="C219" s="193" t="s">
        <v>16434</v>
      </c>
      <c r="D219" s="266"/>
      <c r="E219" s="42">
        <v>59898.48</v>
      </c>
      <c r="F219" s="494">
        <f t="shared" si="3"/>
        <v>163830851.97</v>
      </c>
    </row>
    <row r="220" spans="1:6" s="275" customFormat="1" ht="88.5" customHeight="1" x14ac:dyDescent="0.2">
      <c r="A220" s="464">
        <v>44700</v>
      </c>
      <c r="B220" s="252" t="s">
        <v>16422</v>
      </c>
      <c r="C220" s="193" t="s">
        <v>16435</v>
      </c>
      <c r="D220" s="266"/>
      <c r="E220" s="42">
        <v>342732.22</v>
      </c>
      <c r="F220" s="494">
        <f t="shared" si="3"/>
        <v>163488119.75</v>
      </c>
    </row>
    <row r="221" spans="1:6" s="275" customFormat="1" ht="39.75" customHeight="1" x14ac:dyDescent="0.2">
      <c r="A221" s="464">
        <v>44700</v>
      </c>
      <c r="B221" s="252" t="s">
        <v>16423</v>
      </c>
      <c r="C221" s="193" t="s">
        <v>16436</v>
      </c>
      <c r="D221" s="266"/>
      <c r="E221" s="42">
        <v>52159.63</v>
      </c>
      <c r="F221" s="494">
        <f t="shared" si="3"/>
        <v>163435960.12</v>
      </c>
    </row>
    <row r="222" spans="1:6" s="275" customFormat="1" ht="54.75" customHeight="1" x14ac:dyDescent="0.2">
      <c r="A222" s="464">
        <v>44700</v>
      </c>
      <c r="B222" s="252" t="s">
        <v>16408</v>
      </c>
      <c r="C222" s="193" t="s">
        <v>16437</v>
      </c>
      <c r="D222" s="266"/>
      <c r="E222" s="42">
        <v>4967555.79</v>
      </c>
      <c r="F222" s="494">
        <f t="shared" si="3"/>
        <v>158468404.33000001</v>
      </c>
    </row>
    <row r="223" spans="1:6" s="275" customFormat="1" ht="45.75" customHeight="1" x14ac:dyDescent="0.2">
      <c r="A223" s="464">
        <v>44700</v>
      </c>
      <c r="B223" s="252" t="s">
        <v>16409</v>
      </c>
      <c r="C223" s="193" t="s">
        <v>16438</v>
      </c>
      <c r="D223" s="266"/>
      <c r="E223" s="42">
        <v>5940</v>
      </c>
      <c r="F223" s="494">
        <f t="shared" si="3"/>
        <v>158462464.33000001</v>
      </c>
    </row>
    <row r="224" spans="1:6" s="275" customFormat="1" ht="66.75" customHeight="1" x14ac:dyDescent="0.2">
      <c r="A224" s="464">
        <v>44700</v>
      </c>
      <c r="B224" s="252" t="s">
        <v>16410</v>
      </c>
      <c r="C224" s="193" t="s">
        <v>16439</v>
      </c>
      <c r="D224" s="266"/>
      <c r="E224" s="42">
        <v>27000</v>
      </c>
      <c r="F224" s="494">
        <f t="shared" si="3"/>
        <v>158435464.33000001</v>
      </c>
    </row>
    <row r="225" spans="1:6" s="275" customFormat="1" ht="43.5" customHeight="1" x14ac:dyDescent="0.2">
      <c r="A225" s="464">
        <v>44700</v>
      </c>
      <c r="B225" s="252" t="s">
        <v>16411</v>
      </c>
      <c r="C225" s="193" t="s">
        <v>16440</v>
      </c>
      <c r="D225" s="266"/>
      <c r="E225" s="42">
        <v>634221.32999999996</v>
      </c>
      <c r="F225" s="494">
        <f t="shared" si="3"/>
        <v>157801243</v>
      </c>
    </row>
    <row r="226" spans="1:6" s="275" customFormat="1" ht="129.75" customHeight="1" x14ac:dyDescent="0.2">
      <c r="A226" s="464">
        <v>44700</v>
      </c>
      <c r="B226" s="252" t="s">
        <v>16412</v>
      </c>
      <c r="C226" s="193" t="s">
        <v>16441</v>
      </c>
      <c r="D226" s="266"/>
      <c r="E226" s="42">
        <v>699696</v>
      </c>
      <c r="F226" s="494">
        <f t="shared" si="3"/>
        <v>157101547</v>
      </c>
    </row>
    <row r="227" spans="1:6" s="275" customFormat="1" ht="73.5" customHeight="1" x14ac:dyDescent="0.2">
      <c r="A227" s="464">
        <v>44701</v>
      </c>
      <c r="B227" s="252" t="s">
        <v>16498</v>
      </c>
      <c r="C227" s="193" t="s">
        <v>16503</v>
      </c>
      <c r="D227" s="266"/>
      <c r="E227" s="42">
        <v>27000</v>
      </c>
      <c r="F227" s="494">
        <f t="shared" si="3"/>
        <v>157074547</v>
      </c>
    </row>
    <row r="228" spans="1:6" s="275" customFormat="1" ht="64.5" customHeight="1" x14ac:dyDescent="0.2">
      <c r="A228" s="464">
        <v>44701</v>
      </c>
      <c r="B228" s="252" t="s">
        <v>16499</v>
      </c>
      <c r="C228" s="193" t="s">
        <v>16504</v>
      </c>
      <c r="D228" s="266"/>
      <c r="E228" s="42">
        <v>27000</v>
      </c>
      <c r="F228" s="494">
        <f t="shared" si="3"/>
        <v>157047547</v>
      </c>
    </row>
    <row r="229" spans="1:6" s="275" customFormat="1" ht="38.25" customHeight="1" x14ac:dyDescent="0.2">
      <c r="A229" s="464">
        <v>44701</v>
      </c>
      <c r="B229" s="252" t="s">
        <v>16500</v>
      </c>
      <c r="C229" s="193" t="s">
        <v>16505</v>
      </c>
      <c r="D229" s="266"/>
      <c r="E229" s="42">
        <v>239774.06</v>
      </c>
      <c r="F229" s="494">
        <f t="shared" si="3"/>
        <v>156807772.94</v>
      </c>
    </row>
    <row r="230" spans="1:6" s="275" customFormat="1" ht="42" customHeight="1" x14ac:dyDescent="0.2">
      <c r="A230" s="464">
        <v>44701</v>
      </c>
      <c r="B230" s="252" t="s">
        <v>16501</v>
      </c>
      <c r="C230" s="193" t="s">
        <v>16506</v>
      </c>
      <c r="D230" s="266"/>
      <c r="E230" s="42">
        <v>235203.96</v>
      </c>
      <c r="F230" s="494">
        <f t="shared" si="3"/>
        <v>156572568.97999999</v>
      </c>
    </row>
    <row r="231" spans="1:6" s="275" customFormat="1" ht="43.5" customHeight="1" x14ac:dyDescent="0.2">
      <c r="A231" s="464">
        <v>44701</v>
      </c>
      <c r="B231" s="252" t="s">
        <v>16502</v>
      </c>
      <c r="C231" s="193" t="s">
        <v>16507</v>
      </c>
      <c r="D231" s="266"/>
      <c r="E231" s="42">
        <v>173224.94</v>
      </c>
      <c r="F231" s="494">
        <f t="shared" si="3"/>
        <v>156399344.03999999</v>
      </c>
    </row>
    <row r="232" spans="1:6" s="275" customFormat="1" ht="55.5" customHeight="1" x14ac:dyDescent="0.2">
      <c r="A232" s="464">
        <v>44701</v>
      </c>
      <c r="B232" s="252" t="s">
        <v>16493</v>
      </c>
      <c r="C232" s="193" t="s">
        <v>16508</v>
      </c>
      <c r="D232" s="266"/>
      <c r="E232" s="42">
        <v>1567818.5</v>
      </c>
      <c r="F232" s="494">
        <f t="shared" si="3"/>
        <v>154831525.53999999</v>
      </c>
    </row>
    <row r="233" spans="1:6" s="275" customFormat="1" ht="104.25" customHeight="1" x14ac:dyDescent="0.2">
      <c r="A233" s="464">
        <v>44701</v>
      </c>
      <c r="B233" s="252" t="s">
        <v>16494</v>
      </c>
      <c r="C233" s="193" t="s">
        <v>16509</v>
      </c>
      <c r="D233" s="266"/>
      <c r="E233" s="42">
        <v>54000</v>
      </c>
      <c r="F233" s="494">
        <f t="shared" si="3"/>
        <v>154777525.53999999</v>
      </c>
    </row>
    <row r="234" spans="1:6" s="275" customFormat="1" ht="141" customHeight="1" x14ac:dyDescent="0.2">
      <c r="A234" s="464">
        <v>44701</v>
      </c>
      <c r="B234" s="252" t="s">
        <v>16495</v>
      </c>
      <c r="C234" s="193" t="s">
        <v>16510</v>
      </c>
      <c r="D234" s="266"/>
      <c r="E234" s="42">
        <v>9954917</v>
      </c>
      <c r="F234" s="494">
        <f t="shared" si="3"/>
        <v>144822608.53999999</v>
      </c>
    </row>
    <row r="235" spans="1:6" s="275" customFormat="1" ht="75.75" customHeight="1" x14ac:dyDescent="0.2">
      <c r="A235" s="464">
        <v>44701</v>
      </c>
      <c r="B235" s="252" t="s">
        <v>16496</v>
      </c>
      <c r="C235" s="193" t="s">
        <v>16511</v>
      </c>
      <c r="D235" s="266"/>
      <c r="E235" s="42">
        <v>27000</v>
      </c>
      <c r="F235" s="494">
        <f t="shared" si="3"/>
        <v>144795608.53999999</v>
      </c>
    </row>
    <row r="236" spans="1:6" s="275" customFormat="1" ht="78.75" customHeight="1" x14ac:dyDescent="0.2">
      <c r="A236" s="464">
        <v>44701</v>
      </c>
      <c r="B236" s="252" t="s">
        <v>16497</v>
      </c>
      <c r="C236" s="193" t="s">
        <v>16512</v>
      </c>
      <c r="D236" s="266"/>
      <c r="E236" s="42">
        <v>27000</v>
      </c>
      <c r="F236" s="494">
        <f t="shared" si="3"/>
        <v>144768608.53999999</v>
      </c>
    </row>
    <row r="237" spans="1:6" s="275" customFormat="1" ht="39" customHeight="1" x14ac:dyDescent="0.2">
      <c r="A237" s="464">
        <v>44704</v>
      </c>
      <c r="B237" s="252" t="s">
        <v>16513</v>
      </c>
      <c r="C237" s="193" t="s">
        <v>16526</v>
      </c>
      <c r="D237" s="266"/>
      <c r="E237" s="42">
        <v>415376.09</v>
      </c>
      <c r="F237" s="494">
        <f t="shared" si="3"/>
        <v>144353232.44999999</v>
      </c>
    </row>
    <row r="238" spans="1:6" s="275" customFormat="1" ht="47.25" customHeight="1" x14ac:dyDescent="0.2">
      <c r="A238" s="464">
        <v>44704</v>
      </c>
      <c r="B238" s="252" t="s">
        <v>16514</v>
      </c>
      <c r="C238" s="193" t="s">
        <v>16527</v>
      </c>
      <c r="D238" s="266"/>
      <c r="E238" s="42">
        <v>10848</v>
      </c>
      <c r="F238" s="494">
        <f t="shared" si="3"/>
        <v>144342384.44999999</v>
      </c>
    </row>
    <row r="239" spans="1:6" s="275" customFormat="1" ht="51" customHeight="1" x14ac:dyDescent="0.2">
      <c r="A239" s="464">
        <v>44704</v>
      </c>
      <c r="B239" s="252" t="s">
        <v>16515</v>
      </c>
      <c r="C239" s="193" t="s">
        <v>16528</v>
      </c>
      <c r="D239" s="266"/>
      <c r="E239" s="42">
        <v>126825</v>
      </c>
      <c r="F239" s="494">
        <f t="shared" si="3"/>
        <v>144215559.44999999</v>
      </c>
    </row>
    <row r="240" spans="1:6" s="275" customFormat="1" ht="42.75" customHeight="1" x14ac:dyDescent="0.2">
      <c r="A240" s="464">
        <v>44704</v>
      </c>
      <c r="B240" s="252" t="s">
        <v>16516</v>
      </c>
      <c r="C240" s="193" t="s">
        <v>16529</v>
      </c>
      <c r="D240" s="266"/>
      <c r="E240" s="42">
        <v>2811.5</v>
      </c>
      <c r="F240" s="494">
        <f t="shared" si="3"/>
        <v>144212747.94999999</v>
      </c>
    </row>
    <row r="241" spans="1:6" s="275" customFormat="1" ht="44.25" customHeight="1" x14ac:dyDescent="0.2">
      <c r="A241" s="464">
        <v>44704</v>
      </c>
      <c r="B241" s="252" t="s">
        <v>16517</v>
      </c>
      <c r="C241" s="193" t="s">
        <v>16530</v>
      </c>
      <c r="D241" s="266"/>
      <c r="E241" s="42">
        <v>461876.71</v>
      </c>
      <c r="F241" s="494">
        <f t="shared" si="3"/>
        <v>143750871.23999998</v>
      </c>
    </row>
    <row r="242" spans="1:6" s="275" customFormat="1" ht="42.75" customHeight="1" x14ac:dyDescent="0.2">
      <c r="A242" s="464">
        <v>44704</v>
      </c>
      <c r="B242" s="252" t="s">
        <v>16518</v>
      </c>
      <c r="C242" s="193" t="s">
        <v>16531</v>
      </c>
      <c r="D242" s="266"/>
      <c r="E242" s="42">
        <v>469987.79</v>
      </c>
      <c r="F242" s="494">
        <f t="shared" si="3"/>
        <v>143280883.44999999</v>
      </c>
    </row>
    <row r="243" spans="1:6" s="275" customFormat="1" ht="40.5" customHeight="1" x14ac:dyDescent="0.2">
      <c r="A243" s="464">
        <v>44704</v>
      </c>
      <c r="B243" s="252" t="s">
        <v>16519</v>
      </c>
      <c r="C243" s="193" t="s">
        <v>16532</v>
      </c>
      <c r="D243" s="266"/>
      <c r="E243" s="42">
        <v>24227.040000000001</v>
      </c>
      <c r="F243" s="494">
        <f t="shared" si="3"/>
        <v>143256656.41</v>
      </c>
    </row>
    <row r="244" spans="1:6" s="275" customFormat="1" ht="43.5" customHeight="1" x14ac:dyDescent="0.2">
      <c r="A244" s="464">
        <v>44704</v>
      </c>
      <c r="B244" s="252" t="s">
        <v>16520</v>
      </c>
      <c r="C244" s="193" t="s">
        <v>16533</v>
      </c>
      <c r="D244" s="266"/>
      <c r="E244" s="42">
        <v>22219.759999999998</v>
      </c>
      <c r="F244" s="494">
        <f t="shared" si="3"/>
        <v>143234436.65000001</v>
      </c>
    </row>
    <row r="245" spans="1:6" s="275" customFormat="1" ht="42" customHeight="1" x14ac:dyDescent="0.2">
      <c r="A245" s="464">
        <v>44704</v>
      </c>
      <c r="B245" s="252" t="s">
        <v>16521</v>
      </c>
      <c r="C245" s="193" t="s">
        <v>16534</v>
      </c>
      <c r="D245" s="266"/>
      <c r="E245" s="42">
        <v>37038.199999999997</v>
      </c>
      <c r="F245" s="494">
        <f t="shared" si="3"/>
        <v>143197398.45000002</v>
      </c>
    </row>
    <row r="246" spans="1:6" s="275" customFormat="1" ht="42.75" customHeight="1" x14ac:dyDescent="0.2">
      <c r="A246" s="464">
        <v>44704</v>
      </c>
      <c r="B246" s="252" t="s">
        <v>16522</v>
      </c>
      <c r="C246" s="193" t="s">
        <v>16535</v>
      </c>
      <c r="D246" s="266"/>
      <c r="E246" s="42">
        <v>11998.15</v>
      </c>
      <c r="F246" s="494">
        <f t="shared" si="3"/>
        <v>143185400.30000001</v>
      </c>
    </row>
    <row r="247" spans="1:6" s="275" customFormat="1" ht="40.5" customHeight="1" x14ac:dyDescent="0.2">
      <c r="A247" s="464">
        <v>44704</v>
      </c>
      <c r="B247" s="252" t="s">
        <v>16523</v>
      </c>
      <c r="C247" s="193" t="s">
        <v>16536</v>
      </c>
      <c r="D247" s="266"/>
      <c r="E247" s="42">
        <v>126825</v>
      </c>
      <c r="F247" s="494">
        <f t="shared" si="3"/>
        <v>143058575.30000001</v>
      </c>
    </row>
    <row r="248" spans="1:6" s="275" customFormat="1" ht="24" customHeight="1" x14ac:dyDescent="0.2">
      <c r="A248" s="464">
        <v>44704</v>
      </c>
      <c r="B248" s="252" t="s">
        <v>16524</v>
      </c>
      <c r="C248" s="193" t="s">
        <v>41</v>
      </c>
      <c r="D248" s="266"/>
      <c r="E248" s="42">
        <v>0</v>
      </c>
      <c r="F248" s="494">
        <f t="shared" si="3"/>
        <v>143058575.30000001</v>
      </c>
    </row>
    <row r="249" spans="1:6" s="275" customFormat="1" ht="42.75" customHeight="1" x14ac:dyDescent="0.2">
      <c r="A249" s="464">
        <v>44704</v>
      </c>
      <c r="B249" s="252" t="s">
        <v>16525</v>
      </c>
      <c r="C249" s="193" t="s">
        <v>16537</v>
      </c>
      <c r="D249" s="266"/>
      <c r="E249" s="42">
        <v>75430</v>
      </c>
      <c r="F249" s="494">
        <f t="shared" si="3"/>
        <v>142983145.30000001</v>
      </c>
    </row>
    <row r="250" spans="1:6" s="275" customFormat="1" ht="50.25" customHeight="1" x14ac:dyDescent="0.2">
      <c r="A250" s="464">
        <v>44704</v>
      </c>
      <c r="B250" s="252" t="s">
        <v>16538</v>
      </c>
      <c r="C250" s="193" t="s">
        <v>16556</v>
      </c>
      <c r="D250" s="266"/>
      <c r="E250" s="42">
        <v>76294.06</v>
      </c>
      <c r="F250" s="494">
        <f t="shared" si="3"/>
        <v>142906851.24000001</v>
      </c>
    </row>
    <row r="251" spans="1:6" s="275" customFormat="1" ht="53.25" customHeight="1" x14ac:dyDescent="0.2">
      <c r="A251" s="464">
        <v>44704</v>
      </c>
      <c r="B251" s="252" t="s">
        <v>16539</v>
      </c>
      <c r="C251" s="193" t="s">
        <v>16557</v>
      </c>
      <c r="D251" s="266"/>
      <c r="E251" s="42">
        <v>48643.360000000001</v>
      </c>
      <c r="F251" s="494">
        <f t="shared" si="3"/>
        <v>142858207.88</v>
      </c>
    </row>
    <row r="252" spans="1:6" s="275" customFormat="1" ht="63.75" customHeight="1" x14ac:dyDescent="0.2">
      <c r="A252" s="464">
        <v>44704</v>
      </c>
      <c r="B252" s="252" t="s">
        <v>16540</v>
      </c>
      <c r="C252" s="193" t="s">
        <v>16558</v>
      </c>
      <c r="D252" s="266"/>
      <c r="E252" s="42">
        <v>27000</v>
      </c>
      <c r="F252" s="494">
        <f t="shared" si="3"/>
        <v>142831207.88</v>
      </c>
    </row>
    <row r="253" spans="1:6" s="275" customFormat="1" ht="40.5" customHeight="1" x14ac:dyDescent="0.2">
      <c r="A253" s="464">
        <v>44704</v>
      </c>
      <c r="B253" s="252" t="s">
        <v>16541</v>
      </c>
      <c r="C253" s="193" t="s">
        <v>16559</v>
      </c>
      <c r="D253" s="266"/>
      <c r="E253" s="42">
        <v>733213.09</v>
      </c>
      <c r="F253" s="494">
        <f t="shared" si="3"/>
        <v>142097994.78999999</v>
      </c>
    </row>
    <row r="254" spans="1:6" s="275" customFormat="1" ht="65.25" customHeight="1" x14ac:dyDescent="0.2">
      <c r="A254" s="464">
        <v>44704</v>
      </c>
      <c r="B254" s="252" t="s">
        <v>16542</v>
      </c>
      <c r="C254" s="193" t="s">
        <v>16560</v>
      </c>
      <c r="D254" s="454"/>
      <c r="E254" s="42">
        <v>5556280</v>
      </c>
      <c r="F254" s="494">
        <f t="shared" si="3"/>
        <v>136541714.78999999</v>
      </c>
    </row>
    <row r="255" spans="1:6" s="275" customFormat="1" ht="35.25" customHeight="1" x14ac:dyDescent="0.2">
      <c r="A255" s="464">
        <v>44704</v>
      </c>
      <c r="B255" s="252" t="s">
        <v>16543</v>
      </c>
      <c r="C255" s="193" t="s">
        <v>16561</v>
      </c>
      <c r="D255" s="266"/>
      <c r="E255" s="42">
        <v>7864922.7599999998</v>
      </c>
      <c r="F255" s="494">
        <f t="shared" si="3"/>
        <v>128676792.02999999</v>
      </c>
    </row>
    <row r="256" spans="1:6" s="275" customFormat="1" ht="50.25" customHeight="1" x14ac:dyDescent="0.2">
      <c r="A256" s="464">
        <v>44704</v>
      </c>
      <c r="B256" s="252" t="s">
        <v>16544</v>
      </c>
      <c r="C256" s="193" t="s">
        <v>16562</v>
      </c>
      <c r="D256" s="266"/>
      <c r="E256" s="42">
        <v>101460</v>
      </c>
      <c r="F256" s="494">
        <f t="shared" si="3"/>
        <v>128575332.02999999</v>
      </c>
    </row>
    <row r="257" spans="1:6" s="275" customFormat="1" ht="39.75" customHeight="1" x14ac:dyDescent="0.2">
      <c r="A257" s="464">
        <v>44704</v>
      </c>
      <c r="B257" s="252" t="s">
        <v>16545</v>
      </c>
      <c r="C257" s="193" t="s">
        <v>16563</v>
      </c>
      <c r="D257" s="1093"/>
      <c r="E257" s="42">
        <v>1114.8800000000001</v>
      </c>
      <c r="F257" s="494">
        <f t="shared" si="3"/>
        <v>128574217.14999999</v>
      </c>
    </row>
    <row r="258" spans="1:6" s="275" customFormat="1" ht="42" customHeight="1" x14ac:dyDescent="0.2">
      <c r="A258" s="464">
        <v>44704</v>
      </c>
      <c r="B258" s="252" t="s">
        <v>16546</v>
      </c>
      <c r="C258" s="193" t="s">
        <v>16564</v>
      </c>
      <c r="D258" s="266"/>
      <c r="E258" s="42">
        <v>126825</v>
      </c>
      <c r="F258" s="494">
        <f t="shared" si="3"/>
        <v>128447392.14999999</v>
      </c>
    </row>
    <row r="259" spans="1:6" s="275" customFormat="1" ht="41.25" customHeight="1" x14ac:dyDescent="0.2">
      <c r="A259" s="464">
        <v>44704</v>
      </c>
      <c r="B259" s="252" t="s">
        <v>16547</v>
      </c>
      <c r="C259" s="193" t="s">
        <v>16565</v>
      </c>
      <c r="D259" s="266"/>
      <c r="E259" s="42">
        <v>1004672.5</v>
      </c>
      <c r="F259" s="494">
        <f t="shared" si="3"/>
        <v>127442719.64999999</v>
      </c>
    </row>
    <row r="260" spans="1:6" s="275" customFormat="1" ht="41.25" customHeight="1" x14ac:dyDescent="0.2">
      <c r="A260" s="464">
        <v>44704</v>
      </c>
      <c r="B260" s="252" t="s">
        <v>16548</v>
      </c>
      <c r="C260" s="193" t="s">
        <v>16566</v>
      </c>
      <c r="D260" s="266"/>
      <c r="E260" s="42">
        <v>25129.24</v>
      </c>
      <c r="F260" s="494">
        <f t="shared" si="3"/>
        <v>127417590.41</v>
      </c>
    </row>
    <row r="261" spans="1:6" s="275" customFormat="1" ht="52.5" customHeight="1" x14ac:dyDescent="0.2">
      <c r="A261" s="464">
        <v>44704</v>
      </c>
      <c r="B261" s="252" t="s">
        <v>16549</v>
      </c>
      <c r="C261" s="193" t="s">
        <v>16567</v>
      </c>
      <c r="D261" s="266"/>
      <c r="E261" s="42">
        <v>105687.5</v>
      </c>
      <c r="F261" s="494">
        <f t="shared" si="3"/>
        <v>127311902.91</v>
      </c>
    </row>
    <row r="262" spans="1:6" s="275" customFormat="1" ht="50.25" customHeight="1" x14ac:dyDescent="0.2">
      <c r="A262" s="464">
        <v>44704</v>
      </c>
      <c r="B262" s="252" t="s">
        <v>16550</v>
      </c>
      <c r="C262" s="193" t="s">
        <v>16568</v>
      </c>
      <c r="D262" s="266"/>
      <c r="E262" s="42">
        <v>122597.5</v>
      </c>
      <c r="F262" s="494">
        <f t="shared" si="3"/>
        <v>127189305.41</v>
      </c>
    </row>
    <row r="263" spans="1:6" s="275" customFormat="1" ht="44.25" customHeight="1" x14ac:dyDescent="0.2">
      <c r="A263" s="464">
        <v>44704</v>
      </c>
      <c r="B263" s="252" t="s">
        <v>16551</v>
      </c>
      <c r="C263" s="193" t="s">
        <v>16569</v>
      </c>
      <c r="D263" s="266"/>
      <c r="E263" s="42">
        <v>105687.5</v>
      </c>
      <c r="F263" s="494">
        <f t="shared" si="3"/>
        <v>127083617.91</v>
      </c>
    </row>
    <row r="264" spans="1:6" s="275" customFormat="1" ht="49.5" customHeight="1" x14ac:dyDescent="0.2">
      <c r="A264" s="464">
        <v>44704</v>
      </c>
      <c r="B264" s="252" t="s">
        <v>16552</v>
      </c>
      <c r="C264" s="193" t="s">
        <v>16570</v>
      </c>
      <c r="D264" s="266"/>
      <c r="E264" s="42">
        <v>122597.5</v>
      </c>
      <c r="F264" s="494">
        <f t="shared" si="3"/>
        <v>126961020.41</v>
      </c>
    </row>
    <row r="265" spans="1:6" s="275" customFormat="1" ht="53.25" customHeight="1" x14ac:dyDescent="0.2">
      <c r="A265" s="464">
        <v>44704</v>
      </c>
      <c r="B265" s="252" t="s">
        <v>16553</v>
      </c>
      <c r="C265" s="193" t="s">
        <v>16571</v>
      </c>
      <c r="D265" s="266"/>
      <c r="E265" s="42">
        <v>175263</v>
      </c>
      <c r="F265" s="494">
        <f t="shared" si="3"/>
        <v>126785757.41</v>
      </c>
    </row>
    <row r="266" spans="1:6" s="275" customFormat="1" ht="56.25" customHeight="1" x14ac:dyDescent="0.2">
      <c r="A266" s="464">
        <v>44704</v>
      </c>
      <c r="B266" s="252" t="s">
        <v>16554</v>
      </c>
      <c r="C266" s="193" t="s">
        <v>16572</v>
      </c>
      <c r="D266" s="266"/>
      <c r="E266" s="42">
        <v>759715</v>
      </c>
      <c r="F266" s="494">
        <f t="shared" si="3"/>
        <v>126026042.41</v>
      </c>
    </row>
    <row r="267" spans="1:6" s="275" customFormat="1" ht="53.25" customHeight="1" x14ac:dyDescent="0.2">
      <c r="A267" s="464">
        <v>44704</v>
      </c>
      <c r="B267" s="252" t="s">
        <v>16555</v>
      </c>
      <c r="C267" s="193" t="s">
        <v>16573</v>
      </c>
      <c r="D267" s="266"/>
      <c r="E267" s="42">
        <v>35511</v>
      </c>
      <c r="F267" s="494">
        <f t="shared" si="3"/>
        <v>125990531.41</v>
      </c>
    </row>
    <row r="268" spans="1:6" s="275" customFormat="1" ht="51.75" customHeight="1" x14ac:dyDescent="0.2">
      <c r="A268" s="464">
        <v>44705</v>
      </c>
      <c r="B268" s="252" t="s">
        <v>16600</v>
      </c>
      <c r="C268" s="193" t="s">
        <v>16602</v>
      </c>
      <c r="D268" s="266"/>
      <c r="E268" s="42">
        <v>126825</v>
      </c>
      <c r="F268" s="494">
        <f t="shared" si="3"/>
        <v>125863706.41</v>
      </c>
    </row>
    <row r="269" spans="1:6" s="275" customFormat="1" ht="40.5" customHeight="1" x14ac:dyDescent="0.2">
      <c r="A269" s="464">
        <v>44705</v>
      </c>
      <c r="B269" s="252" t="s">
        <v>16601</v>
      </c>
      <c r="C269" s="193" t="s">
        <v>16603</v>
      </c>
      <c r="D269" s="266"/>
      <c r="E269" s="42">
        <v>294999.78999999998</v>
      </c>
      <c r="F269" s="494">
        <f t="shared" si="3"/>
        <v>125568706.61999999</v>
      </c>
    </row>
    <row r="270" spans="1:6" s="275" customFormat="1" ht="39.75" customHeight="1" x14ac:dyDescent="0.2">
      <c r="A270" s="464">
        <v>44705</v>
      </c>
      <c r="B270" s="252" t="s">
        <v>16597</v>
      </c>
      <c r="C270" s="193" t="s">
        <v>16604</v>
      </c>
      <c r="D270" s="266"/>
      <c r="E270" s="42">
        <v>126825</v>
      </c>
      <c r="F270" s="494">
        <f t="shared" si="3"/>
        <v>125441881.61999999</v>
      </c>
    </row>
    <row r="271" spans="1:6" s="275" customFormat="1" ht="21.75" customHeight="1" x14ac:dyDescent="0.2">
      <c r="A271" s="464">
        <v>44705</v>
      </c>
      <c r="B271" s="252" t="s">
        <v>16598</v>
      </c>
      <c r="C271" s="193" t="s">
        <v>41</v>
      </c>
      <c r="D271" s="266"/>
      <c r="E271" s="42">
        <v>0</v>
      </c>
      <c r="F271" s="494">
        <f t="shared" si="3"/>
        <v>125441881.61999999</v>
      </c>
    </row>
    <row r="272" spans="1:6" s="275" customFormat="1" ht="54.75" customHeight="1" x14ac:dyDescent="0.2">
      <c r="A272" s="464">
        <v>44705</v>
      </c>
      <c r="B272" s="252" t="s">
        <v>16599</v>
      </c>
      <c r="C272" s="193" t="s">
        <v>16605</v>
      </c>
      <c r="D272" s="266"/>
      <c r="E272" s="42">
        <v>253650</v>
      </c>
      <c r="F272" s="494">
        <f t="shared" ref="F272:F314" si="4">F271-E272</f>
        <v>125188231.61999999</v>
      </c>
    </row>
    <row r="273" spans="1:6" s="275" customFormat="1" ht="30" customHeight="1" x14ac:dyDescent="0.2">
      <c r="A273" s="464">
        <v>44706</v>
      </c>
      <c r="B273" s="252" t="s">
        <v>16610</v>
      </c>
      <c r="C273" s="193" t="s">
        <v>16613</v>
      </c>
      <c r="D273" s="266"/>
      <c r="E273" s="42">
        <v>79806.649999999994</v>
      </c>
      <c r="F273" s="494">
        <f t="shared" si="4"/>
        <v>125108424.96999998</v>
      </c>
    </row>
    <row r="274" spans="1:6" s="275" customFormat="1" ht="23.25" customHeight="1" x14ac:dyDescent="0.2">
      <c r="A274" s="464">
        <v>44706</v>
      </c>
      <c r="B274" s="252" t="s">
        <v>16611</v>
      </c>
      <c r="C274" s="193" t="s">
        <v>41</v>
      </c>
      <c r="D274" s="266"/>
      <c r="E274" s="42">
        <v>0</v>
      </c>
      <c r="F274" s="494">
        <f t="shared" si="4"/>
        <v>125108424.96999998</v>
      </c>
    </row>
    <row r="275" spans="1:6" s="275" customFormat="1" ht="30" customHeight="1" x14ac:dyDescent="0.2">
      <c r="A275" s="464">
        <v>44706</v>
      </c>
      <c r="B275" s="252" t="s">
        <v>16612</v>
      </c>
      <c r="C275" s="193" t="s">
        <v>16614</v>
      </c>
      <c r="D275" s="266"/>
      <c r="E275" s="42">
        <v>2750</v>
      </c>
      <c r="F275" s="494">
        <f t="shared" si="4"/>
        <v>125105674.96999998</v>
      </c>
    </row>
    <row r="276" spans="1:6" s="275" customFormat="1" ht="51.75" customHeight="1" x14ac:dyDescent="0.2">
      <c r="A276" s="464">
        <v>44706</v>
      </c>
      <c r="B276" s="252" t="s">
        <v>16606</v>
      </c>
      <c r="C276" s="193" t="s">
        <v>16615</v>
      </c>
      <c r="D276" s="266"/>
      <c r="E276" s="42">
        <v>6881602.96</v>
      </c>
      <c r="F276" s="494">
        <f t="shared" si="4"/>
        <v>118224072.00999999</v>
      </c>
    </row>
    <row r="277" spans="1:6" s="275" customFormat="1" ht="28.5" customHeight="1" x14ac:dyDescent="0.2">
      <c r="A277" s="464">
        <v>44706</v>
      </c>
      <c r="B277" s="252" t="s">
        <v>16607</v>
      </c>
      <c r="C277" s="193" t="s">
        <v>16616</v>
      </c>
      <c r="D277" s="266"/>
      <c r="E277" s="42">
        <v>543980.80000000005</v>
      </c>
      <c r="F277" s="494">
        <f t="shared" si="4"/>
        <v>117680091.20999999</v>
      </c>
    </row>
    <row r="278" spans="1:6" s="275" customFormat="1" ht="52.5" customHeight="1" x14ac:dyDescent="0.2">
      <c r="A278" s="464">
        <v>44706</v>
      </c>
      <c r="B278" s="252" t="s">
        <v>16608</v>
      </c>
      <c r="C278" s="193" t="s">
        <v>16617</v>
      </c>
      <c r="D278" s="266"/>
      <c r="E278" s="42">
        <v>118370</v>
      </c>
      <c r="F278" s="494">
        <f t="shared" si="4"/>
        <v>117561721.20999999</v>
      </c>
    </row>
    <row r="279" spans="1:6" s="412" customFormat="1" ht="45" customHeight="1" x14ac:dyDescent="0.2">
      <c r="A279" s="464">
        <v>44706</v>
      </c>
      <c r="B279" s="252" t="s">
        <v>16609</v>
      </c>
      <c r="C279" s="193" t="s">
        <v>16618</v>
      </c>
      <c r="D279" s="402"/>
      <c r="E279" s="42">
        <v>122597.5</v>
      </c>
      <c r="F279" s="494">
        <f t="shared" si="4"/>
        <v>117439123.70999999</v>
      </c>
    </row>
    <row r="280" spans="1:6" s="275" customFormat="1" ht="32.25" customHeight="1" x14ac:dyDescent="0.2">
      <c r="A280" s="464">
        <v>44707</v>
      </c>
      <c r="B280" s="252" t="s">
        <v>16666</v>
      </c>
      <c r="C280" s="193" t="s">
        <v>16678</v>
      </c>
      <c r="D280" s="266"/>
      <c r="E280" s="42">
        <v>70640.509999999995</v>
      </c>
      <c r="F280" s="494">
        <f t="shared" si="4"/>
        <v>117368483.19999999</v>
      </c>
    </row>
    <row r="281" spans="1:6" s="275" customFormat="1" ht="33.75" customHeight="1" x14ac:dyDescent="0.2">
      <c r="A281" s="464">
        <v>44707</v>
      </c>
      <c r="B281" s="252" t="s">
        <v>16667</v>
      </c>
      <c r="C281" s="193" t="s">
        <v>16679</v>
      </c>
      <c r="D281" s="266"/>
      <c r="E281" s="42">
        <v>96591.96</v>
      </c>
      <c r="F281" s="494">
        <f t="shared" si="4"/>
        <v>117271891.23999999</v>
      </c>
    </row>
    <row r="282" spans="1:6" s="275" customFormat="1" ht="32.25" customHeight="1" x14ac:dyDescent="0.2">
      <c r="A282" s="464">
        <v>44707</v>
      </c>
      <c r="B282" s="252" t="s">
        <v>16668</v>
      </c>
      <c r="C282" s="193" t="s">
        <v>16680</v>
      </c>
      <c r="D282" s="266"/>
      <c r="E282" s="42">
        <v>5502.04</v>
      </c>
      <c r="F282" s="494">
        <f t="shared" si="4"/>
        <v>117266389.19999999</v>
      </c>
    </row>
    <row r="283" spans="1:6" s="275" customFormat="1" ht="44.25" customHeight="1" x14ac:dyDescent="0.2">
      <c r="A283" s="464">
        <v>44707</v>
      </c>
      <c r="B283" s="252" t="s">
        <v>16669</v>
      </c>
      <c r="C283" s="193" t="s">
        <v>16681</v>
      </c>
      <c r="D283" s="266"/>
      <c r="E283" s="42">
        <v>209157.96</v>
      </c>
      <c r="F283" s="494">
        <f t="shared" si="4"/>
        <v>117057231.23999999</v>
      </c>
    </row>
    <row r="284" spans="1:6" s="275" customFormat="1" ht="42.75" customHeight="1" x14ac:dyDescent="0.2">
      <c r="A284" s="464">
        <v>44707</v>
      </c>
      <c r="B284" s="252" t="s">
        <v>16670</v>
      </c>
      <c r="C284" s="193" t="s">
        <v>16682</v>
      </c>
      <c r="D284" s="266"/>
      <c r="E284" s="42">
        <v>27688.05</v>
      </c>
      <c r="F284" s="494">
        <f t="shared" si="4"/>
        <v>117029543.19</v>
      </c>
    </row>
    <row r="285" spans="1:6" s="275" customFormat="1" ht="43.5" customHeight="1" x14ac:dyDescent="0.2">
      <c r="A285" s="464">
        <v>44707</v>
      </c>
      <c r="B285" s="252" t="s">
        <v>16671</v>
      </c>
      <c r="C285" s="193" t="s">
        <v>16683</v>
      </c>
      <c r="D285" s="266"/>
      <c r="E285" s="42">
        <v>588770</v>
      </c>
      <c r="F285" s="494">
        <f t="shared" si="4"/>
        <v>116440773.19</v>
      </c>
    </row>
    <row r="286" spans="1:6" s="275" customFormat="1" ht="34.5" customHeight="1" x14ac:dyDescent="0.2">
      <c r="A286" s="464">
        <v>44707</v>
      </c>
      <c r="B286" s="252" t="s">
        <v>16672</v>
      </c>
      <c r="C286" s="193" t="s">
        <v>16684</v>
      </c>
      <c r="D286" s="266"/>
      <c r="E286" s="42">
        <v>50986.02</v>
      </c>
      <c r="F286" s="494">
        <f t="shared" si="4"/>
        <v>116389787.17</v>
      </c>
    </row>
    <row r="287" spans="1:6" s="275" customFormat="1" ht="42" customHeight="1" x14ac:dyDescent="0.2">
      <c r="A287" s="464">
        <v>44707</v>
      </c>
      <c r="B287" s="252" t="s">
        <v>16673</v>
      </c>
      <c r="C287" s="193" t="s">
        <v>16685</v>
      </c>
      <c r="D287" s="266"/>
      <c r="E287" s="42">
        <v>1379518.55</v>
      </c>
      <c r="F287" s="494">
        <f t="shared" si="4"/>
        <v>115010268.62</v>
      </c>
    </row>
    <row r="288" spans="1:6" s="275" customFormat="1" ht="36" customHeight="1" x14ac:dyDescent="0.2">
      <c r="A288" s="464">
        <v>44707</v>
      </c>
      <c r="B288" s="252" t="s">
        <v>16674</v>
      </c>
      <c r="C288" s="193" t="s">
        <v>16686</v>
      </c>
      <c r="D288" s="266"/>
      <c r="E288" s="42">
        <v>295557.86</v>
      </c>
      <c r="F288" s="494">
        <f t="shared" si="4"/>
        <v>114714710.76000001</v>
      </c>
    </row>
    <row r="289" spans="1:6" s="275" customFormat="1" ht="40.5" customHeight="1" x14ac:dyDescent="0.2">
      <c r="A289" s="464">
        <v>44707</v>
      </c>
      <c r="B289" s="252" t="s">
        <v>16675</v>
      </c>
      <c r="C289" s="193" t="s">
        <v>16687</v>
      </c>
      <c r="D289" s="266"/>
      <c r="E289" s="42">
        <v>563553.6</v>
      </c>
      <c r="F289" s="494">
        <f t="shared" si="4"/>
        <v>114151157.16000001</v>
      </c>
    </row>
    <row r="290" spans="1:6" s="275" customFormat="1" ht="41.25" customHeight="1" x14ac:dyDescent="0.2">
      <c r="A290" s="464">
        <v>44707</v>
      </c>
      <c r="B290" s="252" t="s">
        <v>16676</v>
      </c>
      <c r="C290" s="193" t="s">
        <v>16688</v>
      </c>
      <c r="D290" s="266"/>
      <c r="E290" s="42">
        <v>659674.69999999995</v>
      </c>
      <c r="F290" s="494">
        <f t="shared" si="4"/>
        <v>113491482.46000001</v>
      </c>
    </row>
    <row r="291" spans="1:6" s="275" customFormat="1" ht="53.25" customHeight="1" x14ac:dyDescent="0.2">
      <c r="A291" s="464">
        <v>44707</v>
      </c>
      <c r="B291" s="252" t="s">
        <v>16677</v>
      </c>
      <c r="C291" s="193" t="s">
        <v>16689</v>
      </c>
      <c r="D291" s="266"/>
      <c r="E291" s="42">
        <v>5918</v>
      </c>
      <c r="F291" s="494">
        <f t="shared" si="4"/>
        <v>113485564.46000001</v>
      </c>
    </row>
    <row r="292" spans="1:6" s="275" customFormat="1" ht="42" customHeight="1" x14ac:dyDescent="0.2">
      <c r="A292" s="464">
        <v>44707</v>
      </c>
      <c r="B292" s="252" t="s">
        <v>16652</v>
      </c>
      <c r="C292" s="193" t="s">
        <v>16690</v>
      </c>
      <c r="D292" s="266"/>
      <c r="E292" s="42">
        <v>2413.71</v>
      </c>
      <c r="F292" s="494">
        <f t="shared" si="4"/>
        <v>113483150.75000001</v>
      </c>
    </row>
    <row r="293" spans="1:6" s="275" customFormat="1" ht="45" customHeight="1" x14ac:dyDescent="0.2">
      <c r="A293" s="464">
        <v>44707</v>
      </c>
      <c r="B293" s="252" t="s">
        <v>16653</v>
      </c>
      <c r="C293" s="193" t="s">
        <v>16691</v>
      </c>
      <c r="D293" s="266"/>
      <c r="E293" s="42">
        <v>122597.5</v>
      </c>
      <c r="F293" s="494">
        <f t="shared" si="4"/>
        <v>113360553.25000001</v>
      </c>
    </row>
    <row r="294" spans="1:6" s="275" customFormat="1" ht="53.25" customHeight="1" x14ac:dyDescent="0.2">
      <c r="A294" s="464">
        <v>44707</v>
      </c>
      <c r="B294" s="252" t="s">
        <v>16654</v>
      </c>
      <c r="C294" s="193" t="s">
        <v>16692</v>
      </c>
      <c r="D294" s="266"/>
      <c r="E294" s="42">
        <v>122597.5</v>
      </c>
      <c r="F294" s="494">
        <f t="shared" si="4"/>
        <v>113237955.75000001</v>
      </c>
    </row>
    <row r="295" spans="1:6" s="275" customFormat="1" ht="52.5" customHeight="1" x14ac:dyDescent="0.2">
      <c r="A295" s="464">
        <v>44707</v>
      </c>
      <c r="B295" s="252" t="s">
        <v>16655</v>
      </c>
      <c r="C295" s="193" t="s">
        <v>16693</v>
      </c>
      <c r="D295" s="266"/>
      <c r="E295" s="42">
        <v>126825</v>
      </c>
      <c r="F295" s="494">
        <f t="shared" si="4"/>
        <v>113111130.75000001</v>
      </c>
    </row>
    <row r="296" spans="1:6" s="275" customFormat="1" ht="55.5" customHeight="1" x14ac:dyDescent="0.2">
      <c r="A296" s="464">
        <v>44707</v>
      </c>
      <c r="B296" s="252" t="s">
        <v>16656</v>
      </c>
      <c r="C296" s="193" t="s">
        <v>16694</v>
      </c>
      <c r="D296" s="266"/>
      <c r="E296" s="42">
        <v>126825</v>
      </c>
      <c r="F296" s="494">
        <f t="shared" si="4"/>
        <v>112984305.75000001</v>
      </c>
    </row>
    <row r="297" spans="1:6" s="275" customFormat="1" ht="51" customHeight="1" x14ac:dyDescent="0.2">
      <c r="A297" s="464">
        <v>44707</v>
      </c>
      <c r="B297" s="252" t="s">
        <v>16657</v>
      </c>
      <c r="C297" s="193" t="s">
        <v>16695</v>
      </c>
      <c r="D297" s="266"/>
      <c r="E297" s="42">
        <v>126825</v>
      </c>
      <c r="F297" s="494">
        <f t="shared" si="4"/>
        <v>112857480.75000001</v>
      </c>
    </row>
    <row r="298" spans="1:6" s="275" customFormat="1" ht="51" customHeight="1" x14ac:dyDescent="0.2">
      <c r="A298" s="464">
        <v>44707</v>
      </c>
      <c r="B298" s="252" t="s">
        <v>16658</v>
      </c>
      <c r="C298" s="193" t="s">
        <v>16696</v>
      </c>
      <c r="D298" s="266"/>
      <c r="E298" s="42">
        <v>97232.5</v>
      </c>
      <c r="F298" s="494">
        <f t="shared" si="4"/>
        <v>112760248.25000001</v>
      </c>
    </row>
    <row r="299" spans="1:6" s="275" customFormat="1" ht="54" customHeight="1" x14ac:dyDescent="0.2">
      <c r="A299" s="464">
        <v>44707</v>
      </c>
      <c r="B299" s="252" t="s">
        <v>16659</v>
      </c>
      <c r="C299" s="193" t="s">
        <v>16697</v>
      </c>
      <c r="D299" s="266"/>
      <c r="E299" s="42">
        <v>118370</v>
      </c>
      <c r="F299" s="494">
        <f t="shared" si="4"/>
        <v>112641878.25000001</v>
      </c>
    </row>
    <row r="300" spans="1:6" s="275" customFormat="1" ht="42.75" customHeight="1" x14ac:dyDescent="0.2">
      <c r="A300" s="464">
        <v>44707</v>
      </c>
      <c r="B300" s="252" t="s">
        <v>16660</v>
      </c>
      <c r="C300" s="193" t="s">
        <v>16698</v>
      </c>
      <c r="D300" s="266"/>
      <c r="E300" s="42">
        <v>114142.5</v>
      </c>
      <c r="F300" s="494">
        <f t="shared" si="4"/>
        <v>112527735.75000001</v>
      </c>
    </row>
    <row r="301" spans="1:6" s="275" customFormat="1" ht="74.25" customHeight="1" x14ac:dyDescent="0.2">
      <c r="A301" s="464">
        <v>44707</v>
      </c>
      <c r="B301" s="252" t="s">
        <v>16661</v>
      </c>
      <c r="C301" s="193" t="s">
        <v>16699</v>
      </c>
      <c r="D301" s="266"/>
      <c r="E301" s="42">
        <v>9000</v>
      </c>
      <c r="F301" s="494">
        <f t="shared" si="4"/>
        <v>112518735.75000001</v>
      </c>
    </row>
    <row r="302" spans="1:6" s="275" customFormat="1" ht="53.25" customHeight="1" x14ac:dyDescent="0.2">
      <c r="A302" s="464">
        <v>44707</v>
      </c>
      <c r="B302" s="252" t="s">
        <v>16662</v>
      </c>
      <c r="C302" s="193" t="s">
        <v>16700</v>
      </c>
      <c r="D302" s="266"/>
      <c r="E302" s="42">
        <v>131052.5</v>
      </c>
      <c r="F302" s="494">
        <f t="shared" si="4"/>
        <v>112387683.25000001</v>
      </c>
    </row>
    <row r="303" spans="1:6" s="275" customFormat="1" ht="54" customHeight="1" x14ac:dyDescent="0.2">
      <c r="A303" s="464">
        <v>44707</v>
      </c>
      <c r="B303" s="252" t="s">
        <v>16663</v>
      </c>
      <c r="C303" s="193" t="s">
        <v>16701</v>
      </c>
      <c r="D303" s="266"/>
      <c r="E303" s="42">
        <v>34380.93</v>
      </c>
      <c r="F303" s="494">
        <f t="shared" si="4"/>
        <v>112353302.32000001</v>
      </c>
    </row>
    <row r="304" spans="1:6" s="275" customFormat="1" ht="53.25" customHeight="1" x14ac:dyDescent="0.2">
      <c r="A304" s="464">
        <v>44707</v>
      </c>
      <c r="B304" s="252" t="s">
        <v>16664</v>
      </c>
      <c r="C304" s="193" t="s">
        <v>16702</v>
      </c>
      <c r="D304" s="266"/>
      <c r="E304" s="42">
        <v>131052.5</v>
      </c>
      <c r="F304" s="494">
        <f t="shared" si="4"/>
        <v>112222249.82000001</v>
      </c>
    </row>
    <row r="305" spans="1:6" s="275" customFormat="1" ht="74.25" customHeight="1" x14ac:dyDescent="0.2">
      <c r="A305" s="464">
        <v>44707</v>
      </c>
      <c r="B305" s="252" t="s">
        <v>16665</v>
      </c>
      <c r="C305" s="193" t="s">
        <v>16703</v>
      </c>
      <c r="D305" s="266"/>
      <c r="E305" s="42">
        <v>165099.23000000001</v>
      </c>
      <c r="F305" s="494">
        <f t="shared" si="4"/>
        <v>112057150.59</v>
      </c>
    </row>
    <row r="306" spans="1:6" s="275" customFormat="1" ht="40.5" customHeight="1" x14ac:dyDescent="0.2">
      <c r="A306" s="464">
        <v>44708</v>
      </c>
      <c r="B306" s="252" t="s">
        <v>16705</v>
      </c>
      <c r="C306" s="193" t="s">
        <v>16708</v>
      </c>
      <c r="D306" s="266"/>
      <c r="E306" s="42">
        <v>126825</v>
      </c>
      <c r="F306" s="494">
        <f t="shared" si="4"/>
        <v>111930325.59</v>
      </c>
    </row>
    <row r="307" spans="1:6" s="275" customFormat="1" ht="44.25" customHeight="1" x14ac:dyDescent="0.2">
      <c r="A307" s="464">
        <v>44708</v>
      </c>
      <c r="B307" s="252" t="s">
        <v>16706</v>
      </c>
      <c r="C307" s="193" t="s">
        <v>16709</v>
      </c>
      <c r="D307" s="266"/>
      <c r="E307" s="42">
        <v>8740</v>
      </c>
      <c r="F307" s="494">
        <f t="shared" si="4"/>
        <v>111921585.59</v>
      </c>
    </row>
    <row r="308" spans="1:6" s="275" customFormat="1" ht="42.75" customHeight="1" x14ac:dyDescent="0.2">
      <c r="A308" s="464">
        <v>44708</v>
      </c>
      <c r="B308" s="252" t="s">
        <v>16707</v>
      </c>
      <c r="C308" s="193" t="s">
        <v>16710</v>
      </c>
      <c r="D308" s="266"/>
      <c r="E308" s="42">
        <v>101964</v>
      </c>
      <c r="F308" s="494">
        <f t="shared" si="4"/>
        <v>111819621.59</v>
      </c>
    </row>
    <row r="309" spans="1:6" s="275" customFormat="1" ht="46.5" customHeight="1" x14ac:dyDescent="0.2">
      <c r="A309" s="464">
        <v>44708</v>
      </c>
      <c r="B309" s="252" t="s">
        <v>16704</v>
      </c>
      <c r="C309" s="193" t="s">
        <v>16711</v>
      </c>
      <c r="D309" s="266"/>
      <c r="E309" s="42">
        <v>131052.5</v>
      </c>
      <c r="F309" s="494">
        <f t="shared" si="4"/>
        <v>111688569.09</v>
      </c>
    </row>
    <row r="310" spans="1:6" s="275" customFormat="1" ht="51" customHeight="1" x14ac:dyDescent="0.2">
      <c r="A310" s="464">
        <v>44711</v>
      </c>
      <c r="B310" s="5" t="s">
        <v>16772</v>
      </c>
      <c r="C310" s="193" t="s">
        <v>16775</v>
      </c>
      <c r="D310" s="266"/>
      <c r="E310" s="42">
        <v>25842.18</v>
      </c>
      <c r="F310" s="494">
        <f t="shared" si="4"/>
        <v>111662726.91</v>
      </c>
    </row>
    <row r="311" spans="1:6" s="275" customFormat="1" ht="21" customHeight="1" x14ac:dyDescent="0.2">
      <c r="A311" s="464">
        <v>44711</v>
      </c>
      <c r="B311" s="5" t="s">
        <v>16770</v>
      </c>
      <c r="C311" s="193" t="s">
        <v>41</v>
      </c>
      <c r="D311" s="266"/>
      <c r="E311" s="42">
        <v>0</v>
      </c>
      <c r="F311" s="494">
        <f t="shared" si="4"/>
        <v>111662726.91</v>
      </c>
    </row>
    <row r="312" spans="1:6" s="275" customFormat="1" ht="31.5" customHeight="1" x14ac:dyDescent="0.2">
      <c r="A312" s="464">
        <v>44711</v>
      </c>
      <c r="B312" s="5" t="s">
        <v>16773</v>
      </c>
      <c r="C312" s="193" t="s">
        <v>16776</v>
      </c>
      <c r="D312" s="266"/>
      <c r="E312" s="42">
        <v>14514.51</v>
      </c>
      <c r="F312" s="494">
        <f t="shared" si="4"/>
        <v>111648212.39999999</v>
      </c>
    </row>
    <row r="313" spans="1:6" s="275" customFormat="1" ht="39" customHeight="1" x14ac:dyDescent="0.2">
      <c r="A313" s="464">
        <v>44711</v>
      </c>
      <c r="B313" s="5" t="s">
        <v>16774</v>
      </c>
      <c r="C313" s="193" t="s">
        <v>16777</v>
      </c>
      <c r="D313" s="266"/>
      <c r="E313" s="42">
        <v>119533.14</v>
      </c>
      <c r="F313" s="494">
        <f t="shared" si="4"/>
        <v>111528679.25999999</v>
      </c>
    </row>
    <row r="314" spans="1:6" s="275" customFormat="1" ht="83.25" customHeight="1" x14ac:dyDescent="0.2">
      <c r="A314" s="464">
        <v>44711</v>
      </c>
      <c r="B314" s="252" t="s">
        <v>16771</v>
      </c>
      <c r="C314" s="193" t="s">
        <v>16778</v>
      </c>
      <c r="D314" s="266"/>
      <c r="E314" s="42">
        <v>9407903.5800000001</v>
      </c>
      <c r="F314" s="494">
        <f t="shared" si="4"/>
        <v>102120775.67999999</v>
      </c>
    </row>
    <row r="315" spans="1:6" s="275" customFormat="1" ht="15" customHeight="1" x14ac:dyDescent="0.2">
      <c r="A315" s="871"/>
      <c r="B315" s="1057"/>
      <c r="C315" s="698"/>
      <c r="D315" s="284"/>
      <c r="E315" s="32"/>
      <c r="F315" s="112"/>
    </row>
    <row r="316" spans="1:6" s="275" customFormat="1" ht="15" customHeight="1" x14ac:dyDescent="0.2">
      <c r="A316" s="871"/>
      <c r="B316" s="1057"/>
      <c r="C316" s="698"/>
      <c r="D316" s="284"/>
      <c r="E316" s="32"/>
      <c r="F316" s="112"/>
    </row>
    <row r="317" spans="1:6" s="275" customFormat="1" ht="15" customHeight="1" x14ac:dyDescent="0.2">
      <c r="A317" s="871"/>
      <c r="B317" s="1057"/>
      <c r="C317" s="698"/>
      <c r="D317" s="284"/>
      <c r="E317" s="32"/>
      <c r="F317" s="112"/>
    </row>
    <row r="318" spans="1:6" s="275" customFormat="1" ht="15" customHeight="1" x14ac:dyDescent="0.2">
      <c r="A318" s="871"/>
      <c r="B318" s="1057"/>
      <c r="C318" s="698"/>
      <c r="D318" s="284"/>
      <c r="E318" s="32"/>
      <c r="F318" s="112"/>
    </row>
    <row r="319" spans="1:6" s="275" customFormat="1" ht="15" customHeight="1" x14ac:dyDescent="0.2">
      <c r="A319" s="871"/>
      <c r="B319" s="1057"/>
      <c r="C319" s="698"/>
      <c r="D319" s="284"/>
      <c r="E319" s="32"/>
      <c r="F319" s="112"/>
    </row>
    <row r="320" spans="1:6" s="275" customFormat="1" ht="15" customHeight="1" x14ac:dyDescent="0.2">
      <c r="A320" s="871"/>
      <c r="B320" s="1057"/>
      <c r="C320" s="698"/>
      <c r="D320" s="284"/>
      <c r="E320" s="32"/>
      <c r="F320" s="112"/>
    </row>
    <row r="321" spans="1:60" s="275" customFormat="1" ht="15" customHeight="1" x14ac:dyDescent="0.2">
      <c r="A321" s="871"/>
      <c r="B321" s="1057"/>
      <c r="C321" s="698"/>
      <c r="D321" s="284"/>
      <c r="E321" s="32"/>
      <c r="F321" s="112"/>
    </row>
    <row r="322" spans="1:60" s="275" customFormat="1" ht="15" customHeight="1" x14ac:dyDescent="0.2">
      <c r="A322" s="871"/>
      <c r="B322" s="1057"/>
      <c r="C322" s="698"/>
      <c r="D322" s="284"/>
      <c r="E322" s="32"/>
      <c r="F322" s="112"/>
    </row>
    <row r="323" spans="1:60" s="275" customFormat="1" ht="15" customHeight="1" x14ac:dyDescent="0.2">
      <c r="A323" s="871"/>
      <c r="B323" s="1057"/>
      <c r="C323" s="698"/>
      <c r="D323" s="284"/>
      <c r="E323" s="32"/>
      <c r="F323" s="112"/>
    </row>
    <row r="324" spans="1:60" s="275" customFormat="1" ht="15" customHeight="1" x14ac:dyDescent="0.2">
      <c r="A324" s="871"/>
      <c r="B324" s="1057"/>
      <c r="C324" s="698"/>
      <c r="D324" s="284"/>
      <c r="E324" s="32"/>
      <c r="F324" s="112"/>
    </row>
    <row r="325" spans="1:60" s="275" customFormat="1" ht="15" customHeight="1" x14ac:dyDescent="0.2">
      <c r="A325" s="871"/>
      <c r="B325" s="1057"/>
      <c r="C325" s="698"/>
      <c r="D325" s="284"/>
      <c r="E325" s="32"/>
      <c r="F325" s="112"/>
    </row>
    <row r="326" spans="1:60" s="275" customFormat="1" ht="15" customHeight="1" x14ac:dyDescent="0.2">
      <c r="A326" s="871"/>
      <c r="B326" s="1057"/>
      <c r="C326" s="698"/>
      <c r="D326" s="284"/>
      <c r="E326" s="32"/>
      <c r="F326" s="112"/>
    </row>
    <row r="327" spans="1:60" s="275" customFormat="1" ht="15" customHeight="1" x14ac:dyDescent="0.2">
      <c r="A327" s="871"/>
      <c r="B327" s="1057"/>
      <c r="C327" s="698"/>
      <c r="D327" s="284"/>
      <c r="E327" s="32"/>
      <c r="F327" s="112"/>
    </row>
    <row r="328" spans="1:60" s="275" customFormat="1" ht="15" customHeight="1" x14ac:dyDescent="0.2">
      <c r="A328" s="871"/>
      <c r="B328" s="1057"/>
      <c r="C328" s="698"/>
      <c r="D328" s="284"/>
      <c r="E328" s="32"/>
      <c r="F328" s="112"/>
    </row>
    <row r="329" spans="1:60" s="275" customFormat="1" ht="15" customHeight="1" x14ac:dyDescent="0.2">
      <c r="A329" s="871"/>
      <c r="B329" s="1057"/>
      <c r="C329" s="698"/>
      <c r="D329" s="284"/>
      <c r="E329" s="32"/>
      <c r="F329" s="112"/>
    </row>
    <row r="330" spans="1:60" s="275" customFormat="1" ht="15" customHeight="1" x14ac:dyDescent="0.2">
      <c r="A330" s="871"/>
      <c r="B330" s="1057"/>
      <c r="C330" s="698"/>
      <c r="D330" s="284"/>
      <c r="E330" s="32"/>
      <c r="F330" s="112"/>
    </row>
    <row r="331" spans="1:60" s="275" customFormat="1" ht="15" customHeight="1" x14ac:dyDescent="0.2">
      <c r="A331" s="871"/>
      <c r="B331" s="1057"/>
      <c r="C331" s="698"/>
      <c r="D331" s="284"/>
      <c r="E331" s="32"/>
      <c r="F331" s="112"/>
    </row>
    <row r="332" spans="1:60" s="275" customFormat="1" ht="15" customHeight="1" x14ac:dyDescent="0.2">
      <c r="A332" s="871"/>
      <c r="B332" s="1057"/>
      <c r="C332" s="698"/>
      <c r="D332" s="284"/>
      <c r="E332" s="32"/>
      <c r="F332" s="112"/>
    </row>
    <row r="333" spans="1:60" s="275" customFormat="1" ht="15" customHeight="1" x14ac:dyDescent="0.2">
      <c r="A333" s="871"/>
      <c r="B333" s="1057"/>
      <c r="C333" s="698"/>
      <c r="D333" s="284"/>
      <c r="E333" s="32"/>
      <c r="F333" s="112"/>
    </row>
    <row r="334" spans="1:60" s="275" customFormat="1" ht="15" customHeight="1" x14ac:dyDescent="0.2">
      <c r="A334" s="871"/>
      <c r="B334" s="1057"/>
      <c r="C334" s="698"/>
      <c r="D334" s="284"/>
      <c r="E334" s="32"/>
      <c r="F334" s="112"/>
    </row>
    <row r="335" spans="1:60" s="141" customFormat="1" ht="15" customHeight="1" x14ac:dyDescent="0.25">
      <c r="A335" s="1171" t="s">
        <v>0</v>
      </c>
      <c r="B335" s="1171"/>
      <c r="C335" s="1171"/>
      <c r="D335" s="1171"/>
      <c r="E335" s="1171"/>
      <c r="F335" s="1171"/>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76"/>
      <c r="AE335" s="276"/>
      <c r="AF335" s="276"/>
      <c r="AG335" s="276"/>
      <c r="AH335" s="276"/>
      <c r="AI335" s="276"/>
      <c r="AJ335" s="276"/>
      <c r="AK335" s="276"/>
      <c r="AL335" s="276"/>
      <c r="AM335" s="276"/>
      <c r="AN335" s="276"/>
      <c r="AO335" s="276"/>
      <c r="AP335" s="276"/>
      <c r="AQ335" s="276"/>
      <c r="AR335" s="276"/>
      <c r="AS335" s="276"/>
      <c r="AT335" s="276"/>
      <c r="AU335" s="276"/>
      <c r="AV335" s="276"/>
      <c r="AW335" s="276"/>
      <c r="AX335" s="276"/>
      <c r="AY335" s="276"/>
      <c r="AZ335" s="276"/>
      <c r="BA335" s="276"/>
      <c r="BB335" s="276"/>
      <c r="BC335" s="276"/>
      <c r="BD335" s="276"/>
      <c r="BE335" s="276"/>
      <c r="BF335" s="276"/>
      <c r="BG335" s="276"/>
      <c r="BH335" s="276"/>
    </row>
    <row r="336" spans="1:60" s="141" customFormat="1" ht="15" customHeight="1" x14ac:dyDescent="0.25">
      <c r="A336" s="1171" t="s">
        <v>1</v>
      </c>
      <c r="B336" s="1171"/>
      <c r="C336" s="1171"/>
      <c r="D336" s="1171"/>
      <c r="E336" s="1171"/>
      <c r="F336" s="1171"/>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76"/>
      <c r="AE336" s="276"/>
      <c r="AF336" s="276"/>
      <c r="AG336" s="276"/>
      <c r="AH336" s="276"/>
      <c r="AI336" s="276"/>
      <c r="AJ336" s="276"/>
      <c r="AK336" s="276"/>
      <c r="AL336" s="276"/>
      <c r="AM336" s="276"/>
      <c r="AN336" s="276"/>
      <c r="AO336" s="276"/>
      <c r="AP336" s="276"/>
      <c r="AQ336" s="276"/>
      <c r="AR336" s="276"/>
      <c r="AS336" s="276"/>
      <c r="AT336" s="276"/>
      <c r="AU336" s="276"/>
      <c r="AV336" s="276"/>
      <c r="AW336" s="276"/>
      <c r="AX336" s="276"/>
      <c r="AY336" s="276"/>
      <c r="AZ336" s="276"/>
      <c r="BA336" s="276"/>
      <c r="BB336" s="276"/>
      <c r="BC336" s="276"/>
      <c r="BD336" s="276"/>
      <c r="BE336" s="276"/>
      <c r="BF336" s="276"/>
      <c r="BG336" s="276"/>
      <c r="BH336" s="276"/>
    </row>
    <row r="337" spans="1:60" s="141" customFormat="1" ht="15" customHeight="1" x14ac:dyDescent="0.25">
      <c r="A337" s="1173" t="s">
        <v>15867</v>
      </c>
      <c r="B337" s="1173"/>
      <c r="C337" s="1173"/>
      <c r="D337" s="1173"/>
      <c r="E337" s="1173"/>
      <c r="F337" s="1173"/>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76"/>
      <c r="AE337" s="276"/>
      <c r="AF337" s="276"/>
      <c r="AG337" s="276"/>
      <c r="AH337" s="276"/>
      <c r="AI337" s="276"/>
      <c r="AJ337" s="276"/>
      <c r="AK337" s="276"/>
      <c r="AL337" s="276"/>
      <c r="AM337" s="276"/>
      <c r="AN337" s="276"/>
      <c r="AO337" s="276"/>
      <c r="AP337" s="276"/>
      <c r="AQ337" s="276"/>
      <c r="AR337" s="276"/>
      <c r="AS337" s="276"/>
      <c r="AT337" s="276"/>
      <c r="AU337" s="276"/>
      <c r="AV337" s="276"/>
      <c r="AW337" s="276"/>
      <c r="AX337" s="276"/>
      <c r="AY337" s="276"/>
      <c r="AZ337" s="276"/>
      <c r="BA337" s="276"/>
      <c r="BB337" s="276"/>
      <c r="BC337" s="276"/>
      <c r="BD337" s="276"/>
      <c r="BE337" s="276"/>
      <c r="BF337" s="276"/>
      <c r="BG337" s="276"/>
      <c r="BH337" s="276"/>
    </row>
    <row r="338" spans="1:60" s="141" customFormat="1" ht="15" customHeight="1" x14ac:dyDescent="0.25">
      <c r="A338" s="1173" t="s">
        <v>2</v>
      </c>
      <c r="B338" s="1173"/>
      <c r="C338" s="1173"/>
      <c r="D338" s="1173"/>
      <c r="E338" s="1173"/>
      <c r="F338" s="1173"/>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76"/>
      <c r="AE338" s="276"/>
      <c r="AF338" s="276"/>
      <c r="AG338" s="276"/>
      <c r="AH338" s="276"/>
      <c r="AI338" s="276"/>
      <c r="AJ338" s="276"/>
      <c r="AK338" s="276"/>
      <c r="AL338" s="276"/>
      <c r="AM338" s="276"/>
      <c r="AN338" s="276"/>
      <c r="AO338" s="276"/>
      <c r="AP338" s="276"/>
      <c r="AQ338" s="276"/>
      <c r="AR338" s="276"/>
      <c r="AS338" s="276"/>
      <c r="AT338" s="276"/>
      <c r="AU338" s="276"/>
      <c r="AV338" s="276"/>
      <c r="AW338" s="276"/>
      <c r="AX338" s="276"/>
      <c r="AY338" s="276"/>
      <c r="AZ338" s="276"/>
      <c r="BA338" s="276"/>
      <c r="BB338" s="276"/>
      <c r="BC338" s="276"/>
      <c r="BD338" s="276"/>
      <c r="BE338" s="276"/>
      <c r="BF338" s="276"/>
      <c r="BG338" s="276"/>
      <c r="BH338" s="276"/>
    </row>
    <row r="339" spans="1:60" s="141" customFormat="1" ht="15" customHeight="1" x14ac:dyDescent="0.25">
      <c r="A339" s="626"/>
      <c r="B339" s="627"/>
      <c r="C339" s="628"/>
      <c r="D339" s="629"/>
      <c r="E339" s="630"/>
      <c r="F339" s="631"/>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c r="AE339" s="276"/>
      <c r="AF339" s="276"/>
      <c r="AG339" s="276"/>
      <c r="AH339" s="276"/>
      <c r="AI339" s="276"/>
      <c r="AJ339" s="276"/>
      <c r="AK339" s="276"/>
      <c r="AL339" s="276"/>
      <c r="AM339" s="276"/>
      <c r="AN339" s="276"/>
      <c r="AO339" s="276"/>
      <c r="AP339" s="276"/>
      <c r="AQ339" s="276"/>
      <c r="AR339" s="276"/>
      <c r="AS339" s="276"/>
      <c r="AT339" s="276"/>
      <c r="AU339" s="276"/>
      <c r="AV339" s="276"/>
      <c r="AW339" s="276"/>
      <c r="AX339" s="276"/>
      <c r="AY339" s="276"/>
      <c r="AZ339" s="276"/>
      <c r="BA339" s="276"/>
      <c r="BB339" s="276"/>
      <c r="BC339" s="276"/>
      <c r="BD339" s="276"/>
      <c r="BE339" s="276"/>
      <c r="BF339" s="276"/>
      <c r="BG339" s="276"/>
      <c r="BH339" s="276"/>
    </row>
    <row r="340" spans="1:60" s="141" customFormat="1" ht="15" customHeight="1" x14ac:dyDescent="0.2">
      <c r="A340" s="1315" t="s">
        <v>15</v>
      </c>
      <c r="B340" s="1316"/>
      <c r="C340" s="1316"/>
      <c r="D340" s="1316"/>
      <c r="E340" s="1316"/>
      <c r="F340" s="1317"/>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76"/>
      <c r="AE340" s="276"/>
      <c r="AF340" s="276"/>
      <c r="AG340" s="276"/>
      <c r="AH340" s="276"/>
      <c r="AI340" s="276"/>
      <c r="AJ340" s="276"/>
      <c r="AK340" s="276"/>
      <c r="AL340" s="276"/>
      <c r="AM340" s="276"/>
      <c r="AN340" s="276"/>
      <c r="AO340" s="276"/>
      <c r="AP340" s="276"/>
      <c r="AQ340" s="276"/>
      <c r="AR340" s="276"/>
      <c r="AS340" s="276"/>
      <c r="AT340" s="276"/>
      <c r="AU340" s="276"/>
      <c r="AV340" s="276"/>
      <c r="AW340" s="276"/>
      <c r="AX340" s="276"/>
      <c r="AY340" s="276"/>
      <c r="AZ340" s="276"/>
      <c r="BA340" s="276"/>
      <c r="BB340" s="276"/>
      <c r="BC340" s="276"/>
      <c r="BD340" s="276"/>
      <c r="BE340" s="276"/>
      <c r="BF340" s="276"/>
      <c r="BG340" s="276"/>
      <c r="BH340" s="276"/>
    </row>
    <row r="341" spans="1:60" s="141" customFormat="1" ht="15" customHeight="1" x14ac:dyDescent="0.2">
      <c r="A341" s="1318"/>
      <c r="B341" s="1319"/>
      <c r="C341" s="1319"/>
      <c r="D341" s="1319"/>
      <c r="E341" s="1319"/>
      <c r="F341" s="1320"/>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276"/>
      <c r="AF341" s="276"/>
      <c r="AG341" s="276"/>
      <c r="AH341" s="276"/>
      <c r="AI341" s="276"/>
      <c r="AJ341" s="276"/>
      <c r="AK341" s="276"/>
      <c r="AL341" s="276"/>
      <c r="AM341" s="276"/>
      <c r="AN341" s="276"/>
      <c r="AO341" s="276"/>
      <c r="AP341" s="276"/>
      <c r="AQ341" s="276"/>
      <c r="AR341" s="276"/>
      <c r="AS341" s="276"/>
      <c r="AT341" s="276"/>
      <c r="AU341" s="276"/>
      <c r="AV341" s="276"/>
      <c r="AW341" s="276"/>
      <c r="AX341" s="276"/>
      <c r="AY341" s="276"/>
      <c r="AZ341" s="276"/>
      <c r="BA341" s="276"/>
      <c r="BB341" s="276"/>
      <c r="BC341" s="276"/>
      <c r="BD341" s="276"/>
      <c r="BE341" s="276"/>
      <c r="BF341" s="276"/>
      <c r="BG341" s="276"/>
      <c r="BH341" s="276"/>
    </row>
    <row r="342" spans="1:60" s="141" customFormat="1" ht="15" customHeight="1" x14ac:dyDescent="0.2">
      <c r="A342" s="1314" t="s">
        <v>4</v>
      </c>
      <c r="B342" s="1314"/>
      <c r="C342" s="1314"/>
      <c r="D342" s="1314"/>
      <c r="E342" s="1314"/>
      <c r="F342" s="1041">
        <v>950145384.23000002</v>
      </c>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276"/>
      <c r="AF342" s="276"/>
      <c r="AG342" s="276"/>
      <c r="AH342" s="276"/>
      <c r="AI342" s="276"/>
      <c r="AJ342" s="276"/>
      <c r="AK342" s="276"/>
      <c r="AL342" s="276"/>
      <c r="AM342" s="276"/>
      <c r="AN342" s="276"/>
      <c r="AO342" s="276"/>
      <c r="AP342" s="276"/>
      <c r="AQ342" s="276"/>
      <c r="AR342" s="276"/>
      <c r="AS342" s="276"/>
      <c r="AT342" s="276"/>
      <c r="AU342" s="276"/>
      <c r="AV342" s="276"/>
      <c r="AW342" s="276"/>
      <c r="AX342" s="276"/>
      <c r="AY342" s="276"/>
      <c r="AZ342" s="276"/>
      <c r="BA342" s="276"/>
      <c r="BB342" s="276"/>
      <c r="BC342" s="276"/>
      <c r="BD342" s="276"/>
      <c r="BE342" s="276"/>
      <c r="BF342" s="276"/>
      <c r="BG342" s="276"/>
      <c r="BH342" s="276"/>
    </row>
    <row r="343" spans="1:60" s="141" customFormat="1" ht="15" customHeight="1" x14ac:dyDescent="0.2">
      <c r="A343" s="719"/>
      <c r="B343" s="714"/>
      <c r="C343" s="719"/>
      <c r="D343" s="719"/>
      <c r="E343" s="719"/>
      <c r="F343" s="720"/>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276"/>
      <c r="AF343" s="276"/>
      <c r="AG343" s="276"/>
      <c r="AH343" s="276"/>
      <c r="AI343" s="276"/>
      <c r="AJ343" s="276"/>
      <c r="AK343" s="276"/>
      <c r="AL343" s="276"/>
      <c r="AM343" s="276"/>
      <c r="AN343" s="276"/>
      <c r="AO343" s="276"/>
      <c r="AP343" s="276"/>
      <c r="AQ343" s="276"/>
      <c r="AR343" s="276"/>
      <c r="AS343" s="276"/>
      <c r="AT343" s="276"/>
      <c r="AU343" s="276"/>
      <c r="AV343" s="276"/>
      <c r="AW343" s="276"/>
      <c r="AX343" s="276"/>
      <c r="AY343" s="276"/>
      <c r="AZ343" s="276"/>
      <c r="BA343" s="276"/>
      <c r="BB343" s="276"/>
      <c r="BC343" s="276"/>
      <c r="BD343" s="276"/>
      <c r="BE343" s="276"/>
      <c r="BF343" s="276"/>
      <c r="BG343" s="276"/>
      <c r="BH343" s="276"/>
    </row>
    <row r="344" spans="1:60" s="141" customFormat="1" ht="15" customHeight="1" x14ac:dyDescent="0.2">
      <c r="A344" s="1152" t="s">
        <v>5</v>
      </c>
      <c r="B344" s="1152" t="s">
        <v>6</v>
      </c>
      <c r="C344" s="1152" t="s">
        <v>22</v>
      </c>
      <c r="D344" s="1152" t="s">
        <v>8</v>
      </c>
      <c r="E344" s="1152" t="s">
        <v>9</v>
      </c>
      <c r="F344" s="1152" t="s">
        <v>6181</v>
      </c>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276"/>
      <c r="AE344" s="276"/>
      <c r="AF344" s="276"/>
      <c r="AG344" s="276"/>
      <c r="AH344" s="276"/>
      <c r="AI344" s="276"/>
      <c r="AJ344" s="276"/>
      <c r="AK344" s="276"/>
      <c r="AL344" s="276"/>
      <c r="AM344" s="276"/>
      <c r="AN344" s="276"/>
      <c r="AO344" s="276"/>
      <c r="AP344" s="276"/>
      <c r="AQ344" s="276"/>
      <c r="AR344" s="276"/>
      <c r="AS344" s="276"/>
      <c r="AT344" s="276"/>
      <c r="AU344" s="276"/>
      <c r="AV344" s="276"/>
      <c r="AW344" s="276"/>
      <c r="AX344" s="276"/>
      <c r="AY344" s="276"/>
      <c r="AZ344" s="276"/>
      <c r="BA344" s="276"/>
      <c r="BB344" s="276"/>
      <c r="BC344" s="276"/>
      <c r="BD344" s="276"/>
      <c r="BE344" s="276"/>
      <c r="BF344" s="276"/>
      <c r="BG344" s="276"/>
      <c r="BH344" s="276"/>
    </row>
    <row r="345" spans="1:60" s="141" customFormat="1" ht="15" customHeight="1" x14ac:dyDescent="0.2">
      <c r="A345" s="640"/>
      <c r="B345" s="4"/>
      <c r="C345" s="641" t="s">
        <v>16</v>
      </c>
      <c r="D345" s="723"/>
      <c r="E345" s="723"/>
      <c r="F345" s="724">
        <f>F342-E345</f>
        <v>950145384.23000002</v>
      </c>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76"/>
      <c r="AE345" s="276"/>
      <c r="AF345" s="276"/>
      <c r="AG345" s="276"/>
      <c r="AH345" s="276"/>
      <c r="AI345" s="276"/>
      <c r="AJ345" s="276"/>
      <c r="AK345" s="276"/>
      <c r="AL345" s="276"/>
      <c r="AM345" s="276"/>
      <c r="AN345" s="276"/>
      <c r="AO345" s="276"/>
      <c r="AP345" s="276"/>
      <c r="AQ345" s="276"/>
      <c r="AR345" s="276"/>
      <c r="AS345" s="276"/>
      <c r="AT345" s="276"/>
      <c r="AU345" s="276"/>
      <c r="AV345" s="276"/>
      <c r="AW345" s="276"/>
      <c r="AX345" s="276"/>
      <c r="AY345" s="276"/>
      <c r="AZ345" s="276"/>
      <c r="BA345" s="276"/>
      <c r="BB345" s="276"/>
      <c r="BC345" s="276"/>
      <c r="BD345" s="276"/>
      <c r="BE345" s="276"/>
      <c r="BF345" s="276"/>
      <c r="BG345" s="276"/>
      <c r="BH345" s="276"/>
    </row>
    <row r="346" spans="1:60" s="141" customFormat="1" ht="15" customHeight="1" x14ac:dyDescent="0.2">
      <c r="A346" s="640"/>
      <c r="B346" s="4"/>
      <c r="C346" s="641" t="s">
        <v>387</v>
      </c>
      <c r="D346" s="723"/>
      <c r="E346" s="153"/>
      <c r="F346" s="724">
        <f>F345+D346</f>
        <v>950145384.23000002</v>
      </c>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6"/>
      <c r="AD346" s="276"/>
      <c r="AE346" s="276"/>
      <c r="AF346" s="276"/>
      <c r="AG346" s="276"/>
      <c r="AH346" s="276"/>
      <c r="AI346" s="276"/>
      <c r="AJ346" s="276"/>
      <c r="AK346" s="276"/>
      <c r="AL346" s="276"/>
      <c r="AM346" s="276"/>
      <c r="AN346" s="276"/>
      <c r="AO346" s="276"/>
      <c r="AP346" s="276"/>
      <c r="AQ346" s="276"/>
      <c r="AR346" s="276"/>
      <c r="AS346" s="276"/>
      <c r="AT346" s="276"/>
      <c r="AU346" s="276"/>
      <c r="AV346" s="276"/>
      <c r="AW346" s="276"/>
      <c r="AX346" s="276"/>
      <c r="AY346" s="276"/>
      <c r="AZ346" s="276"/>
      <c r="BA346" s="276"/>
      <c r="BB346" s="276"/>
      <c r="BC346" s="276"/>
      <c r="BD346" s="276"/>
      <c r="BE346" s="276"/>
      <c r="BF346" s="276"/>
      <c r="BG346" s="276"/>
      <c r="BH346" s="276"/>
    </row>
    <row r="347" spans="1:60" s="141" customFormat="1" ht="15" customHeight="1" x14ac:dyDescent="0.2">
      <c r="A347" s="640"/>
      <c r="B347" s="4"/>
      <c r="C347" s="641" t="s">
        <v>1759</v>
      </c>
      <c r="D347" s="723"/>
      <c r="E347" s="153"/>
      <c r="F347" s="724">
        <f>F346</f>
        <v>950145384.23000002</v>
      </c>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76"/>
      <c r="AE347" s="276"/>
      <c r="AF347" s="276"/>
      <c r="AG347" s="276"/>
      <c r="AH347" s="276"/>
      <c r="AI347" s="276"/>
      <c r="AJ347" s="276"/>
      <c r="AK347" s="276"/>
      <c r="AL347" s="276"/>
      <c r="AM347" s="276"/>
      <c r="AN347" s="276"/>
      <c r="AO347" s="276"/>
      <c r="AP347" s="276"/>
      <c r="AQ347" s="276"/>
      <c r="AR347" s="276"/>
      <c r="AS347" s="276"/>
      <c r="AT347" s="276"/>
      <c r="AU347" s="276"/>
      <c r="AV347" s="276"/>
      <c r="AW347" s="276"/>
      <c r="AX347" s="276"/>
      <c r="AY347" s="276"/>
      <c r="AZ347" s="276"/>
      <c r="BA347" s="276"/>
      <c r="BB347" s="276"/>
      <c r="BC347" s="276"/>
      <c r="BD347" s="276"/>
      <c r="BE347" s="276"/>
      <c r="BF347" s="276"/>
      <c r="BG347" s="276"/>
      <c r="BH347" s="276"/>
    </row>
    <row r="348" spans="1:60" s="141" customFormat="1" ht="15" customHeight="1" x14ac:dyDescent="0.2">
      <c r="A348" s="644"/>
      <c r="B348" s="708"/>
      <c r="C348" s="641" t="s">
        <v>34</v>
      </c>
      <c r="D348" s="723">
        <v>2814894.42</v>
      </c>
      <c r="E348" s="723"/>
      <c r="F348" s="724">
        <f>F347+D348</f>
        <v>952960278.64999998</v>
      </c>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276"/>
      <c r="AF348" s="276"/>
      <c r="AG348" s="276"/>
      <c r="AH348" s="276"/>
      <c r="AI348" s="276"/>
      <c r="AJ348" s="276"/>
      <c r="AK348" s="276"/>
      <c r="AL348" s="276"/>
      <c r="AM348" s="276"/>
      <c r="AN348" s="276"/>
      <c r="AO348" s="276"/>
      <c r="AP348" s="276"/>
      <c r="AQ348" s="276"/>
      <c r="AR348" s="276"/>
      <c r="AS348" s="276"/>
      <c r="AT348" s="276"/>
      <c r="AU348" s="276"/>
      <c r="AV348" s="276"/>
      <c r="AW348" s="276"/>
      <c r="AX348" s="276"/>
      <c r="AY348" s="276"/>
      <c r="AZ348" s="276"/>
      <c r="BA348" s="276"/>
      <c r="BB348" s="276"/>
      <c r="BC348" s="276"/>
      <c r="BD348" s="276"/>
      <c r="BE348" s="276"/>
      <c r="BF348" s="276"/>
      <c r="BG348" s="276"/>
      <c r="BH348" s="276"/>
    </row>
    <row r="349" spans="1:60" s="141" customFormat="1" ht="15" customHeight="1" x14ac:dyDescent="0.2">
      <c r="A349" s="644"/>
      <c r="B349" s="708"/>
      <c r="C349" s="641" t="s">
        <v>16</v>
      </c>
      <c r="D349" s="645"/>
      <c r="E349" s="789">
        <v>223000000</v>
      </c>
      <c r="F349" s="724">
        <f>F348-E349</f>
        <v>729960278.64999998</v>
      </c>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76"/>
      <c r="AE349" s="276"/>
      <c r="AF349" s="276"/>
      <c r="AG349" s="276"/>
      <c r="AH349" s="276"/>
      <c r="AI349" s="276"/>
      <c r="AJ349" s="276"/>
      <c r="AK349" s="276"/>
      <c r="AL349" s="276"/>
      <c r="AM349" s="276"/>
      <c r="AN349" s="276"/>
      <c r="AO349" s="276"/>
      <c r="AP349" s="276"/>
      <c r="AQ349" s="276"/>
      <c r="AR349" s="276"/>
      <c r="AS349" s="276"/>
      <c r="AT349" s="276"/>
      <c r="AU349" s="276"/>
      <c r="AV349" s="276"/>
      <c r="AW349" s="276"/>
      <c r="AX349" s="276"/>
      <c r="AY349" s="276"/>
      <c r="AZ349" s="276"/>
      <c r="BA349" s="276"/>
      <c r="BB349" s="276"/>
      <c r="BC349" s="276"/>
      <c r="BD349" s="276"/>
      <c r="BE349" s="276"/>
      <c r="BF349" s="276"/>
      <c r="BG349" s="276"/>
      <c r="BH349" s="276"/>
    </row>
    <row r="350" spans="1:60" s="141" customFormat="1" ht="15" customHeight="1" x14ac:dyDescent="0.2">
      <c r="A350" s="654"/>
      <c r="B350" s="708"/>
      <c r="C350" s="657" t="s">
        <v>1090</v>
      </c>
      <c r="D350" s="128"/>
      <c r="E350" s="153">
        <v>86124.66</v>
      </c>
      <c r="F350" s="724">
        <f>F349-E350</f>
        <v>729874153.99000001</v>
      </c>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76"/>
      <c r="AE350" s="276"/>
      <c r="AF350" s="276"/>
      <c r="AG350" s="276"/>
      <c r="AH350" s="276"/>
      <c r="AI350" s="276"/>
      <c r="AJ350" s="276"/>
      <c r="AK350" s="276"/>
      <c r="AL350" s="276"/>
      <c r="AM350" s="276"/>
      <c r="AN350" s="276"/>
      <c r="AO350" s="276"/>
      <c r="AP350" s="276"/>
      <c r="AQ350" s="276"/>
      <c r="AR350" s="276"/>
      <c r="AS350" s="276"/>
      <c r="AT350" s="276"/>
      <c r="AU350" s="276"/>
      <c r="AV350" s="276"/>
      <c r="AW350" s="276"/>
      <c r="AX350" s="276"/>
      <c r="AY350" s="276"/>
      <c r="AZ350" s="276"/>
      <c r="BA350" s="276"/>
      <c r="BB350" s="276"/>
      <c r="BC350" s="276"/>
      <c r="BD350" s="276"/>
      <c r="BE350" s="276"/>
      <c r="BF350" s="276"/>
      <c r="BG350" s="276"/>
      <c r="BH350" s="276"/>
    </row>
    <row r="351" spans="1:60" s="141" customFormat="1" ht="15" customHeight="1" x14ac:dyDescent="0.2">
      <c r="A351" s="654"/>
      <c r="B351" s="708"/>
      <c r="C351" s="656" t="s">
        <v>2479</v>
      </c>
      <c r="D351" s="128"/>
      <c r="E351" s="153">
        <v>210754</v>
      </c>
      <c r="F351" s="724">
        <f t="shared" ref="F351:F401" si="5">F350-E351</f>
        <v>729663399.99000001</v>
      </c>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76"/>
      <c r="AE351" s="276"/>
      <c r="AF351" s="276"/>
      <c r="AG351" s="276"/>
      <c r="AH351" s="276"/>
      <c r="AI351" s="276"/>
      <c r="AJ351" s="276"/>
      <c r="AK351" s="276"/>
      <c r="AL351" s="276"/>
      <c r="AM351" s="276"/>
      <c r="AN351" s="276"/>
      <c r="AO351" s="276"/>
      <c r="AP351" s="276"/>
      <c r="AQ351" s="276"/>
      <c r="AR351" s="276"/>
      <c r="AS351" s="276"/>
      <c r="AT351" s="276"/>
      <c r="AU351" s="276"/>
      <c r="AV351" s="276"/>
      <c r="AW351" s="276"/>
      <c r="AX351" s="276"/>
      <c r="AY351" s="276"/>
      <c r="AZ351" s="276"/>
      <c r="BA351" s="276"/>
      <c r="BB351" s="276"/>
      <c r="BC351" s="276"/>
      <c r="BD351" s="276"/>
      <c r="BE351" s="276"/>
      <c r="BF351" s="276"/>
      <c r="BG351" s="276"/>
      <c r="BH351" s="276"/>
    </row>
    <row r="352" spans="1:60" s="141" customFormat="1" ht="15" customHeight="1" x14ac:dyDescent="0.2">
      <c r="A352" s="654"/>
      <c r="B352" s="708"/>
      <c r="C352" s="657" t="s">
        <v>1083</v>
      </c>
      <c r="D352" s="128"/>
      <c r="E352" s="790">
        <v>2000</v>
      </c>
      <c r="F352" s="724">
        <f t="shared" si="5"/>
        <v>729661399.99000001</v>
      </c>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76"/>
      <c r="AE352" s="276"/>
      <c r="AF352" s="276"/>
      <c r="AG352" s="276"/>
      <c r="AH352" s="276"/>
      <c r="AI352" s="276"/>
      <c r="AJ352" s="276"/>
      <c r="AK352" s="276"/>
      <c r="AL352" s="276"/>
      <c r="AM352" s="276"/>
      <c r="AN352" s="276"/>
      <c r="AO352" s="276"/>
      <c r="AP352" s="276"/>
      <c r="AQ352" s="276"/>
      <c r="AR352" s="276"/>
      <c r="AS352" s="276"/>
      <c r="AT352" s="276"/>
      <c r="AU352" s="276"/>
      <c r="AV352" s="276"/>
      <c r="AW352" s="276"/>
      <c r="AX352" s="276"/>
      <c r="AY352" s="276"/>
      <c r="AZ352" s="276"/>
      <c r="BA352" s="276"/>
      <c r="BB352" s="276"/>
      <c r="BC352" s="276"/>
      <c r="BD352" s="276"/>
      <c r="BE352" s="276"/>
      <c r="BF352" s="276"/>
      <c r="BG352" s="276"/>
      <c r="BH352" s="276"/>
    </row>
    <row r="353" spans="1:60" s="141" customFormat="1" ht="15" customHeight="1" x14ac:dyDescent="0.2">
      <c r="A353" s="654"/>
      <c r="B353" s="708"/>
      <c r="C353" s="657" t="s">
        <v>1358</v>
      </c>
      <c r="D353" s="128"/>
      <c r="E353" s="790">
        <v>175</v>
      </c>
      <c r="F353" s="724">
        <f t="shared" si="5"/>
        <v>729661224.99000001</v>
      </c>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76"/>
      <c r="AE353" s="276"/>
      <c r="AF353" s="276"/>
      <c r="AG353" s="276"/>
      <c r="AH353" s="276"/>
      <c r="AI353" s="276"/>
      <c r="AJ353" s="276"/>
      <c r="AK353" s="276"/>
      <c r="AL353" s="276"/>
      <c r="AM353" s="276"/>
      <c r="AN353" s="276"/>
      <c r="AO353" s="276"/>
      <c r="AP353" s="276"/>
      <c r="AQ353" s="276"/>
      <c r="AR353" s="276"/>
      <c r="AS353" s="276"/>
      <c r="AT353" s="276"/>
      <c r="AU353" s="276"/>
      <c r="AV353" s="276"/>
      <c r="AW353" s="276"/>
      <c r="AX353" s="276"/>
      <c r="AY353" s="276"/>
      <c r="AZ353" s="276"/>
      <c r="BA353" s="276"/>
      <c r="BB353" s="276"/>
      <c r="BC353" s="276"/>
      <c r="BD353" s="276"/>
      <c r="BE353" s="276"/>
      <c r="BF353" s="276"/>
      <c r="BG353" s="276"/>
      <c r="BH353" s="276"/>
    </row>
    <row r="354" spans="1:60" s="141" customFormat="1" ht="23.25" customHeight="1" x14ac:dyDescent="0.2">
      <c r="A354" s="887">
        <v>44684</v>
      </c>
      <c r="B354" s="854">
        <v>34146</v>
      </c>
      <c r="C354" s="193" t="s">
        <v>41</v>
      </c>
      <c r="D354" s="203"/>
      <c r="E354" s="42">
        <v>0</v>
      </c>
      <c r="F354" s="724">
        <f t="shared" si="5"/>
        <v>729661224.99000001</v>
      </c>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76"/>
      <c r="AE354" s="276"/>
      <c r="AF354" s="276"/>
      <c r="AG354" s="276"/>
      <c r="AH354" s="276"/>
      <c r="AI354" s="276"/>
      <c r="AJ354" s="276"/>
      <c r="AK354" s="276"/>
      <c r="AL354" s="276"/>
      <c r="AM354" s="276"/>
      <c r="AN354" s="276"/>
      <c r="AO354" s="276"/>
      <c r="AP354" s="276"/>
      <c r="AQ354" s="276"/>
      <c r="AR354" s="276"/>
      <c r="AS354" s="276"/>
      <c r="AT354" s="276"/>
      <c r="AU354" s="276"/>
      <c r="AV354" s="276"/>
      <c r="AW354" s="276"/>
      <c r="AX354" s="276"/>
      <c r="AY354" s="276"/>
      <c r="AZ354" s="276"/>
      <c r="BA354" s="276"/>
      <c r="BB354" s="276"/>
      <c r="BC354" s="276"/>
      <c r="BD354" s="276"/>
      <c r="BE354" s="276"/>
      <c r="BF354" s="276"/>
      <c r="BG354" s="276"/>
      <c r="BH354" s="276"/>
    </row>
    <row r="355" spans="1:60" s="141" customFormat="1" ht="21.75" customHeight="1" x14ac:dyDescent="0.2">
      <c r="A355" s="887">
        <v>44684</v>
      </c>
      <c r="B355" s="854">
        <v>34147</v>
      </c>
      <c r="C355" s="193" t="s">
        <v>41</v>
      </c>
      <c r="D355" s="198"/>
      <c r="E355" s="42">
        <v>0</v>
      </c>
      <c r="F355" s="724">
        <f t="shared" si="5"/>
        <v>729661224.99000001</v>
      </c>
      <c r="G355" s="276"/>
      <c r="H355" s="276"/>
      <c r="I355" s="276"/>
      <c r="J355" s="276"/>
      <c r="K355" s="920"/>
      <c r="L355" s="276"/>
      <c r="M355" s="276"/>
      <c r="N355" s="276"/>
      <c r="O355" s="276"/>
      <c r="P355" s="276"/>
      <c r="Q355" s="276"/>
      <c r="R355" s="276"/>
      <c r="S355" s="276"/>
      <c r="T355" s="276"/>
      <c r="U355" s="276"/>
      <c r="V355" s="276"/>
      <c r="W355" s="276"/>
      <c r="X355" s="276"/>
      <c r="Y355" s="276"/>
      <c r="Z355" s="276"/>
      <c r="AA355" s="276"/>
      <c r="AB355" s="276"/>
      <c r="AC355" s="276"/>
      <c r="AD355" s="276"/>
      <c r="AE355" s="276"/>
      <c r="AF355" s="276"/>
      <c r="AG355" s="276"/>
      <c r="AH355" s="276"/>
      <c r="AI355" s="276"/>
      <c r="AJ355" s="276"/>
      <c r="AK355" s="276"/>
      <c r="AL355" s="276"/>
      <c r="AM355" s="276"/>
      <c r="AN355" s="276"/>
      <c r="AO355" s="276"/>
      <c r="AP355" s="276"/>
      <c r="AQ355" s="276"/>
      <c r="AR355" s="276"/>
      <c r="AS355" s="276"/>
      <c r="AT355" s="276"/>
      <c r="AU355" s="276"/>
      <c r="AV355" s="276"/>
      <c r="AW355" s="276"/>
      <c r="AX355" s="276"/>
      <c r="AY355" s="276"/>
      <c r="AZ355" s="276"/>
      <c r="BA355" s="276"/>
      <c r="BB355" s="276"/>
      <c r="BC355" s="276"/>
      <c r="BD355" s="276"/>
      <c r="BE355" s="276"/>
      <c r="BF355" s="276"/>
      <c r="BG355" s="276"/>
      <c r="BH355" s="276"/>
    </row>
    <row r="356" spans="1:60" s="141" customFormat="1" ht="21.75" customHeight="1" x14ac:dyDescent="0.2">
      <c r="A356" s="887"/>
      <c r="B356" s="854">
        <v>34148</v>
      </c>
      <c r="C356" s="193" t="s">
        <v>41</v>
      </c>
      <c r="D356" s="694"/>
      <c r="E356" s="42">
        <v>0</v>
      </c>
      <c r="F356" s="724">
        <f t="shared" si="5"/>
        <v>729661224.99000001</v>
      </c>
      <c r="G356" s="276"/>
      <c r="H356" s="276"/>
      <c r="I356" s="276"/>
      <c r="J356" s="276"/>
      <c r="K356" s="920"/>
      <c r="L356" s="276"/>
      <c r="M356" s="276"/>
      <c r="N356" s="276"/>
      <c r="O356" s="276"/>
      <c r="P356" s="276"/>
      <c r="Q356" s="276"/>
      <c r="R356" s="276"/>
      <c r="S356" s="276"/>
      <c r="T356" s="276"/>
      <c r="U356" s="276"/>
      <c r="V356" s="276"/>
      <c r="W356" s="276"/>
      <c r="X356" s="276"/>
      <c r="Y356" s="276"/>
      <c r="Z356" s="276"/>
      <c r="AA356" s="276"/>
      <c r="AB356" s="276"/>
      <c r="AC356" s="276"/>
      <c r="AD356" s="276"/>
      <c r="AE356" s="276"/>
      <c r="AF356" s="276"/>
      <c r="AG356" s="276"/>
      <c r="AH356" s="276"/>
      <c r="AI356" s="276"/>
      <c r="AJ356" s="276"/>
      <c r="AK356" s="276"/>
      <c r="AL356" s="276"/>
      <c r="AM356" s="276"/>
      <c r="AN356" s="276"/>
      <c r="AO356" s="276"/>
      <c r="AP356" s="276"/>
      <c r="AQ356" s="276"/>
      <c r="AR356" s="276"/>
      <c r="AS356" s="276"/>
      <c r="AT356" s="276"/>
      <c r="AU356" s="276"/>
      <c r="AV356" s="276"/>
      <c r="AW356" s="276"/>
      <c r="AX356" s="276"/>
      <c r="AY356" s="276"/>
      <c r="AZ356" s="276"/>
      <c r="BA356" s="276"/>
      <c r="BB356" s="276"/>
      <c r="BC356" s="276"/>
      <c r="BD356" s="276"/>
      <c r="BE356" s="276"/>
      <c r="BF356" s="276"/>
      <c r="BG356" s="276"/>
      <c r="BH356" s="276"/>
    </row>
    <row r="357" spans="1:60" s="141" customFormat="1" ht="45" customHeight="1" x14ac:dyDescent="0.2">
      <c r="A357" s="887">
        <v>44684</v>
      </c>
      <c r="B357" s="854">
        <v>34149</v>
      </c>
      <c r="C357" s="193" t="s">
        <v>15868</v>
      </c>
      <c r="D357" s="694"/>
      <c r="E357" s="42">
        <v>414653.78</v>
      </c>
      <c r="F357" s="724">
        <f t="shared" si="5"/>
        <v>729246571.21000004</v>
      </c>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76"/>
      <c r="AE357" s="276"/>
      <c r="AF357" s="276"/>
      <c r="AG357" s="276"/>
      <c r="AH357" s="276"/>
      <c r="AI357" s="276"/>
      <c r="AJ357" s="276"/>
      <c r="AK357" s="276"/>
      <c r="AL357" s="276"/>
      <c r="AM357" s="276"/>
      <c r="AN357" s="276"/>
      <c r="AO357" s="276"/>
      <c r="AP357" s="276"/>
      <c r="AQ357" s="276"/>
      <c r="AR357" s="276"/>
      <c r="AS357" s="276"/>
      <c r="AT357" s="276"/>
      <c r="AU357" s="276"/>
      <c r="AV357" s="276"/>
      <c r="AW357" s="276"/>
      <c r="AX357" s="276"/>
      <c r="AY357" s="276"/>
      <c r="AZ357" s="276"/>
      <c r="BA357" s="276"/>
      <c r="BB357" s="276"/>
      <c r="BC357" s="276"/>
      <c r="BD357" s="276"/>
      <c r="BE357" s="276"/>
      <c r="BF357" s="276"/>
      <c r="BG357" s="276"/>
      <c r="BH357" s="276"/>
    </row>
    <row r="358" spans="1:60" s="141" customFormat="1" ht="60" customHeight="1" x14ac:dyDescent="0.2">
      <c r="A358" s="887">
        <v>44684</v>
      </c>
      <c r="B358" s="854" t="s">
        <v>15869</v>
      </c>
      <c r="C358" s="193" t="s">
        <v>15870</v>
      </c>
      <c r="D358" s="198"/>
      <c r="E358" s="42">
        <v>1000038.58</v>
      </c>
      <c r="F358" s="724">
        <f t="shared" si="5"/>
        <v>728246532.63</v>
      </c>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276"/>
      <c r="AF358" s="276"/>
      <c r="AG358" s="276"/>
      <c r="AH358" s="276"/>
      <c r="AI358" s="276"/>
      <c r="AJ358" s="276"/>
      <c r="AK358" s="276"/>
      <c r="AL358" s="276"/>
      <c r="AM358" s="276"/>
      <c r="AN358" s="276"/>
      <c r="AO358" s="276"/>
      <c r="AP358" s="276"/>
      <c r="AQ358" s="276"/>
      <c r="AR358" s="276"/>
      <c r="AS358" s="276"/>
      <c r="AT358" s="276"/>
      <c r="AU358" s="276"/>
      <c r="AV358" s="276"/>
      <c r="AW358" s="276"/>
      <c r="AX358" s="276"/>
      <c r="AY358" s="276"/>
      <c r="AZ358" s="276"/>
      <c r="BA358" s="276"/>
      <c r="BB358" s="276"/>
      <c r="BC358" s="276"/>
      <c r="BD358" s="276"/>
      <c r="BE358" s="276"/>
      <c r="BF358" s="276"/>
      <c r="BG358" s="276"/>
      <c r="BH358" s="276"/>
    </row>
    <row r="359" spans="1:60" s="141" customFormat="1" ht="52.5" customHeight="1" x14ac:dyDescent="0.2">
      <c r="A359" s="887">
        <v>44685</v>
      </c>
      <c r="B359" s="854">
        <v>34150</v>
      </c>
      <c r="C359" s="193" t="s">
        <v>15871</v>
      </c>
      <c r="D359" s="198"/>
      <c r="E359" s="42">
        <v>14112000</v>
      </c>
      <c r="F359" s="724">
        <f t="shared" si="5"/>
        <v>714134532.63</v>
      </c>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76"/>
      <c r="AE359" s="276"/>
      <c r="AF359" s="276"/>
      <c r="AG359" s="276"/>
      <c r="AH359" s="276"/>
      <c r="AI359" s="276"/>
      <c r="AJ359" s="276"/>
      <c r="AK359" s="276"/>
      <c r="AL359" s="276"/>
      <c r="AM359" s="276"/>
      <c r="AN359" s="276"/>
      <c r="AO359" s="276"/>
      <c r="AP359" s="276"/>
      <c r="AQ359" s="276"/>
      <c r="AR359" s="276"/>
      <c r="AS359" s="276"/>
      <c r="AT359" s="276"/>
      <c r="AU359" s="276"/>
      <c r="AV359" s="276"/>
      <c r="AW359" s="276"/>
      <c r="AX359" s="276"/>
      <c r="AY359" s="276"/>
      <c r="AZ359" s="276"/>
      <c r="BA359" s="276"/>
      <c r="BB359" s="276"/>
      <c r="BC359" s="276"/>
      <c r="BD359" s="276"/>
      <c r="BE359" s="276"/>
      <c r="BF359" s="276"/>
      <c r="BG359" s="276"/>
      <c r="BH359" s="276"/>
    </row>
    <row r="360" spans="1:60" s="141" customFormat="1" ht="41.25" customHeight="1" x14ac:dyDescent="0.2">
      <c r="A360" s="887">
        <v>44685</v>
      </c>
      <c r="B360" s="854" t="s">
        <v>15874</v>
      </c>
      <c r="C360" s="193" t="s">
        <v>15872</v>
      </c>
      <c r="D360" s="198"/>
      <c r="E360" s="42">
        <v>3465548.09</v>
      </c>
      <c r="F360" s="724">
        <f t="shared" si="5"/>
        <v>710668984.53999996</v>
      </c>
      <c r="G360" s="276"/>
      <c r="H360" s="276"/>
      <c r="I360" s="276"/>
      <c r="J360" s="276"/>
      <c r="L360" s="276"/>
      <c r="M360" s="276"/>
      <c r="N360" s="276"/>
      <c r="O360" s="276"/>
      <c r="P360" s="276"/>
      <c r="Q360" s="276"/>
      <c r="R360" s="276"/>
      <c r="S360" s="276"/>
      <c r="T360" s="276"/>
      <c r="U360" s="276"/>
      <c r="V360" s="276"/>
      <c r="W360" s="276"/>
      <c r="X360" s="276"/>
      <c r="Y360" s="276"/>
      <c r="Z360" s="276"/>
      <c r="AA360" s="276"/>
      <c r="AB360" s="276"/>
      <c r="AC360" s="276"/>
      <c r="AD360" s="276"/>
      <c r="AE360" s="276"/>
      <c r="AF360" s="276"/>
      <c r="AG360" s="276"/>
      <c r="AH360" s="276"/>
      <c r="AI360" s="276"/>
      <c r="AJ360" s="276"/>
      <c r="AK360" s="276"/>
      <c r="AL360" s="276"/>
      <c r="AM360" s="276"/>
      <c r="AN360" s="276"/>
      <c r="AO360" s="276"/>
      <c r="AP360" s="276"/>
      <c r="AQ360" s="276"/>
      <c r="AR360" s="276"/>
      <c r="AS360" s="276"/>
      <c r="AT360" s="276"/>
      <c r="AU360" s="276"/>
      <c r="AV360" s="276"/>
      <c r="AW360" s="276"/>
      <c r="AX360" s="276"/>
      <c r="AY360" s="276"/>
      <c r="AZ360" s="276"/>
      <c r="BA360" s="276"/>
      <c r="BB360" s="276"/>
      <c r="BC360" s="276"/>
      <c r="BD360" s="276"/>
      <c r="BE360" s="276"/>
      <c r="BF360" s="276"/>
      <c r="BG360" s="276"/>
      <c r="BH360" s="276"/>
    </row>
    <row r="361" spans="1:60" s="141" customFormat="1" ht="40.5" customHeight="1" x14ac:dyDescent="0.2">
      <c r="A361" s="887">
        <v>44685</v>
      </c>
      <c r="B361" s="854" t="s">
        <v>15875</v>
      </c>
      <c r="C361" s="193" t="s">
        <v>15873</v>
      </c>
      <c r="D361" s="198"/>
      <c r="E361" s="42">
        <v>7576551.9500000002</v>
      </c>
      <c r="F361" s="724">
        <f t="shared" si="5"/>
        <v>703092432.58999991</v>
      </c>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76"/>
      <c r="AE361" s="276"/>
      <c r="AF361" s="276"/>
      <c r="AG361" s="276"/>
      <c r="AH361" s="276"/>
      <c r="AI361" s="276"/>
      <c r="AJ361" s="276"/>
      <c r="AK361" s="276"/>
      <c r="AL361" s="276"/>
      <c r="AM361" s="276"/>
      <c r="AN361" s="276"/>
      <c r="AO361" s="276"/>
      <c r="AP361" s="276"/>
      <c r="AQ361" s="276"/>
      <c r="AR361" s="276"/>
      <c r="AS361" s="276"/>
      <c r="AT361" s="276"/>
      <c r="AU361" s="276"/>
      <c r="AV361" s="276"/>
      <c r="AW361" s="276"/>
      <c r="AX361" s="276"/>
      <c r="AY361" s="276"/>
      <c r="AZ361" s="276"/>
      <c r="BA361" s="276"/>
      <c r="BB361" s="276"/>
      <c r="BC361" s="276"/>
      <c r="BD361" s="276"/>
      <c r="BE361" s="276"/>
      <c r="BF361" s="276"/>
      <c r="BG361" s="276"/>
      <c r="BH361" s="276"/>
    </row>
    <row r="362" spans="1:60" s="141" customFormat="1" ht="53.25" customHeight="1" x14ac:dyDescent="0.2">
      <c r="A362" s="758">
        <v>44686</v>
      </c>
      <c r="B362" s="854">
        <v>34151</v>
      </c>
      <c r="C362" s="193" t="s">
        <v>15835</v>
      </c>
      <c r="D362" s="95"/>
      <c r="E362" s="42">
        <v>214540</v>
      </c>
      <c r="F362" s="724">
        <f t="shared" si="5"/>
        <v>702877892.58999991</v>
      </c>
      <c r="G362" s="276"/>
      <c r="H362" s="276"/>
      <c r="I362" s="276"/>
      <c r="J362" s="276"/>
      <c r="K362" s="276"/>
      <c r="L362" s="276" t="s">
        <v>9957</v>
      </c>
      <c r="M362" s="276"/>
      <c r="N362" s="276"/>
      <c r="O362" s="276"/>
      <c r="P362" s="276"/>
      <c r="Q362" s="276"/>
      <c r="R362" s="276"/>
      <c r="S362" s="276"/>
      <c r="T362" s="276"/>
      <c r="U362" s="276"/>
      <c r="V362" s="276"/>
      <c r="W362" s="276"/>
      <c r="X362" s="276"/>
      <c r="Y362" s="276"/>
      <c r="Z362" s="276"/>
      <c r="AA362" s="276"/>
      <c r="AB362" s="276"/>
      <c r="AC362" s="276"/>
      <c r="AD362" s="276"/>
      <c r="AE362" s="276"/>
      <c r="AF362" s="276"/>
      <c r="AG362" s="276"/>
      <c r="AH362" s="276"/>
      <c r="AI362" s="276"/>
      <c r="AJ362" s="276"/>
      <c r="AK362" s="276"/>
      <c r="AL362" s="276"/>
      <c r="AM362" s="276"/>
      <c r="AN362" s="276"/>
      <c r="AO362" s="276"/>
      <c r="AP362" s="276"/>
      <c r="AQ362" s="276"/>
      <c r="AR362" s="276"/>
      <c r="AS362" s="276"/>
      <c r="AT362" s="276"/>
      <c r="AU362" s="276"/>
      <c r="AV362" s="276"/>
      <c r="AW362" s="276"/>
      <c r="AX362" s="276"/>
      <c r="AY362" s="276"/>
      <c r="AZ362" s="276"/>
      <c r="BA362" s="276"/>
      <c r="BB362" s="276"/>
      <c r="BC362" s="276"/>
      <c r="BD362" s="276"/>
      <c r="BE362" s="276"/>
      <c r="BF362" s="276"/>
      <c r="BG362" s="276"/>
      <c r="BH362" s="276"/>
    </row>
    <row r="363" spans="1:60" s="141" customFormat="1" ht="65.25" customHeight="1" x14ac:dyDescent="0.2">
      <c r="A363" s="758">
        <v>44686</v>
      </c>
      <c r="B363" s="854">
        <v>34152</v>
      </c>
      <c r="C363" s="193" t="s">
        <v>15876</v>
      </c>
      <c r="D363" s="95"/>
      <c r="E363" s="42">
        <v>219540</v>
      </c>
      <c r="F363" s="724">
        <f t="shared" si="5"/>
        <v>702658352.58999991</v>
      </c>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76"/>
      <c r="AE363" s="276"/>
      <c r="AF363" s="276"/>
      <c r="AG363" s="276"/>
      <c r="AH363" s="276"/>
      <c r="AI363" s="276"/>
      <c r="AJ363" s="276"/>
      <c r="AK363" s="276"/>
      <c r="AL363" s="276"/>
      <c r="AM363" s="276"/>
      <c r="AN363" s="276"/>
      <c r="AO363" s="276"/>
      <c r="AP363" s="276"/>
      <c r="AQ363" s="276"/>
      <c r="AR363" s="276"/>
      <c r="AS363" s="276"/>
      <c r="AT363" s="276"/>
      <c r="AU363" s="276"/>
      <c r="AV363" s="276"/>
      <c r="AW363" s="276"/>
      <c r="AX363" s="276"/>
      <c r="AY363" s="276"/>
      <c r="AZ363" s="276"/>
      <c r="BA363" s="276"/>
      <c r="BB363" s="276"/>
      <c r="BC363" s="276"/>
      <c r="BD363" s="276"/>
      <c r="BE363" s="276"/>
      <c r="BF363" s="276"/>
      <c r="BG363" s="276"/>
      <c r="BH363" s="276"/>
    </row>
    <row r="364" spans="1:60" s="141" customFormat="1" ht="40.5" customHeight="1" x14ac:dyDescent="0.2">
      <c r="A364" s="847">
        <v>44687</v>
      </c>
      <c r="B364" s="854">
        <v>34153</v>
      </c>
      <c r="C364" s="193" t="s">
        <v>15878</v>
      </c>
      <c r="D364" s="95"/>
      <c r="E364" s="42">
        <v>1956245.97</v>
      </c>
      <c r="F364" s="724">
        <f t="shared" si="5"/>
        <v>700702106.61999989</v>
      </c>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76"/>
      <c r="AE364" s="276"/>
      <c r="AF364" s="276"/>
      <c r="AG364" s="276"/>
      <c r="AH364" s="276"/>
      <c r="AI364" s="276"/>
      <c r="AJ364" s="276"/>
      <c r="AK364" s="276"/>
      <c r="AL364" s="276"/>
      <c r="AM364" s="276"/>
      <c r="AN364" s="276"/>
      <c r="AO364" s="276"/>
      <c r="AP364" s="276"/>
      <c r="AQ364" s="276"/>
      <c r="AR364" s="276"/>
      <c r="AS364" s="276"/>
      <c r="AT364" s="276"/>
      <c r="AU364" s="276"/>
      <c r="AV364" s="276"/>
      <c r="AW364" s="276"/>
      <c r="AX364" s="276"/>
      <c r="AY364" s="276"/>
      <c r="AZ364" s="276"/>
      <c r="BA364" s="276"/>
      <c r="BB364" s="276"/>
      <c r="BC364" s="276"/>
      <c r="BD364" s="276"/>
      <c r="BE364" s="276"/>
      <c r="BF364" s="276"/>
      <c r="BG364" s="276"/>
      <c r="BH364" s="276"/>
    </row>
    <row r="365" spans="1:60" s="141" customFormat="1" ht="42.75" customHeight="1" x14ac:dyDescent="0.2">
      <c r="A365" s="847">
        <v>44687</v>
      </c>
      <c r="B365" s="854">
        <v>34154</v>
      </c>
      <c r="C365" s="193" t="s">
        <v>15879</v>
      </c>
      <c r="D365" s="95"/>
      <c r="E365" s="42">
        <v>18286835.98</v>
      </c>
      <c r="F365" s="724">
        <f t="shared" si="5"/>
        <v>682415270.63999987</v>
      </c>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76"/>
      <c r="AE365" s="276"/>
      <c r="AF365" s="276"/>
      <c r="AG365" s="276"/>
      <c r="AH365" s="276"/>
      <c r="AI365" s="276"/>
      <c r="AJ365" s="276"/>
      <c r="AK365" s="276"/>
      <c r="AL365" s="276"/>
      <c r="AM365" s="276"/>
      <c r="AN365" s="276"/>
      <c r="AO365" s="276"/>
      <c r="AP365" s="276"/>
      <c r="AQ365" s="276"/>
      <c r="AR365" s="276"/>
      <c r="AS365" s="276"/>
      <c r="AT365" s="276"/>
      <c r="AU365" s="276"/>
      <c r="AV365" s="276"/>
      <c r="AW365" s="276"/>
      <c r="AX365" s="276"/>
      <c r="AY365" s="276"/>
      <c r="AZ365" s="276"/>
      <c r="BA365" s="276"/>
      <c r="BB365" s="276"/>
      <c r="BC365" s="276"/>
      <c r="BD365" s="276"/>
      <c r="BE365" s="276"/>
      <c r="BF365" s="276"/>
      <c r="BG365" s="276"/>
      <c r="BH365" s="276"/>
    </row>
    <row r="366" spans="1:60" s="141" customFormat="1" ht="20.25" customHeight="1" x14ac:dyDescent="0.2">
      <c r="A366" s="847">
        <v>44687</v>
      </c>
      <c r="B366" s="854">
        <v>34155</v>
      </c>
      <c r="C366" s="193" t="s">
        <v>41</v>
      </c>
      <c r="D366" s="95"/>
      <c r="E366" s="42">
        <v>0</v>
      </c>
      <c r="F366" s="724">
        <f t="shared" si="5"/>
        <v>682415270.63999987</v>
      </c>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76"/>
      <c r="AE366" s="276"/>
      <c r="AF366" s="276"/>
      <c r="AG366" s="276"/>
      <c r="AH366" s="276"/>
      <c r="AI366" s="276"/>
      <c r="AJ366" s="276"/>
      <c r="AK366" s="276"/>
      <c r="AL366" s="276"/>
      <c r="AM366" s="276"/>
      <c r="AN366" s="276"/>
      <c r="AO366" s="276"/>
      <c r="AP366" s="276"/>
      <c r="AQ366" s="276"/>
      <c r="AR366" s="276"/>
      <c r="AS366" s="276"/>
      <c r="AT366" s="276"/>
      <c r="AU366" s="276"/>
      <c r="AV366" s="276"/>
      <c r="AW366" s="276"/>
      <c r="AX366" s="276"/>
      <c r="AY366" s="276"/>
      <c r="AZ366" s="276"/>
      <c r="BA366" s="276"/>
      <c r="BB366" s="276"/>
      <c r="BC366" s="276"/>
      <c r="BD366" s="276"/>
      <c r="BE366" s="276"/>
      <c r="BF366" s="276"/>
      <c r="BG366" s="276"/>
      <c r="BH366" s="276"/>
    </row>
    <row r="367" spans="1:60" s="141" customFormat="1" ht="45" customHeight="1" x14ac:dyDescent="0.2">
      <c r="A367" s="847">
        <v>44687</v>
      </c>
      <c r="B367" s="854" t="s">
        <v>15877</v>
      </c>
      <c r="C367" s="193" t="s">
        <v>15880</v>
      </c>
      <c r="D367" s="95"/>
      <c r="E367" s="42">
        <v>17786308.710000001</v>
      </c>
      <c r="F367" s="724">
        <f t="shared" si="5"/>
        <v>664628961.92999983</v>
      </c>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276"/>
      <c r="AF367" s="276"/>
      <c r="AG367" s="276"/>
      <c r="AH367" s="276"/>
      <c r="AI367" s="276"/>
      <c r="AJ367" s="276"/>
      <c r="AK367" s="276"/>
      <c r="AL367" s="276"/>
      <c r="AM367" s="276"/>
      <c r="AN367" s="276"/>
      <c r="AO367" s="276"/>
      <c r="AP367" s="276"/>
      <c r="AQ367" s="276"/>
      <c r="AR367" s="276"/>
      <c r="AS367" s="276"/>
      <c r="AT367" s="276"/>
      <c r="AU367" s="276"/>
      <c r="AV367" s="276"/>
      <c r="AW367" s="276"/>
      <c r="AX367" s="276"/>
      <c r="AY367" s="276"/>
      <c r="AZ367" s="276"/>
      <c r="BA367" s="276"/>
      <c r="BB367" s="276"/>
      <c r="BC367" s="276"/>
      <c r="BD367" s="276"/>
      <c r="BE367" s="276"/>
      <c r="BF367" s="276"/>
      <c r="BG367" s="276"/>
      <c r="BH367" s="276"/>
    </row>
    <row r="368" spans="1:60" s="141" customFormat="1" ht="21.75" customHeight="1" x14ac:dyDescent="0.2">
      <c r="A368" s="847">
        <v>44692</v>
      </c>
      <c r="B368" s="854">
        <v>34156</v>
      </c>
      <c r="C368" s="193" t="s">
        <v>41</v>
      </c>
      <c r="D368" s="95"/>
      <c r="E368" s="42">
        <v>0</v>
      </c>
      <c r="F368" s="724">
        <f t="shared" si="5"/>
        <v>664628961.92999983</v>
      </c>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76"/>
      <c r="AE368" s="276"/>
      <c r="AF368" s="276"/>
      <c r="AG368" s="276"/>
      <c r="AH368" s="276"/>
      <c r="AI368" s="276"/>
      <c r="AJ368" s="276"/>
      <c r="AK368" s="276"/>
      <c r="AL368" s="276"/>
      <c r="AM368" s="276"/>
      <c r="AN368" s="276"/>
      <c r="AO368" s="276"/>
      <c r="AP368" s="276"/>
      <c r="AQ368" s="276"/>
      <c r="AR368" s="276"/>
      <c r="AS368" s="276"/>
      <c r="AT368" s="276"/>
      <c r="AU368" s="276"/>
      <c r="AV368" s="276"/>
      <c r="AW368" s="276"/>
      <c r="AX368" s="276"/>
      <c r="AY368" s="276"/>
      <c r="AZ368" s="276"/>
      <c r="BA368" s="276"/>
      <c r="BB368" s="276"/>
      <c r="BC368" s="276"/>
      <c r="BD368" s="276"/>
      <c r="BE368" s="276"/>
      <c r="BF368" s="276"/>
      <c r="BG368" s="276"/>
      <c r="BH368" s="276"/>
    </row>
    <row r="369" spans="1:60" s="141" customFormat="1" ht="62.25" customHeight="1" x14ac:dyDescent="0.2">
      <c r="A369" s="847">
        <v>44692</v>
      </c>
      <c r="B369" s="854">
        <v>34157</v>
      </c>
      <c r="C369" s="193" t="s">
        <v>16183</v>
      </c>
      <c r="D369" s="265"/>
      <c r="E369" s="42">
        <v>254540</v>
      </c>
      <c r="F369" s="724">
        <f t="shared" si="5"/>
        <v>664374421.92999983</v>
      </c>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76"/>
      <c r="AE369" s="276"/>
      <c r="AF369" s="276"/>
      <c r="AG369" s="276"/>
      <c r="AH369" s="276"/>
      <c r="AI369" s="276"/>
      <c r="AJ369" s="276"/>
      <c r="AK369" s="276"/>
      <c r="AL369" s="276"/>
      <c r="AM369" s="276"/>
      <c r="AN369" s="276"/>
      <c r="AO369" s="276"/>
      <c r="AP369" s="276"/>
      <c r="AQ369" s="276"/>
      <c r="AR369" s="276"/>
      <c r="AS369" s="276"/>
      <c r="AT369" s="276"/>
      <c r="AU369" s="276"/>
      <c r="AV369" s="276"/>
      <c r="AW369" s="276"/>
      <c r="AX369" s="276"/>
      <c r="AY369" s="276"/>
      <c r="AZ369" s="276"/>
      <c r="BA369" s="276"/>
      <c r="BB369" s="276"/>
      <c r="BC369" s="276"/>
      <c r="BD369" s="276"/>
      <c r="BE369" s="276"/>
      <c r="BF369" s="276"/>
      <c r="BG369" s="276"/>
      <c r="BH369" s="276"/>
    </row>
    <row r="370" spans="1:60" s="141" customFormat="1" ht="41.25" customHeight="1" x14ac:dyDescent="0.2">
      <c r="A370" s="847">
        <v>44692</v>
      </c>
      <c r="B370" s="854">
        <v>34158</v>
      </c>
      <c r="C370" s="193" t="s">
        <v>16184</v>
      </c>
      <c r="D370" s="95"/>
      <c r="E370" s="42">
        <v>12208</v>
      </c>
      <c r="F370" s="724">
        <f t="shared" si="5"/>
        <v>664362213.92999983</v>
      </c>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76"/>
      <c r="AE370" s="276"/>
      <c r="AF370" s="276"/>
      <c r="AG370" s="276"/>
      <c r="AH370" s="276"/>
      <c r="AI370" s="276"/>
      <c r="AJ370" s="276"/>
      <c r="AK370" s="276"/>
      <c r="AL370" s="276"/>
      <c r="AM370" s="276"/>
      <c r="AN370" s="276"/>
      <c r="AO370" s="276"/>
      <c r="AP370" s="276"/>
      <c r="AQ370" s="276"/>
      <c r="AR370" s="276"/>
      <c r="AS370" s="276"/>
      <c r="AT370" s="276"/>
      <c r="AU370" s="276"/>
      <c r="AV370" s="276"/>
      <c r="AW370" s="276"/>
      <c r="AX370" s="276"/>
      <c r="AY370" s="276"/>
      <c r="AZ370" s="276"/>
      <c r="BA370" s="276"/>
      <c r="BB370" s="276"/>
      <c r="BC370" s="276"/>
      <c r="BD370" s="276"/>
      <c r="BE370" s="276"/>
      <c r="BF370" s="276"/>
      <c r="BG370" s="276"/>
      <c r="BH370" s="276"/>
    </row>
    <row r="371" spans="1:60" s="141" customFormat="1" ht="19.5" customHeight="1" x14ac:dyDescent="0.2">
      <c r="A371" s="1144">
        <v>44693</v>
      </c>
      <c r="B371" s="854">
        <v>34159</v>
      </c>
      <c r="C371" s="193" t="s">
        <v>41</v>
      </c>
      <c r="D371" s="176"/>
      <c r="E371" s="42">
        <v>0</v>
      </c>
      <c r="F371" s="724">
        <f t="shared" si="5"/>
        <v>664362213.92999983</v>
      </c>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76"/>
      <c r="AE371" s="276"/>
      <c r="AF371" s="276"/>
      <c r="AG371" s="276"/>
      <c r="AH371" s="276"/>
      <c r="AI371" s="276"/>
      <c r="AJ371" s="276"/>
      <c r="AK371" s="276"/>
      <c r="AL371" s="276"/>
      <c r="AM371" s="276"/>
      <c r="AN371" s="276"/>
      <c r="AO371" s="276"/>
      <c r="AP371" s="276"/>
      <c r="AQ371" s="276"/>
      <c r="AR371" s="276"/>
      <c r="AS371" s="276"/>
      <c r="AT371" s="276"/>
      <c r="AU371" s="276"/>
      <c r="AV371" s="276"/>
      <c r="AW371" s="276"/>
      <c r="AX371" s="276"/>
      <c r="AY371" s="276"/>
      <c r="AZ371" s="276"/>
      <c r="BA371" s="276"/>
      <c r="BB371" s="276"/>
      <c r="BC371" s="276"/>
      <c r="BD371" s="276"/>
      <c r="BE371" s="276"/>
      <c r="BF371" s="276"/>
      <c r="BG371" s="276"/>
      <c r="BH371" s="276"/>
    </row>
    <row r="372" spans="1:60" s="141" customFormat="1" ht="29.25" customHeight="1" x14ac:dyDescent="0.2">
      <c r="A372" s="887">
        <v>44693</v>
      </c>
      <c r="B372" s="854">
        <v>34160</v>
      </c>
      <c r="C372" s="193" t="s">
        <v>16198</v>
      </c>
      <c r="D372" s="176"/>
      <c r="E372" s="42">
        <v>327656.03000000003</v>
      </c>
      <c r="F372" s="724">
        <f t="shared" si="5"/>
        <v>664034557.89999986</v>
      </c>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76"/>
      <c r="AE372" s="276"/>
      <c r="AF372" s="276"/>
      <c r="AG372" s="276"/>
      <c r="AH372" s="276"/>
      <c r="AI372" s="276"/>
      <c r="AJ372" s="276"/>
      <c r="AK372" s="276"/>
      <c r="AL372" s="276"/>
      <c r="AM372" s="276"/>
      <c r="AN372" s="276"/>
      <c r="AO372" s="276"/>
      <c r="AP372" s="276"/>
      <c r="AQ372" s="276"/>
      <c r="AR372" s="276"/>
      <c r="AS372" s="276"/>
      <c r="AT372" s="276"/>
      <c r="AU372" s="276"/>
      <c r="AV372" s="276"/>
      <c r="AW372" s="276"/>
      <c r="AX372" s="276"/>
      <c r="AY372" s="276"/>
      <c r="AZ372" s="276"/>
      <c r="BA372" s="276"/>
      <c r="BB372" s="276"/>
      <c r="BC372" s="276"/>
      <c r="BD372" s="276"/>
      <c r="BE372" s="276"/>
      <c r="BF372" s="276"/>
      <c r="BG372" s="276"/>
      <c r="BH372" s="276"/>
    </row>
    <row r="373" spans="1:60" s="141" customFormat="1" ht="21" customHeight="1" x14ac:dyDescent="0.2">
      <c r="A373" s="887">
        <v>44693</v>
      </c>
      <c r="B373" s="854">
        <v>34161</v>
      </c>
      <c r="C373" s="193" t="s">
        <v>41</v>
      </c>
      <c r="D373" s="176"/>
      <c r="E373" s="42">
        <v>0</v>
      </c>
      <c r="F373" s="724">
        <f t="shared" si="5"/>
        <v>664034557.89999986</v>
      </c>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c r="AK373" s="276"/>
      <c r="AL373" s="276"/>
      <c r="AM373" s="276"/>
      <c r="AN373" s="276"/>
      <c r="AO373" s="276"/>
      <c r="AP373" s="276"/>
      <c r="AQ373" s="276"/>
      <c r="AR373" s="276"/>
      <c r="AS373" s="276"/>
      <c r="AT373" s="276"/>
      <c r="AU373" s="276"/>
      <c r="AV373" s="276"/>
      <c r="AW373" s="276"/>
      <c r="AX373" s="276"/>
      <c r="AY373" s="276"/>
      <c r="AZ373" s="276"/>
      <c r="BA373" s="276"/>
      <c r="BB373" s="276"/>
      <c r="BC373" s="276"/>
      <c r="BD373" s="276"/>
      <c r="BE373" s="276"/>
      <c r="BF373" s="276"/>
      <c r="BG373" s="276"/>
      <c r="BH373" s="276"/>
    </row>
    <row r="374" spans="1:60" s="141" customFormat="1" ht="31.5" customHeight="1" x14ac:dyDescent="0.2">
      <c r="A374" s="887">
        <v>44693</v>
      </c>
      <c r="B374" s="854">
        <v>34162</v>
      </c>
      <c r="C374" s="193" t="s">
        <v>16199</v>
      </c>
      <c r="D374" s="95"/>
      <c r="E374" s="42">
        <v>1480849.21</v>
      </c>
      <c r="F374" s="724">
        <f t="shared" si="5"/>
        <v>662553708.68999982</v>
      </c>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276"/>
      <c r="AF374" s="276"/>
      <c r="AG374" s="276"/>
      <c r="AH374" s="276"/>
      <c r="AI374" s="276"/>
      <c r="AJ374" s="276"/>
      <c r="AK374" s="276"/>
      <c r="AL374" s="276"/>
      <c r="AM374" s="276"/>
      <c r="AN374" s="276"/>
      <c r="AO374" s="276"/>
      <c r="AP374" s="276"/>
      <c r="AQ374" s="276"/>
      <c r="AR374" s="276"/>
      <c r="AS374" s="276"/>
      <c r="AT374" s="276"/>
      <c r="AU374" s="276"/>
      <c r="AV374" s="276"/>
      <c r="AW374" s="276"/>
      <c r="AX374" s="276"/>
      <c r="AY374" s="276"/>
      <c r="AZ374" s="276"/>
      <c r="BA374" s="276"/>
      <c r="BB374" s="276"/>
      <c r="BC374" s="276"/>
      <c r="BD374" s="276"/>
      <c r="BE374" s="276"/>
      <c r="BF374" s="276"/>
      <c r="BG374" s="276"/>
      <c r="BH374" s="276"/>
    </row>
    <row r="375" spans="1:60" s="141" customFormat="1" ht="27" customHeight="1" x14ac:dyDescent="0.2">
      <c r="A375" s="887">
        <v>44693</v>
      </c>
      <c r="B375" s="854">
        <v>34163</v>
      </c>
      <c r="C375" s="193" t="s">
        <v>16200</v>
      </c>
      <c r="D375" s="95"/>
      <c r="E375" s="42">
        <v>3314340.5</v>
      </c>
      <c r="F375" s="724">
        <f t="shared" si="5"/>
        <v>659239368.18999982</v>
      </c>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76"/>
      <c r="AE375" s="276"/>
      <c r="AF375" s="276"/>
      <c r="AG375" s="276"/>
      <c r="AH375" s="276"/>
      <c r="AI375" s="276"/>
      <c r="AJ375" s="276"/>
      <c r="AK375" s="276"/>
      <c r="AL375" s="276"/>
      <c r="AM375" s="276"/>
      <c r="AN375" s="276"/>
      <c r="AO375" s="276"/>
      <c r="AP375" s="276"/>
      <c r="AQ375" s="276"/>
      <c r="AR375" s="276"/>
      <c r="AS375" s="276"/>
      <c r="AT375" s="276"/>
      <c r="AU375" s="276"/>
      <c r="AV375" s="276"/>
      <c r="AW375" s="276"/>
      <c r="AX375" s="276"/>
      <c r="AY375" s="276"/>
      <c r="AZ375" s="276"/>
      <c r="BA375" s="276"/>
      <c r="BB375" s="276"/>
      <c r="BC375" s="276"/>
      <c r="BD375" s="276"/>
      <c r="BE375" s="276"/>
      <c r="BF375" s="276"/>
      <c r="BG375" s="276"/>
      <c r="BH375" s="276"/>
    </row>
    <row r="376" spans="1:60" s="141" customFormat="1" ht="17.25" customHeight="1" x14ac:dyDescent="0.2">
      <c r="A376" s="887">
        <v>44693</v>
      </c>
      <c r="B376" s="854" t="s">
        <v>16197</v>
      </c>
      <c r="C376" s="193" t="s">
        <v>41</v>
      </c>
      <c r="D376" s="95"/>
      <c r="E376" s="42">
        <v>0</v>
      </c>
      <c r="F376" s="724">
        <f t="shared" si="5"/>
        <v>659239368.18999982</v>
      </c>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276"/>
      <c r="AF376" s="276"/>
      <c r="AG376" s="276"/>
      <c r="AH376" s="276"/>
      <c r="AI376" s="276"/>
      <c r="AJ376" s="276"/>
      <c r="AK376" s="276"/>
      <c r="AL376" s="276"/>
      <c r="AM376" s="276"/>
      <c r="AN376" s="276"/>
      <c r="AO376" s="276"/>
      <c r="AP376" s="276"/>
      <c r="AQ376" s="276"/>
      <c r="AR376" s="276"/>
      <c r="AS376" s="276"/>
      <c r="AT376" s="276"/>
      <c r="AU376" s="276"/>
      <c r="AV376" s="276"/>
      <c r="AW376" s="276"/>
      <c r="AX376" s="276"/>
      <c r="AY376" s="276"/>
      <c r="AZ376" s="276"/>
      <c r="BA376" s="276"/>
      <c r="BB376" s="276"/>
      <c r="BC376" s="276"/>
      <c r="BD376" s="276"/>
      <c r="BE376" s="276"/>
      <c r="BF376" s="276"/>
      <c r="BG376" s="276"/>
      <c r="BH376" s="276"/>
    </row>
    <row r="377" spans="1:60" s="141" customFormat="1" ht="31.5" customHeight="1" x14ac:dyDescent="0.2">
      <c r="A377" s="464">
        <v>44694</v>
      </c>
      <c r="B377" s="854">
        <v>34164</v>
      </c>
      <c r="C377" s="193" t="s">
        <v>16257</v>
      </c>
      <c r="D377" s="265"/>
      <c r="E377" s="42">
        <v>8302989.21</v>
      </c>
      <c r="F377" s="724">
        <f t="shared" si="5"/>
        <v>650936378.97999978</v>
      </c>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276"/>
      <c r="AF377" s="276"/>
      <c r="AG377" s="276"/>
      <c r="AH377" s="276"/>
      <c r="AI377" s="276"/>
      <c r="AJ377" s="276"/>
      <c r="AK377" s="276"/>
      <c r="AL377" s="276"/>
      <c r="AM377" s="276"/>
      <c r="AN377" s="276"/>
      <c r="AO377" s="276"/>
      <c r="AP377" s="276"/>
      <c r="AQ377" s="276"/>
      <c r="AR377" s="276"/>
      <c r="AS377" s="276"/>
      <c r="AT377" s="276"/>
      <c r="AU377" s="276"/>
      <c r="AV377" s="276"/>
      <c r="AW377" s="276"/>
      <c r="AX377" s="276"/>
      <c r="AY377" s="276"/>
      <c r="AZ377" s="276"/>
      <c r="BA377" s="276"/>
      <c r="BB377" s="276"/>
      <c r="BC377" s="276"/>
      <c r="BD377" s="276"/>
      <c r="BE377" s="276"/>
      <c r="BF377" s="276"/>
      <c r="BG377" s="276"/>
      <c r="BH377" s="276"/>
    </row>
    <row r="378" spans="1:60" s="141" customFormat="1" ht="20.25" customHeight="1" x14ac:dyDescent="0.2">
      <c r="A378" s="464">
        <v>44694</v>
      </c>
      <c r="B378" s="854">
        <v>34165</v>
      </c>
      <c r="C378" s="193" t="s">
        <v>41</v>
      </c>
      <c r="D378" s="265"/>
      <c r="E378" s="42">
        <v>0</v>
      </c>
      <c r="F378" s="724">
        <f t="shared" si="5"/>
        <v>650936378.97999978</v>
      </c>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76"/>
      <c r="AE378" s="276"/>
      <c r="AF378" s="276"/>
      <c r="AG378" s="276"/>
      <c r="AH378" s="276"/>
      <c r="AI378" s="276"/>
      <c r="AJ378" s="276"/>
      <c r="AK378" s="276"/>
      <c r="AL378" s="276"/>
      <c r="AM378" s="276"/>
      <c r="AN378" s="276"/>
      <c r="AO378" s="276"/>
      <c r="AP378" s="276"/>
      <c r="AQ378" s="276"/>
      <c r="AR378" s="276"/>
      <c r="AS378" s="276"/>
      <c r="AT378" s="276"/>
      <c r="AU378" s="276"/>
      <c r="AV378" s="276"/>
      <c r="AW378" s="276"/>
      <c r="AX378" s="276"/>
      <c r="AY378" s="276"/>
      <c r="AZ378" s="276"/>
      <c r="BA378" s="276"/>
      <c r="BB378" s="276"/>
      <c r="BC378" s="276"/>
      <c r="BD378" s="276"/>
      <c r="BE378" s="276"/>
      <c r="BF378" s="276"/>
      <c r="BG378" s="276"/>
      <c r="BH378" s="276"/>
    </row>
    <row r="379" spans="1:60" s="141" customFormat="1" ht="37.5" customHeight="1" x14ac:dyDescent="0.2">
      <c r="A379" s="464">
        <v>44694</v>
      </c>
      <c r="B379" s="854">
        <v>34166</v>
      </c>
      <c r="C379" s="193" t="s">
        <v>16258</v>
      </c>
      <c r="D379" s="95"/>
      <c r="E379" s="42">
        <v>63510553.700000003</v>
      </c>
      <c r="F379" s="724">
        <f t="shared" si="5"/>
        <v>587425825.27999973</v>
      </c>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276"/>
      <c r="AF379" s="276"/>
      <c r="AG379" s="276"/>
      <c r="AH379" s="276"/>
      <c r="AI379" s="276"/>
      <c r="AJ379" s="276"/>
      <c r="AK379" s="276"/>
      <c r="AL379" s="276"/>
      <c r="AM379" s="276"/>
      <c r="AN379" s="276"/>
      <c r="AO379" s="276"/>
      <c r="AP379" s="276"/>
      <c r="AQ379" s="276"/>
      <c r="AR379" s="276"/>
      <c r="AS379" s="276"/>
      <c r="AT379" s="276"/>
      <c r="AU379" s="276"/>
      <c r="AV379" s="276"/>
      <c r="AW379" s="276"/>
      <c r="AX379" s="276"/>
      <c r="AY379" s="276"/>
      <c r="AZ379" s="276"/>
      <c r="BA379" s="276"/>
      <c r="BB379" s="276"/>
      <c r="BC379" s="276"/>
      <c r="BD379" s="276"/>
      <c r="BE379" s="276"/>
      <c r="BF379" s="276"/>
      <c r="BG379" s="276"/>
      <c r="BH379" s="276"/>
    </row>
    <row r="380" spans="1:60" s="141" customFormat="1" ht="42" customHeight="1" x14ac:dyDescent="0.2">
      <c r="A380" s="464">
        <v>44694</v>
      </c>
      <c r="B380" s="854">
        <v>34167</v>
      </c>
      <c r="C380" s="193" t="s">
        <v>16259</v>
      </c>
      <c r="D380" s="479"/>
      <c r="E380" s="42">
        <v>484200</v>
      </c>
      <c r="F380" s="724">
        <f t="shared" si="5"/>
        <v>586941625.27999973</v>
      </c>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76"/>
      <c r="AE380" s="276"/>
      <c r="AF380" s="276"/>
      <c r="AG380" s="276"/>
      <c r="AH380" s="276"/>
      <c r="AI380" s="276"/>
      <c r="AJ380" s="276"/>
      <c r="AK380" s="276"/>
      <c r="AL380" s="276"/>
      <c r="AM380" s="276"/>
      <c r="AN380" s="276"/>
      <c r="AO380" s="276"/>
      <c r="AP380" s="276"/>
      <c r="AQ380" s="276"/>
      <c r="AR380" s="276"/>
      <c r="AS380" s="276"/>
      <c r="AT380" s="276"/>
      <c r="AU380" s="276"/>
      <c r="AV380" s="276"/>
      <c r="AW380" s="276"/>
      <c r="AX380" s="276"/>
      <c r="AY380" s="276"/>
      <c r="AZ380" s="276"/>
      <c r="BA380" s="276"/>
      <c r="BB380" s="276"/>
      <c r="BC380" s="276"/>
      <c r="BD380" s="276"/>
      <c r="BE380" s="276"/>
      <c r="BF380" s="276"/>
      <c r="BG380" s="276"/>
      <c r="BH380" s="276"/>
    </row>
    <row r="381" spans="1:60" s="141" customFormat="1" ht="64.5" customHeight="1" x14ac:dyDescent="0.2">
      <c r="A381" s="464">
        <v>44694</v>
      </c>
      <c r="B381" s="854" t="s">
        <v>16261</v>
      </c>
      <c r="C381" s="193" t="s">
        <v>16260</v>
      </c>
      <c r="D381" s="95"/>
      <c r="E381" s="42">
        <v>405000</v>
      </c>
      <c r="F381" s="724">
        <f t="shared" si="5"/>
        <v>586536625.27999973</v>
      </c>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76"/>
      <c r="AE381" s="276"/>
      <c r="AF381" s="276"/>
      <c r="AG381" s="276"/>
      <c r="AH381" s="276"/>
      <c r="AI381" s="276"/>
      <c r="AJ381" s="276"/>
      <c r="AK381" s="276"/>
      <c r="AL381" s="276"/>
      <c r="AM381" s="276"/>
      <c r="AN381" s="276"/>
      <c r="AO381" s="276"/>
      <c r="AP381" s="276"/>
      <c r="AQ381" s="276"/>
      <c r="AR381" s="276"/>
      <c r="AS381" s="276"/>
      <c r="AT381" s="276"/>
      <c r="AU381" s="276"/>
      <c r="AV381" s="276"/>
      <c r="AW381" s="276"/>
      <c r="AX381" s="276"/>
      <c r="AY381" s="276"/>
      <c r="AZ381" s="276"/>
      <c r="BA381" s="276"/>
      <c r="BB381" s="276"/>
      <c r="BC381" s="276"/>
      <c r="BD381" s="276"/>
      <c r="BE381" s="276"/>
      <c r="BF381" s="276"/>
      <c r="BG381" s="276"/>
      <c r="BH381" s="276"/>
    </row>
    <row r="382" spans="1:60" s="141" customFormat="1" ht="40.5" customHeight="1" x14ac:dyDescent="0.2">
      <c r="A382" s="134">
        <v>44697</v>
      </c>
      <c r="B382" s="854">
        <v>34168</v>
      </c>
      <c r="C382" s="193" t="s">
        <v>16262</v>
      </c>
      <c r="D382" s="95"/>
      <c r="E382" s="42">
        <v>0</v>
      </c>
      <c r="F382" s="724">
        <f t="shared" si="5"/>
        <v>586536625.27999973</v>
      </c>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276"/>
      <c r="AF382" s="276"/>
      <c r="AG382" s="276"/>
      <c r="AH382" s="276"/>
      <c r="AI382" s="276"/>
      <c r="AJ382" s="276"/>
      <c r="AK382" s="276"/>
      <c r="AL382" s="276"/>
      <c r="AM382" s="276"/>
      <c r="AN382" s="276"/>
      <c r="AO382" s="276"/>
      <c r="AP382" s="276"/>
      <c r="AQ382" s="276"/>
      <c r="AR382" s="276"/>
      <c r="AS382" s="276"/>
      <c r="AT382" s="276"/>
      <c r="AU382" s="276"/>
      <c r="AV382" s="276"/>
      <c r="AW382" s="276"/>
      <c r="AX382" s="276"/>
      <c r="AY382" s="276"/>
      <c r="AZ382" s="276"/>
      <c r="BA382" s="276"/>
      <c r="BB382" s="276"/>
      <c r="BC382" s="276"/>
      <c r="BD382" s="276"/>
      <c r="BE382" s="276"/>
      <c r="BF382" s="276"/>
      <c r="BG382" s="276"/>
      <c r="BH382" s="276"/>
    </row>
    <row r="383" spans="1:60" s="141" customFormat="1" ht="28.5" customHeight="1" x14ac:dyDescent="0.2">
      <c r="A383" s="134">
        <v>44698</v>
      </c>
      <c r="B383" s="854">
        <v>34169</v>
      </c>
      <c r="C383" s="193" t="s">
        <v>16360</v>
      </c>
      <c r="D383" s="95"/>
      <c r="E383" s="42">
        <v>1064118.78</v>
      </c>
      <c r="F383" s="724">
        <f t="shared" si="5"/>
        <v>585472506.49999976</v>
      </c>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276"/>
      <c r="AF383" s="276"/>
      <c r="AG383" s="276"/>
      <c r="AH383" s="276"/>
      <c r="AI383" s="276"/>
      <c r="AJ383" s="276"/>
      <c r="AK383" s="276"/>
      <c r="AL383" s="276"/>
      <c r="AM383" s="276"/>
      <c r="AN383" s="276"/>
      <c r="AO383" s="276"/>
      <c r="AP383" s="276"/>
      <c r="AQ383" s="276"/>
      <c r="AR383" s="276"/>
      <c r="AS383" s="276"/>
      <c r="AT383" s="276"/>
      <c r="AU383" s="276"/>
      <c r="AV383" s="276"/>
      <c r="AW383" s="276"/>
      <c r="AX383" s="276"/>
      <c r="AY383" s="276"/>
      <c r="AZ383" s="276"/>
      <c r="BA383" s="276"/>
      <c r="BB383" s="276"/>
      <c r="BC383" s="276"/>
      <c r="BD383" s="276"/>
      <c r="BE383" s="276"/>
      <c r="BF383" s="276"/>
      <c r="BG383" s="276"/>
      <c r="BH383" s="276"/>
    </row>
    <row r="384" spans="1:60" s="141" customFormat="1" ht="51" customHeight="1" x14ac:dyDescent="0.2">
      <c r="A384" s="134">
        <v>44699</v>
      </c>
      <c r="B384" s="854">
        <v>34170</v>
      </c>
      <c r="C384" s="193" t="s">
        <v>16363</v>
      </c>
      <c r="D384" s="95"/>
      <c r="E384" s="42">
        <v>16237886.050000001</v>
      </c>
      <c r="F384" s="724">
        <f t="shared" si="5"/>
        <v>569234620.44999981</v>
      </c>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76"/>
      <c r="AE384" s="276"/>
      <c r="AF384" s="276"/>
      <c r="AG384" s="276"/>
      <c r="AH384" s="276"/>
      <c r="AI384" s="276"/>
      <c r="AJ384" s="276"/>
      <c r="AK384" s="276"/>
      <c r="AL384" s="276"/>
      <c r="AM384" s="276"/>
      <c r="AN384" s="276"/>
      <c r="AO384" s="276"/>
      <c r="AP384" s="276"/>
      <c r="AQ384" s="276"/>
      <c r="AR384" s="276"/>
      <c r="AS384" s="276"/>
      <c r="AT384" s="276"/>
      <c r="AU384" s="276"/>
      <c r="AV384" s="276"/>
      <c r="AW384" s="276"/>
      <c r="AX384" s="276"/>
      <c r="AY384" s="276"/>
      <c r="AZ384" s="276"/>
      <c r="BA384" s="276"/>
      <c r="BB384" s="276"/>
      <c r="BC384" s="276"/>
      <c r="BD384" s="276"/>
      <c r="BE384" s="276"/>
      <c r="BF384" s="276"/>
      <c r="BG384" s="276"/>
      <c r="BH384" s="276"/>
    </row>
    <row r="385" spans="1:60" s="141" customFormat="1" ht="54" customHeight="1" x14ac:dyDescent="0.2">
      <c r="A385" s="134">
        <v>44699</v>
      </c>
      <c r="B385" s="854" t="s">
        <v>16361</v>
      </c>
      <c r="C385" s="193" t="s">
        <v>16364</v>
      </c>
      <c r="D385" s="95"/>
      <c r="E385" s="42">
        <v>5815333.5099999998</v>
      </c>
      <c r="F385" s="724">
        <f t="shared" si="5"/>
        <v>563419286.93999982</v>
      </c>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276"/>
      <c r="AF385" s="276"/>
      <c r="AG385" s="276"/>
      <c r="AH385" s="276"/>
      <c r="AI385" s="276"/>
      <c r="AJ385" s="276"/>
      <c r="AK385" s="276"/>
      <c r="AL385" s="276"/>
      <c r="AM385" s="276"/>
      <c r="AN385" s="276"/>
      <c r="AO385" s="276"/>
      <c r="AP385" s="276"/>
      <c r="AQ385" s="276"/>
      <c r="AR385" s="276"/>
      <c r="AS385" s="276"/>
      <c r="AT385" s="276"/>
      <c r="AU385" s="276"/>
      <c r="AV385" s="276"/>
      <c r="AW385" s="276"/>
      <c r="AX385" s="276"/>
      <c r="AY385" s="276"/>
      <c r="AZ385" s="276"/>
      <c r="BA385" s="276"/>
      <c r="BB385" s="276"/>
      <c r="BC385" s="276"/>
      <c r="BD385" s="276"/>
      <c r="BE385" s="276"/>
      <c r="BF385" s="276"/>
      <c r="BG385" s="276"/>
      <c r="BH385" s="276"/>
    </row>
    <row r="386" spans="1:60" s="141" customFormat="1" ht="47.25" customHeight="1" x14ac:dyDescent="0.2">
      <c r="A386" s="134">
        <v>44699</v>
      </c>
      <c r="B386" s="854" t="s">
        <v>16362</v>
      </c>
      <c r="C386" s="193" t="s">
        <v>16365</v>
      </c>
      <c r="D386" s="95"/>
      <c r="E386" s="42">
        <v>168186</v>
      </c>
      <c r="F386" s="724">
        <f t="shared" si="5"/>
        <v>563251100.93999982</v>
      </c>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276"/>
      <c r="AF386" s="276"/>
      <c r="AG386" s="276"/>
      <c r="AH386" s="276"/>
      <c r="AI386" s="276"/>
      <c r="AJ386" s="276"/>
      <c r="AK386" s="276"/>
      <c r="AL386" s="276"/>
      <c r="AM386" s="276"/>
      <c r="AN386" s="276"/>
      <c r="AO386" s="276"/>
      <c r="AP386" s="276"/>
      <c r="AQ386" s="276"/>
      <c r="AR386" s="276"/>
      <c r="AS386" s="276"/>
      <c r="AT386" s="276"/>
      <c r="AU386" s="276"/>
      <c r="AV386" s="276"/>
      <c r="AW386" s="276"/>
      <c r="AX386" s="276"/>
      <c r="AY386" s="276"/>
      <c r="AZ386" s="276"/>
      <c r="BA386" s="276"/>
      <c r="BB386" s="276"/>
      <c r="BC386" s="276"/>
      <c r="BD386" s="276"/>
      <c r="BE386" s="276"/>
      <c r="BF386" s="276"/>
      <c r="BG386" s="276"/>
      <c r="BH386" s="276"/>
    </row>
    <row r="387" spans="1:60" s="141" customFormat="1" ht="51" customHeight="1" x14ac:dyDescent="0.2">
      <c r="A387" s="134">
        <v>44700</v>
      </c>
      <c r="B387" s="854" t="s">
        <v>16401</v>
      </c>
      <c r="C387" s="193" t="s">
        <v>16402</v>
      </c>
      <c r="D387" s="265"/>
      <c r="E387" s="42">
        <v>2243261.4900000002</v>
      </c>
      <c r="F387" s="724">
        <f t="shared" si="5"/>
        <v>561007839.44999981</v>
      </c>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76"/>
      <c r="AE387" s="276"/>
      <c r="AF387" s="276"/>
      <c r="AG387" s="276"/>
      <c r="AH387" s="276"/>
      <c r="AI387" s="276"/>
      <c r="AJ387" s="276"/>
      <c r="AK387" s="276"/>
      <c r="AL387" s="276"/>
      <c r="AM387" s="276"/>
      <c r="AN387" s="276"/>
      <c r="AO387" s="276"/>
      <c r="AP387" s="276"/>
      <c r="AQ387" s="276"/>
      <c r="AR387" s="276"/>
      <c r="AS387" s="276"/>
      <c r="AT387" s="276"/>
      <c r="AU387" s="276"/>
      <c r="AV387" s="276"/>
      <c r="AW387" s="276"/>
      <c r="AX387" s="276"/>
      <c r="AY387" s="276"/>
      <c r="AZ387" s="276"/>
      <c r="BA387" s="276"/>
      <c r="BB387" s="276"/>
      <c r="BC387" s="276"/>
      <c r="BD387" s="276"/>
      <c r="BE387" s="276"/>
      <c r="BF387" s="276"/>
      <c r="BG387" s="276"/>
      <c r="BH387" s="276"/>
    </row>
    <row r="388" spans="1:60" s="141" customFormat="1" ht="45" customHeight="1" x14ac:dyDescent="0.2">
      <c r="A388" s="134">
        <v>44701</v>
      </c>
      <c r="B388" s="854">
        <v>34171</v>
      </c>
      <c r="C388" s="193" t="s">
        <v>16445</v>
      </c>
      <c r="D388" s="95"/>
      <c r="E388" s="42">
        <v>135000</v>
      </c>
      <c r="F388" s="724">
        <f t="shared" si="5"/>
        <v>560872839.44999981</v>
      </c>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276"/>
      <c r="AF388" s="276"/>
      <c r="AG388" s="276"/>
      <c r="AH388" s="276"/>
      <c r="AI388" s="276"/>
      <c r="AJ388" s="276"/>
      <c r="AK388" s="276"/>
      <c r="AL388" s="276"/>
      <c r="AM388" s="276"/>
      <c r="AN388" s="276"/>
      <c r="AO388" s="276"/>
      <c r="AP388" s="276"/>
      <c r="AQ388" s="276"/>
      <c r="AR388" s="276"/>
      <c r="AS388" s="276"/>
      <c r="AT388" s="276"/>
      <c r="AU388" s="276"/>
      <c r="AV388" s="276"/>
      <c r="AW388" s="276"/>
      <c r="AX388" s="276"/>
      <c r="AY388" s="276"/>
      <c r="AZ388" s="276"/>
      <c r="BA388" s="276"/>
      <c r="BB388" s="276"/>
      <c r="BC388" s="276"/>
      <c r="BD388" s="276"/>
      <c r="BE388" s="276"/>
      <c r="BF388" s="276"/>
      <c r="BG388" s="276"/>
      <c r="BH388" s="276"/>
    </row>
    <row r="389" spans="1:60" s="141" customFormat="1" ht="42" customHeight="1" x14ac:dyDescent="0.2">
      <c r="A389" s="134">
        <v>44701</v>
      </c>
      <c r="B389" s="854" t="s">
        <v>16444</v>
      </c>
      <c r="C389" s="193" t="s">
        <v>16446</v>
      </c>
      <c r="D389" s="95"/>
      <c r="E389" s="42">
        <v>3354906.16</v>
      </c>
      <c r="F389" s="724">
        <f t="shared" si="5"/>
        <v>557517933.28999984</v>
      </c>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276"/>
      <c r="AE389" s="276"/>
      <c r="AF389" s="276"/>
      <c r="AG389" s="276"/>
      <c r="AH389" s="276"/>
      <c r="AI389" s="276"/>
      <c r="AJ389" s="276"/>
      <c r="AK389" s="276"/>
      <c r="AL389" s="276"/>
      <c r="AM389" s="276"/>
      <c r="AN389" s="276"/>
      <c r="AO389" s="276"/>
      <c r="AP389" s="276"/>
      <c r="AQ389" s="276"/>
      <c r="AR389" s="276"/>
      <c r="AS389" s="276"/>
      <c r="AT389" s="276"/>
      <c r="AU389" s="276"/>
      <c r="AV389" s="276"/>
      <c r="AW389" s="276"/>
      <c r="AX389" s="276"/>
      <c r="AY389" s="276"/>
      <c r="AZ389" s="276"/>
      <c r="BA389" s="276"/>
      <c r="BB389" s="276"/>
      <c r="BC389" s="276"/>
      <c r="BD389" s="276"/>
      <c r="BE389" s="276"/>
      <c r="BF389" s="276"/>
      <c r="BG389" s="276"/>
      <c r="BH389" s="276"/>
    </row>
    <row r="390" spans="1:60" s="141" customFormat="1" ht="64.5" customHeight="1" x14ac:dyDescent="0.2">
      <c r="A390" s="134">
        <v>44704</v>
      </c>
      <c r="B390" s="854">
        <v>34172</v>
      </c>
      <c r="C390" s="193" t="s">
        <v>16449</v>
      </c>
      <c r="D390" s="95"/>
      <c r="E390" s="42">
        <v>86436</v>
      </c>
      <c r="F390" s="724">
        <f t="shared" si="5"/>
        <v>557431497.28999984</v>
      </c>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6"/>
      <c r="AD390" s="276"/>
      <c r="AE390" s="276"/>
      <c r="AF390" s="276"/>
      <c r="AG390" s="276"/>
      <c r="AH390" s="276"/>
      <c r="AI390" s="276"/>
      <c r="AJ390" s="276"/>
      <c r="AK390" s="276"/>
      <c r="AL390" s="276"/>
      <c r="AM390" s="276"/>
      <c r="AN390" s="276"/>
      <c r="AO390" s="276"/>
      <c r="AP390" s="276"/>
      <c r="AQ390" s="276"/>
      <c r="AR390" s="276"/>
      <c r="AS390" s="276"/>
      <c r="AT390" s="276"/>
      <c r="AU390" s="276"/>
      <c r="AV390" s="276"/>
      <c r="AW390" s="276"/>
      <c r="AX390" s="276"/>
      <c r="AY390" s="276"/>
      <c r="AZ390" s="276"/>
      <c r="BA390" s="276"/>
      <c r="BB390" s="276"/>
      <c r="BC390" s="276"/>
      <c r="BD390" s="276"/>
      <c r="BE390" s="276"/>
      <c r="BF390" s="276"/>
      <c r="BG390" s="276"/>
      <c r="BH390" s="276"/>
    </row>
    <row r="391" spans="1:60" s="141" customFormat="1" ht="22.5" customHeight="1" x14ac:dyDescent="0.2">
      <c r="A391" s="134">
        <v>44704</v>
      </c>
      <c r="B391" s="854">
        <v>34173</v>
      </c>
      <c r="C391" s="193" t="s">
        <v>41</v>
      </c>
      <c r="D391" s="95"/>
      <c r="E391" s="42">
        <v>0</v>
      </c>
      <c r="F391" s="724">
        <f t="shared" si="5"/>
        <v>557431497.28999984</v>
      </c>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6"/>
      <c r="AD391" s="276"/>
      <c r="AE391" s="276"/>
      <c r="AF391" s="276"/>
      <c r="AG391" s="276"/>
      <c r="AH391" s="276"/>
      <c r="AI391" s="276"/>
      <c r="AJ391" s="276"/>
      <c r="AK391" s="276"/>
      <c r="AL391" s="276"/>
      <c r="AM391" s="276"/>
      <c r="AN391" s="276"/>
      <c r="AO391" s="276"/>
      <c r="AP391" s="276"/>
      <c r="AQ391" s="276"/>
      <c r="AR391" s="276"/>
      <c r="AS391" s="276"/>
      <c r="AT391" s="276"/>
      <c r="AU391" s="276"/>
      <c r="AV391" s="276"/>
      <c r="AW391" s="276"/>
      <c r="AX391" s="276"/>
      <c r="AY391" s="276"/>
      <c r="AZ391" s="276"/>
      <c r="BA391" s="276"/>
      <c r="BB391" s="276"/>
      <c r="BC391" s="276"/>
      <c r="BD391" s="276"/>
      <c r="BE391" s="276"/>
      <c r="BF391" s="276"/>
      <c r="BG391" s="276"/>
      <c r="BH391" s="276"/>
    </row>
    <row r="392" spans="1:60" s="141" customFormat="1" ht="38.25" customHeight="1" x14ac:dyDescent="0.2">
      <c r="A392" s="134">
        <v>44704</v>
      </c>
      <c r="B392" s="854" t="s">
        <v>16448</v>
      </c>
      <c r="C392" s="193" t="s">
        <v>16450</v>
      </c>
      <c r="D392" s="95"/>
      <c r="E392" s="42">
        <v>7130505.6200000001</v>
      </c>
      <c r="F392" s="724">
        <f t="shared" si="5"/>
        <v>550300991.66999984</v>
      </c>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276"/>
      <c r="AF392" s="276"/>
      <c r="AG392" s="276"/>
      <c r="AH392" s="276"/>
      <c r="AI392" s="276"/>
      <c r="AJ392" s="276"/>
      <c r="AK392" s="276"/>
      <c r="AL392" s="276"/>
      <c r="AM392" s="276"/>
      <c r="AN392" s="276"/>
      <c r="AO392" s="276"/>
      <c r="AP392" s="276"/>
      <c r="AQ392" s="276"/>
      <c r="AR392" s="276"/>
      <c r="AS392" s="276"/>
      <c r="AT392" s="276"/>
      <c r="AU392" s="276"/>
      <c r="AV392" s="276"/>
      <c r="AW392" s="276"/>
      <c r="AX392" s="276"/>
      <c r="AY392" s="276"/>
      <c r="AZ392" s="276"/>
      <c r="BA392" s="276"/>
      <c r="BB392" s="276"/>
      <c r="BC392" s="276"/>
      <c r="BD392" s="276"/>
      <c r="BE392" s="276"/>
      <c r="BF392" s="276"/>
      <c r="BG392" s="276"/>
      <c r="BH392" s="276"/>
    </row>
    <row r="393" spans="1:60" s="141" customFormat="1" ht="24" customHeight="1" x14ac:dyDescent="0.2">
      <c r="A393" s="134">
        <v>44705</v>
      </c>
      <c r="B393" s="854" t="s">
        <v>16473</v>
      </c>
      <c r="C393" s="193" t="s">
        <v>41</v>
      </c>
      <c r="D393" s="95"/>
      <c r="E393" s="42">
        <v>0</v>
      </c>
      <c r="F393" s="724">
        <f t="shared" si="5"/>
        <v>550300991.66999984</v>
      </c>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76"/>
      <c r="AE393" s="276"/>
      <c r="AF393" s="276"/>
      <c r="AG393" s="276"/>
      <c r="AH393" s="276"/>
      <c r="AI393" s="276"/>
      <c r="AJ393" s="276"/>
      <c r="AK393" s="276"/>
      <c r="AL393" s="276"/>
      <c r="AM393" s="276"/>
      <c r="AN393" s="276"/>
      <c r="AO393" s="276"/>
      <c r="AP393" s="276"/>
      <c r="AQ393" s="276"/>
      <c r="AR393" s="276"/>
      <c r="AS393" s="276"/>
      <c r="AT393" s="276"/>
      <c r="AU393" s="276"/>
      <c r="AV393" s="276"/>
      <c r="AW393" s="276"/>
      <c r="AX393" s="276"/>
      <c r="AY393" s="276"/>
      <c r="AZ393" s="276"/>
      <c r="BA393" s="276"/>
      <c r="BB393" s="276"/>
      <c r="BC393" s="276"/>
      <c r="BD393" s="276"/>
      <c r="BE393" s="276"/>
      <c r="BF393" s="276"/>
      <c r="BG393" s="276"/>
      <c r="BH393" s="276"/>
    </row>
    <row r="394" spans="1:60" s="141" customFormat="1" ht="21" customHeight="1" x14ac:dyDescent="0.2">
      <c r="A394" s="134">
        <v>44705</v>
      </c>
      <c r="B394" s="854" t="s">
        <v>16474</v>
      </c>
      <c r="C394" s="193" t="s">
        <v>41</v>
      </c>
      <c r="D394" s="265"/>
      <c r="E394" s="42">
        <v>0</v>
      </c>
      <c r="F394" s="724">
        <f t="shared" si="5"/>
        <v>550300991.66999984</v>
      </c>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276"/>
      <c r="AF394" s="276"/>
      <c r="AG394" s="276"/>
      <c r="AH394" s="276"/>
      <c r="AI394" s="276"/>
      <c r="AJ394" s="276"/>
      <c r="AK394" s="276"/>
      <c r="AL394" s="276"/>
      <c r="AM394" s="276"/>
      <c r="AN394" s="276"/>
      <c r="AO394" s="276"/>
      <c r="AP394" s="276"/>
      <c r="AQ394" s="276"/>
      <c r="AR394" s="276"/>
      <c r="AS394" s="276"/>
      <c r="AT394" s="276"/>
      <c r="AU394" s="276"/>
      <c r="AV394" s="276"/>
      <c r="AW394" s="276"/>
      <c r="AX394" s="276"/>
      <c r="AY394" s="276"/>
      <c r="AZ394" s="276"/>
      <c r="BA394" s="276"/>
      <c r="BB394" s="276"/>
      <c r="BC394" s="276"/>
      <c r="BD394" s="276"/>
      <c r="BE394" s="276"/>
      <c r="BF394" s="276"/>
      <c r="BG394" s="276"/>
      <c r="BH394" s="276"/>
    </row>
    <row r="395" spans="1:60" s="141" customFormat="1" ht="57" customHeight="1" x14ac:dyDescent="0.2">
      <c r="A395" s="134">
        <v>44706</v>
      </c>
      <c r="B395" s="854" t="s">
        <v>16574</v>
      </c>
      <c r="C395" s="193" t="s">
        <v>16575</v>
      </c>
      <c r="D395" s="95"/>
      <c r="E395" s="42">
        <v>4256781.53</v>
      </c>
      <c r="F395" s="724">
        <f t="shared" si="5"/>
        <v>546044210.13999987</v>
      </c>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76"/>
      <c r="AE395" s="276"/>
      <c r="AF395" s="276"/>
      <c r="AG395" s="276"/>
      <c r="AH395" s="276"/>
      <c r="AI395" s="276"/>
      <c r="AJ395" s="276"/>
      <c r="AK395" s="276"/>
      <c r="AL395" s="276"/>
      <c r="AM395" s="276"/>
      <c r="AN395" s="276"/>
      <c r="AO395" s="276"/>
      <c r="AP395" s="276"/>
      <c r="AQ395" s="276"/>
      <c r="AR395" s="276"/>
      <c r="AS395" s="276"/>
      <c r="AT395" s="276"/>
      <c r="AU395" s="276"/>
      <c r="AV395" s="276"/>
      <c r="AW395" s="276"/>
      <c r="AX395" s="276"/>
      <c r="AY395" s="276"/>
      <c r="AZ395" s="276"/>
      <c r="BA395" s="276"/>
      <c r="BB395" s="276"/>
      <c r="BC395" s="276"/>
      <c r="BD395" s="276"/>
      <c r="BE395" s="276"/>
      <c r="BF395" s="276"/>
      <c r="BG395" s="276"/>
      <c r="BH395" s="276"/>
    </row>
    <row r="396" spans="1:60" s="141" customFormat="1" ht="39.75" customHeight="1" x14ac:dyDescent="0.2">
      <c r="A396" s="134" t="s">
        <v>16619</v>
      </c>
      <c r="B396" s="854" t="s">
        <v>16620</v>
      </c>
      <c r="C396" s="193" t="s">
        <v>16623</v>
      </c>
      <c r="D396" s="95"/>
      <c r="E396" s="42">
        <v>270000</v>
      </c>
      <c r="F396" s="724">
        <f t="shared" si="5"/>
        <v>545774210.13999987</v>
      </c>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76"/>
      <c r="AE396" s="276"/>
      <c r="AF396" s="276"/>
      <c r="AG396" s="276"/>
      <c r="AH396" s="276"/>
      <c r="AI396" s="276"/>
      <c r="AJ396" s="276"/>
      <c r="AK396" s="276"/>
      <c r="AL396" s="276"/>
      <c r="AM396" s="276"/>
      <c r="AN396" s="276"/>
      <c r="AO396" s="276"/>
      <c r="AP396" s="276"/>
      <c r="AQ396" s="276"/>
      <c r="AR396" s="276"/>
      <c r="AS396" s="276"/>
      <c r="AT396" s="276"/>
      <c r="AU396" s="276"/>
      <c r="AV396" s="276"/>
      <c r="AW396" s="276"/>
      <c r="AX396" s="276"/>
      <c r="AY396" s="276"/>
      <c r="AZ396" s="276"/>
      <c r="BA396" s="276"/>
      <c r="BB396" s="276"/>
      <c r="BC396" s="276"/>
      <c r="BD396" s="276"/>
      <c r="BE396" s="276"/>
      <c r="BF396" s="276"/>
      <c r="BG396" s="276"/>
      <c r="BH396" s="276"/>
    </row>
    <row r="397" spans="1:60" s="141" customFormat="1" ht="43.5" customHeight="1" x14ac:dyDescent="0.2">
      <c r="A397" s="134" t="s">
        <v>16619</v>
      </c>
      <c r="B397" s="854" t="s">
        <v>16621</v>
      </c>
      <c r="C397" s="193" t="s">
        <v>16624</v>
      </c>
      <c r="D397" s="95"/>
      <c r="E397" s="42">
        <v>5267863.18</v>
      </c>
      <c r="F397" s="724">
        <f t="shared" si="5"/>
        <v>540506346.95999992</v>
      </c>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76"/>
      <c r="AE397" s="276"/>
      <c r="AF397" s="276"/>
      <c r="AG397" s="276"/>
      <c r="AH397" s="276"/>
      <c r="AI397" s="276"/>
      <c r="AJ397" s="276"/>
      <c r="AK397" s="276"/>
      <c r="AL397" s="276"/>
      <c r="AM397" s="276"/>
      <c r="AN397" s="276"/>
      <c r="AO397" s="276"/>
      <c r="AP397" s="276"/>
      <c r="AQ397" s="276"/>
      <c r="AR397" s="276"/>
      <c r="AS397" s="276"/>
      <c r="AT397" s="276"/>
      <c r="AU397" s="276"/>
      <c r="AV397" s="276"/>
      <c r="AW397" s="276"/>
      <c r="AX397" s="276"/>
      <c r="AY397" s="276"/>
      <c r="AZ397" s="276"/>
      <c r="BA397" s="276"/>
      <c r="BB397" s="276"/>
      <c r="BC397" s="276"/>
      <c r="BD397" s="276"/>
      <c r="BE397" s="276"/>
      <c r="BF397" s="276"/>
      <c r="BG397" s="276"/>
      <c r="BH397" s="276"/>
    </row>
    <row r="398" spans="1:60" s="141" customFormat="1" ht="35.25" customHeight="1" x14ac:dyDescent="0.2">
      <c r="A398" s="134" t="s">
        <v>16619</v>
      </c>
      <c r="B398" s="854" t="s">
        <v>16622</v>
      </c>
      <c r="C398" s="193" t="s">
        <v>16625</v>
      </c>
      <c r="D398" s="95"/>
      <c r="E398" s="42">
        <v>663438.93000000005</v>
      </c>
      <c r="F398" s="724">
        <f t="shared" si="5"/>
        <v>539842908.02999997</v>
      </c>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76"/>
      <c r="AE398" s="276"/>
      <c r="AF398" s="276"/>
      <c r="AG398" s="276"/>
      <c r="AH398" s="276"/>
      <c r="AI398" s="276"/>
      <c r="AJ398" s="276"/>
      <c r="AK398" s="276"/>
      <c r="AL398" s="276"/>
      <c r="AM398" s="276"/>
      <c r="AN398" s="276"/>
      <c r="AO398" s="276"/>
      <c r="AP398" s="276"/>
      <c r="AQ398" s="276"/>
      <c r="AR398" s="276"/>
      <c r="AS398" s="276"/>
      <c r="AT398" s="276"/>
      <c r="AU398" s="276"/>
      <c r="AV398" s="276"/>
      <c r="AW398" s="276"/>
      <c r="AX398" s="276"/>
      <c r="AY398" s="276"/>
      <c r="AZ398" s="276"/>
      <c r="BA398" s="276"/>
      <c r="BB398" s="276"/>
      <c r="BC398" s="276"/>
      <c r="BD398" s="276"/>
      <c r="BE398" s="276"/>
      <c r="BF398" s="276"/>
      <c r="BG398" s="276"/>
      <c r="BH398" s="276"/>
    </row>
    <row r="399" spans="1:60" s="141" customFormat="1" ht="41.25" customHeight="1" x14ac:dyDescent="0.2">
      <c r="A399" s="134">
        <v>44708</v>
      </c>
      <c r="B399" s="5" t="s">
        <v>16744</v>
      </c>
      <c r="C399" s="193" t="s">
        <v>16746</v>
      </c>
      <c r="D399" s="95"/>
      <c r="E399" s="42">
        <v>2059867.06</v>
      </c>
      <c r="F399" s="724">
        <f t="shared" si="5"/>
        <v>537783040.97000003</v>
      </c>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76"/>
      <c r="AE399" s="276"/>
      <c r="AF399" s="276"/>
      <c r="AG399" s="276"/>
      <c r="AH399" s="276"/>
      <c r="AI399" s="276"/>
      <c r="AJ399" s="276"/>
      <c r="AK399" s="276"/>
      <c r="AL399" s="276"/>
      <c r="AM399" s="276"/>
      <c r="AN399" s="276"/>
      <c r="AO399" s="276"/>
      <c r="AP399" s="276"/>
      <c r="AQ399" s="276"/>
      <c r="AR399" s="276"/>
      <c r="AS399" s="276"/>
      <c r="AT399" s="276"/>
      <c r="AU399" s="276"/>
      <c r="AV399" s="276"/>
      <c r="AW399" s="276"/>
      <c r="AX399" s="276"/>
      <c r="AY399" s="276"/>
      <c r="AZ399" s="276"/>
      <c r="BA399" s="276"/>
      <c r="BB399" s="276"/>
      <c r="BC399" s="276"/>
      <c r="BD399" s="276"/>
      <c r="BE399" s="276"/>
      <c r="BF399" s="276"/>
      <c r="BG399" s="276"/>
      <c r="BH399" s="276"/>
    </row>
    <row r="400" spans="1:60" s="141" customFormat="1" ht="43.5" customHeight="1" x14ac:dyDescent="0.2">
      <c r="A400" s="134">
        <v>44708</v>
      </c>
      <c r="B400" s="5" t="s">
        <v>16745</v>
      </c>
      <c r="C400" s="193" t="s">
        <v>16747</v>
      </c>
      <c r="D400" s="95"/>
      <c r="E400" s="42">
        <v>2214457.7400000002</v>
      </c>
      <c r="F400" s="724">
        <f t="shared" si="5"/>
        <v>535568583.23000002</v>
      </c>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76"/>
      <c r="AE400" s="276"/>
      <c r="AF400" s="276"/>
      <c r="AG400" s="276"/>
      <c r="AH400" s="276"/>
      <c r="AI400" s="276"/>
      <c r="AJ400" s="276"/>
      <c r="AK400" s="276"/>
      <c r="AL400" s="276"/>
      <c r="AM400" s="276"/>
      <c r="AN400" s="276"/>
      <c r="AO400" s="276"/>
      <c r="AP400" s="276"/>
      <c r="AQ400" s="276"/>
      <c r="AR400" s="276"/>
      <c r="AS400" s="276"/>
      <c r="AT400" s="276"/>
      <c r="AU400" s="276"/>
      <c r="AV400" s="276"/>
      <c r="AW400" s="276"/>
      <c r="AX400" s="276"/>
      <c r="AY400" s="276"/>
      <c r="AZ400" s="276"/>
      <c r="BA400" s="276"/>
      <c r="BB400" s="276"/>
      <c r="BC400" s="276"/>
      <c r="BD400" s="276"/>
      <c r="BE400" s="276"/>
      <c r="BF400" s="276"/>
      <c r="BG400" s="276"/>
      <c r="BH400" s="276"/>
    </row>
    <row r="401" spans="1:60" s="141" customFormat="1" ht="42" customHeight="1" x14ac:dyDescent="0.2">
      <c r="A401" s="134">
        <v>44711</v>
      </c>
      <c r="B401" s="5" t="s">
        <v>16762</v>
      </c>
      <c r="C401" s="193" t="s">
        <v>16763</v>
      </c>
      <c r="D401" s="95"/>
      <c r="E401" s="42">
        <v>3598994.36</v>
      </c>
      <c r="F401" s="724">
        <f t="shared" si="5"/>
        <v>531969588.87</v>
      </c>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76"/>
      <c r="AE401" s="276"/>
      <c r="AF401" s="276"/>
      <c r="AG401" s="276"/>
      <c r="AH401" s="276"/>
      <c r="AI401" s="276"/>
      <c r="AJ401" s="276"/>
      <c r="AK401" s="276"/>
      <c r="AL401" s="276"/>
      <c r="AM401" s="276"/>
      <c r="AN401" s="276"/>
      <c r="AO401" s="276"/>
      <c r="AP401" s="276"/>
      <c r="AQ401" s="276"/>
      <c r="AR401" s="276"/>
      <c r="AS401" s="276"/>
      <c r="AT401" s="276"/>
      <c r="AU401" s="276"/>
      <c r="AV401" s="276"/>
      <c r="AW401" s="276"/>
      <c r="AX401" s="276"/>
      <c r="AY401" s="276"/>
      <c r="AZ401" s="276"/>
      <c r="BA401" s="276"/>
      <c r="BB401" s="276"/>
      <c r="BC401" s="276"/>
      <c r="BD401" s="276"/>
      <c r="BE401" s="276"/>
      <c r="BF401" s="276"/>
      <c r="BG401" s="276"/>
      <c r="BH401" s="276"/>
    </row>
    <row r="402" spans="1:60" s="141" customFormat="1" ht="12" customHeight="1" x14ac:dyDescent="0.2">
      <c r="A402" s="1125"/>
      <c r="B402" s="28"/>
      <c r="C402" s="35"/>
      <c r="D402" s="121"/>
      <c r="E402" s="32"/>
      <c r="F402" s="1029"/>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76"/>
      <c r="AE402" s="276"/>
      <c r="AF402" s="276"/>
      <c r="AG402" s="276"/>
      <c r="AH402" s="276"/>
      <c r="AI402" s="276"/>
      <c r="AJ402" s="276"/>
      <c r="AK402" s="276"/>
      <c r="AL402" s="276"/>
      <c r="AM402" s="276"/>
      <c r="AN402" s="276"/>
      <c r="AO402" s="276"/>
      <c r="AP402" s="276"/>
      <c r="AQ402" s="276"/>
      <c r="AR402" s="276"/>
      <c r="AS402" s="276"/>
      <c r="AT402" s="276"/>
      <c r="AU402" s="276"/>
      <c r="AV402" s="276"/>
      <c r="AW402" s="276"/>
      <c r="AX402" s="276"/>
      <c r="AY402" s="276"/>
      <c r="AZ402" s="276"/>
      <c r="BA402" s="276"/>
      <c r="BB402" s="276"/>
      <c r="BC402" s="276"/>
      <c r="BD402" s="276"/>
      <c r="BE402" s="276"/>
      <c r="BF402" s="276"/>
      <c r="BG402" s="276"/>
      <c r="BH402" s="276"/>
    </row>
    <row r="403" spans="1:60" s="141" customFormat="1" ht="12" customHeight="1" x14ac:dyDescent="0.2">
      <c r="A403" s="1125"/>
      <c r="B403" s="28"/>
      <c r="C403" s="35"/>
      <c r="D403" s="121"/>
      <c r="E403" s="32"/>
      <c r="F403" s="1029"/>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76"/>
      <c r="AE403" s="276"/>
      <c r="AF403" s="276"/>
      <c r="AG403" s="276"/>
      <c r="AH403" s="276"/>
      <c r="AI403" s="276"/>
      <c r="AJ403" s="276"/>
      <c r="AK403" s="276"/>
      <c r="AL403" s="276"/>
      <c r="AM403" s="276"/>
      <c r="AN403" s="276"/>
      <c r="AO403" s="276"/>
      <c r="AP403" s="276"/>
      <c r="AQ403" s="276"/>
      <c r="AR403" s="276"/>
      <c r="AS403" s="276"/>
      <c r="AT403" s="276"/>
      <c r="AU403" s="276"/>
      <c r="AV403" s="276"/>
      <c r="AW403" s="276"/>
      <c r="AX403" s="276"/>
      <c r="AY403" s="276"/>
      <c r="AZ403" s="276"/>
      <c r="BA403" s="276"/>
      <c r="BB403" s="276"/>
      <c r="BC403" s="276"/>
      <c r="BD403" s="276"/>
      <c r="BE403" s="276"/>
      <c r="BF403" s="276"/>
      <c r="BG403" s="276"/>
      <c r="BH403" s="276"/>
    </row>
    <row r="404" spans="1:60" s="141" customFormat="1" ht="12" customHeight="1" x14ac:dyDescent="0.2">
      <c r="A404" s="1125"/>
      <c r="B404" s="28"/>
      <c r="C404" s="35"/>
      <c r="D404" s="121"/>
      <c r="E404" s="32"/>
      <c r="F404" s="1029"/>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276"/>
      <c r="AF404" s="276"/>
      <c r="AG404" s="276"/>
      <c r="AH404" s="276"/>
      <c r="AI404" s="276"/>
      <c r="AJ404" s="276"/>
      <c r="AK404" s="276"/>
      <c r="AL404" s="276"/>
      <c r="AM404" s="276"/>
      <c r="AN404" s="276"/>
      <c r="AO404" s="276"/>
      <c r="AP404" s="276"/>
      <c r="AQ404" s="276"/>
      <c r="AR404" s="276"/>
      <c r="AS404" s="276"/>
      <c r="AT404" s="276"/>
      <c r="AU404" s="276"/>
      <c r="AV404" s="276"/>
      <c r="AW404" s="276"/>
      <c r="AX404" s="276"/>
      <c r="AY404" s="276"/>
      <c r="AZ404" s="276"/>
      <c r="BA404" s="276"/>
      <c r="BB404" s="276"/>
      <c r="BC404" s="276"/>
      <c r="BD404" s="276"/>
      <c r="BE404" s="276"/>
      <c r="BF404" s="276"/>
      <c r="BG404" s="276"/>
      <c r="BH404" s="276"/>
    </row>
    <row r="405" spans="1:60" s="141" customFormat="1" ht="12" customHeight="1" x14ac:dyDescent="0.2">
      <c r="A405" s="1125"/>
      <c r="B405" s="28"/>
      <c r="C405" s="35"/>
      <c r="D405" s="121"/>
      <c r="E405" s="32"/>
      <c r="F405" s="1029"/>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6"/>
      <c r="AF405" s="276"/>
      <c r="AG405" s="276"/>
      <c r="AH405" s="276"/>
      <c r="AI405" s="276"/>
      <c r="AJ405" s="276"/>
      <c r="AK405" s="276"/>
      <c r="AL405" s="276"/>
      <c r="AM405" s="276"/>
      <c r="AN405" s="276"/>
      <c r="AO405" s="276"/>
      <c r="AP405" s="276"/>
      <c r="AQ405" s="276"/>
      <c r="AR405" s="276"/>
      <c r="AS405" s="276"/>
      <c r="AT405" s="276"/>
      <c r="AU405" s="276"/>
      <c r="AV405" s="276"/>
      <c r="AW405" s="276"/>
      <c r="AX405" s="276"/>
      <c r="AY405" s="276"/>
      <c r="AZ405" s="276"/>
      <c r="BA405" s="276"/>
      <c r="BB405" s="276"/>
      <c r="BC405" s="276"/>
      <c r="BD405" s="276"/>
      <c r="BE405" s="276"/>
      <c r="BF405" s="276"/>
      <c r="BG405" s="276"/>
      <c r="BH405" s="276"/>
    </row>
    <row r="406" spans="1:60" s="141" customFormat="1" ht="12" customHeight="1" x14ac:dyDescent="0.2">
      <c r="A406" s="1125"/>
      <c r="B406" s="28"/>
      <c r="C406" s="35"/>
      <c r="D406" s="121"/>
      <c r="E406" s="32"/>
      <c r="F406" s="1029"/>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276"/>
      <c r="AF406" s="276"/>
      <c r="AG406" s="276"/>
      <c r="AH406" s="276"/>
      <c r="AI406" s="276"/>
      <c r="AJ406" s="276"/>
      <c r="AK406" s="276"/>
      <c r="AL406" s="276"/>
      <c r="AM406" s="276"/>
      <c r="AN406" s="276"/>
      <c r="AO406" s="276"/>
      <c r="AP406" s="276"/>
      <c r="AQ406" s="276"/>
      <c r="AR406" s="276"/>
      <c r="AS406" s="276"/>
      <c r="AT406" s="276"/>
      <c r="AU406" s="276"/>
      <c r="AV406" s="276"/>
      <c r="AW406" s="276"/>
      <c r="AX406" s="276"/>
      <c r="AY406" s="276"/>
      <c r="AZ406" s="276"/>
      <c r="BA406" s="276"/>
      <c r="BB406" s="276"/>
      <c r="BC406" s="276"/>
      <c r="BD406" s="276"/>
      <c r="BE406" s="276"/>
      <c r="BF406" s="276"/>
      <c r="BG406" s="276"/>
      <c r="BH406" s="276"/>
    </row>
    <row r="407" spans="1:60" s="141" customFormat="1" ht="12" customHeight="1" x14ac:dyDescent="0.2">
      <c r="A407" s="1125"/>
      <c r="B407" s="28"/>
      <c r="C407" s="35"/>
      <c r="D407" s="121"/>
      <c r="E407" s="32"/>
      <c r="F407" s="1029"/>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76"/>
      <c r="AE407" s="276"/>
      <c r="AF407" s="276"/>
      <c r="AG407" s="276"/>
      <c r="AH407" s="276"/>
      <c r="AI407" s="276"/>
      <c r="AJ407" s="276"/>
      <c r="AK407" s="276"/>
      <c r="AL407" s="276"/>
      <c r="AM407" s="276"/>
      <c r="AN407" s="276"/>
      <c r="AO407" s="276"/>
      <c r="AP407" s="276"/>
      <c r="AQ407" s="276"/>
      <c r="AR407" s="276"/>
      <c r="AS407" s="276"/>
      <c r="AT407" s="276"/>
      <c r="AU407" s="276"/>
      <c r="AV407" s="276"/>
      <c r="AW407" s="276"/>
      <c r="AX407" s="276"/>
      <c r="AY407" s="276"/>
      <c r="AZ407" s="276"/>
      <c r="BA407" s="276"/>
      <c r="BB407" s="276"/>
      <c r="BC407" s="276"/>
      <c r="BD407" s="276"/>
      <c r="BE407" s="276"/>
      <c r="BF407" s="276"/>
      <c r="BG407" s="276"/>
      <c r="BH407" s="276"/>
    </row>
    <row r="408" spans="1:60" s="141" customFormat="1" ht="12" customHeight="1" x14ac:dyDescent="0.2">
      <c r="A408" s="1125"/>
      <c r="B408" s="28"/>
      <c r="C408" s="35"/>
      <c r="D408" s="121"/>
      <c r="E408" s="32"/>
      <c r="F408" s="1029"/>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76"/>
      <c r="AE408" s="276"/>
      <c r="AF408" s="276"/>
      <c r="AG408" s="276"/>
      <c r="AH408" s="276"/>
      <c r="AI408" s="276"/>
      <c r="AJ408" s="276"/>
      <c r="AK408" s="276"/>
      <c r="AL408" s="276"/>
      <c r="AM408" s="276"/>
      <c r="AN408" s="276"/>
      <c r="AO408" s="276"/>
      <c r="AP408" s="276"/>
      <c r="AQ408" s="276"/>
      <c r="AR408" s="276"/>
      <c r="AS408" s="276"/>
      <c r="AT408" s="276"/>
      <c r="AU408" s="276"/>
      <c r="AV408" s="276"/>
      <c r="AW408" s="276"/>
      <c r="AX408" s="276"/>
      <c r="AY408" s="276"/>
      <c r="AZ408" s="276"/>
      <c r="BA408" s="276"/>
      <c r="BB408" s="276"/>
      <c r="BC408" s="276"/>
      <c r="BD408" s="276"/>
      <c r="BE408" s="276"/>
      <c r="BF408" s="276"/>
      <c r="BG408" s="276"/>
      <c r="BH408" s="276"/>
    </row>
    <row r="409" spans="1:60" s="141" customFormat="1" ht="12" customHeight="1" x14ac:dyDescent="0.2">
      <c r="A409" s="1125"/>
      <c r="B409" s="28"/>
      <c r="C409" s="35"/>
      <c r="D409" s="121"/>
      <c r="E409" s="32"/>
      <c r="F409" s="1029"/>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76"/>
      <c r="AE409" s="276"/>
      <c r="AF409" s="276"/>
      <c r="AG409" s="276"/>
      <c r="AH409" s="276"/>
      <c r="AI409" s="276"/>
      <c r="AJ409" s="276"/>
      <c r="AK409" s="276"/>
      <c r="AL409" s="276"/>
      <c r="AM409" s="276"/>
      <c r="AN409" s="276"/>
      <c r="AO409" s="276"/>
      <c r="AP409" s="276"/>
      <c r="AQ409" s="276"/>
      <c r="AR409" s="276"/>
      <c r="AS409" s="276"/>
      <c r="AT409" s="276"/>
      <c r="AU409" s="276"/>
      <c r="AV409" s="276"/>
      <c r="AW409" s="276"/>
      <c r="AX409" s="276"/>
      <c r="AY409" s="276"/>
      <c r="AZ409" s="276"/>
      <c r="BA409" s="276"/>
      <c r="BB409" s="276"/>
      <c r="BC409" s="276"/>
      <c r="BD409" s="276"/>
      <c r="BE409" s="276"/>
      <c r="BF409" s="276"/>
      <c r="BG409" s="276"/>
      <c r="BH409" s="276"/>
    </row>
    <row r="410" spans="1:60" s="141" customFormat="1" ht="12" customHeight="1" x14ac:dyDescent="0.2">
      <c r="A410" s="1125"/>
      <c r="B410" s="28"/>
      <c r="C410" s="35"/>
      <c r="D410" s="121"/>
      <c r="E410" s="32"/>
      <c r="F410" s="1029"/>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276"/>
      <c r="AF410" s="276"/>
      <c r="AG410" s="276"/>
      <c r="AH410" s="276"/>
      <c r="AI410" s="276"/>
      <c r="AJ410" s="276"/>
      <c r="AK410" s="276"/>
      <c r="AL410" s="276"/>
      <c r="AM410" s="276"/>
      <c r="AN410" s="276"/>
      <c r="AO410" s="276"/>
      <c r="AP410" s="276"/>
      <c r="AQ410" s="276"/>
      <c r="AR410" s="276"/>
      <c r="AS410" s="276"/>
      <c r="AT410" s="276"/>
      <c r="AU410" s="276"/>
      <c r="AV410" s="276"/>
      <c r="AW410" s="276"/>
      <c r="AX410" s="276"/>
      <c r="AY410" s="276"/>
      <c r="AZ410" s="276"/>
      <c r="BA410" s="276"/>
      <c r="BB410" s="276"/>
      <c r="BC410" s="276"/>
      <c r="BD410" s="276"/>
      <c r="BE410" s="276"/>
      <c r="BF410" s="276"/>
      <c r="BG410" s="276"/>
      <c r="BH410" s="276"/>
    </row>
    <row r="411" spans="1:60" s="141" customFormat="1" ht="12" customHeight="1" x14ac:dyDescent="0.2">
      <c r="A411" s="1125"/>
      <c r="B411" s="28"/>
      <c r="C411" s="35"/>
      <c r="D411" s="121"/>
      <c r="E411" s="32"/>
      <c r="F411" s="1029"/>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276"/>
      <c r="AF411" s="276"/>
      <c r="AG411" s="276"/>
      <c r="AH411" s="276"/>
      <c r="AI411" s="276"/>
      <c r="AJ411" s="276"/>
      <c r="AK411" s="276"/>
      <c r="AL411" s="276"/>
      <c r="AM411" s="276"/>
      <c r="AN411" s="276"/>
      <c r="AO411" s="276"/>
      <c r="AP411" s="276"/>
      <c r="AQ411" s="276"/>
      <c r="AR411" s="276"/>
      <c r="AS411" s="276"/>
      <c r="AT411" s="276"/>
      <c r="AU411" s="276"/>
      <c r="AV411" s="276"/>
      <c r="AW411" s="276"/>
      <c r="AX411" s="276"/>
      <c r="AY411" s="276"/>
      <c r="AZ411" s="276"/>
      <c r="BA411" s="276"/>
      <c r="BB411" s="276"/>
      <c r="BC411" s="276"/>
      <c r="BD411" s="276"/>
      <c r="BE411" s="276"/>
      <c r="BF411" s="276"/>
      <c r="BG411" s="276"/>
      <c r="BH411" s="276"/>
    </row>
    <row r="412" spans="1:60" s="141" customFormat="1" ht="12" customHeight="1" x14ac:dyDescent="0.2">
      <c r="A412" s="1125"/>
      <c r="B412" s="28"/>
      <c r="C412" s="35"/>
      <c r="D412" s="121"/>
      <c r="E412" s="32"/>
      <c r="F412" s="1029"/>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76"/>
      <c r="AE412" s="276"/>
      <c r="AF412" s="276"/>
      <c r="AG412" s="276"/>
      <c r="AH412" s="276"/>
      <c r="AI412" s="276"/>
      <c r="AJ412" s="276"/>
      <c r="AK412" s="276"/>
      <c r="AL412" s="276"/>
      <c r="AM412" s="276"/>
      <c r="AN412" s="276"/>
      <c r="AO412" s="276"/>
      <c r="AP412" s="276"/>
      <c r="AQ412" s="276"/>
      <c r="AR412" s="276"/>
      <c r="AS412" s="276"/>
      <c r="AT412" s="276"/>
      <c r="AU412" s="276"/>
      <c r="AV412" s="276"/>
      <c r="AW412" s="276"/>
      <c r="AX412" s="276"/>
      <c r="AY412" s="276"/>
      <c r="AZ412" s="276"/>
      <c r="BA412" s="276"/>
      <c r="BB412" s="276"/>
      <c r="BC412" s="276"/>
      <c r="BD412" s="276"/>
      <c r="BE412" s="276"/>
      <c r="BF412" s="276"/>
      <c r="BG412" s="276"/>
      <c r="BH412" s="276"/>
    </row>
    <row r="413" spans="1:60" s="141" customFormat="1" ht="12" customHeight="1" x14ac:dyDescent="0.2">
      <c r="A413" s="1125"/>
      <c r="B413" s="28"/>
      <c r="C413" s="35"/>
      <c r="D413" s="121"/>
      <c r="E413" s="32"/>
      <c r="F413" s="1029"/>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276"/>
      <c r="AF413" s="276"/>
      <c r="AG413" s="276"/>
      <c r="AH413" s="276"/>
      <c r="AI413" s="276"/>
      <c r="AJ413" s="276"/>
      <c r="AK413" s="276"/>
      <c r="AL413" s="276"/>
      <c r="AM413" s="276"/>
      <c r="AN413" s="276"/>
      <c r="AO413" s="276"/>
      <c r="AP413" s="276"/>
      <c r="AQ413" s="276"/>
      <c r="AR413" s="276"/>
      <c r="AS413" s="276"/>
      <c r="AT413" s="276"/>
      <c r="AU413" s="276"/>
      <c r="AV413" s="276"/>
      <c r="AW413" s="276"/>
      <c r="AX413" s="276"/>
      <c r="AY413" s="276"/>
      <c r="AZ413" s="276"/>
      <c r="BA413" s="276"/>
      <c r="BB413" s="276"/>
      <c r="BC413" s="276"/>
      <c r="BD413" s="276"/>
      <c r="BE413" s="276"/>
      <c r="BF413" s="276"/>
      <c r="BG413" s="276"/>
      <c r="BH413" s="276"/>
    </row>
    <row r="414" spans="1:60" s="141" customFormat="1" ht="12" customHeight="1" x14ac:dyDescent="0.2">
      <c r="A414" s="1125"/>
      <c r="B414" s="28"/>
      <c r="C414" s="35"/>
      <c r="D414" s="121"/>
      <c r="E414" s="32"/>
      <c r="F414" s="1029"/>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76"/>
      <c r="AE414" s="276"/>
      <c r="AF414" s="276"/>
      <c r="AG414" s="276"/>
      <c r="AH414" s="276"/>
      <c r="AI414" s="276"/>
      <c r="AJ414" s="276"/>
      <c r="AK414" s="276"/>
      <c r="AL414" s="276"/>
      <c r="AM414" s="276"/>
      <c r="AN414" s="276"/>
      <c r="AO414" s="276"/>
      <c r="AP414" s="276"/>
      <c r="AQ414" s="276"/>
      <c r="AR414" s="276"/>
      <c r="AS414" s="276"/>
      <c r="AT414" s="276"/>
      <c r="AU414" s="276"/>
      <c r="AV414" s="276"/>
      <c r="AW414" s="276"/>
      <c r="AX414" s="276"/>
      <c r="AY414" s="276"/>
      <c r="AZ414" s="276"/>
      <c r="BA414" s="276"/>
      <c r="BB414" s="276"/>
      <c r="BC414" s="276"/>
      <c r="BD414" s="276"/>
      <c r="BE414" s="276"/>
      <c r="BF414" s="276"/>
      <c r="BG414" s="276"/>
      <c r="BH414" s="276"/>
    </row>
    <row r="415" spans="1:60" s="141" customFormat="1" ht="12" customHeight="1" x14ac:dyDescent="0.2">
      <c r="A415" s="1125"/>
      <c r="B415" s="28"/>
      <c r="C415" s="35"/>
      <c r="D415" s="121"/>
      <c r="E415" s="32"/>
      <c r="F415" s="1029"/>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276"/>
      <c r="AF415" s="276"/>
      <c r="AG415" s="276"/>
      <c r="AH415" s="276"/>
      <c r="AI415" s="276"/>
      <c r="AJ415" s="276"/>
      <c r="AK415" s="276"/>
      <c r="AL415" s="276"/>
      <c r="AM415" s="276"/>
      <c r="AN415" s="276"/>
      <c r="AO415" s="276"/>
      <c r="AP415" s="276"/>
      <c r="AQ415" s="276"/>
      <c r="AR415" s="276"/>
      <c r="AS415" s="276"/>
      <c r="AT415" s="276"/>
      <c r="AU415" s="276"/>
      <c r="AV415" s="276"/>
      <c r="AW415" s="276"/>
      <c r="AX415" s="276"/>
      <c r="AY415" s="276"/>
      <c r="AZ415" s="276"/>
      <c r="BA415" s="276"/>
      <c r="BB415" s="276"/>
      <c r="BC415" s="276"/>
      <c r="BD415" s="276"/>
      <c r="BE415" s="276"/>
      <c r="BF415" s="276"/>
      <c r="BG415" s="276"/>
      <c r="BH415" s="276"/>
    </row>
    <row r="416" spans="1:60" s="141" customFormat="1" ht="12" customHeight="1" x14ac:dyDescent="0.2">
      <c r="A416" s="1125"/>
      <c r="B416" s="28"/>
      <c r="C416" s="35"/>
      <c r="D416" s="121"/>
      <c r="E416" s="32"/>
      <c r="F416" s="1029"/>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76"/>
      <c r="AE416" s="276"/>
      <c r="AF416" s="276"/>
      <c r="AG416" s="276"/>
      <c r="AH416" s="276"/>
      <c r="AI416" s="276"/>
      <c r="AJ416" s="276"/>
      <c r="AK416" s="276"/>
      <c r="AL416" s="276"/>
      <c r="AM416" s="276"/>
      <c r="AN416" s="276"/>
      <c r="AO416" s="276"/>
      <c r="AP416" s="276"/>
      <c r="AQ416" s="276"/>
      <c r="AR416" s="276"/>
      <c r="AS416" s="276"/>
      <c r="AT416" s="276"/>
      <c r="AU416" s="276"/>
      <c r="AV416" s="276"/>
      <c r="AW416" s="276"/>
      <c r="AX416" s="276"/>
      <c r="AY416" s="276"/>
      <c r="AZ416" s="276"/>
      <c r="BA416" s="276"/>
      <c r="BB416" s="276"/>
      <c r="BC416" s="276"/>
      <c r="BD416" s="276"/>
      <c r="BE416" s="276"/>
      <c r="BF416" s="276"/>
      <c r="BG416" s="276"/>
      <c r="BH416" s="276"/>
    </row>
    <row r="417" spans="1:60" s="141" customFormat="1" ht="12" customHeight="1" x14ac:dyDescent="0.2">
      <c r="A417" s="1125"/>
      <c r="B417" s="28"/>
      <c r="C417" s="35"/>
      <c r="D417" s="121"/>
      <c r="E417" s="32"/>
      <c r="F417" s="1029"/>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76"/>
      <c r="AE417" s="276"/>
      <c r="AF417" s="276"/>
      <c r="AG417" s="276"/>
      <c r="AH417" s="276"/>
      <c r="AI417" s="276"/>
      <c r="AJ417" s="276"/>
      <c r="AK417" s="276"/>
      <c r="AL417" s="276"/>
      <c r="AM417" s="276"/>
      <c r="AN417" s="276"/>
      <c r="AO417" s="276"/>
      <c r="AP417" s="276"/>
      <c r="AQ417" s="276"/>
      <c r="AR417" s="276"/>
      <c r="AS417" s="276"/>
      <c r="AT417" s="276"/>
      <c r="AU417" s="276"/>
      <c r="AV417" s="276"/>
      <c r="AW417" s="276"/>
      <c r="AX417" s="276"/>
      <c r="AY417" s="276"/>
      <c r="AZ417" s="276"/>
      <c r="BA417" s="276"/>
      <c r="BB417" s="276"/>
      <c r="BC417" s="276"/>
      <c r="BD417" s="276"/>
      <c r="BE417" s="276"/>
      <c r="BF417" s="276"/>
      <c r="BG417" s="276"/>
      <c r="BH417" s="276"/>
    </row>
    <row r="418" spans="1:60" s="141" customFormat="1" ht="12" customHeight="1" x14ac:dyDescent="0.2">
      <c r="A418" s="1125"/>
      <c r="B418" s="28"/>
      <c r="C418" s="35"/>
      <c r="D418" s="121"/>
      <c r="E418" s="32"/>
      <c r="F418" s="1029"/>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76"/>
      <c r="AE418" s="276"/>
      <c r="AF418" s="276"/>
      <c r="AG418" s="276"/>
      <c r="AH418" s="276"/>
      <c r="AI418" s="276"/>
      <c r="AJ418" s="276"/>
      <c r="AK418" s="276"/>
      <c r="AL418" s="276"/>
      <c r="AM418" s="276"/>
      <c r="AN418" s="276"/>
      <c r="AO418" s="276"/>
      <c r="AP418" s="276"/>
      <c r="AQ418" s="276"/>
      <c r="AR418" s="276"/>
      <c r="AS418" s="276"/>
      <c r="AT418" s="276"/>
      <c r="AU418" s="276"/>
      <c r="AV418" s="276"/>
      <c r="AW418" s="276"/>
      <c r="AX418" s="276"/>
      <c r="AY418" s="276"/>
      <c r="AZ418" s="276"/>
      <c r="BA418" s="276"/>
      <c r="BB418" s="276"/>
      <c r="BC418" s="276"/>
      <c r="BD418" s="276"/>
      <c r="BE418" s="276"/>
      <c r="BF418" s="276"/>
      <c r="BG418" s="276"/>
      <c r="BH418" s="276"/>
    </row>
    <row r="419" spans="1:60" s="141" customFormat="1" ht="12" customHeight="1" x14ac:dyDescent="0.2">
      <c r="A419" s="1125"/>
      <c r="B419" s="28"/>
      <c r="C419" s="35"/>
      <c r="D419" s="121"/>
      <c r="E419" s="32"/>
      <c r="F419" s="1029"/>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276"/>
      <c r="AF419" s="276"/>
      <c r="AG419" s="276"/>
      <c r="AH419" s="276"/>
      <c r="AI419" s="276"/>
      <c r="AJ419" s="276"/>
      <c r="AK419" s="276"/>
      <c r="AL419" s="276"/>
      <c r="AM419" s="276"/>
      <c r="AN419" s="276"/>
      <c r="AO419" s="276"/>
      <c r="AP419" s="276"/>
      <c r="AQ419" s="276"/>
      <c r="AR419" s="276"/>
      <c r="AS419" s="276"/>
      <c r="AT419" s="276"/>
      <c r="AU419" s="276"/>
      <c r="AV419" s="276"/>
      <c r="AW419" s="276"/>
      <c r="AX419" s="276"/>
      <c r="AY419" s="276"/>
      <c r="AZ419" s="276"/>
      <c r="BA419" s="276"/>
      <c r="BB419" s="276"/>
      <c r="BC419" s="276"/>
      <c r="BD419" s="276"/>
      <c r="BE419" s="276"/>
      <c r="BF419" s="276"/>
      <c r="BG419" s="276"/>
      <c r="BH419" s="276"/>
    </row>
    <row r="420" spans="1:60" s="141" customFormat="1" ht="12" customHeight="1" x14ac:dyDescent="0.2">
      <c r="A420" s="1125"/>
      <c r="B420" s="28"/>
      <c r="C420" s="35"/>
      <c r="D420" s="121"/>
      <c r="E420" s="32"/>
      <c r="F420" s="1029"/>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276"/>
      <c r="AF420" s="276"/>
      <c r="AG420" s="276"/>
      <c r="AH420" s="276"/>
      <c r="AI420" s="276"/>
      <c r="AJ420" s="276"/>
      <c r="AK420" s="276"/>
      <c r="AL420" s="276"/>
      <c r="AM420" s="276"/>
      <c r="AN420" s="276"/>
      <c r="AO420" s="276"/>
      <c r="AP420" s="276"/>
      <c r="AQ420" s="276"/>
      <c r="AR420" s="276"/>
      <c r="AS420" s="276"/>
      <c r="AT420" s="276"/>
      <c r="AU420" s="276"/>
      <c r="AV420" s="276"/>
      <c r="AW420" s="276"/>
      <c r="AX420" s="276"/>
      <c r="AY420" s="276"/>
      <c r="AZ420" s="276"/>
      <c r="BA420" s="276"/>
      <c r="BB420" s="276"/>
      <c r="BC420" s="276"/>
      <c r="BD420" s="276"/>
      <c r="BE420" s="276"/>
      <c r="BF420" s="276"/>
      <c r="BG420" s="276"/>
      <c r="BH420" s="276"/>
    </row>
    <row r="421" spans="1:60" s="141" customFormat="1" ht="12" customHeight="1" x14ac:dyDescent="0.2">
      <c r="A421" s="1125"/>
      <c r="B421" s="28"/>
      <c r="C421" s="35"/>
      <c r="D421" s="121"/>
      <c r="E421" s="32"/>
      <c r="F421" s="1029"/>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76"/>
      <c r="AE421" s="276"/>
      <c r="AF421" s="276"/>
      <c r="AG421" s="276"/>
      <c r="AH421" s="276"/>
      <c r="AI421" s="276"/>
      <c r="AJ421" s="276"/>
      <c r="AK421" s="276"/>
      <c r="AL421" s="276"/>
      <c r="AM421" s="276"/>
      <c r="AN421" s="276"/>
      <c r="AO421" s="276"/>
      <c r="AP421" s="276"/>
      <c r="AQ421" s="276"/>
      <c r="AR421" s="276"/>
      <c r="AS421" s="276"/>
      <c r="AT421" s="276"/>
      <c r="AU421" s="276"/>
      <c r="AV421" s="276"/>
      <c r="AW421" s="276"/>
      <c r="AX421" s="276"/>
      <c r="AY421" s="276"/>
      <c r="AZ421" s="276"/>
      <c r="BA421" s="276"/>
      <c r="BB421" s="276"/>
      <c r="BC421" s="276"/>
      <c r="BD421" s="276"/>
      <c r="BE421" s="276"/>
      <c r="BF421" s="276"/>
      <c r="BG421" s="276"/>
      <c r="BH421" s="276"/>
    </row>
    <row r="422" spans="1:60" s="141" customFormat="1" ht="12" customHeight="1" x14ac:dyDescent="0.2">
      <c r="A422" s="1125"/>
      <c r="B422" s="28"/>
      <c r="C422" s="35"/>
      <c r="D422" s="121"/>
      <c r="E422" s="32"/>
      <c r="F422" s="1029"/>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276"/>
      <c r="AF422" s="276"/>
      <c r="AG422" s="276"/>
      <c r="AH422" s="276"/>
      <c r="AI422" s="276"/>
      <c r="AJ422" s="276"/>
      <c r="AK422" s="276"/>
      <c r="AL422" s="276"/>
      <c r="AM422" s="276"/>
      <c r="AN422" s="276"/>
      <c r="AO422" s="276"/>
      <c r="AP422" s="276"/>
      <c r="AQ422" s="276"/>
      <c r="AR422" s="276"/>
      <c r="AS422" s="276"/>
      <c r="AT422" s="276"/>
      <c r="AU422" s="276"/>
      <c r="AV422" s="276"/>
      <c r="AW422" s="276"/>
      <c r="AX422" s="276"/>
      <c r="AY422" s="276"/>
      <c r="AZ422" s="276"/>
      <c r="BA422" s="276"/>
      <c r="BB422" s="276"/>
      <c r="BC422" s="276"/>
      <c r="BD422" s="276"/>
      <c r="BE422" s="276"/>
      <c r="BF422" s="276"/>
      <c r="BG422" s="276"/>
      <c r="BH422" s="276"/>
    </row>
    <row r="423" spans="1:60" s="141" customFormat="1" ht="12" customHeight="1" x14ac:dyDescent="0.2">
      <c r="A423" s="1125"/>
      <c r="B423" s="28"/>
      <c r="C423" s="35"/>
      <c r="D423" s="121"/>
      <c r="E423" s="32"/>
      <c r="F423" s="1029"/>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76"/>
      <c r="AE423" s="276"/>
      <c r="AF423" s="276"/>
      <c r="AG423" s="276"/>
      <c r="AH423" s="276"/>
      <c r="AI423" s="276"/>
      <c r="AJ423" s="276"/>
      <c r="AK423" s="276"/>
      <c r="AL423" s="276"/>
      <c r="AM423" s="276"/>
      <c r="AN423" s="276"/>
      <c r="AO423" s="276"/>
      <c r="AP423" s="276"/>
      <c r="AQ423" s="276"/>
      <c r="AR423" s="276"/>
      <c r="AS423" s="276"/>
      <c r="AT423" s="276"/>
      <c r="AU423" s="276"/>
      <c r="AV423" s="276"/>
      <c r="AW423" s="276"/>
      <c r="AX423" s="276"/>
      <c r="AY423" s="276"/>
      <c r="AZ423" s="276"/>
      <c r="BA423" s="276"/>
      <c r="BB423" s="276"/>
      <c r="BC423" s="276"/>
      <c r="BD423" s="276"/>
      <c r="BE423" s="276"/>
      <c r="BF423" s="276"/>
      <c r="BG423" s="276"/>
      <c r="BH423" s="276"/>
    </row>
    <row r="424" spans="1:60" s="141" customFormat="1" ht="12" customHeight="1" x14ac:dyDescent="0.2">
      <c r="A424" s="1125"/>
      <c r="B424" s="28"/>
      <c r="C424" s="35"/>
      <c r="D424" s="121"/>
      <c r="E424" s="32"/>
      <c r="F424" s="1029"/>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76"/>
      <c r="AE424" s="276"/>
      <c r="AF424" s="276"/>
      <c r="AG424" s="276"/>
      <c r="AH424" s="276"/>
      <c r="AI424" s="276"/>
      <c r="AJ424" s="276"/>
      <c r="AK424" s="276"/>
      <c r="AL424" s="276"/>
      <c r="AM424" s="276"/>
      <c r="AN424" s="276"/>
      <c r="AO424" s="276"/>
      <c r="AP424" s="276"/>
      <c r="AQ424" s="276"/>
      <c r="AR424" s="276"/>
      <c r="AS424" s="276"/>
      <c r="AT424" s="276"/>
      <c r="AU424" s="276"/>
      <c r="AV424" s="276"/>
      <c r="AW424" s="276"/>
      <c r="AX424" s="276"/>
      <c r="AY424" s="276"/>
      <c r="AZ424" s="276"/>
      <c r="BA424" s="276"/>
      <c r="BB424" s="276"/>
      <c r="BC424" s="276"/>
      <c r="BD424" s="276"/>
      <c r="BE424" s="276"/>
      <c r="BF424" s="276"/>
      <c r="BG424" s="276"/>
      <c r="BH424" s="276"/>
    </row>
    <row r="425" spans="1:60" s="141" customFormat="1" ht="12" customHeight="1" x14ac:dyDescent="0.2">
      <c r="A425" s="1125"/>
      <c r="B425" s="28"/>
      <c r="C425" s="35"/>
      <c r="D425" s="121"/>
      <c r="E425" s="32"/>
      <c r="F425" s="1029"/>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76"/>
      <c r="AE425" s="276"/>
      <c r="AF425" s="276"/>
      <c r="AG425" s="276"/>
      <c r="AH425" s="276"/>
      <c r="AI425" s="276"/>
      <c r="AJ425" s="276"/>
      <c r="AK425" s="276"/>
      <c r="AL425" s="276"/>
      <c r="AM425" s="276"/>
      <c r="AN425" s="276"/>
      <c r="AO425" s="276"/>
      <c r="AP425" s="276"/>
      <c r="AQ425" s="276"/>
      <c r="AR425" s="276"/>
      <c r="AS425" s="276"/>
      <c r="AT425" s="276"/>
      <c r="AU425" s="276"/>
      <c r="AV425" s="276"/>
      <c r="AW425" s="276"/>
      <c r="AX425" s="276"/>
      <c r="AY425" s="276"/>
      <c r="AZ425" s="276"/>
      <c r="BA425" s="276"/>
      <c r="BB425" s="276"/>
      <c r="BC425" s="276"/>
      <c r="BD425" s="276"/>
      <c r="BE425" s="276"/>
      <c r="BF425" s="276"/>
      <c r="BG425" s="276"/>
      <c r="BH425" s="276"/>
    </row>
    <row r="426" spans="1:60" s="141" customFormat="1" ht="12" customHeight="1" x14ac:dyDescent="0.2">
      <c r="A426" s="1125"/>
      <c r="B426" s="28"/>
      <c r="C426" s="35"/>
      <c r="D426" s="121"/>
      <c r="E426" s="32"/>
      <c r="F426" s="1029"/>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76"/>
      <c r="AE426" s="276"/>
      <c r="AF426" s="276"/>
      <c r="AG426" s="276"/>
      <c r="AH426" s="276"/>
      <c r="AI426" s="276"/>
      <c r="AJ426" s="276"/>
      <c r="AK426" s="276"/>
      <c r="AL426" s="276"/>
      <c r="AM426" s="276"/>
      <c r="AN426" s="276"/>
      <c r="AO426" s="276"/>
      <c r="AP426" s="276"/>
      <c r="AQ426" s="276"/>
      <c r="AR426" s="276"/>
      <c r="AS426" s="276"/>
      <c r="AT426" s="276"/>
      <c r="AU426" s="276"/>
      <c r="AV426" s="276"/>
      <c r="AW426" s="276"/>
      <c r="AX426" s="276"/>
      <c r="AY426" s="276"/>
      <c r="AZ426" s="276"/>
      <c r="BA426" s="276"/>
      <c r="BB426" s="276"/>
      <c r="BC426" s="276"/>
      <c r="BD426" s="276"/>
      <c r="BE426" s="276"/>
      <c r="BF426" s="276"/>
      <c r="BG426" s="276"/>
      <c r="BH426" s="276"/>
    </row>
    <row r="427" spans="1:60" s="141" customFormat="1" ht="12" customHeight="1" x14ac:dyDescent="0.2">
      <c r="A427" s="1125"/>
      <c r="B427" s="28"/>
      <c r="C427" s="35"/>
      <c r="D427" s="121"/>
      <c r="E427" s="32"/>
      <c r="F427" s="1029"/>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76"/>
      <c r="AE427" s="276"/>
      <c r="AF427" s="276"/>
      <c r="AG427" s="276"/>
      <c r="AH427" s="276"/>
      <c r="AI427" s="276"/>
      <c r="AJ427" s="276"/>
      <c r="AK427" s="276"/>
      <c r="AL427" s="276"/>
      <c r="AM427" s="276"/>
      <c r="AN427" s="276"/>
      <c r="AO427" s="276"/>
      <c r="AP427" s="276"/>
      <c r="AQ427" s="276"/>
      <c r="AR427" s="276"/>
      <c r="AS427" s="276"/>
      <c r="AT427" s="276"/>
      <c r="AU427" s="276"/>
      <c r="AV427" s="276"/>
      <c r="AW427" s="276"/>
      <c r="AX427" s="276"/>
      <c r="AY427" s="276"/>
      <c r="AZ427" s="276"/>
      <c r="BA427" s="276"/>
      <c r="BB427" s="276"/>
      <c r="BC427" s="276"/>
      <c r="BD427" s="276"/>
      <c r="BE427" s="276"/>
      <c r="BF427" s="276"/>
      <c r="BG427" s="276"/>
      <c r="BH427" s="276"/>
    </row>
    <row r="428" spans="1:60" s="141" customFormat="1" ht="12" customHeight="1" x14ac:dyDescent="0.2">
      <c r="A428" s="1125"/>
      <c r="B428" s="28"/>
      <c r="C428" s="35"/>
      <c r="D428" s="121"/>
      <c r="E428" s="32"/>
      <c r="F428" s="1029"/>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276"/>
      <c r="AF428" s="276"/>
      <c r="AG428" s="276"/>
      <c r="AH428" s="276"/>
      <c r="AI428" s="276"/>
      <c r="AJ428" s="276"/>
      <c r="AK428" s="276"/>
      <c r="AL428" s="276"/>
      <c r="AM428" s="276"/>
      <c r="AN428" s="276"/>
      <c r="AO428" s="276"/>
      <c r="AP428" s="276"/>
      <c r="AQ428" s="276"/>
      <c r="AR428" s="276"/>
      <c r="AS428" s="276"/>
      <c r="AT428" s="276"/>
      <c r="AU428" s="276"/>
      <c r="AV428" s="276"/>
      <c r="AW428" s="276"/>
      <c r="AX428" s="276"/>
      <c r="AY428" s="276"/>
      <c r="AZ428" s="276"/>
      <c r="BA428" s="276"/>
      <c r="BB428" s="276"/>
      <c r="BC428" s="276"/>
      <c r="BD428" s="276"/>
      <c r="BE428" s="276"/>
      <c r="BF428" s="276"/>
      <c r="BG428" s="276"/>
      <c r="BH428" s="276"/>
    </row>
    <row r="429" spans="1:60" s="141" customFormat="1" ht="12" customHeight="1" x14ac:dyDescent="0.2">
      <c r="A429" s="10"/>
      <c r="B429" s="28"/>
      <c r="C429" s="35"/>
      <c r="D429" s="121"/>
      <c r="E429" s="32"/>
      <c r="F429" s="1029"/>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76"/>
      <c r="AE429" s="276"/>
      <c r="AF429" s="276"/>
      <c r="AG429" s="276"/>
      <c r="AH429" s="276"/>
      <c r="AI429" s="276"/>
      <c r="AJ429" s="276"/>
      <c r="AK429" s="276"/>
      <c r="AL429" s="276"/>
      <c r="AM429" s="276"/>
      <c r="AN429" s="276"/>
      <c r="AO429" s="276"/>
      <c r="AP429" s="276"/>
      <c r="AQ429" s="276"/>
      <c r="AR429" s="276"/>
      <c r="AS429" s="276"/>
      <c r="AT429" s="276"/>
      <c r="AU429" s="276"/>
      <c r="AV429" s="276"/>
      <c r="AW429" s="276"/>
      <c r="AX429" s="276"/>
      <c r="AY429" s="276"/>
      <c r="AZ429" s="276"/>
      <c r="BA429" s="276"/>
      <c r="BB429" s="276"/>
      <c r="BC429" s="276"/>
      <c r="BD429" s="276"/>
      <c r="BE429" s="276"/>
      <c r="BF429" s="276"/>
      <c r="BG429" s="276"/>
      <c r="BH429" s="276"/>
    </row>
    <row r="430" spans="1:60" s="141" customFormat="1" ht="12" customHeight="1" x14ac:dyDescent="0.2">
      <c r="A430" s="10"/>
      <c r="B430" s="28"/>
      <c r="C430" s="35"/>
      <c r="D430" s="121"/>
      <c r="E430" s="32"/>
      <c r="F430" s="1029"/>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76"/>
      <c r="AE430" s="276"/>
      <c r="AF430" s="276"/>
      <c r="AG430" s="276"/>
      <c r="AH430" s="276"/>
      <c r="AI430" s="276"/>
      <c r="AJ430" s="276"/>
      <c r="AK430" s="276"/>
      <c r="AL430" s="276"/>
      <c r="AM430" s="276"/>
      <c r="AN430" s="276"/>
      <c r="AO430" s="276"/>
      <c r="AP430" s="276"/>
      <c r="AQ430" s="276"/>
      <c r="AR430" s="276"/>
      <c r="AS430" s="276"/>
      <c r="AT430" s="276"/>
      <c r="AU430" s="276"/>
      <c r="AV430" s="276"/>
      <c r="AW430" s="276"/>
      <c r="AX430" s="276"/>
      <c r="AY430" s="276"/>
      <c r="AZ430" s="276"/>
      <c r="BA430" s="276"/>
      <c r="BB430" s="276"/>
      <c r="BC430" s="276"/>
      <c r="BD430" s="276"/>
      <c r="BE430" s="276"/>
      <c r="BF430" s="276"/>
      <c r="BG430" s="276"/>
      <c r="BH430" s="276"/>
    </row>
    <row r="431" spans="1:60" s="141" customFormat="1" ht="15" customHeight="1" x14ac:dyDescent="0.2">
      <c r="A431" s="10"/>
      <c r="B431" s="28"/>
      <c r="C431" s="35"/>
      <c r="D431" s="121"/>
      <c r="E431" s="32"/>
      <c r="F431" s="1029"/>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276"/>
      <c r="AF431" s="276"/>
      <c r="AG431" s="276"/>
      <c r="AH431" s="276"/>
      <c r="AI431" s="276"/>
      <c r="AJ431" s="276"/>
      <c r="AK431" s="276"/>
      <c r="AL431" s="276"/>
      <c r="AM431" s="276"/>
      <c r="AN431" s="276"/>
      <c r="AO431" s="276"/>
      <c r="AP431" s="276"/>
      <c r="AQ431" s="276"/>
      <c r="AR431" s="276"/>
      <c r="AS431" s="276"/>
      <c r="AT431" s="276"/>
      <c r="AU431" s="276"/>
      <c r="AV431" s="276"/>
      <c r="AW431" s="276"/>
      <c r="AX431" s="276"/>
      <c r="AY431" s="276"/>
      <c r="AZ431" s="276"/>
      <c r="BA431" s="276"/>
      <c r="BB431" s="276"/>
      <c r="BC431" s="276"/>
      <c r="BD431" s="276"/>
      <c r="BE431" s="276"/>
      <c r="BF431" s="276"/>
      <c r="BG431" s="276"/>
      <c r="BH431" s="276"/>
    </row>
    <row r="432" spans="1:60" s="141" customFormat="1" ht="15" customHeight="1" x14ac:dyDescent="0.2">
      <c r="A432" s="10"/>
      <c r="B432" s="28"/>
      <c r="C432" s="35"/>
      <c r="D432" s="121"/>
      <c r="E432" s="32"/>
      <c r="F432" s="1029"/>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276"/>
      <c r="AF432" s="276"/>
      <c r="AG432" s="276"/>
      <c r="AH432" s="276"/>
      <c r="AI432" s="276"/>
      <c r="AJ432" s="276"/>
      <c r="AK432" s="276"/>
      <c r="AL432" s="276"/>
      <c r="AM432" s="276"/>
      <c r="AN432" s="276"/>
      <c r="AO432" s="276"/>
      <c r="AP432" s="276"/>
      <c r="AQ432" s="276"/>
      <c r="AR432" s="276"/>
      <c r="AS432" s="276"/>
      <c r="AT432" s="276"/>
      <c r="AU432" s="276"/>
      <c r="AV432" s="276"/>
      <c r="AW432" s="276"/>
      <c r="AX432" s="276"/>
      <c r="AY432" s="276"/>
      <c r="AZ432" s="276"/>
      <c r="BA432" s="276"/>
      <c r="BB432" s="276"/>
      <c r="BC432" s="276"/>
      <c r="BD432" s="276"/>
      <c r="BE432" s="276"/>
      <c r="BF432" s="276"/>
      <c r="BG432" s="276"/>
      <c r="BH432" s="276"/>
    </row>
    <row r="433" spans="1:60" s="141" customFormat="1" ht="15" customHeight="1" x14ac:dyDescent="0.2">
      <c r="A433" s="10"/>
      <c r="B433" s="28"/>
      <c r="C433" s="35"/>
      <c r="D433" s="121"/>
      <c r="E433" s="32"/>
      <c r="F433" s="1029"/>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76"/>
      <c r="AE433" s="276"/>
      <c r="AF433" s="276"/>
      <c r="AG433" s="276"/>
      <c r="AH433" s="276"/>
      <c r="AI433" s="276"/>
      <c r="AJ433" s="276"/>
      <c r="AK433" s="276"/>
      <c r="AL433" s="276"/>
      <c r="AM433" s="276"/>
      <c r="AN433" s="276"/>
      <c r="AO433" s="276"/>
      <c r="AP433" s="276"/>
      <c r="AQ433" s="276"/>
      <c r="AR433" s="276"/>
      <c r="AS433" s="276"/>
      <c r="AT433" s="276"/>
      <c r="AU433" s="276"/>
      <c r="AV433" s="276"/>
      <c r="AW433" s="276"/>
      <c r="AX433" s="276"/>
      <c r="AY433" s="276"/>
      <c r="AZ433" s="276"/>
      <c r="BA433" s="276"/>
      <c r="BB433" s="276"/>
      <c r="BC433" s="276"/>
      <c r="BD433" s="276"/>
      <c r="BE433" s="276"/>
      <c r="BF433" s="276"/>
      <c r="BG433" s="276"/>
      <c r="BH433" s="276"/>
    </row>
    <row r="434" spans="1:60" s="141" customFormat="1" ht="15" customHeight="1" x14ac:dyDescent="0.2">
      <c r="A434" s="10"/>
      <c r="B434" s="28"/>
      <c r="C434" s="35"/>
      <c r="D434" s="121"/>
      <c r="E434" s="32"/>
      <c r="F434" s="1029"/>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76"/>
      <c r="AE434" s="276"/>
      <c r="AF434" s="276"/>
      <c r="AG434" s="276"/>
      <c r="AH434" s="276"/>
      <c r="AI434" s="276"/>
      <c r="AJ434" s="276"/>
      <c r="AK434" s="276"/>
      <c r="AL434" s="276"/>
      <c r="AM434" s="276"/>
      <c r="AN434" s="276"/>
      <c r="AO434" s="276"/>
      <c r="AP434" s="276"/>
      <c r="AQ434" s="276"/>
      <c r="AR434" s="276"/>
      <c r="AS434" s="276"/>
      <c r="AT434" s="276"/>
      <c r="AU434" s="276"/>
      <c r="AV434" s="276"/>
      <c r="AW434" s="276"/>
      <c r="AX434" s="276"/>
      <c r="AY434" s="276"/>
      <c r="AZ434" s="276"/>
      <c r="BA434" s="276"/>
      <c r="BB434" s="276"/>
      <c r="BC434" s="276"/>
      <c r="BD434" s="276"/>
      <c r="BE434" s="276"/>
      <c r="BF434" s="276"/>
      <c r="BG434" s="276"/>
      <c r="BH434" s="276"/>
    </row>
    <row r="435" spans="1:60" s="141" customFormat="1" ht="15" customHeight="1" x14ac:dyDescent="0.2">
      <c r="A435" s="10"/>
      <c r="B435" s="28"/>
      <c r="C435" s="35"/>
      <c r="D435" s="121"/>
      <c r="E435" s="32"/>
      <c r="F435" s="1029"/>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76"/>
      <c r="AE435" s="276"/>
      <c r="AF435" s="276"/>
      <c r="AG435" s="276"/>
      <c r="AH435" s="276"/>
      <c r="AI435" s="276"/>
      <c r="AJ435" s="276"/>
      <c r="AK435" s="276"/>
      <c r="AL435" s="276"/>
      <c r="AM435" s="276"/>
      <c r="AN435" s="276"/>
      <c r="AO435" s="276"/>
      <c r="AP435" s="276"/>
      <c r="AQ435" s="276"/>
      <c r="AR435" s="276"/>
      <c r="AS435" s="276"/>
      <c r="AT435" s="276"/>
      <c r="AU435" s="276"/>
      <c r="AV435" s="276"/>
      <c r="AW435" s="276"/>
      <c r="AX435" s="276"/>
      <c r="AY435" s="276"/>
      <c r="AZ435" s="276"/>
      <c r="BA435" s="276"/>
      <c r="BB435" s="276"/>
      <c r="BC435" s="276"/>
      <c r="BD435" s="276"/>
      <c r="BE435" s="276"/>
      <c r="BF435" s="276"/>
      <c r="BG435" s="276"/>
      <c r="BH435" s="276"/>
    </row>
    <row r="436" spans="1:60" s="141" customFormat="1" ht="15" customHeight="1" x14ac:dyDescent="0.2">
      <c r="A436" s="10"/>
      <c r="B436" s="28"/>
      <c r="C436" s="35"/>
      <c r="D436" s="121"/>
      <c r="E436" s="32"/>
      <c r="F436" s="1029"/>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76"/>
      <c r="AE436" s="276"/>
      <c r="AF436" s="276"/>
      <c r="AG436" s="276"/>
      <c r="AH436" s="276"/>
      <c r="AI436" s="276"/>
      <c r="AJ436" s="276"/>
      <c r="AK436" s="276"/>
      <c r="AL436" s="276"/>
      <c r="AM436" s="276"/>
      <c r="AN436" s="276"/>
      <c r="AO436" s="276"/>
      <c r="AP436" s="276"/>
      <c r="AQ436" s="276"/>
      <c r="AR436" s="276"/>
      <c r="AS436" s="276"/>
      <c r="AT436" s="276"/>
      <c r="AU436" s="276"/>
      <c r="AV436" s="276"/>
      <c r="AW436" s="276"/>
      <c r="AX436" s="276"/>
      <c r="AY436" s="276"/>
      <c r="AZ436" s="276"/>
      <c r="BA436" s="276"/>
      <c r="BB436" s="276"/>
      <c r="BC436" s="276"/>
      <c r="BD436" s="276"/>
      <c r="BE436" s="276"/>
      <c r="BF436" s="276"/>
      <c r="BG436" s="276"/>
      <c r="BH436" s="276"/>
    </row>
    <row r="437" spans="1:60" s="141" customFormat="1" ht="15" customHeight="1" x14ac:dyDescent="0.2">
      <c r="A437" s="10"/>
      <c r="B437" s="28"/>
      <c r="C437" s="35"/>
      <c r="D437" s="121"/>
      <c r="E437" s="32"/>
      <c r="F437" s="1029"/>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76"/>
      <c r="AE437" s="276"/>
      <c r="AF437" s="276"/>
      <c r="AG437" s="276"/>
      <c r="AH437" s="276"/>
      <c r="AI437" s="276"/>
      <c r="AJ437" s="276"/>
      <c r="AK437" s="276"/>
      <c r="AL437" s="276"/>
      <c r="AM437" s="276"/>
      <c r="AN437" s="276"/>
      <c r="AO437" s="276"/>
      <c r="AP437" s="276"/>
      <c r="AQ437" s="276"/>
      <c r="AR437" s="276"/>
      <c r="AS437" s="276"/>
      <c r="AT437" s="276"/>
      <c r="AU437" s="276"/>
      <c r="AV437" s="276"/>
      <c r="AW437" s="276"/>
      <c r="AX437" s="276"/>
      <c r="AY437" s="276"/>
      <c r="AZ437" s="276"/>
      <c r="BA437" s="276"/>
      <c r="BB437" s="276"/>
      <c r="BC437" s="276"/>
      <c r="BD437" s="276"/>
      <c r="BE437" s="276"/>
      <c r="BF437" s="276"/>
      <c r="BG437" s="276"/>
      <c r="BH437" s="276"/>
    </row>
    <row r="438" spans="1:60" s="141" customFormat="1" ht="15" customHeight="1" x14ac:dyDescent="0.2">
      <c r="A438" s="10"/>
      <c r="B438" s="28"/>
      <c r="C438" s="35"/>
      <c r="D438" s="121"/>
      <c r="E438" s="32"/>
      <c r="F438" s="1029"/>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s="276"/>
      <c r="AG438" s="276"/>
      <c r="AH438" s="276"/>
      <c r="AI438" s="276"/>
      <c r="AJ438" s="276"/>
      <c r="AK438" s="276"/>
      <c r="AL438" s="276"/>
      <c r="AM438" s="276"/>
      <c r="AN438" s="276"/>
      <c r="AO438" s="276"/>
      <c r="AP438" s="276"/>
      <c r="AQ438" s="276"/>
      <c r="AR438" s="276"/>
      <c r="AS438" s="276"/>
      <c r="AT438" s="276"/>
      <c r="AU438" s="276"/>
      <c r="AV438" s="276"/>
      <c r="AW438" s="276"/>
      <c r="AX438" s="276"/>
      <c r="AY438" s="276"/>
      <c r="AZ438" s="276"/>
      <c r="BA438" s="276"/>
      <c r="BB438" s="276"/>
      <c r="BC438" s="276"/>
      <c r="BD438" s="276"/>
      <c r="BE438" s="276"/>
      <c r="BF438" s="276"/>
      <c r="BG438" s="276"/>
      <c r="BH438" s="276"/>
    </row>
    <row r="439" spans="1:60" s="141" customFormat="1" ht="15" customHeight="1" x14ac:dyDescent="0.2">
      <c r="A439" s="10"/>
      <c r="B439" s="28"/>
      <c r="C439" s="35"/>
      <c r="D439" s="121"/>
      <c r="E439" s="32"/>
      <c r="F439" s="1029"/>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76"/>
      <c r="AE439" s="276"/>
      <c r="AF439" s="276"/>
      <c r="AG439" s="276"/>
      <c r="AH439" s="276"/>
      <c r="AI439" s="276"/>
      <c r="AJ439" s="276"/>
      <c r="AK439" s="276"/>
      <c r="AL439" s="276"/>
      <c r="AM439" s="276"/>
      <c r="AN439" s="276"/>
      <c r="AO439" s="276"/>
      <c r="AP439" s="276"/>
      <c r="AQ439" s="276"/>
      <c r="AR439" s="276"/>
      <c r="AS439" s="276"/>
      <c r="AT439" s="276"/>
      <c r="AU439" s="276"/>
      <c r="AV439" s="276"/>
      <c r="AW439" s="276"/>
      <c r="AX439" s="276"/>
      <c r="AY439" s="276"/>
      <c r="AZ439" s="276"/>
      <c r="BA439" s="276"/>
      <c r="BB439" s="276"/>
      <c r="BC439" s="276"/>
      <c r="BD439" s="276"/>
      <c r="BE439" s="276"/>
      <c r="BF439" s="276"/>
      <c r="BG439" s="276"/>
      <c r="BH439" s="276"/>
    </row>
    <row r="440" spans="1:60" s="141" customFormat="1" ht="15" customHeight="1" x14ac:dyDescent="0.2">
      <c r="A440" s="10"/>
      <c r="B440" s="28"/>
      <c r="C440" s="35"/>
      <c r="D440" s="121"/>
      <c r="E440" s="32"/>
      <c r="F440" s="1029"/>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276"/>
      <c r="AF440" s="276"/>
      <c r="AG440" s="276"/>
      <c r="AH440" s="276"/>
      <c r="AI440" s="276"/>
      <c r="AJ440" s="276"/>
      <c r="AK440" s="276"/>
      <c r="AL440" s="276"/>
      <c r="AM440" s="276"/>
      <c r="AN440" s="276"/>
      <c r="AO440" s="276"/>
      <c r="AP440" s="276"/>
      <c r="AQ440" s="276"/>
      <c r="AR440" s="276"/>
      <c r="AS440" s="276"/>
      <c r="AT440" s="276"/>
      <c r="AU440" s="276"/>
      <c r="AV440" s="276"/>
      <c r="AW440" s="276"/>
      <c r="AX440" s="276"/>
      <c r="AY440" s="276"/>
      <c r="AZ440" s="276"/>
      <c r="BA440" s="276"/>
      <c r="BB440" s="276"/>
      <c r="BC440" s="276"/>
      <c r="BD440" s="276"/>
      <c r="BE440" s="276"/>
      <c r="BF440" s="276"/>
      <c r="BG440" s="276"/>
      <c r="BH440" s="276"/>
    </row>
    <row r="441" spans="1:60" s="141" customFormat="1" ht="15" customHeight="1" x14ac:dyDescent="0.2">
      <c r="A441" s="10"/>
      <c r="B441" s="28"/>
      <c r="C441" s="35"/>
      <c r="D441" s="121"/>
      <c r="E441" s="32"/>
      <c r="F441" s="1029"/>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6"/>
      <c r="AF441" s="276"/>
      <c r="AG441" s="276"/>
      <c r="AH441" s="276"/>
      <c r="AI441" s="276"/>
      <c r="AJ441" s="276"/>
      <c r="AK441" s="276"/>
      <c r="AL441" s="276"/>
      <c r="AM441" s="276"/>
      <c r="AN441" s="276"/>
      <c r="AO441" s="276"/>
      <c r="AP441" s="276"/>
      <c r="AQ441" s="276"/>
      <c r="AR441" s="276"/>
      <c r="AS441" s="276"/>
      <c r="AT441" s="276"/>
      <c r="AU441" s="276"/>
      <c r="AV441" s="276"/>
      <c r="AW441" s="276"/>
      <c r="AX441" s="276"/>
      <c r="AY441" s="276"/>
      <c r="AZ441" s="276"/>
      <c r="BA441" s="276"/>
      <c r="BB441" s="276"/>
      <c r="BC441" s="276"/>
      <c r="BD441" s="276"/>
      <c r="BE441" s="276"/>
      <c r="BF441" s="276"/>
      <c r="BG441" s="276"/>
      <c r="BH441" s="276"/>
    </row>
    <row r="442" spans="1:60" s="141" customFormat="1" ht="15" customHeight="1" x14ac:dyDescent="0.2">
      <c r="A442" s="10"/>
      <c r="B442" s="28"/>
      <c r="C442" s="35"/>
      <c r="D442" s="121"/>
      <c r="E442" s="32"/>
      <c r="F442" s="1029"/>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276"/>
      <c r="AF442" s="276"/>
      <c r="AG442" s="276"/>
      <c r="AH442" s="276"/>
      <c r="AI442" s="276"/>
      <c r="AJ442" s="276"/>
      <c r="AK442" s="276"/>
      <c r="AL442" s="276"/>
      <c r="AM442" s="276"/>
      <c r="AN442" s="276"/>
      <c r="AO442" s="276"/>
      <c r="AP442" s="276"/>
      <c r="AQ442" s="276"/>
      <c r="AR442" s="276"/>
      <c r="AS442" s="276"/>
      <c r="AT442" s="276"/>
      <c r="AU442" s="276"/>
      <c r="AV442" s="276"/>
      <c r="AW442" s="276"/>
      <c r="AX442" s="276"/>
      <c r="AY442" s="276"/>
      <c r="AZ442" s="276"/>
      <c r="BA442" s="276"/>
      <c r="BB442" s="276"/>
      <c r="BC442" s="276"/>
      <c r="BD442" s="276"/>
      <c r="BE442" s="276"/>
      <c r="BF442" s="276"/>
      <c r="BG442" s="276"/>
      <c r="BH442" s="276"/>
    </row>
    <row r="443" spans="1:60" s="141" customFormat="1" ht="15" customHeight="1" x14ac:dyDescent="0.2">
      <c r="A443" s="10"/>
      <c r="B443" s="28"/>
      <c r="C443" s="35"/>
      <c r="D443" s="121"/>
      <c r="E443" s="32"/>
      <c r="F443" s="1029"/>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76"/>
      <c r="AE443" s="276"/>
      <c r="AF443" s="276"/>
      <c r="AG443" s="276"/>
      <c r="AH443" s="276"/>
      <c r="AI443" s="276"/>
      <c r="AJ443" s="276"/>
      <c r="AK443" s="276"/>
      <c r="AL443" s="276"/>
      <c r="AM443" s="276"/>
      <c r="AN443" s="276"/>
      <c r="AO443" s="276"/>
      <c r="AP443" s="276"/>
      <c r="AQ443" s="276"/>
      <c r="AR443" s="276"/>
      <c r="AS443" s="276"/>
      <c r="AT443" s="276"/>
      <c r="AU443" s="276"/>
      <c r="AV443" s="276"/>
      <c r="AW443" s="276"/>
      <c r="AX443" s="276"/>
      <c r="AY443" s="276"/>
      <c r="AZ443" s="276"/>
      <c r="BA443" s="276"/>
      <c r="BB443" s="276"/>
      <c r="BC443" s="276"/>
      <c r="BD443" s="276"/>
      <c r="BE443" s="276"/>
      <c r="BF443" s="276"/>
      <c r="BG443" s="276"/>
      <c r="BH443" s="276"/>
    </row>
    <row r="444" spans="1:60" s="141" customFormat="1" ht="15" customHeight="1" x14ac:dyDescent="0.2">
      <c r="A444" s="10"/>
      <c r="B444" s="28"/>
      <c r="C444" s="35"/>
      <c r="D444" s="121"/>
      <c r="E444" s="32"/>
      <c r="F444" s="1029"/>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76"/>
      <c r="AE444" s="276"/>
      <c r="AF444" s="276"/>
      <c r="AG444" s="276"/>
      <c r="AH444" s="276"/>
      <c r="AI444" s="276"/>
      <c r="AJ444" s="276"/>
      <c r="AK444" s="276"/>
      <c r="AL444" s="276"/>
      <c r="AM444" s="276"/>
      <c r="AN444" s="276"/>
      <c r="AO444" s="276"/>
      <c r="AP444" s="276"/>
      <c r="AQ444" s="276"/>
      <c r="AR444" s="276"/>
      <c r="AS444" s="276"/>
      <c r="AT444" s="276"/>
      <c r="AU444" s="276"/>
      <c r="AV444" s="276"/>
      <c r="AW444" s="276"/>
      <c r="AX444" s="276"/>
      <c r="AY444" s="276"/>
      <c r="AZ444" s="276"/>
      <c r="BA444" s="276"/>
      <c r="BB444" s="276"/>
      <c r="BC444" s="276"/>
      <c r="BD444" s="276"/>
      <c r="BE444" s="276"/>
      <c r="BF444" s="276"/>
      <c r="BG444" s="276"/>
      <c r="BH444" s="276"/>
    </row>
    <row r="445" spans="1:60" s="141" customFormat="1" ht="15" customHeight="1" x14ac:dyDescent="0.2">
      <c r="A445" s="10"/>
      <c r="B445" s="28"/>
      <c r="C445" s="35"/>
      <c r="D445" s="121"/>
      <c r="E445" s="32"/>
      <c r="F445" s="1029"/>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76"/>
      <c r="AE445" s="276"/>
      <c r="AF445" s="276"/>
      <c r="AG445" s="276"/>
      <c r="AH445" s="276"/>
      <c r="AI445" s="276"/>
      <c r="AJ445" s="276"/>
      <c r="AK445" s="276"/>
      <c r="AL445" s="276"/>
      <c r="AM445" s="276"/>
      <c r="AN445" s="276"/>
      <c r="AO445" s="276"/>
      <c r="AP445" s="276"/>
      <c r="AQ445" s="276"/>
      <c r="AR445" s="276"/>
      <c r="AS445" s="276"/>
      <c r="AT445" s="276"/>
      <c r="AU445" s="276"/>
      <c r="AV445" s="276"/>
      <c r="AW445" s="276"/>
      <c r="AX445" s="276"/>
      <c r="AY445" s="276"/>
      <c r="AZ445" s="276"/>
      <c r="BA445" s="276"/>
      <c r="BB445" s="276"/>
      <c r="BC445" s="276"/>
      <c r="BD445" s="276"/>
      <c r="BE445" s="276"/>
      <c r="BF445" s="276"/>
      <c r="BG445" s="276"/>
      <c r="BH445" s="276"/>
    </row>
    <row r="446" spans="1:60" s="141" customFormat="1" ht="15" customHeight="1" x14ac:dyDescent="0.2">
      <c r="A446" s="10"/>
      <c r="B446" s="28"/>
      <c r="C446" s="35"/>
      <c r="D446" s="121"/>
      <c r="E446" s="32"/>
      <c r="F446" s="1029"/>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76"/>
      <c r="AE446" s="276"/>
      <c r="AF446" s="276"/>
      <c r="AG446" s="276"/>
      <c r="AH446" s="276"/>
      <c r="AI446" s="276"/>
      <c r="AJ446" s="276"/>
      <c r="AK446" s="276"/>
      <c r="AL446" s="276"/>
      <c r="AM446" s="276"/>
      <c r="AN446" s="276"/>
      <c r="AO446" s="276"/>
      <c r="AP446" s="276"/>
      <c r="AQ446" s="276"/>
      <c r="AR446" s="276"/>
      <c r="AS446" s="276"/>
      <c r="AT446" s="276"/>
      <c r="AU446" s="276"/>
      <c r="AV446" s="276"/>
      <c r="AW446" s="276"/>
      <c r="AX446" s="276"/>
      <c r="AY446" s="276"/>
      <c r="AZ446" s="276"/>
      <c r="BA446" s="276"/>
      <c r="BB446" s="276"/>
      <c r="BC446" s="276"/>
      <c r="BD446" s="276"/>
      <c r="BE446" s="276"/>
      <c r="BF446" s="276"/>
      <c r="BG446" s="276"/>
      <c r="BH446" s="276"/>
    </row>
    <row r="447" spans="1:60" s="141" customFormat="1" ht="15" customHeight="1" x14ac:dyDescent="0.2">
      <c r="A447" s="10"/>
      <c r="B447" s="28"/>
      <c r="C447" s="35"/>
      <c r="D447" s="121"/>
      <c r="E447" s="32"/>
      <c r="F447" s="1029"/>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276"/>
      <c r="AF447" s="276"/>
      <c r="AG447" s="276"/>
      <c r="AH447" s="276"/>
      <c r="AI447" s="276"/>
      <c r="AJ447" s="276"/>
      <c r="AK447" s="276"/>
      <c r="AL447" s="276"/>
      <c r="AM447" s="276"/>
      <c r="AN447" s="276"/>
      <c r="AO447" s="276"/>
      <c r="AP447" s="276"/>
      <c r="AQ447" s="276"/>
      <c r="AR447" s="276"/>
      <c r="AS447" s="276"/>
      <c r="AT447" s="276"/>
      <c r="AU447" s="276"/>
      <c r="AV447" s="276"/>
      <c r="AW447" s="276"/>
      <c r="AX447" s="276"/>
      <c r="AY447" s="276"/>
      <c r="AZ447" s="276"/>
      <c r="BA447" s="276"/>
      <c r="BB447" s="276"/>
      <c r="BC447" s="276"/>
      <c r="BD447" s="276"/>
      <c r="BE447" s="276"/>
      <c r="BF447" s="276"/>
      <c r="BG447" s="276"/>
      <c r="BH447" s="276"/>
    </row>
    <row r="448" spans="1:60" s="141" customFormat="1" ht="15" customHeight="1" x14ac:dyDescent="0.2">
      <c r="A448" s="10"/>
      <c r="B448" s="28"/>
      <c r="C448" s="35"/>
      <c r="D448" s="121"/>
      <c r="E448" s="32"/>
      <c r="F448" s="1029"/>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76"/>
      <c r="AE448" s="276"/>
      <c r="AF448" s="276"/>
      <c r="AG448" s="276"/>
      <c r="AH448" s="276"/>
      <c r="AI448" s="276"/>
      <c r="AJ448" s="276"/>
      <c r="AK448" s="276"/>
      <c r="AL448" s="276"/>
      <c r="AM448" s="276"/>
      <c r="AN448" s="276"/>
      <c r="AO448" s="276"/>
      <c r="AP448" s="276"/>
      <c r="AQ448" s="276"/>
      <c r="AR448" s="276"/>
      <c r="AS448" s="276"/>
      <c r="AT448" s="276"/>
      <c r="AU448" s="276"/>
      <c r="AV448" s="276"/>
      <c r="AW448" s="276"/>
      <c r="AX448" s="276"/>
      <c r="AY448" s="276"/>
      <c r="AZ448" s="276"/>
      <c r="BA448" s="276"/>
      <c r="BB448" s="276"/>
      <c r="BC448" s="276"/>
      <c r="BD448" s="276"/>
      <c r="BE448" s="276"/>
      <c r="BF448" s="276"/>
      <c r="BG448" s="276"/>
      <c r="BH448" s="276"/>
    </row>
    <row r="449" spans="1:60" s="141" customFormat="1" ht="15" customHeight="1" x14ac:dyDescent="0.2">
      <c r="A449" s="10"/>
      <c r="B449" s="28"/>
      <c r="C449" s="35"/>
      <c r="D449" s="121"/>
      <c r="E449" s="32"/>
      <c r="F449" s="1029"/>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76"/>
      <c r="AE449" s="276"/>
      <c r="AF449" s="276"/>
      <c r="AG449" s="276"/>
      <c r="AH449" s="276"/>
      <c r="AI449" s="276"/>
      <c r="AJ449" s="276"/>
      <c r="AK449" s="276"/>
      <c r="AL449" s="276"/>
      <c r="AM449" s="276"/>
      <c r="AN449" s="276"/>
      <c r="AO449" s="276"/>
      <c r="AP449" s="276"/>
      <c r="AQ449" s="276"/>
      <c r="AR449" s="276"/>
      <c r="AS449" s="276"/>
      <c r="AT449" s="276"/>
      <c r="AU449" s="276"/>
      <c r="AV449" s="276"/>
      <c r="AW449" s="276"/>
      <c r="AX449" s="276"/>
      <c r="AY449" s="276"/>
      <c r="AZ449" s="276"/>
      <c r="BA449" s="276"/>
      <c r="BB449" s="276"/>
      <c r="BC449" s="276"/>
      <c r="BD449" s="276"/>
      <c r="BE449" s="276"/>
      <c r="BF449" s="276"/>
      <c r="BG449" s="276"/>
      <c r="BH449" s="276"/>
    </row>
    <row r="450" spans="1:60" s="141" customFormat="1" ht="15" customHeight="1" x14ac:dyDescent="0.2">
      <c r="A450" s="10"/>
      <c r="B450" s="28"/>
      <c r="C450" s="35"/>
      <c r="D450" s="121"/>
      <c r="E450" s="32"/>
      <c r="F450" s="1029"/>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276"/>
      <c r="AF450" s="276"/>
      <c r="AG450" s="276"/>
      <c r="AH450" s="276"/>
      <c r="AI450" s="276"/>
      <c r="AJ450" s="276"/>
      <c r="AK450" s="276"/>
      <c r="AL450" s="276"/>
      <c r="AM450" s="276"/>
      <c r="AN450" s="276"/>
      <c r="AO450" s="276"/>
      <c r="AP450" s="276"/>
      <c r="AQ450" s="276"/>
      <c r="AR450" s="276"/>
      <c r="AS450" s="276"/>
      <c r="AT450" s="276"/>
      <c r="AU450" s="276"/>
      <c r="AV450" s="276"/>
      <c r="AW450" s="276"/>
      <c r="AX450" s="276"/>
      <c r="AY450" s="276"/>
      <c r="AZ450" s="276"/>
      <c r="BA450" s="276"/>
      <c r="BB450" s="276"/>
      <c r="BC450" s="276"/>
      <c r="BD450" s="276"/>
      <c r="BE450" s="276"/>
      <c r="BF450" s="276"/>
      <c r="BG450" s="276"/>
      <c r="BH450" s="276"/>
    </row>
    <row r="451" spans="1:60" s="141" customFormat="1" ht="15" customHeight="1" x14ac:dyDescent="0.2">
      <c r="A451" s="10"/>
      <c r="B451" s="28"/>
      <c r="C451" s="35"/>
      <c r="D451" s="121"/>
      <c r="E451" s="32"/>
      <c r="F451" s="1029"/>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276"/>
      <c r="AF451" s="276"/>
      <c r="AG451" s="276"/>
      <c r="AH451" s="276"/>
      <c r="AI451" s="276"/>
      <c r="AJ451" s="276"/>
      <c r="AK451" s="276"/>
      <c r="AL451" s="276"/>
      <c r="AM451" s="276"/>
      <c r="AN451" s="276"/>
      <c r="AO451" s="276"/>
      <c r="AP451" s="276"/>
      <c r="AQ451" s="276"/>
      <c r="AR451" s="276"/>
      <c r="AS451" s="276"/>
      <c r="AT451" s="276"/>
      <c r="AU451" s="276"/>
      <c r="AV451" s="276"/>
      <c r="AW451" s="276"/>
      <c r="AX451" s="276"/>
      <c r="AY451" s="276"/>
      <c r="AZ451" s="276"/>
      <c r="BA451" s="276"/>
      <c r="BB451" s="276"/>
      <c r="BC451" s="276"/>
      <c r="BD451" s="276"/>
      <c r="BE451" s="276"/>
      <c r="BF451" s="276"/>
      <c r="BG451" s="276"/>
      <c r="BH451" s="276"/>
    </row>
    <row r="452" spans="1:60" s="141" customFormat="1" ht="15" customHeight="1" x14ac:dyDescent="0.2">
      <c r="A452" s="10"/>
      <c r="B452" s="28"/>
      <c r="C452" s="35"/>
      <c r="D452" s="121"/>
      <c r="E452" s="32"/>
      <c r="F452" s="1029"/>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76"/>
      <c r="AE452" s="276"/>
      <c r="AF452" s="276"/>
      <c r="AG452" s="276"/>
      <c r="AH452" s="276"/>
      <c r="AI452" s="276"/>
      <c r="AJ452" s="276"/>
      <c r="AK452" s="276"/>
      <c r="AL452" s="276"/>
      <c r="AM452" s="276"/>
      <c r="AN452" s="276"/>
      <c r="AO452" s="276"/>
      <c r="AP452" s="276"/>
      <c r="AQ452" s="276"/>
      <c r="AR452" s="276"/>
      <c r="AS452" s="276"/>
      <c r="AT452" s="276"/>
      <c r="AU452" s="276"/>
      <c r="AV452" s="276"/>
      <c r="AW452" s="276"/>
      <c r="AX452" s="276"/>
      <c r="AY452" s="276"/>
      <c r="AZ452" s="276"/>
      <c r="BA452" s="276"/>
      <c r="BB452" s="276"/>
      <c r="BC452" s="276"/>
      <c r="BD452" s="276"/>
      <c r="BE452" s="276"/>
      <c r="BF452" s="276"/>
      <c r="BG452" s="276"/>
      <c r="BH452" s="276"/>
    </row>
    <row r="453" spans="1:60" s="141" customFormat="1" ht="15" customHeight="1" x14ac:dyDescent="0.2">
      <c r="A453" s="10"/>
      <c r="B453" s="28"/>
      <c r="C453" s="35"/>
      <c r="D453" s="121"/>
      <c r="E453" s="32"/>
      <c r="F453" s="1029"/>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276"/>
      <c r="AF453" s="276"/>
      <c r="AG453" s="276"/>
      <c r="AH453" s="276"/>
      <c r="AI453" s="276"/>
      <c r="AJ453" s="276"/>
      <c r="AK453" s="276"/>
      <c r="AL453" s="276"/>
      <c r="AM453" s="276"/>
      <c r="AN453" s="276"/>
      <c r="AO453" s="276"/>
      <c r="AP453" s="276"/>
      <c r="AQ453" s="276"/>
      <c r="AR453" s="276"/>
      <c r="AS453" s="276"/>
      <c r="AT453" s="276"/>
      <c r="AU453" s="276"/>
      <c r="AV453" s="276"/>
      <c r="AW453" s="276"/>
      <c r="AX453" s="276"/>
      <c r="AY453" s="276"/>
      <c r="AZ453" s="276"/>
      <c r="BA453" s="276"/>
      <c r="BB453" s="276"/>
      <c r="BC453" s="276"/>
      <c r="BD453" s="276"/>
      <c r="BE453" s="276"/>
      <c r="BF453" s="276"/>
      <c r="BG453" s="276"/>
      <c r="BH453" s="276"/>
    </row>
    <row r="454" spans="1:60" s="141" customFormat="1" ht="15" customHeight="1" x14ac:dyDescent="0.2">
      <c r="A454" s="10"/>
      <c r="B454" s="28"/>
      <c r="C454" s="35"/>
      <c r="D454" s="121"/>
      <c r="E454" s="32"/>
      <c r="F454" s="1029"/>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276"/>
      <c r="AE454" s="276"/>
      <c r="AF454" s="276"/>
      <c r="AG454" s="276"/>
      <c r="AH454" s="276"/>
      <c r="AI454" s="276"/>
      <c r="AJ454" s="276"/>
      <c r="AK454" s="276"/>
      <c r="AL454" s="276"/>
      <c r="AM454" s="276"/>
      <c r="AN454" s="276"/>
      <c r="AO454" s="276"/>
      <c r="AP454" s="276"/>
      <c r="AQ454" s="276"/>
      <c r="AR454" s="276"/>
      <c r="AS454" s="276"/>
      <c r="AT454" s="276"/>
      <c r="AU454" s="276"/>
      <c r="AV454" s="276"/>
      <c r="AW454" s="276"/>
      <c r="AX454" s="276"/>
      <c r="AY454" s="276"/>
      <c r="AZ454" s="276"/>
      <c r="BA454" s="276"/>
      <c r="BB454" s="276"/>
      <c r="BC454" s="276"/>
      <c r="BD454" s="276"/>
      <c r="BE454" s="276"/>
      <c r="BF454" s="276"/>
      <c r="BG454" s="276"/>
      <c r="BH454" s="276"/>
    </row>
    <row r="455" spans="1:60" s="141" customFormat="1" ht="15" customHeight="1" x14ac:dyDescent="0.2">
      <c r="A455" s="10"/>
      <c r="B455" s="28"/>
      <c r="C455" s="35"/>
      <c r="D455" s="121"/>
      <c r="E455" s="32"/>
      <c r="F455" s="1029"/>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276"/>
      <c r="AE455" s="276"/>
      <c r="AF455" s="276"/>
      <c r="AG455" s="276"/>
      <c r="AH455" s="276"/>
      <c r="AI455" s="276"/>
      <c r="AJ455" s="276"/>
      <c r="AK455" s="276"/>
      <c r="AL455" s="276"/>
      <c r="AM455" s="276"/>
      <c r="AN455" s="276"/>
      <c r="AO455" s="276"/>
      <c r="AP455" s="276"/>
      <c r="AQ455" s="276"/>
      <c r="AR455" s="276"/>
      <c r="AS455" s="276"/>
      <c r="AT455" s="276"/>
      <c r="AU455" s="276"/>
      <c r="AV455" s="276"/>
      <c r="AW455" s="276"/>
      <c r="AX455" s="276"/>
      <c r="AY455" s="276"/>
      <c r="AZ455" s="276"/>
      <c r="BA455" s="276"/>
      <c r="BB455" s="276"/>
      <c r="BC455" s="276"/>
      <c r="BD455" s="276"/>
      <c r="BE455" s="276"/>
      <c r="BF455" s="276"/>
      <c r="BG455" s="276"/>
      <c r="BH455" s="276"/>
    </row>
    <row r="456" spans="1:60" s="141" customFormat="1" ht="15" customHeight="1" x14ac:dyDescent="0.2">
      <c r="A456" s="10"/>
      <c r="B456" s="28"/>
      <c r="C456" s="35"/>
      <c r="D456" s="121"/>
      <c r="E456" s="32"/>
      <c r="F456" s="1029"/>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276"/>
      <c r="AF456" s="276"/>
      <c r="AG456" s="276"/>
      <c r="AH456" s="276"/>
      <c r="AI456" s="276"/>
      <c r="AJ456" s="276"/>
      <c r="AK456" s="276"/>
      <c r="AL456" s="276"/>
      <c r="AM456" s="276"/>
      <c r="AN456" s="276"/>
      <c r="AO456" s="276"/>
      <c r="AP456" s="276"/>
      <c r="AQ456" s="276"/>
      <c r="AR456" s="276"/>
      <c r="AS456" s="276"/>
      <c r="AT456" s="276"/>
      <c r="AU456" s="276"/>
      <c r="AV456" s="276"/>
      <c r="AW456" s="276"/>
      <c r="AX456" s="276"/>
      <c r="AY456" s="276"/>
      <c r="AZ456" s="276"/>
      <c r="BA456" s="276"/>
      <c r="BB456" s="276"/>
      <c r="BC456" s="276"/>
      <c r="BD456" s="276"/>
      <c r="BE456" s="276"/>
      <c r="BF456" s="276"/>
      <c r="BG456" s="276"/>
      <c r="BH456" s="276"/>
    </row>
    <row r="457" spans="1:60" s="141" customFormat="1" ht="15" customHeight="1" x14ac:dyDescent="0.2">
      <c r="A457" s="10"/>
      <c r="B457" s="28"/>
      <c r="C457" s="35"/>
      <c r="D457" s="121"/>
      <c r="E457" s="32"/>
      <c r="F457" s="1029"/>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76"/>
      <c r="AE457" s="276"/>
      <c r="AF457" s="276"/>
      <c r="AG457" s="276"/>
      <c r="AH457" s="276"/>
      <c r="AI457" s="276"/>
      <c r="AJ457" s="276"/>
      <c r="AK457" s="276"/>
      <c r="AL457" s="276"/>
      <c r="AM457" s="276"/>
      <c r="AN457" s="276"/>
      <c r="AO457" s="276"/>
      <c r="AP457" s="276"/>
      <c r="AQ457" s="276"/>
      <c r="AR457" s="276"/>
      <c r="AS457" s="276"/>
      <c r="AT457" s="276"/>
      <c r="AU457" s="276"/>
      <c r="AV457" s="276"/>
      <c r="AW457" s="276"/>
      <c r="AX457" s="276"/>
      <c r="AY457" s="276"/>
      <c r="AZ457" s="276"/>
      <c r="BA457" s="276"/>
      <c r="BB457" s="276"/>
      <c r="BC457" s="276"/>
      <c r="BD457" s="276"/>
      <c r="BE457" s="276"/>
      <c r="BF457" s="276"/>
      <c r="BG457" s="276"/>
      <c r="BH457" s="276"/>
    </row>
    <row r="458" spans="1:60" s="141" customFormat="1" ht="15" customHeight="1" x14ac:dyDescent="0.25">
      <c r="A458" s="1171" t="s">
        <v>0</v>
      </c>
      <c r="B458" s="1171"/>
      <c r="C458" s="1171"/>
      <c r="D458" s="1171"/>
      <c r="E458" s="1171"/>
      <c r="F458" s="1171"/>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76"/>
      <c r="AE458" s="276"/>
      <c r="AF458" s="276"/>
      <c r="AG458" s="276"/>
      <c r="AH458" s="276"/>
      <c r="AI458" s="276"/>
      <c r="AJ458" s="276"/>
      <c r="AK458" s="276"/>
      <c r="AL458" s="276"/>
      <c r="AM458" s="276"/>
      <c r="AN458" s="276"/>
      <c r="AO458" s="276"/>
      <c r="AP458" s="276"/>
      <c r="AQ458" s="276"/>
      <c r="AR458" s="276"/>
      <c r="AS458" s="276"/>
      <c r="AT458" s="276"/>
      <c r="AU458" s="276"/>
      <c r="AV458" s="276"/>
      <c r="AW458" s="276"/>
      <c r="AX458" s="276"/>
      <c r="AY458" s="276"/>
      <c r="AZ458" s="276"/>
      <c r="BA458" s="276"/>
      <c r="BB458" s="276"/>
      <c r="BC458" s="276"/>
      <c r="BD458" s="276"/>
      <c r="BE458" s="276"/>
      <c r="BF458" s="276"/>
      <c r="BG458" s="276"/>
      <c r="BH458" s="276"/>
    </row>
    <row r="459" spans="1:60" s="141" customFormat="1" ht="15" customHeight="1" x14ac:dyDescent="0.25">
      <c r="A459" s="1171" t="s">
        <v>1</v>
      </c>
      <c r="B459" s="1171"/>
      <c r="C459" s="1171"/>
      <c r="D459" s="1171"/>
      <c r="E459" s="1171"/>
      <c r="F459" s="1171"/>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76"/>
      <c r="AE459" s="276"/>
      <c r="AF459" s="276"/>
      <c r="AG459" s="276"/>
      <c r="AH459" s="276"/>
      <c r="AI459" s="276"/>
      <c r="AJ459" s="276"/>
      <c r="AK459" s="276"/>
      <c r="AL459" s="276"/>
      <c r="AM459" s="276"/>
      <c r="AN459" s="276"/>
      <c r="AO459" s="276"/>
      <c r="AP459" s="276"/>
      <c r="AQ459" s="276"/>
      <c r="AR459" s="276"/>
      <c r="AS459" s="276"/>
      <c r="AT459" s="276"/>
      <c r="AU459" s="276"/>
      <c r="AV459" s="276"/>
      <c r="AW459" s="276"/>
      <c r="AX459" s="276"/>
      <c r="AY459" s="276"/>
      <c r="AZ459" s="276"/>
      <c r="BA459" s="276"/>
      <c r="BB459" s="276"/>
      <c r="BC459" s="276"/>
      <c r="BD459" s="276"/>
      <c r="BE459" s="276"/>
      <c r="BF459" s="276"/>
      <c r="BG459" s="276"/>
      <c r="BH459" s="276"/>
    </row>
    <row r="460" spans="1:60" s="141" customFormat="1" ht="15" customHeight="1" x14ac:dyDescent="0.25">
      <c r="A460" s="1173" t="s">
        <v>15867</v>
      </c>
      <c r="B460" s="1173"/>
      <c r="C460" s="1173"/>
      <c r="D460" s="1173"/>
      <c r="E460" s="1173"/>
      <c r="F460" s="1173"/>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76"/>
      <c r="AE460" s="276"/>
      <c r="AF460" s="276"/>
      <c r="AG460" s="276"/>
      <c r="AH460" s="276"/>
      <c r="AI460" s="276"/>
      <c r="AJ460" s="276"/>
      <c r="AK460" s="276"/>
      <c r="AL460" s="276"/>
      <c r="AM460" s="276"/>
      <c r="AN460" s="276"/>
      <c r="AO460" s="276"/>
      <c r="AP460" s="276"/>
      <c r="AQ460" s="276"/>
      <c r="AR460" s="276"/>
      <c r="AS460" s="276"/>
      <c r="AT460" s="276"/>
      <c r="AU460" s="276"/>
      <c r="AV460" s="276"/>
      <c r="AW460" s="276"/>
      <c r="AX460" s="276"/>
      <c r="AY460" s="276"/>
      <c r="AZ460" s="276"/>
      <c r="BA460" s="276"/>
      <c r="BB460" s="276"/>
      <c r="BC460" s="276"/>
      <c r="BD460" s="276"/>
      <c r="BE460" s="276"/>
      <c r="BF460" s="276"/>
      <c r="BG460" s="276"/>
      <c r="BH460" s="276"/>
    </row>
    <row r="461" spans="1:60" s="141" customFormat="1" ht="15" customHeight="1" x14ac:dyDescent="0.25">
      <c r="A461" s="1173" t="s">
        <v>2</v>
      </c>
      <c r="B461" s="1173"/>
      <c r="C461" s="1173"/>
      <c r="D461" s="1173"/>
      <c r="E461" s="1173"/>
      <c r="F461" s="1173"/>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76"/>
      <c r="AE461" s="276"/>
      <c r="AF461" s="276"/>
      <c r="AG461" s="276"/>
      <c r="AH461" s="276"/>
      <c r="AI461" s="276"/>
      <c r="AJ461" s="276"/>
      <c r="AK461" s="276"/>
      <c r="AL461" s="276"/>
      <c r="AM461" s="276"/>
      <c r="AN461" s="276"/>
      <c r="AO461" s="276"/>
      <c r="AP461" s="276"/>
      <c r="AQ461" s="276"/>
      <c r="AR461" s="276"/>
      <c r="AS461" s="276"/>
      <c r="AT461" s="276"/>
      <c r="AU461" s="276"/>
      <c r="AV461" s="276"/>
      <c r="AW461" s="276"/>
      <c r="AX461" s="276"/>
      <c r="AY461" s="276"/>
      <c r="AZ461" s="276"/>
      <c r="BA461" s="276"/>
      <c r="BB461" s="276"/>
      <c r="BC461" s="276"/>
      <c r="BD461" s="276"/>
      <c r="BE461" s="276"/>
      <c r="BF461" s="276"/>
      <c r="BG461" s="276"/>
      <c r="BH461" s="276"/>
    </row>
    <row r="462" spans="1:60" s="141" customFormat="1" ht="15" customHeight="1" x14ac:dyDescent="0.25">
      <c r="A462" s="626"/>
      <c r="B462" s="627"/>
      <c r="C462" s="628"/>
      <c r="D462" s="629"/>
      <c r="E462" s="630"/>
      <c r="F462" s="631"/>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276"/>
      <c r="AF462" s="276"/>
      <c r="AG462" s="276"/>
      <c r="AH462" s="276"/>
      <c r="AI462" s="276"/>
      <c r="AJ462" s="276"/>
      <c r="AK462" s="276"/>
      <c r="AL462" s="276"/>
      <c r="AM462" s="276"/>
      <c r="AN462" s="276"/>
      <c r="AO462" s="276"/>
      <c r="AP462" s="276"/>
      <c r="AQ462" s="276"/>
      <c r="AR462" s="276"/>
      <c r="AS462" s="276"/>
      <c r="AT462" s="276"/>
      <c r="AU462" s="276"/>
      <c r="AV462" s="276"/>
      <c r="AW462" s="276"/>
      <c r="AX462" s="276"/>
      <c r="AY462" s="276"/>
      <c r="AZ462" s="276"/>
      <c r="BA462" s="276"/>
      <c r="BB462" s="276"/>
      <c r="BC462" s="276"/>
      <c r="BD462" s="276"/>
      <c r="BE462" s="276"/>
      <c r="BF462" s="276"/>
      <c r="BG462" s="276"/>
      <c r="BH462" s="276"/>
    </row>
    <row r="463" spans="1:60" s="141" customFormat="1" ht="15" customHeight="1" x14ac:dyDescent="0.2">
      <c r="A463" s="1309" t="s">
        <v>17</v>
      </c>
      <c r="B463" s="1309"/>
      <c r="C463" s="1309"/>
      <c r="D463" s="1309"/>
      <c r="E463" s="1309"/>
      <c r="F463" s="1309"/>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76"/>
      <c r="AE463" s="276"/>
      <c r="AF463" s="276"/>
      <c r="AG463" s="276"/>
      <c r="AH463" s="276"/>
      <c r="AI463" s="276"/>
      <c r="AJ463" s="276"/>
      <c r="AK463" s="276"/>
      <c r="AL463" s="276"/>
      <c r="AM463" s="276"/>
      <c r="AN463" s="276"/>
      <c r="AO463" s="276"/>
      <c r="AP463" s="276"/>
      <c r="AQ463" s="276"/>
      <c r="AR463" s="276"/>
      <c r="AS463" s="276"/>
      <c r="AT463" s="276"/>
      <c r="AU463" s="276"/>
      <c r="AV463" s="276"/>
      <c r="AW463" s="276"/>
      <c r="AX463" s="276"/>
      <c r="AY463" s="276"/>
      <c r="AZ463" s="276"/>
      <c r="BA463" s="276"/>
      <c r="BB463" s="276"/>
      <c r="BC463" s="276"/>
      <c r="BD463" s="276"/>
      <c r="BE463" s="276"/>
      <c r="BF463" s="276"/>
      <c r="BG463" s="276"/>
      <c r="BH463" s="276"/>
    </row>
    <row r="464" spans="1:60" s="141" customFormat="1" ht="15" customHeight="1" x14ac:dyDescent="0.2">
      <c r="A464" s="1309" t="s">
        <v>4</v>
      </c>
      <c r="B464" s="1309"/>
      <c r="C464" s="1309"/>
      <c r="D464" s="1309"/>
      <c r="E464" s="1309"/>
      <c r="F464" s="726">
        <v>14135421.960000001</v>
      </c>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76"/>
      <c r="AE464" s="276"/>
      <c r="AF464" s="276"/>
      <c r="AG464" s="276"/>
      <c r="AH464" s="276"/>
      <c r="AI464" s="276"/>
      <c r="AJ464" s="276"/>
      <c r="AK464" s="276"/>
      <c r="AL464" s="276"/>
      <c r="AM464" s="276"/>
      <c r="AN464" s="276"/>
      <c r="AO464" s="276"/>
      <c r="AP464" s="276"/>
      <c r="AQ464" s="276"/>
      <c r="AR464" s="276"/>
      <c r="AS464" s="276"/>
      <c r="AT464" s="276"/>
      <c r="AU464" s="276"/>
      <c r="AV464" s="276"/>
      <c r="AW464" s="276"/>
      <c r="AX464" s="276"/>
      <c r="AY464" s="276"/>
      <c r="AZ464" s="276"/>
      <c r="BA464" s="276"/>
      <c r="BB464" s="276"/>
      <c r="BC464" s="276"/>
      <c r="BD464" s="276"/>
      <c r="BE464" s="276"/>
      <c r="BF464" s="276"/>
      <c r="BG464" s="276"/>
      <c r="BH464" s="276"/>
    </row>
    <row r="465" spans="1:60" s="141" customFormat="1" ht="15" customHeight="1" x14ac:dyDescent="0.2">
      <c r="A465" s="1151" t="s">
        <v>5</v>
      </c>
      <c r="B465" s="1151" t="s">
        <v>6</v>
      </c>
      <c r="C465" s="1151" t="s">
        <v>18</v>
      </c>
      <c r="D465" s="1151" t="s">
        <v>8</v>
      </c>
      <c r="E465" s="1151" t="s">
        <v>9</v>
      </c>
      <c r="F465" s="1151" t="s">
        <v>6181</v>
      </c>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76"/>
      <c r="AE465" s="276"/>
      <c r="AF465" s="276"/>
      <c r="AG465" s="276"/>
      <c r="AH465" s="276"/>
      <c r="AI465" s="276"/>
      <c r="AJ465" s="276"/>
      <c r="AK465" s="276"/>
      <c r="AL465" s="276"/>
      <c r="AM465" s="276"/>
      <c r="AN465" s="276"/>
      <c r="AO465" s="276"/>
      <c r="AP465" s="276"/>
      <c r="AQ465" s="276"/>
      <c r="AR465" s="276"/>
      <c r="AS465" s="276"/>
      <c r="AT465" s="276"/>
      <c r="AU465" s="276"/>
      <c r="AV465" s="276"/>
      <c r="AW465" s="276"/>
      <c r="AX465" s="276"/>
      <c r="AY465" s="276"/>
      <c r="AZ465" s="276"/>
      <c r="BA465" s="276"/>
      <c r="BB465" s="276"/>
      <c r="BC465" s="276"/>
      <c r="BD465" s="276"/>
      <c r="BE465" s="276"/>
      <c r="BF465" s="276"/>
      <c r="BG465" s="276"/>
      <c r="BH465" s="276"/>
    </row>
    <row r="466" spans="1:60" s="141" customFormat="1" ht="15" customHeight="1" x14ac:dyDescent="0.2">
      <c r="A466" s="615"/>
      <c r="B466" s="359"/>
      <c r="C466" s="616" t="s">
        <v>387</v>
      </c>
      <c r="D466" s="715">
        <v>174740.93</v>
      </c>
      <c r="E466" s="447"/>
      <c r="F466" s="619">
        <f>F464+D466</f>
        <v>14310162.890000001</v>
      </c>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76"/>
      <c r="AE466" s="276"/>
      <c r="AF466" s="276"/>
      <c r="AG466" s="276"/>
      <c r="AH466" s="276"/>
      <c r="AI466" s="276"/>
      <c r="AJ466" s="276"/>
      <c r="AK466" s="276"/>
      <c r="AL466" s="276"/>
      <c r="AM466" s="276"/>
      <c r="AN466" s="276"/>
      <c r="AO466" s="276"/>
      <c r="AP466" s="276"/>
      <c r="AQ466" s="276"/>
      <c r="AR466" s="276"/>
      <c r="AS466" s="276"/>
      <c r="AT466" s="276"/>
      <c r="AU466" s="276"/>
      <c r="AV466" s="276"/>
      <c r="AW466" s="276"/>
      <c r="AX466" s="276"/>
      <c r="AY466" s="276"/>
      <c r="AZ466" s="276"/>
      <c r="BA466" s="276"/>
      <c r="BB466" s="276"/>
      <c r="BC466" s="276"/>
      <c r="BD466" s="276"/>
      <c r="BE466" s="276"/>
      <c r="BF466" s="276"/>
      <c r="BG466" s="276"/>
      <c r="BH466" s="276"/>
    </row>
    <row r="467" spans="1:60" s="141" customFormat="1" ht="15" customHeight="1" x14ac:dyDescent="0.2">
      <c r="A467" s="87"/>
      <c r="B467" s="1"/>
      <c r="C467" s="2" t="s">
        <v>19</v>
      </c>
      <c r="D467" s="716">
        <v>223000000</v>
      </c>
      <c r="E467" s="40"/>
      <c r="F467" s="619">
        <f>F466+D467</f>
        <v>237310162.88999999</v>
      </c>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76"/>
      <c r="AE467" s="276"/>
      <c r="AF467" s="276"/>
      <c r="AG467" s="276"/>
      <c r="AH467" s="276"/>
      <c r="AI467" s="276"/>
      <c r="AJ467" s="276"/>
      <c r="AK467" s="276"/>
      <c r="AL467" s="276"/>
      <c r="AM467" s="276"/>
      <c r="AN467" s="276"/>
      <c r="AO467" s="276"/>
      <c r="AP467" s="276"/>
      <c r="AQ467" s="276"/>
      <c r="AR467" s="276"/>
      <c r="AS467" s="276"/>
      <c r="AT467" s="276"/>
      <c r="AU467" s="276"/>
      <c r="AV467" s="276"/>
      <c r="AW467" s="276"/>
      <c r="AX467" s="276"/>
      <c r="AY467" s="276"/>
      <c r="AZ467" s="276"/>
      <c r="BA467" s="276"/>
      <c r="BB467" s="276"/>
      <c r="BC467" s="276"/>
      <c r="BD467" s="276"/>
      <c r="BE467" s="276"/>
      <c r="BF467" s="276"/>
      <c r="BG467" s="276"/>
      <c r="BH467" s="276"/>
    </row>
    <row r="468" spans="1:60" s="141" customFormat="1" ht="15" customHeight="1" x14ac:dyDescent="0.2">
      <c r="A468" s="87"/>
      <c r="B468" s="1"/>
      <c r="C468" s="2" t="s">
        <v>19</v>
      </c>
      <c r="D468" s="716"/>
      <c r="E468" s="40">
        <v>9181834.3300000001</v>
      </c>
      <c r="F468" s="619">
        <f>F467-E468</f>
        <v>228128328.55999997</v>
      </c>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76"/>
      <c r="AE468" s="276"/>
      <c r="AF468" s="276"/>
      <c r="AG468" s="276"/>
      <c r="AH468" s="276"/>
      <c r="AI468" s="276"/>
      <c r="AJ468" s="276"/>
      <c r="AK468" s="276"/>
      <c r="AL468" s="276"/>
      <c r="AM468" s="276"/>
      <c r="AN468" s="276"/>
      <c r="AO468" s="276"/>
      <c r="AP468" s="276"/>
      <c r="AQ468" s="276"/>
      <c r="AR468" s="276"/>
      <c r="AS468" s="276"/>
      <c r="AT468" s="276"/>
      <c r="AU468" s="276"/>
      <c r="AV468" s="276"/>
      <c r="AW468" s="276"/>
      <c r="AX468" s="276"/>
      <c r="AY468" s="276"/>
      <c r="AZ468" s="276"/>
      <c r="BA468" s="276"/>
      <c r="BB468" s="276"/>
      <c r="BC468" s="276"/>
      <c r="BD468" s="276"/>
      <c r="BE468" s="276"/>
      <c r="BF468" s="276"/>
      <c r="BG468" s="276"/>
      <c r="BH468" s="276"/>
    </row>
    <row r="469" spans="1:60" s="141" customFormat="1" ht="15" customHeight="1" x14ac:dyDescent="0.2">
      <c r="A469" s="87"/>
      <c r="B469" s="1"/>
      <c r="C469" s="2" t="s">
        <v>20</v>
      </c>
      <c r="D469" s="716">
        <v>178854.73</v>
      </c>
      <c r="E469" s="717"/>
      <c r="F469" s="619">
        <f>F468+D469</f>
        <v>228307183.28999996</v>
      </c>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76"/>
      <c r="AE469" s="276"/>
      <c r="AF469" s="276"/>
      <c r="AG469" s="276"/>
      <c r="AH469" s="276"/>
      <c r="AI469" s="276"/>
      <c r="AJ469" s="276"/>
      <c r="AK469" s="276"/>
      <c r="AL469" s="276"/>
      <c r="AM469" s="276"/>
      <c r="AN469" s="276"/>
      <c r="AO469" s="276"/>
      <c r="AP469" s="276"/>
      <c r="AQ469" s="276"/>
      <c r="AR469" s="276"/>
      <c r="AS469" s="276"/>
      <c r="AT469" s="276"/>
      <c r="AU469" s="276"/>
      <c r="AV469" s="276"/>
      <c r="AW469" s="276"/>
      <c r="AX469" s="276"/>
      <c r="AY469" s="276"/>
      <c r="AZ469" s="276"/>
      <c r="BA469" s="276"/>
      <c r="BB469" s="276"/>
      <c r="BC469" s="276"/>
      <c r="BD469" s="276"/>
      <c r="BE469" s="276"/>
      <c r="BF469" s="276"/>
      <c r="BG469" s="276"/>
      <c r="BH469" s="276"/>
    </row>
    <row r="470" spans="1:60" s="141" customFormat="1" ht="15" customHeight="1" x14ac:dyDescent="0.2">
      <c r="A470" s="87"/>
      <c r="B470" s="1"/>
      <c r="C470" s="530" t="s">
        <v>2479</v>
      </c>
      <c r="D470" s="717"/>
      <c r="E470" s="717">
        <v>262052.54</v>
      </c>
      <c r="F470" s="619">
        <f>F469-E470</f>
        <v>228045130.74999997</v>
      </c>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276"/>
      <c r="AF470" s="276"/>
      <c r="AG470" s="276"/>
      <c r="AH470" s="276"/>
      <c r="AI470" s="276"/>
      <c r="AJ470" s="276"/>
      <c r="AK470" s="276"/>
      <c r="AL470" s="276"/>
      <c r="AM470" s="276"/>
      <c r="AN470" s="276"/>
      <c r="AO470" s="276"/>
      <c r="AP470" s="276"/>
      <c r="AQ470" s="276"/>
      <c r="AR470" s="276"/>
      <c r="AS470" s="276"/>
      <c r="AT470" s="276"/>
      <c r="AU470" s="276"/>
      <c r="AV470" s="276"/>
      <c r="AW470" s="276"/>
      <c r="AX470" s="276"/>
      <c r="AY470" s="276"/>
      <c r="AZ470" s="276"/>
      <c r="BA470" s="276"/>
      <c r="BB470" s="276"/>
      <c r="BC470" s="276"/>
      <c r="BD470" s="276"/>
      <c r="BE470" s="276"/>
      <c r="BF470" s="276"/>
      <c r="BG470" s="276"/>
      <c r="BH470" s="276"/>
    </row>
    <row r="471" spans="1:60" s="141" customFormat="1" ht="15" customHeight="1" x14ac:dyDescent="0.2">
      <c r="A471" s="87"/>
      <c r="B471" s="1"/>
      <c r="C471" s="530" t="s">
        <v>2994</v>
      </c>
      <c r="D471" s="717"/>
      <c r="E471" s="717">
        <v>0.01</v>
      </c>
      <c r="F471" s="619">
        <f>F470-E471</f>
        <v>228045130.73999998</v>
      </c>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276"/>
      <c r="AF471" s="276"/>
      <c r="AG471" s="276"/>
      <c r="AH471" s="276"/>
      <c r="AI471" s="276"/>
      <c r="AJ471" s="276"/>
      <c r="AK471" s="276"/>
      <c r="AL471" s="276"/>
      <c r="AM471" s="276"/>
      <c r="AN471" s="276"/>
      <c r="AO471" s="276"/>
      <c r="AP471" s="276"/>
      <c r="AQ471" s="276"/>
      <c r="AR471" s="276"/>
      <c r="AS471" s="276"/>
      <c r="AT471" s="276"/>
      <c r="AU471" s="276"/>
      <c r="AV471" s="276"/>
      <c r="AW471" s="276"/>
      <c r="AX471" s="276"/>
      <c r="AY471" s="276"/>
      <c r="AZ471" s="276"/>
      <c r="BA471" s="276"/>
      <c r="BB471" s="276"/>
      <c r="BC471" s="276"/>
      <c r="BD471" s="276"/>
      <c r="BE471" s="276"/>
      <c r="BF471" s="276"/>
      <c r="BG471" s="276"/>
      <c r="BH471" s="276"/>
    </row>
    <row r="472" spans="1:60" s="141" customFormat="1" ht="15" customHeight="1" x14ac:dyDescent="0.2">
      <c r="A472" s="87"/>
      <c r="B472" s="1"/>
      <c r="C472" s="530" t="s">
        <v>16785</v>
      </c>
      <c r="D472" s="717"/>
      <c r="E472" s="717">
        <v>0.01</v>
      </c>
      <c r="F472" s="619">
        <f>F471-E472</f>
        <v>228045130.72999999</v>
      </c>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76"/>
      <c r="AE472" s="276"/>
      <c r="AF472" s="276"/>
      <c r="AG472" s="276"/>
      <c r="AH472" s="276"/>
      <c r="AI472" s="276"/>
      <c r="AJ472" s="276"/>
      <c r="AK472" s="276"/>
      <c r="AL472" s="276"/>
      <c r="AM472" s="276"/>
      <c r="AN472" s="276"/>
      <c r="AO472" s="276"/>
      <c r="AP472" s="276"/>
      <c r="AQ472" s="276"/>
      <c r="AR472" s="276"/>
      <c r="AS472" s="276"/>
      <c r="AT472" s="276"/>
      <c r="AU472" s="276"/>
      <c r="AV472" s="276"/>
      <c r="AW472" s="276"/>
      <c r="AX472" s="276"/>
      <c r="AY472" s="276"/>
      <c r="AZ472" s="276"/>
      <c r="BA472" s="276"/>
      <c r="BB472" s="276"/>
      <c r="BC472" s="276"/>
      <c r="BD472" s="276"/>
      <c r="BE472" s="276"/>
      <c r="BF472" s="276"/>
      <c r="BG472" s="276"/>
      <c r="BH472" s="276"/>
    </row>
    <row r="473" spans="1:60" s="141" customFormat="1" ht="15" customHeight="1" x14ac:dyDescent="0.2">
      <c r="A473" s="87"/>
      <c r="B473" s="1"/>
      <c r="C473" s="2" t="s">
        <v>1090</v>
      </c>
      <c r="D473" s="717"/>
      <c r="E473" s="763">
        <v>1387.56</v>
      </c>
      <c r="F473" s="619">
        <f>F472-E473</f>
        <v>228043743.16999999</v>
      </c>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76"/>
      <c r="AE473" s="276"/>
      <c r="AF473" s="276"/>
      <c r="AG473" s="276"/>
      <c r="AH473" s="276"/>
      <c r="AI473" s="276"/>
      <c r="AJ473" s="276"/>
      <c r="AK473" s="276"/>
      <c r="AL473" s="276"/>
      <c r="AM473" s="276"/>
      <c r="AN473" s="276"/>
      <c r="AO473" s="276"/>
      <c r="AP473" s="276"/>
      <c r="AQ473" s="276"/>
      <c r="AR473" s="276"/>
      <c r="AS473" s="276"/>
      <c r="AT473" s="276"/>
      <c r="AU473" s="276"/>
      <c r="AV473" s="276"/>
      <c r="AW473" s="276"/>
      <c r="AX473" s="276"/>
      <c r="AY473" s="276"/>
      <c r="AZ473" s="276"/>
      <c r="BA473" s="276"/>
      <c r="BB473" s="276"/>
      <c r="BC473" s="276"/>
      <c r="BD473" s="276"/>
      <c r="BE473" s="276"/>
      <c r="BF473" s="276"/>
      <c r="BG473" s="276"/>
      <c r="BH473" s="276"/>
    </row>
    <row r="474" spans="1:60" s="141" customFormat="1" ht="15" customHeight="1" x14ac:dyDescent="0.2">
      <c r="A474" s="87"/>
      <c r="B474" s="242"/>
      <c r="C474" s="2" t="s">
        <v>1083</v>
      </c>
      <c r="D474" s="62"/>
      <c r="E474" s="711">
        <v>1500</v>
      </c>
      <c r="F474" s="619">
        <f t="shared" ref="F474:F527" si="6">F473-E474</f>
        <v>228042243.16999999</v>
      </c>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76"/>
      <c r="AE474" s="276"/>
      <c r="AF474" s="276"/>
      <c r="AG474" s="276"/>
      <c r="AH474" s="276"/>
      <c r="AI474" s="276"/>
      <c r="AJ474" s="276"/>
      <c r="AK474" s="276"/>
      <c r="AL474" s="276"/>
      <c r="AM474" s="276"/>
      <c r="AN474" s="276"/>
      <c r="AO474" s="276"/>
      <c r="AP474" s="276"/>
      <c r="AQ474" s="276"/>
      <c r="AR474" s="276"/>
      <c r="AS474" s="276"/>
      <c r="AT474" s="276"/>
      <c r="AU474" s="276"/>
      <c r="AV474" s="276"/>
      <c r="AW474" s="276"/>
      <c r="AX474" s="276"/>
      <c r="AY474" s="276"/>
      <c r="AZ474" s="276"/>
      <c r="BA474" s="276"/>
      <c r="BB474" s="276"/>
      <c r="BC474" s="276"/>
      <c r="BD474" s="276"/>
      <c r="BE474" s="276"/>
      <c r="BF474" s="276"/>
      <c r="BG474" s="276"/>
      <c r="BH474" s="276"/>
    </row>
    <row r="475" spans="1:60" s="141" customFormat="1" ht="15" customHeight="1" x14ac:dyDescent="0.2">
      <c r="A475" s="87"/>
      <c r="B475" s="242"/>
      <c r="C475" s="2" t="s">
        <v>1358</v>
      </c>
      <c r="D475" s="62"/>
      <c r="E475" s="711">
        <v>175</v>
      </c>
      <c r="F475" s="619">
        <f t="shared" si="6"/>
        <v>228042068.16999999</v>
      </c>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76"/>
      <c r="AE475" s="276"/>
      <c r="AF475" s="276"/>
      <c r="AG475" s="276"/>
      <c r="AH475" s="276"/>
      <c r="AI475" s="276"/>
      <c r="AJ475" s="276"/>
      <c r="AK475" s="276"/>
      <c r="AL475" s="276"/>
      <c r="AM475" s="276"/>
      <c r="AN475" s="276"/>
      <c r="AO475" s="276"/>
      <c r="AP475" s="276"/>
      <c r="AQ475" s="276"/>
      <c r="AR475" s="276"/>
      <c r="AS475" s="276"/>
      <c r="AT475" s="276"/>
      <c r="AU475" s="276"/>
      <c r="AV475" s="276"/>
      <c r="AW475" s="276"/>
      <c r="AX475" s="276"/>
      <c r="AY475" s="276"/>
      <c r="AZ475" s="276"/>
      <c r="BA475" s="276"/>
      <c r="BB475" s="276"/>
      <c r="BC475" s="276"/>
      <c r="BD475" s="276"/>
      <c r="BE475" s="276"/>
      <c r="BF475" s="276"/>
      <c r="BG475" s="276"/>
      <c r="BH475" s="276"/>
    </row>
    <row r="476" spans="1:60" s="141" customFormat="1" ht="15" customHeight="1" x14ac:dyDescent="0.2">
      <c r="A476" s="134"/>
      <c r="B476" s="27"/>
      <c r="C476" s="538" t="s">
        <v>2484</v>
      </c>
      <c r="D476" s="95"/>
      <c r="E476" s="472">
        <v>181912.5</v>
      </c>
      <c r="F476" s="619">
        <f t="shared" si="6"/>
        <v>227860155.66999999</v>
      </c>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76"/>
      <c r="AE476" s="276"/>
      <c r="AF476" s="276"/>
      <c r="AG476" s="276"/>
      <c r="AH476" s="276"/>
      <c r="AI476" s="276"/>
      <c r="AJ476" s="276"/>
      <c r="AK476" s="276"/>
      <c r="AL476" s="276"/>
      <c r="AM476" s="276"/>
      <c r="AN476" s="276"/>
      <c r="AO476" s="276"/>
      <c r="AP476" s="276"/>
      <c r="AQ476" s="276"/>
      <c r="AR476" s="276"/>
      <c r="AS476" s="276"/>
      <c r="AT476" s="276"/>
      <c r="AU476" s="276"/>
      <c r="AV476" s="276"/>
      <c r="AW476" s="276"/>
      <c r="AX476" s="276"/>
      <c r="AY476" s="276"/>
      <c r="AZ476" s="276"/>
      <c r="BA476" s="276"/>
      <c r="BB476" s="276"/>
      <c r="BC476" s="276"/>
      <c r="BD476" s="276"/>
      <c r="BE476" s="276"/>
      <c r="BF476" s="276"/>
      <c r="BG476" s="276"/>
      <c r="BH476" s="276"/>
    </row>
    <row r="477" spans="1:60" s="141" customFormat="1" ht="15" customHeight="1" x14ac:dyDescent="0.2">
      <c r="A477" s="464">
        <v>44685</v>
      </c>
      <c r="B477" s="854">
        <v>104218</v>
      </c>
      <c r="C477" s="193" t="s">
        <v>15881</v>
      </c>
      <c r="D477" s="95"/>
      <c r="E477" s="42">
        <v>10324.9</v>
      </c>
      <c r="F477" s="619">
        <f t="shared" si="6"/>
        <v>227849830.76999998</v>
      </c>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76"/>
      <c r="AE477" s="276"/>
      <c r="AF477" s="276"/>
      <c r="AG477" s="276"/>
      <c r="AH477" s="276"/>
      <c r="AI477" s="276"/>
      <c r="AJ477" s="276"/>
      <c r="AK477" s="276"/>
      <c r="AL477" s="276"/>
      <c r="AM477" s="276"/>
      <c r="AN477" s="276"/>
      <c r="AO477" s="276"/>
      <c r="AP477" s="276"/>
      <c r="AQ477" s="276"/>
      <c r="AR477" s="276"/>
      <c r="AS477" s="276"/>
      <c r="AT477" s="276"/>
      <c r="AU477" s="276"/>
      <c r="AV477" s="276"/>
      <c r="AW477" s="276"/>
      <c r="AX477" s="276"/>
      <c r="AY477" s="276"/>
      <c r="AZ477" s="276"/>
      <c r="BA477" s="276"/>
      <c r="BB477" s="276"/>
      <c r="BC477" s="276"/>
      <c r="BD477" s="276"/>
      <c r="BE477" s="276"/>
      <c r="BF477" s="276"/>
      <c r="BG477" s="276"/>
      <c r="BH477" s="276"/>
    </row>
    <row r="478" spans="1:60" s="141" customFormat="1" ht="15" customHeight="1" x14ac:dyDescent="0.2">
      <c r="A478" s="464">
        <v>44685</v>
      </c>
      <c r="B478" s="854">
        <v>104219</v>
      </c>
      <c r="C478" s="193" t="s">
        <v>15881</v>
      </c>
      <c r="D478" s="95"/>
      <c r="E478" s="42">
        <v>32906.5</v>
      </c>
      <c r="F478" s="619">
        <f t="shared" si="6"/>
        <v>227816924.26999998</v>
      </c>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276"/>
      <c r="AF478" s="276"/>
      <c r="AG478" s="276"/>
      <c r="AH478" s="276"/>
      <c r="AI478" s="276"/>
      <c r="AJ478" s="276"/>
      <c r="AK478" s="276"/>
      <c r="AL478" s="276"/>
      <c r="AM478" s="276"/>
      <c r="AN478" s="276"/>
      <c r="AO478" s="276"/>
      <c r="AP478" s="276"/>
      <c r="AQ478" s="276"/>
      <c r="AR478" s="276"/>
      <c r="AS478" s="276"/>
      <c r="AT478" s="276"/>
      <c r="AU478" s="276"/>
      <c r="AV478" s="276"/>
      <c r="AW478" s="276"/>
      <c r="AX478" s="276"/>
      <c r="AY478" s="276"/>
      <c r="AZ478" s="276"/>
      <c r="BA478" s="276"/>
      <c r="BB478" s="276"/>
      <c r="BC478" s="276"/>
      <c r="BD478" s="276"/>
      <c r="BE478" s="276"/>
      <c r="BF478" s="276"/>
      <c r="BG478" s="276"/>
      <c r="BH478" s="276"/>
    </row>
    <row r="479" spans="1:60" s="141" customFormat="1" ht="15" customHeight="1" x14ac:dyDescent="0.2">
      <c r="A479" s="464">
        <v>44685</v>
      </c>
      <c r="B479" s="854">
        <v>104220</v>
      </c>
      <c r="C479" s="193" t="s">
        <v>15881</v>
      </c>
      <c r="D479" s="95"/>
      <c r="E479" s="42">
        <v>41106.97</v>
      </c>
      <c r="F479" s="619">
        <f t="shared" si="6"/>
        <v>227775817.29999998</v>
      </c>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276"/>
      <c r="AF479" s="276"/>
      <c r="AG479" s="276"/>
      <c r="AH479" s="276"/>
      <c r="AI479" s="276"/>
      <c r="AJ479" s="276"/>
      <c r="AK479" s="276"/>
      <c r="AL479" s="276"/>
      <c r="AM479" s="276"/>
      <c r="AN479" s="276"/>
      <c r="AO479" s="276"/>
      <c r="AP479" s="276"/>
      <c r="AQ479" s="276"/>
      <c r="AR479" s="276"/>
      <c r="AS479" s="276"/>
      <c r="AT479" s="276"/>
      <c r="AU479" s="276"/>
      <c r="AV479" s="276"/>
      <c r="AW479" s="276"/>
      <c r="AX479" s="276"/>
      <c r="AY479" s="276"/>
      <c r="AZ479" s="276"/>
      <c r="BA479" s="276"/>
      <c r="BB479" s="276"/>
      <c r="BC479" s="276"/>
      <c r="BD479" s="276"/>
      <c r="BE479" s="276"/>
      <c r="BF479" s="276"/>
      <c r="BG479" s="276"/>
      <c r="BH479" s="276"/>
    </row>
    <row r="480" spans="1:60" s="141" customFormat="1" ht="15" customHeight="1" x14ac:dyDescent="0.2">
      <c r="A480" s="464">
        <v>44685</v>
      </c>
      <c r="B480" s="854">
        <v>104221</v>
      </c>
      <c r="C480" s="193" t="s">
        <v>41</v>
      </c>
      <c r="D480" s="95"/>
      <c r="E480" s="42">
        <v>0</v>
      </c>
      <c r="F480" s="619">
        <f t="shared" si="6"/>
        <v>227775817.29999998</v>
      </c>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276"/>
      <c r="AF480" s="276"/>
      <c r="AG480" s="276"/>
      <c r="AH480" s="276"/>
      <c r="AI480" s="276"/>
      <c r="AJ480" s="276"/>
      <c r="AK480" s="276"/>
      <c r="AL480" s="276"/>
      <c r="AM480" s="276"/>
      <c r="AN480" s="276"/>
      <c r="AO480" s="276"/>
      <c r="AP480" s="276"/>
      <c r="AQ480" s="276"/>
      <c r="AR480" s="276"/>
      <c r="AS480" s="276"/>
      <c r="AT480" s="276"/>
      <c r="AU480" s="276"/>
      <c r="AV480" s="276"/>
      <c r="AW480" s="276"/>
      <c r="AX480" s="276"/>
      <c r="AY480" s="276"/>
      <c r="AZ480" s="276"/>
      <c r="BA480" s="276"/>
      <c r="BB480" s="276"/>
      <c r="BC480" s="276"/>
      <c r="BD480" s="276"/>
      <c r="BE480" s="276"/>
      <c r="BF480" s="276"/>
      <c r="BG480" s="276"/>
      <c r="BH480" s="276"/>
    </row>
    <row r="481" spans="1:60" s="141" customFormat="1" ht="15" customHeight="1" x14ac:dyDescent="0.2">
      <c r="A481" s="464">
        <v>44686</v>
      </c>
      <c r="B481" s="854">
        <v>104222</v>
      </c>
      <c r="C481" s="193" t="s">
        <v>41</v>
      </c>
      <c r="D481" s="95"/>
      <c r="E481" s="42">
        <v>0</v>
      </c>
      <c r="F481" s="619">
        <f t="shared" si="6"/>
        <v>227775817.29999998</v>
      </c>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c r="AD481" s="276"/>
      <c r="AE481" s="276"/>
      <c r="AF481" s="276"/>
      <c r="AG481" s="276"/>
      <c r="AH481" s="276"/>
      <c r="AI481" s="276"/>
      <c r="AJ481" s="276"/>
      <c r="AK481" s="276"/>
      <c r="AL481" s="276"/>
      <c r="AM481" s="276"/>
      <c r="AN481" s="276"/>
      <c r="AO481" s="276"/>
      <c r="AP481" s="276"/>
      <c r="AQ481" s="276"/>
      <c r="AR481" s="276"/>
      <c r="AS481" s="276"/>
      <c r="AT481" s="276"/>
      <c r="AU481" s="276"/>
      <c r="AV481" s="276"/>
      <c r="AW481" s="276"/>
      <c r="AX481" s="276"/>
      <c r="AY481" s="276"/>
      <c r="AZ481" s="276"/>
      <c r="BA481" s="276"/>
      <c r="BB481" s="276"/>
      <c r="BC481" s="276"/>
      <c r="BD481" s="276"/>
      <c r="BE481" s="276"/>
      <c r="BF481" s="276"/>
      <c r="BG481" s="276"/>
      <c r="BH481" s="276"/>
    </row>
    <row r="482" spans="1:60" s="141" customFormat="1" ht="21" customHeight="1" x14ac:dyDescent="0.2">
      <c r="A482" s="464">
        <v>44686</v>
      </c>
      <c r="B482" s="854">
        <v>104223</v>
      </c>
      <c r="C482" s="193" t="s">
        <v>15882</v>
      </c>
      <c r="D482" s="95"/>
      <c r="E482" s="42">
        <v>17709.68</v>
      </c>
      <c r="F482" s="619">
        <f t="shared" si="6"/>
        <v>227758107.61999997</v>
      </c>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276"/>
      <c r="AF482" s="276"/>
      <c r="AG482" s="276"/>
      <c r="AH482" s="276"/>
      <c r="AI482" s="276"/>
      <c r="AJ482" s="276"/>
      <c r="AK482" s="276"/>
      <c r="AL482" s="276"/>
      <c r="AM482" s="276"/>
      <c r="AN482" s="276"/>
      <c r="AO482" s="276"/>
      <c r="AP482" s="276"/>
      <c r="AQ482" s="276"/>
      <c r="AR482" s="276"/>
      <c r="AS482" s="276"/>
      <c r="AT482" s="276"/>
      <c r="AU482" s="276"/>
      <c r="AV482" s="276"/>
      <c r="AW482" s="276"/>
      <c r="AX482" s="276"/>
      <c r="AY482" s="276"/>
      <c r="AZ482" s="276"/>
      <c r="BA482" s="276"/>
      <c r="BB482" s="276"/>
      <c r="BC482" s="276"/>
      <c r="BD482" s="276"/>
      <c r="BE482" s="276"/>
      <c r="BF482" s="276"/>
      <c r="BG482" s="276"/>
      <c r="BH482" s="276"/>
    </row>
    <row r="483" spans="1:60" s="141" customFormat="1" ht="18.75" customHeight="1" x14ac:dyDescent="0.2">
      <c r="A483" s="464">
        <v>44686</v>
      </c>
      <c r="B483" s="854">
        <v>104224</v>
      </c>
      <c r="C483" s="193" t="s">
        <v>15883</v>
      </c>
      <c r="D483" s="95"/>
      <c r="E483" s="42">
        <v>32906.5</v>
      </c>
      <c r="F483" s="619">
        <f t="shared" si="6"/>
        <v>227725201.11999997</v>
      </c>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276"/>
      <c r="AE483" s="276"/>
      <c r="AF483" s="276"/>
      <c r="AG483" s="276"/>
      <c r="AH483" s="276"/>
      <c r="AI483" s="276"/>
      <c r="AJ483" s="276"/>
      <c r="AK483" s="276"/>
      <c r="AL483" s="276"/>
      <c r="AM483" s="276"/>
      <c r="AN483" s="276"/>
      <c r="AO483" s="276"/>
      <c r="AP483" s="276"/>
      <c r="AQ483" s="276"/>
      <c r="AR483" s="276"/>
      <c r="AS483" s="276"/>
      <c r="AT483" s="276"/>
      <c r="AU483" s="276"/>
      <c r="AV483" s="276"/>
      <c r="AW483" s="276"/>
      <c r="AX483" s="276"/>
      <c r="AY483" s="276"/>
      <c r="AZ483" s="276"/>
      <c r="BA483" s="276"/>
      <c r="BB483" s="276"/>
      <c r="BC483" s="276"/>
      <c r="BD483" s="276"/>
      <c r="BE483" s="276"/>
      <c r="BF483" s="276"/>
      <c r="BG483" s="276"/>
      <c r="BH483" s="276"/>
    </row>
    <row r="484" spans="1:60" s="141" customFormat="1" ht="22.5" customHeight="1" x14ac:dyDescent="0.2">
      <c r="A484" s="464">
        <v>44686</v>
      </c>
      <c r="B484" s="854" t="s">
        <v>15884</v>
      </c>
      <c r="C484" s="193" t="s">
        <v>15885</v>
      </c>
      <c r="D484" s="95"/>
      <c r="E484" s="42">
        <v>373695.15</v>
      </c>
      <c r="F484" s="619">
        <f t="shared" si="6"/>
        <v>227351505.96999997</v>
      </c>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76"/>
      <c r="AE484" s="276"/>
      <c r="AF484" s="276"/>
      <c r="AG484" s="276"/>
      <c r="AH484" s="276"/>
      <c r="AI484" s="276"/>
      <c r="AJ484" s="276"/>
      <c r="AK484" s="276"/>
      <c r="AL484" s="276"/>
      <c r="AM484" s="276"/>
      <c r="AN484" s="276"/>
      <c r="AO484" s="276"/>
      <c r="AP484" s="276"/>
      <c r="AQ484" s="276"/>
      <c r="AR484" s="276"/>
      <c r="AS484" s="276"/>
      <c r="AT484" s="276"/>
      <c r="AU484" s="276"/>
      <c r="AV484" s="276"/>
      <c r="AW484" s="276"/>
      <c r="AX484" s="276"/>
      <c r="AY484" s="276"/>
      <c r="AZ484" s="276"/>
      <c r="BA484" s="276"/>
      <c r="BB484" s="276"/>
      <c r="BC484" s="276"/>
      <c r="BD484" s="276"/>
      <c r="BE484" s="276"/>
      <c r="BF484" s="276"/>
      <c r="BG484" s="276"/>
      <c r="BH484" s="276"/>
    </row>
    <row r="485" spans="1:60" s="141" customFormat="1" ht="27.75" customHeight="1" x14ac:dyDescent="0.2">
      <c r="A485" s="464">
        <v>44686</v>
      </c>
      <c r="B485" s="854" t="s">
        <v>15886</v>
      </c>
      <c r="C485" s="193" t="s">
        <v>16014</v>
      </c>
      <c r="D485" s="95"/>
      <c r="E485" s="42">
        <v>35803</v>
      </c>
      <c r="F485" s="619">
        <f t="shared" si="6"/>
        <v>227315702.96999997</v>
      </c>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276"/>
      <c r="AE485" s="276"/>
      <c r="AF485" s="276"/>
      <c r="AG485" s="276"/>
      <c r="AH485" s="276"/>
      <c r="AI485" s="276"/>
      <c r="AJ485" s="276"/>
      <c r="AK485" s="276"/>
      <c r="AL485" s="276"/>
      <c r="AM485" s="276"/>
      <c r="AN485" s="276"/>
      <c r="AO485" s="276"/>
      <c r="AP485" s="276"/>
      <c r="AQ485" s="276"/>
      <c r="AR485" s="276"/>
      <c r="AS485" s="276"/>
      <c r="AT485" s="276"/>
      <c r="AU485" s="276"/>
      <c r="AV485" s="276"/>
      <c r="AW485" s="276"/>
      <c r="AX485" s="276"/>
      <c r="AY485" s="276"/>
      <c r="AZ485" s="276"/>
      <c r="BA485" s="276"/>
      <c r="BB485" s="276"/>
      <c r="BC485" s="276"/>
      <c r="BD485" s="276"/>
      <c r="BE485" s="276"/>
      <c r="BF485" s="276"/>
      <c r="BG485" s="276"/>
      <c r="BH485" s="276"/>
    </row>
    <row r="486" spans="1:60" s="141" customFormat="1" ht="51" customHeight="1" x14ac:dyDescent="0.2">
      <c r="A486" s="464">
        <v>44686</v>
      </c>
      <c r="B486" s="854" t="s">
        <v>15887</v>
      </c>
      <c r="C486" s="193" t="s">
        <v>16015</v>
      </c>
      <c r="D486" s="95"/>
      <c r="E486" s="42">
        <v>823733.3</v>
      </c>
      <c r="F486" s="619">
        <f t="shared" si="6"/>
        <v>226491969.66999996</v>
      </c>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76"/>
      <c r="AE486" s="276"/>
      <c r="AF486" s="276"/>
      <c r="AG486" s="276"/>
      <c r="AH486" s="276"/>
      <c r="AI486" s="276"/>
      <c r="AJ486" s="276"/>
      <c r="AK486" s="276"/>
      <c r="AL486" s="276"/>
      <c r="AM486" s="276"/>
      <c r="AN486" s="276"/>
      <c r="AO486" s="276"/>
      <c r="AP486" s="276"/>
      <c r="AQ486" s="276"/>
      <c r="AR486" s="276"/>
      <c r="AS486" s="276"/>
      <c r="AT486" s="276"/>
      <c r="AU486" s="276"/>
      <c r="AV486" s="276"/>
      <c r="AW486" s="276"/>
      <c r="AX486" s="276"/>
      <c r="AY486" s="276"/>
      <c r="AZ486" s="276"/>
      <c r="BA486" s="276"/>
      <c r="BB486" s="276"/>
      <c r="BC486" s="276"/>
      <c r="BD486" s="276"/>
      <c r="BE486" s="276"/>
      <c r="BF486" s="276"/>
      <c r="BG486" s="276"/>
      <c r="BH486" s="276"/>
    </row>
    <row r="487" spans="1:60" s="141" customFormat="1" ht="27" customHeight="1" x14ac:dyDescent="0.2">
      <c r="A487" s="464">
        <v>44686</v>
      </c>
      <c r="B487" s="854" t="s">
        <v>15888</v>
      </c>
      <c r="C487" s="193" t="s">
        <v>16016</v>
      </c>
      <c r="D487" s="95"/>
      <c r="E487" s="42">
        <v>9250</v>
      </c>
      <c r="F487" s="619">
        <f t="shared" si="6"/>
        <v>226482719.66999996</v>
      </c>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c r="AE487" s="276"/>
      <c r="AF487" s="276"/>
      <c r="AG487" s="276"/>
      <c r="AH487" s="276"/>
      <c r="AI487" s="276"/>
      <c r="AJ487" s="276"/>
      <c r="AK487" s="276"/>
      <c r="AL487" s="276"/>
      <c r="AM487" s="276"/>
      <c r="AN487" s="276"/>
      <c r="AO487" s="276"/>
      <c r="AP487" s="276"/>
      <c r="AQ487" s="276"/>
      <c r="AR487" s="276"/>
      <c r="AS487" s="276"/>
      <c r="AT487" s="276"/>
      <c r="AU487" s="276"/>
      <c r="AV487" s="276"/>
      <c r="AW487" s="276"/>
      <c r="AX487" s="276"/>
      <c r="AY487" s="276"/>
      <c r="AZ487" s="276"/>
      <c r="BA487" s="276"/>
      <c r="BB487" s="276"/>
      <c r="BC487" s="276"/>
      <c r="BD487" s="276"/>
      <c r="BE487" s="276"/>
      <c r="BF487" s="276"/>
      <c r="BG487" s="276"/>
      <c r="BH487" s="276"/>
    </row>
    <row r="488" spans="1:60" s="141" customFormat="1" ht="21" customHeight="1" x14ac:dyDescent="0.2">
      <c r="A488" s="464">
        <v>44691</v>
      </c>
      <c r="B488" s="854" t="s">
        <v>16186</v>
      </c>
      <c r="C488" s="193" t="s">
        <v>16188</v>
      </c>
      <c r="D488" s="95"/>
      <c r="E488" s="42">
        <v>58969.52</v>
      </c>
      <c r="F488" s="619">
        <f t="shared" si="6"/>
        <v>226423750.14999995</v>
      </c>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76"/>
      <c r="AE488" s="276"/>
      <c r="AF488" s="276"/>
      <c r="AG488" s="276"/>
      <c r="AH488" s="276"/>
      <c r="AI488" s="276"/>
      <c r="AJ488" s="276"/>
      <c r="AK488" s="276"/>
      <c r="AL488" s="276"/>
      <c r="AM488" s="276"/>
      <c r="AN488" s="276"/>
      <c r="AO488" s="276"/>
      <c r="AP488" s="276"/>
      <c r="AQ488" s="276"/>
      <c r="AR488" s="276"/>
      <c r="AS488" s="276"/>
      <c r="AT488" s="276"/>
      <c r="AU488" s="276"/>
      <c r="AV488" s="276"/>
      <c r="AW488" s="276"/>
      <c r="AX488" s="276"/>
      <c r="AY488" s="276"/>
      <c r="AZ488" s="276"/>
      <c r="BA488" s="276"/>
      <c r="BB488" s="276"/>
      <c r="BC488" s="276"/>
      <c r="BD488" s="276"/>
      <c r="BE488" s="276"/>
      <c r="BF488" s="276"/>
      <c r="BG488" s="276"/>
      <c r="BH488" s="276"/>
    </row>
    <row r="489" spans="1:60" s="14" customFormat="1" ht="15" customHeight="1" x14ac:dyDescent="0.2">
      <c r="A489" s="464">
        <v>44691</v>
      </c>
      <c r="B489" s="854">
        <v>104257</v>
      </c>
      <c r="C489" s="1145" t="s">
        <v>41</v>
      </c>
      <c r="D489" s="95"/>
      <c r="E489" s="42">
        <v>0</v>
      </c>
      <c r="F489" s="619">
        <f t="shared" si="6"/>
        <v>226423750.14999995</v>
      </c>
    </row>
    <row r="490" spans="1:60" s="14" customFormat="1" ht="15" customHeight="1" x14ac:dyDescent="0.2">
      <c r="A490" s="464">
        <v>44691</v>
      </c>
      <c r="B490" s="854" t="s">
        <v>16187</v>
      </c>
      <c r="C490" s="193" t="s">
        <v>16185</v>
      </c>
      <c r="D490" s="95"/>
      <c r="E490" s="42">
        <v>6875</v>
      </c>
      <c r="F490" s="619">
        <f t="shared" si="6"/>
        <v>226416875.14999995</v>
      </c>
      <c r="I490" s="1015"/>
    </row>
    <row r="491" spans="1:60" s="14" customFormat="1" ht="27" customHeight="1" x14ac:dyDescent="0.2">
      <c r="A491" s="464">
        <v>44692</v>
      </c>
      <c r="B491" s="854" t="s">
        <v>16189</v>
      </c>
      <c r="C491" s="193" t="s">
        <v>16190</v>
      </c>
      <c r="D491" s="95"/>
      <c r="E491" s="42">
        <v>30690162.73</v>
      </c>
      <c r="F491" s="619">
        <f t="shared" si="6"/>
        <v>195726712.41999996</v>
      </c>
    </row>
    <row r="492" spans="1:60" s="14" customFormat="1" ht="15" customHeight="1" x14ac:dyDescent="0.2">
      <c r="A492" s="464">
        <v>44693</v>
      </c>
      <c r="B492" s="854" t="s">
        <v>16741</v>
      </c>
      <c r="C492" s="193" t="s">
        <v>16201</v>
      </c>
      <c r="D492" s="95"/>
      <c r="E492" s="42">
        <v>6068861.5199999996</v>
      </c>
      <c r="F492" s="619">
        <f t="shared" si="6"/>
        <v>189657850.89999995</v>
      </c>
    </row>
    <row r="493" spans="1:60" s="14" customFormat="1" ht="15" customHeight="1" x14ac:dyDescent="0.2">
      <c r="A493" s="464">
        <v>44693</v>
      </c>
      <c r="B493" s="854">
        <v>104261</v>
      </c>
      <c r="C493" s="193" t="s">
        <v>41</v>
      </c>
      <c r="D493" s="95"/>
      <c r="E493" s="42">
        <v>0</v>
      </c>
      <c r="F493" s="619">
        <f t="shared" si="6"/>
        <v>189657850.89999995</v>
      </c>
    </row>
    <row r="494" spans="1:60" s="14" customFormat="1" ht="15" customHeight="1" x14ac:dyDescent="0.2">
      <c r="A494" s="464">
        <v>44693</v>
      </c>
      <c r="B494" s="854" t="s">
        <v>16742</v>
      </c>
      <c r="C494" s="193" t="s">
        <v>16201</v>
      </c>
      <c r="D494" s="95"/>
      <c r="E494" s="42">
        <v>348565.46</v>
      </c>
      <c r="F494" s="619">
        <f t="shared" si="6"/>
        <v>189309285.43999994</v>
      </c>
    </row>
    <row r="495" spans="1:60" s="14" customFormat="1" ht="15" customHeight="1" x14ac:dyDescent="0.2">
      <c r="A495" s="464">
        <v>44693</v>
      </c>
      <c r="B495" s="854">
        <v>104264</v>
      </c>
      <c r="C495" s="193" t="s">
        <v>41</v>
      </c>
      <c r="D495" s="95"/>
      <c r="E495" s="42">
        <v>0</v>
      </c>
      <c r="F495" s="619">
        <f t="shared" si="6"/>
        <v>189309285.43999994</v>
      </c>
    </row>
    <row r="496" spans="1:60" s="14" customFormat="1" ht="19.5" customHeight="1" x14ac:dyDescent="0.2">
      <c r="A496" s="464">
        <v>44693</v>
      </c>
      <c r="B496" s="854" t="s">
        <v>16743</v>
      </c>
      <c r="C496" s="193" t="s">
        <v>16201</v>
      </c>
      <c r="D496" s="95"/>
      <c r="E496" s="42">
        <v>188587.61</v>
      </c>
      <c r="F496" s="619">
        <f t="shared" si="6"/>
        <v>189120697.82999992</v>
      </c>
    </row>
    <row r="497" spans="1:60" s="14" customFormat="1" ht="15.75" customHeight="1" x14ac:dyDescent="0.2">
      <c r="A497" s="464">
        <v>44693</v>
      </c>
      <c r="B497" s="854">
        <v>104269</v>
      </c>
      <c r="C497" s="193" t="s">
        <v>41</v>
      </c>
      <c r="D497" s="95"/>
      <c r="E497" s="42">
        <v>0</v>
      </c>
      <c r="F497" s="619">
        <f t="shared" si="6"/>
        <v>189120697.82999992</v>
      </c>
      <c r="H497" s="829"/>
    </row>
    <row r="498" spans="1:60" s="14" customFormat="1" ht="20.25" customHeight="1" x14ac:dyDescent="0.2">
      <c r="A498" s="464">
        <v>44693</v>
      </c>
      <c r="B498" s="854">
        <v>104270</v>
      </c>
      <c r="C498" s="193" t="s">
        <v>16201</v>
      </c>
      <c r="D498" s="95"/>
      <c r="E498" s="42">
        <v>36603.800000000003</v>
      </c>
      <c r="F498" s="619">
        <f t="shared" si="6"/>
        <v>189084094.02999991</v>
      </c>
    </row>
    <row r="499" spans="1:60" s="14" customFormat="1" ht="30" customHeight="1" x14ac:dyDescent="0.2">
      <c r="A499" s="464">
        <v>44698</v>
      </c>
      <c r="B499" s="854" t="s">
        <v>16358</v>
      </c>
      <c r="C499" s="193" t="s">
        <v>16359</v>
      </c>
      <c r="D499" s="95"/>
      <c r="E499" s="42">
        <v>56250</v>
      </c>
      <c r="F499" s="619">
        <f t="shared" si="6"/>
        <v>189027844.02999991</v>
      </c>
      <c r="G499" s="619"/>
    </row>
    <row r="500" spans="1:60" s="14" customFormat="1" ht="20.25" customHeight="1" x14ac:dyDescent="0.2">
      <c r="A500" s="464">
        <v>44699</v>
      </c>
      <c r="B500" s="854" t="s">
        <v>16366</v>
      </c>
      <c r="C500" s="193" t="s">
        <v>41</v>
      </c>
      <c r="D500" s="95"/>
      <c r="E500" s="42">
        <v>0</v>
      </c>
      <c r="F500" s="619">
        <f t="shared" si="6"/>
        <v>189027844.02999991</v>
      </c>
      <c r="G500" s="857"/>
      <c r="H500" s="857"/>
      <c r="I500" s="857"/>
      <c r="J500" s="857"/>
      <c r="K500" s="857"/>
    </row>
    <row r="501" spans="1:60" s="14" customFormat="1" ht="24" customHeight="1" x14ac:dyDescent="0.2">
      <c r="A501" s="464">
        <v>44700</v>
      </c>
      <c r="B501" s="854" t="s">
        <v>16403</v>
      </c>
      <c r="C501" s="193" t="s">
        <v>16404</v>
      </c>
      <c r="D501" s="95"/>
      <c r="E501" s="42">
        <v>4134263.87</v>
      </c>
      <c r="F501" s="619">
        <f t="shared" si="6"/>
        <v>184893580.15999991</v>
      </c>
      <c r="G501" s="857"/>
    </row>
    <row r="502" spans="1:60" s="14" customFormat="1" ht="28.5" customHeight="1" x14ac:dyDescent="0.2">
      <c r="A502" s="464">
        <v>44704</v>
      </c>
      <c r="B502" s="854" t="s">
        <v>16451</v>
      </c>
      <c r="C502" s="193" t="s">
        <v>16462</v>
      </c>
      <c r="D502" s="95"/>
      <c r="E502" s="42">
        <v>26001.66</v>
      </c>
      <c r="F502" s="619">
        <f t="shared" si="6"/>
        <v>184867578.49999991</v>
      </c>
    </row>
    <row r="503" spans="1:60" s="14" customFormat="1" ht="27.75" customHeight="1" x14ac:dyDescent="0.2">
      <c r="A503" s="464">
        <v>44704</v>
      </c>
      <c r="B503" s="854" t="s">
        <v>16452</v>
      </c>
      <c r="C503" s="193" t="s">
        <v>16463</v>
      </c>
      <c r="D503" s="95"/>
      <c r="E503" s="42">
        <v>573673.76</v>
      </c>
      <c r="F503" s="619">
        <f t="shared" si="6"/>
        <v>184293904.73999992</v>
      </c>
    </row>
    <row r="504" spans="1:60" s="14" customFormat="1" ht="30.75" customHeight="1" x14ac:dyDescent="0.2">
      <c r="A504" s="464">
        <v>44704</v>
      </c>
      <c r="B504" s="854" t="s">
        <v>16453</v>
      </c>
      <c r="C504" s="193" t="s">
        <v>16464</v>
      </c>
      <c r="D504" s="95"/>
      <c r="E504" s="42">
        <v>395640.99</v>
      </c>
      <c r="F504" s="619">
        <f t="shared" si="6"/>
        <v>183898263.74999991</v>
      </c>
    </row>
    <row r="505" spans="1:60" s="14" customFormat="1" ht="30" customHeight="1" x14ac:dyDescent="0.2">
      <c r="A505" s="464">
        <v>44704</v>
      </c>
      <c r="B505" s="854" t="s">
        <v>16454</v>
      </c>
      <c r="C505" s="193" t="s">
        <v>16465</v>
      </c>
      <c r="D505" s="265"/>
      <c r="E505" s="42">
        <v>268313.82</v>
      </c>
      <c r="F505" s="619">
        <f t="shared" si="6"/>
        <v>183629949.92999992</v>
      </c>
    </row>
    <row r="506" spans="1:60" s="14" customFormat="1" ht="19.5" customHeight="1" x14ac:dyDescent="0.2">
      <c r="A506" s="464">
        <v>44704</v>
      </c>
      <c r="B506" s="854" t="s">
        <v>16455</v>
      </c>
      <c r="C506" s="193" t="s">
        <v>16466</v>
      </c>
      <c r="D506" s="95"/>
      <c r="E506" s="42">
        <v>590221.19999999995</v>
      </c>
      <c r="F506" s="619">
        <f t="shared" si="6"/>
        <v>183039728.72999993</v>
      </c>
    </row>
    <row r="507" spans="1:60" s="14" customFormat="1" ht="30" customHeight="1" x14ac:dyDescent="0.2">
      <c r="A507" s="464">
        <v>44704</v>
      </c>
      <c r="B507" s="854" t="s">
        <v>16456</v>
      </c>
      <c r="C507" s="193" t="s">
        <v>16467</v>
      </c>
      <c r="D507" s="95"/>
      <c r="E507" s="42">
        <v>637906.87</v>
      </c>
      <c r="F507" s="619">
        <f t="shared" si="6"/>
        <v>182401821.85999992</v>
      </c>
    </row>
    <row r="508" spans="1:60" s="14" customFormat="1" ht="18.75" customHeight="1" x14ac:dyDescent="0.2">
      <c r="A508" s="464">
        <v>44704</v>
      </c>
      <c r="B508" s="854" t="s">
        <v>16457</v>
      </c>
      <c r="C508" s="193" t="s">
        <v>16468</v>
      </c>
      <c r="D508" s="95"/>
      <c r="E508" s="42">
        <v>3604193.79</v>
      </c>
      <c r="F508" s="619">
        <f t="shared" si="6"/>
        <v>178797628.06999993</v>
      </c>
    </row>
    <row r="509" spans="1:60" s="14" customFormat="1" ht="21.75" customHeight="1" x14ac:dyDescent="0.2">
      <c r="A509" s="464">
        <v>44704</v>
      </c>
      <c r="B509" s="854" t="s">
        <v>16458</v>
      </c>
      <c r="C509" s="193" t="s">
        <v>16469</v>
      </c>
      <c r="D509" s="95"/>
      <c r="E509" s="42">
        <v>213573.7</v>
      </c>
      <c r="F509" s="619">
        <f t="shared" si="6"/>
        <v>178584054.36999995</v>
      </c>
    </row>
    <row r="510" spans="1:60" s="628" customFormat="1" ht="21.75" customHeight="1" x14ac:dyDescent="0.25">
      <c r="A510" s="464">
        <v>44704</v>
      </c>
      <c r="B510" s="854" t="s">
        <v>16459</v>
      </c>
      <c r="C510" s="193" t="s">
        <v>16470</v>
      </c>
      <c r="D510" s="95"/>
      <c r="E510" s="42">
        <v>48678.5</v>
      </c>
      <c r="F510" s="619">
        <f t="shared" si="6"/>
        <v>178535375.86999995</v>
      </c>
      <c r="G510" s="743"/>
      <c r="H510" s="743"/>
      <c r="I510" s="743"/>
      <c r="J510" s="743"/>
      <c r="K510" s="743"/>
      <c r="L510" s="743"/>
      <c r="M510" s="743"/>
      <c r="N510" s="743"/>
      <c r="O510" s="743"/>
      <c r="P510" s="743"/>
      <c r="Q510" s="743"/>
      <c r="R510" s="743"/>
      <c r="S510" s="743"/>
      <c r="T510" s="743"/>
      <c r="U510" s="743"/>
      <c r="V510" s="743"/>
      <c r="W510" s="743"/>
      <c r="X510" s="743"/>
      <c r="Y510" s="743"/>
      <c r="Z510" s="743"/>
      <c r="AA510" s="743"/>
      <c r="AB510" s="743"/>
      <c r="AC510" s="743"/>
      <c r="AD510" s="743"/>
      <c r="AE510" s="743"/>
      <c r="AF510" s="743"/>
      <c r="AG510" s="743"/>
      <c r="AH510" s="743"/>
      <c r="AI510" s="743"/>
      <c r="AJ510" s="743"/>
      <c r="AK510" s="743"/>
      <c r="AL510" s="743"/>
      <c r="AM510" s="743"/>
      <c r="AN510" s="743"/>
      <c r="AO510" s="743"/>
      <c r="AP510" s="743"/>
      <c r="AQ510" s="743"/>
      <c r="AR510" s="743"/>
      <c r="AS510" s="743"/>
      <c r="AT510" s="743"/>
      <c r="AU510" s="743"/>
      <c r="AV510" s="743"/>
      <c r="AW510" s="743"/>
      <c r="AX510" s="743"/>
      <c r="AY510" s="743"/>
      <c r="AZ510" s="743"/>
      <c r="BA510" s="743"/>
      <c r="BB510" s="743"/>
      <c r="BC510" s="743"/>
      <c r="BD510" s="743"/>
      <c r="BE510" s="743"/>
      <c r="BF510" s="743"/>
      <c r="BG510" s="743"/>
      <c r="BH510" s="743"/>
    </row>
    <row r="511" spans="1:60" s="628" customFormat="1" ht="21.75" customHeight="1" x14ac:dyDescent="0.25">
      <c r="A511" s="464">
        <v>44704</v>
      </c>
      <c r="B511" s="854" t="s">
        <v>16460</v>
      </c>
      <c r="C511" s="193" t="s">
        <v>16471</v>
      </c>
      <c r="D511" s="95"/>
      <c r="E511" s="42">
        <v>63178699.810000002</v>
      </c>
      <c r="F511" s="619">
        <f t="shared" si="6"/>
        <v>115356676.05999994</v>
      </c>
      <c r="G511" s="743"/>
      <c r="H511" s="743"/>
      <c r="I511" s="743"/>
      <c r="J511" s="743"/>
      <c r="K511" s="743"/>
      <c r="L511" s="743"/>
      <c r="M511" s="743"/>
      <c r="N511" s="743"/>
      <c r="O511" s="743"/>
      <c r="P511" s="743"/>
      <c r="Q511" s="743"/>
      <c r="R511" s="743"/>
      <c r="S511" s="743"/>
      <c r="T511" s="743"/>
      <c r="U511" s="743"/>
      <c r="V511" s="743"/>
      <c r="W511" s="743"/>
      <c r="X511" s="743"/>
      <c r="Y511" s="743"/>
      <c r="Z511" s="743"/>
      <c r="AA511" s="743"/>
      <c r="AB511" s="743"/>
      <c r="AC511" s="743"/>
      <c r="AD511" s="743"/>
      <c r="AE511" s="743"/>
      <c r="AF511" s="743"/>
      <c r="AG511" s="743"/>
      <c r="AH511" s="743"/>
      <c r="AI511" s="743"/>
      <c r="AJ511" s="743"/>
      <c r="AK511" s="743"/>
      <c r="AL511" s="743"/>
      <c r="AM511" s="743"/>
      <c r="AN511" s="743"/>
      <c r="AO511" s="743"/>
      <c r="AP511" s="743"/>
      <c r="AQ511" s="743"/>
      <c r="AR511" s="743"/>
      <c r="AS511" s="743"/>
      <c r="AT511" s="743"/>
      <c r="AU511" s="743"/>
      <c r="AV511" s="743"/>
      <c r="AW511" s="743"/>
      <c r="AX511" s="743"/>
      <c r="AY511" s="743"/>
      <c r="AZ511" s="743"/>
      <c r="BA511" s="743"/>
      <c r="BB511" s="743"/>
      <c r="BC511" s="743"/>
      <c r="BD511" s="743"/>
      <c r="BE511" s="743"/>
      <c r="BF511" s="743"/>
      <c r="BG511" s="743"/>
      <c r="BH511" s="743"/>
    </row>
    <row r="512" spans="1:60" s="628" customFormat="1" ht="26.25" customHeight="1" x14ac:dyDescent="0.25">
      <c r="A512" s="464">
        <v>44704</v>
      </c>
      <c r="B512" s="854" t="s">
        <v>16461</v>
      </c>
      <c r="C512" s="193" t="s">
        <v>16472</v>
      </c>
      <c r="D512" s="95"/>
      <c r="E512" s="42">
        <v>10452945.449999999</v>
      </c>
      <c r="F512" s="619">
        <f t="shared" si="6"/>
        <v>104903730.60999994</v>
      </c>
      <c r="G512" s="743"/>
      <c r="H512" s="743"/>
      <c r="I512" s="743"/>
      <c r="J512" s="743"/>
      <c r="K512" s="743"/>
      <c r="L512" s="743"/>
      <c r="M512" s="743"/>
      <c r="N512" s="743"/>
      <c r="O512" s="743"/>
      <c r="P512" s="743"/>
      <c r="Q512" s="743"/>
      <c r="R512" s="743"/>
      <c r="S512" s="743"/>
      <c r="T512" s="743"/>
      <c r="U512" s="743"/>
      <c r="V512" s="743"/>
      <c r="W512" s="743"/>
      <c r="X512" s="743"/>
      <c r="Y512" s="743"/>
      <c r="Z512" s="743"/>
      <c r="AA512" s="743"/>
      <c r="AB512" s="743"/>
      <c r="AC512" s="743"/>
      <c r="AD512" s="743"/>
      <c r="AE512" s="743"/>
      <c r="AF512" s="743"/>
      <c r="AG512" s="743"/>
      <c r="AH512" s="743"/>
      <c r="AI512" s="743"/>
      <c r="AJ512" s="743"/>
      <c r="AK512" s="743"/>
      <c r="AL512" s="743"/>
      <c r="AM512" s="743"/>
      <c r="AN512" s="743"/>
      <c r="AO512" s="743"/>
      <c r="AP512" s="743"/>
      <c r="AQ512" s="743"/>
      <c r="AR512" s="743"/>
      <c r="AS512" s="743"/>
      <c r="AT512" s="743"/>
      <c r="AU512" s="743"/>
      <c r="AV512" s="743"/>
      <c r="AW512" s="743"/>
      <c r="AX512" s="743"/>
      <c r="AY512" s="743"/>
      <c r="AZ512" s="743"/>
      <c r="BA512" s="743"/>
      <c r="BB512" s="743"/>
      <c r="BC512" s="743"/>
      <c r="BD512" s="743"/>
      <c r="BE512" s="743"/>
      <c r="BF512" s="743"/>
      <c r="BG512" s="743"/>
      <c r="BH512" s="743"/>
    </row>
    <row r="513" spans="1:60" s="628" customFormat="1" ht="18" customHeight="1" x14ac:dyDescent="0.25">
      <c r="A513" s="758">
        <v>44705</v>
      </c>
      <c r="B513" s="854" t="s">
        <v>16475</v>
      </c>
      <c r="C513" s="193" t="s">
        <v>16477</v>
      </c>
      <c r="D513" s="95"/>
      <c r="E513" s="42">
        <v>53451874.630000003</v>
      </c>
      <c r="F513" s="619">
        <f t="shared" si="6"/>
        <v>51451855.979999937</v>
      </c>
      <c r="G513" s="743"/>
      <c r="H513" s="743"/>
      <c r="I513" s="743"/>
      <c r="J513" s="743"/>
      <c r="K513" s="743"/>
      <c r="L513" s="743"/>
      <c r="M513" s="743"/>
      <c r="N513" s="743"/>
      <c r="O513" s="743"/>
      <c r="P513" s="743"/>
      <c r="Q513" s="743"/>
      <c r="R513" s="743"/>
      <c r="S513" s="743"/>
      <c r="T513" s="743"/>
      <c r="U513" s="743"/>
      <c r="V513" s="743"/>
      <c r="W513" s="743"/>
      <c r="X513" s="743"/>
      <c r="Y513" s="743"/>
      <c r="Z513" s="743"/>
      <c r="AA513" s="743"/>
      <c r="AB513" s="743"/>
      <c r="AC513" s="743"/>
      <c r="AD513" s="743"/>
      <c r="AE513" s="743"/>
      <c r="AF513" s="743"/>
      <c r="AG513" s="743"/>
      <c r="AH513" s="743"/>
      <c r="AI513" s="743"/>
      <c r="AJ513" s="743"/>
      <c r="AK513" s="743"/>
      <c r="AL513" s="743"/>
      <c r="AM513" s="743"/>
      <c r="AN513" s="743"/>
      <c r="AO513" s="743"/>
      <c r="AP513" s="743"/>
      <c r="AQ513" s="743"/>
      <c r="AR513" s="743"/>
      <c r="AS513" s="743"/>
      <c r="AT513" s="743"/>
      <c r="AU513" s="743"/>
      <c r="AV513" s="743"/>
      <c r="AW513" s="743"/>
      <c r="AX513" s="743"/>
      <c r="AY513" s="743"/>
      <c r="AZ513" s="743"/>
      <c r="BA513" s="743"/>
      <c r="BB513" s="743"/>
      <c r="BC513" s="743"/>
      <c r="BD513" s="743"/>
      <c r="BE513" s="743"/>
      <c r="BF513" s="743"/>
      <c r="BG513" s="743"/>
      <c r="BH513" s="743"/>
    </row>
    <row r="514" spans="1:60" s="628" customFormat="1" ht="19.5" customHeight="1" x14ac:dyDescent="0.25">
      <c r="A514" s="758">
        <v>44705</v>
      </c>
      <c r="B514" s="854" t="s">
        <v>16476</v>
      </c>
      <c r="C514" s="193" t="s">
        <v>16478</v>
      </c>
      <c r="D514" s="95"/>
      <c r="E514" s="42">
        <v>3910627.8</v>
      </c>
      <c r="F514" s="619">
        <f t="shared" si="6"/>
        <v>47541228.17999994</v>
      </c>
      <c r="G514" s="743"/>
      <c r="H514" s="743"/>
      <c r="I514" s="743"/>
      <c r="J514" s="743"/>
      <c r="K514" s="743"/>
      <c r="L514" s="743"/>
      <c r="M514" s="743"/>
      <c r="N514" s="743"/>
      <c r="O514" s="743"/>
      <c r="P514" s="743"/>
      <c r="Q514" s="743"/>
      <c r="R514" s="743"/>
      <c r="S514" s="743"/>
      <c r="T514" s="743"/>
      <c r="U514" s="743"/>
      <c r="V514" s="743"/>
      <c r="W514" s="743"/>
      <c r="X514" s="743"/>
      <c r="Y514" s="743"/>
      <c r="Z514" s="743"/>
      <c r="AA514" s="743"/>
      <c r="AB514" s="743"/>
      <c r="AC514" s="743"/>
      <c r="AD514" s="743"/>
      <c r="AE514" s="743"/>
      <c r="AF514" s="743"/>
      <c r="AG514" s="743"/>
      <c r="AH514" s="743"/>
      <c r="AI514" s="743"/>
      <c r="AJ514" s="743"/>
      <c r="AK514" s="743"/>
      <c r="AL514" s="743"/>
      <c r="AM514" s="743"/>
      <c r="AN514" s="743"/>
      <c r="AO514" s="743"/>
      <c r="AP514" s="743"/>
      <c r="AQ514" s="743"/>
      <c r="AR514" s="743"/>
      <c r="AS514" s="743"/>
      <c r="AT514" s="743"/>
      <c r="AU514" s="743"/>
      <c r="AV514" s="743"/>
      <c r="AW514" s="743"/>
      <c r="AX514" s="743"/>
      <c r="AY514" s="743"/>
      <c r="AZ514" s="743"/>
      <c r="BA514" s="743"/>
      <c r="BB514" s="743"/>
      <c r="BC514" s="743"/>
      <c r="BD514" s="743"/>
      <c r="BE514" s="743"/>
      <c r="BF514" s="743"/>
      <c r="BG514" s="743"/>
      <c r="BH514" s="743"/>
    </row>
    <row r="515" spans="1:60" s="628" customFormat="1" ht="16.5" customHeight="1" x14ac:dyDescent="0.25">
      <c r="A515" s="758">
        <v>44706</v>
      </c>
      <c r="B515" s="854" t="s">
        <v>16578</v>
      </c>
      <c r="C515" s="193" t="s">
        <v>16576</v>
      </c>
      <c r="D515" s="95"/>
      <c r="E515" s="42">
        <v>55546.87</v>
      </c>
      <c r="F515" s="619">
        <f t="shared" si="6"/>
        <v>47485681.309999943</v>
      </c>
      <c r="G515" s="743"/>
      <c r="H515" s="743"/>
      <c r="I515" s="743"/>
      <c r="J515" s="743"/>
      <c r="K515" s="743"/>
      <c r="L515" s="743"/>
      <c r="M515" s="743"/>
      <c r="N515" s="743"/>
      <c r="O515" s="743"/>
      <c r="P515" s="743"/>
      <c r="Q515" s="743"/>
      <c r="R515" s="743"/>
      <c r="S515" s="743"/>
      <c r="T515" s="743"/>
      <c r="U515" s="743"/>
      <c r="V515" s="743"/>
      <c r="W515" s="743"/>
      <c r="X515" s="743"/>
      <c r="Y515" s="743"/>
      <c r="Z515" s="743"/>
      <c r="AA515" s="743"/>
      <c r="AB515" s="743"/>
      <c r="AC515" s="743"/>
      <c r="AD515" s="743"/>
      <c r="AE515" s="743"/>
      <c r="AF515" s="743"/>
      <c r="AG515" s="743"/>
      <c r="AH515" s="743"/>
      <c r="AI515" s="743"/>
      <c r="AJ515" s="743"/>
      <c r="AK515" s="743"/>
      <c r="AL515" s="743"/>
      <c r="AM515" s="743"/>
      <c r="AN515" s="743"/>
      <c r="AO515" s="743"/>
      <c r="AP515" s="743"/>
      <c r="AQ515" s="743"/>
      <c r="AR515" s="743"/>
      <c r="AS515" s="743"/>
      <c r="AT515" s="743"/>
      <c r="AU515" s="743"/>
      <c r="AV515" s="743"/>
      <c r="AW515" s="743"/>
      <c r="AX515" s="743"/>
      <c r="AY515" s="743"/>
      <c r="AZ515" s="743"/>
      <c r="BA515" s="743"/>
      <c r="BB515" s="743"/>
      <c r="BC515" s="743"/>
      <c r="BD515" s="743"/>
      <c r="BE515" s="743"/>
      <c r="BF515" s="743"/>
      <c r="BG515" s="743"/>
      <c r="BH515" s="743"/>
    </row>
    <row r="516" spans="1:60" s="628" customFormat="1" ht="28.5" customHeight="1" x14ac:dyDescent="0.25">
      <c r="A516" s="758">
        <v>44706</v>
      </c>
      <c r="B516" s="854" t="s">
        <v>16577</v>
      </c>
      <c r="C516" s="193" t="s">
        <v>16626</v>
      </c>
      <c r="D516" s="95"/>
      <c r="E516" s="42">
        <v>515728.62</v>
      </c>
      <c r="F516" s="619">
        <f t="shared" si="6"/>
        <v>46969952.689999945</v>
      </c>
      <c r="G516" s="743"/>
      <c r="H516" s="743"/>
      <c r="I516" s="743"/>
      <c r="J516" s="743"/>
      <c r="K516" s="743"/>
      <c r="L516" s="743"/>
      <c r="M516" s="743"/>
      <c r="N516" s="743"/>
      <c r="O516" s="743"/>
      <c r="P516" s="743"/>
      <c r="Q516" s="743"/>
      <c r="R516" s="743"/>
      <c r="S516" s="743"/>
      <c r="T516" s="743"/>
      <c r="U516" s="743"/>
      <c r="V516" s="743"/>
      <c r="W516" s="743"/>
      <c r="X516" s="743"/>
      <c r="Y516" s="743"/>
      <c r="Z516" s="743"/>
      <c r="AA516" s="743"/>
      <c r="AB516" s="743"/>
      <c r="AC516" s="743"/>
      <c r="AD516" s="743"/>
      <c r="AE516" s="743"/>
      <c r="AF516" s="743"/>
      <c r="AG516" s="743"/>
      <c r="AH516" s="743"/>
      <c r="AI516" s="743"/>
      <c r="AJ516" s="743"/>
      <c r="AK516" s="743"/>
      <c r="AL516" s="743"/>
      <c r="AM516" s="743"/>
      <c r="AN516" s="743"/>
      <c r="AO516" s="743"/>
      <c r="AP516" s="743"/>
      <c r="AQ516" s="743"/>
      <c r="AR516" s="743"/>
      <c r="AS516" s="743"/>
      <c r="AT516" s="743"/>
      <c r="AU516" s="743"/>
      <c r="AV516" s="743"/>
      <c r="AW516" s="743"/>
      <c r="AX516" s="743"/>
      <c r="AY516" s="743"/>
      <c r="AZ516" s="743"/>
      <c r="BA516" s="743"/>
      <c r="BB516" s="743"/>
      <c r="BC516" s="743"/>
      <c r="BD516" s="743"/>
      <c r="BE516" s="743"/>
      <c r="BF516" s="743"/>
      <c r="BG516" s="743"/>
      <c r="BH516" s="743"/>
    </row>
    <row r="517" spans="1:60" s="628" customFormat="1" ht="16.5" customHeight="1" x14ac:dyDescent="0.25">
      <c r="A517" s="758">
        <v>44708</v>
      </c>
      <c r="B517" s="5" t="s">
        <v>16750</v>
      </c>
      <c r="C517" s="193" t="s">
        <v>16749</v>
      </c>
      <c r="D517" s="95"/>
      <c r="E517" s="42">
        <v>37536</v>
      </c>
      <c r="F517" s="619">
        <f t="shared" si="6"/>
        <v>46932416.689999945</v>
      </c>
      <c r="G517" s="743"/>
      <c r="H517" s="743"/>
      <c r="I517" s="743"/>
      <c r="J517" s="743"/>
      <c r="K517" s="743"/>
      <c r="L517" s="743"/>
      <c r="M517" s="743"/>
      <c r="N517" s="743"/>
      <c r="O517" s="743"/>
      <c r="P517" s="743"/>
      <c r="Q517" s="743"/>
      <c r="R517" s="743"/>
      <c r="S517" s="743"/>
      <c r="T517" s="743"/>
      <c r="U517" s="743"/>
      <c r="V517" s="743"/>
      <c r="W517" s="743"/>
      <c r="X517" s="743"/>
      <c r="Y517" s="743"/>
      <c r="Z517" s="743"/>
      <c r="AA517" s="743"/>
      <c r="AB517" s="743"/>
      <c r="AC517" s="743"/>
      <c r="AD517" s="743"/>
      <c r="AE517" s="743"/>
      <c r="AF517" s="743"/>
      <c r="AG517" s="743"/>
      <c r="AH517" s="743"/>
      <c r="AI517" s="743"/>
      <c r="AJ517" s="743"/>
      <c r="AK517" s="743"/>
      <c r="AL517" s="743"/>
      <c r="AM517" s="743"/>
      <c r="AN517" s="743"/>
      <c r="AO517" s="743"/>
      <c r="AP517" s="743"/>
      <c r="AQ517" s="743"/>
      <c r="AR517" s="743"/>
      <c r="AS517" s="743"/>
      <c r="AT517" s="743"/>
      <c r="AU517" s="743"/>
      <c r="AV517" s="743"/>
      <c r="AW517" s="743"/>
      <c r="AX517" s="743"/>
      <c r="AY517" s="743"/>
      <c r="AZ517" s="743"/>
      <c r="BA517" s="743"/>
      <c r="BB517" s="743"/>
      <c r="BC517" s="743"/>
      <c r="BD517" s="743"/>
      <c r="BE517" s="743"/>
      <c r="BF517" s="743"/>
      <c r="BG517" s="743"/>
      <c r="BH517" s="743"/>
    </row>
    <row r="518" spans="1:60" s="628" customFormat="1" ht="30" customHeight="1" x14ac:dyDescent="0.25">
      <c r="A518" s="758">
        <v>44708</v>
      </c>
      <c r="B518" s="5" t="s">
        <v>16751</v>
      </c>
      <c r="C518" s="193" t="s">
        <v>16748</v>
      </c>
      <c r="D518" s="95"/>
      <c r="E518" s="42">
        <v>277203.53999999998</v>
      </c>
      <c r="F518" s="619">
        <f t="shared" si="6"/>
        <v>46655213.149999946</v>
      </c>
      <c r="G518" s="743"/>
      <c r="H518" s="1015"/>
      <c r="I518" s="743"/>
      <c r="J518" s="743"/>
      <c r="K518" s="743"/>
      <c r="L518" s="743"/>
      <c r="M518" s="743"/>
      <c r="N518" s="743"/>
      <c r="O518" s="743"/>
      <c r="P518" s="743"/>
      <c r="Q518" s="743"/>
      <c r="R518" s="743"/>
      <c r="S518" s="743"/>
      <c r="T518" s="743"/>
      <c r="U518" s="743"/>
      <c r="V518" s="743"/>
      <c r="W518" s="743"/>
      <c r="X518" s="743"/>
      <c r="Y518" s="743"/>
      <c r="Z518" s="743"/>
      <c r="AA518" s="743"/>
      <c r="AB518" s="743"/>
      <c r="AC518" s="743"/>
      <c r="AD518" s="743"/>
      <c r="AE518" s="743"/>
      <c r="AF518" s="743"/>
      <c r="AG518" s="743"/>
      <c r="AH518" s="743"/>
      <c r="AI518" s="743"/>
      <c r="AJ518" s="743"/>
      <c r="AK518" s="743"/>
      <c r="AL518" s="743"/>
      <c r="AM518" s="743"/>
      <c r="AN518" s="743"/>
      <c r="AO518" s="743"/>
      <c r="AP518" s="743"/>
      <c r="AQ518" s="743"/>
      <c r="AR518" s="743"/>
      <c r="AS518" s="743"/>
      <c r="AT518" s="743"/>
      <c r="AU518" s="743"/>
      <c r="AV518" s="743"/>
      <c r="AW518" s="743"/>
      <c r="AX518" s="743"/>
      <c r="AY518" s="743"/>
      <c r="AZ518" s="743"/>
      <c r="BA518" s="743"/>
      <c r="BB518" s="743"/>
      <c r="BC518" s="743"/>
      <c r="BD518" s="743"/>
      <c r="BE518" s="743"/>
      <c r="BF518" s="743"/>
      <c r="BG518" s="743"/>
      <c r="BH518" s="743"/>
    </row>
    <row r="519" spans="1:60" s="628" customFormat="1" ht="27.75" customHeight="1" x14ac:dyDescent="0.25">
      <c r="A519" s="758">
        <v>44708</v>
      </c>
      <c r="B519" s="5" t="s">
        <v>16752</v>
      </c>
      <c r="C519" s="193" t="s">
        <v>16753</v>
      </c>
      <c r="D519" s="95"/>
      <c r="E519" s="472">
        <v>158302.94</v>
      </c>
      <c r="F519" s="619">
        <f t="shared" si="6"/>
        <v>46496910.209999949</v>
      </c>
      <c r="G519" s="743"/>
      <c r="H519" s="743"/>
      <c r="J519" s="743"/>
      <c r="K519" s="743"/>
      <c r="L519" s="743"/>
      <c r="M519" s="743"/>
      <c r="N519" s="743"/>
      <c r="O519" s="743"/>
      <c r="P519" s="743"/>
      <c r="Q519" s="743"/>
      <c r="R519" s="743"/>
      <c r="S519" s="743"/>
      <c r="T519" s="743"/>
      <c r="U519" s="743"/>
      <c r="V519" s="743"/>
      <c r="W519" s="743"/>
      <c r="X519" s="743"/>
      <c r="Y519" s="743"/>
      <c r="Z519" s="743"/>
      <c r="AA519" s="743"/>
      <c r="AB519" s="743"/>
      <c r="AC519" s="743"/>
      <c r="AD519" s="743"/>
      <c r="AE519" s="743"/>
      <c r="AF519" s="743"/>
      <c r="AG519" s="743"/>
      <c r="AH519" s="743"/>
      <c r="AI519" s="743"/>
      <c r="AJ519" s="743"/>
      <c r="AK519" s="743"/>
      <c r="AL519" s="743"/>
      <c r="AM519" s="743"/>
      <c r="AN519" s="743"/>
      <c r="AO519" s="743"/>
      <c r="AP519" s="743"/>
      <c r="AQ519" s="743"/>
      <c r="AR519" s="743"/>
      <c r="AS519" s="743"/>
      <c r="AT519" s="743"/>
      <c r="AU519" s="743"/>
      <c r="AV519" s="743"/>
      <c r="AW519" s="743"/>
      <c r="AX519" s="743"/>
      <c r="AY519" s="743"/>
      <c r="AZ519" s="743"/>
      <c r="BA519" s="743"/>
      <c r="BB519" s="743"/>
      <c r="BC519" s="743"/>
      <c r="BD519" s="743"/>
      <c r="BE519" s="743"/>
      <c r="BF519" s="743"/>
      <c r="BG519" s="743"/>
      <c r="BH519" s="743"/>
    </row>
    <row r="520" spans="1:60" s="628" customFormat="1" ht="26.25" customHeight="1" x14ac:dyDescent="0.25">
      <c r="A520" s="758">
        <v>44708</v>
      </c>
      <c r="B520" s="5" t="s">
        <v>16754</v>
      </c>
      <c r="C520" s="193" t="s">
        <v>16748</v>
      </c>
      <c r="D520" s="95"/>
      <c r="E520" s="472">
        <v>38997.35</v>
      </c>
      <c r="F520" s="619">
        <f t="shared" si="6"/>
        <v>46457912.859999947</v>
      </c>
      <c r="G520" s="743"/>
      <c r="H520" s="743"/>
      <c r="I520" s="743"/>
      <c r="J520" s="743"/>
      <c r="K520" s="743"/>
      <c r="L520" s="743"/>
      <c r="M520" s="743"/>
      <c r="N520" s="743"/>
      <c r="O520" s="743"/>
      <c r="P520" s="743"/>
      <c r="Q520" s="743"/>
      <c r="R520" s="743"/>
      <c r="S520" s="743"/>
      <c r="T520" s="743"/>
      <c r="U520" s="743"/>
      <c r="V520" s="743"/>
      <c r="W520" s="743"/>
      <c r="X520" s="743"/>
      <c r="Y520" s="743"/>
      <c r="Z520" s="743"/>
      <c r="AA520" s="743"/>
      <c r="AB520" s="743"/>
      <c r="AC520" s="743"/>
      <c r="AD520" s="743"/>
      <c r="AE520" s="743"/>
      <c r="AF520" s="743"/>
      <c r="AG520" s="743"/>
      <c r="AH520" s="743"/>
      <c r="AI520" s="743"/>
      <c r="AJ520" s="743"/>
      <c r="AK520" s="743"/>
      <c r="AL520" s="743"/>
      <c r="AM520" s="743"/>
      <c r="AN520" s="743"/>
      <c r="AO520" s="743"/>
      <c r="AP520" s="743"/>
      <c r="AQ520" s="743"/>
      <c r="AR520" s="743"/>
      <c r="AS520" s="743"/>
      <c r="AT520" s="743"/>
      <c r="AU520" s="743"/>
      <c r="AV520" s="743"/>
      <c r="AW520" s="743"/>
      <c r="AX520" s="743"/>
      <c r="AY520" s="743"/>
      <c r="AZ520" s="743"/>
      <c r="BA520" s="743"/>
      <c r="BB520" s="743"/>
      <c r="BC520" s="743"/>
      <c r="BD520" s="743"/>
      <c r="BE520" s="743"/>
      <c r="BF520" s="743"/>
      <c r="BG520" s="743"/>
      <c r="BH520" s="743"/>
    </row>
    <row r="521" spans="1:60" s="628" customFormat="1" ht="26.25" customHeight="1" x14ac:dyDescent="0.25">
      <c r="A521" s="758">
        <v>44708</v>
      </c>
      <c r="B521" s="5" t="s">
        <v>16756</v>
      </c>
      <c r="C521" s="193" t="s">
        <v>16755</v>
      </c>
      <c r="D521" s="95"/>
      <c r="E521" s="472">
        <v>93146.72</v>
      </c>
      <c r="F521" s="619">
        <f t="shared" si="6"/>
        <v>46364766.139999948</v>
      </c>
      <c r="G521" s="743"/>
      <c r="H521" s="743"/>
      <c r="I521" s="743"/>
      <c r="J521" s="743"/>
      <c r="K521" s="743"/>
      <c r="L521" s="743"/>
      <c r="M521" s="743"/>
      <c r="N521" s="743"/>
      <c r="O521" s="743"/>
      <c r="P521" s="743"/>
      <c r="Q521" s="743"/>
      <c r="R521" s="743"/>
      <c r="S521" s="743"/>
      <c r="T521" s="743"/>
      <c r="U521" s="743"/>
      <c r="V521" s="743"/>
      <c r="W521" s="743"/>
      <c r="X521" s="743"/>
      <c r="Y521" s="743"/>
      <c r="Z521" s="743"/>
      <c r="AA521" s="743"/>
      <c r="AB521" s="743"/>
      <c r="AC521" s="743"/>
      <c r="AD521" s="743"/>
      <c r="AE521" s="743"/>
      <c r="AF521" s="743"/>
      <c r="AG521" s="743"/>
      <c r="AH521" s="743"/>
      <c r="AI521" s="743"/>
      <c r="AJ521" s="743"/>
      <c r="AK521" s="743"/>
      <c r="AL521" s="743"/>
      <c r="AM521" s="743"/>
      <c r="AN521" s="743"/>
      <c r="AO521" s="743"/>
      <c r="AP521" s="743"/>
      <c r="AQ521" s="743"/>
      <c r="AR521" s="743"/>
      <c r="AS521" s="743"/>
      <c r="AT521" s="743"/>
      <c r="AU521" s="743"/>
      <c r="AV521" s="743"/>
      <c r="AW521" s="743"/>
      <c r="AX521" s="743"/>
      <c r="AY521" s="743"/>
      <c r="AZ521" s="743"/>
      <c r="BA521" s="743"/>
      <c r="BB521" s="743"/>
      <c r="BC521" s="743"/>
      <c r="BD521" s="743"/>
      <c r="BE521" s="743"/>
      <c r="BF521" s="743"/>
      <c r="BG521" s="743"/>
      <c r="BH521" s="743"/>
    </row>
    <row r="522" spans="1:60" s="628" customFormat="1" ht="26.25" customHeight="1" x14ac:dyDescent="0.25">
      <c r="A522" s="758">
        <v>44708</v>
      </c>
      <c r="B522" s="5" t="s">
        <v>16757</v>
      </c>
      <c r="C522" s="193" t="s">
        <v>16748</v>
      </c>
      <c r="D522" s="95"/>
      <c r="E522" s="472">
        <v>42301.73</v>
      </c>
      <c r="F522" s="619">
        <f t="shared" si="6"/>
        <v>46322464.409999952</v>
      </c>
      <c r="G522" s="743"/>
      <c r="H522" s="743"/>
      <c r="I522" s="743"/>
      <c r="J522" s="743"/>
      <c r="K522" s="743"/>
      <c r="L522" s="743"/>
      <c r="M522" s="743"/>
      <c r="N522" s="743"/>
      <c r="O522" s="743"/>
      <c r="P522" s="743"/>
      <c r="Q522" s="743"/>
      <c r="R522" s="743"/>
      <c r="S522" s="743"/>
      <c r="T522" s="743"/>
      <c r="U522" s="743"/>
      <c r="V522" s="743"/>
      <c r="W522" s="743"/>
      <c r="X522" s="743"/>
      <c r="Y522" s="743"/>
      <c r="Z522" s="743"/>
      <c r="AA522" s="743"/>
      <c r="AB522" s="743"/>
      <c r="AC522" s="743"/>
      <c r="AD522" s="743"/>
      <c r="AE522" s="743"/>
      <c r="AF522" s="743"/>
      <c r="AG522" s="743"/>
      <c r="AH522" s="743"/>
      <c r="AI522" s="743"/>
      <c r="AJ522" s="743"/>
      <c r="AK522" s="743"/>
      <c r="AL522" s="743"/>
      <c r="AM522" s="743"/>
      <c r="AN522" s="743"/>
      <c r="AO522" s="743"/>
      <c r="AP522" s="743"/>
      <c r="AQ522" s="743"/>
      <c r="AR522" s="743"/>
      <c r="AS522" s="743"/>
      <c r="AT522" s="743"/>
      <c r="AU522" s="743"/>
      <c r="AV522" s="743"/>
      <c r="AW522" s="743"/>
      <c r="AX522" s="743"/>
      <c r="AY522" s="743"/>
      <c r="AZ522" s="743"/>
      <c r="BA522" s="743"/>
      <c r="BB522" s="743"/>
      <c r="BC522" s="743"/>
      <c r="BD522" s="743"/>
      <c r="BE522" s="743"/>
      <c r="BF522" s="743"/>
      <c r="BG522" s="743"/>
      <c r="BH522" s="743"/>
    </row>
    <row r="523" spans="1:60" s="628" customFormat="1" ht="21.75" customHeight="1" x14ac:dyDescent="0.25">
      <c r="A523" s="758">
        <v>44708</v>
      </c>
      <c r="B523" s="5" t="s">
        <v>16758</v>
      </c>
      <c r="C523" s="193" t="s">
        <v>16759</v>
      </c>
      <c r="D523" s="95"/>
      <c r="E523" s="472">
        <v>184197.57</v>
      </c>
      <c r="F523" s="619">
        <f t="shared" si="6"/>
        <v>46138266.839999951</v>
      </c>
      <c r="G523" s="743"/>
      <c r="H523" s="743"/>
      <c r="I523" s="743"/>
      <c r="J523" s="743"/>
      <c r="K523" s="743"/>
      <c r="L523" s="743"/>
      <c r="M523" s="743"/>
      <c r="N523" s="743"/>
      <c r="O523" s="743"/>
      <c r="P523" s="743"/>
      <c r="Q523" s="743"/>
      <c r="R523" s="743"/>
      <c r="S523" s="743"/>
      <c r="T523" s="743"/>
      <c r="U523" s="743"/>
      <c r="V523" s="743"/>
      <c r="W523" s="743"/>
      <c r="X523" s="743"/>
      <c r="Y523" s="743"/>
      <c r="Z523" s="743"/>
      <c r="AA523" s="743"/>
      <c r="AB523" s="743"/>
      <c r="AC523" s="743"/>
      <c r="AD523" s="743"/>
      <c r="AE523" s="743"/>
      <c r="AF523" s="743"/>
      <c r="AG523" s="743"/>
      <c r="AH523" s="743"/>
      <c r="AI523" s="743"/>
      <c r="AJ523" s="743"/>
      <c r="AK523" s="743"/>
      <c r="AL523" s="743"/>
      <c r="AM523" s="743"/>
      <c r="AN523" s="743"/>
      <c r="AO523" s="743"/>
      <c r="AP523" s="743"/>
      <c r="AQ523" s="743"/>
      <c r="AR523" s="743"/>
      <c r="AS523" s="743"/>
      <c r="AT523" s="743"/>
      <c r="AU523" s="743"/>
      <c r="AV523" s="743"/>
      <c r="AW523" s="743"/>
      <c r="AX523" s="743"/>
      <c r="AY523" s="743"/>
      <c r="AZ523" s="743"/>
      <c r="BA523" s="743"/>
      <c r="BB523" s="743"/>
      <c r="BC523" s="743"/>
      <c r="BD523" s="743"/>
      <c r="BE523" s="743"/>
      <c r="BF523" s="743"/>
      <c r="BG523" s="743"/>
      <c r="BH523" s="743"/>
    </row>
    <row r="524" spans="1:60" s="628" customFormat="1" ht="21" customHeight="1" x14ac:dyDescent="0.25">
      <c r="A524" s="758">
        <v>44708</v>
      </c>
      <c r="B524" s="5" t="s">
        <v>16761</v>
      </c>
      <c r="C524" s="193" t="s">
        <v>16760</v>
      </c>
      <c r="D524" s="95"/>
      <c r="E524" s="472">
        <v>55546.87</v>
      </c>
      <c r="F524" s="619">
        <f t="shared" si="6"/>
        <v>46082719.969999954</v>
      </c>
      <c r="G524" s="743"/>
      <c r="H524" s="743"/>
      <c r="I524" s="743"/>
      <c r="J524" s="743"/>
      <c r="K524" s="743"/>
      <c r="L524" s="743"/>
      <c r="M524" s="743"/>
      <c r="N524" s="743"/>
      <c r="O524" s="743"/>
      <c r="P524" s="743"/>
      <c r="Q524" s="743"/>
      <c r="R524" s="743"/>
      <c r="S524" s="743"/>
      <c r="T524" s="743"/>
      <c r="U524" s="743"/>
      <c r="V524" s="743"/>
      <c r="W524" s="743"/>
      <c r="X524" s="743"/>
      <c r="Y524" s="743"/>
      <c r="Z524" s="743"/>
      <c r="AA524" s="743"/>
      <c r="AB524" s="743"/>
      <c r="AC524" s="743"/>
      <c r="AD524" s="743"/>
      <c r="AE524" s="743"/>
      <c r="AF524" s="743"/>
      <c r="AG524" s="743"/>
      <c r="AH524" s="743"/>
      <c r="AI524" s="743"/>
      <c r="AJ524" s="743"/>
      <c r="AK524" s="743"/>
      <c r="AL524" s="743"/>
      <c r="AM524" s="743"/>
      <c r="AN524" s="743"/>
      <c r="AO524" s="743"/>
      <c r="AP524" s="743"/>
      <c r="AQ524" s="743"/>
      <c r="AR524" s="743"/>
      <c r="AS524" s="743"/>
      <c r="AT524" s="743"/>
      <c r="AU524" s="743"/>
      <c r="AV524" s="743"/>
      <c r="AW524" s="743"/>
      <c r="AX524" s="743"/>
      <c r="AY524" s="743"/>
      <c r="AZ524" s="743"/>
      <c r="BA524" s="743"/>
      <c r="BB524" s="743"/>
      <c r="BC524" s="743"/>
      <c r="BD524" s="743"/>
      <c r="BE524" s="743"/>
      <c r="BF524" s="743"/>
      <c r="BG524" s="743"/>
      <c r="BH524" s="743"/>
    </row>
    <row r="525" spans="1:60" s="628" customFormat="1" ht="28.5" customHeight="1" x14ac:dyDescent="0.25">
      <c r="A525" s="758">
        <v>44711</v>
      </c>
      <c r="B525" s="5" t="s">
        <v>16764</v>
      </c>
      <c r="C525" s="193" t="s">
        <v>16767</v>
      </c>
      <c r="D525" s="95"/>
      <c r="E525" s="42">
        <v>35803</v>
      </c>
      <c r="F525" s="619">
        <f t="shared" si="6"/>
        <v>46046916.969999954</v>
      </c>
      <c r="G525" s="743"/>
      <c r="H525" s="743"/>
      <c r="I525" s="743"/>
      <c r="J525" s="743"/>
      <c r="K525" s="743"/>
      <c r="L525" s="743"/>
      <c r="M525" s="743"/>
      <c r="N525" s="743"/>
      <c r="O525" s="743"/>
      <c r="P525" s="743"/>
      <c r="Q525" s="743"/>
      <c r="R525" s="743"/>
      <c r="S525" s="743"/>
      <c r="T525" s="743"/>
      <c r="U525" s="743"/>
      <c r="V525" s="743"/>
      <c r="W525" s="743"/>
      <c r="X525" s="743"/>
      <c r="Y525" s="743"/>
      <c r="Z525" s="743"/>
      <c r="AA525" s="743"/>
      <c r="AB525" s="743"/>
      <c r="AC525" s="743"/>
      <c r="AD525" s="743"/>
      <c r="AE525" s="743"/>
      <c r="AF525" s="743"/>
      <c r="AG525" s="743"/>
      <c r="AH525" s="743"/>
      <c r="AI525" s="743"/>
      <c r="AJ525" s="743"/>
      <c r="AK525" s="743"/>
      <c r="AL525" s="743"/>
      <c r="AM525" s="743"/>
      <c r="AN525" s="743"/>
      <c r="AO525" s="743"/>
      <c r="AP525" s="743"/>
      <c r="AQ525" s="743"/>
      <c r="AR525" s="743"/>
      <c r="AS525" s="743"/>
      <c r="AT525" s="743"/>
      <c r="AU525" s="743"/>
      <c r="AV525" s="743"/>
      <c r="AW525" s="743"/>
      <c r="AX525" s="743"/>
      <c r="AY525" s="743"/>
      <c r="AZ525" s="743"/>
      <c r="BA525" s="743"/>
      <c r="BB525" s="743"/>
      <c r="BC525" s="743"/>
      <c r="BD525" s="743"/>
      <c r="BE525" s="743"/>
      <c r="BF525" s="743"/>
      <c r="BG525" s="743"/>
      <c r="BH525" s="743"/>
    </row>
    <row r="526" spans="1:60" s="628" customFormat="1" ht="52.5" customHeight="1" x14ac:dyDescent="0.25">
      <c r="A526" s="867">
        <v>44711</v>
      </c>
      <c r="B526" s="212" t="s">
        <v>16765</v>
      </c>
      <c r="C526" s="457" t="s">
        <v>16768</v>
      </c>
      <c r="D526" s="265"/>
      <c r="E526" s="213">
        <v>1076949.6100000001</v>
      </c>
      <c r="F526" s="619">
        <f t="shared" si="6"/>
        <v>44969967.359999955</v>
      </c>
      <c r="G526" s="743"/>
      <c r="H526" s="743"/>
      <c r="I526" s="743"/>
      <c r="J526" s="743"/>
      <c r="K526" s="743"/>
      <c r="L526" s="743"/>
      <c r="M526" s="743"/>
      <c r="N526" s="743"/>
      <c r="O526" s="743"/>
      <c r="P526" s="743"/>
      <c r="Q526" s="743"/>
      <c r="R526" s="743"/>
      <c r="S526" s="743"/>
      <c r="T526" s="743"/>
      <c r="U526" s="743"/>
      <c r="V526" s="743"/>
      <c r="W526" s="743"/>
      <c r="X526" s="743"/>
      <c r="Y526" s="743"/>
      <c r="Z526" s="743"/>
      <c r="AA526" s="743"/>
      <c r="AB526" s="743"/>
      <c r="AC526" s="743"/>
      <c r="AD526" s="743"/>
      <c r="AE526" s="743"/>
      <c r="AF526" s="743"/>
      <c r="AG526" s="743"/>
      <c r="AH526" s="743"/>
      <c r="AI526" s="743"/>
      <c r="AJ526" s="743"/>
      <c r="AK526" s="743"/>
      <c r="AL526" s="743"/>
      <c r="AM526" s="743"/>
      <c r="AN526" s="743"/>
      <c r="AO526" s="743"/>
      <c r="AP526" s="743"/>
      <c r="AQ526" s="743"/>
      <c r="AR526" s="743"/>
      <c r="AS526" s="743"/>
      <c r="AT526" s="743"/>
      <c r="AU526" s="743"/>
      <c r="AV526" s="743"/>
      <c r="AW526" s="743"/>
      <c r="AX526" s="743"/>
      <c r="AY526" s="743"/>
      <c r="AZ526" s="743"/>
      <c r="BA526" s="743"/>
      <c r="BB526" s="743"/>
      <c r="BC526" s="743"/>
      <c r="BD526" s="743"/>
      <c r="BE526" s="743"/>
      <c r="BF526" s="743"/>
      <c r="BG526" s="743"/>
      <c r="BH526" s="743"/>
    </row>
    <row r="527" spans="1:60" s="628" customFormat="1" ht="28.5" customHeight="1" x14ac:dyDescent="0.25">
      <c r="A527" s="758">
        <v>44711</v>
      </c>
      <c r="B527" s="30" t="s">
        <v>16766</v>
      </c>
      <c r="C527" s="214" t="s">
        <v>16769</v>
      </c>
      <c r="D527" s="95"/>
      <c r="E527" s="472">
        <v>9150</v>
      </c>
      <c r="F527" s="619">
        <f t="shared" si="6"/>
        <v>44960817.359999955</v>
      </c>
      <c r="G527" s="743"/>
      <c r="H527" s="743"/>
      <c r="I527" s="743"/>
      <c r="J527" s="743"/>
      <c r="K527" s="743"/>
      <c r="L527" s="743"/>
      <c r="M527" s="743"/>
      <c r="N527" s="743"/>
      <c r="O527" s="743"/>
      <c r="P527" s="743"/>
      <c r="Q527" s="743"/>
      <c r="R527" s="743"/>
      <c r="S527" s="743"/>
      <c r="T527" s="743"/>
      <c r="U527" s="743"/>
      <c r="V527" s="743"/>
      <c r="W527" s="743"/>
      <c r="X527" s="743"/>
      <c r="Y527" s="743"/>
      <c r="Z527" s="743"/>
      <c r="AA527" s="743"/>
      <c r="AB527" s="743"/>
      <c r="AC527" s="743"/>
      <c r="AD527" s="743"/>
      <c r="AE527" s="743"/>
      <c r="AF527" s="743"/>
      <c r="AG527" s="743"/>
      <c r="AH527" s="743"/>
      <c r="AI527" s="743"/>
      <c r="AJ527" s="743"/>
      <c r="AK527" s="743"/>
      <c r="AL527" s="743"/>
      <c r="AM527" s="743"/>
      <c r="AN527" s="743"/>
      <c r="AO527" s="743"/>
      <c r="AP527" s="743"/>
      <c r="AQ527" s="743"/>
      <c r="AR527" s="743"/>
      <c r="AS527" s="743"/>
      <c r="AT527" s="743"/>
      <c r="AU527" s="743"/>
      <c r="AV527" s="743"/>
      <c r="AW527" s="743"/>
      <c r="AX527" s="743"/>
      <c r="AY527" s="743"/>
      <c r="AZ527" s="743"/>
      <c r="BA527" s="743"/>
      <c r="BB527" s="743"/>
      <c r="BC527" s="743"/>
      <c r="BD527" s="743"/>
      <c r="BE527" s="743"/>
      <c r="BF527" s="743"/>
      <c r="BG527" s="743"/>
      <c r="BH527" s="743"/>
    </row>
    <row r="528" spans="1:60" s="628" customFormat="1" ht="17.25" customHeight="1" x14ac:dyDescent="0.25">
      <c r="A528" s="871"/>
      <c r="B528" s="1050"/>
      <c r="C528" s="35"/>
      <c r="D528" s="121"/>
      <c r="E528" s="32"/>
      <c r="F528" s="620"/>
      <c r="G528" s="743"/>
      <c r="H528" s="743"/>
      <c r="I528" s="743"/>
      <c r="J528" s="743"/>
      <c r="K528" s="743"/>
      <c r="L528" s="743"/>
      <c r="M528" s="743"/>
      <c r="N528" s="743"/>
      <c r="O528" s="743"/>
      <c r="P528" s="743"/>
      <c r="Q528" s="743"/>
      <c r="R528" s="743"/>
      <c r="S528" s="743"/>
      <c r="T528" s="743"/>
      <c r="U528" s="743"/>
      <c r="V528" s="743"/>
      <c r="W528" s="743"/>
      <c r="X528" s="743"/>
      <c r="Y528" s="743"/>
      <c r="Z528" s="743"/>
      <c r="AA528" s="743"/>
      <c r="AB528" s="743"/>
      <c r="AC528" s="743"/>
      <c r="AD528" s="743"/>
      <c r="AE528" s="743"/>
      <c r="AF528" s="743"/>
      <c r="AG528" s="743"/>
      <c r="AH528" s="743"/>
      <c r="AI528" s="743"/>
      <c r="AJ528" s="743"/>
      <c r="AK528" s="743"/>
      <c r="AL528" s="743"/>
      <c r="AM528" s="743"/>
      <c r="AN528" s="743"/>
      <c r="AO528" s="743"/>
      <c r="AP528" s="743"/>
      <c r="AQ528" s="743"/>
      <c r="AR528" s="743"/>
      <c r="AS528" s="743"/>
      <c r="AT528" s="743"/>
      <c r="AU528" s="743"/>
      <c r="AV528" s="743"/>
      <c r="AW528" s="743"/>
      <c r="AX528" s="743"/>
      <c r="AY528" s="743"/>
      <c r="AZ528" s="743"/>
      <c r="BA528" s="743"/>
      <c r="BB528" s="743"/>
      <c r="BC528" s="743"/>
      <c r="BD528" s="743"/>
      <c r="BE528" s="743"/>
      <c r="BF528" s="743"/>
      <c r="BG528" s="743"/>
      <c r="BH528" s="743"/>
    </row>
    <row r="529" spans="1:60" s="628" customFormat="1" ht="17.25" customHeight="1" x14ac:dyDescent="0.25">
      <c r="A529" s="871"/>
      <c r="B529" s="1050"/>
      <c r="C529" s="35"/>
      <c r="D529" s="121"/>
      <c r="E529" s="32"/>
      <c r="F529" s="620"/>
      <c r="G529" s="743"/>
      <c r="H529" s="743"/>
      <c r="I529" s="743"/>
      <c r="J529" s="743"/>
      <c r="K529" s="743"/>
      <c r="L529" s="743"/>
      <c r="M529" s="743"/>
      <c r="N529" s="743"/>
      <c r="O529" s="743"/>
      <c r="P529" s="743"/>
      <c r="Q529" s="743"/>
      <c r="R529" s="743"/>
      <c r="S529" s="743"/>
      <c r="T529" s="743"/>
      <c r="U529" s="743"/>
      <c r="V529" s="743"/>
      <c r="W529" s="743"/>
      <c r="X529" s="743"/>
      <c r="Y529" s="743"/>
      <c r="Z529" s="743"/>
      <c r="AA529" s="743"/>
      <c r="AB529" s="743"/>
      <c r="AC529" s="743"/>
      <c r="AD529" s="743"/>
      <c r="AE529" s="743"/>
      <c r="AF529" s="743"/>
      <c r="AG529" s="743"/>
      <c r="AH529" s="743"/>
      <c r="AI529" s="743"/>
      <c r="AJ529" s="743"/>
      <c r="AK529" s="743"/>
      <c r="AL529" s="743"/>
      <c r="AM529" s="743"/>
      <c r="AN529" s="743"/>
      <c r="AO529" s="743"/>
      <c r="AP529" s="743"/>
      <c r="AQ529" s="743"/>
      <c r="AR529" s="743"/>
      <c r="AS529" s="743"/>
      <c r="AT529" s="743"/>
      <c r="AU529" s="743"/>
      <c r="AV529" s="743"/>
      <c r="AW529" s="743"/>
      <c r="AX529" s="743"/>
      <c r="AY529" s="743"/>
      <c r="AZ529" s="743"/>
      <c r="BA529" s="743"/>
      <c r="BB529" s="743"/>
      <c r="BC529" s="743"/>
      <c r="BD529" s="743"/>
      <c r="BE529" s="743"/>
      <c r="BF529" s="743"/>
      <c r="BG529" s="743"/>
      <c r="BH529" s="743"/>
    </row>
    <row r="530" spans="1:60" s="628" customFormat="1" ht="17.25" customHeight="1" x14ac:dyDescent="0.25">
      <c r="A530" s="871"/>
      <c r="B530" s="1050"/>
      <c r="C530" s="35"/>
      <c r="D530" s="121"/>
      <c r="E530" s="32"/>
      <c r="F530" s="620"/>
      <c r="G530" s="743"/>
      <c r="H530" s="743"/>
      <c r="I530" s="743"/>
      <c r="J530" s="743"/>
      <c r="K530" s="743"/>
      <c r="L530" s="743"/>
      <c r="M530" s="743"/>
      <c r="N530" s="743"/>
      <c r="O530" s="743"/>
      <c r="P530" s="743"/>
      <c r="Q530" s="743"/>
      <c r="R530" s="743"/>
      <c r="S530" s="743"/>
      <c r="T530" s="743"/>
      <c r="U530" s="743"/>
      <c r="V530" s="743"/>
      <c r="W530" s="743"/>
      <c r="X530" s="743"/>
      <c r="Y530" s="743"/>
      <c r="Z530" s="743"/>
      <c r="AA530" s="743"/>
      <c r="AB530" s="743"/>
      <c r="AC530" s="743"/>
      <c r="AD530" s="743"/>
      <c r="AE530" s="743"/>
      <c r="AF530" s="743"/>
      <c r="AG530" s="743"/>
      <c r="AH530" s="743"/>
      <c r="AI530" s="743"/>
      <c r="AJ530" s="743"/>
      <c r="AK530" s="743"/>
      <c r="AL530" s="743"/>
      <c r="AM530" s="743"/>
      <c r="AN530" s="743"/>
      <c r="AO530" s="743"/>
      <c r="AP530" s="743"/>
      <c r="AQ530" s="743"/>
      <c r="AR530" s="743"/>
      <c r="AS530" s="743"/>
      <c r="AT530" s="743"/>
      <c r="AU530" s="743"/>
      <c r="AV530" s="743"/>
      <c r="AW530" s="743"/>
      <c r="AX530" s="743"/>
      <c r="AY530" s="743"/>
      <c r="AZ530" s="743"/>
      <c r="BA530" s="743"/>
      <c r="BB530" s="743"/>
      <c r="BC530" s="743"/>
      <c r="BD530" s="743"/>
      <c r="BE530" s="743"/>
      <c r="BF530" s="743"/>
      <c r="BG530" s="743"/>
      <c r="BH530" s="743"/>
    </row>
    <row r="531" spans="1:60" s="628" customFormat="1" ht="17.25" customHeight="1" x14ac:dyDescent="0.25">
      <c r="A531" s="871"/>
      <c r="B531" s="1050"/>
      <c r="C531" s="35"/>
      <c r="D531" s="121"/>
      <c r="E531" s="32"/>
      <c r="F531" s="620"/>
      <c r="G531" s="743"/>
      <c r="H531" s="743"/>
      <c r="I531" s="743"/>
      <c r="J531" s="743"/>
      <c r="K531" s="743"/>
      <c r="L531" s="743"/>
      <c r="M531" s="743"/>
      <c r="N531" s="743"/>
      <c r="O531" s="743"/>
      <c r="P531" s="743"/>
      <c r="Q531" s="743"/>
      <c r="R531" s="743"/>
      <c r="S531" s="743"/>
      <c r="T531" s="743"/>
      <c r="U531" s="743"/>
      <c r="V531" s="743"/>
      <c r="W531" s="743"/>
      <c r="X531" s="743"/>
      <c r="Y531" s="743"/>
      <c r="Z531" s="743"/>
      <c r="AA531" s="743"/>
      <c r="AB531" s="743"/>
      <c r="AC531" s="743"/>
      <c r="AD531" s="743"/>
      <c r="AE531" s="743"/>
      <c r="AF531" s="743"/>
      <c r="AG531" s="743"/>
      <c r="AH531" s="743"/>
      <c r="AI531" s="743"/>
      <c r="AJ531" s="743"/>
      <c r="AK531" s="743"/>
      <c r="AL531" s="743"/>
      <c r="AM531" s="743"/>
      <c r="AN531" s="743"/>
      <c r="AO531" s="743"/>
      <c r="AP531" s="743"/>
      <c r="AQ531" s="743"/>
      <c r="AR531" s="743"/>
      <c r="AS531" s="743"/>
      <c r="AT531" s="743"/>
      <c r="AU531" s="743"/>
      <c r="AV531" s="743"/>
      <c r="AW531" s="743"/>
      <c r="AX531" s="743"/>
      <c r="AY531" s="743"/>
      <c r="AZ531" s="743"/>
      <c r="BA531" s="743"/>
      <c r="BB531" s="743"/>
      <c r="BC531" s="743"/>
      <c r="BD531" s="743"/>
      <c r="BE531" s="743"/>
      <c r="BF531" s="743"/>
      <c r="BG531" s="743"/>
      <c r="BH531" s="743"/>
    </row>
    <row r="532" spans="1:60" s="628" customFormat="1" ht="17.25" customHeight="1" x14ac:dyDescent="0.25">
      <c r="A532" s="871"/>
      <c r="B532" s="1050"/>
      <c r="C532" s="35"/>
      <c r="D532" s="121"/>
      <c r="E532" s="32"/>
      <c r="F532" s="620"/>
      <c r="G532" s="743"/>
      <c r="H532" s="743"/>
      <c r="I532" s="743"/>
      <c r="J532" s="743"/>
      <c r="K532" s="743"/>
      <c r="L532" s="743"/>
      <c r="M532" s="743"/>
      <c r="N532" s="743"/>
      <c r="O532" s="743"/>
      <c r="P532" s="743"/>
      <c r="Q532" s="743"/>
      <c r="R532" s="743"/>
      <c r="S532" s="743"/>
      <c r="T532" s="743"/>
      <c r="U532" s="743"/>
      <c r="V532" s="743"/>
      <c r="W532" s="743"/>
      <c r="X532" s="743"/>
      <c r="Y532" s="743"/>
      <c r="Z532" s="743"/>
      <c r="AA532" s="743"/>
      <c r="AB532" s="743"/>
      <c r="AC532" s="743"/>
      <c r="AD532" s="743"/>
      <c r="AE532" s="743"/>
      <c r="AF532" s="743"/>
      <c r="AG532" s="743"/>
      <c r="AH532" s="743"/>
      <c r="AI532" s="743"/>
      <c r="AJ532" s="743"/>
      <c r="AK532" s="743"/>
      <c r="AL532" s="743"/>
      <c r="AM532" s="743"/>
      <c r="AN532" s="743"/>
      <c r="AO532" s="743"/>
      <c r="AP532" s="743"/>
      <c r="AQ532" s="743"/>
      <c r="AR532" s="743"/>
      <c r="AS532" s="743"/>
      <c r="AT532" s="743"/>
      <c r="AU532" s="743"/>
      <c r="AV532" s="743"/>
      <c r="AW532" s="743"/>
      <c r="AX532" s="743"/>
      <c r="AY532" s="743"/>
      <c r="AZ532" s="743"/>
      <c r="BA532" s="743"/>
      <c r="BB532" s="743"/>
      <c r="BC532" s="743"/>
      <c r="BD532" s="743"/>
      <c r="BE532" s="743"/>
      <c r="BF532" s="743"/>
      <c r="BG532" s="743"/>
      <c r="BH532" s="743"/>
    </row>
    <row r="533" spans="1:60" s="628" customFormat="1" ht="17.25" customHeight="1" x14ac:dyDescent="0.25">
      <c r="A533" s="871"/>
      <c r="B533" s="1050"/>
      <c r="C533" s="35"/>
      <c r="D533" s="121"/>
      <c r="E533" s="32"/>
      <c r="F533" s="620"/>
      <c r="G533" s="743"/>
      <c r="H533" s="743"/>
      <c r="I533" s="743"/>
      <c r="J533" s="743"/>
      <c r="K533" s="743"/>
      <c r="L533" s="743"/>
      <c r="M533" s="743"/>
      <c r="N533" s="743"/>
      <c r="O533" s="743"/>
      <c r="P533" s="743"/>
      <c r="Q533" s="743"/>
      <c r="R533" s="743"/>
      <c r="S533" s="743"/>
      <c r="T533" s="743"/>
      <c r="U533" s="743"/>
      <c r="V533" s="743"/>
      <c r="W533" s="743"/>
      <c r="X533" s="743"/>
      <c r="Y533" s="743"/>
      <c r="Z533" s="743"/>
      <c r="AA533" s="743"/>
      <c r="AB533" s="743"/>
      <c r="AC533" s="743"/>
      <c r="AD533" s="743"/>
      <c r="AE533" s="743"/>
      <c r="AF533" s="743"/>
      <c r="AG533" s="743"/>
      <c r="AH533" s="743"/>
      <c r="AI533" s="743"/>
      <c r="AJ533" s="743"/>
      <c r="AK533" s="743"/>
      <c r="AL533" s="743"/>
      <c r="AM533" s="743"/>
      <c r="AN533" s="743"/>
      <c r="AO533" s="743"/>
      <c r="AP533" s="743"/>
      <c r="AQ533" s="743"/>
      <c r="AR533" s="743"/>
      <c r="AS533" s="743"/>
      <c r="AT533" s="743"/>
      <c r="AU533" s="743"/>
      <c r="AV533" s="743"/>
      <c r="AW533" s="743"/>
      <c r="AX533" s="743"/>
      <c r="AY533" s="743"/>
      <c r="AZ533" s="743"/>
      <c r="BA533" s="743"/>
      <c r="BB533" s="743"/>
      <c r="BC533" s="743"/>
      <c r="BD533" s="743"/>
      <c r="BE533" s="743"/>
      <c r="BF533" s="743"/>
      <c r="BG533" s="743"/>
      <c r="BH533" s="743"/>
    </row>
    <row r="534" spans="1:60" s="628" customFormat="1" ht="17.25" customHeight="1" x14ac:dyDescent="0.25">
      <c r="A534" s="871"/>
      <c r="B534" s="1050"/>
      <c r="C534" s="35"/>
      <c r="D534" s="121"/>
      <c r="E534" s="32"/>
      <c r="F534" s="620"/>
      <c r="G534" s="743"/>
      <c r="H534" s="743"/>
      <c r="I534" s="743"/>
      <c r="J534" s="743"/>
      <c r="K534" s="743"/>
      <c r="L534" s="743"/>
      <c r="M534" s="743"/>
      <c r="N534" s="743"/>
      <c r="O534" s="743"/>
      <c r="P534" s="743"/>
      <c r="Q534" s="743"/>
      <c r="R534" s="743"/>
      <c r="S534" s="743"/>
      <c r="T534" s="743"/>
      <c r="U534" s="743"/>
      <c r="V534" s="743"/>
      <c r="W534" s="743"/>
      <c r="X534" s="743"/>
      <c r="Y534" s="743"/>
      <c r="Z534" s="743"/>
      <c r="AA534" s="743"/>
      <c r="AB534" s="743"/>
      <c r="AC534" s="743"/>
      <c r="AD534" s="743"/>
      <c r="AE534" s="743"/>
      <c r="AF534" s="743"/>
      <c r="AG534" s="743"/>
      <c r="AH534" s="743"/>
      <c r="AI534" s="743"/>
      <c r="AJ534" s="743"/>
      <c r="AK534" s="743"/>
      <c r="AL534" s="743"/>
      <c r="AM534" s="743"/>
      <c r="AN534" s="743"/>
      <c r="AO534" s="743"/>
      <c r="AP534" s="743"/>
      <c r="AQ534" s="743"/>
      <c r="AR534" s="743"/>
      <c r="AS534" s="743"/>
      <c r="AT534" s="743"/>
      <c r="AU534" s="743"/>
      <c r="AV534" s="743"/>
      <c r="AW534" s="743"/>
      <c r="AX534" s="743"/>
      <c r="AY534" s="743"/>
      <c r="AZ534" s="743"/>
      <c r="BA534" s="743"/>
      <c r="BB534" s="743"/>
      <c r="BC534" s="743"/>
      <c r="BD534" s="743"/>
      <c r="BE534" s="743"/>
      <c r="BF534" s="743"/>
      <c r="BG534" s="743"/>
      <c r="BH534" s="743"/>
    </row>
    <row r="535" spans="1:60" s="628" customFormat="1" ht="17.25" customHeight="1" x14ac:dyDescent="0.25">
      <c r="A535" s="871"/>
      <c r="B535" s="1050"/>
      <c r="C535" s="35"/>
      <c r="D535" s="121"/>
      <c r="E535" s="32"/>
      <c r="F535" s="620"/>
      <c r="G535" s="743"/>
      <c r="H535" s="743"/>
      <c r="I535" s="743"/>
      <c r="J535" s="743"/>
      <c r="K535" s="743"/>
      <c r="L535" s="743"/>
      <c r="M535" s="743"/>
      <c r="N535" s="743"/>
      <c r="O535" s="743"/>
      <c r="P535" s="743"/>
      <c r="Q535" s="743"/>
      <c r="R535" s="743"/>
      <c r="S535" s="743"/>
      <c r="T535" s="743"/>
      <c r="U535" s="743"/>
      <c r="V535" s="743"/>
      <c r="W535" s="743"/>
      <c r="X535" s="743"/>
      <c r="Y535" s="743"/>
      <c r="Z535" s="743"/>
      <c r="AA535" s="743"/>
      <c r="AB535" s="743"/>
      <c r="AC535" s="743"/>
      <c r="AD535" s="743"/>
      <c r="AE535" s="743"/>
      <c r="AF535" s="743"/>
      <c r="AG535" s="743"/>
      <c r="AH535" s="743"/>
      <c r="AI535" s="743"/>
      <c r="AJ535" s="743"/>
      <c r="AK535" s="743"/>
      <c r="AL535" s="743"/>
      <c r="AM535" s="743"/>
      <c r="AN535" s="743"/>
      <c r="AO535" s="743"/>
      <c r="AP535" s="743"/>
      <c r="AQ535" s="743"/>
      <c r="AR535" s="743"/>
      <c r="AS535" s="743"/>
      <c r="AT535" s="743"/>
      <c r="AU535" s="743"/>
      <c r="AV535" s="743"/>
      <c r="AW535" s="743"/>
      <c r="AX535" s="743"/>
      <c r="AY535" s="743"/>
      <c r="AZ535" s="743"/>
      <c r="BA535" s="743"/>
      <c r="BB535" s="743"/>
      <c r="BC535" s="743"/>
      <c r="BD535" s="743"/>
      <c r="BE535" s="743"/>
      <c r="BF535" s="743"/>
      <c r="BG535" s="743"/>
      <c r="BH535" s="743"/>
    </row>
    <row r="536" spans="1:60" s="628" customFormat="1" ht="17.25" customHeight="1" x14ac:dyDescent="0.25">
      <c r="A536" s="871"/>
      <c r="B536" s="1050"/>
      <c r="C536" s="35"/>
      <c r="D536" s="121"/>
      <c r="E536" s="32"/>
      <c r="F536" s="620"/>
      <c r="G536" s="743"/>
      <c r="H536" s="743"/>
      <c r="I536" s="743"/>
      <c r="J536" s="743"/>
      <c r="K536" s="743"/>
      <c r="L536" s="743"/>
      <c r="M536" s="743"/>
      <c r="N536" s="743"/>
      <c r="O536" s="743"/>
      <c r="P536" s="743"/>
      <c r="Q536" s="743"/>
      <c r="R536" s="743"/>
      <c r="S536" s="743"/>
      <c r="T536" s="743"/>
      <c r="U536" s="743"/>
      <c r="V536" s="743"/>
      <c r="W536" s="743"/>
      <c r="X536" s="743"/>
      <c r="Y536" s="743"/>
      <c r="Z536" s="743"/>
      <c r="AA536" s="743"/>
      <c r="AB536" s="743"/>
      <c r="AC536" s="743"/>
      <c r="AD536" s="743"/>
      <c r="AE536" s="743"/>
      <c r="AF536" s="743"/>
      <c r="AG536" s="743"/>
      <c r="AH536" s="743"/>
      <c r="AI536" s="743"/>
      <c r="AJ536" s="743"/>
      <c r="AK536" s="743"/>
      <c r="AL536" s="743"/>
      <c r="AM536" s="743"/>
      <c r="AN536" s="743"/>
      <c r="AO536" s="743"/>
      <c r="AP536" s="743"/>
      <c r="AQ536" s="743"/>
      <c r="AR536" s="743"/>
      <c r="AS536" s="743"/>
      <c r="AT536" s="743"/>
      <c r="AU536" s="743"/>
      <c r="AV536" s="743"/>
      <c r="AW536" s="743"/>
      <c r="AX536" s="743"/>
      <c r="AY536" s="743"/>
      <c r="AZ536" s="743"/>
      <c r="BA536" s="743"/>
      <c r="BB536" s="743"/>
      <c r="BC536" s="743"/>
      <c r="BD536" s="743"/>
      <c r="BE536" s="743"/>
      <c r="BF536" s="743"/>
      <c r="BG536" s="743"/>
      <c r="BH536" s="743"/>
    </row>
    <row r="537" spans="1:60" s="628" customFormat="1" ht="17.25" customHeight="1" x14ac:dyDescent="0.25">
      <c r="A537" s="871"/>
      <c r="B537" s="1050"/>
      <c r="C537" s="35"/>
      <c r="D537" s="121"/>
      <c r="E537" s="32"/>
      <c r="F537" s="620"/>
      <c r="G537" s="743"/>
      <c r="H537" s="743"/>
      <c r="I537" s="743"/>
      <c r="J537" s="743"/>
      <c r="K537" s="743"/>
      <c r="L537" s="743"/>
      <c r="M537" s="743"/>
      <c r="N537" s="743"/>
      <c r="O537" s="743"/>
      <c r="P537" s="743"/>
      <c r="Q537" s="743"/>
      <c r="R537" s="743"/>
      <c r="S537" s="743"/>
      <c r="T537" s="743"/>
      <c r="U537" s="743"/>
      <c r="V537" s="743"/>
      <c r="W537" s="743"/>
      <c r="X537" s="743"/>
      <c r="Y537" s="743"/>
      <c r="Z537" s="743"/>
      <c r="AA537" s="743"/>
      <c r="AB537" s="743"/>
      <c r="AC537" s="743"/>
      <c r="AD537" s="743"/>
      <c r="AE537" s="743"/>
      <c r="AF537" s="743"/>
      <c r="AG537" s="743"/>
      <c r="AH537" s="743"/>
      <c r="AI537" s="743"/>
      <c r="AJ537" s="743"/>
      <c r="AK537" s="743"/>
      <c r="AL537" s="743"/>
      <c r="AM537" s="743"/>
      <c r="AN537" s="743"/>
      <c r="AO537" s="743"/>
      <c r="AP537" s="743"/>
      <c r="AQ537" s="743"/>
      <c r="AR537" s="743"/>
      <c r="AS537" s="743"/>
      <c r="AT537" s="743"/>
      <c r="AU537" s="743"/>
      <c r="AV537" s="743"/>
      <c r="AW537" s="743"/>
      <c r="AX537" s="743"/>
      <c r="AY537" s="743"/>
      <c r="AZ537" s="743"/>
      <c r="BA537" s="743"/>
      <c r="BB537" s="743"/>
      <c r="BC537" s="743"/>
      <c r="BD537" s="743"/>
      <c r="BE537" s="743"/>
      <c r="BF537" s="743"/>
      <c r="BG537" s="743"/>
      <c r="BH537" s="743"/>
    </row>
    <row r="538" spans="1:60" s="628" customFormat="1" ht="17.25" customHeight="1" x14ac:dyDescent="0.25">
      <c r="A538" s="871"/>
      <c r="B538" s="1050"/>
      <c r="C538" s="35"/>
      <c r="D538" s="121"/>
      <c r="E538" s="32"/>
      <c r="F538" s="620"/>
      <c r="G538" s="743"/>
      <c r="H538" s="743"/>
      <c r="I538" s="743"/>
      <c r="J538" s="743"/>
      <c r="K538" s="743"/>
      <c r="L538" s="743"/>
      <c r="M538" s="743"/>
      <c r="N538" s="743"/>
      <c r="O538" s="743"/>
      <c r="P538" s="743"/>
      <c r="Q538" s="743"/>
      <c r="R538" s="743"/>
      <c r="S538" s="743"/>
      <c r="T538" s="743"/>
      <c r="U538" s="743"/>
      <c r="V538" s="743"/>
      <c r="W538" s="743"/>
      <c r="X538" s="743"/>
      <c r="Y538" s="743"/>
      <c r="Z538" s="743"/>
      <c r="AA538" s="743"/>
      <c r="AB538" s="743"/>
      <c r="AC538" s="743"/>
      <c r="AD538" s="743"/>
      <c r="AE538" s="743"/>
      <c r="AF538" s="743"/>
      <c r="AG538" s="743"/>
      <c r="AH538" s="743"/>
      <c r="AI538" s="743"/>
      <c r="AJ538" s="743"/>
      <c r="AK538" s="743"/>
      <c r="AL538" s="743"/>
      <c r="AM538" s="743"/>
      <c r="AN538" s="743"/>
      <c r="AO538" s="743"/>
      <c r="AP538" s="743"/>
      <c r="AQ538" s="743"/>
      <c r="AR538" s="743"/>
      <c r="AS538" s="743"/>
      <c r="AT538" s="743"/>
      <c r="AU538" s="743"/>
      <c r="AV538" s="743"/>
      <c r="AW538" s="743"/>
      <c r="AX538" s="743"/>
      <c r="AY538" s="743"/>
      <c r="AZ538" s="743"/>
      <c r="BA538" s="743"/>
      <c r="BB538" s="743"/>
      <c r="BC538" s="743"/>
      <c r="BD538" s="743"/>
      <c r="BE538" s="743"/>
      <c r="BF538" s="743"/>
      <c r="BG538" s="743"/>
      <c r="BH538" s="743"/>
    </row>
    <row r="539" spans="1:60" s="628" customFormat="1" ht="17.25" customHeight="1" x14ac:dyDescent="0.25">
      <c r="A539" s="871"/>
      <c r="B539" s="1050"/>
      <c r="C539" s="35"/>
      <c r="D539" s="121"/>
      <c r="E539" s="32"/>
      <c r="F539" s="620"/>
      <c r="G539" s="743"/>
      <c r="H539" s="743"/>
      <c r="I539" s="743"/>
      <c r="J539" s="743"/>
      <c r="K539" s="743"/>
      <c r="L539" s="743"/>
      <c r="M539" s="743"/>
      <c r="N539" s="743"/>
      <c r="O539" s="743"/>
      <c r="P539" s="743"/>
      <c r="Q539" s="743"/>
      <c r="R539" s="743"/>
      <c r="S539" s="743"/>
      <c r="T539" s="743"/>
      <c r="U539" s="743"/>
      <c r="V539" s="743"/>
      <c r="W539" s="743"/>
      <c r="X539" s="743"/>
      <c r="Y539" s="743"/>
      <c r="Z539" s="743"/>
      <c r="AA539" s="743"/>
      <c r="AB539" s="743"/>
      <c r="AC539" s="743"/>
      <c r="AD539" s="743"/>
      <c r="AE539" s="743"/>
      <c r="AF539" s="743"/>
      <c r="AG539" s="743"/>
      <c r="AH539" s="743"/>
      <c r="AI539" s="743"/>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row>
    <row r="540" spans="1:60" s="628" customFormat="1" ht="17.25" customHeight="1" x14ac:dyDescent="0.25">
      <c r="A540" s="871"/>
      <c r="B540" s="1050"/>
      <c r="C540" s="35"/>
      <c r="D540" s="121"/>
      <c r="E540" s="32"/>
      <c r="F540" s="620"/>
      <c r="G540" s="743"/>
      <c r="H540" s="743"/>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row>
    <row r="541" spans="1:60" s="628" customFormat="1" ht="17.25" customHeight="1" x14ac:dyDescent="0.25">
      <c r="A541" s="871"/>
      <c r="B541" s="1050"/>
      <c r="C541" s="35"/>
      <c r="D541" s="121"/>
      <c r="E541" s="32"/>
      <c r="F541" s="620"/>
      <c r="G541" s="743"/>
      <c r="H541" s="743"/>
      <c r="I541" s="743"/>
      <c r="J541" s="743"/>
      <c r="K541" s="743"/>
      <c r="L541" s="743"/>
      <c r="M541" s="743"/>
      <c r="N541" s="743"/>
      <c r="O541" s="743"/>
      <c r="P541" s="743"/>
      <c r="Q541" s="743"/>
      <c r="R541" s="743"/>
      <c r="S541" s="743"/>
      <c r="T541" s="743"/>
      <c r="U541" s="743"/>
      <c r="V541" s="743"/>
      <c r="W541" s="743"/>
      <c r="X541" s="743"/>
      <c r="Y541" s="743"/>
      <c r="Z541" s="743"/>
      <c r="AA541" s="743"/>
      <c r="AB541" s="743"/>
      <c r="AC541" s="743"/>
      <c r="AD541" s="743"/>
      <c r="AE541" s="743"/>
      <c r="AF541" s="743"/>
      <c r="AG541" s="743"/>
      <c r="AH541" s="743"/>
      <c r="AI541" s="743"/>
      <c r="AJ541" s="743"/>
      <c r="AK541" s="743"/>
      <c r="AL541" s="743"/>
      <c r="AM541" s="743"/>
      <c r="AN541" s="743"/>
      <c r="AO541" s="743"/>
      <c r="AP541" s="743"/>
      <c r="AQ541" s="743"/>
      <c r="AR541" s="743"/>
      <c r="AS541" s="743"/>
      <c r="AT541" s="743"/>
      <c r="AU541" s="743"/>
      <c r="AV541" s="743"/>
      <c r="AW541" s="743"/>
      <c r="AX541" s="743"/>
      <c r="AY541" s="743"/>
      <c r="AZ541" s="743"/>
      <c r="BA541" s="743"/>
      <c r="BB541" s="743"/>
      <c r="BC541" s="743"/>
      <c r="BD541" s="743"/>
      <c r="BE541" s="743"/>
      <c r="BF541" s="743"/>
      <c r="BG541" s="743"/>
      <c r="BH541" s="743"/>
    </row>
    <row r="542" spans="1:60" s="628" customFormat="1" ht="17.25" customHeight="1" x14ac:dyDescent="0.25">
      <c r="A542" s="871"/>
      <c r="B542" s="1050"/>
      <c r="C542" s="35"/>
      <c r="D542" s="121"/>
      <c r="E542" s="32"/>
      <c r="F542" s="620"/>
      <c r="G542" s="743"/>
      <c r="H542" s="743"/>
      <c r="I542" s="743"/>
      <c r="J542" s="743"/>
      <c r="K542" s="743"/>
      <c r="L542" s="743"/>
      <c r="M542" s="743"/>
      <c r="N542" s="743"/>
      <c r="O542" s="743"/>
      <c r="P542" s="743"/>
      <c r="Q542" s="743"/>
      <c r="R542" s="743"/>
      <c r="S542" s="743"/>
      <c r="T542" s="743"/>
      <c r="U542" s="743"/>
      <c r="V542" s="743"/>
      <c r="W542" s="743"/>
      <c r="X542" s="743"/>
      <c r="Y542" s="743"/>
      <c r="Z542" s="743"/>
      <c r="AA542" s="743"/>
      <c r="AB542" s="743"/>
      <c r="AC542" s="743"/>
      <c r="AD542" s="743"/>
      <c r="AE542" s="743"/>
      <c r="AF542" s="743"/>
      <c r="AG542" s="743"/>
      <c r="AH542" s="743"/>
      <c r="AI542" s="743"/>
      <c r="AJ542" s="743"/>
      <c r="AK542" s="743"/>
      <c r="AL542" s="743"/>
      <c r="AM542" s="743"/>
      <c r="AN542" s="743"/>
      <c r="AO542" s="743"/>
      <c r="AP542" s="743"/>
      <c r="AQ542" s="743"/>
      <c r="AR542" s="743"/>
      <c r="AS542" s="743"/>
      <c r="AT542" s="743"/>
      <c r="AU542" s="743"/>
      <c r="AV542" s="743"/>
      <c r="AW542" s="743"/>
      <c r="AX542" s="743"/>
      <c r="AY542" s="743"/>
      <c r="AZ542" s="743"/>
      <c r="BA542" s="743"/>
      <c r="BB542" s="743"/>
      <c r="BC542" s="743"/>
      <c r="BD542" s="743"/>
      <c r="BE542" s="743"/>
      <c r="BF542" s="743"/>
      <c r="BG542" s="743"/>
      <c r="BH542" s="743"/>
    </row>
    <row r="543" spans="1:60" s="628" customFormat="1" ht="17.25" customHeight="1" x14ac:dyDescent="0.25">
      <c r="A543" s="871"/>
      <c r="B543" s="1050"/>
      <c r="C543" s="35"/>
      <c r="D543" s="121"/>
      <c r="E543" s="32"/>
      <c r="F543" s="620"/>
      <c r="G543" s="743"/>
      <c r="H543" s="743"/>
      <c r="I543" s="743"/>
      <c r="J543" s="743"/>
      <c r="K543" s="743"/>
      <c r="L543" s="743"/>
      <c r="M543" s="743"/>
      <c r="N543" s="743"/>
      <c r="O543" s="743"/>
      <c r="P543" s="743"/>
      <c r="Q543" s="743"/>
      <c r="R543" s="743"/>
      <c r="S543" s="743"/>
      <c r="T543" s="743"/>
      <c r="U543" s="743"/>
      <c r="V543" s="743"/>
      <c r="W543" s="743"/>
      <c r="X543" s="743"/>
      <c r="Y543" s="743"/>
      <c r="Z543" s="743"/>
      <c r="AA543" s="743"/>
      <c r="AB543" s="743"/>
      <c r="AC543" s="743"/>
      <c r="AD543" s="743"/>
      <c r="AE543" s="743"/>
      <c r="AF543" s="743"/>
      <c r="AG543" s="743"/>
      <c r="AH543" s="743"/>
      <c r="AI543" s="743"/>
      <c r="AJ543" s="743"/>
      <c r="AK543" s="743"/>
      <c r="AL543" s="743"/>
      <c r="AM543" s="743"/>
      <c r="AN543" s="743"/>
      <c r="AO543" s="743"/>
      <c r="AP543" s="743"/>
      <c r="AQ543" s="743"/>
      <c r="AR543" s="743"/>
      <c r="AS543" s="743"/>
      <c r="AT543" s="743"/>
      <c r="AU543" s="743"/>
      <c r="AV543" s="743"/>
      <c r="AW543" s="743"/>
      <c r="AX543" s="743"/>
      <c r="AY543" s="743"/>
      <c r="AZ543" s="743"/>
      <c r="BA543" s="743"/>
      <c r="BB543" s="743"/>
      <c r="BC543" s="743"/>
      <c r="BD543" s="743"/>
      <c r="BE543" s="743"/>
      <c r="BF543" s="743"/>
      <c r="BG543" s="743"/>
      <c r="BH543" s="743"/>
    </row>
    <row r="544" spans="1:60" s="628" customFormat="1" ht="17.25" customHeight="1" x14ac:dyDescent="0.25">
      <c r="A544" s="871"/>
      <c r="B544" s="1050"/>
      <c r="C544" s="35"/>
      <c r="D544" s="121"/>
      <c r="E544" s="32"/>
      <c r="F544" s="620"/>
      <c r="G544" s="743"/>
      <c r="H544" s="743"/>
      <c r="I544" s="743"/>
      <c r="J544" s="743"/>
      <c r="K544" s="743"/>
      <c r="L544" s="743"/>
      <c r="M544" s="743"/>
      <c r="N544" s="743"/>
      <c r="O544" s="743"/>
      <c r="P544" s="743"/>
      <c r="Q544" s="743"/>
      <c r="R544" s="743"/>
      <c r="S544" s="743"/>
      <c r="T544" s="743"/>
      <c r="U544" s="743"/>
      <c r="V544" s="743"/>
      <c r="W544" s="743"/>
      <c r="X544" s="743"/>
      <c r="Y544" s="743"/>
      <c r="Z544" s="743"/>
      <c r="AA544" s="743"/>
      <c r="AB544" s="743"/>
      <c r="AC544" s="743"/>
      <c r="AD544" s="743"/>
      <c r="AE544" s="743"/>
      <c r="AF544" s="743"/>
      <c r="AG544" s="743"/>
      <c r="AH544" s="743"/>
      <c r="AI544" s="743"/>
      <c r="AJ544" s="743"/>
      <c r="AK544" s="743"/>
      <c r="AL544" s="743"/>
      <c r="AM544" s="743"/>
      <c r="AN544" s="743"/>
      <c r="AO544" s="743"/>
      <c r="AP544" s="743"/>
      <c r="AQ544" s="743"/>
      <c r="AR544" s="743"/>
      <c r="AS544" s="743"/>
      <c r="AT544" s="743"/>
      <c r="AU544" s="743"/>
      <c r="AV544" s="743"/>
      <c r="AW544" s="743"/>
      <c r="AX544" s="743"/>
      <c r="AY544" s="743"/>
      <c r="AZ544" s="743"/>
      <c r="BA544" s="743"/>
      <c r="BB544" s="743"/>
      <c r="BC544" s="743"/>
      <c r="BD544" s="743"/>
      <c r="BE544" s="743"/>
      <c r="BF544" s="743"/>
      <c r="BG544" s="743"/>
      <c r="BH544" s="743"/>
    </row>
    <row r="545" spans="1:60" s="628" customFormat="1" ht="17.25" customHeight="1" x14ac:dyDescent="0.25">
      <c r="A545" s="871"/>
      <c r="B545" s="1050"/>
      <c r="C545" s="35"/>
      <c r="D545" s="121"/>
      <c r="E545" s="32"/>
      <c r="F545" s="620"/>
      <c r="G545" s="743"/>
      <c r="H545" s="743"/>
      <c r="I545" s="743"/>
      <c r="J545" s="743"/>
      <c r="K545" s="743"/>
      <c r="L545" s="743"/>
      <c r="M545" s="743"/>
      <c r="N545" s="743"/>
      <c r="O545" s="743"/>
      <c r="P545" s="743"/>
      <c r="Q545" s="743"/>
      <c r="R545" s="743"/>
      <c r="S545" s="743"/>
      <c r="T545" s="743"/>
      <c r="U545" s="743"/>
      <c r="V545" s="743"/>
      <c r="W545" s="743"/>
      <c r="X545" s="743"/>
      <c r="Y545" s="743"/>
      <c r="Z545" s="743"/>
      <c r="AA545" s="743"/>
      <c r="AB545" s="743"/>
      <c r="AC545" s="743"/>
      <c r="AD545" s="743"/>
      <c r="AE545" s="743"/>
      <c r="AF545" s="743"/>
      <c r="AG545" s="743"/>
      <c r="AH545" s="743"/>
      <c r="AI545" s="743"/>
      <c r="AJ545" s="743"/>
      <c r="AK545" s="743"/>
      <c r="AL545" s="743"/>
      <c r="AM545" s="743"/>
      <c r="AN545" s="743"/>
      <c r="AO545" s="743"/>
      <c r="AP545" s="743"/>
      <c r="AQ545" s="743"/>
      <c r="AR545" s="743"/>
      <c r="AS545" s="743"/>
      <c r="AT545" s="743"/>
      <c r="AU545" s="743"/>
      <c r="AV545" s="743"/>
      <c r="AW545" s="743"/>
      <c r="AX545" s="743"/>
      <c r="AY545" s="743"/>
      <c r="AZ545" s="743"/>
      <c r="BA545" s="743"/>
      <c r="BB545" s="743"/>
      <c r="BC545" s="743"/>
      <c r="BD545" s="743"/>
      <c r="BE545" s="743"/>
      <c r="BF545" s="743"/>
      <c r="BG545" s="743"/>
      <c r="BH545" s="743"/>
    </row>
    <row r="546" spans="1:60" s="628" customFormat="1" ht="17.25" customHeight="1" x14ac:dyDescent="0.25">
      <c r="A546" s="871"/>
      <c r="B546" s="1050"/>
      <c r="C546" s="35"/>
      <c r="D546" s="121"/>
      <c r="E546" s="32"/>
      <c r="F546" s="620"/>
      <c r="G546" s="743"/>
      <c r="H546" s="743"/>
      <c r="I546" s="743"/>
      <c r="J546" s="743"/>
      <c r="K546" s="743"/>
      <c r="L546" s="743"/>
      <c r="M546" s="743"/>
      <c r="N546" s="743"/>
      <c r="O546" s="743"/>
      <c r="P546" s="743"/>
      <c r="Q546" s="743"/>
      <c r="R546" s="743"/>
      <c r="S546" s="743"/>
      <c r="T546" s="743"/>
      <c r="U546" s="743"/>
      <c r="V546" s="743"/>
      <c r="W546" s="743"/>
      <c r="X546" s="743"/>
      <c r="Y546" s="743"/>
      <c r="Z546" s="743"/>
      <c r="AA546" s="743"/>
      <c r="AB546" s="743"/>
      <c r="AC546" s="743"/>
      <c r="AD546" s="743"/>
      <c r="AE546" s="743"/>
      <c r="AF546" s="743"/>
      <c r="AG546" s="743"/>
      <c r="AH546" s="743"/>
      <c r="AI546" s="743"/>
      <c r="AJ546" s="743"/>
      <c r="AK546" s="743"/>
      <c r="AL546" s="743"/>
      <c r="AM546" s="743"/>
      <c r="AN546" s="743"/>
      <c r="AO546" s="743"/>
      <c r="AP546" s="743"/>
      <c r="AQ546" s="743"/>
      <c r="AR546" s="743"/>
      <c r="AS546" s="743"/>
      <c r="AT546" s="743"/>
      <c r="AU546" s="743"/>
      <c r="AV546" s="743"/>
      <c r="AW546" s="743"/>
      <c r="AX546" s="743"/>
      <c r="AY546" s="743"/>
      <c r="AZ546" s="743"/>
      <c r="BA546" s="743"/>
      <c r="BB546" s="743"/>
      <c r="BC546" s="743"/>
      <c r="BD546" s="743"/>
      <c r="BE546" s="743"/>
      <c r="BF546" s="743"/>
      <c r="BG546" s="743"/>
      <c r="BH546" s="743"/>
    </row>
    <row r="547" spans="1:60" s="628" customFormat="1" ht="17.25" customHeight="1" x14ac:dyDescent="0.25">
      <c r="A547" s="871"/>
      <c r="B547" s="1050"/>
      <c r="C547" s="35"/>
      <c r="D547" s="121"/>
      <c r="E547" s="32"/>
      <c r="F547" s="620"/>
      <c r="G547" s="743"/>
      <c r="H547" s="743"/>
      <c r="I547" s="743"/>
      <c r="J547" s="743"/>
      <c r="K547" s="743"/>
      <c r="L547" s="743"/>
      <c r="M547" s="743"/>
      <c r="N547" s="743"/>
      <c r="O547" s="743"/>
      <c r="P547" s="743"/>
      <c r="Q547" s="743"/>
      <c r="R547" s="743"/>
      <c r="S547" s="743"/>
      <c r="T547" s="743"/>
      <c r="U547" s="743"/>
      <c r="V547" s="743"/>
      <c r="W547" s="743"/>
      <c r="X547" s="743"/>
      <c r="Y547" s="743"/>
      <c r="Z547" s="743"/>
      <c r="AA547" s="743"/>
      <c r="AB547" s="743"/>
      <c r="AC547" s="743"/>
      <c r="AD547" s="743"/>
      <c r="AE547" s="743"/>
      <c r="AF547" s="743"/>
      <c r="AG547" s="743"/>
      <c r="AH547" s="743"/>
      <c r="AI547" s="743"/>
      <c r="AJ547" s="743"/>
      <c r="AK547" s="743"/>
      <c r="AL547" s="743"/>
      <c r="AM547" s="743"/>
      <c r="AN547" s="743"/>
      <c r="AO547" s="743"/>
      <c r="AP547" s="743"/>
      <c r="AQ547" s="743"/>
      <c r="AR547" s="743"/>
      <c r="AS547" s="743"/>
      <c r="AT547" s="743"/>
      <c r="AU547" s="743"/>
      <c r="AV547" s="743"/>
      <c r="AW547" s="743"/>
      <c r="AX547" s="743"/>
      <c r="AY547" s="743"/>
      <c r="AZ547" s="743"/>
      <c r="BA547" s="743"/>
      <c r="BB547" s="743"/>
      <c r="BC547" s="743"/>
      <c r="BD547" s="743"/>
      <c r="BE547" s="743"/>
      <c r="BF547" s="743"/>
      <c r="BG547" s="743"/>
      <c r="BH547" s="743"/>
    </row>
    <row r="548" spans="1:60" s="628" customFormat="1" ht="17.25" customHeight="1" x14ac:dyDescent="0.25">
      <c r="A548" s="871"/>
      <c r="B548" s="1050"/>
      <c r="C548" s="35"/>
      <c r="D548" s="121"/>
      <c r="E548" s="32"/>
      <c r="F548" s="620"/>
      <c r="G548" s="743"/>
      <c r="H548" s="743"/>
      <c r="I548" s="743"/>
      <c r="J548" s="743"/>
      <c r="K548" s="743"/>
      <c r="L548" s="743"/>
      <c r="M548" s="743"/>
      <c r="N548" s="743"/>
      <c r="O548" s="743"/>
      <c r="P548" s="743"/>
      <c r="Q548" s="743"/>
      <c r="R548" s="743"/>
      <c r="S548" s="743"/>
      <c r="T548" s="743"/>
      <c r="U548" s="743"/>
      <c r="V548" s="743"/>
      <c r="W548" s="743"/>
      <c r="X548" s="743"/>
      <c r="Y548" s="743"/>
      <c r="Z548" s="743"/>
      <c r="AA548" s="743"/>
      <c r="AB548" s="743"/>
      <c r="AC548" s="743"/>
      <c r="AD548" s="743"/>
      <c r="AE548" s="743"/>
      <c r="AF548" s="743"/>
      <c r="AG548" s="743"/>
      <c r="AH548" s="743"/>
      <c r="AI548" s="743"/>
      <c r="AJ548" s="743"/>
      <c r="AK548" s="743"/>
      <c r="AL548" s="743"/>
      <c r="AM548" s="743"/>
      <c r="AN548" s="743"/>
      <c r="AO548" s="743"/>
      <c r="AP548" s="743"/>
      <c r="AQ548" s="743"/>
      <c r="AR548" s="743"/>
      <c r="AS548" s="743"/>
      <c r="AT548" s="743"/>
      <c r="AU548" s="743"/>
      <c r="AV548" s="743"/>
      <c r="AW548" s="743"/>
      <c r="AX548" s="743"/>
      <c r="AY548" s="743"/>
      <c r="AZ548" s="743"/>
      <c r="BA548" s="743"/>
      <c r="BB548" s="743"/>
      <c r="BC548" s="743"/>
      <c r="BD548" s="743"/>
      <c r="BE548" s="743"/>
      <c r="BF548" s="743"/>
      <c r="BG548" s="743"/>
      <c r="BH548" s="743"/>
    </row>
    <row r="549" spans="1:60" s="628" customFormat="1" ht="17.25" customHeight="1" x14ac:dyDescent="0.25">
      <c r="A549" s="871"/>
      <c r="B549" s="1050"/>
      <c r="C549" s="35"/>
      <c r="D549" s="121"/>
      <c r="E549" s="32"/>
      <c r="F549" s="620"/>
      <c r="G549" s="743"/>
      <c r="H549" s="743"/>
      <c r="I549" s="743"/>
      <c r="J549" s="743"/>
      <c r="K549" s="743"/>
      <c r="L549" s="743"/>
      <c r="M549" s="743"/>
      <c r="N549" s="743"/>
      <c r="O549" s="743"/>
      <c r="P549" s="743"/>
      <c r="Q549" s="743"/>
      <c r="R549" s="743"/>
      <c r="S549" s="743"/>
      <c r="T549" s="743"/>
      <c r="U549" s="743"/>
      <c r="V549" s="743"/>
      <c r="W549" s="743"/>
      <c r="X549" s="743"/>
      <c r="Y549" s="743"/>
      <c r="Z549" s="743"/>
      <c r="AA549" s="743"/>
      <c r="AB549" s="743"/>
      <c r="AC549" s="743"/>
      <c r="AD549" s="743"/>
      <c r="AE549" s="743"/>
      <c r="AF549" s="743"/>
      <c r="AG549" s="743"/>
      <c r="AH549" s="743"/>
      <c r="AI549" s="743"/>
      <c r="AJ549" s="743"/>
      <c r="AK549" s="743"/>
      <c r="AL549" s="743"/>
      <c r="AM549" s="743"/>
      <c r="AN549" s="743"/>
      <c r="AO549" s="743"/>
      <c r="AP549" s="743"/>
      <c r="AQ549" s="743"/>
      <c r="AR549" s="743"/>
      <c r="AS549" s="743"/>
      <c r="AT549" s="743"/>
      <c r="AU549" s="743"/>
      <c r="AV549" s="743"/>
      <c r="AW549" s="743"/>
      <c r="AX549" s="743"/>
      <c r="AY549" s="743"/>
      <c r="AZ549" s="743"/>
      <c r="BA549" s="743"/>
      <c r="BB549" s="743"/>
      <c r="BC549" s="743"/>
      <c r="BD549" s="743"/>
      <c r="BE549" s="743"/>
      <c r="BF549" s="743"/>
      <c r="BG549" s="743"/>
      <c r="BH549" s="743"/>
    </row>
    <row r="550" spans="1:60" s="628" customFormat="1" ht="17.25" customHeight="1" x14ac:dyDescent="0.25">
      <c r="A550" s="871"/>
      <c r="B550" s="1050"/>
      <c r="C550" s="35"/>
      <c r="D550" s="121"/>
      <c r="E550" s="32"/>
      <c r="F550" s="620"/>
      <c r="G550" s="743"/>
      <c r="H550" s="743"/>
      <c r="I550" s="743"/>
      <c r="J550" s="743"/>
      <c r="K550" s="743"/>
      <c r="L550" s="743"/>
      <c r="M550" s="743"/>
      <c r="N550" s="743"/>
      <c r="O550" s="743"/>
      <c r="P550" s="743"/>
      <c r="Q550" s="743"/>
      <c r="R550" s="743"/>
      <c r="S550" s="743"/>
      <c r="T550" s="743"/>
      <c r="U550" s="743"/>
      <c r="V550" s="743"/>
      <c r="W550" s="743"/>
      <c r="X550" s="743"/>
      <c r="Y550" s="743"/>
      <c r="Z550" s="743"/>
      <c r="AA550" s="743"/>
      <c r="AB550" s="743"/>
      <c r="AC550" s="743"/>
      <c r="AD550" s="743"/>
      <c r="AE550" s="743"/>
      <c r="AF550" s="743"/>
      <c r="AG550" s="743"/>
      <c r="AH550" s="743"/>
      <c r="AI550" s="743"/>
      <c r="AJ550" s="743"/>
      <c r="AK550" s="743"/>
      <c r="AL550" s="743"/>
      <c r="AM550" s="743"/>
      <c r="AN550" s="743"/>
      <c r="AO550" s="743"/>
      <c r="AP550" s="743"/>
      <c r="AQ550" s="743"/>
      <c r="AR550" s="743"/>
      <c r="AS550" s="743"/>
      <c r="AT550" s="743"/>
      <c r="AU550" s="743"/>
      <c r="AV550" s="743"/>
      <c r="AW550" s="743"/>
      <c r="AX550" s="743"/>
      <c r="AY550" s="743"/>
      <c r="AZ550" s="743"/>
      <c r="BA550" s="743"/>
      <c r="BB550" s="743"/>
      <c r="BC550" s="743"/>
      <c r="BD550" s="743"/>
      <c r="BE550" s="743"/>
      <c r="BF550" s="743"/>
      <c r="BG550" s="743"/>
      <c r="BH550" s="743"/>
    </row>
    <row r="551" spans="1:60" s="628" customFormat="1" ht="17.25" customHeight="1" x14ac:dyDescent="0.25">
      <c r="A551" s="871"/>
      <c r="B551" s="1050"/>
      <c r="C551" s="35"/>
      <c r="D551" s="121"/>
      <c r="E551" s="32"/>
      <c r="F551" s="620"/>
      <c r="G551" s="743"/>
      <c r="H551" s="743"/>
      <c r="I551" s="743"/>
      <c r="J551" s="743"/>
      <c r="K551" s="743"/>
      <c r="L551" s="743"/>
      <c r="M551" s="743"/>
      <c r="N551" s="743"/>
      <c r="O551" s="743"/>
      <c r="P551" s="743"/>
      <c r="Q551" s="743"/>
      <c r="R551" s="743"/>
      <c r="S551" s="743"/>
      <c r="T551" s="743"/>
      <c r="U551" s="743"/>
      <c r="V551" s="743"/>
      <c r="W551" s="743"/>
      <c r="X551" s="743"/>
      <c r="Y551" s="743"/>
      <c r="Z551" s="743"/>
      <c r="AA551" s="743"/>
      <c r="AB551" s="743"/>
      <c r="AC551" s="743"/>
      <c r="AD551" s="743"/>
      <c r="AE551" s="743"/>
      <c r="AF551" s="743"/>
      <c r="AG551" s="743"/>
      <c r="AH551" s="743"/>
      <c r="AI551" s="743"/>
      <c r="AJ551" s="743"/>
      <c r="AK551" s="743"/>
      <c r="AL551" s="743"/>
      <c r="AM551" s="743"/>
      <c r="AN551" s="743"/>
      <c r="AO551" s="743"/>
      <c r="AP551" s="743"/>
      <c r="AQ551" s="743"/>
      <c r="AR551" s="743"/>
      <c r="AS551" s="743"/>
      <c r="AT551" s="743"/>
      <c r="AU551" s="743"/>
      <c r="AV551" s="743"/>
      <c r="AW551" s="743"/>
      <c r="AX551" s="743"/>
      <c r="AY551" s="743"/>
      <c r="AZ551" s="743"/>
      <c r="BA551" s="743"/>
      <c r="BB551" s="743"/>
      <c r="BC551" s="743"/>
      <c r="BD551" s="743"/>
      <c r="BE551" s="743"/>
      <c r="BF551" s="743"/>
      <c r="BG551" s="743"/>
      <c r="BH551" s="743"/>
    </row>
    <row r="552" spans="1:60" s="628" customFormat="1" ht="17.25" customHeight="1" x14ac:dyDescent="0.25">
      <c r="A552" s="871"/>
      <c r="B552" s="1050"/>
      <c r="C552" s="35"/>
      <c r="D552" s="121"/>
      <c r="E552" s="32"/>
      <c r="F552" s="620"/>
      <c r="G552" s="743"/>
      <c r="H552" s="743"/>
      <c r="I552" s="743"/>
      <c r="J552" s="743"/>
      <c r="K552" s="743"/>
      <c r="L552" s="743"/>
      <c r="M552" s="743"/>
      <c r="N552" s="743"/>
      <c r="O552" s="743"/>
      <c r="P552" s="743"/>
      <c r="Q552" s="743"/>
      <c r="R552" s="743"/>
      <c r="S552" s="743"/>
      <c r="T552" s="743"/>
      <c r="U552" s="743"/>
      <c r="V552" s="743"/>
      <c r="W552" s="743"/>
      <c r="X552" s="743"/>
      <c r="Y552" s="743"/>
      <c r="Z552" s="743"/>
      <c r="AA552" s="743"/>
      <c r="AB552" s="743"/>
      <c r="AC552" s="743"/>
      <c r="AD552" s="743"/>
      <c r="AE552" s="743"/>
      <c r="AF552" s="743"/>
      <c r="AG552" s="743"/>
      <c r="AH552" s="743"/>
      <c r="AI552" s="743"/>
      <c r="AJ552" s="743"/>
      <c r="AK552" s="743"/>
      <c r="AL552" s="743"/>
      <c r="AM552" s="743"/>
      <c r="AN552" s="743"/>
      <c r="AO552" s="743"/>
      <c r="AP552" s="743"/>
      <c r="AQ552" s="743"/>
      <c r="AR552" s="743"/>
      <c r="AS552" s="743"/>
      <c r="AT552" s="743"/>
      <c r="AU552" s="743"/>
      <c r="AV552" s="743"/>
      <c r="AW552" s="743"/>
      <c r="AX552" s="743"/>
      <c r="AY552" s="743"/>
      <c r="AZ552" s="743"/>
      <c r="BA552" s="743"/>
      <c r="BB552" s="743"/>
      <c r="BC552" s="743"/>
      <c r="BD552" s="743"/>
      <c r="BE552" s="743"/>
      <c r="BF552" s="743"/>
      <c r="BG552" s="743"/>
      <c r="BH552" s="743"/>
    </row>
    <row r="553" spans="1:60" s="628" customFormat="1" ht="15.75" customHeight="1" x14ac:dyDescent="0.25">
      <c r="A553" s="10"/>
      <c r="B553" s="1050"/>
      <c r="C553" s="35"/>
      <c r="D553" s="121"/>
      <c r="E553" s="32"/>
      <c r="F553" s="620"/>
      <c r="G553" s="743"/>
      <c r="H553" s="743"/>
      <c r="I553" s="743"/>
      <c r="J553" s="743"/>
      <c r="K553" s="743"/>
      <c r="L553" s="743"/>
      <c r="M553" s="743"/>
      <c r="N553" s="743"/>
      <c r="O553" s="743"/>
      <c r="P553" s="743"/>
      <c r="Q553" s="743"/>
      <c r="R553" s="743"/>
      <c r="S553" s="743"/>
      <c r="T553" s="743"/>
      <c r="U553" s="743"/>
      <c r="V553" s="743"/>
      <c r="W553" s="743"/>
      <c r="X553" s="743"/>
      <c r="Y553" s="743"/>
      <c r="Z553" s="743"/>
      <c r="AA553" s="743"/>
      <c r="AB553" s="743"/>
      <c r="AC553" s="743"/>
      <c r="AD553" s="743"/>
      <c r="AE553" s="743"/>
      <c r="AF553" s="743"/>
      <c r="AG553" s="743"/>
      <c r="AH553" s="743"/>
      <c r="AI553" s="743"/>
      <c r="AJ553" s="743"/>
      <c r="AK553" s="743"/>
      <c r="AL553" s="743"/>
      <c r="AM553" s="743"/>
      <c r="AN553" s="743"/>
      <c r="AO553" s="743"/>
      <c r="AP553" s="743"/>
      <c r="AQ553" s="743"/>
      <c r="AR553" s="743"/>
      <c r="AS553" s="743"/>
      <c r="AT553" s="743"/>
      <c r="AU553" s="743"/>
      <c r="AV553" s="743"/>
      <c r="AW553" s="743"/>
      <c r="AX553" s="743"/>
      <c r="AY553" s="743"/>
      <c r="AZ553" s="743"/>
      <c r="BA553" s="743"/>
      <c r="BB553" s="743"/>
      <c r="BC553" s="743"/>
      <c r="BD553" s="743"/>
      <c r="BE553" s="743"/>
      <c r="BF553" s="743"/>
      <c r="BG553" s="743"/>
      <c r="BH553" s="743"/>
    </row>
    <row r="554" spans="1:60" s="628" customFormat="1" ht="15.75" customHeight="1" x14ac:dyDescent="0.25">
      <c r="A554" s="10"/>
      <c r="B554" s="1050"/>
      <c r="C554" s="35"/>
      <c r="D554" s="121"/>
      <c r="E554" s="32"/>
      <c r="F554" s="620"/>
      <c r="G554" s="743"/>
      <c r="H554" s="743"/>
      <c r="I554" s="743"/>
      <c r="J554" s="743"/>
      <c r="K554" s="743"/>
      <c r="L554" s="743"/>
      <c r="M554" s="743"/>
      <c r="N554" s="743"/>
      <c r="O554" s="743"/>
      <c r="P554" s="743"/>
      <c r="Q554" s="743"/>
      <c r="R554" s="743"/>
      <c r="S554" s="743"/>
      <c r="T554" s="743"/>
      <c r="U554" s="743"/>
      <c r="V554" s="743"/>
      <c r="W554" s="743"/>
      <c r="X554" s="743"/>
      <c r="Y554" s="743"/>
      <c r="Z554" s="743"/>
      <c r="AA554" s="743"/>
      <c r="AB554" s="743"/>
      <c r="AC554" s="743"/>
      <c r="AD554" s="743"/>
      <c r="AE554" s="743"/>
      <c r="AF554" s="743"/>
      <c r="AG554" s="743"/>
      <c r="AH554" s="743"/>
      <c r="AI554" s="743"/>
      <c r="AJ554" s="743"/>
      <c r="AK554" s="743"/>
      <c r="AL554" s="743"/>
      <c r="AM554" s="743"/>
      <c r="AN554" s="743"/>
      <c r="AO554" s="743"/>
      <c r="AP554" s="743"/>
      <c r="AQ554" s="743"/>
      <c r="AR554" s="743"/>
      <c r="AS554" s="743"/>
      <c r="AT554" s="743"/>
      <c r="AU554" s="743"/>
      <c r="AV554" s="743"/>
      <c r="AW554" s="743"/>
      <c r="AX554" s="743"/>
      <c r="AY554" s="743"/>
      <c r="AZ554" s="743"/>
      <c r="BA554" s="743"/>
      <c r="BB554" s="743"/>
      <c r="BC554" s="743"/>
      <c r="BD554" s="743"/>
      <c r="BE554" s="743"/>
      <c r="BF554" s="743"/>
      <c r="BG554" s="743"/>
      <c r="BH554" s="743"/>
    </row>
    <row r="555" spans="1:60" s="628" customFormat="1" ht="15.75" customHeight="1" x14ac:dyDescent="0.25">
      <c r="A555" s="10"/>
      <c r="B555" s="1050"/>
      <c r="C555" s="35"/>
      <c r="D555" s="121"/>
      <c r="E555" s="32"/>
      <c r="F555" s="620"/>
      <c r="G555" s="743"/>
      <c r="H555" s="743"/>
      <c r="I555" s="743"/>
      <c r="J555" s="743"/>
      <c r="K555" s="743"/>
      <c r="L555" s="743"/>
      <c r="M555" s="743"/>
      <c r="N555" s="743"/>
      <c r="O555" s="743"/>
      <c r="P555" s="743"/>
      <c r="Q555" s="743"/>
      <c r="R555" s="743"/>
      <c r="S555" s="743"/>
      <c r="T555" s="743"/>
      <c r="U555" s="743"/>
      <c r="V555" s="743"/>
      <c r="W555" s="743"/>
      <c r="X555" s="743"/>
      <c r="Y555" s="743"/>
      <c r="Z555" s="743"/>
      <c r="AA555" s="743"/>
      <c r="AB555" s="743"/>
      <c r="AC555" s="743"/>
      <c r="AD555" s="743"/>
      <c r="AE555" s="743"/>
      <c r="AF555" s="743"/>
      <c r="AG555" s="743"/>
      <c r="AH555" s="743"/>
      <c r="AI555" s="743"/>
      <c r="AJ555" s="743"/>
      <c r="AK555" s="743"/>
      <c r="AL555" s="743"/>
      <c r="AM555" s="743"/>
      <c r="AN555" s="743"/>
      <c r="AO555" s="743"/>
      <c r="AP555" s="743"/>
      <c r="AQ555" s="743"/>
      <c r="AR555" s="743"/>
      <c r="AS555" s="743"/>
      <c r="AT555" s="743"/>
      <c r="AU555" s="743"/>
      <c r="AV555" s="743"/>
      <c r="AW555" s="743"/>
      <c r="AX555" s="743"/>
      <c r="AY555" s="743"/>
      <c r="AZ555" s="743"/>
      <c r="BA555" s="743"/>
      <c r="BB555" s="743"/>
      <c r="BC555" s="743"/>
      <c r="BD555" s="743"/>
      <c r="BE555" s="743"/>
      <c r="BF555" s="743"/>
      <c r="BG555" s="743"/>
      <c r="BH555" s="743"/>
    </row>
    <row r="556" spans="1:60" s="628" customFormat="1" ht="15.75" customHeight="1" x14ac:dyDescent="0.25">
      <c r="A556" s="10"/>
      <c r="B556" s="1050"/>
      <c r="C556" s="35"/>
      <c r="D556" s="121"/>
      <c r="E556" s="32"/>
      <c r="F556" s="620"/>
      <c r="G556" s="743"/>
      <c r="H556" s="743"/>
      <c r="I556" s="743"/>
      <c r="J556" s="743"/>
      <c r="K556" s="743"/>
      <c r="L556" s="743"/>
      <c r="M556" s="743"/>
      <c r="N556" s="743"/>
      <c r="O556" s="743"/>
      <c r="P556" s="743"/>
      <c r="Q556" s="743"/>
      <c r="R556" s="743"/>
      <c r="S556" s="743"/>
      <c r="T556" s="743"/>
      <c r="U556" s="743"/>
      <c r="V556" s="743"/>
      <c r="W556" s="743"/>
      <c r="X556" s="743"/>
      <c r="Y556" s="743"/>
      <c r="Z556" s="743"/>
      <c r="AA556" s="743"/>
      <c r="AB556" s="743"/>
      <c r="AC556" s="743"/>
      <c r="AD556" s="743"/>
      <c r="AE556" s="743"/>
      <c r="AF556" s="743"/>
      <c r="AG556" s="743"/>
      <c r="AH556" s="743"/>
      <c r="AI556" s="743"/>
      <c r="AJ556" s="743"/>
      <c r="AK556" s="743"/>
      <c r="AL556" s="743"/>
      <c r="AM556" s="743"/>
      <c r="AN556" s="743"/>
      <c r="AO556" s="743"/>
      <c r="AP556" s="743"/>
      <c r="AQ556" s="743"/>
      <c r="AR556" s="743"/>
      <c r="AS556" s="743"/>
      <c r="AT556" s="743"/>
      <c r="AU556" s="743"/>
      <c r="AV556" s="743"/>
      <c r="AW556" s="743"/>
      <c r="AX556" s="743"/>
      <c r="AY556" s="743"/>
      <c r="AZ556" s="743"/>
      <c r="BA556" s="743"/>
      <c r="BB556" s="743"/>
      <c r="BC556" s="743"/>
      <c r="BD556" s="743"/>
      <c r="BE556" s="743"/>
      <c r="BF556" s="743"/>
      <c r="BG556" s="743"/>
      <c r="BH556" s="743"/>
    </row>
    <row r="557" spans="1:60" s="628" customFormat="1" ht="15.75" customHeight="1" x14ac:dyDescent="0.25">
      <c r="A557" s="10"/>
      <c r="B557" s="1050"/>
      <c r="C557" s="35"/>
      <c r="D557" s="121"/>
      <c r="E557" s="32"/>
      <c r="F557" s="620"/>
      <c r="G557" s="743"/>
      <c r="H557" s="743"/>
      <c r="I557" s="743"/>
      <c r="J557" s="743"/>
      <c r="K557" s="743"/>
      <c r="L557" s="743"/>
      <c r="M557" s="743"/>
      <c r="N557" s="743"/>
      <c r="O557" s="743"/>
      <c r="P557" s="743"/>
      <c r="Q557" s="743"/>
      <c r="R557" s="743"/>
      <c r="S557" s="743"/>
      <c r="T557" s="743"/>
      <c r="U557" s="743"/>
      <c r="V557" s="743"/>
      <c r="W557" s="743"/>
      <c r="X557" s="743"/>
      <c r="Y557" s="743"/>
      <c r="Z557" s="743"/>
      <c r="AA557" s="743"/>
      <c r="AB557" s="743"/>
      <c r="AC557" s="743"/>
      <c r="AD557" s="743"/>
      <c r="AE557" s="743"/>
      <c r="AF557" s="743"/>
      <c r="AG557" s="743"/>
      <c r="AH557" s="743"/>
      <c r="AI557" s="743"/>
      <c r="AJ557" s="743"/>
      <c r="AK557" s="743"/>
      <c r="AL557" s="743"/>
      <c r="AM557" s="743"/>
      <c r="AN557" s="743"/>
      <c r="AO557" s="743"/>
      <c r="AP557" s="743"/>
      <c r="AQ557" s="743"/>
      <c r="AR557" s="743"/>
      <c r="AS557" s="743"/>
      <c r="AT557" s="743"/>
      <c r="AU557" s="743"/>
      <c r="AV557" s="743"/>
      <c r="AW557" s="743"/>
      <c r="AX557" s="743"/>
      <c r="AY557" s="743"/>
      <c r="AZ557" s="743"/>
      <c r="BA557" s="743"/>
      <c r="BB557" s="743"/>
      <c r="BC557" s="743"/>
      <c r="BD557" s="743"/>
      <c r="BE557" s="743"/>
      <c r="BF557" s="743"/>
      <c r="BG557" s="743"/>
      <c r="BH557" s="743"/>
    </row>
    <row r="558" spans="1:60" s="628" customFormat="1" ht="15.75" customHeight="1" x14ac:dyDescent="0.25">
      <c r="A558" s="10"/>
      <c r="B558" s="1050"/>
      <c r="C558" s="35"/>
      <c r="D558" s="121"/>
      <c r="E558" s="32"/>
      <c r="F558" s="620"/>
      <c r="G558" s="743"/>
      <c r="H558" s="743"/>
      <c r="I558" s="743"/>
      <c r="J558" s="743"/>
      <c r="K558" s="743"/>
      <c r="L558" s="743"/>
      <c r="M558" s="743"/>
      <c r="N558" s="743"/>
      <c r="O558" s="743"/>
      <c r="P558" s="743"/>
      <c r="Q558" s="743"/>
      <c r="R558" s="743"/>
      <c r="S558" s="743"/>
      <c r="T558" s="743"/>
      <c r="U558" s="743"/>
      <c r="V558" s="743"/>
      <c r="W558" s="743"/>
      <c r="X558" s="743"/>
      <c r="Y558" s="743"/>
      <c r="Z558" s="743"/>
      <c r="AA558" s="743"/>
      <c r="AB558" s="743"/>
      <c r="AC558" s="743"/>
      <c r="AD558" s="743"/>
      <c r="AE558" s="743"/>
      <c r="AF558" s="743"/>
      <c r="AG558" s="743"/>
      <c r="AH558" s="743"/>
      <c r="AI558" s="743"/>
      <c r="AJ558" s="743"/>
      <c r="AK558" s="743"/>
      <c r="AL558" s="743"/>
      <c r="AM558" s="743"/>
      <c r="AN558" s="743"/>
      <c r="AO558" s="743"/>
      <c r="AP558" s="743"/>
      <c r="AQ558" s="743"/>
      <c r="AR558" s="743"/>
      <c r="AS558" s="743"/>
      <c r="AT558" s="743"/>
      <c r="AU558" s="743"/>
      <c r="AV558" s="743"/>
      <c r="AW558" s="743"/>
      <c r="AX558" s="743"/>
      <c r="AY558" s="743"/>
      <c r="AZ558" s="743"/>
      <c r="BA558" s="743"/>
      <c r="BB558" s="743"/>
      <c r="BC558" s="743"/>
      <c r="BD558" s="743"/>
      <c r="BE558" s="743"/>
      <c r="BF558" s="743"/>
      <c r="BG558" s="743"/>
      <c r="BH558" s="743"/>
    </row>
    <row r="559" spans="1:60" s="628" customFormat="1" ht="15" customHeight="1" x14ac:dyDescent="0.25">
      <c r="A559" s="1171" t="s">
        <v>0</v>
      </c>
      <c r="B559" s="1171"/>
      <c r="C559" s="1171"/>
      <c r="D559" s="1171"/>
      <c r="E559" s="1171"/>
      <c r="F559" s="1171"/>
      <c r="G559" s="743"/>
      <c r="H559" s="743"/>
      <c r="I559" s="743"/>
      <c r="J559" s="743"/>
      <c r="K559" s="743"/>
      <c r="L559" s="743"/>
      <c r="M559" s="743"/>
      <c r="N559" s="743"/>
      <c r="O559" s="743"/>
      <c r="P559" s="743"/>
      <c r="Q559" s="743"/>
      <c r="R559" s="743"/>
      <c r="S559" s="743"/>
      <c r="T559" s="743"/>
      <c r="U559" s="743"/>
      <c r="V559" s="743"/>
      <c r="W559" s="743"/>
      <c r="X559" s="743"/>
      <c r="Y559" s="743"/>
      <c r="Z559" s="743"/>
      <c r="AA559" s="743"/>
      <c r="AB559" s="743"/>
      <c r="AC559" s="743"/>
      <c r="AD559" s="743"/>
      <c r="AE559" s="743"/>
      <c r="AF559" s="743"/>
      <c r="AG559" s="743"/>
      <c r="AH559" s="743"/>
      <c r="AI559" s="743"/>
      <c r="AJ559" s="743"/>
      <c r="AK559" s="743"/>
      <c r="AL559" s="743"/>
      <c r="AM559" s="743"/>
      <c r="AN559" s="743"/>
      <c r="AO559" s="743"/>
      <c r="AP559" s="743"/>
      <c r="AQ559" s="743"/>
      <c r="AR559" s="743"/>
      <c r="AS559" s="743"/>
      <c r="AT559" s="743"/>
      <c r="AU559" s="743"/>
      <c r="AV559" s="743"/>
      <c r="AW559" s="743"/>
      <c r="AX559" s="743"/>
      <c r="AY559" s="743"/>
      <c r="AZ559" s="743"/>
      <c r="BA559" s="743"/>
      <c r="BB559" s="743"/>
      <c r="BC559" s="743"/>
      <c r="BD559" s="743"/>
      <c r="BE559" s="743"/>
      <c r="BF559" s="743"/>
      <c r="BG559" s="743"/>
      <c r="BH559" s="743"/>
    </row>
    <row r="560" spans="1:60" s="628" customFormat="1" ht="15" customHeight="1" x14ac:dyDescent="0.25">
      <c r="A560" s="1171" t="s">
        <v>1</v>
      </c>
      <c r="B560" s="1171"/>
      <c r="C560" s="1171"/>
      <c r="D560" s="1171"/>
      <c r="E560" s="1171"/>
      <c r="F560" s="1171"/>
      <c r="G560" s="743"/>
      <c r="H560" s="743"/>
      <c r="I560" s="743"/>
      <c r="J560" s="743"/>
      <c r="K560" s="743"/>
      <c r="L560" s="743"/>
      <c r="M560" s="743"/>
      <c r="N560" s="743"/>
      <c r="O560" s="743"/>
      <c r="P560" s="743"/>
      <c r="Q560" s="743"/>
      <c r="R560" s="743"/>
      <c r="S560" s="743"/>
      <c r="T560" s="743"/>
      <c r="U560" s="743"/>
      <c r="V560" s="743"/>
      <c r="W560" s="743"/>
      <c r="X560" s="743"/>
      <c r="Y560" s="743"/>
      <c r="Z560" s="743"/>
      <c r="AA560" s="743"/>
      <c r="AB560" s="743"/>
      <c r="AC560" s="743"/>
      <c r="AD560" s="743"/>
      <c r="AE560" s="743"/>
      <c r="AF560" s="743"/>
      <c r="AG560" s="743"/>
      <c r="AH560" s="743"/>
      <c r="AI560" s="743"/>
      <c r="AJ560" s="743"/>
      <c r="AK560" s="743"/>
      <c r="AL560" s="743"/>
      <c r="AM560" s="743"/>
      <c r="AN560" s="743"/>
      <c r="AO560" s="743"/>
      <c r="AP560" s="743"/>
      <c r="AQ560" s="743"/>
      <c r="AR560" s="743"/>
      <c r="AS560" s="743"/>
      <c r="AT560" s="743"/>
      <c r="AU560" s="743"/>
      <c r="AV560" s="743"/>
      <c r="AW560" s="743"/>
      <c r="AX560" s="743"/>
      <c r="AY560" s="743"/>
      <c r="AZ560" s="743"/>
      <c r="BA560" s="743"/>
      <c r="BB560" s="743"/>
      <c r="BC560" s="743"/>
      <c r="BD560" s="743"/>
      <c r="BE560" s="743"/>
      <c r="BF560" s="743"/>
      <c r="BG560" s="743"/>
      <c r="BH560" s="743"/>
    </row>
    <row r="561" spans="1:60" s="628" customFormat="1" ht="16.5" customHeight="1" x14ac:dyDescent="0.25">
      <c r="A561" s="1173" t="s">
        <v>15867</v>
      </c>
      <c r="B561" s="1173"/>
      <c r="C561" s="1173"/>
      <c r="D561" s="1173"/>
      <c r="E561" s="1173"/>
      <c r="F561" s="1173"/>
      <c r="G561" s="743"/>
      <c r="H561" s="743"/>
      <c r="I561" s="743"/>
      <c r="J561" s="743"/>
      <c r="K561" s="743"/>
      <c r="L561" s="743"/>
      <c r="M561" s="743"/>
      <c r="N561" s="743"/>
      <c r="O561" s="743"/>
      <c r="P561" s="743"/>
      <c r="Q561" s="743"/>
      <c r="R561" s="743"/>
      <c r="S561" s="743"/>
      <c r="T561" s="743"/>
      <c r="U561" s="743"/>
      <c r="V561" s="743"/>
      <c r="W561" s="743"/>
      <c r="X561" s="743"/>
      <c r="Y561" s="743"/>
      <c r="Z561" s="743"/>
      <c r="AA561" s="743"/>
      <c r="AB561" s="743"/>
      <c r="AC561" s="743"/>
      <c r="AD561" s="743"/>
      <c r="AE561" s="743"/>
      <c r="AF561" s="743"/>
      <c r="AG561" s="743"/>
      <c r="AH561" s="743"/>
      <c r="AI561" s="743"/>
      <c r="AJ561" s="743"/>
      <c r="AK561" s="743"/>
      <c r="AL561" s="743"/>
      <c r="AM561" s="743"/>
      <c r="AN561" s="743"/>
      <c r="AO561" s="743"/>
      <c r="AP561" s="743"/>
      <c r="AQ561" s="743"/>
      <c r="AR561" s="743"/>
      <c r="AS561" s="743"/>
      <c r="AT561" s="743"/>
      <c r="AU561" s="743"/>
      <c r="AV561" s="743"/>
      <c r="AW561" s="743"/>
      <c r="AX561" s="743"/>
      <c r="AY561" s="743"/>
      <c r="AZ561" s="743"/>
      <c r="BA561" s="743"/>
      <c r="BB561" s="743"/>
      <c r="BC561" s="743"/>
      <c r="BD561" s="743"/>
      <c r="BE561" s="743"/>
      <c r="BF561" s="743"/>
      <c r="BG561" s="743"/>
      <c r="BH561" s="743"/>
    </row>
    <row r="562" spans="1:60" s="628" customFormat="1" ht="12" customHeight="1" x14ac:dyDescent="0.25">
      <c r="A562" s="1173" t="s">
        <v>2</v>
      </c>
      <c r="B562" s="1173"/>
      <c r="C562" s="1173"/>
      <c r="D562" s="1173"/>
      <c r="E562" s="1173"/>
      <c r="F562" s="1173"/>
      <c r="G562" s="743"/>
      <c r="H562" s="743"/>
      <c r="I562" s="743"/>
      <c r="J562" s="743"/>
      <c r="K562" s="743"/>
      <c r="L562" s="743"/>
      <c r="M562" s="743"/>
      <c r="N562" s="743"/>
      <c r="O562" s="743"/>
      <c r="P562" s="743"/>
      <c r="Q562" s="743"/>
      <c r="R562" s="743"/>
      <c r="S562" s="743"/>
      <c r="T562" s="743"/>
      <c r="U562" s="743"/>
      <c r="V562" s="743"/>
      <c r="W562" s="743"/>
      <c r="X562" s="743"/>
      <c r="Y562" s="743"/>
      <c r="Z562" s="743"/>
      <c r="AA562" s="743"/>
      <c r="AB562" s="743"/>
      <c r="AC562" s="743"/>
      <c r="AD562" s="743"/>
      <c r="AE562" s="743"/>
      <c r="AF562" s="743"/>
      <c r="AG562" s="743"/>
      <c r="AH562" s="743"/>
      <c r="AI562" s="743"/>
      <c r="AJ562" s="743"/>
      <c r="AK562" s="743"/>
      <c r="AL562" s="743"/>
      <c r="AM562" s="743"/>
      <c r="AN562" s="743"/>
      <c r="AO562" s="743"/>
      <c r="AP562" s="743"/>
      <c r="AQ562" s="743"/>
      <c r="AR562" s="743"/>
      <c r="AS562" s="743"/>
      <c r="AT562" s="743"/>
      <c r="AU562" s="743"/>
      <c r="AV562" s="743"/>
      <c r="AW562" s="743"/>
      <c r="AX562" s="743"/>
      <c r="AY562" s="743"/>
      <c r="AZ562" s="743"/>
      <c r="BA562" s="743"/>
      <c r="BB562" s="743"/>
      <c r="BC562" s="743"/>
      <c r="BD562" s="743"/>
      <c r="BE562" s="743"/>
      <c r="BF562" s="743"/>
      <c r="BG562" s="743"/>
      <c r="BH562" s="743"/>
    </row>
    <row r="563" spans="1:60" s="628" customFormat="1" ht="12" customHeight="1" x14ac:dyDescent="0.25">
      <c r="A563" s="123"/>
      <c r="B563" s="131"/>
      <c r="C563" s="25"/>
      <c r="D563" s="68"/>
      <c r="E563" s="106"/>
      <c r="F563" s="101"/>
      <c r="G563" s="743"/>
      <c r="H563" s="743"/>
      <c r="I563" s="743"/>
      <c r="J563" s="743"/>
      <c r="K563" s="743"/>
      <c r="L563" s="743"/>
      <c r="M563" s="743"/>
      <c r="N563" s="743"/>
      <c r="O563" s="743"/>
      <c r="P563" s="743"/>
      <c r="Q563" s="743"/>
      <c r="R563" s="743"/>
      <c r="S563" s="743"/>
      <c r="T563" s="743"/>
      <c r="U563" s="743"/>
      <c r="V563" s="743"/>
      <c r="W563" s="743"/>
      <c r="X563" s="743"/>
      <c r="Y563" s="743"/>
      <c r="Z563" s="743"/>
      <c r="AA563" s="743"/>
      <c r="AB563" s="743"/>
      <c r="AC563" s="743"/>
      <c r="AD563" s="743"/>
      <c r="AE563" s="743"/>
      <c r="AF563" s="743"/>
      <c r="AG563" s="743"/>
      <c r="AH563" s="743"/>
      <c r="AI563" s="743"/>
      <c r="AJ563" s="743"/>
      <c r="AK563" s="743"/>
      <c r="AL563" s="743"/>
      <c r="AM563" s="743"/>
      <c r="AN563" s="743"/>
      <c r="AO563" s="743"/>
      <c r="AP563" s="743"/>
      <c r="AQ563" s="743"/>
      <c r="AR563" s="743"/>
      <c r="AS563" s="743"/>
      <c r="AT563" s="743"/>
      <c r="AU563" s="743"/>
      <c r="AV563" s="743"/>
      <c r="AW563" s="743"/>
      <c r="AX563" s="743"/>
      <c r="AY563" s="743"/>
      <c r="AZ563" s="743"/>
      <c r="BA563" s="743"/>
      <c r="BB563" s="743"/>
      <c r="BC563" s="743"/>
      <c r="BD563" s="743"/>
      <c r="BE563" s="743"/>
      <c r="BF563" s="743"/>
      <c r="BG563" s="743"/>
      <c r="BH563" s="743"/>
    </row>
    <row r="564" spans="1:60" s="628" customFormat="1" ht="24.75" customHeight="1" x14ac:dyDescent="0.25">
      <c r="A564" s="1311" t="s">
        <v>21</v>
      </c>
      <c r="B564" s="1312"/>
      <c r="C564" s="1312"/>
      <c r="D564" s="1312"/>
      <c r="E564" s="1312"/>
      <c r="F564" s="1313"/>
      <c r="G564" s="743"/>
      <c r="H564" s="743"/>
      <c r="I564" s="743"/>
      <c r="J564" s="743"/>
      <c r="K564" s="743"/>
      <c r="L564" s="743"/>
      <c r="M564" s="743"/>
      <c r="N564" s="743"/>
      <c r="O564" s="743"/>
      <c r="P564" s="743"/>
      <c r="Q564" s="743"/>
      <c r="R564" s="743"/>
      <c r="S564" s="743"/>
      <c r="T564" s="743"/>
      <c r="U564" s="743"/>
      <c r="V564" s="743"/>
      <c r="W564" s="743"/>
      <c r="X564" s="743"/>
      <c r="Y564" s="743"/>
      <c r="Z564" s="743"/>
      <c r="AA564" s="743"/>
      <c r="AB564" s="743"/>
      <c r="AC564" s="743"/>
      <c r="AD564" s="743"/>
      <c r="AE564" s="743"/>
      <c r="AF564" s="743"/>
      <c r="AG564" s="743"/>
      <c r="AH564" s="743"/>
      <c r="AI564" s="743"/>
      <c r="AJ564" s="743"/>
      <c r="AK564" s="743"/>
      <c r="AL564" s="743"/>
      <c r="AM564" s="743"/>
      <c r="AN564" s="743"/>
      <c r="AO564" s="743"/>
      <c r="AP564" s="743"/>
      <c r="AQ564" s="743"/>
      <c r="AR564" s="743"/>
      <c r="AS564" s="743"/>
      <c r="AT564" s="743"/>
      <c r="AU564" s="743"/>
      <c r="AV564" s="743"/>
      <c r="AW564" s="743"/>
      <c r="AX564" s="743"/>
      <c r="AY564" s="743"/>
      <c r="AZ564" s="743"/>
      <c r="BA564" s="743"/>
      <c r="BB564" s="743"/>
      <c r="BC564" s="743"/>
      <c r="BD564" s="743"/>
      <c r="BE564" s="743"/>
      <c r="BF564" s="743"/>
      <c r="BG564" s="743"/>
      <c r="BH564" s="743"/>
    </row>
    <row r="565" spans="1:60" s="628" customFormat="1" ht="24" customHeight="1" x14ac:dyDescent="0.25">
      <c r="A565" s="1311" t="s">
        <v>4</v>
      </c>
      <c r="B565" s="1312"/>
      <c r="C565" s="1312"/>
      <c r="D565" s="1312"/>
      <c r="E565" s="1313"/>
      <c r="F565" s="726">
        <v>410405329.69999999</v>
      </c>
      <c r="G565" s="743"/>
      <c r="H565" s="743"/>
      <c r="I565" s="743"/>
      <c r="J565" s="743"/>
      <c r="K565" s="743"/>
      <c r="L565" s="743"/>
      <c r="M565" s="743"/>
      <c r="N565" s="743"/>
      <c r="O565" s="743"/>
      <c r="P565" s="743"/>
      <c r="Q565" s="743"/>
      <c r="R565" s="743"/>
      <c r="S565" s="743"/>
      <c r="T565" s="743"/>
      <c r="U565" s="743"/>
      <c r="V565" s="743"/>
      <c r="W565" s="743"/>
      <c r="X565" s="743"/>
      <c r="Y565" s="743"/>
      <c r="Z565" s="743"/>
      <c r="AA565" s="743"/>
      <c r="AB565" s="743"/>
      <c r="AC565" s="743"/>
      <c r="AD565" s="743"/>
      <c r="AE565" s="743"/>
      <c r="AF565" s="743"/>
      <c r="AG565" s="743"/>
      <c r="AH565" s="743"/>
      <c r="AI565" s="743"/>
      <c r="AJ565" s="743"/>
      <c r="AK565" s="743"/>
      <c r="AL565" s="743"/>
      <c r="AM565" s="743"/>
      <c r="AN565" s="743"/>
      <c r="AO565" s="743"/>
      <c r="AP565" s="743"/>
      <c r="AQ565" s="743"/>
      <c r="AR565" s="743"/>
      <c r="AS565" s="743"/>
      <c r="AT565" s="743"/>
      <c r="AU565" s="743"/>
      <c r="AV565" s="743"/>
      <c r="AW565" s="743"/>
      <c r="AX565" s="743"/>
      <c r="AY565" s="743"/>
      <c r="AZ565" s="743"/>
      <c r="BA565" s="743"/>
      <c r="BB565" s="743"/>
      <c r="BC565" s="743"/>
      <c r="BD565" s="743"/>
      <c r="BE565" s="743"/>
      <c r="BF565" s="743"/>
      <c r="BG565" s="743"/>
      <c r="BH565" s="743"/>
    </row>
    <row r="566" spans="1:60" s="628" customFormat="1" ht="26.25" customHeight="1" x14ac:dyDescent="0.25">
      <c r="A566" s="1151" t="s">
        <v>5</v>
      </c>
      <c r="B566" s="1151" t="s">
        <v>6</v>
      </c>
      <c r="C566" s="1151" t="s">
        <v>22</v>
      </c>
      <c r="D566" s="1151" t="s">
        <v>8</v>
      </c>
      <c r="E566" s="1151" t="s">
        <v>9</v>
      </c>
      <c r="F566" s="1151" t="s">
        <v>6181</v>
      </c>
      <c r="G566" s="743"/>
      <c r="H566" s="743"/>
      <c r="I566" s="743"/>
      <c r="J566" s="743"/>
      <c r="K566" s="743"/>
      <c r="L566" s="743"/>
      <c r="M566" s="743"/>
      <c r="N566" s="743"/>
      <c r="O566" s="743"/>
      <c r="P566" s="743"/>
      <c r="Q566" s="743"/>
      <c r="R566" s="743"/>
      <c r="S566" s="743"/>
      <c r="T566" s="743"/>
      <c r="U566" s="743"/>
      <c r="V566" s="743"/>
      <c r="W566" s="743"/>
      <c r="X566" s="743"/>
      <c r="Y566" s="743"/>
      <c r="Z566" s="743"/>
      <c r="AA566" s="743"/>
      <c r="AB566" s="743"/>
      <c r="AC566" s="743"/>
      <c r="AD566" s="743"/>
      <c r="AE566" s="743"/>
      <c r="AF566" s="743"/>
      <c r="AG566" s="743"/>
      <c r="AH566" s="743"/>
      <c r="AI566" s="743"/>
      <c r="AJ566" s="743"/>
      <c r="AK566" s="743"/>
      <c r="AL566" s="743"/>
      <c r="AM566" s="743"/>
      <c r="AN566" s="743"/>
      <c r="AO566" s="743"/>
      <c r="AP566" s="743"/>
      <c r="AQ566" s="743"/>
      <c r="AR566" s="743"/>
      <c r="AS566" s="743"/>
      <c r="AT566" s="743"/>
      <c r="AU566" s="743"/>
      <c r="AV566" s="743"/>
      <c r="AW566" s="743"/>
      <c r="AX566" s="743"/>
      <c r="AY566" s="743"/>
      <c r="AZ566" s="743"/>
      <c r="BA566" s="743"/>
      <c r="BB566" s="743"/>
      <c r="BC566" s="743"/>
      <c r="BD566" s="743"/>
      <c r="BE566" s="743"/>
      <c r="BF566" s="743"/>
      <c r="BG566" s="743"/>
      <c r="BH566" s="743"/>
    </row>
    <row r="567" spans="1:60" s="628" customFormat="1" ht="17.25" customHeight="1" x14ac:dyDescent="0.25">
      <c r="A567" s="134"/>
      <c r="B567" s="16"/>
      <c r="C567" s="2" t="s">
        <v>32</v>
      </c>
      <c r="D567" s="128"/>
      <c r="E567" s="608"/>
      <c r="F567" s="332">
        <f>F565</f>
        <v>410405329.69999999</v>
      </c>
      <c r="G567" s="743"/>
      <c r="H567" s="743"/>
      <c r="I567" s="743"/>
      <c r="J567" s="743"/>
      <c r="K567" s="743"/>
      <c r="L567" s="743"/>
      <c r="M567" s="743"/>
      <c r="N567" s="743"/>
      <c r="O567" s="743"/>
      <c r="P567" s="743"/>
      <c r="Q567" s="743"/>
      <c r="R567" s="743"/>
      <c r="S567" s="743"/>
      <c r="T567" s="743"/>
      <c r="U567" s="743"/>
      <c r="V567" s="743"/>
      <c r="W567" s="743"/>
      <c r="X567" s="743"/>
      <c r="Y567" s="743"/>
      <c r="Z567" s="743"/>
      <c r="AA567" s="743"/>
      <c r="AB567" s="743"/>
      <c r="AC567" s="743"/>
      <c r="AD567" s="743"/>
      <c r="AE567" s="743"/>
      <c r="AF567" s="743"/>
      <c r="AG567" s="743"/>
      <c r="AH567" s="743"/>
      <c r="AI567" s="743"/>
      <c r="AJ567" s="743"/>
      <c r="AK567" s="743"/>
      <c r="AL567" s="743"/>
      <c r="AM567" s="743"/>
      <c r="AN567" s="743"/>
      <c r="AO567" s="743"/>
      <c r="AP567" s="743"/>
      <c r="AQ567" s="743"/>
      <c r="AR567" s="743"/>
      <c r="AS567" s="743"/>
      <c r="AT567" s="743"/>
      <c r="AU567" s="743"/>
      <c r="AV567" s="743"/>
      <c r="AW567" s="743"/>
      <c r="AX567" s="743"/>
      <c r="AY567" s="743"/>
      <c r="AZ567" s="743"/>
      <c r="BA567" s="743"/>
      <c r="BB567" s="743"/>
      <c r="BC567" s="743"/>
      <c r="BD567" s="743"/>
      <c r="BE567" s="743"/>
      <c r="BF567" s="743"/>
      <c r="BG567" s="743"/>
      <c r="BH567" s="743"/>
    </row>
    <row r="568" spans="1:60" s="628" customFormat="1" ht="15" customHeight="1" x14ac:dyDescent="0.25">
      <c r="A568" s="134"/>
      <c r="B568" s="16"/>
      <c r="C568" s="2" t="s">
        <v>32</v>
      </c>
      <c r="D568" s="128"/>
      <c r="E568" s="717"/>
      <c r="F568" s="332">
        <f>F567-E568</f>
        <v>410405329.69999999</v>
      </c>
      <c r="G568" s="743"/>
      <c r="H568" s="743"/>
      <c r="I568" s="743"/>
      <c r="J568" s="743"/>
      <c r="K568" s="743"/>
      <c r="L568" s="743"/>
      <c r="M568" s="743"/>
      <c r="N568" s="743"/>
      <c r="O568" s="743"/>
      <c r="P568" s="743"/>
      <c r="Q568" s="743"/>
      <c r="R568" s="743"/>
      <c r="S568" s="743"/>
      <c r="T568" s="743"/>
      <c r="U568" s="743"/>
      <c r="V568" s="743"/>
      <c r="W568" s="743"/>
      <c r="X568" s="743"/>
      <c r="Y568" s="743"/>
      <c r="Z568" s="743"/>
      <c r="AA568" s="743"/>
      <c r="AB568" s="743"/>
      <c r="AC568" s="743"/>
      <c r="AD568" s="743"/>
      <c r="AE568" s="743"/>
      <c r="AF568" s="743"/>
      <c r="AG568" s="743"/>
      <c r="AH568" s="743"/>
      <c r="AI568" s="743"/>
      <c r="AJ568" s="743"/>
      <c r="AK568" s="743"/>
      <c r="AL568" s="743"/>
      <c r="AM568" s="743"/>
      <c r="AN568" s="743"/>
      <c r="AO568" s="743"/>
      <c r="AP568" s="743"/>
      <c r="AQ568" s="743"/>
      <c r="AR568" s="743"/>
      <c r="AS568" s="743"/>
      <c r="AT568" s="743"/>
      <c r="AU568" s="743"/>
      <c r="AV568" s="743"/>
      <c r="AW568" s="743"/>
      <c r="AX568" s="743"/>
      <c r="AY568" s="743"/>
      <c r="AZ568" s="743"/>
      <c r="BA568" s="743"/>
      <c r="BB568" s="743"/>
      <c r="BC568" s="743"/>
      <c r="BD568" s="743"/>
      <c r="BE568" s="743"/>
      <c r="BF568" s="743"/>
      <c r="BG568" s="743"/>
      <c r="BH568" s="743"/>
    </row>
    <row r="569" spans="1:60" s="628" customFormat="1" ht="12" customHeight="1" x14ac:dyDescent="0.25">
      <c r="A569" s="134"/>
      <c r="B569" s="16"/>
      <c r="C569" s="2" t="s">
        <v>751</v>
      </c>
      <c r="D569" s="128"/>
      <c r="E569" s="608"/>
      <c r="F569" s="332">
        <f t="shared" ref="F569:F570" si="7">F568-E569</f>
        <v>410405329.69999999</v>
      </c>
      <c r="G569" s="743"/>
      <c r="H569" s="743"/>
      <c r="I569" s="743"/>
      <c r="J569" s="743"/>
      <c r="K569" s="743"/>
      <c r="L569" s="743"/>
      <c r="M569" s="743"/>
      <c r="N569" s="743"/>
      <c r="O569" s="743"/>
      <c r="P569" s="743"/>
      <c r="Q569" s="743"/>
      <c r="R569" s="743"/>
      <c r="S569" s="743"/>
      <c r="T569" s="743"/>
      <c r="U569" s="743"/>
      <c r="V569" s="743"/>
      <c r="W569" s="743"/>
      <c r="X569" s="743"/>
      <c r="Y569" s="743"/>
      <c r="Z569" s="743"/>
      <c r="AA569" s="743"/>
      <c r="AB569" s="743"/>
      <c r="AC569" s="743"/>
      <c r="AD569" s="743"/>
      <c r="AE569" s="743"/>
      <c r="AF569" s="743"/>
      <c r="AG569" s="743"/>
      <c r="AH569" s="743"/>
      <c r="AI569" s="743"/>
      <c r="AJ569" s="743"/>
      <c r="AK569" s="743"/>
      <c r="AL569" s="743"/>
      <c r="AM569" s="743"/>
      <c r="AN569" s="743"/>
      <c r="AO569" s="743"/>
      <c r="AP569" s="743"/>
      <c r="AQ569" s="743"/>
      <c r="AR569" s="743"/>
      <c r="AS569" s="743"/>
      <c r="AT569" s="743"/>
      <c r="AU569" s="743"/>
      <c r="AV569" s="743"/>
      <c r="AW569" s="743"/>
      <c r="AX569" s="743"/>
      <c r="AY569" s="743"/>
      <c r="AZ569" s="743"/>
      <c r="BA569" s="743"/>
      <c r="BB569" s="743"/>
      <c r="BC569" s="743"/>
      <c r="BD569" s="743"/>
      <c r="BE569" s="743"/>
      <c r="BF569" s="743"/>
      <c r="BG569" s="743"/>
      <c r="BH569" s="743"/>
    </row>
    <row r="570" spans="1:60" s="628" customFormat="1" ht="15" customHeight="1" x14ac:dyDescent="0.25">
      <c r="A570" s="61"/>
      <c r="B570" s="16"/>
      <c r="C570" s="2" t="s">
        <v>1358</v>
      </c>
      <c r="D570" s="62"/>
      <c r="E570" s="717">
        <v>175</v>
      </c>
      <c r="F570" s="332">
        <f t="shared" si="7"/>
        <v>410405154.69999999</v>
      </c>
      <c r="G570" s="743"/>
      <c r="H570" s="743"/>
      <c r="I570" s="743"/>
      <c r="J570" s="743"/>
      <c r="K570" s="743"/>
      <c r="L570" s="743"/>
      <c r="M570" s="743"/>
      <c r="N570" s="743"/>
      <c r="O570" s="743"/>
      <c r="P570" s="743"/>
      <c r="Q570" s="743"/>
      <c r="R570" s="743"/>
      <c r="S570" s="743"/>
      <c r="T570" s="743"/>
      <c r="U570" s="743"/>
      <c r="V570" s="743"/>
      <c r="W570" s="743"/>
      <c r="X570" s="743"/>
      <c r="Y570" s="743"/>
      <c r="Z570" s="743"/>
      <c r="AA570" s="743"/>
      <c r="AB570" s="743"/>
      <c r="AC570" s="743"/>
      <c r="AD570" s="743"/>
      <c r="AE570" s="743"/>
      <c r="AF570" s="743"/>
      <c r="AG570" s="743"/>
      <c r="AH570" s="743"/>
      <c r="AI570" s="743"/>
      <c r="AJ570" s="743"/>
      <c r="AK570" s="743"/>
      <c r="AL570" s="743"/>
      <c r="AM570" s="743"/>
      <c r="AN570" s="743"/>
      <c r="AO570" s="743"/>
      <c r="AP570" s="743"/>
      <c r="AQ570" s="743"/>
      <c r="AR570" s="743"/>
      <c r="AS570" s="743"/>
      <c r="AT570" s="743"/>
      <c r="AU570" s="743"/>
      <c r="AV570" s="743"/>
      <c r="AW570" s="743"/>
      <c r="AX570" s="743"/>
      <c r="AY570" s="743"/>
      <c r="AZ570" s="743"/>
      <c r="BA570" s="743"/>
      <c r="BB570" s="743"/>
      <c r="BC570" s="743"/>
      <c r="BD570" s="743"/>
      <c r="BE570" s="743"/>
      <c r="BF570" s="743"/>
      <c r="BG570" s="743"/>
      <c r="BH570" s="743"/>
    </row>
    <row r="571" spans="1:60" s="628" customFormat="1" ht="27" customHeight="1" x14ac:dyDescent="0.25">
      <c r="A571" s="59"/>
      <c r="B571" s="20"/>
      <c r="C571" s="64"/>
      <c r="D571" s="461"/>
      <c r="E571" s="916"/>
      <c r="F571" s="164"/>
      <c r="G571" s="743"/>
      <c r="H571" s="743"/>
      <c r="I571" s="743"/>
      <c r="J571" s="743"/>
      <c r="K571" s="743"/>
      <c r="L571" s="743"/>
      <c r="M571" s="743"/>
      <c r="N571" s="743"/>
      <c r="O571" s="743"/>
      <c r="P571" s="743"/>
      <c r="Q571" s="743"/>
      <c r="R571" s="743"/>
      <c r="S571" s="743"/>
      <c r="T571" s="743"/>
      <c r="U571" s="743"/>
      <c r="V571" s="743"/>
      <c r="W571" s="743"/>
      <c r="X571" s="743"/>
      <c r="Y571" s="743"/>
      <c r="Z571" s="743"/>
      <c r="AA571" s="743"/>
      <c r="AB571" s="743"/>
      <c r="AC571" s="743"/>
      <c r="AD571" s="743"/>
      <c r="AE571" s="743"/>
      <c r="AF571" s="743"/>
      <c r="AG571" s="743"/>
      <c r="AH571" s="743"/>
      <c r="AI571" s="743"/>
      <c r="AJ571" s="743"/>
      <c r="AK571" s="743"/>
      <c r="AL571" s="743"/>
      <c r="AM571" s="743"/>
      <c r="AN571" s="743"/>
      <c r="AO571" s="743"/>
      <c r="AP571" s="743"/>
      <c r="AQ571" s="743"/>
      <c r="AR571" s="743"/>
      <c r="AS571" s="743"/>
      <c r="AT571" s="743"/>
      <c r="AU571" s="743"/>
      <c r="AV571" s="743"/>
      <c r="AW571" s="743"/>
      <c r="AX571" s="743"/>
      <c r="AY571" s="743"/>
      <c r="AZ571" s="743"/>
      <c r="BA571" s="743"/>
      <c r="BB571" s="743"/>
      <c r="BC571" s="743"/>
      <c r="BD571" s="743"/>
      <c r="BE571" s="743"/>
      <c r="BF571" s="743"/>
      <c r="BG571" s="743"/>
      <c r="BH571" s="743"/>
    </row>
    <row r="572" spans="1:60" s="628" customFormat="1" ht="12" customHeight="1" x14ac:dyDescent="0.25">
      <c r="A572" s="59"/>
      <c r="B572" s="20"/>
      <c r="C572" s="64"/>
      <c r="D572" s="461"/>
      <c r="E572" s="916"/>
      <c r="F572" s="164"/>
      <c r="G572" s="743"/>
      <c r="H572" s="743"/>
      <c r="I572" s="743"/>
      <c r="J572" s="743"/>
      <c r="K572" s="743"/>
      <c r="L572" s="743"/>
      <c r="M572" s="743"/>
      <c r="N572" s="743"/>
      <c r="O572" s="743"/>
      <c r="P572" s="743"/>
      <c r="Q572" s="743"/>
      <c r="R572" s="743"/>
      <c r="S572" s="743"/>
      <c r="T572" s="743"/>
      <c r="U572" s="743"/>
      <c r="V572" s="743"/>
      <c r="W572" s="743"/>
      <c r="X572" s="743"/>
      <c r="Y572" s="743"/>
      <c r="Z572" s="743"/>
      <c r="AA572" s="743"/>
      <c r="AB572" s="743"/>
      <c r="AC572" s="743"/>
      <c r="AD572" s="743"/>
      <c r="AE572" s="743"/>
      <c r="AF572" s="743"/>
      <c r="AG572" s="743"/>
      <c r="AH572" s="743"/>
      <c r="AI572" s="743"/>
      <c r="AJ572" s="743"/>
      <c r="AK572" s="743"/>
      <c r="AL572" s="743"/>
      <c r="AM572" s="743"/>
      <c r="AN572" s="743"/>
      <c r="AO572" s="743"/>
      <c r="AP572" s="743"/>
      <c r="AQ572" s="743"/>
      <c r="AR572" s="743"/>
      <c r="AS572" s="743"/>
      <c r="AT572" s="743"/>
      <c r="AU572" s="743"/>
      <c r="AV572" s="743"/>
      <c r="AW572" s="743"/>
      <c r="AX572" s="743"/>
      <c r="AY572" s="743"/>
      <c r="AZ572" s="743"/>
      <c r="BA572" s="743"/>
      <c r="BB572" s="743"/>
      <c r="BC572" s="743"/>
      <c r="BD572" s="743"/>
      <c r="BE572" s="743"/>
      <c r="BF572" s="743"/>
      <c r="BG572" s="743"/>
      <c r="BH572" s="743"/>
    </row>
    <row r="573" spans="1:60" s="628" customFormat="1" ht="12" customHeight="1" x14ac:dyDescent="0.25">
      <c r="A573" s="59"/>
      <c r="B573" s="20"/>
      <c r="C573" s="64"/>
      <c r="D573" s="461"/>
      <c r="E573" s="916"/>
      <c r="F573" s="164"/>
      <c r="G573" s="743"/>
      <c r="H573" s="743"/>
      <c r="I573" s="743"/>
      <c r="J573" s="743"/>
      <c r="K573" s="743"/>
      <c r="L573" s="743"/>
      <c r="M573" s="743"/>
      <c r="N573" s="743"/>
      <c r="O573" s="743"/>
      <c r="P573" s="743"/>
      <c r="Q573" s="743"/>
      <c r="R573" s="743"/>
      <c r="S573" s="743"/>
      <c r="T573" s="743"/>
      <c r="U573" s="743"/>
      <c r="V573" s="743"/>
      <c r="W573" s="743"/>
      <c r="X573" s="743"/>
      <c r="Y573" s="743"/>
      <c r="Z573" s="743"/>
      <c r="AA573" s="743"/>
      <c r="AB573" s="743"/>
      <c r="AC573" s="743"/>
      <c r="AD573" s="743"/>
      <c r="AE573" s="743"/>
      <c r="AF573" s="743"/>
      <c r="AG573" s="743"/>
      <c r="AH573" s="743"/>
      <c r="AI573" s="743"/>
      <c r="AJ573" s="743"/>
      <c r="AK573" s="743"/>
      <c r="AL573" s="743"/>
      <c r="AM573" s="743"/>
      <c r="AN573" s="743"/>
      <c r="AO573" s="743"/>
      <c r="AP573" s="743"/>
      <c r="AQ573" s="743"/>
      <c r="AR573" s="743"/>
      <c r="AS573" s="743"/>
      <c r="AT573" s="743"/>
      <c r="AU573" s="743"/>
      <c r="AV573" s="743"/>
      <c r="AW573" s="743"/>
      <c r="AX573" s="743"/>
      <c r="AY573" s="743"/>
      <c r="AZ573" s="743"/>
      <c r="BA573" s="743"/>
      <c r="BB573" s="743"/>
      <c r="BC573" s="743"/>
      <c r="BD573" s="743"/>
      <c r="BE573" s="743"/>
      <c r="BF573" s="743"/>
      <c r="BG573" s="743"/>
      <c r="BH573" s="743"/>
    </row>
    <row r="574" spans="1:60" s="628" customFormat="1" ht="12" customHeight="1" x14ac:dyDescent="0.25">
      <c r="A574" s="1171" t="s">
        <v>0</v>
      </c>
      <c r="B574" s="1171"/>
      <c r="C574" s="1171"/>
      <c r="D574" s="1171"/>
      <c r="E574" s="1171"/>
      <c r="F574" s="1171"/>
      <c r="G574" s="743"/>
      <c r="H574" s="743"/>
      <c r="I574" s="743"/>
      <c r="J574" s="743"/>
      <c r="K574" s="743"/>
      <c r="L574" s="743"/>
      <c r="M574" s="743"/>
      <c r="N574" s="743"/>
      <c r="O574" s="743"/>
      <c r="P574" s="743"/>
      <c r="Q574" s="743"/>
      <c r="R574" s="743"/>
      <c r="S574" s="743"/>
      <c r="T574" s="743"/>
      <c r="U574" s="743"/>
      <c r="V574" s="743"/>
      <c r="W574" s="743"/>
      <c r="X574" s="743"/>
      <c r="Y574" s="743"/>
      <c r="Z574" s="743"/>
      <c r="AA574" s="743"/>
      <c r="AB574" s="743"/>
      <c r="AC574" s="743"/>
      <c r="AD574" s="743"/>
      <c r="AE574" s="743"/>
      <c r="AF574" s="743"/>
      <c r="AG574" s="743"/>
      <c r="AH574" s="743"/>
      <c r="AI574" s="743"/>
      <c r="AJ574" s="743"/>
      <c r="AK574" s="743"/>
      <c r="AL574" s="743"/>
      <c r="AM574" s="743"/>
      <c r="AN574" s="743"/>
      <c r="AO574" s="743"/>
      <c r="AP574" s="743"/>
      <c r="AQ574" s="743"/>
      <c r="AR574" s="743"/>
      <c r="AS574" s="743"/>
      <c r="AT574" s="743"/>
      <c r="AU574" s="743"/>
      <c r="AV574" s="743"/>
      <c r="AW574" s="743"/>
      <c r="AX574" s="743"/>
      <c r="AY574" s="743"/>
      <c r="AZ574" s="743"/>
      <c r="BA574" s="743"/>
      <c r="BB574" s="743"/>
      <c r="BC574" s="743"/>
      <c r="BD574" s="743"/>
      <c r="BE574" s="743"/>
      <c r="BF574" s="743"/>
      <c r="BG574" s="743"/>
      <c r="BH574" s="743"/>
    </row>
    <row r="575" spans="1:60" s="628" customFormat="1" ht="12" customHeight="1" x14ac:dyDescent="0.25">
      <c r="A575" s="1171" t="s">
        <v>1</v>
      </c>
      <c r="B575" s="1171"/>
      <c r="C575" s="1171"/>
      <c r="D575" s="1171"/>
      <c r="E575" s="1171"/>
      <c r="F575" s="1171"/>
      <c r="G575" s="743"/>
      <c r="H575" s="743"/>
      <c r="I575" s="743"/>
      <c r="J575" s="743"/>
      <c r="K575" s="743"/>
      <c r="L575" s="743"/>
      <c r="M575" s="743"/>
      <c r="N575" s="743"/>
      <c r="O575" s="743"/>
      <c r="P575" s="743"/>
      <c r="Q575" s="743"/>
      <c r="R575" s="743"/>
      <c r="S575" s="743"/>
      <c r="T575" s="743"/>
      <c r="U575" s="743"/>
      <c r="V575" s="743"/>
      <c r="W575" s="743"/>
      <c r="X575" s="743"/>
      <c r="Y575" s="743"/>
      <c r="Z575" s="743"/>
      <c r="AA575" s="743"/>
      <c r="AB575" s="743"/>
      <c r="AC575" s="743"/>
      <c r="AD575" s="743"/>
      <c r="AE575" s="743"/>
      <c r="AF575" s="743"/>
      <c r="AG575" s="743"/>
      <c r="AH575" s="743"/>
      <c r="AI575" s="743"/>
      <c r="AJ575" s="743"/>
      <c r="AK575" s="743"/>
      <c r="AL575" s="743"/>
      <c r="AM575" s="743"/>
      <c r="AN575" s="743"/>
      <c r="AO575" s="743"/>
      <c r="AP575" s="743"/>
      <c r="AQ575" s="743"/>
      <c r="AR575" s="743"/>
      <c r="AS575" s="743"/>
      <c r="AT575" s="743"/>
      <c r="AU575" s="743"/>
      <c r="AV575" s="743"/>
      <c r="AW575" s="743"/>
      <c r="AX575" s="743"/>
      <c r="AY575" s="743"/>
      <c r="AZ575" s="743"/>
      <c r="BA575" s="743"/>
      <c r="BB575" s="743"/>
      <c r="BC575" s="743"/>
      <c r="BD575" s="743"/>
      <c r="BE575" s="743"/>
      <c r="BF575" s="743"/>
      <c r="BG575" s="743"/>
      <c r="BH575" s="743"/>
    </row>
    <row r="576" spans="1:60" s="628" customFormat="1" ht="12" customHeight="1" x14ac:dyDescent="0.25">
      <c r="A576" s="1173" t="s">
        <v>15867</v>
      </c>
      <c r="B576" s="1173"/>
      <c r="C576" s="1173"/>
      <c r="D576" s="1173"/>
      <c r="E576" s="1173"/>
      <c r="F576" s="1173"/>
      <c r="G576" s="743"/>
      <c r="H576" s="743"/>
      <c r="I576" s="743"/>
      <c r="J576" s="743"/>
      <c r="K576" s="743"/>
      <c r="L576" s="743"/>
      <c r="M576" s="743"/>
      <c r="N576" s="743"/>
      <c r="O576" s="743"/>
      <c r="P576" s="743"/>
      <c r="Q576" s="743"/>
      <c r="R576" s="743"/>
      <c r="S576" s="743"/>
      <c r="T576" s="743"/>
      <c r="U576" s="743"/>
      <c r="V576" s="743"/>
      <c r="W576" s="743"/>
      <c r="X576" s="743"/>
      <c r="Y576" s="743"/>
      <c r="Z576" s="743"/>
      <c r="AA576" s="743"/>
      <c r="AB576" s="743"/>
      <c r="AC576" s="743"/>
      <c r="AD576" s="743"/>
      <c r="AE576" s="743"/>
      <c r="AF576" s="743"/>
      <c r="AG576" s="743"/>
      <c r="AH576" s="743"/>
      <c r="AI576" s="743"/>
      <c r="AJ576" s="743"/>
      <c r="AK576" s="743"/>
      <c r="AL576" s="743"/>
      <c r="AM576" s="743"/>
      <c r="AN576" s="743"/>
      <c r="AO576" s="743"/>
      <c r="AP576" s="743"/>
      <c r="AQ576" s="743"/>
      <c r="AR576" s="743"/>
      <c r="AS576" s="743"/>
      <c r="AT576" s="743"/>
      <c r="AU576" s="743"/>
      <c r="AV576" s="743"/>
      <c r="AW576" s="743"/>
      <c r="AX576" s="743"/>
      <c r="AY576" s="743"/>
      <c r="AZ576" s="743"/>
      <c r="BA576" s="743"/>
      <c r="BB576" s="743"/>
      <c r="BC576" s="743"/>
      <c r="BD576" s="743"/>
      <c r="BE576" s="743"/>
      <c r="BF576" s="743"/>
      <c r="BG576" s="743"/>
      <c r="BH576" s="743"/>
    </row>
    <row r="577" spans="1:60" s="628" customFormat="1" ht="15" customHeight="1" x14ac:dyDescent="0.25">
      <c r="A577" s="1173" t="s">
        <v>2</v>
      </c>
      <c r="B577" s="1173"/>
      <c r="C577" s="1173"/>
      <c r="D577" s="1173"/>
      <c r="E577" s="1173"/>
      <c r="F577" s="1173"/>
      <c r="G577" s="743"/>
      <c r="H577" s="743"/>
      <c r="I577" s="743"/>
      <c r="J577" s="743"/>
      <c r="K577" s="743"/>
      <c r="L577" s="743"/>
      <c r="M577" s="743"/>
      <c r="N577" s="743"/>
      <c r="O577" s="743"/>
      <c r="P577" s="743"/>
      <c r="Q577" s="743"/>
      <c r="R577" s="743"/>
      <c r="S577" s="743"/>
      <c r="T577" s="743"/>
      <c r="U577" s="743"/>
      <c r="V577" s="743"/>
      <c r="W577" s="743"/>
      <c r="X577" s="743"/>
      <c r="Y577" s="743"/>
      <c r="Z577" s="743"/>
      <c r="AA577" s="743"/>
      <c r="AB577" s="743"/>
      <c r="AC577" s="743"/>
      <c r="AD577" s="743"/>
      <c r="AE577" s="743"/>
      <c r="AF577" s="743"/>
      <c r="AG577" s="743"/>
      <c r="AH577" s="743"/>
      <c r="AI577" s="743"/>
      <c r="AJ577" s="743"/>
      <c r="AK577" s="743"/>
      <c r="AL577" s="743"/>
      <c r="AM577" s="743"/>
      <c r="AN577" s="743"/>
      <c r="AO577" s="743"/>
      <c r="AP577" s="743"/>
      <c r="AQ577" s="743"/>
      <c r="AR577" s="743"/>
      <c r="AS577" s="743"/>
      <c r="AT577" s="743"/>
      <c r="AU577" s="743"/>
      <c r="AV577" s="743"/>
      <c r="AW577" s="743"/>
      <c r="AX577" s="743"/>
      <c r="AY577" s="743"/>
      <c r="AZ577" s="743"/>
      <c r="BA577" s="743"/>
      <c r="BB577" s="743"/>
      <c r="BC577" s="743"/>
      <c r="BD577" s="743"/>
      <c r="BE577" s="743"/>
      <c r="BF577" s="743"/>
      <c r="BG577" s="743"/>
      <c r="BH577" s="743"/>
    </row>
    <row r="578" spans="1:60" s="628" customFormat="1" ht="15" customHeight="1" x14ac:dyDescent="0.25">
      <c r="A578" s="746"/>
      <c r="B578" s="627"/>
      <c r="D578" s="629"/>
      <c r="E578" s="630"/>
      <c r="F578" s="631"/>
      <c r="G578" s="743"/>
      <c r="H578" s="743"/>
      <c r="I578" s="743"/>
      <c r="J578" s="743"/>
      <c r="K578" s="743"/>
      <c r="L578" s="743"/>
      <c r="M578" s="743"/>
      <c r="N578" s="743"/>
      <c r="O578" s="743"/>
      <c r="P578" s="743"/>
      <c r="Q578" s="743"/>
      <c r="R578" s="743"/>
      <c r="S578" s="743"/>
      <c r="T578" s="743"/>
      <c r="U578" s="743"/>
      <c r="V578" s="743"/>
      <c r="W578" s="743"/>
      <c r="X578" s="743"/>
      <c r="Y578" s="743"/>
      <c r="Z578" s="743"/>
      <c r="AA578" s="743"/>
      <c r="AB578" s="743"/>
      <c r="AC578" s="743"/>
      <c r="AD578" s="743"/>
      <c r="AE578" s="743"/>
      <c r="AF578" s="743"/>
      <c r="AG578" s="743"/>
      <c r="AH578" s="743"/>
      <c r="AI578" s="743"/>
      <c r="AJ578" s="743"/>
      <c r="AK578" s="743"/>
      <c r="AL578" s="743"/>
      <c r="AM578" s="743"/>
      <c r="AN578" s="743"/>
      <c r="AO578" s="743"/>
      <c r="AP578" s="743"/>
      <c r="AQ578" s="743"/>
      <c r="AR578" s="743"/>
      <c r="AS578" s="743"/>
      <c r="AT578" s="743"/>
      <c r="AU578" s="743"/>
      <c r="AV578" s="743"/>
      <c r="AW578" s="743"/>
      <c r="AX578" s="743"/>
      <c r="AY578" s="743"/>
      <c r="AZ578" s="743"/>
      <c r="BA578" s="743"/>
      <c r="BB578" s="743"/>
      <c r="BC578" s="743"/>
      <c r="BD578" s="743"/>
      <c r="BE578" s="743"/>
      <c r="BF578" s="743"/>
      <c r="BG578" s="743"/>
      <c r="BH578" s="743"/>
    </row>
    <row r="579" spans="1:60" s="628" customFormat="1" ht="15" customHeight="1" x14ac:dyDescent="0.25">
      <c r="A579" s="1311" t="s">
        <v>38</v>
      </c>
      <c r="B579" s="1312"/>
      <c r="C579" s="1312"/>
      <c r="D579" s="1312"/>
      <c r="E579" s="1312"/>
      <c r="F579" s="1313"/>
      <c r="G579" s="743"/>
      <c r="H579" s="743"/>
      <c r="J579" s="743"/>
      <c r="K579" s="743"/>
      <c r="L579" s="743"/>
      <c r="M579" s="743"/>
      <c r="N579" s="743"/>
      <c r="O579" s="743"/>
      <c r="P579" s="743"/>
      <c r="Q579" s="743"/>
      <c r="R579" s="743"/>
      <c r="S579" s="743"/>
      <c r="T579" s="743"/>
      <c r="U579" s="743"/>
      <c r="V579" s="743"/>
      <c r="W579" s="743"/>
      <c r="X579" s="743"/>
      <c r="Y579" s="743"/>
      <c r="Z579" s="743"/>
      <c r="AA579" s="743"/>
      <c r="AB579" s="743"/>
      <c r="AC579" s="743"/>
      <c r="AD579" s="743"/>
      <c r="AE579" s="743"/>
      <c r="AF579" s="743"/>
      <c r="AG579" s="743"/>
      <c r="AH579" s="743"/>
      <c r="AI579" s="743"/>
      <c r="AJ579" s="743"/>
      <c r="AK579" s="743"/>
      <c r="AL579" s="743"/>
      <c r="AM579" s="743"/>
      <c r="AN579" s="743"/>
      <c r="AO579" s="743"/>
      <c r="AP579" s="743"/>
      <c r="AQ579" s="743"/>
      <c r="AR579" s="743"/>
      <c r="AS579" s="743"/>
      <c r="AT579" s="743"/>
      <c r="AU579" s="743"/>
      <c r="AV579" s="743"/>
      <c r="AW579" s="743"/>
      <c r="AX579" s="743"/>
      <c r="AY579" s="743"/>
      <c r="AZ579" s="743"/>
      <c r="BA579" s="743"/>
      <c r="BB579" s="743"/>
      <c r="BC579" s="743"/>
      <c r="BD579" s="743"/>
      <c r="BE579" s="743"/>
      <c r="BF579" s="743"/>
      <c r="BG579" s="743"/>
      <c r="BH579" s="743"/>
    </row>
    <row r="580" spans="1:60" s="628" customFormat="1" ht="15" customHeight="1" x14ac:dyDescent="0.25">
      <c r="A580" s="1311" t="s">
        <v>4</v>
      </c>
      <c r="B580" s="1312"/>
      <c r="C580" s="1312"/>
      <c r="D580" s="1312"/>
      <c r="E580" s="1313"/>
      <c r="F580" s="726">
        <v>108126593.04000001</v>
      </c>
      <c r="G580" s="743"/>
      <c r="H580" s="743"/>
      <c r="I580" s="743"/>
      <c r="J580" s="743"/>
      <c r="K580" s="743"/>
      <c r="L580" s="743"/>
      <c r="M580" s="743"/>
      <c r="N580" s="743"/>
      <c r="O580" s="743"/>
      <c r="P580" s="743"/>
      <c r="Q580" s="743"/>
      <c r="R580" s="743"/>
      <c r="S580" s="743"/>
      <c r="T580" s="743"/>
      <c r="U580" s="743"/>
      <c r="V580" s="743"/>
      <c r="W580" s="743"/>
      <c r="X580" s="743"/>
      <c r="Y580" s="743"/>
      <c r="Z580" s="743"/>
      <c r="AA580" s="743"/>
      <c r="AB580" s="743"/>
      <c r="AC580" s="743"/>
      <c r="AD580" s="743"/>
      <c r="AE580" s="743"/>
      <c r="AF580" s="743"/>
      <c r="AG580" s="743"/>
      <c r="AH580" s="743"/>
      <c r="AI580" s="743"/>
      <c r="AJ580" s="743"/>
      <c r="AK580" s="743"/>
      <c r="AL580" s="743"/>
      <c r="AM580" s="743"/>
      <c r="AN580" s="743"/>
      <c r="AO580" s="743"/>
      <c r="AP580" s="743"/>
      <c r="AQ580" s="743"/>
      <c r="AR580" s="743"/>
      <c r="AS580" s="743"/>
      <c r="AT580" s="743"/>
      <c r="AU580" s="743"/>
      <c r="AV580" s="743"/>
      <c r="AW580" s="743"/>
      <c r="AX580" s="743"/>
      <c r="AY580" s="743"/>
      <c r="AZ580" s="743"/>
      <c r="BA580" s="743"/>
      <c r="BB580" s="743"/>
      <c r="BC580" s="743"/>
      <c r="BD580" s="743"/>
      <c r="BE580" s="743"/>
      <c r="BF580" s="743"/>
      <c r="BG580" s="743"/>
      <c r="BH580" s="743"/>
    </row>
    <row r="581" spans="1:60" s="628" customFormat="1" ht="15" customHeight="1" x14ac:dyDescent="0.25">
      <c r="A581" s="1151" t="s">
        <v>5</v>
      </c>
      <c r="B581" s="1151" t="s">
        <v>6</v>
      </c>
      <c r="C581" s="1151" t="s">
        <v>22</v>
      </c>
      <c r="D581" s="1151" t="s">
        <v>8</v>
      </c>
      <c r="E581" s="1151" t="s">
        <v>9</v>
      </c>
      <c r="F581" s="1151" t="s">
        <v>6181</v>
      </c>
      <c r="G581" s="743"/>
      <c r="H581" s="743"/>
      <c r="I581" s="743"/>
      <c r="J581" s="743"/>
      <c r="K581" s="743"/>
      <c r="L581" s="743"/>
      <c r="M581" s="743"/>
      <c r="N581" s="743"/>
      <c r="O581" s="743"/>
      <c r="P581" s="743"/>
      <c r="Q581" s="743"/>
      <c r="R581" s="743"/>
      <c r="S581" s="743"/>
      <c r="T581" s="743"/>
      <c r="U581" s="743"/>
      <c r="V581" s="743"/>
      <c r="W581" s="743"/>
      <c r="X581" s="743"/>
      <c r="Y581" s="743"/>
      <c r="Z581" s="743"/>
      <c r="AA581" s="743"/>
      <c r="AB581" s="743"/>
      <c r="AC581" s="743"/>
      <c r="AD581" s="743"/>
      <c r="AE581" s="743"/>
      <c r="AF581" s="743"/>
      <c r="AG581" s="743"/>
      <c r="AH581" s="743"/>
      <c r="AI581" s="743"/>
      <c r="AJ581" s="743"/>
      <c r="AK581" s="743"/>
      <c r="AL581" s="743"/>
      <c r="AM581" s="743"/>
      <c r="AN581" s="743"/>
      <c r="AO581" s="743"/>
      <c r="AP581" s="743"/>
      <c r="AQ581" s="743"/>
      <c r="AR581" s="743"/>
      <c r="AS581" s="743"/>
      <c r="AT581" s="743"/>
      <c r="AU581" s="743"/>
      <c r="AV581" s="743"/>
      <c r="AW581" s="743"/>
      <c r="AX581" s="743"/>
      <c r="AY581" s="743"/>
      <c r="AZ581" s="743"/>
      <c r="BA581" s="743"/>
      <c r="BB581" s="743"/>
      <c r="BC581" s="743"/>
      <c r="BD581" s="743"/>
      <c r="BE581" s="743"/>
      <c r="BF581" s="743"/>
      <c r="BG581" s="743"/>
      <c r="BH581" s="743"/>
    </row>
    <row r="582" spans="1:60" s="628" customFormat="1" ht="15" customHeight="1" x14ac:dyDescent="0.25">
      <c r="A582" s="134"/>
      <c r="B582" s="16"/>
      <c r="C582" s="2" t="s">
        <v>387</v>
      </c>
      <c r="D582" s="455">
        <v>22280564.739999998</v>
      </c>
      <c r="E582" s="608"/>
      <c r="F582" s="332">
        <f>F580+D582</f>
        <v>130407157.78</v>
      </c>
      <c r="G582" s="743"/>
      <c r="H582" s="743"/>
      <c r="I582" s="743"/>
      <c r="J582" s="743"/>
      <c r="K582" s="743"/>
      <c r="L582" s="743"/>
      <c r="M582" s="743"/>
      <c r="N582" s="743"/>
      <c r="O582" s="743"/>
      <c r="P582" s="743"/>
      <c r="Q582" s="743"/>
      <c r="R582" s="743"/>
      <c r="S582" s="743"/>
      <c r="T582" s="743"/>
      <c r="U582" s="743"/>
      <c r="V582" s="743"/>
      <c r="W582" s="743"/>
      <c r="X582" s="743"/>
      <c r="Y582" s="743"/>
      <c r="Z582" s="743"/>
      <c r="AA582" s="743"/>
      <c r="AB582" s="743"/>
      <c r="AC582" s="743"/>
      <c r="AD582" s="743"/>
      <c r="AE582" s="743"/>
      <c r="AF582" s="743"/>
      <c r="AG582" s="743"/>
      <c r="AH582" s="743"/>
      <c r="AI582" s="743"/>
      <c r="AJ582" s="743"/>
      <c r="AK582" s="743"/>
      <c r="AL582" s="743"/>
      <c r="AM582" s="743"/>
      <c r="AN582" s="743"/>
      <c r="AO582" s="743"/>
      <c r="AP582" s="743"/>
      <c r="AQ582" s="743"/>
      <c r="AR582" s="743"/>
      <c r="AS582" s="743"/>
      <c r="AT582" s="743"/>
      <c r="AU582" s="743"/>
      <c r="AV582" s="743"/>
      <c r="AW582" s="743"/>
      <c r="AX582" s="743"/>
      <c r="AY582" s="743"/>
      <c r="AZ582" s="743"/>
      <c r="BA582" s="743"/>
      <c r="BB582" s="743"/>
      <c r="BC582" s="743"/>
      <c r="BD582" s="743"/>
      <c r="BE582" s="743"/>
      <c r="BF582" s="743"/>
      <c r="BG582" s="743"/>
      <c r="BH582" s="743"/>
    </row>
    <row r="583" spans="1:60" s="628" customFormat="1" ht="15" customHeight="1" x14ac:dyDescent="0.25">
      <c r="A583" s="134"/>
      <c r="B583" s="16"/>
      <c r="C583" s="2" t="s">
        <v>14523</v>
      </c>
      <c r="D583" s="153"/>
      <c r="E583" s="40"/>
      <c r="F583" s="332">
        <f>F582+D583</f>
        <v>130407157.78</v>
      </c>
      <c r="G583" s="743"/>
      <c r="H583" s="743"/>
      <c r="I583" s="743"/>
      <c r="J583" s="743"/>
      <c r="K583" s="743"/>
      <c r="L583" s="743"/>
      <c r="M583" s="743"/>
      <c r="N583" s="743"/>
      <c r="O583" s="743"/>
      <c r="P583" s="743"/>
      <c r="Q583" s="743"/>
      <c r="R583" s="743"/>
      <c r="S583" s="743"/>
      <c r="T583" s="743"/>
      <c r="U583" s="743"/>
      <c r="V583" s="743"/>
      <c r="W583" s="743"/>
      <c r="X583" s="743"/>
      <c r="Y583" s="743"/>
      <c r="Z583" s="743"/>
      <c r="AA583" s="743"/>
      <c r="AB583" s="743"/>
      <c r="AC583" s="743"/>
      <c r="AD583" s="743"/>
      <c r="AE583" s="743"/>
      <c r="AF583" s="743"/>
      <c r="AG583" s="743"/>
      <c r="AH583" s="743"/>
      <c r="AI583" s="743"/>
      <c r="AJ583" s="743"/>
      <c r="AK583" s="743"/>
      <c r="AL583" s="743"/>
      <c r="AM583" s="743"/>
      <c r="AN583" s="743"/>
      <c r="AO583" s="743"/>
      <c r="AP583" s="743"/>
      <c r="AQ583" s="743"/>
      <c r="AR583" s="743"/>
      <c r="AS583" s="743"/>
      <c r="AT583" s="743"/>
      <c r="AU583" s="743"/>
      <c r="AV583" s="743"/>
      <c r="AW583" s="743"/>
      <c r="AX583" s="743"/>
      <c r="AY583" s="743"/>
      <c r="AZ583" s="743"/>
      <c r="BA583" s="743"/>
      <c r="BB583" s="743"/>
      <c r="BC583" s="743"/>
      <c r="BD583" s="743"/>
      <c r="BE583" s="743"/>
      <c r="BF583" s="743"/>
      <c r="BG583" s="743"/>
      <c r="BH583" s="743"/>
    </row>
    <row r="584" spans="1:60" s="628" customFormat="1" ht="15" customHeight="1" x14ac:dyDescent="0.25">
      <c r="A584" s="134"/>
      <c r="B584" s="16"/>
      <c r="C584" s="2" t="s">
        <v>14640</v>
      </c>
      <c r="D584" s="153"/>
      <c r="E584" s="29"/>
      <c r="F584" s="332">
        <f>F583-E584</f>
        <v>130407157.78</v>
      </c>
      <c r="G584" s="743"/>
      <c r="H584" s="743"/>
      <c r="I584" s="743"/>
      <c r="J584" s="743"/>
      <c r="K584" s="743"/>
      <c r="L584" s="743"/>
      <c r="M584" s="743"/>
      <c r="N584" s="743"/>
      <c r="O584" s="743"/>
      <c r="P584" s="743"/>
      <c r="Q584" s="743"/>
      <c r="R584" s="743"/>
      <c r="S584" s="743"/>
      <c r="T584" s="743"/>
      <c r="U584" s="743"/>
      <c r="V584" s="743"/>
      <c r="W584" s="743"/>
      <c r="X584" s="743"/>
      <c r="Y584" s="743"/>
      <c r="Z584" s="743"/>
      <c r="AA584" s="743"/>
      <c r="AB584" s="743"/>
      <c r="AC584" s="743"/>
      <c r="AD584" s="743"/>
      <c r="AE584" s="743"/>
      <c r="AF584" s="743"/>
      <c r="AG584" s="743"/>
      <c r="AH584" s="743"/>
      <c r="AI584" s="743"/>
      <c r="AJ584" s="743"/>
      <c r="AK584" s="743"/>
      <c r="AL584" s="743"/>
      <c r="AM584" s="743"/>
      <c r="AN584" s="743"/>
      <c r="AO584" s="743"/>
      <c r="AP584" s="743"/>
      <c r="AQ584" s="743"/>
      <c r="AR584" s="743"/>
      <c r="AS584" s="743"/>
      <c r="AT584" s="743"/>
      <c r="AU584" s="743"/>
      <c r="AV584" s="743"/>
      <c r="AW584" s="743"/>
      <c r="AX584" s="743"/>
      <c r="AY584" s="743"/>
      <c r="AZ584" s="743"/>
      <c r="BA584" s="743"/>
      <c r="BB584" s="743"/>
      <c r="BC584" s="743"/>
      <c r="BD584" s="743"/>
      <c r="BE584" s="743"/>
      <c r="BF584" s="743"/>
      <c r="BG584" s="743"/>
      <c r="BH584" s="743"/>
    </row>
    <row r="585" spans="1:60" s="628" customFormat="1" ht="15" customHeight="1" x14ac:dyDescent="0.25">
      <c r="A585" s="134"/>
      <c r="B585" s="16"/>
      <c r="C585" s="2" t="s">
        <v>1330</v>
      </c>
      <c r="D585" s="153"/>
      <c r="E585" s="42">
        <v>1148400</v>
      </c>
      <c r="F585" s="332">
        <f>F584-E585</f>
        <v>129258757.78</v>
      </c>
      <c r="G585" s="743"/>
      <c r="H585" s="743"/>
      <c r="I585" s="743"/>
      <c r="J585" s="743"/>
      <c r="K585" s="743"/>
      <c r="L585" s="743"/>
      <c r="M585" s="743"/>
      <c r="N585" s="743"/>
      <c r="O585" s="743"/>
      <c r="P585" s="743"/>
      <c r="Q585" s="743"/>
      <c r="R585" s="743"/>
      <c r="S585" s="743"/>
      <c r="T585" s="743"/>
      <c r="U585" s="743"/>
      <c r="V585" s="743"/>
      <c r="W585" s="743"/>
      <c r="X585" s="743"/>
      <c r="Y585" s="743"/>
      <c r="Z585" s="743"/>
      <c r="AA585" s="743"/>
      <c r="AB585" s="743"/>
      <c r="AC585" s="743"/>
      <c r="AD585" s="743"/>
      <c r="AE585" s="743"/>
      <c r="AF585" s="743"/>
      <c r="AG585" s="743"/>
      <c r="AH585" s="743"/>
      <c r="AI585" s="743"/>
      <c r="AJ585" s="743"/>
      <c r="AK585" s="743"/>
      <c r="AL585" s="743"/>
      <c r="AM585" s="743"/>
      <c r="AN585" s="743"/>
      <c r="AO585" s="743"/>
      <c r="AP585" s="743"/>
      <c r="AQ585" s="743"/>
      <c r="AR585" s="743"/>
      <c r="AS585" s="743"/>
      <c r="AT585" s="743"/>
      <c r="AU585" s="743"/>
      <c r="AV585" s="743"/>
      <c r="AW585" s="743"/>
      <c r="AX585" s="743"/>
      <c r="AY585" s="743"/>
      <c r="AZ585" s="743"/>
      <c r="BA585" s="743"/>
      <c r="BB585" s="743"/>
      <c r="BC585" s="743"/>
      <c r="BD585" s="743"/>
      <c r="BE585" s="743"/>
      <c r="BF585" s="743"/>
      <c r="BG585" s="743"/>
      <c r="BH585" s="743"/>
    </row>
    <row r="586" spans="1:60" s="628" customFormat="1" ht="15" customHeight="1" x14ac:dyDescent="0.25">
      <c r="A586" s="134"/>
      <c r="B586" s="16"/>
      <c r="C586" s="2" t="s">
        <v>1331</v>
      </c>
      <c r="D586" s="128"/>
      <c r="E586" s="42">
        <v>1000</v>
      </c>
      <c r="F586" s="332">
        <f t="shared" ref="F586:F590" si="8">F585-E586</f>
        <v>129257757.78</v>
      </c>
      <c r="G586" s="743"/>
      <c r="H586" s="743"/>
      <c r="I586" s="743"/>
      <c r="J586" s="743"/>
      <c r="K586" s="743"/>
      <c r="L586" s="743"/>
      <c r="M586" s="743"/>
      <c r="N586" s="743"/>
      <c r="O586" s="743"/>
      <c r="P586" s="743"/>
      <c r="Q586" s="743"/>
      <c r="R586" s="743"/>
      <c r="S586" s="743"/>
      <c r="T586" s="743"/>
      <c r="U586" s="743"/>
      <c r="V586" s="743"/>
      <c r="W586" s="743"/>
      <c r="X586" s="743"/>
      <c r="Y586" s="743"/>
      <c r="Z586" s="743"/>
      <c r="AA586" s="743"/>
      <c r="AB586" s="743"/>
      <c r="AC586" s="743"/>
      <c r="AD586" s="743"/>
      <c r="AE586" s="743"/>
      <c r="AF586" s="743"/>
      <c r="AG586" s="743"/>
      <c r="AH586" s="743"/>
      <c r="AI586" s="743"/>
      <c r="AJ586" s="743"/>
      <c r="AK586" s="743"/>
      <c r="AL586" s="743"/>
      <c r="AM586" s="743"/>
      <c r="AN586" s="743"/>
      <c r="AO586" s="743"/>
      <c r="AP586" s="743"/>
      <c r="AQ586" s="743"/>
      <c r="AR586" s="743"/>
      <c r="AS586" s="743"/>
      <c r="AT586" s="743"/>
      <c r="AU586" s="743"/>
      <c r="AV586" s="743"/>
      <c r="AW586" s="743"/>
      <c r="AX586" s="743"/>
      <c r="AY586" s="743"/>
      <c r="AZ586" s="743"/>
      <c r="BA586" s="743"/>
      <c r="BB586" s="743"/>
      <c r="BC586" s="743"/>
      <c r="BD586" s="743"/>
      <c r="BE586" s="743"/>
      <c r="BF586" s="743"/>
      <c r="BG586" s="743"/>
      <c r="BH586" s="743"/>
    </row>
    <row r="587" spans="1:60" s="628" customFormat="1" ht="15" customHeight="1" x14ac:dyDescent="0.25">
      <c r="A587" s="134"/>
      <c r="B587" s="16"/>
      <c r="C587" s="2" t="s">
        <v>6198</v>
      </c>
      <c r="D587" s="128"/>
      <c r="E587" s="42">
        <v>1736.1</v>
      </c>
      <c r="F587" s="332">
        <f t="shared" si="8"/>
        <v>129256021.68000001</v>
      </c>
      <c r="G587" s="743"/>
      <c r="H587" s="743"/>
      <c r="I587" s="743"/>
      <c r="J587" s="743"/>
      <c r="K587" s="743"/>
      <c r="L587" s="743"/>
      <c r="M587" s="743"/>
      <c r="N587" s="743"/>
      <c r="O587" s="743"/>
      <c r="P587" s="743"/>
      <c r="Q587" s="743"/>
      <c r="R587" s="743"/>
      <c r="S587" s="743"/>
      <c r="T587" s="743"/>
      <c r="U587" s="743"/>
      <c r="V587" s="743"/>
      <c r="W587" s="743"/>
      <c r="X587" s="743"/>
      <c r="Y587" s="743"/>
      <c r="Z587" s="743"/>
      <c r="AA587" s="743"/>
      <c r="AB587" s="743"/>
      <c r="AC587" s="743"/>
      <c r="AD587" s="743"/>
      <c r="AE587" s="743"/>
      <c r="AF587" s="743"/>
      <c r="AG587" s="743"/>
      <c r="AH587" s="743"/>
      <c r="AI587" s="743"/>
      <c r="AJ587" s="743"/>
      <c r="AK587" s="743"/>
      <c r="AL587" s="743"/>
      <c r="AM587" s="743"/>
      <c r="AN587" s="743"/>
      <c r="AO587" s="743"/>
      <c r="AP587" s="743"/>
      <c r="AQ587" s="743"/>
      <c r="AR587" s="743"/>
      <c r="AS587" s="743"/>
      <c r="AT587" s="743"/>
      <c r="AU587" s="743"/>
      <c r="AV587" s="743"/>
      <c r="AW587" s="743"/>
      <c r="AX587" s="743"/>
      <c r="AY587" s="743"/>
      <c r="AZ587" s="743"/>
      <c r="BA587" s="743"/>
      <c r="BB587" s="743"/>
      <c r="BC587" s="743"/>
      <c r="BD587" s="743"/>
      <c r="BE587" s="743"/>
      <c r="BF587" s="743"/>
      <c r="BG587" s="743"/>
      <c r="BH587" s="743"/>
    </row>
    <row r="588" spans="1:60" s="628" customFormat="1" ht="15" customHeight="1" x14ac:dyDescent="0.25">
      <c r="A588" s="134"/>
      <c r="B588" s="16"/>
      <c r="C588" s="2" t="s">
        <v>15235</v>
      </c>
      <c r="D588" s="128"/>
      <c r="E588" s="42"/>
      <c r="F588" s="332">
        <f t="shared" si="8"/>
        <v>129256021.68000001</v>
      </c>
      <c r="G588" s="743"/>
      <c r="H588" s="743"/>
      <c r="I588" s="743"/>
      <c r="J588" s="743"/>
      <c r="K588" s="743"/>
      <c r="L588" s="743"/>
      <c r="M588" s="743"/>
      <c r="N588" s="743"/>
      <c r="O588" s="743"/>
      <c r="P588" s="743"/>
      <c r="Q588" s="743"/>
      <c r="R588" s="743"/>
      <c r="S588" s="743"/>
      <c r="T588" s="743"/>
      <c r="U588" s="743"/>
      <c r="V588" s="743"/>
      <c r="W588" s="743"/>
      <c r="X588" s="743"/>
      <c r="Y588" s="743"/>
      <c r="Z588" s="743"/>
      <c r="AA588" s="743"/>
      <c r="AB588" s="743"/>
      <c r="AC588" s="743"/>
      <c r="AD588" s="743"/>
      <c r="AE588" s="743"/>
      <c r="AF588" s="743"/>
      <c r="AG588" s="743"/>
      <c r="AH588" s="743"/>
      <c r="AI588" s="743"/>
      <c r="AJ588" s="743"/>
      <c r="AK588" s="743"/>
      <c r="AL588" s="743"/>
      <c r="AM588" s="743"/>
      <c r="AN588" s="743"/>
      <c r="AO588" s="743"/>
      <c r="AP588" s="743"/>
      <c r="AQ588" s="743"/>
      <c r="AR588" s="743"/>
      <c r="AS588" s="743"/>
      <c r="AT588" s="743"/>
      <c r="AU588" s="743"/>
      <c r="AV588" s="743"/>
      <c r="AW588" s="743"/>
      <c r="AX588" s="743"/>
      <c r="AY588" s="743"/>
      <c r="AZ588" s="743"/>
      <c r="BA588" s="743"/>
      <c r="BB588" s="743"/>
      <c r="BC588" s="743"/>
      <c r="BD588" s="743"/>
      <c r="BE588" s="743"/>
      <c r="BF588" s="743"/>
      <c r="BG588" s="743"/>
      <c r="BH588" s="743"/>
    </row>
    <row r="589" spans="1:60" s="628" customFormat="1" ht="15" customHeight="1" x14ac:dyDescent="0.25">
      <c r="A589" s="134"/>
      <c r="B589" s="16"/>
      <c r="C589" s="2" t="s">
        <v>14832</v>
      </c>
      <c r="D589" s="128"/>
      <c r="E589" s="42"/>
      <c r="F589" s="332">
        <f t="shared" si="8"/>
        <v>129256021.68000001</v>
      </c>
      <c r="G589" s="743"/>
      <c r="H589" s="743"/>
      <c r="I589" s="743"/>
      <c r="J589" s="743"/>
      <c r="K589" s="743"/>
      <c r="L589" s="743"/>
      <c r="M589" s="743"/>
      <c r="N589" s="743"/>
      <c r="O589" s="743"/>
      <c r="P589" s="743"/>
      <c r="Q589" s="743"/>
      <c r="R589" s="743"/>
      <c r="S589" s="743"/>
      <c r="T589" s="743"/>
      <c r="U589" s="743"/>
      <c r="V589" s="743"/>
      <c r="W589" s="743"/>
      <c r="X589" s="743"/>
      <c r="Y589" s="743"/>
      <c r="Z589" s="743"/>
      <c r="AA589" s="743"/>
      <c r="AB589" s="743"/>
      <c r="AC589" s="743"/>
      <c r="AD589" s="743"/>
      <c r="AE589" s="743"/>
      <c r="AF589" s="743"/>
      <c r="AG589" s="743"/>
      <c r="AH589" s="743"/>
      <c r="AI589" s="743"/>
      <c r="AJ589" s="743"/>
      <c r="AK589" s="743"/>
      <c r="AL589" s="743"/>
      <c r="AM589" s="743"/>
      <c r="AN589" s="743"/>
      <c r="AO589" s="743"/>
      <c r="AP589" s="743"/>
      <c r="AQ589" s="743"/>
      <c r="AR589" s="743"/>
      <c r="AS589" s="743"/>
      <c r="AT589" s="743"/>
      <c r="AU589" s="743"/>
      <c r="AV589" s="743"/>
      <c r="AW589" s="743"/>
      <c r="AX589" s="743"/>
      <c r="AY589" s="743"/>
      <c r="AZ589" s="743"/>
      <c r="BA589" s="743"/>
      <c r="BB589" s="743"/>
      <c r="BC589" s="743"/>
      <c r="BD589" s="743"/>
      <c r="BE589" s="743"/>
      <c r="BF589" s="743"/>
      <c r="BG589" s="743"/>
      <c r="BH589" s="743"/>
    </row>
    <row r="590" spans="1:60" s="728" customFormat="1" ht="15" customHeight="1" x14ac:dyDescent="0.2">
      <c r="A590" s="134"/>
      <c r="B590" s="16"/>
      <c r="C590" s="2" t="s">
        <v>1333</v>
      </c>
      <c r="D590" s="128"/>
      <c r="E590" s="213">
        <v>150</v>
      </c>
      <c r="F590" s="332">
        <f t="shared" si="8"/>
        <v>129255871.68000001</v>
      </c>
      <c r="G590" s="727"/>
      <c r="H590" s="727"/>
      <c r="I590" s="727"/>
      <c r="J590" s="727"/>
      <c r="K590" s="727"/>
      <c r="L590" s="727"/>
      <c r="M590" s="727"/>
      <c r="N590" s="727"/>
      <c r="O590" s="727"/>
      <c r="P590" s="727"/>
      <c r="Q590" s="727"/>
      <c r="R590" s="727"/>
      <c r="S590" s="727"/>
      <c r="T590" s="727"/>
      <c r="U590" s="727"/>
      <c r="V590" s="727"/>
      <c r="W590" s="727"/>
      <c r="X590" s="727"/>
      <c r="Y590" s="727"/>
      <c r="Z590" s="727"/>
      <c r="AA590" s="727"/>
      <c r="AB590" s="727"/>
      <c r="AC590" s="727"/>
      <c r="AD590" s="727"/>
      <c r="AE590" s="727"/>
      <c r="AF590" s="727"/>
      <c r="AG590" s="727"/>
      <c r="AH590" s="727"/>
      <c r="AI590" s="727"/>
      <c r="AJ590" s="727"/>
      <c r="AK590" s="727"/>
      <c r="AL590" s="727"/>
      <c r="AM590" s="727"/>
      <c r="AN590" s="727"/>
      <c r="AO590" s="727"/>
      <c r="AP590" s="727"/>
      <c r="AQ590" s="727"/>
      <c r="AR590" s="727"/>
      <c r="AS590" s="727"/>
      <c r="AT590" s="727"/>
      <c r="AU590" s="727"/>
      <c r="AV590" s="727"/>
      <c r="AW590" s="727"/>
      <c r="AX590" s="727"/>
      <c r="AY590" s="727"/>
      <c r="AZ590" s="727"/>
      <c r="BA590" s="727"/>
      <c r="BB590" s="727"/>
      <c r="BC590" s="727"/>
      <c r="BD590" s="727"/>
      <c r="BE590" s="727"/>
      <c r="BF590" s="727"/>
      <c r="BG590" s="727"/>
      <c r="BH590" s="727"/>
    </row>
    <row r="591" spans="1:60" s="728" customFormat="1" ht="12" customHeight="1" x14ac:dyDescent="0.2">
      <c r="A591" s="134"/>
      <c r="B591" s="16"/>
      <c r="C591" s="2" t="s">
        <v>2372</v>
      </c>
      <c r="D591" s="472">
        <v>199646.37</v>
      </c>
      <c r="E591" s="472"/>
      <c r="F591" s="332">
        <f>F590+D591</f>
        <v>129455518.05000001</v>
      </c>
      <c r="G591" s="727"/>
      <c r="H591" s="727"/>
      <c r="I591" s="727"/>
      <c r="J591" s="727"/>
      <c r="K591" s="727"/>
      <c r="L591" s="727"/>
      <c r="M591" s="727"/>
      <c r="N591" s="727"/>
      <c r="O591" s="727"/>
      <c r="P591" s="727"/>
      <c r="Q591" s="727"/>
      <c r="R591" s="727"/>
      <c r="S591" s="727"/>
      <c r="T591" s="727"/>
      <c r="U591" s="727"/>
      <c r="V591" s="727"/>
      <c r="W591" s="727"/>
      <c r="X591" s="727"/>
      <c r="Y591" s="727"/>
      <c r="Z591" s="727"/>
      <c r="AA591" s="727"/>
      <c r="AB591" s="727"/>
      <c r="AC591" s="727"/>
      <c r="AD591" s="727"/>
      <c r="AE591" s="727"/>
      <c r="AF591" s="727"/>
      <c r="AG591" s="727"/>
      <c r="AH591" s="727"/>
      <c r="AI591" s="727"/>
      <c r="AJ591" s="727"/>
      <c r="AK591" s="727"/>
      <c r="AL591" s="727"/>
      <c r="AM591" s="727"/>
      <c r="AN591" s="727"/>
      <c r="AO591" s="727"/>
      <c r="AP591" s="727"/>
      <c r="AQ591" s="727"/>
      <c r="AR591" s="727"/>
      <c r="AS591" s="727"/>
      <c r="AT591" s="727"/>
      <c r="AU591" s="727"/>
      <c r="AV591" s="727"/>
      <c r="AW591" s="727"/>
      <c r="AX591" s="727"/>
      <c r="AY591" s="727"/>
      <c r="AZ591" s="727"/>
      <c r="BA591" s="727"/>
      <c r="BB591" s="727"/>
      <c r="BC591" s="727"/>
      <c r="BD591" s="727"/>
      <c r="BE591" s="727"/>
      <c r="BF591" s="727"/>
      <c r="BG591" s="727"/>
      <c r="BH591" s="727"/>
    </row>
    <row r="592" spans="1:60" s="728" customFormat="1" ht="15" customHeight="1" x14ac:dyDescent="0.2">
      <c r="A592" s="59"/>
      <c r="B592" s="982"/>
      <c r="C592" s="86"/>
      <c r="D592" s="72"/>
      <c r="E592" s="65"/>
      <c r="F592" s="164"/>
      <c r="G592" s="727"/>
      <c r="H592" s="727"/>
      <c r="I592" s="727"/>
      <c r="J592" s="727"/>
      <c r="K592" s="727"/>
      <c r="L592" s="727"/>
      <c r="M592" s="727"/>
      <c r="N592" s="727"/>
      <c r="O592" s="727"/>
      <c r="P592" s="727"/>
      <c r="Q592" s="727"/>
      <c r="R592" s="727"/>
      <c r="S592" s="727"/>
      <c r="T592" s="727"/>
      <c r="U592" s="727"/>
      <c r="V592" s="727"/>
      <c r="W592" s="727"/>
      <c r="X592" s="727"/>
      <c r="Y592" s="727"/>
      <c r="Z592" s="727"/>
      <c r="AA592" s="727"/>
      <c r="AB592" s="727"/>
      <c r="AC592" s="727"/>
      <c r="AD592" s="727"/>
      <c r="AE592" s="727"/>
      <c r="AF592" s="727"/>
      <c r="AG592" s="727"/>
      <c r="AH592" s="727"/>
      <c r="AI592" s="727"/>
      <c r="AJ592" s="727"/>
      <c r="AK592" s="727"/>
      <c r="AL592" s="727"/>
      <c r="AM592" s="727"/>
      <c r="AN592" s="727"/>
      <c r="AO592" s="727"/>
      <c r="AP592" s="727"/>
      <c r="AQ592" s="727"/>
      <c r="AR592" s="727"/>
      <c r="AS592" s="727"/>
      <c r="AT592" s="727"/>
      <c r="AU592" s="727"/>
      <c r="AV592" s="727"/>
      <c r="AW592" s="727"/>
      <c r="AX592" s="727"/>
      <c r="AY592" s="727"/>
      <c r="AZ592" s="727"/>
      <c r="BA592" s="727"/>
      <c r="BB592" s="727"/>
      <c r="BC592" s="727"/>
      <c r="BD592" s="727"/>
      <c r="BE592" s="727"/>
      <c r="BF592" s="727"/>
      <c r="BG592" s="727"/>
      <c r="BH592" s="727"/>
    </row>
    <row r="593" spans="1:8" ht="15" customHeight="1" x14ac:dyDescent="0.2">
      <c r="A593" s="59"/>
      <c r="B593" s="7"/>
      <c r="C593" s="31"/>
      <c r="D593" s="74"/>
      <c r="E593" s="283"/>
      <c r="F593" s="116"/>
    </row>
    <row r="594" spans="1:8" ht="15" customHeight="1" x14ac:dyDescent="0.2">
      <c r="A594" s="59"/>
      <c r="B594" s="7"/>
      <c r="C594" s="31"/>
      <c r="D594" s="74"/>
      <c r="E594" s="283"/>
      <c r="F594" s="116"/>
    </row>
    <row r="595" spans="1:8" ht="15" customHeight="1" x14ac:dyDescent="0.25">
      <c r="A595" s="1171" t="s">
        <v>0</v>
      </c>
      <c r="B595" s="1171"/>
      <c r="C595" s="1171"/>
      <c r="D595" s="1171"/>
      <c r="E595" s="1171"/>
      <c r="F595" s="1171"/>
    </row>
    <row r="596" spans="1:8" ht="15" customHeight="1" x14ac:dyDescent="0.25">
      <c r="A596" s="1171" t="s">
        <v>1</v>
      </c>
      <c r="B596" s="1171"/>
      <c r="C596" s="1171"/>
      <c r="D596" s="1171"/>
      <c r="E596" s="1171"/>
      <c r="F596" s="1171"/>
    </row>
    <row r="597" spans="1:8" ht="15" customHeight="1" x14ac:dyDescent="0.25">
      <c r="A597" s="1173" t="s">
        <v>15867</v>
      </c>
      <c r="B597" s="1173"/>
      <c r="C597" s="1173"/>
      <c r="D597" s="1173"/>
      <c r="E597" s="1173"/>
      <c r="F597" s="1173"/>
    </row>
    <row r="598" spans="1:8" ht="15" customHeight="1" x14ac:dyDescent="0.25">
      <c r="A598" s="1173" t="s">
        <v>2</v>
      </c>
      <c r="B598" s="1173"/>
      <c r="C598" s="1173"/>
      <c r="D598" s="1173"/>
      <c r="E598" s="1173"/>
      <c r="F598" s="1173"/>
    </row>
    <row r="599" spans="1:8" ht="15" customHeight="1" x14ac:dyDescent="0.25">
      <c r="A599" s="737"/>
      <c r="B599" s="750"/>
      <c r="C599" s="754"/>
      <c r="D599" s="755"/>
      <c r="E599" s="752"/>
      <c r="F599" s="753"/>
    </row>
    <row r="600" spans="1:8" ht="15" customHeight="1" x14ac:dyDescent="0.2">
      <c r="A600" s="1309" t="s">
        <v>30</v>
      </c>
      <c r="B600" s="1309"/>
      <c r="C600" s="1309"/>
      <c r="D600" s="1309"/>
      <c r="E600" s="1309"/>
      <c r="F600" s="1309"/>
      <c r="H600" s="25"/>
    </row>
    <row r="601" spans="1:8" ht="15" customHeight="1" x14ac:dyDescent="0.2">
      <c r="A601" s="1309" t="s">
        <v>4</v>
      </c>
      <c r="B601" s="1309"/>
      <c r="C601" s="1309"/>
      <c r="D601" s="1309"/>
      <c r="E601" s="1309"/>
      <c r="F601" s="726">
        <v>8580.92</v>
      </c>
    </row>
    <row r="602" spans="1:8" ht="15" customHeight="1" x14ac:dyDescent="0.2">
      <c r="A602" s="1151" t="s">
        <v>5</v>
      </c>
      <c r="B602" s="1151" t="s">
        <v>23</v>
      </c>
      <c r="C602" s="1151" t="s">
        <v>22</v>
      </c>
      <c r="D602" s="1151" t="s">
        <v>8</v>
      </c>
      <c r="E602" s="1151" t="s">
        <v>9</v>
      </c>
      <c r="F602" s="1151"/>
    </row>
    <row r="603" spans="1:8" ht="15" customHeight="1" x14ac:dyDescent="0.2">
      <c r="A603" s="134"/>
      <c r="B603" s="27"/>
      <c r="C603" s="1" t="s">
        <v>27</v>
      </c>
      <c r="D603" s="40"/>
      <c r="E603" s="734"/>
      <c r="F603" s="494">
        <f>F601+D603</f>
        <v>8580.92</v>
      </c>
    </row>
    <row r="604" spans="1:8" ht="15" customHeight="1" x14ac:dyDescent="0.2">
      <c r="A604" s="134"/>
      <c r="B604" s="27"/>
      <c r="C604" s="1" t="s">
        <v>387</v>
      </c>
      <c r="D604" s="40"/>
      <c r="E604" s="455"/>
      <c r="F604" s="494">
        <f>F603+D604</f>
        <v>8580.92</v>
      </c>
    </row>
    <row r="605" spans="1:8" ht="15" customHeight="1" x14ac:dyDescent="0.2">
      <c r="A605" s="134"/>
      <c r="B605" s="27"/>
      <c r="C605" s="530" t="s">
        <v>2479</v>
      </c>
      <c r="D605" s="62"/>
      <c r="E605" s="40"/>
      <c r="F605" s="494">
        <f t="shared" ref="F605" si="9">F604+D605</f>
        <v>8580.92</v>
      </c>
    </row>
    <row r="606" spans="1:8" ht="15" customHeight="1" x14ac:dyDescent="0.2">
      <c r="A606" s="134"/>
      <c r="B606" s="27"/>
      <c r="C606" s="2" t="s">
        <v>15166</v>
      </c>
      <c r="D606" s="62"/>
      <c r="E606" s="455">
        <v>150</v>
      </c>
      <c r="F606" s="494">
        <f>F605-E606</f>
        <v>8430.92</v>
      </c>
    </row>
    <row r="607" spans="1:8" ht="15" customHeight="1" x14ac:dyDescent="0.2">
      <c r="A607" s="87"/>
      <c r="B607" s="27"/>
      <c r="C607" s="2" t="s">
        <v>1358</v>
      </c>
      <c r="D607" s="40"/>
      <c r="E607" s="717">
        <v>175</v>
      </c>
      <c r="F607" s="494">
        <f>F606-E607</f>
        <v>8255.92</v>
      </c>
    </row>
    <row r="608" spans="1:8" ht="15" customHeight="1" x14ac:dyDescent="0.2">
      <c r="A608" s="1122"/>
      <c r="B608" s="770"/>
      <c r="C608" s="930"/>
      <c r="D608" s="69"/>
      <c r="E608" s="916"/>
      <c r="F608" s="112"/>
    </row>
    <row r="609" spans="1:60" s="14" customFormat="1" ht="15" customHeight="1" x14ac:dyDescent="0.2">
      <c r="A609" s="1122"/>
      <c r="B609" s="770"/>
      <c r="C609" s="930"/>
      <c r="D609" s="69"/>
      <c r="E609" s="916"/>
      <c r="F609" s="112"/>
    </row>
    <row r="610" spans="1:60" s="14" customFormat="1" ht="15" customHeight="1" x14ac:dyDescent="0.2">
      <c r="A610" s="1122"/>
      <c r="B610" s="770"/>
      <c r="C610" s="930"/>
      <c r="D610" s="69"/>
      <c r="E610" s="916"/>
      <c r="F610" s="112"/>
    </row>
    <row r="611" spans="1:60" s="14" customFormat="1" ht="15" customHeight="1" x14ac:dyDescent="0.2">
      <c r="A611" s="1122"/>
      <c r="B611" s="770"/>
      <c r="C611" s="930"/>
      <c r="D611" s="69"/>
      <c r="E611" s="916"/>
      <c r="F611" s="112"/>
    </row>
    <row r="612" spans="1:60" s="101" customFormat="1" ht="15" customHeight="1" x14ac:dyDescent="0.2">
      <c r="A612" s="1122"/>
      <c r="B612" s="770"/>
      <c r="C612" s="930"/>
      <c r="D612" s="69"/>
      <c r="E612" s="916"/>
      <c r="F612" s="112"/>
      <c r="G612" s="103"/>
      <c r="H612" s="103"/>
      <c r="I612" s="103"/>
      <c r="J612" s="103"/>
      <c r="K612" s="103"/>
      <c r="L612" s="103"/>
      <c r="M612" s="103"/>
      <c r="N612" s="103"/>
      <c r="O612" s="103"/>
      <c r="P612" s="103"/>
      <c r="Q612" s="103"/>
      <c r="R612" s="103"/>
      <c r="S612" s="103"/>
      <c r="T612" s="103"/>
      <c r="U612" s="103"/>
      <c r="V612" s="103"/>
      <c r="W612" s="103"/>
      <c r="X612" s="103"/>
      <c r="Y612" s="103"/>
      <c r="Z612" s="103"/>
      <c r="AA612" s="103"/>
      <c r="AB612" s="103"/>
      <c r="AC612" s="103"/>
      <c r="AD612" s="103"/>
      <c r="AE612" s="103"/>
      <c r="AF612" s="103"/>
      <c r="AG612" s="103"/>
      <c r="AH612" s="103"/>
      <c r="AI612" s="103"/>
      <c r="AJ612" s="103"/>
      <c r="AK612" s="103"/>
      <c r="AL612" s="103"/>
      <c r="AM612" s="103"/>
      <c r="AN612" s="103"/>
      <c r="AO612" s="103"/>
      <c r="AP612" s="103"/>
      <c r="AQ612" s="103"/>
      <c r="AR612" s="103"/>
      <c r="AS612" s="103"/>
      <c r="AT612" s="103"/>
      <c r="AU612" s="103"/>
      <c r="AV612" s="103"/>
      <c r="AW612" s="103"/>
      <c r="AX612" s="103"/>
      <c r="AY612" s="103"/>
      <c r="AZ612" s="103"/>
      <c r="BA612" s="103"/>
      <c r="BB612" s="103"/>
      <c r="BC612" s="103"/>
      <c r="BD612" s="103"/>
      <c r="BE612" s="103"/>
      <c r="BF612" s="103"/>
      <c r="BG612" s="103"/>
      <c r="BH612" s="103"/>
    </row>
    <row r="613" spans="1:60" s="101" customFormat="1" ht="15" customHeight="1" x14ac:dyDescent="0.2">
      <c r="A613" s="1122"/>
      <c r="B613" s="770"/>
      <c r="C613" s="930"/>
      <c r="D613" s="69"/>
      <c r="E613" s="916"/>
      <c r="F613" s="112"/>
      <c r="G613" s="103"/>
      <c r="H613" s="103"/>
      <c r="I613" s="103"/>
      <c r="J613" s="103"/>
      <c r="K613" s="103"/>
      <c r="L613" s="103"/>
      <c r="M613" s="103"/>
      <c r="N613" s="103"/>
      <c r="O613" s="103"/>
      <c r="P613" s="103"/>
      <c r="Q613" s="103"/>
      <c r="R613" s="103"/>
      <c r="S613" s="103"/>
      <c r="T613" s="103"/>
      <c r="U613" s="103"/>
      <c r="V613" s="103"/>
      <c r="W613" s="103"/>
      <c r="X613" s="103"/>
      <c r="Y613" s="103"/>
      <c r="Z613" s="103"/>
      <c r="AA613" s="103"/>
      <c r="AB613" s="103"/>
      <c r="AC613" s="103"/>
      <c r="AD613" s="103"/>
      <c r="AE613" s="103"/>
      <c r="AF613" s="103"/>
      <c r="AG613" s="103"/>
      <c r="AH613" s="103"/>
      <c r="AI613" s="103"/>
      <c r="AJ613" s="103"/>
      <c r="AK613" s="103"/>
      <c r="AL613" s="103"/>
      <c r="AM613" s="103"/>
      <c r="AN613" s="103"/>
      <c r="AO613" s="103"/>
      <c r="AP613" s="103"/>
      <c r="AQ613" s="103"/>
      <c r="AR613" s="103"/>
      <c r="AS613" s="103"/>
      <c r="AT613" s="103"/>
      <c r="AU613" s="103"/>
      <c r="AV613" s="103"/>
      <c r="AW613" s="103"/>
      <c r="AX613" s="103"/>
      <c r="AY613" s="103"/>
      <c r="AZ613" s="103"/>
      <c r="BA613" s="103"/>
      <c r="BB613" s="103"/>
      <c r="BC613" s="103"/>
      <c r="BD613" s="103"/>
      <c r="BE613" s="103"/>
      <c r="BF613" s="103"/>
      <c r="BG613" s="103"/>
      <c r="BH613" s="103"/>
    </row>
    <row r="614" spans="1:60" s="101" customFormat="1" ht="15" customHeight="1" x14ac:dyDescent="0.2">
      <c r="A614" s="1122"/>
      <c r="B614" s="770"/>
      <c r="C614" s="930"/>
      <c r="D614" s="69"/>
      <c r="E614" s="916"/>
      <c r="F614" s="112"/>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3"/>
      <c r="AR614" s="103"/>
      <c r="AS614" s="103"/>
      <c r="AT614" s="103"/>
      <c r="AU614" s="103"/>
      <c r="AV614" s="103"/>
      <c r="AW614" s="103"/>
      <c r="AX614" s="103"/>
      <c r="AY614" s="103"/>
      <c r="AZ614" s="103"/>
      <c r="BA614" s="103"/>
      <c r="BB614" s="103"/>
      <c r="BC614" s="103"/>
      <c r="BD614" s="103"/>
      <c r="BE614" s="103"/>
      <c r="BF614" s="103"/>
      <c r="BG614" s="103"/>
      <c r="BH614" s="103"/>
    </row>
    <row r="615" spans="1:60" s="101" customFormat="1" ht="15" customHeight="1" x14ac:dyDescent="0.2">
      <c r="A615" s="1122"/>
      <c r="B615" s="770"/>
      <c r="C615" s="930"/>
      <c r="D615" s="69"/>
      <c r="E615" s="916"/>
      <c r="F615" s="112"/>
      <c r="G615" s="865"/>
      <c r="H615" s="103"/>
      <c r="I615" s="103"/>
      <c r="J615" s="103"/>
      <c r="K615" s="103"/>
      <c r="L615" s="103"/>
      <c r="M615" s="103"/>
      <c r="N615" s="103"/>
      <c r="O615" s="103"/>
      <c r="P615" s="103"/>
      <c r="Q615" s="103"/>
      <c r="R615" s="103"/>
      <c r="S615" s="103"/>
      <c r="T615" s="103"/>
      <c r="U615" s="103"/>
      <c r="V615" s="103"/>
      <c r="W615" s="103"/>
      <c r="X615" s="103"/>
      <c r="Y615" s="103"/>
      <c r="Z615" s="103"/>
      <c r="AA615" s="103"/>
      <c r="AB615" s="103"/>
      <c r="AC615" s="103"/>
      <c r="AD615" s="103"/>
      <c r="AE615" s="103"/>
      <c r="AF615" s="103"/>
      <c r="AG615" s="103"/>
      <c r="AH615" s="103"/>
      <c r="AI615" s="103"/>
      <c r="AJ615" s="103"/>
      <c r="AK615" s="103"/>
      <c r="AL615" s="103"/>
      <c r="AM615" s="103"/>
      <c r="AN615" s="103"/>
      <c r="AO615" s="103"/>
      <c r="AP615" s="103"/>
      <c r="AQ615" s="103"/>
      <c r="AR615" s="103"/>
      <c r="AS615" s="103"/>
      <c r="AT615" s="103"/>
      <c r="AU615" s="103"/>
      <c r="AV615" s="103"/>
      <c r="AW615" s="103"/>
      <c r="AX615" s="103"/>
      <c r="AY615" s="103"/>
      <c r="AZ615" s="103"/>
      <c r="BA615" s="103"/>
      <c r="BB615" s="103"/>
      <c r="BC615" s="103"/>
      <c r="BD615" s="103"/>
      <c r="BE615" s="103"/>
      <c r="BF615" s="103"/>
      <c r="BG615" s="103"/>
      <c r="BH615" s="103"/>
    </row>
    <row r="616" spans="1:60" s="101" customFormat="1" ht="15" customHeight="1" x14ac:dyDescent="0.2">
      <c r="A616" s="1122"/>
      <c r="B616" s="770"/>
      <c r="C616" s="930"/>
      <c r="D616" s="69"/>
      <c r="E616" s="916"/>
      <c r="F616" s="112"/>
      <c r="G616" s="103"/>
      <c r="H616" s="103"/>
      <c r="I616" s="103"/>
      <c r="J616" s="103"/>
      <c r="K616" s="103"/>
      <c r="L616" s="103"/>
      <c r="M616" s="103"/>
      <c r="N616" s="103"/>
      <c r="O616" s="103"/>
      <c r="P616" s="103"/>
      <c r="Q616" s="103"/>
      <c r="R616" s="103"/>
      <c r="S616" s="103"/>
      <c r="T616" s="103"/>
      <c r="U616" s="103"/>
      <c r="V616" s="103"/>
      <c r="W616" s="103"/>
      <c r="X616" s="103"/>
      <c r="Y616" s="103"/>
      <c r="Z616" s="103"/>
      <c r="AA616" s="103"/>
      <c r="AB616" s="103"/>
      <c r="AC616" s="103"/>
      <c r="AD616" s="103"/>
      <c r="AE616" s="103"/>
      <c r="AF616" s="103"/>
      <c r="AG616" s="103"/>
      <c r="AH616" s="103"/>
      <c r="AI616" s="103"/>
      <c r="AJ616" s="103"/>
      <c r="AK616" s="103"/>
      <c r="AL616" s="103"/>
      <c r="AM616" s="103"/>
      <c r="AN616" s="103"/>
      <c r="AO616" s="103"/>
      <c r="AP616" s="103"/>
      <c r="AQ616" s="103"/>
      <c r="AR616" s="103"/>
      <c r="AS616" s="103"/>
      <c r="AT616" s="103"/>
      <c r="AU616" s="103"/>
      <c r="AV616" s="103"/>
      <c r="AW616" s="103"/>
      <c r="AX616" s="103"/>
      <c r="AY616" s="103"/>
      <c r="AZ616" s="103"/>
      <c r="BA616" s="103"/>
      <c r="BB616" s="103"/>
      <c r="BC616" s="103"/>
      <c r="BD616" s="103"/>
      <c r="BE616" s="103"/>
      <c r="BF616" s="103"/>
      <c r="BG616" s="103"/>
      <c r="BH616" s="103"/>
    </row>
    <row r="617" spans="1:60" s="101" customFormat="1" ht="15" customHeight="1" x14ac:dyDescent="0.2">
      <c r="A617" s="1122"/>
      <c r="B617" s="770"/>
      <c r="C617" s="930"/>
      <c r="D617" s="69"/>
      <c r="E617" s="916"/>
      <c r="F617" s="112"/>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3"/>
      <c r="AR617" s="103"/>
      <c r="AS617" s="103"/>
      <c r="AT617" s="103"/>
      <c r="AU617" s="103"/>
      <c r="AV617" s="103"/>
      <c r="AW617" s="103"/>
      <c r="AX617" s="103"/>
      <c r="AY617" s="103"/>
      <c r="AZ617" s="103"/>
      <c r="BA617" s="103"/>
      <c r="BB617" s="103"/>
      <c r="BC617" s="103"/>
      <c r="BD617" s="103"/>
      <c r="BE617" s="103"/>
      <c r="BF617" s="103"/>
      <c r="BG617" s="103"/>
      <c r="BH617" s="103"/>
    </row>
    <row r="618" spans="1:60" s="101" customFormat="1" ht="15" customHeight="1" x14ac:dyDescent="0.2">
      <c r="A618" s="1122"/>
      <c r="B618" s="770"/>
      <c r="C618" s="930"/>
      <c r="D618" s="69"/>
      <c r="E618" s="916"/>
      <c r="F618" s="112"/>
      <c r="G618" s="103"/>
      <c r="H618" s="103"/>
      <c r="I618" s="103"/>
      <c r="J618" s="103"/>
      <c r="K618" s="103"/>
      <c r="L618" s="103"/>
      <c r="M618" s="103"/>
      <c r="N618" s="103"/>
      <c r="O618" s="103"/>
      <c r="P618" s="103"/>
      <c r="Q618" s="103"/>
      <c r="R618" s="103"/>
      <c r="S618" s="103"/>
      <c r="T618" s="103"/>
      <c r="U618" s="103"/>
      <c r="V618" s="103"/>
      <c r="W618" s="103"/>
      <c r="X618" s="103"/>
      <c r="Y618" s="103"/>
      <c r="Z618" s="103"/>
      <c r="AA618" s="103"/>
      <c r="AB618" s="103"/>
      <c r="AC618" s="103"/>
      <c r="AD618" s="103"/>
      <c r="AE618" s="103"/>
      <c r="AF618" s="103"/>
      <c r="AG618" s="103"/>
      <c r="AH618" s="103"/>
      <c r="AI618" s="103"/>
      <c r="AJ618" s="103"/>
      <c r="AK618" s="103"/>
      <c r="AL618" s="103"/>
      <c r="AM618" s="103"/>
      <c r="AN618" s="103"/>
      <c r="AO618" s="103"/>
      <c r="AP618" s="103"/>
      <c r="AQ618" s="103"/>
      <c r="AR618" s="103"/>
      <c r="AS618" s="103"/>
      <c r="AT618" s="103"/>
      <c r="AU618" s="103"/>
      <c r="AV618" s="103"/>
      <c r="AW618" s="103"/>
      <c r="AX618" s="103"/>
      <c r="AY618" s="103"/>
      <c r="AZ618" s="103"/>
      <c r="BA618" s="103"/>
      <c r="BB618" s="103"/>
      <c r="BC618" s="103"/>
      <c r="BD618" s="103"/>
      <c r="BE618" s="103"/>
      <c r="BF618" s="103"/>
      <c r="BG618" s="103"/>
      <c r="BH618" s="103"/>
    </row>
    <row r="619" spans="1:60" s="101" customFormat="1" ht="15" customHeight="1" x14ac:dyDescent="0.2">
      <c r="A619" s="1122"/>
      <c r="B619" s="770"/>
      <c r="C619" s="930"/>
      <c r="D619" s="69"/>
      <c r="E619" s="916"/>
      <c r="F619" s="112"/>
      <c r="G619" s="103"/>
      <c r="H619" s="103"/>
      <c r="I619" s="103"/>
      <c r="J619" s="103"/>
      <c r="K619" s="103"/>
      <c r="L619" s="103"/>
      <c r="M619" s="103"/>
      <c r="N619" s="103"/>
      <c r="O619" s="103"/>
      <c r="P619" s="103"/>
      <c r="Q619" s="103"/>
      <c r="R619" s="103"/>
      <c r="S619" s="103"/>
      <c r="T619" s="103"/>
      <c r="U619" s="103"/>
      <c r="V619" s="103"/>
      <c r="W619" s="103"/>
      <c r="X619" s="103"/>
      <c r="Y619" s="103"/>
      <c r="Z619" s="103"/>
      <c r="AA619" s="103"/>
      <c r="AB619" s="103"/>
      <c r="AC619" s="103"/>
      <c r="AD619" s="103"/>
      <c r="AE619" s="103"/>
      <c r="AF619" s="103"/>
      <c r="AG619" s="103"/>
      <c r="AH619" s="103"/>
      <c r="AI619" s="103"/>
      <c r="AJ619" s="103"/>
      <c r="AK619" s="103"/>
      <c r="AL619" s="103"/>
      <c r="AM619" s="103"/>
      <c r="AN619" s="103"/>
      <c r="AO619" s="103"/>
      <c r="AP619" s="103"/>
      <c r="AQ619" s="103"/>
      <c r="AR619" s="103"/>
      <c r="AS619" s="103"/>
      <c r="AT619" s="103"/>
      <c r="AU619" s="103"/>
      <c r="AV619" s="103"/>
      <c r="AW619" s="103"/>
      <c r="AX619" s="103"/>
      <c r="AY619" s="103"/>
      <c r="AZ619" s="103"/>
      <c r="BA619" s="103"/>
      <c r="BB619" s="103"/>
      <c r="BC619" s="103"/>
      <c r="BD619" s="103"/>
      <c r="BE619" s="103"/>
      <c r="BF619" s="103"/>
      <c r="BG619" s="103"/>
      <c r="BH619" s="103"/>
    </row>
    <row r="620" spans="1:60" s="101" customFormat="1" ht="15" customHeight="1" x14ac:dyDescent="0.2">
      <c r="A620" s="1122"/>
      <c r="B620" s="770"/>
      <c r="C620" s="930"/>
      <c r="D620" s="69"/>
      <c r="E620" s="916"/>
      <c r="F620" s="112"/>
      <c r="G620" s="103"/>
      <c r="H620" s="103"/>
      <c r="I620" s="103"/>
      <c r="J620" s="103"/>
      <c r="K620" s="103"/>
      <c r="L620" s="103"/>
      <c r="M620" s="103"/>
      <c r="N620" s="103"/>
      <c r="O620" s="103"/>
      <c r="P620" s="103"/>
      <c r="Q620" s="103"/>
      <c r="R620" s="103"/>
      <c r="S620" s="103"/>
      <c r="T620" s="103"/>
      <c r="U620" s="103"/>
      <c r="V620" s="103"/>
      <c r="W620" s="103"/>
      <c r="X620" s="103"/>
      <c r="Y620" s="103"/>
      <c r="Z620" s="103"/>
      <c r="AA620" s="103"/>
      <c r="AB620" s="103"/>
      <c r="AC620" s="103"/>
      <c r="AD620" s="103"/>
      <c r="AE620" s="103"/>
      <c r="AF620" s="103"/>
      <c r="AG620" s="103"/>
      <c r="AH620" s="103"/>
      <c r="AI620" s="103"/>
      <c r="AJ620" s="103"/>
      <c r="AK620" s="103"/>
      <c r="AL620" s="103"/>
      <c r="AM620" s="103"/>
      <c r="AN620" s="103"/>
      <c r="AO620" s="103"/>
      <c r="AP620" s="103"/>
      <c r="AQ620" s="103"/>
      <c r="AR620" s="103"/>
      <c r="AS620" s="103"/>
      <c r="AT620" s="103"/>
      <c r="AU620" s="103"/>
      <c r="AV620" s="103"/>
      <c r="AW620" s="103"/>
      <c r="AX620" s="103"/>
      <c r="AY620" s="103"/>
      <c r="AZ620" s="103"/>
      <c r="BA620" s="103"/>
      <c r="BB620" s="103"/>
      <c r="BC620" s="103"/>
      <c r="BD620" s="103"/>
      <c r="BE620" s="103"/>
      <c r="BF620" s="103"/>
      <c r="BG620" s="103"/>
      <c r="BH620" s="103"/>
    </row>
    <row r="621" spans="1:60" ht="15" customHeight="1" x14ac:dyDescent="0.25">
      <c r="A621" s="1052"/>
      <c r="B621" s="1053"/>
      <c r="C621" s="934"/>
      <c r="D621" s="69"/>
      <c r="E621" s="772"/>
      <c r="F621" s="112"/>
    </row>
    <row r="622" spans="1:60" ht="15" customHeight="1" x14ac:dyDescent="0.25">
      <c r="A622" s="1321" t="s">
        <v>13519</v>
      </c>
      <c r="B622" s="1321"/>
      <c r="C622" s="1321"/>
      <c r="D622" s="1321"/>
      <c r="E622" s="1321"/>
      <c r="F622" s="1321"/>
    </row>
    <row r="623" spans="1:60" ht="15" customHeight="1" x14ac:dyDescent="0.25">
      <c r="A623" s="1171" t="s">
        <v>1</v>
      </c>
      <c r="B623" s="1171"/>
      <c r="C623" s="1171"/>
      <c r="D623" s="1171"/>
      <c r="E623" s="1171"/>
      <c r="F623" s="1171"/>
    </row>
    <row r="624" spans="1:60" ht="15" customHeight="1" x14ac:dyDescent="0.25">
      <c r="A624" s="1173" t="s">
        <v>15867</v>
      </c>
      <c r="B624" s="1173"/>
      <c r="C624" s="1173"/>
      <c r="D624" s="1173"/>
      <c r="E624" s="1173"/>
      <c r="F624" s="1173"/>
    </row>
    <row r="625" spans="1:6" ht="15" customHeight="1" x14ac:dyDescent="0.25">
      <c r="A625" s="1173" t="s">
        <v>2</v>
      </c>
      <c r="B625" s="1173"/>
      <c r="C625" s="1173"/>
      <c r="D625" s="1173"/>
      <c r="E625" s="1173"/>
      <c r="F625" s="1173"/>
    </row>
    <row r="626" spans="1:6" ht="15" customHeight="1" x14ac:dyDescent="0.25">
      <c r="A626" s="737"/>
      <c r="B626" s="750"/>
      <c r="C626" s="754"/>
      <c r="D626" s="755"/>
      <c r="E626" s="752"/>
      <c r="F626" s="753"/>
    </row>
    <row r="627" spans="1:6" ht="15" customHeight="1" x14ac:dyDescent="0.2">
      <c r="A627" s="1309" t="s">
        <v>29</v>
      </c>
      <c r="B627" s="1309"/>
      <c r="C627" s="1309"/>
      <c r="D627" s="1309"/>
      <c r="E627" s="1309"/>
      <c r="F627" s="1309"/>
    </row>
    <row r="628" spans="1:6" ht="15" customHeight="1" x14ac:dyDescent="0.2">
      <c r="A628" s="1309" t="s">
        <v>4</v>
      </c>
      <c r="B628" s="1309"/>
      <c r="C628" s="1309"/>
      <c r="D628" s="1309"/>
      <c r="E628" s="1309"/>
      <c r="F628" s="726">
        <v>2390811.37</v>
      </c>
    </row>
    <row r="629" spans="1:6" ht="15" customHeight="1" x14ac:dyDescent="0.2">
      <c r="A629" s="1151" t="s">
        <v>5</v>
      </c>
      <c r="B629" s="1151" t="s">
        <v>23</v>
      </c>
      <c r="C629" s="1151" t="s">
        <v>22</v>
      </c>
      <c r="D629" s="1151" t="s">
        <v>8</v>
      </c>
      <c r="E629" s="1151" t="s">
        <v>9</v>
      </c>
      <c r="F629" s="1151" t="s">
        <v>6181</v>
      </c>
    </row>
    <row r="630" spans="1:6" ht="15" customHeight="1" x14ac:dyDescent="0.2">
      <c r="A630" s="61"/>
      <c r="B630" s="1"/>
      <c r="C630" s="2" t="s">
        <v>27</v>
      </c>
      <c r="D630" s="970">
        <v>4000000</v>
      </c>
      <c r="E630" s="40"/>
      <c r="F630" s="494">
        <f>F628+D630</f>
        <v>6390811.3700000001</v>
      </c>
    </row>
    <row r="631" spans="1:6" ht="15" customHeight="1" x14ac:dyDescent="0.2">
      <c r="A631" s="61"/>
      <c r="B631" s="1"/>
      <c r="C631" s="2" t="s">
        <v>1084</v>
      </c>
      <c r="D631" s="62"/>
      <c r="E631" s="455"/>
      <c r="F631" s="494">
        <f>F630-E631</f>
        <v>6390811.3700000001</v>
      </c>
    </row>
    <row r="632" spans="1:6" ht="15" customHeight="1" x14ac:dyDescent="0.2">
      <c r="A632" s="61"/>
      <c r="B632" s="1"/>
      <c r="C632" s="530" t="s">
        <v>2479</v>
      </c>
      <c r="D632" s="62"/>
      <c r="E632" s="455">
        <v>4308.28</v>
      </c>
      <c r="F632" s="494">
        <f t="shared" ref="F632:F634" si="10">F631-E632</f>
        <v>6386503.0899999999</v>
      </c>
    </row>
    <row r="633" spans="1:6" ht="15" customHeight="1" x14ac:dyDescent="0.2">
      <c r="A633" s="61"/>
      <c r="B633" s="1"/>
      <c r="C633" s="2" t="s">
        <v>1083</v>
      </c>
      <c r="D633" s="62"/>
      <c r="E633" s="455">
        <v>1000</v>
      </c>
      <c r="F633" s="494">
        <f t="shared" si="10"/>
        <v>6385503.0899999999</v>
      </c>
    </row>
    <row r="634" spans="1:6" ht="15" customHeight="1" x14ac:dyDescent="0.2">
      <c r="A634" s="87"/>
      <c r="B634" s="27"/>
      <c r="C634" s="2" t="s">
        <v>1358</v>
      </c>
      <c r="D634" s="62"/>
      <c r="E634" s="717">
        <v>175</v>
      </c>
      <c r="F634" s="494">
        <f t="shared" si="10"/>
        <v>6385328.0899999999</v>
      </c>
    </row>
    <row r="635" spans="1:6" ht="42" customHeight="1" x14ac:dyDescent="0.2">
      <c r="A635" s="1111">
        <v>44684</v>
      </c>
      <c r="B635" s="1148" t="s">
        <v>16029</v>
      </c>
      <c r="C635" s="1127" t="s">
        <v>16017</v>
      </c>
      <c r="D635" s="447"/>
      <c r="E635" s="1143">
        <v>141625</v>
      </c>
      <c r="F635" s="494">
        <f>F634-E635</f>
        <v>6243703.0899999999</v>
      </c>
    </row>
    <row r="636" spans="1:6" ht="33.75" customHeight="1" x14ac:dyDescent="0.2">
      <c r="A636" s="1111">
        <v>44684</v>
      </c>
      <c r="B636" s="1148" t="s">
        <v>16030</v>
      </c>
      <c r="C636" s="890" t="s">
        <v>16018</v>
      </c>
      <c r="D636" s="447"/>
      <c r="E636" s="1067">
        <v>143132.99</v>
      </c>
      <c r="F636" s="494">
        <f t="shared" ref="F636:F699" si="11">F635-E636</f>
        <v>6100570.0999999996</v>
      </c>
    </row>
    <row r="637" spans="1:6" ht="42.75" customHeight="1" x14ac:dyDescent="0.2">
      <c r="A637" s="1111">
        <v>44684</v>
      </c>
      <c r="B637" s="1148" t="s">
        <v>16031</v>
      </c>
      <c r="C637" s="882" t="s">
        <v>16019</v>
      </c>
      <c r="D637" s="900"/>
      <c r="E637" s="836">
        <v>137865.42000000001</v>
      </c>
      <c r="F637" s="494">
        <f t="shared" si="11"/>
        <v>5962704.6799999997</v>
      </c>
    </row>
    <row r="638" spans="1:6" ht="27.75" customHeight="1" x14ac:dyDescent="0.2">
      <c r="A638" s="1111">
        <v>44684</v>
      </c>
      <c r="B638" s="1148" t="s">
        <v>16032</v>
      </c>
      <c r="C638" s="882" t="s">
        <v>16020</v>
      </c>
      <c r="D638" s="1116"/>
      <c r="E638" s="836">
        <v>45200</v>
      </c>
      <c r="F638" s="494">
        <f t="shared" si="11"/>
        <v>5917504.6799999997</v>
      </c>
    </row>
    <row r="639" spans="1:6" ht="29.25" customHeight="1" x14ac:dyDescent="0.2">
      <c r="A639" s="1111">
        <v>44684</v>
      </c>
      <c r="B639" s="1148" t="s">
        <v>16033</v>
      </c>
      <c r="C639" s="882" t="s">
        <v>16020</v>
      </c>
      <c r="D639" s="1116"/>
      <c r="E639" s="836">
        <v>13447</v>
      </c>
      <c r="F639" s="494">
        <f t="shared" si="11"/>
        <v>5904057.6799999997</v>
      </c>
    </row>
    <row r="640" spans="1:6" ht="34.5" customHeight="1" x14ac:dyDescent="0.2">
      <c r="A640" s="1111">
        <v>44684</v>
      </c>
      <c r="B640" s="1148" t="s">
        <v>16034</v>
      </c>
      <c r="C640" s="1127" t="s">
        <v>16021</v>
      </c>
      <c r="D640" s="1116"/>
      <c r="E640" s="836">
        <v>156815.15</v>
      </c>
      <c r="F640" s="494">
        <f t="shared" si="11"/>
        <v>5747242.5299999993</v>
      </c>
    </row>
    <row r="641" spans="1:10" ht="30" customHeight="1" x14ac:dyDescent="0.2">
      <c r="A641" s="1111">
        <v>44684</v>
      </c>
      <c r="B641" s="1148" t="s">
        <v>16035</v>
      </c>
      <c r="C641" s="882" t="s">
        <v>16022</v>
      </c>
      <c r="D641" s="1116"/>
      <c r="E641" s="836">
        <v>34335.160000000003</v>
      </c>
      <c r="F641" s="494">
        <f t="shared" si="11"/>
        <v>5712907.3699999992</v>
      </c>
    </row>
    <row r="642" spans="1:10" ht="31.5" customHeight="1" x14ac:dyDescent="0.2">
      <c r="A642" s="1111">
        <v>44684</v>
      </c>
      <c r="B642" s="1148" t="s">
        <v>16036</v>
      </c>
      <c r="C642" s="882" t="s">
        <v>16023</v>
      </c>
      <c r="D642" s="1116"/>
      <c r="E642" s="836">
        <v>52902.5</v>
      </c>
      <c r="F642" s="494">
        <f t="shared" si="11"/>
        <v>5660004.8699999992</v>
      </c>
    </row>
    <row r="643" spans="1:10" ht="30" customHeight="1" x14ac:dyDescent="0.2">
      <c r="A643" s="1111">
        <v>44684</v>
      </c>
      <c r="B643" s="1148" t="s">
        <v>16037</v>
      </c>
      <c r="C643" s="882" t="s">
        <v>16024</v>
      </c>
      <c r="D643" s="1116"/>
      <c r="E643" s="836">
        <v>41415.360000000001</v>
      </c>
      <c r="F643" s="494">
        <f t="shared" si="11"/>
        <v>5618589.5099999988</v>
      </c>
    </row>
    <row r="644" spans="1:10" ht="28.5" customHeight="1" x14ac:dyDescent="0.2">
      <c r="A644" s="1111">
        <v>44684</v>
      </c>
      <c r="B644" s="1148" t="s">
        <v>16038</v>
      </c>
      <c r="C644" s="882" t="s">
        <v>16025</v>
      </c>
      <c r="D644" s="1116"/>
      <c r="E644" s="836">
        <v>18507.2</v>
      </c>
      <c r="F644" s="494">
        <f t="shared" si="11"/>
        <v>5600082.3099999987</v>
      </c>
    </row>
    <row r="645" spans="1:10" ht="37.5" customHeight="1" x14ac:dyDescent="0.2">
      <c r="A645" s="1111">
        <v>44684</v>
      </c>
      <c r="B645" s="1148" t="s">
        <v>16039</v>
      </c>
      <c r="C645" s="882" t="s">
        <v>16026</v>
      </c>
      <c r="D645" s="1116"/>
      <c r="E645" s="836">
        <v>68997.45</v>
      </c>
      <c r="F645" s="494">
        <f t="shared" si="11"/>
        <v>5531084.8599999985</v>
      </c>
    </row>
    <row r="646" spans="1:10" ht="34.5" customHeight="1" x14ac:dyDescent="0.2">
      <c r="A646" s="1111">
        <v>44684</v>
      </c>
      <c r="B646" s="1148" t="s">
        <v>16040</v>
      </c>
      <c r="C646" s="882" t="s">
        <v>16027</v>
      </c>
      <c r="D646" s="1116"/>
      <c r="E646" s="836">
        <v>19368</v>
      </c>
      <c r="F646" s="494">
        <f t="shared" si="11"/>
        <v>5511716.8599999985</v>
      </c>
    </row>
    <row r="647" spans="1:10" ht="42" customHeight="1" x14ac:dyDescent="0.2">
      <c r="A647" s="1111">
        <v>44684</v>
      </c>
      <c r="B647" s="1148" t="s">
        <v>16057</v>
      </c>
      <c r="C647" s="882" t="s">
        <v>16056</v>
      </c>
      <c r="D647" s="1116"/>
      <c r="E647" s="836">
        <v>47151.99</v>
      </c>
      <c r="F647" s="494">
        <f t="shared" si="11"/>
        <v>5464564.8699999982</v>
      </c>
    </row>
    <row r="648" spans="1:10" ht="36" customHeight="1" x14ac:dyDescent="0.2">
      <c r="A648" s="1111">
        <v>44685</v>
      </c>
      <c r="B648" s="1148" t="s">
        <v>16041</v>
      </c>
      <c r="C648" s="882" t="s">
        <v>16028</v>
      </c>
      <c r="D648" s="1116"/>
      <c r="E648" s="836">
        <v>1050</v>
      </c>
      <c r="F648" s="494">
        <f t="shared" si="11"/>
        <v>5463514.8699999982</v>
      </c>
    </row>
    <row r="649" spans="1:10" ht="36.75" customHeight="1" x14ac:dyDescent="0.2">
      <c r="A649" s="1111">
        <v>44690</v>
      </c>
      <c r="B649" s="1148" t="s">
        <v>16049</v>
      </c>
      <c r="C649" s="1127" t="s">
        <v>16042</v>
      </c>
      <c r="D649" s="1116"/>
      <c r="E649" s="836">
        <v>234653.2</v>
      </c>
      <c r="F649" s="494">
        <f t="shared" si="11"/>
        <v>5228861.6699999981</v>
      </c>
    </row>
    <row r="650" spans="1:10" ht="26.25" customHeight="1" x14ac:dyDescent="0.2">
      <c r="A650" s="1111">
        <v>44690</v>
      </c>
      <c r="B650" s="1148" t="s">
        <v>16050</v>
      </c>
      <c r="C650" s="1127" t="s">
        <v>16043</v>
      </c>
      <c r="D650" s="1116"/>
      <c r="E650" s="836">
        <v>14850</v>
      </c>
      <c r="F650" s="494">
        <f t="shared" si="11"/>
        <v>5214011.6699999981</v>
      </c>
    </row>
    <row r="651" spans="1:10" ht="32.25" customHeight="1" x14ac:dyDescent="0.2">
      <c r="A651" s="1111">
        <v>44690</v>
      </c>
      <c r="B651" s="1148" t="s">
        <v>16051</v>
      </c>
      <c r="C651" s="882" t="s">
        <v>16044</v>
      </c>
      <c r="D651" s="1116"/>
      <c r="E651" s="836">
        <v>7236</v>
      </c>
      <c r="F651" s="494">
        <f t="shared" si="11"/>
        <v>5206775.6699999981</v>
      </c>
    </row>
    <row r="652" spans="1:10" ht="31.5" customHeight="1" x14ac:dyDescent="0.2">
      <c r="A652" s="1111">
        <v>44690</v>
      </c>
      <c r="B652" s="1148" t="s">
        <v>16052</v>
      </c>
      <c r="C652" s="882" t="s">
        <v>16045</v>
      </c>
      <c r="D652" s="1116"/>
      <c r="E652" s="836">
        <v>15840</v>
      </c>
      <c r="F652" s="494">
        <f t="shared" si="11"/>
        <v>5190935.6699999981</v>
      </c>
    </row>
    <row r="653" spans="1:10" ht="31.5" customHeight="1" x14ac:dyDescent="0.2">
      <c r="A653" s="1111">
        <v>44690</v>
      </c>
      <c r="B653" s="1148" t="s">
        <v>16053</v>
      </c>
      <c r="C653" s="882" t="s">
        <v>16046</v>
      </c>
      <c r="D653" s="1116"/>
      <c r="E653" s="836">
        <v>18000</v>
      </c>
      <c r="F653" s="494">
        <f t="shared" si="11"/>
        <v>5172935.6699999981</v>
      </c>
    </row>
    <row r="654" spans="1:10" ht="39" customHeight="1" x14ac:dyDescent="0.2">
      <c r="A654" s="1111">
        <v>44690</v>
      </c>
      <c r="B654" s="1148" t="s">
        <v>16054</v>
      </c>
      <c r="C654" s="882" t="s">
        <v>16047</v>
      </c>
      <c r="D654" s="1116"/>
      <c r="E654" s="836">
        <v>25200</v>
      </c>
      <c r="F654" s="494">
        <f t="shared" si="11"/>
        <v>5147735.6699999981</v>
      </c>
    </row>
    <row r="655" spans="1:10" ht="42.75" customHeight="1" x14ac:dyDescent="0.2">
      <c r="A655" s="1111">
        <v>44690</v>
      </c>
      <c r="B655" s="1148" t="s">
        <v>16055</v>
      </c>
      <c r="C655" s="882" t="s">
        <v>16048</v>
      </c>
      <c r="D655" s="1116"/>
      <c r="E655" s="836">
        <v>45000</v>
      </c>
      <c r="F655" s="494">
        <f t="shared" si="11"/>
        <v>5102735.6699999981</v>
      </c>
      <c r="G655" s="25"/>
    </row>
    <row r="656" spans="1:10" ht="51" customHeight="1" x14ac:dyDescent="0.2">
      <c r="A656" s="1111">
        <v>44692</v>
      </c>
      <c r="B656" s="1148" t="s">
        <v>16194</v>
      </c>
      <c r="C656" s="882" t="s">
        <v>16191</v>
      </c>
      <c r="D656" s="1116"/>
      <c r="E656" s="836">
        <v>633322.51</v>
      </c>
      <c r="F656" s="494">
        <f t="shared" si="11"/>
        <v>4469413.1599999983</v>
      </c>
      <c r="H656" s="857"/>
      <c r="I656" s="857"/>
      <c r="J656" s="857"/>
    </row>
    <row r="657" spans="1:61" ht="30" customHeight="1" x14ac:dyDescent="0.2">
      <c r="A657" s="1111">
        <v>44692</v>
      </c>
      <c r="B657" s="1148" t="s">
        <v>16195</v>
      </c>
      <c r="C657" s="882" t="s">
        <v>16192</v>
      </c>
      <c r="D657" s="1116"/>
      <c r="E657" s="836">
        <v>14040</v>
      </c>
      <c r="F657" s="494">
        <f t="shared" si="11"/>
        <v>4455373.1599999983</v>
      </c>
      <c r="G657" s="857"/>
      <c r="H657" s="857"/>
      <c r="I657" s="857"/>
      <c r="J657" s="857"/>
    </row>
    <row r="658" spans="1:61" ht="46.5" customHeight="1" x14ac:dyDescent="0.2">
      <c r="A658" s="1111">
        <v>44692</v>
      </c>
      <c r="B658" s="1148" t="s">
        <v>16196</v>
      </c>
      <c r="C658" s="882" t="s">
        <v>16193</v>
      </c>
      <c r="D658" s="1116"/>
      <c r="E658" s="836">
        <v>48151</v>
      </c>
      <c r="F658" s="494">
        <f t="shared" si="11"/>
        <v>4407222.1599999983</v>
      </c>
      <c r="G658" s="857"/>
      <c r="H658" s="857"/>
      <c r="I658" s="857"/>
      <c r="J658" s="857"/>
    </row>
    <row r="659" spans="1:61" ht="36.75" customHeight="1" x14ac:dyDescent="0.2">
      <c r="A659" s="1111">
        <v>44693</v>
      </c>
      <c r="B659" s="1148" t="s">
        <v>16203</v>
      </c>
      <c r="C659" s="1146" t="s">
        <v>16205</v>
      </c>
      <c r="D659" s="1116"/>
      <c r="E659" s="836">
        <v>178286.88</v>
      </c>
      <c r="F659" s="494">
        <f t="shared" si="11"/>
        <v>4228935.2799999984</v>
      </c>
    </row>
    <row r="660" spans="1:61" ht="38.25" customHeight="1" x14ac:dyDescent="0.2">
      <c r="A660" s="1111">
        <v>44693</v>
      </c>
      <c r="B660" s="1148" t="s">
        <v>16204</v>
      </c>
      <c r="C660" s="894" t="s">
        <v>16202</v>
      </c>
      <c r="D660" s="1116"/>
      <c r="E660" s="836">
        <v>52508.800000000003</v>
      </c>
      <c r="F660" s="494">
        <f t="shared" si="11"/>
        <v>4176426.4799999986</v>
      </c>
    </row>
    <row r="661" spans="1:61" ht="44.25" customHeight="1" x14ac:dyDescent="0.2">
      <c r="A661" s="1111">
        <v>44699</v>
      </c>
      <c r="B661" s="1148" t="s">
        <v>16384</v>
      </c>
      <c r="C661" s="894" t="s">
        <v>16367</v>
      </c>
      <c r="D661" s="1116"/>
      <c r="E661" s="836">
        <v>29655</v>
      </c>
      <c r="F661" s="494">
        <f t="shared" si="11"/>
        <v>4146771.4799999986</v>
      </c>
    </row>
    <row r="662" spans="1:61" ht="43.5" customHeight="1" x14ac:dyDescent="0.2">
      <c r="A662" s="1111">
        <v>44699</v>
      </c>
      <c r="B662" s="1148" t="s">
        <v>16385</v>
      </c>
      <c r="C662" s="1146" t="s">
        <v>16368</v>
      </c>
      <c r="D662" s="1010"/>
      <c r="E662" s="836">
        <v>25200</v>
      </c>
      <c r="F662" s="494">
        <f t="shared" si="11"/>
        <v>4121571.4799999986</v>
      </c>
    </row>
    <row r="663" spans="1:61" ht="43.5" customHeight="1" x14ac:dyDescent="0.2">
      <c r="A663" s="1111">
        <v>44699</v>
      </c>
      <c r="B663" s="1148" t="s">
        <v>16386</v>
      </c>
      <c r="C663" s="894" t="s">
        <v>16369</v>
      </c>
      <c r="D663" s="1010"/>
      <c r="E663" s="837">
        <v>27222.799999999999</v>
      </c>
      <c r="F663" s="494">
        <f t="shared" si="11"/>
        <v>4094348.6799999988</v>
      </c>
    </row>
    <row r="664" spans="1:61" s="452" customFormat="1" ht="42" customHeight="1" x14ac:dyDescent="0.2">
      <c r="A664" s="1111">
        <v>44699</v>
      </c>
      <c r="B664" s="1148" t="s">
        <v>16387</v>
      </c>
      <c r="C664" s="894" t="s">
        <v>16370</v>
      </c>
      <c r="D664" s="1010"/>
      <c r="E664" s="836">
        <v>9270</v>
      </c>
      <c r="F664" s="494">
        <f t="shared" si="11"/>
        <v>4085078.6799999988</v>
      </c>
      <c r="G664" s="1046"/>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79"/>
      <c r="AD664" s="279"/>
      <c r="AE664" s="279"/>
      <c r="AF664" s="279"/>
      <c r="AG664" s="279"/>
      <c r="AH664" s="279"/>
      <c r="AI664" s="279"/>
      <c r="AJ664" s="279"/>
      <c r="AK664" s="279"/>
      <c r="AL664" s="279"/>
      <c r="AM664" s="279"/>
      <c r="AN664" s="279"/>
      <c r="AO664" s="279"/>
      <c r="AP664" s="279"/>
      <c r="AQ664" s="279"/>
      <c r="AR664" s="279"/>
      <c r="AS664" s="279"/>
      <c r="AT664" s="279"/>
      <c r="AU664" s="279"/>
      <c r="AV664" s="279"/>
      <c r="AW664" s="279"/>
      <c r="AX664" s="279"/>
      <c r="AY664" s="279"/>
      <c r="AZ664" s="279"/>
      <c r="BA664" s="279"/>
      <c r="BB664" s="279"/>
      <c r="BC664" s="279"/>
      <c r="BD664" s="279"/>
      <c r="BE664" s="279"/>
      <c r="BF664" s="279"/>
      <c r="BG664" s="279"/>
      <c r="BH664" s="279"/>
      <c r="BI664" s="902"/>
    </row>
    <row r="665" spans="1:61" s="452" customFormat="1" ht="42.75" customHeight="1" x14ac:dyDescent="0.2">
      <c r="A665" s="1111">
        <v>44699</v>
      </c>
      <c r="B665" s="1148" t="s">
        <v>16388</v>
      </c>
      <c r="C665" s="894" t="s">
        <v>16371</v>
      </c>
      <c r="D665" s="1010"/>
      <c r="E665" s="836">
        <v>70830</v>
      </c>
      <c r="F665" s="494">
        <f t="shared" si="11"/>
        <v>4014248.6799999988</v>
      </c>
      <c r="G665" s="1046"/>
      <c r="H665" s="279"/>
      <c r="I665" s="279"/>
      <c r="J665" s="279"/>
      <c r="K665" s="279"/>
      <c r="L665" s="279"/>
      <c r="M665" s="279"/>
      <c r="N665" s="279"/>
      <c r="O665" s="279"/>
      <c r="P665" s="279"/>
      <c r="Q665" s="279"/>
      <c r="R665" s="279"/>
      <c r="S665" s="279"/>
      <c r="T665" s="279"/>
      <c r="U665" s="279"/>
      <c r="V665" s="279"/>
      <c r="W665" s="279"/>
      <c r="X665" s="279"/>
      <c r="Y665" s="279"/>
      <c r="Z665" s="279"/>
      <c r="AA665" s="279"/>
      <c r="AB665" s="279"/>
      <c r="AC665" s="279"/>
      <c r="AD665" s="279"/>
      <c r="AE665" s="279"/>
      <c r="AF665" s="279"/>
      <c r="AG665" s="279"/>
      <c r="AH665" s="279"/>
      <c r="AI665" s="279"/>
      <c r="AJ665" s="279"/>
      <c r="AK665" s="279"/>
      <c r="AL665" s="279"/>
      <c r="AM665" s="279"/>
      <c r="AN665" s="279"/>
      <c r="AO665" s="279"/>
      <c r="AP665" s="279"/>
      <c r="AQ665" s="279"/>
      <c r="AR665" s="279"/>
      <c r="AS665" s="279"/>
      <c r="AT665" s="279"/>
      <c r="AU665" s="279"/>
      <c r="AV665" s="279"/>
      <c r="AW665" s="279"/>
      <c r="AX665" s="279"/>
      <c r="AY665" s="279"/>
      <c r="AZ665" s="279"/>
      <c r="BA665" s="279"/>
      <c r="BB665" s="279"/>
      <c r="BC665" s="279"/>
      <c r="BD665" s="279"/>
      <c r="BE665" s="279"/>
      <c r="BF665" s="279"/>
      <c r="BG665" s="279"/>
      <c r="BH665" s="279"/>
      <c r="BI665" s="902"/>
    </row>
    <row r="666" spans="1:61" s="279" customFormat="1" ht="39.75" customHeight="1" x14ac:dyDescent="0.2">
      <c r="A666" s="1111">
        <v>44699</v>
      </c>
      <c r="B666" s="1148" t="s">
        <v>16389</v>
      </c>
      <c r="C666" s="894" t="s">
        <v>16372</v>
      </c>
      <c r="D666" s="1010"/>
      <c r="E666" s="836">
        <v>7291.24</v>
      </c>
      <c r="F666" s="494">
        <f t="shared" si="11"/>
        <v>4006957.4399999985</v>
      </c>
      <c r="G666" s="1046" t="s">
        <v>16447</v>
      </c>
    </row>
    <row r="667" spans="1:61" s="235" customFormat="1" ht="36" customHeight="1" x14ac:dyDescent="0.2">
      <c r="A667" s="1111">
        <v>44699</v>
      </c>
      <c r="B667" s="1148" t="s">
        <v>16390</v>
      </c>
      <c r="C667" s="894" t="s">
        <v>16373</v>
      </c>
      <c r="D667" s="1010"/>
      <c r="E667" s="836">
        <v>26890.17</v>
      </c>
      <c r="F667" s="494">
        <f t="shared" si="11"/>
        <v>3980067.2699999986</v>
      </c>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279"/>
      <c r="AF667" s="279"/>
      <c r="AG667" s="279"/>
      <c r="AH667" s="279"/>
      <c r="AI667" s="279"/>
      <c r="AJ667" s="279"/>
      <c r="AK667" s="279"/>
      <c r="AL667" s="279"/>
      <c r="AM667" s="279"/>
      <c r="AN667" s="279"/>
      <c r="AO667" s="279"/>
      <c r="AP667" s="279"/>
      <c r="AQ667" s="279"/>
      <c r="AR667" s="279"/>
      <c r="AS667" s="279"/>
      <c r="AT667" s="279"/>
      <c r="AU667" s="279"/>
      <c r="AV667" s="279"/>
      <c r="AW667" s="279"/>
      <c r="AX667" s="279"/>
      <c r="AY667" s="279"/>
      <c r="AZ667" s="279"/>
      <c r="BA667" s="279"/>
      <c r="BB667" s="279"/>
      <c r="BC667" s="279"/>
      <c r="BD667" s="279"/>
      <c r="BE667" s="279"/>
      <c r="BF667" s="279"/>
      <c r="BG667" s="279"/>
      <c r="BH667" s="279"/>
    </row>
    <row r="668" spans="1:61" s="235" customFormat="1" ht="39.75" customHeight="1" x14ac:dyDescent="0.2">
      <c r="A668" s="1111">
        <v>44699</v>
      </c>
      <c r="B668" s="1148" t="s">
        <v>16391</v>
      </c>
      <c r="C668" s="894" t="s">
        <v>16374</v>
      </c>
      <c r="D668" s="1010"/>
      <c r="E668" s="836">
        <v>66613.5</v>
      </c>
      <c r="F668" s="494">
        <f t="shared" si="11"/>
        <v>3913453.7699999986</v>
      </c>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279"/>
      <c r="AF668" s="279"/>
      <c r="AG668" s="279"/>
      <c r="AH668" s="279"/>
      <c r="AI668" s="279"/>
      <c r="AJ668" s="279"/>
      <c r="AK668" s="279"/>
      <c r="AL668" s="279"/>
      <c r="AM668" s="279"/>
      <c r="AN668" s="279"/>
      <c r="AO668" s="279"/>
      <c r="AP668" s="279"/>
      <c r="AQ668" s="279"/>
      <c r="AR668" s="279"/>
      <c r="AS668" s="279"/>
      <c r="AT668" s="279"/>
      <c r="AU668" s="279"/>
      <c r="AV668" s="279"/>
      <c r="AW668" s="279"/>
      <c r="AX668" s="279"/>
      <c r="AY668" s="279"/>
      <c r="AZ668" s="279"/>
      <c r="BA668" s="279"/>
      <c r="BB668" s="279"/>
      <c r="BC668" s="279"/>
      <c r="BD668" s="279"/>
      <c r="BE668" s="279"/>
      <c r="BF668" s="279"/>
      <c r="BG668" s="279"/>
      <c r="BH668" s="279"/>
    </row>
    <row r="669" spans="1:61" s="235" customFormat="1" ht="27.75" customHeight="1" x14ac:dyDescent="0.2">
      <c r="A669" s="1111">
        <v>44699</v>
      </c>
      <c r="B669" s="1148" t="s">
        <v>16392</v>
      </c>
      <c r="C669" s="894" t="s">
        <v>16375</v>
      </c>
      <c r="D669" s="1010"/>
      <c r="E669" s="836">
        <v>5864.8</v>
      </c>
      <c r="F669" s="494">
        <f t="shared" si="11"/>
        <v>3907588.9699999988</v>
      </c>
      <c r="G669" s="279"/>
      <c r="H669" s="279"/>
      <c r="I669" s="279"/>
      <c r="J669" s="279"/>
      <c r="K669" s="279"/>
      <c r="L669" s="279"/>
      <c r="M669" s="279"/>
      <c r="N669" s="279"/>
      <c r="O669" s="279"/>
      <c r="P669" s="279"/>
      <c r="Q669" s="279"/>
      <c r="R669" s="279"/>
      <c r="S669" s="279"/>
      <c r="T669" s="279"/>
      <c r="U669" s="279"/>
      <c r="V669" s="279"/>
      <c r="W669" s="279"/>
      <c r="X669" s="279"/>
      <c r="Y669" s="279"/>
      <c r="Z669" s="279"/>
      <c r="AA669" s="279"/>
      <c r="AB669" s="279"/>
      <c r="AC669" s="279"/>
      <c r="AD669" s="279"/>
      <c r="AE669" s="279"/>
      <c r="AF669" s="279"/>
      <c r="AG669" s="279"/>
      <c r="AH669" s="279"/>
      <c r="AI669" s="279"/>
      <c r="AJ669" s="279"/>
      <c r="AK669" s="279"/>
      <c r="AL669" s="279"/>
      <c r="AM669" s="279"/>
      <c r="AN669" s="279"/>
      <c r="AO669" s="279"/>
      <c r="AP669" s="279"/>
      <c r="AQ669" s="279"/>
      <c r="AR669" s="279"/>
      <c r="AS669" s="279"/>
      <c r="AT669" s="279"/>
      <c r="AU669" s="279"/>
      <c r="AV669" s="279"/>
      <c r="AW669" s="279"/>
      <c r="AX669" s="279"/>
      <c r="AY669" s="279"/>
      <c r="AZ669" s="279"/>
      <c r="BA669" s="279"/>
      <c r="BB669" s="279"/>
      <c r="BC669" s="279"/>
      <c r="BD669" s="279"/>
      <c r="BE669" s="279"/>
      <c r="BF669" s="279"/>
      <c r="BG669" s="279"/>
      <c r="BH669" s="279"/>
    </row>
    <row r="670" spans="1:61" s="235" customFormat="1" ht="37.5" customHeight="1" x14ac:dyDescent="0.2">
      <c r="A670" s="1111">
        <v>44699</v>
      </c>
      <c r="B670" s="1148" t="s">
        <v>16393</v>
      </c>
      <c r="C670" s="894" t="s">
        <v>16376</v>
      </c>
      <c r="D670" s="1010"/>
      <c r="E670" s="836">
        <v>7208.75</v>
      </c>
      <c r="F670" s="494">
        <f t="shared" si="11"/>
        <v>3900380.2199999988</v>
      </c>
      <c r="G670" s="279"/>
      <c r="H670" s="279"/>
      <c r="I670" s="279"/>
      <c r="J670" s="279"/>
      <c r="K670" s="279"/>
      <c r="L670" s="279"/>
      <c r="M670" s="279"/>
      <c r="N670" s="279"/>
      <c r="O670" s="279"/>
      <c r="P670" s="279"/>
      <c r="Q670" s="279"/>
      <c r="R670" s="279"/>
      <c r="S670" s="279"/>
      <c r="T670" s="279"/>
      <c r="U670" s="279"/>
      <c r="V670" s="279"/>
      <c r="W670" s="279"/>
      <c r="X670" s="279"/>
      <c r="Y670" s="279"/>
      <c r="Z670" s="279"/>
      <c r="AA670" s="279"/>
      <c r="AB670" s="279"/>
      <c r="AC670" s="279"/>
      <c r="AD670" s="279"/>
      <c r="AE670" s="279"/>
      <c r="AF670" s="279"/>
      <c r="AG670" s="279"/>
      <c r="AH670" s="279"/>
      <c r="AI670" s="279"/>
      <c r="AJ670" s="279"/>
      <c r="AK670" s="279"/>
      <c r="AL670" s="279"/>
      <c r="AM670" s="279"/>
      <c r="AN670" s="279"/>
      <c r="AO670" s="279"/>
      <c r="AP670" s="279"/>
      <c r="AQ670" s="279"/>
      <c r="AR670" s="279"/>
      <c r="AS670" s="279"/>
      <c r="AT670" s="279"/>
      <c r="AU670" s="279"/>
      <c r="AV670" s="279"/>
      <c r="AW670" s="279"/>
      <c r="AX670" s="279"/>
      <c r="AY670" s="279"/>
      <c r="AZ670" s="279"/>
      <c r="BA670" s="279"/>
      <c r="BB670" s="279"/>
      <c r="BC670" s="279"/>
      <c r="BD670" s="279"/>
      <c r="BE670" s="279"/>
      <c r="BF670" s="279"/>
      <c r="BG670" s="279"/>
      <c r="BH670" s="279"/>
    </row>
    <row r="671" spans="1:61" s="235" customFormat="1" ht="21.75" customHeight="1" x14ac:dyDescent="0.2">
      <c r="A671" s="1111">
        <v>44699</v>
      </c>
      <c r="B671" s="1148" t="s">
        <v>16394</v>
      </c>
      <c r="C671" s="894" t="s">
        <v>16377</v>
      </c>
      <c r="D671" s="1010"/>
      <c r="E671" s="836">
        <v>75600</v>
      </c>
      <c r="F671" s="494">
        <f t="shared" si="11"/>
        <v>3824780.2199999988</v>
      </c>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279"/>
      <c r="AE671" s="279"/>
      <c r="AF671" s="279"/>
      <c r="AG671" s="279"/>
      <c r="AH671" s="279"/>
      <c r="AI671" s="279"/>
      <c r="AJ671" s="279"/>
      <c r="AK671" s="279"/>
      <c r="AL671" s="279"/>
      <c r="AM671" s="279"/>
      <c r="AN671" s="279"/>
      <c r="AO671" s="279"/>
      <c r="AP671" s="279"/>
      <c r="AQ671" s="279"/>
      <c r="AR671" s="279"/>
      <c r="AS671" s="279"/>
      <c r="AT671" s="279"/>
      <c r="AU671" s="279"/>
      <c r="AV671" s="279"/>
      <c r="AW671" s="279"/>
      <c r="AX671" s="279"/>
      <c r="AY671" s="279"/>
      <c r="AZ671" s="279"/>
      <c r="BA671" s="279"/>
      <c r="BB671" s="279"/>
      <c r="BC671" s="279"/>
      <c r="BD671" s="279"/>
      <c r="BE671" s="279"/>
      <c r="BF671" s="279"/>
      <c r="BG671" s="279"/>
      <c r="BH671" s="279"/>
    </row>
    <row r="672" spans="1:61" s="235" customFormat="1" ht="37.5" customHeight="1" x14ac:dyDescent="0.2">
      <c r="A672" s="1111">
        <v>44699</v>
      </c>
      <c r="B672" s="1148" t="s">
        <v>16395</v>
      </c>
      <c r="C672" s="894" t="s">
        <v>16378</v>
      </c>
      <c r="D672" s="1010"/>
      <c r="E672" s="836">
        <v>43900.800000000003</v>
      </c>
      <c r="F672" s="494">
        <f t="shared" si="11"/>
        <v>3780879.419999999</v>
      </c>
      <c r="G672" s="279"/>
      <c r="H672" s="279"/>
      <c r="I672" s="279"/>
      <c r="J672" s="279"/>
      <c r="K672" s="279"/>
      <c r="L672" s="279"/>
      <c r="M672" s="279"/>
      <c r="N672" s="279"/>
      <c r="O672" s="279"/>
      <c r="P672" s="279"/>
      <c r="Q672" s="279"/>
      <c r="R672" s="279"/>
      <c r="S672" s="279"/>
      <c r="T672" s="279"/>
      <c r="U672" s="279"/>
      <c r="V672" s="279"/>
      <c r="W672" s="279"/>
      <c r="X672" s="279"/>
      <c r="Y672" s="279"/>
      <c r="Z672" s="279"/>
      <c r="AA672" s="279"/>
      <c r="AB672" s="279"/>
      <c r="AC672" s="279"/>
      <c r="AD672" s="279"/>
      <c r="AE672" s="279"/>
      <c r="AF672" s="279"/>
      <c r="AG672" s="279"/>
      <c r="AH672" s="279"/>
      <c r="AI672" s="279"/>
      <c r="AJ672" s="279"/>
      <c r="AK672" s="279"/>
      <c r="AL672" s="279"/>
      <c r="AM672" s="279"/>
      <c r="AN672" s="279"/>
      <c r="AO672" s="279"/>
      <c r="AP672" s="279"/>
      <c r="AQ672" s="279"/>
      <c r="AR672" s="279"/>
      <c r="AS672" s="279"/>
      <c r="AT672" s="279"/>
      <c r="AU672" s="279"/>
      <c r="AV672" s="279"/>
      <c r="AW672" s="279"/>
      <c r="AX672" s="279"/>
      <c r="AY672" s="279"/>
      <c r="AZ672" s="279"/>
      <c r="BA672" s="279"/>
      <c r="BB672" s="279"/>
      <c r="BC672" s="279"/>
      <c r="BD672" s="279"/>
      <c r="BE672" s="279"/>
      <c r="BF672" s="279"/>
      <c r="BG672" s="279"/>
      <c r="BH672" s="279"/>
    </row>
    <row r="673" spans="1:60" s="235" customFormat="1" ht="38.25" customHeight="1" x14ac:dyDescent="0.2">
      <c r="A673" s="1111">
        <v>44699</v>
      </c>
      <c r="B673" s="1148" t="s">
        <v>16396</v>
      </c>
      <c r="C673" s="894" t="s">
        <v>16379</v>
      </c>
      <c r="D673" s="1010"/>
      <c r="E673" s="836">
        <v>118467.6</v>
      </c>
      <c r="F673" s="494">
        <f t="shared" si="11"/>
        <v>3662411.8199999989</v>
      </c>
      <c r="G673" s="279"/>
      <c r="H673" s="279"/>
      <c r="I673" s="279"/>
      <c r="J673" s="279"/>
      <c r="K673" s="279"/>
      <c r="L673" s="279"/>
      <c r="M673" s="279"/>
      <c r="N673" s="279"/>
      <c r="O673" s="279"/>
      <c r="P673" s="279"/>
      <c r="Q673" s="279"/>
      <c r="R673" s="279"/>
      <c r="S673" s="279"/>
      <c r="T673" s="279"/>
      <c r="U673" s="279"/>
      <c r="V673" s="279"/>
      <c r="W673" s="279"/>
      <c r="X673" s="279"/>
      <c r="Y673" s="279"/>
      <c r="Z673" s="279"/>
      <c r="AA673" s="279"/>
      <c r="AB673" s="279"/>
      <c r="AC673" s="279"/>
      <c r="AD673" s="279"/>
      <c r="AE673" s="279"/>
      <c r="AF673" s="279"/>
      <c r="AG673" s="279"/>
      <c r="AH673" s="279"/>
      <c r="AI673" s="279"/>
      <c r="AJ673" s="279"/>
      <c r="AK673" s="279"/>
      <c r="AL673" s="279"/>
      <c r="AM673" s="279"/>
      <c r="AN673" s="279"/>
      <c r="AO673" s="279"/>
      <c r="AP673" s="279"/>
      <c r="AQ673" s="279"/>
      <c r="AR673" s="279"/>
      <c r="AS673" s="279"/>
      <c r="AT673" s="279"/>
      <c r="AU673" s="279"/>
      <c r="AV673" s="279"/>
      <c r="AW673" s="279"/>
      <c r="AX673" s="279"/>
      <c r="AY673" s="279"/>
      <c r="AZ673" s="279"/>
      <c r="BA673" s="279"/>
      <c r="BB673" s="279"/>
      <c r="BC673" s="279"/>
      <c r="BD673" s="279"/>
      <c r="BE673" s="279"/>
      <c r="BF673" s="279"/>
      <c r="BG673" s="279"/>
      <c r="BH673" s="279"/>
    </row>
    <row r="674" spans="1:60" s="235" customFormat="1" ht="36.75" customHeight="1" x14ac:dyDescent="0.2">
      <c r="A674" s="1111">
        <v>44699</v>
      </c>
      <c r="B674" s="1148" t="s">
        <v>16397</v>
      </c>
      <c r="C674" s="894" t="s">
        <v>16380</v>
      </c>
      <c r="D674" s="1010"/>
      <c r="E674" s="836">
        <v>80700</v>
      </c>
      <c r="F674" s="494">
        <f t="shared" si="11"/>
        <v>3581711.8199999989</v>
      </c>
      <c r="G674" s="279"/>
      <c r="H674" s="279"/>
      <c r="I674" s="279"/>
      <c r="J674" s="279"/>
      <c r="K674" s="279"/>
      <c r="L674" s="279"/>
      <c r="M674" s="279"/>
      <c r="N674" s="279"/>
      <c r="O674" s="279"/>
      <c r="P674" s="279"/>
      <c r="Q674" s="279"/>
      <c r="R674" s="279"/>
      <c r="S674" s="279"/>
      <c r="T674" s="279"/>
      <c r="U674" s="279"/>
      <c r="V674" s="279"/>
      <c r="W674" s="279"/>
      <c r="X674" s="279"/>
      <c r="Y674" s="279"/>
      <c r="Z674" s="279"/>
      <c r="AA674" s="279"/>
      <c r="AB674" s="279"/>
      <c r="AC674" s="279"/>
      <c r="AD674" s="279"/>
      <c r="AE674" s="279"/>
      <c r="AF674" s="279"/>
      <c r="AG674" s="279"/>
      <c r="AH674" s="279"/>
      <c r="AI674" s="279"/>
      <c r="AJ674" s="279"/>
      <c r="AK674" s="279"/>
      <c r="AL674" s="279"/>
      <c r="AM674" s="279"/>
      <c r="AN674" s="279"/>
      <c r="AO674" s="279"/>
      <c r="AP674" s="279"/>
      <c r="AQ674" s="279"/>
      <c r="AR674" s="279"/>
      <c r="AS674" s="279"/>
      <c r="AT674" s="279"/>
      <c r="AU674" s="279"/>
      <c r="AV674" s="279"/>
      <c r="AW674" s="279"/>
      <c r="AX674" s="279"/>
      <c r="AY674" s="279"/>
      <c r="AZ674" s="279"/>
      <c r="BA674" s="279"/>
      <c r="BB674" s="279"/>
      <c r="BC674" s="279"/>
      <c r="BD674" s="279"/>
      <c r="BE674" s="279"/>
      <c r="BF674" s="279"/>
      <c r="BG674" s="279"/>
      <c r="BH674" s="279"/>
    </row>
    <row r="675" spans="1:60" s="745" customFormat="1" ht="41.25" customHeight="1" x14ac:dyDescent="0.25">
      <c r="A675" s="1111">
        <v>44699</v>
      </c>
      <c r="B675" s="1148" t="s">
        <v>16398</v>
      </c>
      <c r="C675" s="894" t="s">
        <v>16381</v>
      </c>
      <c r="D675" s="1010"/>
      <c r="E675" s="836">
        <v>64560</v>
      </c>
      <c r="F675" s="494">
        <f t="shared" si="11"/>
        <v>3517151.8199999989</v>
      </c>
      <c r="G675" s="279"/>
      <c r="H675" s="744"/>
      <c r="I675" s="744"/>
      <c r="J675" s="744"/>
      <c r="K675" s="744"/>
      <c r="L675" s="744"/>
      <c r="M675" s="744"/>
      <c r="N675" s="744"/>
      <c r="O675" s="744"/>
      <c r="P675" s="744"/>
      <c r="Q675" s="744"/>
      <c r="R675" s="744"/>
      <c r="S675" s="744"/>
      <c r="T675" s="744"/>
      <c r="U675" s="744"/>
      <c r="V675" s="744"/>
      <c r="W675" s="744"/>
      <c r="X675" s="744"/>
      <c r="Y675" s="744"/>
      <c r="Z675" s="744"/>
      <c r="AA675" s="744"/>
      <c r="AB675" s="744"/>
      <c r="AC675" s="744"/>
      <c r="AD675" s="744"/>
      <c r="AE675" s="744"/>
      <c r="AF675" s="744"/>
      <c r="AG675" s="744"/>
      <c r="AH675" s="744"/>
      <c r="AI675" s="744"/>
      <c r="AJ675" s="744"/>
      <c r="AK675" s="744"/>
      <c r="AL675" s="744"/>
      <c r="AM675" s="744"/>
      <c r="AN675" s="744"/>
      <c r="AO675" s="744"/>
      <c r="AP675" s="744"/>
      <c r="AQ675" s="744"/>
      <c r="AR675" s="744"/>
      <c r="AS675" s="744"/>
      <c r="AT675" s="744"/>
      <c r="AU675" s="744"/>
      <c r="AV675" s="744"/>
      <c r="AW675" s="744"/>
      <c r="AX675" s="744"/>
      <c r="AY675" s="744"/>
      <c r="AZ675" s="744"/>
      <c r="BA675" s="744"/>
      <c r="BB675" s="744"/>
      <c r="BC675" s="744"/>
      <c r="BD675" s="744"/>
      <c r="BE675" s="744"/>
      <c r="BF675" s="744"/>
      <c r="BG675" s="744"/>
      <c r="BH675" s="744"/>
    </row>
    <row r="676" spans="1:60" s="745" customFormat="1" ht="29.25" customHeight="1" x14ac:dyDescent="0.25">
      <c r="A676" s="1111">
        <v>44699</v>
      </c>
      <c r="B676" s="1148" t="s">
        <v>16399</v>
      </c>
      <c r="C676" s="894" t="s">
        <v>16382</v>
      </c>
      <c r="D676" s="1010"/>
      <c r="E676" s="836">
        <v>22866.93</v>
      </c>
      <c r="F676" s="494">
        <f t="shared" si="11"/>
        <v>3494284.8899999987</v>
      </c>
      <c r="G676" s="279"/>
      <c r="H676" s="744"/>
      <c r="I676" s="744"/>
      <c r="J676" s="744"/>
      <c r="K676" s="744"/>
      <c r="L676" s="744"/>
      <c r="M676" s="744"/>
      <c r="N676" s="744"/>
      <c r="O676" s="744"/>
      <c r="P676" s="744"/>
      <c r="Q676" s="744"/>
      <c r="R676" s="744"/>
      <c r="S676" s="744"/>
      <c r="T676" s="744"/>
      <c r="U676" s="744"/>
      <c r="V676" s="744"/>
      <c r="W676" s="744"/>
      <c r="X676" s="744"/>
      <c r="Y676" s="744"/>
      <c r="Z676" s="744"/>
      <c r="AA676" s="744"/>
      <c r="AB676" s="744"/>
      <c r="AC676" s="744"/>
      <c r="AD676" s="744"/>
      <c r="AE676" s="744"/>
      <c r="AF676" s="744"/>
      <c r="AG676" s="744"/>
      <c r="AH676" s="744"/>
      <c r="AI676" s="744"/>
      <c r="AJ676" s="744"/>
      <c r="AK676" s="744"/>
      <c r="AL676" s="744"/>
      <c r="AM676" s="744"/>
      <c r="AN676" s="744"/>
      <c r="AO676" s="744"/>
      <c r="AP676" s="744"/>
      <c r="AQ676" s="744"/>
      <c r="AR676" s="744"/>
      <c r="AS676" s="744"/>
      <c r="AT676" s="744"/>
      <c r="AU676" s="744"/>
      <c r="AV676" s="744"/>
      <c r="AW676" s="744"/>
      <c r="AX676" s="744"/>
      <c r="AY676" s="744"/>
      <c r="AZ676" s="744"/>
      <c r="BA676" s="744"/>
      <c r="BB676" s="744"/>
      <c r="BC676" s="744"/>
      <c r="BD676" s="744"/>
      <c r="BE676" s="744"/>
      <c r="BF676" s="744"/>
      <c r="BG676" s="744"/>
      <c r="BH676" s="744"/>
    </row>
    <row r="677" spans="1:60" s="745" customFormat="1" ht="42.75" customHeight="1" x14ac:dyDescent="0.25">
      <c r="A677" s="1111">
        <v>44699</v>
      </c>
      <c r="B677" s="1148" t="s">
        <v>16400</v>
      </c>
      <c r="C677" s="894" t="s">
        <v>16383</v>
      </c>
      <c r="D677" s="1010"/>
      <c r="E677" s="836">
        <v>151533</v>
      </c>
      <c r="F677" s="494">
        <f t="shared" si="11"/>
        <v>3342751.8899999987</v>
      </c>
      <c r="G677" s="279"/>
      <c r="H677" s="744"/>
      <c r="I677" s="744"/>
      <c r="J677" s="744"/>
      <c r="K677" s="744"/>
      <c r="L677" s="744"/>
      <c r="M677" s="744"/>
      <c r="N677" s="744"/>
      <c r="O677" s="744"/>
      <c r="P677" s="744"/>
      <c r="Q677" s="744"/>
      <c r="R677" s="744"/>
      <c r="S677" s="744"/>
      <c r="T677" s="744"/>
      <c r="U677" s="744"/>
      <c r="V677" s="744"/>
      <c r="W677" s="744"/>
      <c r="X677" s="744"/>
      <c r="Y677" s="744"/>
      <c r="Z677" s="744"/>
      <c r="AA677" s="744"/>
      <c r="AB677" s="744"/>
      <c r="AC677" s="744"/>
      <c r="AD677" s="744"/>
      <c r="AE677" s="744"/>
      <c r="AF677" s="744"/>
      <c r="AG677" s="744"/>
      <c r="AH677" s="744"/>
      <c r="AI677" s="744"/>
      <c r="AJ677" s="744"/>
      <c r="AK677" s="744"/>
      <c r="AL677" s="744"/>
      <c r="AM677" s="744"/>
      <c r="AN677" s="744"/>
      <c r="AO677" s="744"/>
      <c r="AP677" s="744"/>
      <c r="AQ677" s="744"/>
      <c r="AR677" s="744"/>
      <c r="AS677" s="744"/>
      <c r="AT677" s="744"/>
      <c r="AU677" s="744"/>
      <c r="AV677" s="744"/>
      <c r="AW677" s="744"/>
      <c r="AX677" s="744"/>
      <c r="AY677" s="744"/>
      <c r="AZ677" s="744"/>
      <c r="BA677" s="744"/>
      <c r="BB677" s="744"/>
      <c r="BC677" s="744"/>
      <c r="BD677" s="744"/>
      <c r="BE677" s="744"/>
      <c r="BF677" s="744"/>
      <c r="BG677" s="744"/>
      <c r="BH677" s="744"/>
    </row>
    <row r="678" spans="1:60" s="745" customFormat="1" ht="31.5" customHeight="1" x14ac:dyDescent="0.25">
      <c r="A678" s="1111" t="s">
        <v>16479</v>
      </c>
      <c r="B678" s="1148" t="s">
        <v>16486</v>
      </c>
      <c r="C678" s="882" t="s">
        <v>41</v>
      </c>
      <c r="D678" s="1010"/>
      <c r="E678" s="42">
        <v>0</v>
      </c>
      <c r="F678" s="494">
        <f t="shared" si="11"/>
        <v>3342751.8899999987</v>
      </c>
      <c r="G678" s="279"/>
      <c r="H678" s="744"/>
      <c r="I678" s="744"/>
      <c r="J678" s="744"/>
      <c r="K678" s="744"/>
      <c r="L678" s="744"/>
      <c r="M678" s="744"/>
      <c r="N678" s="744"/>
      <c r="O678" s="744"/>
      <c r="P678" s="744"/>
      <c r="Q678" s="744"/>
      <c r="R678" s="744"/>
      <c r="S678" s="744"/>
      <c r="T678" s="744"/>
      <c r="U678" s="744"/>
      <c r="V678" s="744"/>
      <c r="W678" s="744"/>
      <c r="X678" s="744"/>
      <c r="Y678" s="744"/>
      <c r="Z678" s="744"/>
      <c r="AA678" s="744"/>
      <c r="AB678" s="744"/>
      <c r="AC678" s="744"/>
      <c r="AD678" s="744"/>
      <c r="AE678" s="744"/>
      <c r="AF678" s="744"/>
      <c r="AG678" s="744"/>
      <c r="AH678" s="744"/>
      <c r="AI678" s="744"/>
      <c r="AJ678" s="744"/>
      <c r="AK678" s="744"/>
      <c r="AL678" s="744"/>
      <c r="AM678" s="744"/>
      <c r="AN678" s="744"/>
      <c r="AO678" s="744"/>
      <c r="AP678" s="744"/>
      <c r="AQ678" s="744"/>
      <c r="AR678" s="744"/>
      <c r="AS678" s="744"/>
      <c r="AT678" s="744"/>
      <c r="AU678" s="744"/>
      <c r="AV678" s="744"/>
      <c r="AW678" s="744"/>
      <c r="AX678" s="744"/>
      <c r="AY678" s="744"/>
      <c r="AZ678" s="744"/>
      <c r="BA678" s="744"/>
      <c r="BB678" s="744"/>
      <c r="BC678" s="744"/>
      <c r="BD678" s="744"/>
      <c r="BE678" s="744"/>
      <c r="BF678" s="744"/>
      <c r="BG678" s="744"/>
      <c r="BH678" s="744"/>
    </row>
    <row r="679" spans="1:60" s="745" customFormat="1" ht="45.75" customHeight="1" x14ac:dyDescent="0.25">
      <c r="A679" s="1111" t="s">
        <v>16479</v>
      </c>
      <c r="B679" s="1148" t="s">
        <v>16487</v>
      </c>
      <c r="C679" s="882" t="s">
        <v>16480</v>
      </c>
      <c r="D679" s="1010"/>
      <c r="E679" s="836">
        <v>28500</v>
      </c>
      <c r="F679" s="494">
        <f t="shared" si="11"/>
        <v>3314251.8899999987</v>
      </c>
      <c r="G679" s="279"/>
      <c r="H679" s="744"/>
      <c r="I679" s="744"/>
      <c r="J679" s="744"/>
      <c r="K679" s="744"/>
      <c r="L679" s="744"/>
      <c r="M679" s="744"/>
      <c r="N679" s="744"/>
      <c r="O679" s="744"/>
      <c r="P679" s="744"/>
      <c r="Q679" s="744"/>
      <c r="R679" s="744"/>
      <c r="S679" s="744"/>
      <c r="T679" s="744"/>
      <c r="U679" s="744"/>
      <c r="V679" s="744"/>
      <c r="W679" s="744"/>
      <c r="X679" s="744"/>
      <c r="Y679" s="744"/>
      <c r="Z679" s="744"/>
      <c r="AA679" s="744"/>
      <c r="AB679" s="744"/>
      <c r="AC679" s="744"/>
      <c r="AD679" s="744"/>
      <c r="AE679" s="744"/>
      <c r="AF679" s="744"/>
      <c r="AG679" s="744"/>
      <c r="AH679" s="744"/>
      <c r="AI679" s="744"/>
      <c r="AJ679" s="744"/>
      <c r="AK679" s="744"/>
      <c r="AL679" s="744"/>
      <c r="AM679" s="744"/>
      <c r="AN679" s="744"/>
      <c r="AO679" s="744"/>
      <c r="AP679" s="744"/>
      <c r="AQ679" s="744"/>
      <c r="AR679" s="744"/>
      <c r="AS679" s="744"/>
      <c r="AT679" s="744"/>
      <c r="AU679" s="744"/>
      <c r="AV679" s="744"/>
      <c r="AW679" s="744"/>
      <c r="AX679" s="744"/>
      <c r="AY679" s="744"/>
      <c r="AZ679" s="744"/>
      <c r="BA679" s="744"/>
      <c r="BB679" s="744"/>
      <c r="BC679" s="744"/>
      <c r="BD679" s="744"/>
      <c r="BE679" s="744"/>
      <c r="BF679" s="744"/>
      <c r="BG679" s="744"/>
      <c r="BH679" s="744"/>
    </row>
    <row r="680" spans="1:60" s="745" customFormat="1" ht="39.75" customHeight="1" x14ac:dyDescent="0.25">
      <c r="A680" s="1111" t="s">
        <v>16479</v>
      </c>
      <c r="B680" s="1148" t="s">
        <v>16488</v>
      </c>
      <c r="C680" s="882" t="s">
        <v>16481</v>
      </c>
      <c r="D680" s="1010"/>
      <c r="E680" s="836">
        <v>18823.12</v>
      </c>
      <c r="F680" s="494">
        <f t="shared" si="11"/>
        <v>3295428.7699999986</v>
      </c>
      <c r="G680" s="279"/>
      <c r="H680" s="744"/>
      <c r="I680" s="744"/>
      <c r="J680" s="744"/>
      <c r="K680" s="744"/>
      <c r="L680" s="744"/>
      <c r="M680" s="744"/>
      <c r="N680" s="744"/>
      <c r="O680" s="744"/>
      <c r="P680" s="744"/>
      <c r="Q680" s="744"/>
      <c r="R680" s="744"/>
      <c r="S680" s="744"/>
      <c r="T680" s="744"/>
      <c r="U680" s="744"/>
      <c r="V680" s="744"/>
      <c r="W680" s="744"/>
      <c r="X680" s="744"/>
      <c r="Y680" s="744"/>
      <c r="Z680" s="744"/>
      <c r="AA680" s="744"/>
      <c r="AB680" s="744"/>
      <c r="AC680" s="744"/>
      <c r="AD680" s="744"/>
      <c r="AE680" s="744"/>
      <c r="AF680" s="744"/>
      <c r="AG680" s="744"/>
      <c r="AH680" s="744"/>
      <c r="AI680" s="744"/>
      <c r="AJ680" s="744"/>
      <c r="AK680" s="744"/>
      <c r="AL680" s="744"/>
      <c r="AM680" s="744"/>
      <c r="AN680" s="744"/>
      <c r="AO680" s="744"/>
      <c r="AP680" s="744"/>
      <c r="AQ680" s="744"/>
      <c r="AR680" s="744"/>
      <c r="AS680" s="744"/>
      <c r="AT680" s="744"/>
      <c r="AU680" s="744"/>
      <c r="AV680" s="744"/>
      <c r="AW680" s="744"/>
      <c r="AX680" s="744"/>
      <c r="AY680" s="744"/>
      <c r="AZ680" s="744"/>
      <c r="BA680" s="744"/>
      <c r="BB680" s="744"/>
      <c r="BC680" s="744"/>
      <c r="BD680" s="744"/>
      <c r="BE680" s="744"/>
      <c r="BF680" s="744"/>
      <c r="BG680" s="744"/>
      <c r="BH680" s="744"/>
    </row>
    <row r="681" spans="1:60" s="745" customFormat="1" ht="48" customHeight="1" x14ac:dyDescent="0.25">
      <c r="A681" s="1111" t="s">
        <v>16479</v>
      </c>
      <c r="B681" s="1148" t="s">
        <v>16489</v>
      </c>
      <c r="C681" s="882" t="s">
        <v>16482</v>
      </c>
      <c r="D681" s="1010"/>
      <c r="E681" s="836">
        <v>111920.9</v>
      </c>
      <c r="F681" s="494">
        <f t="shared" si="11"/>
        <v>3183507.8699999987</v>
      </c>
      <c r="G681" s="279"/>
      <c r="H681" s="744"/>
      <c r="I681" s="744"/>
      <c r="J681" s="744"/>
      <c r="K681" s="744"/>
      <c r="L681" s="744"/>
      <c r="M681" s="744"/>
      <c r="N681" s="744"/>
      <c r="O681" s="744"/>
      <c r="P681" s="744"/>
      <c r="Q681" s="744"/>
      <c r="R681" s="744"/>
      <c r="S681" s="744"/>
      <c r="T681" s="744"/>
      <c r="U681" s="744"/>
      <c r="V681" s="744"/>
      <c r="W681" s="744"/>
      <c r="X681" s="744"/>
      <c r="Y681" s="744"/>
      <c r="Z681" s="744"/>
      <c r="AA681" s="744"/>
      <c r="AB681" s="744"/>
      <c r="AC681" s="744"/>
      <c r="AD681" s="744"/>
      <c r="AE681" s="744"/>
      <c r="AF681" s="744"/>
      <c r="AG681" s="744"/>
      <c r="AH681" s="744"/>
      <c r="AI681" s="744"/>
      <c r="AJ681" s="744"/>
      <c r="AK681" s="744"/>
      <c r="AL681" s="744"/>
      <c r="AM681" s="744"/>
      <c r="AN681" s="744"/>
      <c r="AO681" s="744"/>
      <c r="AP681" s="744"/>
      <c r="AQ681" s="744"/>
      <c r="AR681" s="744"/>
      <c r="AS681" s="744"/>
      <c r="AT681" s="744"/>
      <c r="AU681" s="744"/>
      <c r="AV681" s="744"/>
      <c r="AW681" s="744"/>
      <c r="AX681" s="744"/>
      <c r="AY681" s="744"/>
      <c r="AZ681" s="744"/>
      <c r="BA681" s="744"/>
      <c r="BB681" s="744"/>
      <c r="BC681" s="744"/>
      <c r="BD681" s="744"/>
      <c r="BE681" s="744"/>
      <c r="BF681" s="744"/>
      <c r="BG681" s="744"/>
      <c r="BH681" s="744"/>
    </row>
    <row r="682" spans="1:60" s="745" customFormat="1" ht="30" customHeight="1" x14ac:dyDescent="0.25">
      <c r="A682" s="1111" t="s">
        <v>16479</v>
      </c>
      <c r="B682" s="1148" t="s">
        <v>16490</v>
      </c>
      <c r="C682" s="882" t="s">
        <v>16483</v>
      </c>
      <c r="D682" s="900"/>
      <c r="E682" s="836">
        <v>6456</v>
      </c>
      <c r="F682" s="494">
        <f t="shared" si="11"/>
        <v>3177051.8699999987</v>
      </c>
      <c r="G682" s="279"/>
      <c r="H682" s="744"/>
      <c r="I682" s="1117"/>
      <c r="J682" s="744"/>
      <c r="K682" s="744"/>
      <c r="L682" s="744"/>
      <c r="M682" s="744"/>
      <c r="N682" s="744"/>
      <c r="O682" s="744"/>
      <c r="P682" s="744"/>
      <c r="Q682" s="744"/>
      <c r="R682" s="744"/>
      <c r="S682" s="744"/>
      <c r="T682" s="744"/>
      <c r="U682" s="744"/>
      <c r="V682" s="744"/>
      <c r="W682" s="744"/>
      <c r="X682" s="744"/>
      <c r="Y682" s="744"/>
      <c r="Z682" s="744"/>
      <c r="AA682" s="744"/>
      <c r="AB682" s="744"/>
      <c r="AC682" s="744"/>
      <c r="AD682" s="744"/>
      <c r="AE682" s="744"/>
      <c r="AF682" s="744"/>
      <c r="AG682" s="744"/>
      <c r="AH682" s="744"/>
      <c r="AI682" s="744"/>
      <c r="AJ682" s="744"/>
      <c r="AK682" s="744"/>
      <c r="AL682" s="744"/>
      <c r="AM682" s="744"/>
      <c r="AN682" s="744"/>
      <c r="AO682" s="744"/>
      <c r="AP682" s="744"/>
      <c r="AQ682" s="744"/>
      <c r="AR682" s="744"/>
      <c r="AS682" s="744"/>
      <c r="AT682" s="744"/>
      <c r="AU682" s="744"/>
      <c r="AV682" s="744"/>
      <c r="AW682" s="744"/>
      <c r="AX682" s="744"/>
      <c r="AY682" s="744"/>
      <c r="AZ682" s="744"/>
      <c r="BA682" s="744"/>
      <c r="BB682" s="744"/>
      <c r="BC682" s="744"/>
      <c r="BD682" s="744"/>
      <c r="BE682" s="744"/>
      <c r="BF682" s="744"/>
      <c r="BG682" s="744"/>
      <c r="BH682" s="744"/>
    </row>
    <row r="683" spans="1:60" s="745" customFormat="1" ht="42" customHeight="1" x14ac:dyDescent="0.25">
      <c r="A683" s="1111" t="s">
        <v>16479</v>
      </c>
      <c r="B683" s="1148" t="s">
        <v>16491</v>
      </c>
      <c r="C683" s="882" t="s">
        <v>16484</v>
      </c>
      <c r="D683" s="1022"/>
      <c r="E683" s="836">
        <v>18507.2</v>
      </c>
      <c r="F683" s="494">
        <f t="shared" si="11"/>
        <v>3158544.6699999985</v>
      </c>
      <c r="G683" s="279"/>
      <c r="H683" s="744"/>
      <c r="I683" s="744"/>
      <c r="J683" s="744"/>
      <c r="K683" s="744"/>
      <c r="L683" s="744"/>
      <c r="M683" s="744"/>
      <c r="N683" s="744"/>
      <c r="O683" s="744"/>
      <c r="P683" s="744"/>
      <c r="Q683" s="744"/>
      <c r="R683" s="744"/>
      <c r="S683" s="744"/>
      <c r="T683" s="744"/>
      <c r="U683" s="744"/>
      <c r="V683" s="744"/>
      <c r="W683" s="744"/>
      <c r="X683" s="744"/>
      <c r="Y683" s="744"/>
      <c r="Z683" s="744"/>
      <c r="AA683" s="744"/>
      <c r="AB683" s="744"/>
      <c r="AC683" s="744"/>
      <c r="AD683" s="744"/>
      <c r="AE683" s="744"/>
      <c r="AF683" s="744"/>
      <c r="AG683" s="744"/>
      <c r="AH683" s="744"/>
      <c r="AI683" s="744"/>
      <c r="AJ683" s="744"/>
      <c r="AK683" s="744"/>
      <c r="AL683" s="744"/>
      <c r="AM683" s="744"/>
      <c r="AN683" s="744"/>
      <c r="AO683" s="744"/>
      <c r="AP683" s="744"/>
      <c r="AQ683" s="744"/>
      <c r="AR683" s="744"/>
      <c r="AS683" s="744"/>
      <c r="AT683" s="744"/>
      <c r="AU683" s="744"/>
      <c r="AV683" s="744"/>
      <c r="AW683" s="744"/>
      <c r="AX683" s="744"/>
      <c r="AY683" s="744"/>
      <c r="AZ683" s="744"/>
      <c r="BA683" s="744"/>
      <c r="BB683" s="744"/>
      <c r="BC683" s="744"/>
      <c r="BD683" s="744"/>
      <c r="BE683" s="744"/>
      <c r="BF683" s="744"/>
      <c r="BG683" s="744"/>
      <c r="BH683" s="744"/>
    </row>
    <row r="684" spans="1:60" s="745" customFormat="1" ht="32.25" customHeight="1" x14ac:dyDescent="0.25">
      <c r="A684" s="1111" t="s">
        <v>16479</v>
      </c>
      <c r="B684" s="1148" t="s">
        <v>16492</v>
      </c>
      <c r="C684" s="882" t="s">
        <v>16485</v>
      </c>
      <c r="D684" s="1022"/>
      <c r="E684" s="836">
        <v>16355.2</v>
      </c>
      <c r="F684" s="494">
        <f t="shared" si="11"/>
        <v>3142189.4699999983</v>
      </c>
      <c r="G684" s="279"/>
      <c r="H684" s="744"/>
      <c r="I684" s="744"/>
      <c r="J684" s="744"/>
      <c r="K684" s="744"/>
      <c r="L684" s="744"/>
      <c r="M684" s="744"/>
      <c r="N684" s="744"/>
      <c r="O684" s="744"/>
      <c r="P684" s="744"/>
      <c r="Q684" s="744"/>
      <c r="R684" s="744"/>
      <c r="S684" s="744"/>
      <c r="T684" s="744"/>
      <c r="U684" s="744"/>
      <c r="V684" s="744"/>
      <c r="W684" s="744"/>
      <c r="X684" s="744"/>
      <c r="Y684" s="744"/>
      <c r="Z684" s="744"/>
      <c r="AA684" s="744"/>
      <c r="AB684" s="744"/>
      <c r="AC684" s="744"/>
      <c r="AD684" s="744"/>
      <c r="AE684" s="744"/>
      <c r="AF684" s="744"/>
      <c r="AG684" s="744"/>
      <c r="AH684" s="744"/>
      <c r="AI684" s="744"/>
      <c r="AJ684" s="744"/>
      <c r="AK684" s="744"/>
      <c r="AL684" s="744"/>
      <c r="AM684" s="744"/>
      <c r="AN684" s="744"/>
      <c r="AO684" s="744"/>
      <c r="AP684" s="744"/>
      <c r="AQ684" s="744"/>
      <c r="AR684" s="744"/>
      <c r="AS684" s="744"/>
      <c r="AT684" s="744"/>
      <c r="AU684" s="744"/>
      <c r="AV684" s="744"/>
      <c r="AW684" s="744"/>
      <c r="AX684" s="744"/>
      <c r="AY684" s="744"/>
      <c r="AZ684" s="744"/>
      <c r="BA684" s="744"/>
      <c r="BB684" s="744"/>
      <c r="BC684" s="744"/>
      <c r="BD684" s="744"/>
      <c r="BE684" s="744"/>
      <c r="BF684" s="744"/>
      <c r="BG684" s="744"/>
      <c r="BH684" s="744"/>
    </row>
    <row r="685" spans="1:60" s="745" customFormat="1" ht="51.75" customHeight="1" x14ac:dyDescent="0.25">
      <c r="A685" s="1111">
        <v>44706</v>
      </c>
      <c r="B685" s="1148" t="s">
        <v>16588</v>
      </c>
      <c r="C685" s="882" t="s">
        <v>16579</v>
      </c>
      <c r="D685" s="1022"/>
      <c r="E685" s="836">
        <v>109800</v>
      </c>
      <c r="F685" s="494">
        <f t="shared" si="11"/>
        <v>3032389.4699999983</v>
      </c>
      <c r="G685" s="279"/>
      <c r="H685" s="744"/>
      <c r="I685" s="744"/>
      <c r="J685" s="744"/>
      <c r="K685" s="744"/>
      <c r="L685" s="744"/>
      <c r="M685" s="744"/>
      <c r="N685" s="744"/>
      <c r="O685" s="744"/>
      <c r="P685" s="744"/>
      <c r="Q685" s="744"/>
      <c r="R685" s="744"/>
      <c r="S685" s="744"/>
      <c r="T685" s="744"/>
      <c r="U685" s="744"/>
      <c r="V685" s="744"/>
      <c r="W685" s="744"/>
      <c r="X685" s="744"/>
      <c r="Y685" s="744"/>
      <c r="Z685" s="744"/>
      <c r="AA685" s="744"/>
      <c r="AB685" s="744"/>
      <c r="AC685" s="744"/>
      <c r="AD685" s="744"/>
      <c r="AE685" s="744"/>
      <c r="AF685" s="744"/>
      <c r="AG685" s="744"/>
      <c r="AH685" s="744"/>
      <c r="AI685" s="744"/>
      <c r="AJ685" s="744"/>
      <c r="AK685" s="744"/>
      <c r="AL685" s="744"/>
      <c r="AM685" s="744"/>
      <c r="AN685" s="744"/>
      <c r="AO685" s="744"/>
      <c r="AP685" s="744"/>
      <c r="AQ685" s="744"/>
      <c r="AR685" s="744"/>
      <c r="AS685" s="744"/>
      <c r="AT685" s="744"/>
      <c r="AU685" s="744"/>
      <c r="AV685" s="744"/>
      <c r="AW685" s="744"/>
      <c r="AX685" s="744"/>
      <c r="AY685" s="744"/>
      <c r="AZ685" s="744"/>
      <c r="BA685" s="744"/>
      <c r="BB685" s="744"/>
      <c r="BC685" s="744"/>
      <c r="BD685" s="744"/>
      <c r="BE685" s="744"/>
      <c r="BF685" s="744"/>
      <c r="BG685" s="744"/>
      <c r="BH685" s="744"/>
    </row>
    <row r="686" spans="1:60" s="745" customFormat="1" ht="43.5" customHeight="1" x14ac:dyDescent="0.25">
      <c r="A686" s="1111">
        <v>44706</v>
      </c>
      <c r="B686" s="1148" t="s">
        <v>16589</v>
      </c>
      <c r="C686" s="882" t="s">
        <v>16580</v>
      </c>
      <c r="D686" s="1022"/>
      <c r="E686" s="836">
        <v>34200</v>
      </c>
      <c r="F686" s="494">
        <f t="shared" si="11"/>
        <v>2998189.4699999983</v>
      </c>
      <c r="G686" s="279"/>
      <c r="H686" s="744"/>
      <c r="I686" s="744"/>
      <c r="J686" s="744"/>
      <c r="K686" s="744"/>
      <c r="L686" s="744"/>
      <c r="M686" s="744"/>
      <c r="N686" s="744"/>
      <c r="O686" s="744"/>
      <c r="P686" s="744"/>
      <c r="Q686" s="744"/>
      <c r="R686" s="744"/>
      <c r="S686" s="744"/>
      <c r="T686" s="744"/>
      <c r="U686" s="744"/>
      <c r="V686" s="744"/>
      <c r="W686" s="744"/>
      <c r="X686" s="744"/>
      <c r="Y686" s="744"/>
      <c r="Z686" s="744"/>
      <c r="AA686" s="744"/>
      <c r="AB686" s="744"/>
      <c r="AC686" s="744"/>
      <c r="AD686" s="744"/>
      <c r="AE686" s="744"/>
      <c r="AF686" s="744"/>
      <c r="AG686" s="744"/>
      <c r="AH686" s="744"/>
      <c r="AI686" s="744"/>
      <c r="AJ686" s="744"/>
      <c r="AK686" s="744"/>
      <c r="AL686" s="744"/>
      <c r="AM686" s="744"/>
      <c r="AN686" s="744"/>
      <c r="AO686" s="744"/>
      <c r="AP686" s="744"/>
      <c r="AQ686" s="744"/>
      <c r="AR686" s="744"/>
      <c r="AS686" s="744"/>
      <c r="AT686" s="744"/>
      <c r="AU686" s="744"/>
      <c r="AV686" s="744"/>
      <c r="AW686" s="744"/>
      <c r="AX686" s="744"/>
      <c r="AY686" s="744"/>
      <c r="AZ686" s="744"/>
      <c r="BA686" s="744"/>
      <c r="BB686" s="744"/>
      <c r="BC686" s="744"/>
      <c r="BD686" s="744"/>
      <c r="BE686" s="744"/>
      <c r="BF686" s="744"/>
      <c r="BG686" s="744"/>
      <c r="BH686" s="744"/>
    </row>
    <row r="687" spans="1:60" s="745" customFormat="1" ht="38.25" customHeight="1" x14ac:dyDescent="0.25">
      <c r="A687" s="1111">
        <v>44706</v>
      </c>
      <c r="B687" s="1148" t="s">
        <v>16590</v>
      </c>
      <c r="C687" s="882" t="s">
        <v>16581</v>
      </c>
      <c r="D687" s="794"/>
      <c r="E687" s="836">
        <v>97200</v>
      </c>
      <c r="F687" s="494">
        <f t="shared" si="11"/>
        <v>2900989.4699999983</v>
      </c>
      <c r="G687" s="279"/>
      <c r="H687" s="744"/>
      <c r="I687" s="744"/>
      <c r="J687" s="744"/>
      <c r="K687" s="744"/>
      <c r="L687" s="744"/>
      <c r="M687" s="744"/>
      <c r="N687" s="744"/>
      <c r="O687" s="744"/>
      <c r="P687" s="744"/>
      <c r="Q687" s="744"/>
      <c r="R687" s="744"/>
      <c r="S687" s="744"/>
      <c r="T687" s="744"/>
      <c r="U687" s="744"/>
      <c r="V687" s="744"/>
      <c r="W687" s="744"/>
      <c r="X687" s="744"/>
      <c r="Y687" s="744"/>
      <c r="Z687" s="744"/>
      <c r="AA687" s="744"/>
      <c r="AB687" s="744"/>
      <c r="AC687" s="744"/>
      <c r="AD687" s="744"/>
      <c r="AE687" s="744"/>
      <c r="AF687" s="744"/>
      <c r="AG687" s="744"/>
      <c r="AH687" s="744"/>
      <c r="AI687" s="744"/>
      <c r="AJ687" s="744"/>
      <c r="AK687" s="744"/>
      <c r="AL687" s="744"/>
      <c r="AM687" s="744"/>
      <c r="AN687" s="744"/>
      <c r="AO687" s="744"/>
      <c r="AP687" s="744"/>
      <c r="AQ687" s="744"/>
      <c r="AR687" s="744"/>
      <c r="AS687" s="744"/>
      <c r="AT687" s="744"/>
      <c r="AU687" s="744"/>
      <c r="AV687" s="744"/>
      <c r="AW687" s="744"/>
      <c r="AX687" s="744"/>
      <c r="AY687" s="744"/>
      <c r="AZ687" s="744"/>
      <c r="BA687" s="744"/>
      <c r="BB687" s="744"/>
      <c r="BC687" s="744"/>
      <c r="BD687" s="744"/>
      <c r="BE687" s="744"/>
      <c r="BF687" s="744"/>
      <c r="BG687" s="744"/>
      <c r="BH687" s="744"/>
    </row>
    <row r="688" spans="1:60" s="745" customFormat="1" ht="39" customHeight="1" x14ac:dyDescent="0.25">
      <c r="A688" s="1111">
        <v>44706</v>
      </c>
      <c r="B688" s="1148" t="s">
        <v>16591</v>
      </c>
      <c r="C688" s="882" t="s">
        <v>16582</v>
      </c>
      <c r="D688" s="794"/>
      <c r="E688" s="836">
        <v>112980</v>
      </c>
      <c r="F688" s="494">
        <f t="shared" si="11"/>
        <v>2788009.4699999983</v>
      </c>
      <c r="G688" s="279"/>
      <c r="H688" s="744"/>
      <c r="I688" s="744"/>
      <c r="J688" s="744"/>
      <c r="K688" s="744"/>
      <c r="L688" s="744"/>
      <c r="M688" s="744"/>
      <c r="N688" s="744"/>
      <c r="O688" s="744"/>
      <c r="P688" s="744"/>
      <c r="Q688" s="744"/>
      <c r="R688" s="744"/>
      <c r="S688" s="744"/>
      <c r="T688" s="744"/>
      <c r="U688" s="744"/>
      <c r="V688" s="744"/>
      <c r="W688" s="744"/>
      <c r="X688" s="744"/>
      <c r="Y688" s="744"/>
      <c r="Z688" s="744"/>
      <c r="AA688" s="744"/>
      <c r="AB688" s="744"/>
      <c r="AC688" s="744"/>
      <c r="AD688" s="744"/>
      <c r="AE688" s="744"/>
      <c r="AF688" s="744"/>
      <c r="AG688" s="744"/>
      <c r="AH688" s="744"/>
      <c r="AI688" s="744"/>
      <c r="AJ688" s="744"/>
      <c r="AK688" s="744"/>
      <c r="AL688" s="744"/>
      <c r="AM688" s="744"/>
      <c r="AN688" s="744"/>
      <c r="AO688" s="744"/>
      <c r="AP688" s="744"/>
      <c r="AQ688" s="744"/>
      <c r="AR688" s="744"/>
      <c r="AS688" s="744"/>
      <c r="AT688" s="744"/>
      <c r="AU688" s="744"/>
      <c r="AV688" s="744"/>
      <c r="AW688" s="744"/>
      <c r="AX688" s="744"/>
      <c r="AY688" s="744"/>
      <c r="AZ688" s="744"/>
      <c r="BA688" s="744"/>
      <c r="BB688" s="744"/>
      <c r="BC688" s="744"/>
      <c r="BD688" s="744"/>
      <c r="BE688" s="744"/>
      <c r="BF688" s="744"/>
      <c r="BG688" s="744"/>
      <c r="BH688" s="744"/>
    </row>
    <row r="689" spans="1:60" s="745" customFormat="1" ht="33.75" customHeight="1" x14ac:dyDescent="0.25">
      <c r="A689" s="1111">
        <v>44706</v>
      </c>
      <c r="B689" s="1148" t="s">
        <v>16592</v>
      </c>
      <c r="C689" s="882" t="s">
        <v>16583</v>
      </c>
      <c r="D689" s="1022"/>
      <c r="E689" s="776">
        <v>32280</v>
      </c>
      <c r="F689" s="494">
        <f t="shared" si="11"/>
        <v>2755729.4699999983</v>
      </c>
      <c r="G689" s="279"/>
      <c r="H689" s="744"/>
      <c r="I689" s="744"/>
      <c r="J689" s="744"/>
      <c r="K689" s="744"/>
      <c r="L689" s="744"/>
      <c r="M689" s="744"/>
      <c r="N689" s="744"/>
      <c r="O689" s="744"/>
      <c r="P689" s="744"/>
      <c r="Q689" s="744"/>
      <c r="R689" s="744"/>
      <c r="S689" s="744"/>
      <c r="T689" s="744"/>
      <c r="U689" s="744"/>
      <c r="V689" s="744"/>
      <c r="W689" s="744"/>
      <c r="X689" s="744"/>
      <c r="Y689" s="744"/>
      <c r="Z689" s="744"/>
      <c r="AA689" s="744"/>
      <c r="AB689" s="744"/>
      <c r="AC689" s="744"/>
      <c r="AD689" s="744"/>
      <c r="AE689" s="744"/>
      <c r="AF689" s="744"/>
      <c r="AG689" s="744"/>
      <c r="AH689" s="744"/>
      <c r="AI689" s="744"/>
      <c r="AJ689" s="744"/>
      <c r="AK689" s="744"/>
      <c r="AL689" s="744"/>
      <c r="AM689" s="744"/>
      <c r="AN689" s="744"/>
      <c r="AO689" s="744"/>
      <c r="AP689" s="744"/>
      <c r="AQ689" s="744"/>
      <c r="AR689" s="744"/>
      <c r="AS689" s="744"/>
      <c r="AT689" s="744"/>
      <c r="AU689" s="744"/>
      <c r="AV689" s="744"/>
      <c r="AW689" s="744"/>
      <c r="AX689" s="744"/>
      <c r="AY689" s="744"/>
      <c r="AZ689" s="744"/>
      <c r="BA689" s="744"/>
      <c r="BB689" s="744"/>
      <c r="BC689" s="744"/>
      <c r="BD689" s="744"/>
      <c r="BE689" s="744"/>
      <c r="BF689" s="744"/>
      <c r="BG689" s="744"/>
      <c r="BH689" s="744"/>
    </row>
    <row r="690" spans="1:60" s="745" customFormat="1" ht="39.75" customHeight="1" x14ac:dyDescent="0.25">
      <c r="A690" s="1111">
        <v>44706</v>
      </c>
      <c r="B690" s="1148" t="s">
        <v>16593</v>
      </c>
      <c r="C690" s="882" t="s">
        <v>16584</v>
      </c>
      <c r="D690" s="1022"/>
      <c r="E690" s="776">
        <v>263064</v>
      </c>
      <c r="F690" s="494">
        <f t="shared" si="11"/>
        <v>2492665.4699999983</v>
      </c>
      <c r="G690" s="279"/>
      <c r="H690" s="744"/>
      <c r="I690" s="744"/>
      <c r="J690" s="744"/>
      <c r="K690" s="744"/>
      <c r="L690" s="744"/>
      <c r="M690" s="744"/>
      <c r="N690" s="744"/>
      <c r="O690" s="744"/>
      <c r="P690" s="744"/>
      <c r="Q690" s="744"/>
      <c r="R690" s="744"/>
      <c r="S690" s="744"/>
      <c r="T690" s="744"/>
      <c r="U690" s="744"/>
      <c r="V690" s="744"/>
      <c r="W690" s="744"/>
      <c r="X690" s="744"/>
      <c r="Y690" s="744"/>
      <c r="Z690" s="744"/>
      <c r="AA690" s="744"/>
      <c r="AB690" s="744"/>
      <c r="AC690" s="744"/>
      <c r="AD690" s="744"/>
      <c r="AE690" s="744"/>
      <c r="AF690" s="744"/>
      <c r="AG690" s="744"/>
      <c r="AH690" s="744"/>
      <c r="AI690" s="744"/>
      <c r="AJ690" s="744"/>
      <c r="AK690" s="744"/>
      <c r="AL690" s="744"/>
      <c r="AM690" s="744"/>
      <c r="AN690" s="744"/>
      <c r="AO690" s="744"/>
      <c r="AP690" s="744"/>
      <c r="AQ690" s="744"/>
      <c r="AR690" s="744"/>
      <c r="AS690" s="744"/>
      <c r="AT690" s="744"/>
      <c r="AU690" s="744"/>
      <c r="AV690" s="744"/>
      <c r="AW690" s="744"/>
      <c r="AX690" s="744"/>
      <c r="AY690" s="744"/>
      <c r="AZ690" s="744"/>
      <c r="BA690" s="744"/>
      <c r="BB690" s="744"/>
      <c r="BC690" s="744"/>
      <c r="BD690" s="744"/>
      <c r="BE690" s="744"/>
      <c r="BF690" s="744"/>
      <c r="BG690" s="744"/>
      <c r="BH690" s="744"/>
    </row>
    <row r="691" spans="1:60" s="745" customFormat="1" ht="49.5" customHeight="1" x14ac:dyDescent="0.25">
      <c r="A691" s="1111">
        <v>44706</v>
      </c>
      <c r="B691" s="1148" t="s">
        <v>16594</v>
      </c>
      <c r="C691" s="882" t="s">
        <v>16585</v>
      </c>
      <c r="D691" s="1022"/>
      <c r="E691" s="776">
        <v>85234</v>
      </c>
      <c r="F691" s="494">
        <f t="shared" si="11"/>
        <v>2407431.4699999983</v>
      </c>
      <c r="G691" s="279"/>
      <c r="H691" s="744"/>
      <c r="I691" s="744"/>
      <c r="J691" s="744"/>
      <c r="K691" s="744"/>
      <c r="L691" s="744"/>
      <c r="M691" s="744"/>
      <c r="N691" s="744"/>
      <c r="O691" s="744"/>
      <c r="P691" s="744"/>
      <c r="Q691" s="744"/>
      <c r="R691" s="744"/>
      <c r="S691" s="744"/>
      <c r="T691" s="744"/>
      <c r="U691" s="744"/>
      <c r="V691" s="744"/>
      <c r="W691" s="744"/>
      <c r="X691" s="744"/>
      <c r="Y691" s="744"/>
      <c r="Z691" s="744"/>
      <c r="AA691" s="744"/>
      <c r="AB691" s="744"/>
      <c r="AC691" s="744"/>
      <c r="AD691" s="744"/>
      <c r="AE691" s="744"/>
      <c r="AF691" s="744"/>
      <c r="AG691" s="744"/>
      <c r="AH691" s="744"/>
      <c r="AI691" s="744"/>
      <c r="AJ691" s="744"/>
      <c r="AK691" s="744"/>
      <c r="AL691" s="744"/>
      <c r="AM691" s="744"/>
      <c r="AN691" s="744"/>
      <c r="AO691" s="744"/>
      <c r="AP691" s="744"/>
      <c r="AQ691" s="744"/>
      <c r="AR691" s="744"/>
      <c r="AS691" s="744"/>
      <c r="AT691" s="744"/>
      <c r="AU691" s="744"/>
      <c r="AV691" s="744"/>
      <c r="AW691" s="744"/>
      <c r="AX691" s="744"/>
      <c r="AY691" s="744"/>
      <c r="AZ691" s="744"/>
      <c r="BA691" s="744"/>
      <c r="BB691" s="744"/>
      <c r="BC691" s="744"/>
      <c r="BD691" s="744"/>
      <c r="BE691" s="744"/>
      <c r="BF691" s="744"/>
      <c r="BG691" s="744"/>
      <c r="BH691" s="744"/>
    </row>
    <row r="692" spans="1:60" s="235" customFormat="1" ht="28.5" customHeight="1" x14ac:dyDescent="0.25">
      <c r="A692" s="1111">
        <v>44706</v>
      </c>
      <c r="B692" s="1148" t="s">
        <v>16595</v>
      </c>
      <c r="C692" s="882" t="s">
        <v>16586</v>
      </c>
      <c r="D692" s="1022"/>
      <c r="E692" s="776">
        <v>56115.8</v>
      </c>
      <c r="F692" s="494">
        <f t="shared" si="11"/>
        <v>2351315.6699999985</v>
      </c>
      <c r="G692" s="1118"/>
      <c r="H692" s="279"/>
      <c r="I692" s="279"/>
      <c r="J692" s="279"/>
      <c r="K692" s="279"/>
      <c r="L692" s="279"/>
      <c r="M692" s="279"/>
      <c r="N692" s="279"/>
      <c r="O692" s="279"/>
      <c r="P692" s="279"/>
      <c r="Q692" s="279"/>
      <c r="R692" s="279"/>
      <c r="S692" s="279"/>
      <c r="T692" s="279"/>
      <c r="U692" s="279"/>
      <c r="V692" s="279"/>
      <c r="W692" s="279"/>
      <c r="X692" s="279"/>
      <c r="Y692" s="279"/>
      <c r="Z692" s="279"/>
      <c r="AA692" s="279"/>
      <c r="AB692" s="279"/>
      <c r="AC692" s="279"/>
      <c r="AD692" s="279"/>
      <c r="AE692" s="279"/>
      <c r="AF692" s="279"/>
      <c r="AG692" s="279"/>
      <c r="AH692" s="279"/>
      <c r="AI692" s="279"/>
      <c r="AJ692" s="279"/>
      <c r="AK692" s="279"/>
      <c r="AL692" s="279"/>
      <c r="AM692" s="279"/>
      <c r="AN692" s="279"/>
      <c r="AO692" s="279"/>
      <c r="AP692" s="279"/>
      <c r="AQ692" s="279"/>
      <c r="AR692" s="279"/>
      <c r="AS692" s="279"/>
      <c r="AT692" s="279"/>
      <c r="AU692" s="279"/>
      <c r="AV692" s="279"/>
      <c r="AW692" s="279"/>
      <c r="AX692" s="279"/>
      <c r="AY692" s="279"/>
      <c r="AZ692" s="279"/>
      <c r="BA692" s="279"/>
      <c r="BB692" s="279"/>
      <c r="BC692" s="279"/>
      <c r="BD692" s="279"/>
      <c r="BE692" s="279"/>
      <c r="BF692" s="279"/>
      <c r="BG692" s="279"/>
      <c r="BH692" s="279"/>
    </row>
    <row r="693" spans="1:60" s="235" customFormat="1" ht="30.75" customHeight="1" x14ac:dyDescent="0.25">
      <c r="A693" s="1147">
        <v>44706</v>
      </c>
      <c r="B693" s="1149" t="s">
        <v>16596</v>
      </c>
      <c r="C693" s="946" t="s">
        <v>16587</v>
      </c>
      <c r="D693" s="1023"/>
      <c r="E693" s="947">
        <v>26103</v>
      </c>
      <c r="F693" s="494">
        <f t="shared" si="11"/>
        <v>2325212.6699999985</v>
      </c>
      <c r="G693" s="1118"/>
      <c r="H693" s="279"/>
      <c r="I693" s="279"/>
      <c r="J693" s="279"/>
      <c r="K693" s="279"/>
      <c r="L693" s="279"/>
      <c r="M693" s="279"/>
      <c r="N693" s="279"/>
      <c r="O693" s="279"/>
      <c r="P693" s="279"/>
      <c r="Q693" s="279"/>
      <c r="R693" s="279"/>
      <c r="S693" s="279"/>
      <c r="T693" s="279"/>
      <c r="U693" s="279"/>
      <c r="V693" s="279"/>
      <c r="W693" s="279"/>
      <c r="X693" s="279"/>
      <c r="Y693" s="279"/>
      <c r="Z693" s="279"/>
      <c r="AA693" s="279"/>
      <c r="AB693" s="279"/>
      <c r="AC693" s="279"/>
      <c r="AD693" s="279"/>
      <c r="AE693" s="279"/>
      <c r="AF693" s="279"/>
      <c r="AG693" s="279"/>
      <c r="AH693" s="279"/>
      <c r="AI693" s="279"/>
      <c r="AJ693" s="279"/>
      <c r="AK693" s="279"/>
      <c r="AL693" s="279"/>
      <c r="AM693" s="279"/>
      <c r="AN693" s="279"/>
      <c r="AO693" s="279"/>
      <c r="AP693" s="279"/>
      <c r="AQ693" s="279"/>
      <c r="AR693" s="279"/>
      <c r="AS693" s="279"/>
      <c r="AT693" s="279"/>
      <c r="AU693" s="279"/>
      <c r="AV693" s="279"/>
      <c r="AW693" s="279"/>
      <c r="AX693" s="279"/>
      <c r="AY693" s="279"/>
      <c r="AZ693" s="279"/>
      <c r="BA693" s="279"/>
      <c r="BB693" s="279"/>
      <c r="BC693" s="279"/>
      <c r="BD693" s="279"/>
      <c r="BE693" s="279"/>
      <c r="BF693" s="279"/>
      <c r="BG693" s="279"/>
      <c r="BH693" s="279"/>
    </row>
    <row r="694" spans="1:60" s="235" customFormat="1" ht="36.75" customHeight="1" x14ac:dyDescent="0.25">
      <c r="A694" s="1147">
        <v>44707</v>
      </c>
      <c r="B694" s="1148" t="s">
        <v>16627</v>
      </c>
      <c r="C694" s="882" t="s">
        <v>16640</v>
      </c>
      <c r="D694" s="1022"/>
      <c r="E694" s="836">
        <v>118254.5</v>
      </c>
      <c r="F694" s="494">
        <f t="shared" si="11"/>
        <v>2206958.1699999985</v>
      </c>
      <c r="G694" s="1118"/>
      <c r="H694" s="279"/>
      <c r="I694" s="279"/>
      <c r="J694" s="279"/>
      <c r="K694" s="279"/>
      <c r="L694" s="279"/>
      <c r="M694" s="279"/>
      <c r="N694" s="279"/>
      <c r="O694" s="279"/>
      <c r="P694" s="279"/>
      <c r="Q694" s="279"/>
      <c r="R694" s="279"/>
      <c r="S694" s="279"/>
      <c r="T694" s="279"/>
      <c r="U694" s="279"/>
      <c r="V694" s="279"/>
      <c r="W694" s="279"/>
      <c r="X694" s="279"/>
      <c r="Y694" s="279"/>
      <c r="Z694" s="279"/>
      <c r="AA694" s="279"/>
      <c r="AB694" s="279"/>
      <c r="AC694" s="279"/>
      <c r="AD694" s="279"/>
      <c r="AE694" s="279"/>
      <c r="AF694" s="279"/>
      <c r="AG694" s="279"/>
      <c r="AH694" s="279"/>
      <c r="AI694" s="279"/>
      <c r="AJ694" s="279"/>
      <c r="AK694" s="279"/>
      <c r="AL694" s="279"/>
      <c r="AM694" s="279"/>
      <c r="AN694" s="279"/>
      <c r="AO694" s="279"/>
      <c r="AP694" s="279"/>
      <c r="AQ694" s="279"/>
      <c r="AR694" s="279"/>
      <c r="AS694" s="279"/>
      <c r="AT694" s="279"/>
      <c r="AU694" s="279"/>
      <c r="AV694" s="279"/>
      <c r="AW694" s="279"/>
      <c r="AX694" s="279"/>
      <c r="AY694" s="279"/>
      <c r="AZ694" s="279"/>
      <c r="BA694" s="279"/>
      <c r="BB694" s="279"/>
      <c r="BC694" s="279"/>
      <c r="BD694" s="279"/>
      <c r="BE694" s="279"/>
      <c r="BF694" s="279"/>
      <c r="BG694" s="279"/>
      <c r="BH694" s="279"/>
    </row>
    <row r="695" spans="1:60" s="235" customFormat="1" ht="38.25" customHeight="1" x14ac:dyDescent="0.25">
      <c r="A695" s="559">
        <v>44707</v>
      </c>
      <c r="B695" s="1148" t="s">
        <v>16628</v>
      </c>
      <c r="C695" s="882" t="s">
        <v>16641</v>
      </c>
      <c r="D695" s="1022"/>
      <c r="E695" s="836">
        <v>69940</v>
      </c>
      <c r="F695" s="494">
        <f t="shared" si="11"/>
        <v>2137018.1699999985</v>
      </c>
      <c r="G695" s="1118"/>
      <c r="H695" s="279"/>
      <c r="I695" s="279"/>
      <c r="J695" s="279"/>
      <c r="K695" s="279"/>
      <c r="L695" s="279"/>
      <c r="M695" s="279"/>
      <c r="N695" s="279"/>
      <c r="O695" s="279"/>
      <c r="P695" s="279"/>
      <c r="Q695" s="279"/>
      <c r="R695" s="279"/>
      <c r="S695" s="279"/>
      <c r="T695" s="279"/>
      <c r="U695" s="279"/>
      <c r="V695" s="279"/>
      <c r="W695" s="279"/>
      <c r="X695" s="279"/>
      <c r="Y695" s="279"/>
      <c r="Z695" s="279"/>
      <c r="AA695" s="279"/>
      <c r="AB695" s="279"/>
      <c r="AC695" s="279"/>
      <c r="AD695" s="279"/>
      <c r="AE695" s="279"/>
      <c r="AF695" s="279"/>
      <c r="AG695" s="279"/>
      <c r="AH695" s="279"/>
      <c r="AI695" s="279"/>
      <c r="AJ695" s="279"/>
      <c r="AK695" s="279"/>
      <c r="AL695" s="279"/>
      <c r="AM695" s="279"/>
      <c r="AN695" s="279"/>
      <c r="AO695" s="279"/>
      <c r="AP695" s="279"/>
      <c r="AQ695" s="279"/>
      <c r="AR695" s="279"/>
      <c r="AS695" s="279"/>
      <c r="AT695" s="279"/>
      <c r="AU695" s="279"/>
      <c r="AV695" s="279"/>
      <c r="AW695" s="279"/>
      <c r="AX695" s="279"/>
      <c r="AY695" s="279"/>
      <c r="AZ695" s="279"/>
      <c r="BA695" s="279"/>
      <c r="BB695" s="279"/>
      <c r="BC695" s="279"/>
      <c r="BD695" s="279"/>
      <c r="BE695" s="279"/>
      <c r="BF695" s="279"/>
      <c r="BG695" s="279"/>
      <c r="BH695" s="279"/>
    </row>
    <row r="696" spans="1:60" s="235" customFormat="1" ht="36.75" customHeight="1" x14ac:dyDescent="0.25">
      <c r="A696" s="559">
        <v>44707</v>
      </c>
      <c r="B696" s="1148" t="s">
        <v>16629</v>
      </c>
      <c r="C696" s="882" t="s">
        <v>16642</v>
      </c>
      <c r="D696" s="1022"/>
      <c r="E696" s="836">
        <v>69940</v>
      </c>
      <c r="F696" s="494">
        <f t="shared" si="11"/>
        <v>2067078.1699999985</v>
      </c>
      <c r="G696" s="1118"/>
      <c r="H696" s="279"/>
      <c r="I696" s="279"/>
      <c r="J696" s="279"/>
      <c r="K696" s="279"/>
      <c r="L696" s="279"/>
      <c r="M696" s="279"/>
      <c r="N696" s="279"/>
      <c r="O696" s="279"/>
      <c r="P696" s="279"/>
      <c r="Q696" s="279"/>
      <c r="R696" s="279"/>
      <c r="S696" s="279"/>
      <c r="T696" s="279"/>
      <c r="U696" s="279"/>
      <c r="V696" s="279"/>
      <c r="W696" s="279"/>
      <c r="X696" s="279"/>
      <c r="Y696" s="279"/>
      <c r="Z696" s="279"/>
      <c r="AA696" s="279"/>
      <c r="AB696" s="279"/>
      <c r="AC696" s="279"/>
      <c r="AD696" s="279"/>
      <c r="AE696" s="279"/>
      <c r="AF696" s="279"/>
      <c r="AG696" s="279"/>
      <c r="AH696" s="279"/>
      <c r="AI696" s="279"/>
      <c r="AJ696" s="279"/>
      <c r="AK696" s="279"/>
      <c r="AL696" s="279"/>
      <c r="AM696" s="279"/>
      <c r="AN696" s="279"/>
      <c r="AO696" s="279"/>
      <c r="AP696" s="279"/>
      <c r="AQ696" s="279"/>
      <c r="AR696" s="279"/>
      <c r="AS696" s="279"/>
      <c r="AT696" s="279"/>
      <c r="AU696" s="279"/>
      <c r="AV696" s="279"/>
      <c r="AW696" s="279"/>
      <c r="AX696" s="279"/>
      <c r="AY696" s="279"/>
      <c r="AZ696" s="279"/>
      <c r="BA696" s="279"/>
      <c r="BB696" s="279"/>
      <c r="BC696" s="279"/>
      <c r="BD696" s="279"/>
      <c r="BE696" s="279"/>
      <c r="BF696" s="279"/>
      <c r="BG696" s="279"/>
      <c r="BH696" s="279"/>
    </row>
    <row r="697" spans="1:60" s="235" customFormat="1" ht="40.5" customHeight="1" x14ac:dyDescent="0.25">
      <c r="A697" s="559">
        <v>44707</v>
      </c>
      <c r="B697" s="1148" t="s">
        <v>16630</v>
      </c>
      <c r="C697" s="882" t="s">
        <v>16643</v>
      </c>
      <c r="D697" s="1022"/>
      <c r="E697" s="836">
        <v>144360.44</v>
      </c>
      <c r="F697" s="494">
        <f t="shared" si="11"/>
        <v>1922717.7299999986</v>
      </c>
      <c r="G697" s="1118"/>
      <c r="H697" s="279"/>
      <c r="I697" s="279"/>
      <c r="J697" s="279"/>
      <c r="K697" s="279"/>
      <c r="L697" s="279"/>
      <c r="M697" s="279"/>
      <c r="N697" s="279"/>
      <c r="O697" s="279"/>
      <c r="P697" s="279"/>
      <c r="Q697" s="279"/>
      <c r="R697" s="279"/>
      <c r="S697" s="279"/>
      <c r="T697" s="279"/>
      <c r="U697" s="279"/>
      <c r="V697" s="279"/>
      <c r="W697" s="279"/>
      <c r="X697" s="279"/>
      <c r="Y697" s="279"/>
      <c r="Z697" s="279"/>
      <c r="AA697" s="279"/>
      <c r="AB697" s="279"/>
      <c r="AC697" s="279"/>
      <c r="AD697" s="279"/>
      <c r="AE697" s="279"/>
      <c r="AF697" s="279"/>
      <c r="AG697" s="279"/>
      <c r="AH697" s="279"/>
      <c r="AI697" s="279"/>
      <c r="AJ697" s="279"/>
      <c r="AK697" s="279"/>
      <c r="AL697" s="279"/>
      <c r="AM697" s="279"/>
      <c r="AN697" s="279"/>
      <c r="AO697" s="279"/>
      <c r="AP697" s="279"/>
      <c r="AQ697" s="279"/>
      <c r="AR697" s="279"/>
      <c r="AS697" s="279"/>
      <c r="AT697" s="279"/>
      <c r="AU697" s="279"/>
      <c r="AV697" s="279"/>
      <c r="AW697" s="279"/>
      <c r="AX697" s="279"/>
      <c r="AY697" s="279"/>
      <c r="AZ697" s="279"/>
      <c r="BA697" s="279"/>
      <c r="BB697" s="279"/>
      <c r="BC697" s="279"/>
      <c r="BD697" s="279"/>
      <c r="BE697" s="279"/>
      <c r="BF697" s="279"/>
      <c r="BG697" s="279"/>
      <c r="BH697" s="279"/>
    </row>
    <row r="698" spans="1:60" s="235" customFormat="1" ht="39.75" customHeight="1" x14ac:dyDescent="0.25">
      <c r="A698" s="559">
        <v>44707</v>
      </c>
      <c r="B698" s="1148" t="s">
        <v>16631</v>
      </c>
      <c r="C698" s="882" t="s">
        <v>16644</v>
      </c>
      <c r="D698" s="1022"/>
      <c r="E698" s="836">
        <v>6994</v>
      </c>
      <c r="F698" s="494">
        <f t="shared" si="11"/>
        <v>1915723.7299999986</v>
      </c>
      <c r="G698" s="1118"/>
      <c r="H698" s="279"/>
      <c r="I698" s="279"/>
      <c r="J698" s="279"/>
      <c r="K698" s="279"/>
      <c r="L698" s="279"/>
      <c r="M698" s="279"/>
      <c r="N698" s="279"/>
      <c r="O698" s="279"/>
      <c r="P698" s="279"/>
      <c r="Q698" s="279"/>
      <c r="R698" s="279"/>
      <c r="S698" s="279"/>
      <c r="T698" s="279"/>
      <c r="U698" s="279"/>
      <c r="V698" s="279"/>
      <c r="W698" s="279"/>
      <c r="X698" s="279"/>
      <c r="Y698" s="279"/>
      <c r="Z698" s="279"/>
      <c r="AA698" s="279"/>
      <c r="AB698" s="279"/>
      <c r="AC698" s="279"/>
      <c r="AD698" s="279"/>
      <c r="AE698" s="279"/>
      <c r="AF698" s="279"/>
      <c r="AG698" s="279"/>
      <c r="AH698" s="279"/>
      <c r="AI698" s="279"/>
      <c r="AJ698" s="279"/>
      <c r="AK698" s="279"/>
      <c r="AL698" s="279"/>
      <c r="AM698" s="279"/>
      <c r="AN698" s="279"/>
      <c r="AO698" s="279"/>
      <c r="AP698" s="279"/>
      <c r="AQ698" s="279"/>
      <c r="AR698" s="279"/>
      <c r="AS698" s="279"/>
      <c r="AT698" s="279"/>
      <c r="AU698" s="279"/>
      <c r="AV698" s="279"/>
      <c r="AW698" s="279"/>
      <c r="AX698" s="279"/>
      <c r="AY698" s="279"/>
      <c r="AZ698" s="279"/>
      <c r="BA698" s="279"/>
      <c r="BB698" s="279"/>
      <c r="BC698" s="279"/>
      <c r="BD698" s="279"/>
      <c r="BE698" s="279"/>
      <c r="BF698" s="279"/>
      <c r="BG698" s="279"/>
      <c r="BH698" s="279"/>
    </row>
    <row r="699" spans="1:60" s="235" customFormat="1" ht="31.5" customHeight="1" x14ac:dyDescent="0.25">
      <c r="A699" s="559">
        <v>44707</v>
      </c>
      <c r="B699" s="1148" t="s">
        <v>16632</v>
      </c>
      <c r="C699" s="1127" t="s">
        <v>16645</v>
      </c>
      <c r="D699" s="1022"/>
      <c r="E699" s="836">
        <v>19572.439999999999</v>
      </c>
      <c r="F699" s="494">
        <f t="shared" si="11"/>
        <v>1896151.2899999986</v>
      </c>
      <c r="G699" s="1118"/>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279"/>
      <c r="AF699" s="279"/>
      <c r="AG699" s="279"/>
      <c r="AH699" s="279"/>
      <c r="AI699" s="279"/>
      <c r="AJ699" s="279"/>
      <c r="AK699" s="279"/>
      <c r="AL699" s="279"/>
      <c r="AM699" s="279"/>
      <c r="AN699" s="279"/>
      <c r="AO699" s="279"/>
      <c r="AP699" s="279"/>
      <c r="AQ699" s="279"/>
      <c r="AR699" s="279"/>
      <c r="AS699" s="279"/>
      <c r="AT699" s="279"/>
      <c r="AU699" s="279"/>
      <c r="AV699" s="279"/>
      <c r="AW699" s="279"/>
      <c r="AX699" s="279"/>
      <c r="AY699" s="279"/>
      <c r="AZ699" s="279"/>
      <c r="BA699" s="279"/>
      <c r="BB699" s="279"/>
      <c r="BC699" s="279"/>
      <c r="BD699" s="279"/>
      <c r="BE699" s="279"/>
      <c r="BF699" s="279"/>
      <c r="BG699" s="279"/>
      <c r="BH699" s="279"/>
    </row>
    <row r="700" spans="1:60" s="235" customFormat="1" ht="44.25" customHeight="1" x14ac:dyDescent="0.25">
      <c r="A700" s="559">
        <v>44707</v>
      </c>
      <c r="B700" s="1148" t="s">
        <v>16633</v>
      </c>
      <c r="C700" s="882" t="s">
        <v>16646</v>
      </c>
      <c r="D700" s="1022"/>
      <c r="E700" s="836">
        <v>51214.93</v>
      </c>
      <c r="F700" s="494">
        <f t="shared" ref="F700:F707" si="12">F699-E700</f>
        <v>1844936.3599999987</v>
      </c>
      <c r="G700" s="1118"/>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279"/>
      <c r="AF700" s="279"/>
      <c r="AG700" s="279"/>
      <c r="AH700" s="279"/>
      <c r="AI700" s="279"/>
      <c r="AJ700" s="279"/>
      <c r="AK700" s="279"/>
      <c r="AL700" s="279"/>
      <c r="AM700" s="279"/>
      <c r="AN700" s="279"/>
      <c r="AO700" s="279"/>
      <c r="AP700" s="279"/>
      <c r="AQ700" s="279"/>
      <c r="AR700" s="279"/>
      <c r="AS700" s="279"/>
      <c r="AT700" s="279"/>
      <c r="AU700" s="279"/>
      <c r="AV700" s="279"/>
      <c r="AW700" s="279"/>
      <c r="AX700" s="279"/>
      <c r="AY700" s="279"/>
      <c r="AZ700" s="279"/>
      <c r="BA700" s="279"/>
      <c r="BB700" s="279"/>
      <c r="BC700" s="279"/>
      <c r="BD700" s="279"/>
      <c r="BE700" s="279"/>
      <c r="BF700" s="279"/>
      <c r="BG700" s="279"/>
      <c r="BH700" s="279"/>
    </row>
    <row r="701" spans="1:60" s="235" customFormat="1" ht="37.5" customHeight="1" x14ac:dyDescent="0.25">
      <c r="A701" s="559">
        <v>44707</v>
      </c>
      <c r="B701" s="1148" t="s">
        <v>16634</v>
      </c>
      <c r="C701" s="882" t="s">
        <v>16647</v>
      </c>
      <c r="D701" s="1022"/>
      <c r="E701" s="836">
        <v>95400</v>
      </c>
      <c r="F701" s="494">
        <f t="shared" si="12"/>
        <v>1749536.3599999987</v>
      </c>
      <c r="G701" s="1118"/>
      <c r="H701" s="279"/>
      <c r="I701" s="279"/>
      <c r="J701" s="279"/>
      <c r="K701" s="279"/>
      <c r="L701" s="279"/>
      <c r="M701" s="279"/>
      <c r="N701" s="279"/>
      <c r="O701" s="279"/>
      <c r="P701" s="279"/>
      <c r="Q701" s="279"/>
      <c r="R701" s="279"/>
      <c r="S701" s="279"/>
      <c r="T701" s="279"/>
      <c r="U701" s="279"/>
      <c r="V701" s="279"/>
      <c r="W701" s="279"/>
      <c r="X701" s="279"/>
      <c r="Y701" s="279"/>
      <c r="Z701" s="279"/>
      <c r="AA701" s="279"/>
      <c r="AB701" s="279"/>
      <c r="AC701" s="279"/>
      <c r="AD701" s="279"/>
      <c r="AE701" s="279"/>
      <c r="AF701" s="279"/>
      <c r="AG701" s="279"/>
      <c r="AH701" s="279"/>
      <c r="AI701" s="279"/>
      <c r="AJ701" s="279"/>
      <c r="AK701" s="279"/>
      <c r="AL701" s="279"/>
      <c r="AM701" s="279"/>
      <c r="AN701" s="279"/>
      <c r="AO701" s="279"/>
      <c r="AP701" s="279"/>
      <c r="AQ701" s="279"/>
      <c r="AR701" s="279"/>
      <c r="AS701" s="279"/>
      <c r="AT701" s="279"/>
      <c r="AU701" s="279"/>
      <c r="AV701" s="279"/>
      <c r="AW701" s="279"/>
      <c r="AX701" s="279"/>
      <c r="AY701" s="279"/>
      <c r="AZ701" s="279"/>
      <c r="BA701" s="279"/>
      <c r="BB701" s="279"/>
      <c r="BC701" s="279"/>
      <c r="BD701" s="279"/>
      <c r="BE701" s="279"/>
      <c r="BF701" s="279"/>
      <c r="BG701" s="279"/>
      <c r="BH701" s="279"/>
    </row>
    <row r="702" spans="1:60" s="235" customFormat="1" ht="44.25" customHeight="1" x14ac:dyDescent="0.25">
      <c r="A702" s="559">
        <v>44707</v>
      </c>
      <c r="B702" s="1148" t="s">
        <v>16635</v>
      </c>
      <c r="C702" s="882" t="s">
        <v>16648</v>
      </c>
      <c r="D702" s="1022"/>
      <c r="E702" s="836">
        <v>23684.799999999999</v>
      </c>
      <c r="F702" s="494">
        <f t="shared" si="12"/>
        <v>1725851.5599999987</v>
      </c>
      <c r="G702" s="1118"/>
      <c r="H702" s="279"/>
      <c r="I702" s="279"/>
      <c r="J702" s="279"/>
      <c r="K702" s="279"/>
      <c r="L702" s="279"/>
      <c r="M702" s="279"/>
      <c r="N702" s="279"/>
      <c r="O702" s="279"/>
      <c r="P702" s="279"/>
      <c r="Q702" s="279"/>
      <c r="R702" s="279"/>
      <c r="S702" s="279"/>
      <c r="T702" s="279"/>
      <c r="U702" s="279"/>
      <c r="V702" s="279"/>
      <c r="W702" s="279"/>
      <c r="X702" s="279"/>
      <c r="Y702" s="279"/>
      <c r="Z702" s="279"/>
      <c r="AA702" s="279"/>
      <c r="AB702" s="279"/>
      <c r="AC702" s="279"/>
      <c r="AD702" s="279"/>
      <c r="AE702" s="279"/>
      <c r="AF702" s="279"/>
      <c r="AG702" s="279"/>
      <c r="AH702" s="279"/>
      <c r="AI702" s="279"/>
      <c r="AJ702" s="279"/>
      <c r="AK702" s="279"/>
      <c r="AL702" s="279"/>
      <c r="AM702" s="279"/>
      <c r="AN702" s="279"/>
      <c r="AO702" s="279"/>
      <c r="AP702" s="279"/>
      <c r="AQ702" s="279"/>
      <c r="AR702" s="279"/>
      <c r="AS702" s="279"/>
      <c r="AT702" s="279"/>
      <c r="AU702" s="279"/>
      <c r="AV702" s="279"/>
      <c r="AW702" s="279"/>
      <c r="AX702" s="279"/>
      <c r="AY702" s="279"/>
      <c r="AZ702" s="279"/>
      <c r="BA702" s="279"/>
      <c r="BB702" s="279"/>
      <c r="BC702" s="279"/>
      <c r="BD702" s="279"/>
      <c r="BE702" s="279"/>
      <c r="BF702" s="279"/>
      <c r="BG702" s="279"/>
      <c r="BH702" s="279"/>
    </row>
    <row r="703" spans="1:60" s="235" customFormat="1" ht="36.75" customHeight="1" x14ac:dyDescent="0.25">
      <c r="A703" s="559">
        <v>44707</v>
      </c>
      <c r="B703" s="1148" t="s">
        <v>16636</v>
      </c>
      <c r="C703" s="882" t="s">
        <v>16649</v>
      </c>
      <c r="D703" s="1022"/>
      <c r="E703" s="836">
        <v>119881.7</v>
      </c>
      <c r="F703" s="494">
        <f t="shared" si="12"/>
        <v>1605969.8599999987</v>
      </c>
      <c r="G703" s="1118"/>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279"/>
      <c r="AE703" s="279"/>
      <c r="AF703" s="279"/>
      <c r="AG703" s="279"/>
      <c r="AH703" s="279"/>
      <c r="AI703" s="279"/>
      <c r="AJ703" s="279"/>
      <c r="AK703" s="279"/>
      <c r="AL703" s="279"/>
      <c r="AM703" s="279"/>
      <c r="AN703" s="279"/>
      <c r="AO703" s="279"/>
      <c r="AP703" s="279"/>
      <c r="AQ703" s="279"/>
      <c r="AR703" s="279"/>
      <c r="AS703" s="279"/>
      <c r="AT703" s="279"/>
      <c r="AU703" s="279"/>
      <c r="AV703" s="279"/>
      <c r="AW703" s="279"/>
      <c r="AX703" s="279"/>
      <c r="AY703" s="279"/>
      <c r="AZ703" s="279"/>
      <c r="BA703" s="279"/>
      <c r="BB703" s="279"/>
      <c r="BC703" s="279"/>
      <c r="BD703" s="279"/>
      <c r="BE703" s="279"/>
      <c r="BF703" s="279"/>
      <c r="BG703" s="279"/>
      <c r="BH703" s="279"/>
    </row>
    <row r="704" spans="1:60" s="235" customFormat="1" ht="43.5" customHeight="1" x14ac:dyDescent="0.25">
      <c r="A704" s="559">
        <v>44707</v>
      </c>
      <c r="B704" s="1148" t="s">
        <v>16637</v>
      </c>
      <c r="C704" s="882" t="s">
        <v>16650</v>
      </c>
      <c r="D704" s="1022"/>
      <c r="E704" s="836">
        <v>53426.400000000001</v>
      </c>
      <c r="F704" s="494">
        <f t="shared" si="12"/>
        <v>1552543.4599999988</v>
      </c>
      <c r="G704" s="1118"/>
      <c r="H704" s="279"/>
      <c r="I704" s="279"/>
      <c r="J704" s="279"/>
      <c r="K704" s="279"/>
      <c r="L704" s="279"/>
      <c r="M704" s="279"/>
      <c r="N704" s="279"/>
      <c r="O704" s="279"/>
      <c r="P704" s="279"/>
      <c r="Q704" s="279"/>
      <c r="R704" s="279"/>
      <c r="S704" s="279"/>
      <c r="T704" s="279"/>
      <c r="U704" s="279"/>
      <c r="V704" s="279"/>
      <c r="W704" s="279"/>
      <c r="X704" s="279"/>
      <c r="Y704" s="279"/>
      <c r="Z704" s="279"/>
      <c r="AA704" s="279"/>
      <c r="AB704" s="279"/>
      <c r="AC704" s="279"/>
      <c r="AD704" s="279"/>
      <c r="AE704" s="279"/>
      <c r="AF704" s="279"/>
      <c r="AG704" s="279"/>
      <c r="AH704" s="279"/>
      <c r="AI704" s="279"/>
      <c r="AJ704" s="279"/>
      <c r="AK704" s="279"/>
      <c r="AL704" s="279"/>
      <c r="AM704" s="279"/>
      <c r="AN704" s="279"/>
      <c r="AO704" s="279"/>
      <c r="AP704" s="279"/>
      <c r="AQ704" s="279"/>
      <c r="AR704" s="279"/>
      <c r="AS704" s="279"/>
      <c r="AT704" s="279"/>
      <c r="AU704" s="279"/>
      <c r="AV704" s="279"/>
      <c r="AW704" s="279"/>
      <c r="AX704" s="279"/>
      <c r="AY704" s="279"/>
      <c r="AZ704" s="279"/>
      <c r="BA704" s="279"/>
      <c r="BB704" s="279"/>
      <c r="BC704" s="279"/>
      <c r="BD704" s="279"/>
      <c r="BE704" s="279"/>
      <c r="BF704" s="279"/>
      <c r="BG704" s="279"/>
      <c r="BH704" s="279"/>
    </row>
    <row r="705" spans="1:60" s="235" customFormat="1" ht="21" customHeight="1" x14ac:dyDescent="0.2">
      <c r="A705" s="1100">
        <v>44707</v>
      </c>
      <c r="B705" s="1149" t="s">
        <v>16638</v>
      </c>
      <c r="C705" s="882" t="s">
        <v>41</v>
      </c>
      <c r="D705" s="994"/>
      <c r="E705" s="42">
        <v>0</v>
      </c>
      <c r="F705" s="494">
        <f t="shared" si="12"/>
        <v>1552543.4599999988</v>
      </c>
      <c r="G705" s="1118"/>
      <c r="H705" s="279"/>
      <c r="I705" s="279"/>
      <c r="J705" s="279"/>
      <c r="L705" s="279"/>
      <c r="M705" s="279"/>
      <c r="N705" s="279"/>
      <c r="O705" s="279"/>
      <c r="P705" s="279"/>
      <c r="Q705" s="279"/>
      <c r="R705" s="279"/>
      <c r="S705" s="279"/>
      <c r="T705" s="279"/>
      <c r="U705" s="279"/>
      <c r="V705" s="279"/>
      <c r="W705" s="279"/>
      <c r="X705" s="279"/>
      <c r="Y705" s="279"/>
      <c r="Z705" s="279"/>
      <c r="AA705" s="279"/>
      <c r="AB705" s="279"/>
      <c r="AC705" s="279"/>
      <c r="AD705" s="279"/>
      <c r="AE705" s="279"/>
      <c r="AF705" s="279"/>
      <c r="AG705" s="279"/>
      <c r="AH705" s="279"/>
      <c r="AI705" s="279"/>
      <c r="AJ705" s="279"/>
      <c r="AK705" s="279"/>
      <c r="AL705" s="279"/>
      <c r="AM705" s="279"/>
      <c r="AN705" s="279"/>
      <c r="AO705" s="279"/>
      <c r="AP705" s="279"/>
      <c r="AQ705" s="279"/>
      <c r="AR705" s="279"/>
      <c r="AS705" s="279"/>
      <c r="AT705" s="279"/>
      <c r="AU705" s="279"/>
      <c r="AV705" s="279"/>
      <c r="AW705" s="279"/>
      <c r="AX705" s="279"/>
      <c r="AY705" s="279"/>
      <c r="AZ705" s="279"/>
      <c r="BA705" s="279"/>
      <c r="BB705" s="279"/>
      <c r="BC705" s="279"/>
      <c r="BD705" s="279"/>
      <c r="BE705" s="279"/>
      <c r="BF705" s="279"/>
      <c r="BG705" s="279"/>
      <c r="BH705" s="279"/>
    </row>
    <row r="706" spans="1:60" s="235" customFormat="1" ht="41.25" customHeight="1" x14ac:dyDescent="0.2">
      <c r="A706" s="559">
        <v>44707</v>
      </c>
      <c r="B706" s="1150" t="s">
        <v>16639</v>
      </c>
      <c r="C706" s="882" t="s">
        <v>16651</v>
      </c>
      <c r="D706" s="794"/>
      <c r="E706" s="836">
        <v>169307.9</v>
      </c>
      <c r="F706" s="494">
        <f t="shared" si="12"/>
        <v>1383235.5599999989</v>
      </c>
      <c r="G706" s="1118"/>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279"/>
      <c r="AE706" s="279"/>
      <c r="AF706" s="279"/>
      <c r="AG706" s="279"/>
      <c r="AH706" s="279"/>
      <c r="AI706" s="279"/>
      <c r="AJ706" s="279"/>
      <c r="AK706" s="279"/>
      <c r="AL706" s="279"/>
      <c r="AM706" s="279"/>
      <c r="AN706" s="279"/>
      <c r="AO706" s="279"/>
      <c r="AP706" s="279"/>
      <c r="AQ706" s="279"/>
      <c r="AR706" s="279"/>
      <c r="AS706" s="279"/>
      <c r="AT706" s="279"/>
      <c r="AU706" s="279"/>
      <c r="AV706" s="279"/>
      <c r="AW706" s="279"/>
      <c r="AX706" s="279"/>
      <c r="AY706" s="279"/>
      <c r="AZ706" s="279"/>
      <c r="BA706" s="279"/>
      <c r="BB706" s="279"/>
      <c r="BC706" s="279"/>
      <c r="BD706" s="279"/>
      <c r="BE706" s="279"/>
      <c r="BF706" s="279"/>
      <c r="BG706" s="279"/>
      <c r="BH706" s="279"/>
    </row>
    <row r="707" spans="1:60" s="235" customFormat="1" ht="39" customHeight="1" x14ac:dyDescent="0.2">
      <c r="A707" s="559">
        <v>44707</v>
      </c>
      <c r="B707" s="1150" t="s">
        <v>16780</v>
      </c>
      <c r="C707" s="882" t="s">
        <v>16779</v>
      </c>
      <c r="D707" s="794"/>
      <c r="E707" s="455">
        <v>155231.37</v>
      </c>
      <c r="F707" s="494">
        <f t="shared" si="12"/>
        <v>1228004.189999999</v>
      </c>
      <c r="G707" s="1118"/>
      <c r="H707" s="279"/>
      <c r="I707" s="279"/>
      <c r="J707" s="279"/>
      <c r="K707" s="279"/>
      <c r="L707" s="279"/>
      <c r="M707" s="279"/>
      <c r="N707" s="279"/>
      <c r="O707" s="279"/>
      <c r="P707" s="279"/>
      <c r="Q707" s="279"/>
      <c r="R707" s="279"/>
      <c r="S707" s="279"/>
      <c r="T707" s="279"/>
      <c r="U707" s="279"/>
      <c r="V707" s="279"/>
      <c r="W707" s="279"/>
      <c r="X707" s="279"/>
      <c r="Y707" s="279"/>
      <c r="Z707" s="279"/>
      <c r="AA707" s="279"/>
      <c r="AB707" s="279"/>
      <c r="AC707" s="279"/>
      <c r="AD707" s="279"/>
      <c r="AE707" s="279"/>
      <c r="AF707" s="279"/>
      <c r="AG707" s="279"/>
      <c r="AH707" s="279"/>
      <c r="AI707" s="279"/>
      <c r="AJ707" s="279"/>
      <c r="AK707" s="279"/>
      <c r="AL707" s="279"/>
      <c r="AM707" s="279"/>
      <c r="AN707" s="279"/>
      <c r="AO707" s="279"/>
      <c r="AP707" s="279"/>
      <c r="AQ707" s="279"/>
      <c r="AR707" s="279"/>
      <c r="AS707" s="279"/>
      <c r="AT707" s="279"/>
      <c r="AU707" s="279"/>
      <c r="AV707" s="279"/>
      <c r="AW707" s="279"/>
      <c r="AX707" s="279"/>
      <c r="AY707" s="279"/>
      <c r="AZ707" s="279"/>
      <c r="BA707" s="279"/>
      <c r="BB707" s="279"/>
      <c r="BC707" s="279"/>
      <c r="BD707" s="279"/>
      <c r="BE707" s="279"/>
      <c r="BF707" s="279"/>
      <c r="BG707" s="279"/>
      <c r="BH707" s="279"/>
    </row>
    <row r="708" spans="1:60" s="14" customFormat="1" ht="15" customHeight="1" x14ac:dyDescent="0.2">
      <c r="A708" s="59"/>
      <c r="B708" s="7"/>
      <c r="C708" s="31"/>
      <c r="D708" s="74"/>
      <c r="E708" s="283"/>
      <c r="F708" s="116"/>
    </row>
    <row r="709" spans="1:60" s="14" customFormat="1" ht="15" customHeight="1" x14ac:dyDescent="0.2">
      <c r="A709" s="59"/>
      <c r="B709" s="7"/>
      <c r="C709" s="31"/>
      <c r="D709" s="74"/>
      <c r="E709" s="283"/>
      <c r="F709" s="116"/>
    </row>
    <row r="710" spans="1:60" ht="15" x14ac:dyDescent="0.25">
      <c r="A710" s="1171" t="s">
        <v>0</v>
      </c>
      <c r="B710" s="1171"/>
      <c r="C710" s="1171"/>
      <c r="D710" s="1171"/>
      <c r="E710" s="1171"/>
      <c r="F710" s="1171"/>
    </row>
    <row r="711" spans="1:60" ht="15" x14ac:dyDescent="0.25">
      <c r="A711" s="1171" t="s">
        <v>1</v>
      </c>
      <c r="B711" s="1171"/>
      <c r="C711" s="1171"/>
      <c r="D711" s="1171"/>
      <c r="E711" s="1171"/>
      <c r="F711" s="1171"/>
    </row>
    <row r="712" spans="1:60" ht="15" x14ac:dyDescent="0.25">
      <c r="A712" s="1173" t="s">
        <v>15867</v>
      </c>
      <c r="B712" s="1173"/>
      <c r="C712" s="1173"/>
      <c r="D712" s="1173"/>
      <c r="E712" s="1173"/>
      <c r="F712" s="1173"/>
    </row>
    <row r="713" spans="1:60" ht="15" x14ac:dyDescent="0.25">
      <c r="A713" s="1173" t="s">
        <v>2</v>
      </c>
      <c r="B713" s="1173"/>
      <c r="C713" s="1173"/>
      <c r="D713" s="1173"/>
      <c r="E713" s="1173"/>
      <c r="F713" s="1173"/>
    </row>
    <row r="714" spans="1:60" x14ac:dyDescent="0.2">
      <c r="A714" s="17"/>
      <c r="B714" s="7"/>
      <c r="C714" s="14"/>
      <c r="D714" s="69"/>
      <c r="E714" s="108"/>
      <c r="F714" s="103"/>
    </row>
    <row r="715" spans="1:60" x14ac:dyDescent="0.2">
      <c r="A715" s="17"/>
      <c r="B715" s="7"/>
      <c r="C715" s="14"/>
      <c r="D715" s="69"/>
      <c r="E715" s="108"/>
      <c r="F715" s="103"/>
    </row>
    <row r="716" spans="1:60" ht="12" x14ac:dyDescent="0.2">
      <c r="A716" s="1311" t="s">
        <v>14637</v>
      </c>
      <c r="B716" s="1312"/>
      <c r="C716" s="1312"/>
      <c r="D716" s="1312"/>
      <c r="E716" s="1312"/>
      <c r="F716" s="1313"/>
    </row>
    <row r="717" spans="1:60" ht="12" x14ac:dyDescent="0.2">
      <c r="A717" s="1311" t="s">
        <v>14638</v>
      </c>
      <c r="B717" s="1312"/>
      <c r="C717" s="1312"/>
      <c r="D717" s="1312"/>
      <c r="E717" s="1313"/>
      <c r="F717" s="830">
        <v>4197379994.2199998</v>
      </c>
    </row>
    <row r="718" spans="1:60" ht="12" x14ac:dyDescent="0.2">
      <c r="A718" s="1151" t="s">
        <v>5</v>
      </c>
      <c r="B718" s="1151" t="s">
        <v>23</v>
      </c>
      <c r="C718" s="1151" t="s">
        <v>22</v>
      </c>
      <c r="D718" s="1151" t="s">
        <v>8</v>
      </c>
      <c r="E718" s="1151" t="s">
        <v>9</v>
      </c>
      <c r="F718" s="1151"/>
    </row>
    <row r="719" spans="1:60" x14ac:dyDescent="0.2">
      <c r="A719" s="87"/>
      <c r="B719" s="1"/>
      <c r="C719" s="2" t="s">
        <v>11</v>
      </c>
      <c r="D719" s="40">
        <v>10220092.449999999</v>
      </c>
      <c r="E719" s="455"/>
      <c r="F719" s="494">
        <f>F717+D719</f>
        <v>4207600086.6699996</v>
      </c>
    </row>
    <row r="720" spans="1:60" x14ac:dyDescent="0.2">
      <c r="A720" s="559"/>
      <c r="B720" s="27"/>
      <c r="C720" s="2" t="s">
        <v>13</v>
      </c>
      <c r="D720" s="41">
        <v>1189062925.3299999</v>
      </c>
      <c r="E720" s="455"/>
      <c r="F720" s="494">
        <f>F719+D720</f>
        <v>5396663012</v>
      </c>
    </row>
    <row r="721" spans="1:60" x14ac:dyDescent="0.2">
      <c r="A721" s="559"/>
      <c r="B721" s="27"/>
      <c r="C721" s="2" t="s">
        <v>15549</v>
      </c>
      <c r="D721" s="41">
        <v>454293.97</v>
      </c>
      <c r="E721" s="455"/>
      <c r="F721" s="494">
        <f>F720+D721</f>
        <v>5397117305.9700003</v>
      </c>
    </row>
    <row r="722" spans="1:60" ht="44.25" customHeight="1" x14ac:dyDescent="0.2">
      <c r="A722" s="464">
        <v>44684</v>
      </c>
      <c r="B722" s="252" t="s">
        <v>16134</v>
      </c>
      <c r="C722" s="193" t="s">
        <v>16158</v>
      </c>
      <c r="D722" s="1128"/>
      <c r="E722" s="42">
        <v>1753190.53</v>
      </c>
      <c r="F722" s="1129">
        <f>F721-E722</f>
        <v>5395364115.4400005</v>
      </c>
    </row>
    <row r="723" spans="1:60" s="235" customFormat="1" ht="40.5" customHeight="1" x14ac:dyDescent="0.2">
      <c r="A723" s="1133">
        <v>44684</v>
      </c>
      <c r="B723" s="388" t="s">
        <v>16135</v>
      </c>
      <c r="C723" s="397" t="s">
        <v>16159</v>
      </c>
      <c r="D723" s="1137"/>
      <c r="E723" s="234">
        <v>13175645.18</v>
      </c>
      <c r="F723" s="1129">
        <f t="shared" ref="F723:F765" si="13">F722-E723</f>
        <v>5382188470.2600002</v>
      </c>
      <c r="G723" s="279"/>
      <c r="H723" s="279"/>
      <c r="I723" s="279"/>
      <c r="J723" s="279"/>
      <c r="K723" s="279"/>
      <c r="L723" s="279"/>
      <c r="M723" s="279"/>
      <c r="N723" s="279"/>
      <c r="O723" s="279"/>
      <c r="P723" s="279"/>
      <c r="Q723" s="279"/>
      <c r="R723" s="279"/>
      <c r="S723" s="279"/>
      <c r="T723" s="279"/>
      <c r="U723" s="279"/>
      <c r="V723" s="279"/>
      <c r="W723" s="279"/>
      <c r="X723" s="279"/>
      <c r="Y723" s="279"/>
      <c r="Z723" s="279"/>
      <c r="AA723" s="279"/>
      <c r="AB723" s="279"/>
      <c r="AC723" s="279"/>
      <c r="AD723" s="279"/>
      <c r="AE723" s="279"/>
      <c r="AF723" s="279"/>
      <c r="AG723" s="279"/>
      <c r="AH723" s="279"/>
      <c r="AI723" s="279"/>
      <c r="AJ723" s="279"/>
      <c r="AK723" s="279"/>
      <c r="AL723" s="279"/>
      <c r="AM723" s="279"/>
      <c r="AN723" s="279"/>
      <c r="AO723" s="279"/>
      <c r="AP723" s="279"/>
      <c r="AQ723" s="279"/>
      <c r="AR723" s="279"/>
      <c r="AS723" s="279"/>
      <c r="AT723" s="279"/>
      <c r="AU723" s="279"/>
      <c r="AV723" s="279"/>
      <c r="AW723" s="279"/>
      <c r="AX723" s="279"/>
      <c r="AY723" s="279"/>
      <c r="AZ723" s="279"/>
      <c r="BA723" s="279"/>
      <c r="BB723" s="279"/>
      <c r="BC723" s="279"/>
      <c r="BD723" s="279"/>
      <c r="BE723" s="279"/>
      <c r="BF723" s="279"/>
      <c r="BG723" s="279"/>
      <c r="BH723" s="279"/>
    </row>
    <row r="724" spans="1:60" ht="45" x14ac:dyDescent="0.2">
      <c r="A724" s="464">
        <v>44684</v>
      </c>
      <c r="B724" s="252" t="s">
        <v>16136</v>
      </c>
      <c r="C724" s="193" t="s">
        <v>16160</v>
      </c>
      <c r="D724" s="1137"/>
      <c r="E724" s="42">
        <v>2092481.09</v>
      </c>
      <c r="F724" s="1129">
        <f t="shared" si="13"/>
        <v>5380095989.1700001</v>
      </c>
    </row>
    <row r="725" spans="1:60" ht="42.75" customHeight="1" x14ac:dyDescent="0.2">
      <c r="A725" s="464">
        <v>44685</v>
      </c>
      <c r="B725" s="252" t="s">
        <v>16137</v>
      </c>
      <c r="C725" s="193" t="s">
        <v>16161</v>
      </c>
      <c r="D725" s="1137"/>
      <c r="E725" s="42">
        <v>1296310</v>
      </c>
      <c r="F725" s="1129">
        <f t="shared" si="13"/>
        <v>5378799679.1700001</v>
      </c>
    </row>
    <row r="726" spans="1:60" ht="75.75" customHeight="1" x14ac:dyDescent="0.2">
      <c r="A726" s="464">
        <v>44685</v>
      </c>
      <c r="B726" s="252" t="s">
        <v>16138</v>
      </c>
      <c r="C726" s="193" t="s">
        <v>16162</v>
      </c>
      <c r="D726" s="1137"/>
      <c r="E726" s="42">
        <v>7582748.1600000001</v>
      </c>
      <c r="F726" s="1129">
        <f t="shared" si="13"/>
        <v>5371216931.0100002</v>
      </c>
    </row>
    <row r="727" spans="1:60" ht="56.25" x14ac:dyDescent="0.2">
      <c r="A727" s="464">
        <v>44685</v>
      </c>
      <c r="B727" s="252" t="s">
        <v>16139</v>
      </c>
      <c r="C727" s="193" t="s">
        <v>16163</v>
      </c>
      <c r="D727" s="1137"/>
      <c r="E727" s="42">
        <v>57099.8</v>
      </c>
      <c r="F727" s="1129">
        <f t="shared" si="13"/>
        <v>5371159831.21</v>
      </c>
    </row>
    <row r="728" spans="1:60" ht="42.75" customHeight="1" x14ac:dyDescent="0.2">
      <c r="A728" s="464">
        <v>44685</v>
      </c>
      <c r="B728" s="252" t="s">
        <v>16140</v>
      </c>
      <c r="C728" s="193" t="s">
        <v>16164</v>
      </c>
      <c r="D728" s="1137"/>
      <c r="E728" s="42">
        <v>11875267.390000001</v>
      </c>
      <c r="F728" s="1129">
        <f t="shared" si="13"/>
        <v>5359284563.8199997</v>
      </c>
    </row>
    <row r="729" spans="1:60" ht="32.25" customHeight="1" x14ac:dyDescent="0.2">
      <c r="A729" s="464">
        <v>44686</v>
      </c>
      <c r="B729" s="252" t="s">
        <v>16141</v>
      </c>
      <c r="C729" s="193" t="s">
        <v>16165</v>
      </c>
      <c r="D729" s="1137"/>
      <c r="E729" s="42">
        <v>47971071.020000003</v>
      </c>
      <c r="F729" s="1129">
        <f t="shared" si="13"/>
        <v>5311313492.7999992</v>
      </c>
    </row>
    <row r="730" spans="1:60" ht="46.5" customHeight="1" x14ac:dyDescent="0.2">
      <c r="A730" s="464">
        <v>44686</v>
      </c>
      <c r="B730" s="252" t="s">
        <v>16142</v>
      </c>
      <c r="C730" s="193" t="s">
        <v>16166</v>
      </c>
      <c r="D730" s="1137"/>
      <c r="E730" s="42">
        <v>4414230.2699999996</v>
      </c>
      <c r="F730" s="1129">
        <f t="shared" si="13"/>
        <v>5306899262.5299988</v>
      </c>
    </row>
    <row r="731" spans="1:60" ht="42" customHeight="1" x14ac:dyDescent="0.2">
      <c r="A731" s="464">
        <v>44686</v>
      </c>
      <c r="B731" s="252" t="s">
        <v>16143</v>
      </c>
      <c r="C731" s="193" t="s">
        <v>16167</v>
      </c>
      <c r="D731" s="1139"/>
      <c r="E731" s="42">
        <v>3364891.28</v>
      </c>
      <c r="F731" s="1129">
        <f t="shared" si="13"/>
        <v>5303534371.249999</v>
      </c>
    </row>
    <row r="732" spans="1:60" ht="48" customHeight="1" x14ac:dyDescent="0.2">
      <c r="A732" s="464">
        <v>44686</v>
      </c>
      <c r="B732" s="252" t="s">
        <v>16144</v>
      </c>
      <c r="C732" s="193" t="s">
        <v>16168</v>
      </c>
      <c r="D732" s="1137"/>
      <c r="E732" s="42">
        <v>1267445.1399999999</v>
      </c>
      <c r="F732" s="1129">
        <f t="shared" si="13"/>
        <v>5302266926.1099987</v>
      </c>
    </row>
    <row r="733" spans="1:60" x14ac:dyDescent="0.2">
      <c r="A733" s="464">
        <v>44687</v>
      </c>
      <c r="B733" s="252" t="s">
        <v>16145</v>
      </c>
      <c r="C733" s="193" t="s">
        <v>41</v>
      </c>
      <c r="D733" s="1137"/>
      <c r="E733" s="234">
        <v>0</v>
      </c>
      <c r="F733" s="1129">
        <f t="shared" si="13"/>
        <v>5302266926.1099987</v>
      </c>
    </row>
    <row r="734" spans="1:60" ht="44.25" customHeight="1" x14ac:dyDescent="0.2">
      <c r="A734" s="464">
        <v>44687</v>
      </c>
      <c r="B734" s="252" t="s">
        <v>16146</v>
      </c>
      <c r="C734" s="193" t="s">
        <v>16169</v>
      </c>
      <c r="D734" s="1137"/>
      <c r="E734" s="42">
        <v>5345252.33</v>
      </c>
      <c r="F734" s="1129">
        <f t="shared" si="13"/>
        <v>5296921673.7799988</v>
      </c>
    </row>
    <row r="735" spans="1:60" ht="41.25" customHeight="1" x14ac:dyDescent="0.2">
      <c r="A735" s="464">
        <v>44687</v>
      </c>
      <c r="B735" s="252" t="s">
        <v>16147</v>
      </c>
      <c r="C735" s="193" t="s">
        <v>16170</v>
      </c>
      <c r="D735" s="1137"/>
      <c r="E735" s="42">
        <v>2645419.11</v>
      </c>
      <c r="F735" s="1129">
        <f t="shared" si="13"/>
        <v>5294276254.6699991</v>
      </c>
    </row>
    <row r="736" spans="1:60" ht="32.25" customHeight="1" x14ac:dyDescent="0.2">
      <c r="A736" s="464">
        <v>44690</v>
      </c>
      <c r="B736" s="252" t="s">
        <v>16148</v>
      </c>
      <c r="C736" s="193" t="s">
        <v>16171</v>
      </c>
      <c r="D736" s="1137"/>
      <c r="E736" s="42">
        <v>49996040.68</v>
      </c>
      <c r="F736" s="1129">
        <f t="shared" si="13"/>
        <v>5244280213.9899988</v>
      </c>
    </row>
    <row r="737" spans="1:60" ht="52.5" customHeight="1" x14ac:dyDescent="0.2">
      <c r="A737" s="887">
        <v>44690</v>
      </c>
      <c r="B737" s="456" t="s">
        <v>16149</v>
      </c>
      <c r="C737" s="193" t="s">
        <v>16172</v>
      </c>
      <c r="D737" s="1140"/>
      <c r="E737" s="42">
        <v>2687063.61</v>
      </c>
      <c r="F737" s="1129">
        <f t="shared" si="13"/>
        <v>5241593150.3799992</v>
      </c>
    </row>
    <row r="738" spans="1:60" ht="39.75" customHeight="1" x14ac:dyDescent="0.2">
      <c r="A738" s="758">
        <v>44690</v>
      </c>
      <c r="B738" s="293" t="s">
        <v>16150</v>
      </c>
      <c r="C738" s="193" t="s">
        <v>16173</v>
      </c>
      <c r="D738" s="831"/>
      <c r="E738" s="42">
        <v>1445797.96</v>
      </c>
      <c r="F738" s="1129">
        <f t="shared" si="13"/>
        <v>5240147352.4199991</v>
      </c>
    </row>
    <row r="739" spans="1:60" ht="42.75" customHeight="1" x14ac:dyDescent="0.2">
      <c r="A739" s="758">
        <v>44690</v>
      </c>
      <c r="B739" s="293" t="s">
        <v>16151</v>
      </c>
      <c r="C739" s="193" t="s">
        <v>16174</v>
      </c>
      <c r="D739" s="831"/>
      <c r="E739" s="42">
        <v>10427983.5</v>
      </c>
      <c r="F739" s="1129">
        <f t="shared" si="13"/>
        <v>5229719368.9199991</v>
      </c>
    </row>
    <row r="740" spans="1:60" ht="42.75" customHeight="1" x14ac:dyDescent="0.2">
      <c r="A740" s="758">
        <v>44691</v>
      </c>
      <c r="B740" s="293" t="s">
        <v>16152</v>
      </c>
      <c r="C740" s="193" t="s">
        <v>16175</v>
      </c>
      <c r="D740" s="831"/>
      <c r="E740" s="42">
        <v>2416691.7400000002</v>
      </c>
      <c r="F740" s="1129">
        <f t="shared" si="13"/>
        <v>5227302677.1799994</v>
      </c>
    </row>
    <row r="741" spans="1:60" ht="63.75" customHeight="1" x14ac:dyDescent="0.2">
      <c r="A741" s="758">
        <v>44691</v>
      </c>
      <c r="B741" s="293" t="s">
        <v>16153</v>
      </c>
      <c r="C741" s="193" t="s">
        <v>16176</v>
      </c>
      <c r="D741" s="831"/>
      <c r="E741" s="42">
        <v>4829424.99</v>
      </c>
      <c r="F741" s="1129">
        <f t="shared" si="13"/>
        <v>5222473252.1899996</v>
      </c>
    </row>
    <row r="742" spans="1:60" ht="39.75" customHeight="1" x14ac:dyDescent="0.2">
      <c r="A742" s="758">
        <v>44691</v>
      </c>
      <c r="B742" s="293" t="s">
        <v>16154</v>
      </c>
      <c r="C742" s="193" t="s">
        <v>16177</v>
      </c>
      <c r="D742" s="831"/>
      <c r="E742" s="42">
        <v>3485593.9</v>
      </c>
      <c r="F742" s="1129">
        <f t="shared" si="13"/>
        <v>5218987658.29</v>
      </c>
    </row>
    <row r="743" spans="1:60" s="235" customFormat="1" ht="44.25" customHeight="1" x14ac:dyDescent="0.2">
      <c r="A743" s="758">
        <v>44691</v>
      </c>
      <c r="B743" s="293" t="s">
        <v>16155</v>
      </c>
      <c r="C743" s="193" t="s">
        <v>16178</v>
      </c>
      <c r="D743" s="831"/>
      <c r="E743" s="42">
        <v>1627672.92</v>
      </c>
      <c r="F743" s="1129">
        <f t="shared" si="13"/>
        <v>5217359985.3699999</v>
      </c>
      <c r="G743" s="279"/>
      <c r="H743" s="279"/>
      <c r="I743" s="279"/>
      <c r="J743" s="279"/>
      <c r="K743" s="279"/>
      <c r="L743" s="279"/>
      <c r="M743" s="279"/>
      <c r="N743" s="279"/>
      <c r="O743" s="279"/>
      <c r="P743" s="279"/>
      <c r="Q743" s="279"/>
      <c r="R743" s="279"/>
      <c r="S743" s="279"/>
      <c r="T743" s="279"/>
      <c r="U743" s="279"/>
      <c r="V743" s="279"/>
      <c r="W743" s="279"/>
      <c r="X743" s="279"/>
      <c r="Y743" s="279"/>
      <c r="Z743" s="279"/>
      <c r="AA743" s="279"/>
      <c r="AB743" s="279"/>
      <c r="AC743" s="279"/>
      <c r="AD743" s="279"/>
      <c r="AE743" s="279"/>
      <c r="AF743" s="279"/>
      <c r="AG743" s="279"/>
      <c r="AH743" s="279"/>
      <c r="AI743" s="279"/>
      <c r="AJ743" s="279"/>
      <c r="AK743" s="279"/>
      <c r="AL743" s="279"/>
      <c r="AM743" s="279"/>
      <c r="AN743" s="279"/>
      <c r="AO743" s="279"/>
      <c r="AP743" s="279"/>
      <c r="AQ743" s="279"/>
      <c r="AR743" s="279"/>
      <c r="AS743" s="279"/>
      <c r="AT743" s="279"/>
      <c r="AU743" s="279"/>
      <c r="AV743" s="279"/>
      <c r="AW743" s="279"/>
      <c r="AX743" s="279"/>
      <c r="AY743" s="279"/>
      <c r="AZ743" s="279"/>
      <c r="BA743" s="279"/>
      <c r="BB743" s="279"/>
      <c r="BC743" s="279"/>
      <c r="BD743" s="279"/>
      <c r="BE743" s="279"/>
      <c r="BF743" s="279"/>
      <c r="BG743" s="279"/>
      <c r="BH743" s="279"/>
    </row>
    <row r="744" spans="1:60" s="235" customFormat="1" ht="45.75" customHeight="1" x14ac:dyDescent="0.2">
      <c r="A744" s="758">
        <v>44691</v>
      </c>
      <c r="B744" s="293" t="s">
        <v>16156</v>
      </c>
      <c r="C744" s="193" t="s">
        <v>16179</v>
      </c>
      <c r="D744" s="831"/>
      <c r="E744" s="280">
        <v>3784076.47</v>
      </c>
      <c r="F744" s="1129">
        <f t="shared" si="13"/>
        <v>5213575908.8999996</v>
      </c>
      <c r="G744" s="279"/>
      <c r="H744" s="279"/>
      <c r="I744" s="279"/>
      <c r="J744" s="279"/>
      <c r="K744" s="279"/>
      <c r="L744" s="279"/>
      <c r="M744" s="279"/>
      <c r="N744" s="279"/>
      <c r="O744" s="279"/>
      <c r="P744" s="279"/>
      <c r="Q744" s="279"/>
      <c r="R744" s="279"/>
      <c r="S744" s="279"/>
      <c r="T744" s="279"/>
      <c r="U744" s="279"/>
      <c r="V744" s="279"/>
      <c r="W744" s="279"/>
      <c r="X744" s="279"/>
      <c r="Y744" s="279"/>
      <c r="Z744" s="279"/>
      <c r="AA744" s="279"/>
      <c r="AB744" s="279"/>
      <c r="AC744" s="279"/>
      <c r="AD744" s="279"/>
      <c r="AE744" s="279"/>
      <c r="AF744" s="279"/>
      <c r="AG744" s="279"/>
      <c r="AH744" s="279"/>
      <c r="AI744" s="279"/>
      <c r="AJ744" s="279"/>
      <c r="AK744" s="279"/>
      <c r="AL744" s="279"/>
      <c r="AM744" s="279"/>
      <c r="AN744" s="279"/>
      <c r="AO744" s="279"/>
      <c r="AP744" s="279"/>
      <c r="AQ744" s="279"/>
      <c r="AR744" s="279"/>
      <c r="AS744" s="279"/>
      <c r="AT744" s="279"/>
      <c r="AU744" s="279"/>
      <c r="AV744" s="279"/>
      <c r="AW744" s="279"/>
      <c r="AX744" s="279"/>
      <c r="AY744" s="279"/>
      <c r="AZ744" s="279"/>
      <c r="BA744" s="279"/>
      <c r="BB744" s="279"/>
      <c r="BC744" s="279"/>
      <c r="BD744" s="279"/>
      <c r="BE744" s="279"/>
      <c r="BF744" s="279"/>
      <c r="BG744" s="279"/>
      <c r="BH744" s="279"/>
    </row>
    <row r="745" spans="1:60" s="235" customFormat="1" ht="45.75" customHeight="1" x14ac:dyDescent="0.2">
      <c r="A745" s="758">
        <v>44691</v>
      </c>
      <c r="B745" s="1141" t="s">
        <v>16157</v>
      </c>
      <c r="C745" s="457" t="s">
        <v>16180</v>
      </c>
      <c r="D745" s="1142"/>
      <c r="E745" s="393">
        <v>1584677.17</v>
      </c>
      <c r="F745" s="1129">
        <f t="shared" si="13"/>
        <v>5211991231.7299995</v>
      </c>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279"/>
      <c r="AF745" s="279"/>
      <c r="AG745" s="279"/>
      <c r="AH745" s="279"/>
      <c r="AI745" s="279"/>
      <c r="AJ745" s="279"/>
      <c r="AK745" s="279"/>
      <c r="AL745" s="279"/>
      <c r="AM745" s="279"/>
      <c r="AN745" s="279"/>
      <c r="AO745" s="279"/>
      <c r="AP745" s="279"/>
      <c r="AQ745" s="279"/>
      <c r="AR745" s="279"/>
      <c r="AS745" s="279"/>
      <c r="AT745" s="279"/>
      <c r="AU745" s="279"/>
      <c r="AV745" s="279"/>
      <c r="AW745" s="279"/>
      <c r="AX745" s="279"/>
      <c r="AY745" s="279"/>
      <c r="AZ745" s="279"/>
      <c r="BA745" s="279"/>
      <c r="BB745" s="279"/>
      <c r="BC745" s="279"/>
      <c r="BD745" s="279"/>
      <c r="BE745" s="279"/>
      <c r="BF745" s="279"/>
      <c r="BG745" s="279"/>
      <c r="BH745" s="279"/>
    </row>
    <row r="746" spans="1:60" s="235" customFormat="1" ht="42" customHeight="1" x14ac:dyDescent="0.2">
      <c r="A746" s="758">
        <v>44692</v>
      </c>
      <c r="B746" s="293" t="s">
        <v>16181</v>
      </c>
      <c r="C746" s="193" t="s">
        <v>16182</v>
      </c>
      <c r="D746" s="831"/>
      <c r="E746" s="280">
        <v>654614.4</v>
      </c>
      <c r="F746" s="1129">
        <f t="shared" si="13"/>
        <v>5211336617.3299999</v>
      </c>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279"/>
      <c r="AF746" s="279"/>
      <c r="AG746" s="279"/>
      <c r="AH746" s="279"/>
      <c r="AI746" s="279"/>
      <c r="AJ746" s="279"/>
      <c r="AK746" s="279"/>
      <c r="AL746" s="279"/>
      <c r="AM746" s="279"/>
      <c r="AN746" s="279"/>
      <c r="AO746" s="279"/>
      <c r="AP746" s="279"/>
      <c r="AQ746" s="279"/>
      <c r="AR746" s="279"/>
      <c r="AS746" s="279"/>
      <c r="AT746" s="279"/>
      <c r="AU746" s="279"/>
      <c r="AV746" s="279"/>
      <c r="AW746" s="279"/>
      <c r="AX746" s="279"/>
      <c r="AY746" s="279"/>
      <c r="AZ746" s="279"/>
      <c r="BA746" s="279"/>
      <c r="BB746" s="279"/>
      <c r="BC746" s="279"/>
      <c r="BD746" s="279"/>
      <c r="BE746" s="279"/>
      <c r="BF746" s="279"/>
      <c r="BG746" s="279"/>
      <c r="BH746" s="279"/>
    </row>
    <row r="747" spans="1:60" s="235" customFormat="1" ht="51.75" customHeight="1" x14ac:dyDescent="0.2">
      <c r="A747" s="758">
        <v>44693</v>
      </c>
      <c r="B747" s="293" t="s">
        <v>16255</v>
      </c>
      <c r="C747" s="473" t="s">
        <v>16256</v>
      </c>
      <c r="D747" s="432"/>
      <c r="E747" s="42">
        <v>512042.35</v>
      </c>
      <c r="F747" s="1129">
        <f t="shared" si="13"/>
        <v>5210824574.9799995</v>
      </c>
      <c r="G747" s="279"/>
      <c r="H747" s="279"/>
      <c r="I747" s="279"/>
      <c r="J747" s="279"/>
      <c r="K747" s="279"/>
      <c r="L747" s="279"/>
      <c r="M747" s="279"/>
      <c r="N747" s="279"/>
      <c r="O747" s="279"/>
      <c r="P747" s="279"/>
      <c r="Q747" s="279"/>
      <c r="R747" s="279"/>
      <c r="S747" s="279"/>
      <c r="T747" s="279"/>
      <c r="U747" s="279"/>
      <c r="V747" s="279"/>
      <c r="W747" s="279"/>
      <c r="X747" s="279"/>
      <c r="Y747" s="279"/>
      <c r="Z747" s="279"/>
      <c r="AA747" s="279"/>
      <c r="AB747" s="279"/>
      <c r="AC747" s="279"/>
      <c r="AD747" s="279"/>
      <c r="AE747" s="279"/>
      <c r="AF747" s="279"/>
      <c r="AG747" s="279"/>
      <c r="AH747" s="279"/>
      <c r="AI747" s="279"/>
      <c r="AJ747" s="279"/>
      <c r="AK747" s="279"/>
      <c r="AL747" s="279"/>
      <c r="AM747" s="279"/>
      <c r="AN747" s="279"/>
      <c r="AO747" s="279"/>
      <c r="AP747" s="279"/>
      <c r="AQ747" s="279"/>
      <c r="AR747" s="279"/>
      <c r="AS747" s="279"/>
      <c r="AT747" s="279"/>
      <c r="AU747" s="279"/>
      <c r="AV747" s="279"/>
      <c r="AW747" s="279"/>
      <c r="AX747" s="279"/>
      <c r="AY747" s="279"/>
      <c r="AZ747" s="279"/>
      <c r="BA747" s="279"/>
      <c r="BB747" s="279"/>
      <c r="BC747" s="279"/>
      <c r="BD747" s="279"/>
      <c r="BE747" s="279"/>
      <c r="BF747" s="279"/>
      <c r="BG747" s="279"/>
      <c r="BH747" s="279"/>
    </row>
    <row r="748" spans="1:60" s="235" customFormat="1" ht="48" customHeight="1" x14ac:dyDescent="0.2">
      <c r="A748" s="758">
        <v>44700</v>
      </c>
      <c r="B748" s="293" t="s">
        <v>16442</v>
      </c>
      <c r="C748" s="193" t="s">
        <v>16443</v>
      </c>
      <c r="D748" s="432"/>
      <c r="E748" s="42">
        <v>2273826.09</v>
      </c>
      <c r="F748" s="1129">
        <f t="shared" si="13"/>
        <v>5208550748.8899994</v>
      </c>
      <c r="G748" s="279"/>
      <c r="H748" s="279"/>
      <c r="I748" s="279"/>
      <c r="J748" s="279"/>
      <c r="K748" s="279"/>
      <c r="L748" s="279"/>
      <c r="M748" s="279"/>
      <c r="N748" s="279"/>
      <c r="O748" s="279"/>
      <c r="P748" s="279"/>
      <c r="Q748" s="279"/>
      <c r="R748" s="279"/>
      <c r="S748" s="279"/>
      <c r="T748" s="279"/>
      <c r="U748" s="279"/>
      <c r="V748" s="279"/>
      <c r="W748" s="279"/>
      <c r="X748" s="279"/>
      <c r="Y748" s="279"/>
      <c r="Z748" s="279"/>
      <c r="AA748" s="279"/>
      <c r="AB748" s="279"/>
      <c r="AC748" s="279"/>
      <c r="AD748" s="279"/>
      <c r="AE748" s="279"/>
      <c r="AF748" s="279"/>
      <c r="AG748" s="279"/>
      <c r="AH748" s="279"/>
      <c r="AI748" s="279"/>
      <c r="AJ748" s="279"/>
      <c r="AK748" s="279"/>
      <c r="AL748" s="279"/>
      <c r="AM748" s="279"/>
      <c r="AN748" s="279"/>
      <c r="AO748" s="279"/>
      <c r="AP748" s="279"/>
      <c r="AQ748" s="279"/>
      <c r="AR748" s="279"/>
      <c r="AS748" s="279"/>
      <c r="AT748" s="279"/>
      <c r="AU748" s="279"/>
      <c r="AV748" s="279"/>
      <c r="AW748" s="279"/>
      <c r="AX748" s="279"/>
      <c r="AY748" s="279"/>
      <c r="AZ748" s="279"/>
      <c r="BA748" s="279"/>
      <c r="BB748" s="279"/>
      <c r="BC748" s="279"/>
      <c r="BD748" s="279"/>
      <c r="BE748" s="279"/>
      <c r="BF748" s="279"/>
      <c r="BG748" s="279"/>
      <c r="BH748" s="279"/>
    </row>
    <row r="749" spans="1:60" s="235" customFormat="1" ht="33.75" customHeight="1" x14ac:dyDescent="0.2">
      <c r="A749" s="464">
        <v>44701</v>
      </c>
      <c r="B749" s="293" t="s">
        <v>16712</v>
      </c>
      <c r="C749" s="193" t="s">
        <v>16727</v>
      </c>
      <c r="D749" s="432"/>
      <c r="E749" s="42">
        <v>55644098.780000001</v>
      </c>
      <c r="F749" s="1129">
        <f t="shared" si="13"/>
        <v>5152906650.1099997</v>
      </c>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279"/>
      <c r="AE749" s="279"/>
      <c r="AF749" s="279"/>
      <c r="AG749" s="279"/>
      <c r="AH749" s="279"/>
      <c r="AI749" s="279"/>
      <c r="AJ749" s="279"/>
      <c r="AK749" s="279"/>
      <c r="AL749" s="279"/>
      <c r="AM749" s="279"/>
      <c r="AN749" s="279"/>
      <c r="AO749" s="279"/>
      <c r="AP749" s="279"/>
      <c r="AQ749" s="279"/>
      <c r="AR749" s="279"/>
      <c r="AS749" s="279"/>
      <c r="AT749" s="279"/>
      <c r="AU749" s="279"/>
      <c r="AV749" s="279"/>
      <c r="AW749" s="279"/>
      <c r="AX749" s="279"/>
      <c r="AY749" s="279"/>
      <c r="AZ749" s="279"/>
      <c r="BA749" s="279"/>
      <c r="BB749" s="279"/>
      <c r="BC749" s="279"/>
      <c r="BD749" s="279"/>
      <c r="BE749" s="279"/>
      <c r="BF749" s="279"/>
      <c r="BG749" s="279"/>
      <c r="BH749" s="279"/>
    </row>
    <row r="750" spans="1:60" s="235" customFormat="1" ht="45.75" customHeight="1" x14ac:dyDescent="0.2">
      <c r="A750" s="464">
        <v>44704</v>
      </c>
      <c r="B750" s="293" t="s">
        <v>16713</v>
      </c>
      <c r="C750" s="193" t="s">
        <v>16740</v>
      </c>
      <c r="D750" s="432"/>
      <c r="E750" s="42">
        <v>408671.39</v>
      </c>
      <c r="F750" s="1129">
        <f t="shared" si="13"/>
        <v>5152497978.7199993</v>
      </c>
      <c r="G750" s="279"/>
      <c r="H750" s="279"/>
      <c r="I750" s="279"/>
      <c r="J750" s="279"/>
      <c r="K750" s="279"/>
      <c r="L750" s="279"/>
      <c r="M750" s="279"/>
      <c r="N750" s="279"/>
      <c r="O750" s="279"/>
      <c r="P750" s="279"/>
      <c r="Q750" s="279"/>
      <c r="R750" s="279"/>
      <c r="S750" s="279"/>
      <c r="T750" s="279"/>
      <c r="U750" s="279"/>
      <c r="V750" s="279"/>
      <c r="W750" s="279"/>
      <c r="X750" s="279"/>
      <c r="Y750" s="279"/>
      <c r="Z750" s="279"/>
      <c r="AA750" s="279"/>
      <c r="AB750" s="279"/>
      <c r="AC750" s="279"/>
      <c r="AD750" s="279"/>
      <c r="AE750" s="279"/>
      <c r="AF750" s="279"/>
      <c r="AG750" s="279"/>
      <c r="AH750" s="279"/>
      <c r="AI750" s="279"/>
      <c r="AJ750" s="279"/>
      <c r="AK750" s="279"/>
      <c r="AL750" s="279"/>
      <c r="AM750" s="279"/>
      <c r="AN750" s="279"/>
      <c r="AO750" s="279"/>
      <c r="AP750" s="279"/>
      <c r="AQ750" s="279"/>
      <c r="AR750" s="279"/>
      <c r="AS750" s="279"/>
      <c r="AT750" s="279"/>
      <c r="AU750" s="279"/>
      <c r="AV750" s="279"/>
      <c r="AW750" s="279"/>
      <c r="AX750" s="279"/>
      <c r="AY750" s="279"/>
      <c r="AZ750" s="279"/>
      <c r="BA750" s="279"/>
      <c r="BB750" s="279"/>
      <c r="BC750" s="279"/>
      <c r="BD750" s="279"/>
      <c r="BE750" s="279"/>
      <c r="BF750" s="279"/>
      <c r="BG750" s="279"/>
      <c r="BH750" s="279"/>
    </row>
    <row r="751" spans="1:60" s="235" customFormat="1" ht="48.75" customHeight="1" x14ac:dyDescent="0.2">
      <c r="A751" s="464">
        <v>44704</v>
      </c>
      <c r="B751" s="293" t="s">
        <v>16714</v>
      </c>
      <c r="C751" s="193" t="s">
        <v>16739</v>
      </c>
      <c r="D751" s="432"/>
      <c r="E751" s="42">
        <v>19107283.93</v>
      </c>
      <c r="F751" s="1129">
        <f t="shared" si="13"/>
        <v>5133390694.789999</v>
      </c>
      <c r="G751" s="279"/>
      <c r="H751" s="279"/>
      <c r="I751" s="279"/>
      <c r="J751" s="279"/>
      <c r="K751" s="279"/>
      <c r="L751" s="279"/>
      <c r="M751" s="279"/>
      <c r="N751" s="279"/>
      <c r="O751" s="279"/>
      <c r="P751" s="279"/>
      <c r="Q751" s="279"/>
      <c r="R751" s="279"/>
      <c r="S751" s="279"/>
      <c r="T751" s="279"/>
      <c r="U751" s="279"/>
      <c r="V751" s="279"/>
      <c r="W751" s="279"/>
      <c r="X751" s="279"/>
      <c r="Y751" s="279"/>
      <c r="Z751" s="279"/>
      <c r="AA751" s="279"/>
      <c r="AB751" s="279"/>
      <c r="AC751" s="279"/>
      <c r="AD751" s="279"/>
      <c r="AE751" s="279"/>
      <c r="AF751" s="279"/>
      <c r="AG751" s="279"/>
      <c r="AH751" s="279"/>
      <c r="AI751" s="279"/>
      <c r="AJ751" s="279"/>
      <c r="AK751" s="279"/>
      <c r="AL751" s="279"/>
      <c r="AM751" s="279"/>
      <c r="AN751" s="279"/>
      <c r="AO751" s="279"/>
      <c r="AP751" s="279"/>
      <c r="AQ751" s="279"/>
      <c r="AR751" s="279"/>
      <c r="AS751" s="279"/>
      <c r="AT751" s="279"/>
      <c r="AU751" s="279"/>
      <c r="AV751" s="279"/>
      <c r="AW751" s="279"/>
      <c r="AX751" s="279"/>
      <c r="AY751" s="279"/>
      <c r="AZ751" s="279"/>
      <c r="BA751" s="279"/>
      <c r="BB751" s="279"/>
      <c r="BC751" s="279"/>
      <c r="BD751" s="279"/>
      <c r="BE751" s="279"/>
      <c r="BF751" s="279"/>
      <c r="BG751" s="279"/>
      <c r="BH751" s="279"/>
    </row>
    <row r="752" spans="1:60" s="235" customFormat="1" ht="39" customHeight="1" x14ac:dyDescent="0.2">
      <c r="A752" s="464">
        <v>44704</v>
      </c>
      <c r="B752" s="293" t="s">
        <v>16715</v>
      </c>
      <c r="C752" s="193" t="s">
        <v>16738</v>
      </c>
      <c r="D752" s="432"/>
      <c r="E752" s="42">
        <v>1351602.51</v>
      </c>
      <c r="F752" s="1129">
        <f t="shared" si="13"/>
        <v>5132039092.2799988</v>
      </c>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279"/>
      <c r="AE752" s="279"/>
      <c r="AF752" s="279"/>
      <c r="AG752" s="279"/>
      <c r="AH752" s="279"/>
      <c r="AI752" s="279"/>
      <c r="AJ752" s="279"/>
      <c r="AK752" s="279"/>
      <c r="AL752" s="279"/>
      <c r="AM752" s="279"/>
      <c r="AN752" s="279"/>
      <c r="AO752" s="279"/>
      <c r="AP752" s="279"/>
      <c r="AQ752" s="279"/>
      <c r="AR752" s="279"/>
      <c r="AS752" s="279"/>
      <c r="AT752" s="279"/>
      <c r="AU752" s="279"/>
      <c r="AV752" s="279"/>
      <c r="AW752" s="279"/>
      <c r="AX752" s="279"/>
      <c r="AY752" s="279"/>
      <c r="AZ752" s="279"/>
      <c r="BA752" s="279"/>
      <c r="BB752" s="279"/>
      <c r="BC752" s="279"/>
      <c r="BD752" s="279"/>
      <c r="BE752" s="279"/>
      <c r="BF752" s="279"/>
      <c r="BG752" s="279"/>
      <c r="BH752" s="279"/>
    </row>
    <row r="753" spans="1:60" s="235" customFormat="1" ht="42" customHeight="1" x14ac:dyDescent="0.2">
      <c r="A753" s="464">
        <v>44704</v>
      </c>
      <c r="B753" s="293" t="s">
        <v>16716</v>
      </c>
      <c r="C753" s="193" t="s">
        <v>16737</v>
      </c>
      <c r="D753" s="432"/>
      <c r="E753" s="42">
        <v>1475164.53</v>
      </c>
      <c r="F753" s="1129">
        <f t="shared" si="13"/>
        <v>5130563927.749999</v>
      </c>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79"/>
      <c r="AD753" s="279"/>
      <c r="AE753" s="279"/>
      <c r="AF753" s="279"/>
      <c r="AG753" s="279"/>
      <c r="AH753" s="279"/>
      <c r="AI753" s="279"/>
      <c r="AJ753" s="279"/>
      <c r="AK753" s="279"/>
      <c r="AL753" s="279"/>
      <c r="AM753" s="279"/>
      <c r="AN753" s="279"/>
      <c r="AO753" s="279"/>
      <c r="AP753" s="279"/>
      <c r="AQ753" s="279"/>
      <c r="AR753" s="279"/>
      <c r="AS753" s="279"/>
      <c r="AT753" s="279"/>
      <c r="AU753" s="279"/>
      <c r="AV753" s="279"/>
      <c r="AW753" s="279"/>
      <c r="AX753" s="279"/>
      <c r="AY753" s="279"/>
      <c r="AZ753" s="279"/>
      <c r="BA753" s="279"/>
      <c r="BB753" s="279"/>
      <c r="BC753" s="279"/>
      <c r="BD753" s="279"/>
      <c r="BE753" s="279"/>
      <c r="BF753" s="279"/>
      <c r="BG753" s="279"/>
      <c r="BH753" s="279"/>
    </row>
    <row r="754" spans="1:60" s="235" customFormat="1" ht="21.75" customHeight="1" x14ac:dyDescent="0.2">
      <c r="A754" s="464">
        <v>44704</v>
      </c>
      <c r="B754" s="293" t="s">
        <v>16717</v>
      </c>
      <c r="C754" s="193" t="s">
        <v>41</v>
      </c>
      <c r="D754" s="432"/>
      <c r="E754" s="42">
        <v>0</v>
      </c>
      <c r="F754" s="1129">
        <f t="shared" si="13"/>
        <v>5130563927.749999</v>
      </c>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279"/>
      <c r="AF754" s="279"/>
      <c r="AG754" s="279"/>
      <c r="AH754" s="279"/>
      <c r="AI754" s="279"/>
      <c r="AJ754" s="279"/>
      <c r="AK754" s="279"/>
      <c r="AL754" s="279"/>
      <c r="AM754" s="279"/>
      <c r="AN754" s="279"/>
      <c r="AO754" s="279"/>
      <c r="AP754" s="279"/>
      <c r="AQ754" s="279"/>
      <c r="AR754" s="279"/>
      <c r="AS754" s="279"/>
      <c r="AT754" s="279"/>
      <c r="AU754" s="279"/>
      <c r="AV754" s="279"/>
      <c r="AW754" s="279"/>
      <c r="AX754" s="279"/>
      <c r="AY754" s="279"/>
      <c r="AZ754" s="279"/>
      <c r="BA754" s="279"/>
      <c r="BB754" s="279"/>
      <c r="BC754" s="279"/>
      <c r="BD754" s="279"/>
      <c r="BE754" s="279"/>
      <c r="BF754" s="279"/>
      <c r="BG754" s="279"/>
      <c r="BH754" s="279"/>
    </row>
    <row r="755" spans="1:60" s="235" customFormat="1" ht="31.5" customHeight="1" x14ac:dyDescent="0.2">
      <c r="A755" s="464">
        <v>44704</v>
      </c>
      <c r="B755" s="293" t="s">
        <v>16718</v>
      </c>
      <c r="C755" s="193" t="s">
        <v>16728</v>
      </c>
      <c r="D755" s="432"/>
      <c r="E755" s="42">
        <v>27392381.239999998</v>
      </c>
      <c r="F755" s="1129">
        <f t="shared" si="13"/>
        <v>5103171546.5099993</v>
      </c>
      <c r="G755" s="279"/>
      <c r="H755" s="279"/>
      <c r="I755" s="279"/>
      <c r="J755" s="279"/>
      <c r="K755" s="279"/>
      <c r="L755" s="279"/>
      <c r="M755" s="279"/>
      <c r="N755" s="279"/>
      <c r="O755" s="279"/>
      <c r="P755" s="279"/>
      <c r="Q755" s="279"/>
      <c r="R755" s="279"/>
      <c r="S755" s="279"/>
      <c r="T755" s="279"/>
      <c r="U755" s="279"/>
      <c r="V755" s="279"/>
      <c r="W755" s="279"/>
      <c r="X755" s="279"/>
      <c r="Y755" s="279"/>
      <c r="Z755" s="279"/>
      <c r="AA755" s="279"/>
      <c r="AB755" s="279"/>
      <c r="AC755" s="279"/>
      <c r="AD755" s="279"/>
      <c r="AE755" s="279"/>
      <c r="AF755" s="279"/>
      <c r="AG755" s="279"/>
      <c r="AH755" s="279"/>
      <c r="AI755" s="279"/>
      <c r="AJ755" s="279"/>
      <c r="AK755" s="279"/>
      <c r="AL755" s="279"/>
      <c r="AM755" s="279"/>
      <c r="AN755" s="279"/>
      <c r="AO755" s="279"/>
      <c r="AP755" s="279"/>
      <c r="AQ755" s="279"/>
      <c r="AR755" s="279"/>
      <c r="AS755" s="279"/>
      <c r="AT755" s="279"/>
      <c r="AU755" s="279"/>
      <c r="AV755" s="279"/>
      <c r="AW755" s="279"/>
      <c r="AX755" s="279"/>
      <c r="AY755" s="279"/>
      <c r="AZ755" s="279"/>
      <c r="BA755" s="279"/>
      <c r="BB755" s="279"/>
      <c r="BC755" s="279"/>
      <c r="BD755" s="279"/>
      <c r="BE755" s="279"/>
      <c r="BF755" s="279"/>
      <c r="BG755" s="279"/>
      <c r="BH755" s="279"/>
    </row>
    <row r="756" spans="1:60" s="235" customFormat="1" ht="51" customHeight="1" x14ac:dyDescent="0.2">
      <c r="A756" s="464">
        <v>44705</v>
      </c>
      <c r="B756" s="293" t="s">
        <v>16719</v>
      </c>
      <c r="C756" s="193" t="s">
        <v>16729</v>
      </c>
      <c r="D756" s="432"/>
      <c r="E756" s="42">
        <v>1678987.88</v>
      </c>
      <c r="F756" s="1129">
        <f t="shared" si="13"/>
        <v>5101492558.6299992</v>
      </c>
      <c r="G756" s="279"/>
      <c r="H756" s="279"/>
      <c r="I756" s="279"/>
      <c r="J756" s="279"/>
      <c r="K756" s="279"/>
      <c r="L756" s="279"/>
      <c r="M756" s="279"/>
      <c r="N756" s="279"/>
      <c r="O756" s="279"/>
      <c r="P756" s="279"/>
      <c r="Q756" s="279"/>
      <c r="R756" s="279"/>
      <c r="S756" s="279"/>
      <c r="T756" s="279"/>
      <c r="U756" s="279"/>
      <c r="V756" s="279"/>
      <c r="W756" s="279"/>
      <c r="X756" s="279"/>
      <c r="Y756" s="279"/>
      <c r="Z756" s="279"/>
      <c r="AA756" s="279"/>
      <c r="AB756" s="279"/>
      <c r="AC756" s="279"/>
      <c r="AD756" s="279"/>
      <c r="AE756" s="279"/>
      <c r="AF756" s="279"/>
      <c r="AG756" s="279"/>
      <c r="AH756" s="279"/>
      <c r="AI756" s="279"/>
      <c r="AJ756" s="279"/>
      <c r="AK756" s="279"/>
      <c r="AL756" s="279"/>
      <c r="AM756" s="279"/>
      <c r="AN756" s="279"/>
      <c r="AO756" s="279"/>
      <c r="AP756" s="279"/>
      <c r="AQ756" s="279"/>
      <c r="AR756" s="279"/>
      <c r="AS756" s="279"/>
      <c r="AT756" s="279"/>
      <c r="AU756" s="279"/>
      <c r="AV756" s="279"/>
      <c r="AW756" s="279"/>
      <c r="AX756" s="279"/>
      <c r="AY756" s="279"/>
      <c r="AZ756" s="279"/>
      <c r="BA756" s="279"/>
      <c r="BB756" s="279"/>
      <c r="BC756" s="279"/>
      <c r="BD756" s="279"/>
      <c r="BE756" s="279"/>
      <c r="BF756" s="279"/>
      <c r="BG756" s="279"/>
      <c r="BH756" s="279"/>
    </row>
    <row r="757" spans="1:60" ht="32.25" customHeight="1" x14ac:dyDescent="0.2">
      <c r="A757" s="464">
        <v>44705</v>
      </c>
      <c r="B757" s="293" t="s">
        <v>16720</v>
      </c>
      <c r="C757" s="193" t="s">
        <v>16730</v>
      </c>
      <c r="D757" s="432"/>
      <c r="E757" s="42">
        <v>53989544.090000004</v>
      </c>
      <c r="F757" s="1129">
        <f t="shared" si="13"/>
        <v>5047503014.539999</v>
      </c>
    </row>
    <row r="758" spans="1:60" ht="72.75" customHeight="1" x14ac:dyDescent="0.2">
      <c r="A758" s="464">
        <v>44706</v>
      </c>
      <c r="B758" s="293" t="s">
        <v>16721</v>
      </c>
      <c r="C758" s="193" t="s">
        <v>16731</v>
      </c>
      <c r="D758" s="432"/>
      <c r="E758" s="42">
        <v>6381656.3200000003</v>
      </c>
      <c r="F758" s="1129">
        <f t="shared" si="13"/>
        <v>5041121358.2199993</v>
      </c>
    </row>
    <row r="759" spans="1:60" ht="48.75" customHeight="1" x14ac:dyDescent="0.2">
      <c r="A759" s="464">
        <v>44706</v>
      </c>
      <c r="B759" s="293" t="s">
        <v>16722</v>
      </c>
      <c r="C759" s="193" t="s">
        <v>16736</v>
      </c>
      <c r="D759" s="432"/>
      <c r="E759" s="42">
        <v>194756804.58000001</v>
      </c>
      <c r="F759" s="1129">
        <f t="shared" si="13"/>
        <v>4846364553.6399994</v>
      </c>
    </row>
    <row r="760" spans="1:60" ht="44.25" customHeight="1" x14ac:dyDescent="0.2">
      <c r="A760" s="464">
        <v>44706</v>
      </c>
      <c r="B760" s="293" t="s">
        <v>16723</v>
      </c>
      <c r="C760" s="193" t="s">
        <v>16733</v>
      </c>
      <c r="D760" s="432"/>
      <c r="E760" s="42">
        <v>15183615.58</v>
      </c>
      <c r="F760" s="1129">
        <f t="shared" si="13"/>
        <v>4831180938.0599995</v>
      </c>
    </row>
    <row r="761" spans="1:60" ht="51" customHeight="1" x14ac:dyDescent="0.2">
      <c r="A761" s="464">
        <v>44708</v>
      </c>
      <c r="B761" s="293" t="s">
        <v>16724</v>
      </c>
      <c r="C761" s="193" t="s">
        <v>16734</v>
      </c>
      <c r="D761" s="432"/>
      <c r="E761" s="42">
        <v>2719844.68</v>
      </c>
      <c r="F761" s="1129">
        <f t="shared" si="13"/>
        <v>4828461093.3799992</v>
      </c>
    </row>
    <row r="762" spans="1:60" ht="42" customHeight="1" x14ac:dyDescent="0.2">
      <c r="A762" s="464">
        <v>44708</v>
      </c>
      <c r="B762" s="293" t="s">
        <v>16725</v>
      </c>
      <c r="C762" s="193" t="s">
        <v>16732</v>
      </c>
      <c r="D762" s="432"/>
      <c r="E762" s="42">
        <v>67680531.519999996</v>
      </c>
      <c r="F762" s="1129">
        <f t="shared" si="13"/>
        <v>4760780561.8599987</v>
      </c>
    </row>
    <row r="763" spans="1:60" ht="40.5" customHeight="1" x14ac:dyDescent="0.2">
      <c r="A763" s="464">
        <v>44708</v>
      </c>
      <c r="B763" s="293" t="s">
        <v>16726</v>
      </c>
      <c r="C763" s="193" t="s">
        <v>16735</v>
      </c>
      <c r="D763" s="432"/>
      <c r="E763" s="42">
        <v>16239554.65</v>
      </c>
      <c r="F763" s="1129">
        <f t="shared" si="13"/>
        <v>4744541007.2099991</v>
      </c>
    </row>
    <row r="764" spans="1:60" ht="45.75" customHeight="1" x14ac:dyDescent="0.2">
      <c r="A764" s="464">
        <v>44711</v>
      </c>
      <c r="B764" s="293" t="s">
        <v>16781</v>
      </c>
      <c r="C764" s="193" t="s">
        <v>16783</v>
      </c>
      <c r="D764" s="432"/>
      <c r="E764" s="42">
        <v>67742882.480000004</v>
      </c>
      <c r="F764" s="1129">
        <f t="shared" si="13"/>
        <v>4676798124.7299995</v>
      </c>
    </row>
    <row r="765" spans="1:60" ht="50.25" customHeight="1" x14ac:dyDescent="0.2">
      <c r="A765" s="464">
        <v>44711</v>
      </c>
      <c r="B765" s="293" t="s">
        <v>16782</v>
      </c>
      <c r="C765" s="193" t="s">
        <v>16784</v>
      </c>
      <c r="D765" s="432"/>
      <c r="E765" s="42">
        <v>35135339.380000003</v>
      </c>
      <c r="F765" s="1129">
        <f t="shared" si="13"/>
        <v>4641662785.3499994</v>
      </c>
    </row>
    <row r="766" spans="1:60" ht="12" customHeight="1" x14ac:dyDescent="0.2">
      <c r="A766" s="14"/>
      <c r="B766" s="14"/>
      <c r="C766" s="14"/>
      <c r="D766" s="14"/>
      <c r="E766" s="14"/>
      <c r="F766" s="14"/>
      <c r="BC766" s="25"/>
      <c r="BD766" s="25"/>
      <c r="BE766" s="25"/>
      <c r="BF766" s="25"/>
      <c r="BG766" s="25"/>
      <c r="BH766" s="25"/>
    </row>
    <row r="767" spans="1:60" ht="12" customHeight="1" x14ac:dyDescent="0.2">
      <c r="A767" s="14"/>
      <c r="B767" s="14"/>
      <c r="C767" s="14"/>
      <c r="D767" s="14"/>
      <c r="E767" s="14"/>
      <c r="F767" s="14"/>
      <c r="BC767" s="25"/>
      <c r="BD767" s="25"/>
      <c r="BE767" s="25"/>
      <c r="BF767" s="25"/>
      <c r="BG767" s="25"/>
      <c r="BH767" s="25"/>
    </row>
    <row r="768" spans="1:60" ht="12" customHeight="1" x14ac:dyDescent="0.2">
      <c r="A768" s="14"/>
      <c r="B768" s="14"/>
      <c r="C768" s="14"/>
      <c r="D768" s="14"/>
      <c r="E768" s="14"/>
      <c r="F768" s="14"/>
      <c r="BC768" s="25"/>
      <c r="BD768" s="25"/>
      <c r="BE768" s="25"/>
      <c r="BF768" s="25"/>
      <c r="BG768" s="25"/>
      <c r="BH768" s="25"/>
    </row>
    <row r="769" spans="1:60" ht="12" customHeight="1" x14ac:dyDescent="0.2">
      <c r="A769" s="14"/>
      <c r="B769" s="14"/>
      <c r="C769" s="14"/>
      <c r="D769" s="14"/>
      <c r="E769" s="14"/>
      <c r="F769" s="14"/>
      <c r="BC769" s="25"/>
      <c r="BD769" s="25"/>
      <c r="BE769" s="25"/>
      <c r="BF769" s="25"/>
      <c r="BG769" s="25"/>
      <c r="BH769" s="25"/>
    </row>
    <row r="770" spans="1:60" ht="12" customHeight="1" x14ac:dyDescent="0.2">
      <c r="A770" s="14"/>
      <c r="B770" s="14"/>
      <c r="C770" s="14"/>
      <c r="D770" s="14"/>
      <c r="E770" s="14"/>
      <c r="F770" s="14"/>
      <c r="BC770" s="25"/>
      <c r="BD770" s="25"/>
      <c r="BE770" s="25"/>
      <c r="BF770" s="25"/>
      <c r="BG770" s="25"/>
      <c r="BH770" s="25"/>
    </row>
    <row r="771" spans="1:60" ht="12" customHeight="1" x14ac:dyDescent="0.2">
      <c r="A771" s="14"/>
      <c r="B771" s="14"/>
      <c r="C771" s="14"/>
      <c r="D771" s="14"/>
      <c r="E771" s="14"/>
      <c r="F771" s="14"/>
      <c r="BC771" s="25"/>
      <c r="BD771" s="25"/>
      <c r="BE771" s="25"/>
      <c r="BF771" s="25"/>
      <c r="BG771" s="25"/>
      <c r="BH771" s="25"/>
    </row>
    <row r="772" spans="1:60" ht="12" customHeight="1" x14ac:dyDescent="0.2">
      <c r="A772" s="14"/>
      <c r="B772" s="14"/>
      <c r="C772" s="14"/>
      <c r="D772" s="14"/>
      <c r="E772" s="14"/>
      <c r="F772" s="14"/>
      <c r="BC772" s="25"/>
      <c r="BD772" s="25"/>
      <c r="BE772" s="25"/>
      <c r="BF772" s="25"/>
      <c r="BG772" s="25"/>
      <c r="BH772" s="25"/>
    </row>
    <row r="773" spans="1:60" ht="12" customHeight="1" x14ac:dyDescent="0.2"/>
    <row r="774" spans="1:60" ht="12" customHeight="1" x14ac:dyDescent="0.2"/>
    <row r="775" spans="1:60" ht="12" customHeight="1" x14ac:dyDescent="0.2"/>
    <row r="776" spans="1:60" ht="12" customHeight="1" x14ac:dyDescent="0.2"/>
    <row r="777" spans="1:60" ht="12" customHeight="1" x14ac:dyDescent="0.2"/>
    <row r="778" spans="1:60" ht="12" customHeight="1" x14ac:dyDescent="0.2"/>
    <row r="779" spans="1:60" ht="12" customHeight="1" x14ac:dyDescent="0.2"/>
    <row r="780" spans="1:60" ht="12" customHeight="1" x14ac:dyDescent="0.2"/>
    <row r="781" spans="1:60" ht="12" customHeight="1" x14ac:dyDescent="0.2"/>
    <row r="782" spans="1:60" ht="12" customHeight="1" x14ac:dyDescent="0.2"/>
    <row r="783" spans="1:60" ht="12" customHeight="1" x14ac:dyDescent="0.2"/>
    <row r="784" spans="1:60" ht="12" customHeight="1" x14ac:dyDescent="0.2"/>
    <row r="785" spans="7:7" ht="12" customHeight="1" x14ac:dyDescent="0.2"/>
    <row r="786" spans="7:7" ht="12" customHeight="1" x14ac:dyDescent="0.2"/>
    <row r="787" spans="7:7" ht="12" customHeight="1" x14ac:dyDescent="0.2"/>
    <row r="788" spans="7:7" ht="12" customHeight="1" x14ac:dyDescent="0.2"/>
    <row r="789" spans="7:7" ht="12" customHeight="1" x14ac:dyDescent="0.2"/>
    <row r="790" spans="7:7" ht="12" customHeight="1" x14ac:dyDescent="0.2"/>
    <row r="791" spans="7:7" ht="12" customHeight="1" x14ac:dyDescent="0.2"/>
    <row r="792" spans="7:7" ht="12" customHeight="1" x14ac:dyDescent="0.2"/>
    <row r="793" spans="7:7" ht="12" customHeight="1" x14ac:dyDescent="0.2"/>
    <row r="795" spans="7:7" x14ac:dyDescent="0.2">
      <c r="G795" s="14" t="s">
        <v>37</v>
      </c>
    </row>
  </sheetData>
  <mergeCells count="48">
    <mergeCell ref="A717:E717"/>
    <mergeCell ref="A622:F622"/>
    <mergeCell ref="A623:F623"/>
    <mergeCell ref="A624:F624"/>
    <mergeCell ref="A625:F625"/>
    <mergeCell ref="A627:F627"/>
    <mergeCell ref="A628:E628"/>
    <mergeCell ref="A710:F710"/>
    <mergeCell ref="A711:F711"/>
    <mergeCell ref="A712:F712"/>
    <mergeCell ref="A713:F713"/>
    <mergeCell ref="A716:F716"/>
    <mergeCell ref="A601:E601"/>
    <mergeCell ref="A574:F574"/>
    <mergeCell ref="A575:F575"/>
    <mergeCell ref="A576:F576"/>
    <mergeCell ref="A577:F577"/>
    <mergeCell ref="A579:F579"/>
    <mergeCell ref="A580:E580"/>
    <mergeCell ref="A595:F595"/>
    <mergeCell ref="A596:F596"/>
    <mergeCell ref="A597:F597"/>
    <mergeCell ref="A598:F598"/>
    <mergeCell ref="A600:F600"/>
    <mergeCell ref="A565:E565"/>
    <mergeCell ref="A458:F458"/>
    <mergeCell ref="A459:F459"/>
    <mergeCell ref="A460:F460"/>
    <mergeCell ref="A461:F461"/>
    <mergeCell ref="A463:F463"/>
    <mergeCell ref="A464:E464"/>
    <mergeCell ref="A559:F559"/>
    <mergeCell ref="A560:F560"/>
    <mergeCell ref="A561:F561"/>
    <mergeCell ref="A562:F562"/>
    <mergeCell ref="A564:F564"/>
    <mergeCell ref="A342:E342"/>
    <mergeCell ref="A1:F1"/>
    <mergeCell ref="A2:F2"/>
    <mergeCell ref="A3:F3"/>
    <mergeCell ref="A4:F4"/>
    <mergeCell ref="A6:F6"/>
    <mergeCell ref="A7:E7"/>
    <mergeCell ref="A335:F335"/>
    <mergeCell ref="A336:F336"/>
    <mergeCell ref="A337:F337"/>
    <mergeCell ref="A338:F338"/>
    <mergeCell ref="A340:F341"/>
  </mergeCells>
  <phoneticPr fontId="8" type="noConversion"/>
  <pageMargins left="0.70866141732283472" right="0.70866141732283472" top="0.74803149606299213" bottom="0.74803149606299213" header="0.31496062992125984" footer="0.31496062992125984"/>
  <pageSetup scale="11" fitToHeight="40" orientation="portrait" r:id="rId1"/>
  <ignoredErrors>
    <ignoredError sqref="B635:B707 B515 B500 B488:B490 B524"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723"/>
  <sheetViews>
    <sheetView zoomScaleNormal="100" workbookViewId="0">
      <selection activeCell="I17" sqref="I17"/>
    </sheetView>
  </sheetViews>
  <sheetFormatPr baseColWidth="10" defaultRowHeight="11.25" x14ac:dyDescent="0.2"/>
  <cols>
    <col min="1" max="1" width="11.7109375" style="25" customWidth="1"/>
    <col min="2" max="2" width="16.28515625" style="131" customWidth="1"/>
    <col min="3" max="3" width="51.140625" style="25" customWidth="1"/>
    <col min="4" max="4" width="14.7109375" style="68" customWidth="1"/>
    <col min="5" max="5" width="16.85546875" style="106" customWidth="1"/>
    <col min="6" max="6" width="16" style="101" customWidth="1"/>
    <col min="7" max="7" width="11.42578125" style="14"/>
    <col min="8" max="8" width="13" style="14" bestFit="1" customWidth="1"/>
    <col min="9" max="60" width="11.42578125" style="14"/>
    <col min="61" max="16384" width="11.42578125" style="25"/>
  </cols>
  <sheetData>
    <row r="1" spans="1:60" ht="15" x14ac:dyDescent="0.25">
      <c r="A1" s="1171" t="s">
        <v>0</v>
      </c>
      <c r="B1" s="1171"/>
      <c r="C1" s="1171"/>
      <c r="D1" s="1171"/>
      <c r="E1" s="1171"/>
      <c r="F1" s="1171"/>
    </row>
    <row r="2" spans="1:60" ht="15" x14ac:dyDescent="0.25">
      <c r="A2" s="1171" t="s">
        <v>1</v>
      </c>
      <c r="B2" s="1171"/>
      <c r="C2" s="1171"/>
      <c r="D2" s="1171"/>
      <c r="E2" s="1171"/>
      <c r="F2" s="1171"/>
    </row>
    <row r="3" spans="1:60" ht="15" customHeight="1" x14ac:dyDescent="0.25">
      <c r="A3" s="1173" t="s">
        <v>16790</v>
      </c>
      <c r="B3" s="1173"/>
      <c r="C3" s="1173"/>
      <c r="D3" s="1173"/>
      <c r="E3" s="1173"/>
      <c r="F3" s="1173"/>
    </row>
    <row r="4" spans="1:60" ht="15" customHeight="1" x14ac:dyDescent="0.25">
      <c r="A4" s="1173" t="s">
        <v>2</v>
      </c>
      <c r="B4" s="1173"/>
      <c r="C4" s="1173"/>
      <c r="D4" s="1173"/>
      <c r="E4" s="1173"/>
      <c r="F4" s="1173"/>
    </row>
    <row r="5" spans="1:60" ht="15" x14ac:dyDescent="0.25">
      <c r="A5" s="626"/>
      <c r="B5" s="627"/>
      <c r="C5" s="628"/>
      <c r="D5" s="629"/>
      <c r="E5" s="630"/>
      <c r="F5" s="631"/>
      <c r="G5" s="966"/>
    </row>
    <row r="6" spans="1:60" ht="15" customHeight="1" x14ac:dyDescent="0.2">
      <c r="A6" s="1306" t="s">
        <v>3</v>
      </c>
      <c r="B6" s="1307"/>
      <c r="C6" s="1307"/>
      <c r="D6" s="1307"/>
      <c r="E6" s="1307"/>
      <c r="F6" s="1308"/>
      <c r="G6" s="966"/>
    </row>
    <row r="7" spans="1:60" ht="15" customHeight="1" x14ac:dyDescent="0.2">
      <c r="A7" s="1306" t="s">
        <v>4</v>
      </c>
      <c r="B7" s="1307"/>
      <c r="C7" s="1307"/>
      <c r="D7" s="1307"/>
      <c r="E7" s="1308"/>
      <c r="F7" s="718">
        <v>102120775.68000001</v>
      </c>
    </row>
    <row r="8" spans="1:60" ht="12" x14ac:dyDescent="0.2">
      <c r="A8" s="1157" t="s">
        <v>5</v>
      </c>
      <c r="B8" s="1157" t="s">
        <v>6</v>
      </c>
      <c r="C8" s="1157" t="s">
        <v>7</v>
      </c>
      <c r="D8" s="1157" t="s">
        <v>8</v>
      </c>
      <c r="E8" s="1157" t="s">
        <v>9</v>
      </c>
      <c r="F8" s="1157" t="s">
        <v>6180</v>
      </c>
    </row>
    <row r="9" spans="1:60" ht="15" customHeight="1" x14ac:dyDescent="0.2">
      <c r="A9" s="87"/>
      <c r="B9" s="1"/>
      <c r="C9" s="2" t="s">
        <v>11</v>
      </c>
      <c r="D9" s="40">
        <v>58146006.490000002</v>
      </c>
      <c r="E9" s="40"/>
      <c r="F9" s="494">
        <f>F7+D9</f>
        <v>160266782.17000002</v>
      </c>
    </row>
    <row r="10" spans="1:60" ht="15" customHeight="1" x14ac:dyDescent="0.2">
      <c r="A10" s="87"/>
      <c r="B10" s="1"/>
      <c r="C10" s="3" t="s">
        <v>12</v>
      </c>
      <c r="D10" s="40">
        <v>9419630.9600000009</v>
      </c>
      <c r="E10" s="40"/>
      <c r="F10" s="494">
        <f>F9+D10</f>
        <v>169686413.13000003</v>
      </c>
    </row>
    <row r="11" spans="1:60" ht="15" customHeight="1" x14ac:dyDescent="0.2">
      <c r="A11" s="87"/>
      <c r="B11" s="1"/>
      <c r="C11" s="2" t="s">
        <v>13</v>
      </c>
      <c r="D11" s="1003"/>
      <c r="E11" s="40"/>
      <c r="F11" s="494">
        <f>F10+D11</f>
        <v>169686413.13000003</v>
      </c>
    </row>
    <row r="12" spans="1:60" ht="15" customHeight="1" x14ac:dyDescent="0.2">
      <c r="A12" s="87"/>
      <c r="B12" s="1"/>
      <c r="C12" s="4" t="s">
        <v>31</v>
      </c>
      <c r="D12" s="41">
        <v>243954.3</v>
      </c>
      <c r="E12" s="41"/>
      <c r="F12" s="494">
        <f>F11+D12</f>
        <v>169930367.43000004</v>
      </c>
    </row>
    <row r="13" spans="1:60" ht="15" customHeight="1" x14ac:dyDescent="0.2">
      <c r="A13" s="87"/>
      <c r="B13" s="1"/>
      <c r="C13" s="3" t="s">
        <v>12</v>
      </c>
      <c r="D13" s="62"/>
      <c r="E13" s="40">
        <v>1416000</v>
      </c>
      <c r="F13" s="494">
        <f>F12-E13</f>
        <v>168514367.43000004</v>
      </c>
    </row>
    <row r="14" spans="1:60" s="235" customFormat="1" ht="15" customHeight="1" x14ac:dyDescent="0.2">
      <c r="A14" s="1106"/>
      <c r="B14" s="359"/>
      <c r="C14" s="1107" t="s">
        <v>6871</v>
      </c>
      <c r="D14" s="1108"/>
      <c r="E14" s="763">
        <v>8540</v>
      </c>
      <c r="F14" s="494">
        <f>F13-E14</f>
        <v>168505827.43000004</v>
      </c>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row>
    <row r="15" spans="1:60" s="235" customFormat="1" ht="15" customHeight="1" x14ac:dyDescent="0.2">
      <c r="A15" s="1106"/>
      <c r="B15" s="359"/>
      <c r="C15" s="1107" t="s">
        <v>1090</v>
      </c>
      <c r="D15" s="1108"/>
      <c r="E15" s="711">
        <v>99350.32</v>
      </c>
      <c r="F15" s="494">
        <f t="shared" ref="F15:F23" si="0">F14-E15</f>
        <v>168406477.11000004</v>
      </c>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row>
    <row r="16" spans="1:60" s="235" customFormat="1" ht="14.25" customHeight="1" x14ac:dyDescent="0.2">
      <c r="A16" s="1106"/>
      <c r="B16" s="359"/>
      <c r="C16" s="1110" t="s">
        <v>2479</v>
      </c>
      <c r="D16" s="1108"/>
      <c r="E16" s="711">
        <v>43970.12</v>
      </c>
      <c r="F16" s="494">
        <f t="shared" si="0"/>
        <v>168362506.99000004</v>
      </c>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row>
    <row r="17" spans="1:61" s="235" customFormat="1" ht="15" customHeight="1" x14ac:dyDescent="0.2">
      <c r="A17" s="1106"/>
      <c r="B17" s="359"/>
      <c r="C17" s="1110" t="s">
        <v>6870</v>
      </c>
      <c r="D17" s="1108"/>
      <c r="E17" s="711">
        <v>400</v>
      </c>
      <c r="F17" s="494">
        <f t="shared" si="0"/>
        <v>168362106.99000004</v>
      </c>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row>
    <row r="18" spans="1:61" s="235" customFormat="1" ht="15" customHeight="1" x14ac:dyDescent="0.2">
      <c r="A18" s="1106"/>
      <c r="B18" s="359"/>
      <c r="C18" s="1107" t="s">
        <v>1083</v>
      </c>
      <c r="D18" s="1108"/>
      <c r="E18" s="711">
        <v>2500</v>
      </c>
      <c r="F18" s="494">
        <f t="shared" si="0"/>
        <v>168359606.99000004</v>
      </c>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row>
    <row r="19" spans="1:61" s="235" customFormat="1" ht="15" customHeight="1" x14ac:dyDescent="0.2">
      <c r="A19" s="1106"/>
      <c r="B19" s="359"/>
      <c r="C19" s="1107" t="s">
        <v>1358</v>
      </c>
      <c r="D19" s="1108"/>
      <c r="E19" s="711">
        <v>175</v>
      </c>
      <c r="F19" s="494">
        <f t="shared" si="0"/>
        <v>168359431.99000004</v>
      </c>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row>
    <row r="20" spans="1:61" s="235" customFormat="1" ht="15" customHeight="1" x14ac:dyDescent="0.2">
      <c r="A20" s="1106"/>
      <c r="B20" s="359"/>
      <c r="C20" s="1107" t="s">
        <v>14448</v>
      </c>
      <c r="D20" s="1108"/>
      <c r="E20" s="711">
        <v>1750</v>
      </c>
      <c r="F20" s="494">
        <f t="shared" si="0"/>
        <v>168357681.99000004</v>
      </c>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row>
    <row r="21" spans="1:61" s="235" customFormat="1" ht="15" customHeight="1" x14ac:dyDescent="0.2">
      <c r="A21" s="1106"/>
      <c r="B21" s="359"/>
      <c r="C21" s="1110" t="s">
        <v>11719</v>
      </c>
      <c r="D21" s="1108"/>
      <c r="E21" s="711">
        <v>100</v>
      </c>
      <c r="F21" s="494">
        <f t="shared" si="0"/>
        <v>168357581.99000004</v>
      </c>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row>
    <row r="22" spans="1:61" s="235" customFormat="1" ht="17.25" customHeight="1" x14ac:dyDescent="0.2">
      <c r="A22" s="1106"/>
      <c r="B22" s="359"/>
      <c r="C22" s="1110" t="s">
        <v>17361</v>
      </c>
      <c r="D22" s="1108"/>
      <c r="E22" s="711">
        <v>600</v>
      </c>
      <c r="F22" s="494">
        <f t="shared" si="0"/>
        <v>168356981.99000004</v>
      </c>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row>
    <row r="23" spans="1:61" s="235" customFormat="1" ht="17.25" customHeight="1" x14ac:dyDescent="0.2">
      <c r="A23" s="1106"/>
      <c r="B23" s="359"/>
      <c r="C23" s="1110" t="s">
        <v>17362</v>
      </c>
      <c r="D23" s="1108"/>
      <c r="E23" s="711">
        <v>30000</v>
      </c>
      <c r="F23" s="494">
        <f t="shared" si="0"/>
        <v>168326981.99000004</v>
      </c>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row>
    <row r="24" spans="1:61" s="414" customFormat="1" ht="38.25" customHeight="1" x14ac:dyDescent="0.2">
      <c r="A24" s="464">
        <v>44713</v>
      </c>
      <c r="B24" s="5">
        <v>62874</v>
      </c>
      <c r="C24" s="193" t="s">
        <v>16855</v>
      </c>
      <c r="D24" s="416"/>
      <c r="E24" s="42">
        <v>149859.91</v>
      </c>
      <c r="F24" s="494">
        <f>F23-E24</f>
        <v>168177122.08000004</v>
      </c>
      <c r="G24" s="412"/>
      <c r="H24" s="412"/>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c r="AT24" s="412"/>
      <c r="AU24" s="412"/>
      <c r="AV24" s="412"/>
      <c r="AW24" s="412"/>
      <c r="AX24" s="412"/>
      <c r="AY24" s="412"/>
      <c r="AZ24" s="412"/>
      <c r="BA24" s="412"/>
      <c r="BB24" s="412"/>
      <c r="BC24" s="412"/>
      <c r="BD24" s="412"/>
      <c r="BE24" s="412"/>
      <c r="BF24" s="412"/>
      <c r="BG24" s="412"/>
      <c r="BH24" s="412"/>
      <c r="BI24" s="545"/>
    </row>
    <row r="25" spans="1:61" s="412" customFormat="1" ht="40.5" customHeight="1" x14ac:dyDescent="0.2">
      <c r="A25" s="464">
        <v>44713</v>
      </c>
      <c r="B25" s="5">
        <v>62875</v>
      </c>
      <c r="C25" s="193" t="s">
        <v>16856</v>
      </c>
      <c r="D25" s="394"/>
      <c r="E25" s="42">
        <v>26765.11</v>
      </c>
      <c r="F25" s="494">
        <f t="shared" ref="F25:F88" si="1">F24-E25</f>
        <v>168150356.97000003</v>
      </c>
    </row>
    <row r="26" spans="1:61" s="412" customFormat="1" ht="33" customHeight="1" x14ac:dyDescent="0.2">
      <c r="A26" s="464">
        <v>44713</v>
      </c>
      <c r="B26" s="5">
        <v>62876</v>
      </c>
      <c r="C26" s="193" t="s">
        <v>16857</v>
      </c>
      <c r="D26" s="402"/>
      <c r="E26" s="42">
        <v>4153.21</v>
      </c>
      <c r="F26" s="494">
        <f t="shared" si="1"/>
        <v>168146203.76000002</v>
      </c>
    </row>
    <row r="27" spans="1:61" s="412" customFormat="1" ht="41.25" customHeight="1" x14ac:dyDescent="0.2">
      <c r="A27" s="464">
        <v>44713</v>
      </c>
      <c r="B27" s="5">
        <v>62877</v>
      </c>
      <c r="C27" s="193" t="s">
        <v>16858</v>
      </c>
      <c r="D27" s="402"/>
      <c r="E27" s="42">
        <v>27688.05</v>
      </c>
      <c r="F27" s="494">
        <f t="shared" si="1"/>
        <v>168118515.71000001</v>
      </c>
    </row>
    <row r="28" spans="1:61" s="412" customFormat="1" ht="94.5" customHeight="1" x14ac:dyDescent="0.2">
      <c r="A28" s="464">
        <v>44713</v>
      </c>
      <c r="B28" s="5">
        <v>62878</v>
      </c>
      <c r="C28" s="193" t="s">
        <v>16859</v>
      </c>
      <c r="D28" s="402"/>
      <c r="E28" s="42">
        <v>50000</v>
      </c>
      <c r="F28" s="494">
        <f t="shared" si="1"/>
        <v>168068515.71000001</v>
      </c>
    </row>
    <row r="29" spans="1:61" s="412" customFormat="1" ht="40.5" customHeight="1" x14ac:dyDescent="0.2">
      <c r="A29" s="464">
        <v>44713</v>
      </c>
      <c r="B29" s="5">
        <v>62879</v>
      </c>
      <c r="C29" s="193" t="s">
        <v>16860</v>
      </c>
      <c r="D29" s="402"/>
      <c r="E29" s="42">
        <v>11915.24</v>
      </c>
      <c r="F29" s="494">
        <f t="shared" si="1"/>
        <v>168056600.47</v>
      </c>
    </row>
    <row r="30" spans="1:61" s="412" customFormat="1" ht="75" customHeight="1" x14ac:dyDescent="0.2">
      <c r="A30" s="464">
        <v>44713</v>
      </c>
      <c r="B30" s="5" t="s">
        <v>16851</v>
      </c>
      <c r="C30" s="193" t="s">
        <v>16861</v>
      </c>
      <c r="D30" s="402"/>
      <c r="E30" s="42">
        <v>63280</v>
      </c>
      <c r="F30" s="494">
        <f t="shared" si="1"/>
        <v>167993320.47</v>
      </c>
    </row>
    <row r="31" spans="1:61" s="412" customFormat="1" ht="54" customHeight="1" x14ac:dyDescent="0.2">
      <c r="A31" s="464">
        <v>44713</v>
      </c>
      <c r="B31" s="5" t="s">
        <v>16852</v>
      </c>
      <c r="C31" s="193" t="s">
        <v>16862</v>
      </c>
      <c r="D31" s="402"/>
      <c r="E31" s="42">
        <v>101460</v>
      </c>
      <c r="F31" s="494">
        <f t="shared" si="1"/>
        <v>167891860.47</v>
      </c>
    </row>
    <row r="32" spans="1:61" s="412" customFormat="1" ht="83.25" customHeight="1" x14ac:dyDescent="0.2">
      <c r="A32" s="464">
        <v>44713</v>
      </c>
      <c r="B32" s="5" t="s">
        <v>16853</v>
      </c>
      <c r="C32" s="193" t="s">
        <v>16863</v>
      </c>
      <c r="D32" s="402"/>
      <c r="E32" s="42">
        <v>27000</v>
      </c>
      <c r="F32" s="494">
        <f t="shared" si="1"/>
        <v>167864860.47</v>
      </c>
    </row>
    <row r="33" spans="1:6" s="412" customFormat="1" ht="40.5" customHeight="1" x14ac:dyDescent="0.2">
      <c r="A33" s="464">
        <v>44713</v>
      </c>
      <c r="B33" s="5" t="s">
        <v>16854</v>
      </c>
      <c r="C33" s="193" t="s">
        <v>16864</v>
      </c>
      <c r="D33" s="402"/>
      <c r="E33" s="42">
        <v>471775</v>
      </c>
      <c r="F33" s="494">
        <f t="shared" si="1"/>
        <v>167393085.47</v>
      </c>
    </row>
    <row r="34" spans="1:6" s="412" customFormat="1" ht="64.5" customHeight="1" x14ac:dyDescent="0.2">
      <c r="A34" s="464">
        <v>44714</v>
      </c>
      <c r="B34" s="5">
        <v>62880</v>
      </c>
      <c r="C34" s="193" t="s">
        <v>16872</v>
      </c>
      <c r="D34" s="402"/>
      <c r="E34" s="42">
        <v>27000</v>
      </c>
      <c r="F34" s="494">
        <f t="shared" si="1"/>
        <v>167366085.47</v>
      </c>
    </row>
    <row r="35" spans="1:6" s="412" customFormat="1" ht="21" customHeight="1" x14ac:dyDescent="0.2">
      <c r="A35" s="464">
        <v>44714</v>
      </c>
      <c r="B35" s="5">
        <v>62881</v>
      </c>
      <c r="C35" s="193" t="s">
        <v>41</v>
      </c>
      <c r="D35" s="402"/>
      <c r="E35" s="42">
        <v>0</v>
      </c>
      <c r="F35" s="494">
        <f t="shared" si="1"/>
        <v>167366085.47</v>
      </c>
    </row>
    <row r="36" spans="1:6" s="412" customFormat="1" ht="20.25" customHeight="1" x14ac:dyDescent="0.2">
      <c r="A36" s="464">
        <v>44714</v>
      </c>
      <c r="B36" s="5">
        <v>62882</v>
      </c>
      <c r="C36" s="193" t="s">
        <v>41</v>
      </c>
      <c r="D36" s="402"/>
      <c r="E36" s="42">
        <v>0</v>
      </c>
      <c r="F36" s="494">
        <f t="shared" si="1"/>
        <v>167366085.47</v>
      </c>
    </row>
    <row r="37" spans="1:6" s="412" customFormat="1" ht="43.5" customHeight="1" x14ac:dyDescent="0.2">
      <c r="A37" s="464">
        <v>44714</v>
      </c>
      <c r="B37" s="5">
        <v>62883</v>
      </c>
      <c r="C37" s="193" t="s">
        <v>16874</v>
      </c>
      <c r="D37" s="402"/>
      <c r="E37" s="42">
        <v>327830.74</v>
      </c>
      <c r="F37" s="494">
        <f t="shared" si="1"/>
        <v>167038254.72999999</v>
      </c>
    </row>
    <row r="38" spans="1:6" s="412" customFormat="1" ht="33" customHeight="1" x14ac:dyDescent="0.2">
      <c r="A38" s="464">
        <v>44714</v>
      </c>
      <c r="B38" s="5" t="s">
        <v>16865</v>
      </c>
      <c r="C38" s="193" t="s">
        <v>16875</v>
      </c>
      <c r="D38" s="402"/>
      <c r="E38" s="42">
        <v>137555.85999999999</v>
      </c>
      <c r="F38" s="494">
        <f t="shared" si="1"/>
        <v>166900698.86999997</v>
      </c>
    </row>
    <row r="39" spans="1:6" s="412" customFormat="1" ht="31.5" customHeight="1" x14ac:dyDescent="0.2">
      <c r="A39" s="464">
        <v>44714</v>
      </c>
      <c r="B39" s="5" t="s">
        <v>16866</v>
      </c>
      <c r="C39" s="193" t="s">
        <v>16876</v>
      </c>
      <c r="D39" s="402"/>
      <c r="E39" s="42">
        <v>1800</v>
      </c>
      <c r="F39" s="494">
        <f t="shared" si="1"/>
        <v>166898898.86999997</v>
      </c>
    </row>
    <row r="40" spans="1:6" s="412" customFormat="1" ht="34.5" customHeight="1" x14ac:dyDescent="0.2">
      <c r="A40" s="464">
        <v>44714</v>
      </c>
      <c r="B40" s="5" t="s">
        <v>16867</v>
      </c>
      <c r="C40" s="193" t="s">
        <v>16877</v>
      </c>
      <c r="D40" s="402"/>
      <c r="E40" s="42">
        <v>105787.34</v>
      </c>
      <c r="F40" s="494">
        <f t="shared" si="1"/>
        <v>166793111.52999997</v>
      </c>
    </row>
    <row r="41" spans="1:6" s="412" customFormat="1" ht="33.75" customHeight="1" x14ac:dyDescent="0.2">
      <c r="A41" s="464">
        <v>44714</v>
      </c>
      <c r="B41" s="5" t="s">
        <v>16868</v>
      </c>
      <c r="C41" s="193" t="s">
        <v>16878</v>
      </c>
      <c r="D41" s="402"/>
      <c r="E41" s="42">
        <v>197330.68</v>
      </c>
      <c r="F41" s="494">
        <f t="shared" si="1"/>
        <v>166595780.84999996</v>
      </c>
    </row>
    <row r="42" spans="1:6" s="412" customFormat="1" ht="32.25" customHeight="1" x14ac:dyDescent="0.2">
      <c r="A42" s="464">
        <v>44714</v>
      </c>
      <c r="B42" s="5" t="s">
        <v>16869</v>
      </c>
      <c r="C42" s="193" t="s">
        <v>16879</v>
      </c>
      <c r="D42" s="402"/>
      <c r="E42" s="42">
        <v>270171.73</v>
      </c>
      <c r="F42" s="494">
        <f t="shared" si="1"/>
        <v>166325609.11999997</v>
      </c>
    </row>
    <row r="43" spans="1:6" s="412" customFormat="1" ht="64.5" customHeight="1" x14ac:dyDescent="0.2">
      <c r="A43" s="464">
        <v>44714</v>
      </c>
      <c r="B43" s="5" t="s">
        <v>16870</v>
      </c>
      <c r="C43" s="193" t="s">
        <v>16880</v>
      </c>
      <c r="D43" s="402"/>
      <c r="E43" s="42">
        <v>27000</v>
      </c>
      <c r="F43" s="494">
        <f t="shared" si="1"/>
        <v>166298609.11999997</v>
      </c>
    </row>
    <row r="44" spans="1:6" s="412" customFormat="1" ht="66.75" customHeight="1" x14ac:dyDescent="0.2">
      <c r="A44" s="464">
        <v>44714</v>
      </c>
      <c r="B44" s="5" t="s">
        <v>16871</v>
      </c>
      <c r="C44" s="193" t="s">
        <v>16881</v>
      </c>
      <c r="D44" s="402"/>
      <c r="E44" s="42">
        <v>23166923.129999999</v>
      </c>
      <c r="F44" s="494">
        <f t="shared" si="1"/>
        <v>143131685.98999998</v>
      </c>
    </row>
    <row r="45" spans="1:6" s="412" customFormat="1" ht="25.5" customHeight="1" x14ac:dyDescent="0.2">
      <c r="A45" s="464">
        <v>44715</v>
      </c>
      <c r="B45" s="5">
        <v>62884</v>
      </c>
      <c r="C45" s="193" t="s">
        <v>41</v>
      </c>
      <c r="D45" s="402"/>
      <c r="E45" s="42">
        <v>0</v>
      </c>
      <c r="F45" s="494">
        <f t="shared" si="1"/>
        <v>143131685.98999998</v>
      </c>
    </row>
    <row r="46" spans="1:6" s="412" customFormat="1" ht="43.5" customHeight="1" x14ac:dyDescent="0.2">
      <c r="A46" s="464">
        <v>44715</v>
      </c>
      <c r="B46" s="5">
        <v>62885</v>
      </c>
      <c r="C46" s="193" t="s">
        <v>16890</v>
      </c>
      <c r="D46" s="402"/>
      <c r="E46" s="42">
        <v>1065220.8</v>
      </c>
      <c r="F46" s="494">
        <f t="shared" si="1"/>
        <v>142066465.18999997</v>
      </c>
    </row>
    <row r="47" spans="1:6" s="412" customFormat="1" ht="41.25" customHeight="1" x14ac:dyDescent="0.2">
      <c r="A47" s="464">
        <v>44715</v>
      </c>
      <c r="B47" s="5">
        <v>62886</v>
      </c>
      <c r="C47" s="193" t="s">
        <v>16891</v>
      </c>
      <c r="D47" s="402"/>
      <c r="E47" s="42">
        <v>294956.56</v>
      </c>
      <c r="F47" s="494">
        <f t="shared" si="1"/>
        <v>141771508.62999997</v>
      </c>
    </row>
    <row r="48" spans="1:6" s="412" customFormat="1" ht="41.25" customHeight="1" x14ac:dyDescent="0.2">
      <c r="A48" s="464">
        <v>44715</v>
      </c>
      <c r="B48" s="5">
        <v>62887</v>
      </c>
      <c r="C48" s="193" t="s">
        <v>16892</v>
      </c>
      <c r="D48" s="408"/>
      <c r="E48" s="42">
        <v>239503.88</v>
      </c>
      <c r="F48" s="494">
        <f t="shared" si="1"/>
        <v>141532004.74999997</v>
      </c>
    </row>
    <row r="49" spans="1:6" s="412" customFormat="1" ht="42.75" customHeight="1" x14ac:dyDescent="0.2">
      <c r="A49" s="464">
        <v>44715</v>
      </c>
      <c r="B49" s="5">
        <v>62888</v>
      </c>
      <c r="C49" s="193" t="s">
        <v>16893</v>
      </c>
      <c r="D49" s="402"/>
      <c r="E49" s="42">
        <v>12000</v>
      </c>
      <c r="F49" s="494">
        <f t="shared" si="1"/>
        <v>141520004.74999997</v>
      </c>
    </row>
    <row r="50" spans="1:6" s="412" customFormat="1" ht="40.5" customHeight="1" x14ac:dyDescent="0.2">
      <c r="A50" s="464">
        <v>44715</v>
      </c>
      <c r="B50" s="5">
        <v>62889</v>
      </c>
      <c r="C50" s="193" t="s">
        <v>16894</v>
      </c>
      <c r="D50" s="402"/>
      <c r="E50" s="42">
        <v>415376.09</v>
      </c>
      <c r="F50" s="494">
        <f t="shared" si="1"/>
        <v>141104628.65999997</v>
      </c>
    </row>
    <row r="51" spans="1:6" s="412" customFormat="1" ht="42.75" customHeight="1" x14ac:dyDescent="0.2">
      <c r="A51" s="464">
        <v>44715</v>
      </c>
      <c r="B51" s="5">
        <v>62890</v>
      </c>
      <c r="C51" s="193" t="s">
        <v>16895</v>
      </c>
      <c r="D51" s="402"/>
      <c r="E51" s="42">
        <v>461876.71</v>
      </c>
      <c r="F51" s="494">
        <f t="shared" si="1"/>
        <v>140642751.94999996</v>
      </c>
    </row>
    <row r="52" spans="1:6" s="412" customFormat="1" ht="45" customHeight="1" x14ac:dyDescent="0.2">
      <c r="A52" s="464">
        <v>44715</v>
      </c>
      <c r="B52" s="5">
        <v>62891</v>
      </c>
      <c r="C52" s="193" t="s">
        <v>16896</v>
      </c>
      <c r="D52" s="402"/>
      <c r="E52" s="42">
        <v>409838.48</v>
      </c>
      <c r="F52" s="494">
        <f t="shared" si="1"/>
        <v>140232913.46999997</v>
      </c>
    </row>
    <row r="53" spans="1:6" s="412" customFormat="1" ht="50.25" customHeight="1" x14ac:dyDescent="0.2">
      <c r="A53" s="464">
        <v>44715</v>
      </c>
      <c r="B53" s="5">
        <v>62892</v>
      </c>
      <c r="C53" s="193" t="s">
        <v>16897</v>
      </c>
      <c r="D53" s="402"/>
      <c r="E53" s="42">
        <v>45450</v>
      </c>
      <c r="F53" s="494">
        <f t="shared" si="1"/>
        <v>140187463.46999997</v>
      </c>
    </row>
    <row r="54" spans="1:6" s="412" customFormat="1" ht="41.25" customHeight="1" x14ac:dyDescent="0.2">
      <c r="A54" s="464">
        <v>44715</v>
      </c>
      <c r="B54" s="5">
        <v>62893</v>
      </c>
      <c r="C54" s="193" t="s">
        <v>16898</v>
      </c>
      <c r="D54" s="402"/>
      <c r="E54" s="42">
        <v>16000</v>
      </c>
      <c r="F54" s="494">
        <f t="shared" si="1"/>
        <v>140171463.46999997</v>
      </c>
    </row>
    <row r="55" spans="1:6" s="412" customFormat="1" ht="42" customHeight="1" x14ac:dyDescent="0.2">
      <c r="A55" s="464">
        <v>44715</v>
      </c>
      <c r="B55" s="5">
        <v>62894</v>
      </c>
      <c r="C55" s="193" t="s">
        <v>16899</v>
      </c>
      <c r="D55" s="402"/>
      <c r="E55" s="42">
        <v>297166.2</v>
      </c>
      <c r="F55" s="494">
        <f t="shared" si="1"/>
        <v>139874297.26999998</v>
      </c>
    </row>
    <row r="56" spans="1:6" s="412" customFormat="1" ht="30" customHeight="1" x14ac:dyDescent="0.2">
      <c r="A56" s="464">
        <v>44715</v>
      </c>
      <c r="B56" s="5" t="s">
        <v>16882</v>
      </c>
      <c r="C56" s="193" t="s">
        <v>16900</v>
      </c>
      <c r="D56" s="402"/>
      <c r="E56" s="42">
        <v>340908.32</v>
      </c>
      <c r="F56" s="494">
        <f t="shared" si="1"/>
        <v>139533388.94999999</v>
      </c>
    </row>
    <row r="57" spans="1:6" s="412" customFormat="1" ht="30" customHeight="1" x14ac:dyDescent="0.2">
      <c r="A57" s="464">
        <v>44715</v>
      </c>
      <c r="B57" s="5" t="s">
        <v>16883</v>
      </c>
      <c r="C57" s="193" t="s">
        <v>16901</v>
      </c>
      <c r="D57" s="402"/>
      <c r="E57" s="42">
        <v>16918.759999999998</v>
      </c>
      <c r="F57" s="494">
        <f t="shared" si="1"/>
        <v>139516470.19</v>
      </c>
    </row>
    <row r="58" spans="1:6" s="412" customFormat="1" ht="30.75" customHeight="1" x14ac:dyDescent="0.2">
      <c r="A58" s="464">
        <v>44715</v>
      </c>
      <c r="B58" s="5" t="s">
        <v>16884</v>
      </c>
      <c r="C58" s="193" t="s">
        <v>16902</v>
      </c>
      <c r="D58" s="402"/>
      <c r="E58" s="42">
        <v>577275.63</v>
      </c>
      <c r="F58" s="494">
        <f t="shared" si="1"/>
        <v>138939194.56</v>
      </c>
    </row>
    <row r="59" spans="1:6" s="412" customFormat="1" ht="33" customHeight="1" x14ac:dyDescent="0.2">
      <c r="A59" s="464">
        <v>44715</v>
      </c>
      <c r="B59" s="5" t="s">
        <v>16885</v>
      </c>
      <c r="C59" s="193" t="s">
        <v>16903</v>
      </c>
      <c r="D59" s="402"/>
      <c r="E59" s="42">
        <v>10300</v>
      </c>
      <c r="F59" s="494">
        <f t="shared" si="1"/>
        <v>138928894.56</v>
      </c>
    </row>
    <row r="60" spans="1:6" s="412" customFormat="1" ht="33.75" customHeight="1" x14ac:dyDescent="0.2">
      <c r="A60" s="464">
        <v>44715</v>
      </c>
      <c r="B60" s="5" t="s">
        <v>16886</v>
      </c>
      <c r="C60" s="193" t="s">
        <v>16904</v>
      </c>
      <c r="D60" s="402"/>
      <c r="E60" s="42">
        <v>408621.74</v>
      </c>
      <c r="F60" s="494">
        <f t="shared" si="1"/>
        <v>138520272.81999999</v>
      </c>
    </row>
    <row r="61" spans="1:6" s="412" customFormat="1" ht="33.75" customHeight="1" x14ac:dyDescent="0.2">
      <c r="A61" s="464">
        <v>44715</v>
      </c>
      <c r="B61" s="5" t="s">
        <v>16887</v>
      </c>
      <c r="C61" s="193" t="s">
        <v>16905</v>
      </c>
      <c r="D61" s="402"/>
      <c r="E61" s="42">
        <v>693661.87</v>
      </c>
      <c r="F61" s="494">
        <f t="shared" si="1"/>
        <v>137826610.94999999</v>
      </c>
    </row>
    <row r="62" spans="1:6" s="412" customFormat="1" ht="40.5" customHeight="1" x14ac:dyDescent="0.2">
      <c r="A62" s="464">
        <v>44715</v>
      </c>
      <c r="B62" s="5" t="s">
        <v>16888</v>
      </c>
      <c r="C62" s="193" t="s">
        <v>16906</v>
      </c>
      <c r="D62" s="402"/>
      <c r="E62" s="42">
        <v>13500</v>
      </c>
      <c r="F62" s="494">
        <f t="shared" si="1"/>
        <v>137813110.94999999</v>
      </c>
    </row>
    <row r="63" spans="1:6" s="412" customFormat="1" ht="50.25" customHeight="1" x14ac:dyDescent="0.2">
      <c r="A63" s="464">
        <v>44715</v>
      </c>
      <c r="B63" s="5" t="s">
        <v>16889</v>
      </c>
      <c r="C63" s="193" t="s">
        <v>16907</v>
      </c>
      <c r="D63" s="416"/>
      <c r="E63" s="42">
        <v>131052.5</v>
      </c>
      <c r="F63" s="494">
        <f t="shared" si="1"/>
        <v>137682058.44999999</v>
      </c>
    </row>
    <row r="64" spans="1:6" s="412" customFormat="1" ht="39" customHeight="1" x14ac:dyDescent="0.2">
      <c r="A64" s="464">
        <v>44718</v>
      </c>
      <c r="B64" s="5">
        <v>62895</v>
      </c>
      <c r="C64" s="193" t="s">
        <v>16914</v>
      </c>
      <c r="D64" s="402"/>
      <c r="E64" s="42">
        <v>119876.04</v>
      </c>
      <c r="F64" s="494">
        <f t="shared" si="1"/>
        <v>137562182.41</v>
      </c>
    </row>
    <row r="65" spans="1:6" s="412" customFormat="1" ht="55.5" customHeight="1" x14ac:dyDescent="0.2">
      <c r="A65" s="464">
        <v>44718</v>
      </c>
      <c r="B65" s="5">
        <v>62896</v>
      </c>
      <c r="C65" s="193" t="s">
        <v>16915</v>
      </c>
      <c r="D65" s="402"/>
      <c r="E65" s="42">
        <v>398983.47</v>
      </c>
      <c r="F65" s="494">
        <f t="shared" si="1"/>
        <v>137163198.94</v>
      </c>
    </row>
    <row r="66" spans="1:6" s="412" customFormat="1" ht="32.25" customHeight="1" x14ac:dyDescent="0.2">
      <c r="A66" s="464">
        <v>44718</v>
      </c>
      <c r="B66" s="5">
        <v>62897</v>
      </c>
      <c r="C66" s="193" t="s">
        <v>16916</v>
      </c>
      <c r="D66" s="402"/>
      <c r="E66" s="42">
        <v>48155.83</v>
      </c>
      <c r="F66" s="494">
        <f t="shared" si="1"/>
        <v>137115043.10999998</v>
      </c>
    </row>
    <row r="67" spans="1:6" s="412" customFormat="1" ht="32.25" customHeight="1" x14ac:dyDescent="0.2">
      <c r="A67" s="464">
        <v>44718</v>
      </c>
      <c r="B67" s="5">
        <v>62898</v>
      </c>
      <c r="C67" s="193" t="s">
        <v>16917</v>
      </c>
      <c r="D67" s="402"/>
      <c r="E67" s="42">
        <v>60029.23</v>
      </c>
      <c r="F67" s="494">
        <f t="shared" si="1"/>
        <v>137055013.88</v>
      </c>
    </row>
    <row r="68" spans="1:6" s="412" customFormat="1" ht="49.5" customHeight="1" x14ac:dyDescent="0.2">
      <c r="A68" s="464">
        <v>44718</v>
      </c>
      <c r="B68" s="5">
        <v>62899</v>
      </c>
      <c r="C68" s="193" t="s">
        <v>16918</v>
      </c>
      <c r="D68" s="402"/>
      <c r="E68" s="42">
        <v>14683.21</v>
      </c>
      <c r="F68" s="494">
        <f t="shared" si="1"/>
        <v>137040330.66999999</v>
      </c>
    </row>
    <row r="69" spans="1:6" s="412" customFormat="1" ht="42.75" customHeight="1" x14ac:dyDescent="0.2">
      <c r="A69" s="464">
        <v>44718</v>
      </c>
      <c r="B69" s="5">
        <v>62900</v>
      </c>
      <c r="C69" s="193" t="s">
        <v>16919</v>
      </c>
      <c r="D69" s="402"/>
      <c r="E69" s="42">
        <v>13500</v>
      </c>
      <c r="F69" s="494">
        <f t="shared" si="1"/>
        <v>137026830.66999999</v>
      </c>
    </row>
    <row r="70" spans="1:6" s="412" customFormat="1" ht="47.25" customHeight="1" x14ac:dyDescent="0.2">
      <c r="A70" s="464">
        <v>44718</v>
      </c>
      <c r="B70" s="5">
        <v>62901</v>
      </c>
      <c r="C70" s="193" t="s">
        <v>16920</v>
      </c>
      <c r="D70" s="402"/>
      <c r="E70" s="42">
        <v>21600</v>
      </c>
      <c r="F70" s="494">
        <f t="shared" si="1"/>
        <v>137005230.66999999</v>
      </c>
    </row>
    <row r="71" spans="1:6" s="412" customFormat="1" ht="36" customHeight="1" x14ac:dyDescent="0.2">
      <c r="A71" s="464">
        <v>44718</v>
      </c>
      <c r="B71" s="5">
        <v>62902</v>
      </c>
      <c r="C71" s="193" t="s">
        <v>16921</v>
      </c>
      <c r="D71" s="402"/>
      <c r="E71" s="42">
        <v>16650</v>
      </c>
      <c r="F71" s="494">
        <f t="shared" si="1"/>
        <v>136988580.66999999</v>
      </c>
    </row>
    <row r="72" spans="1:6" s="412" customFormat="1" ht="63.75" customHeight="1" x14ac:dyDescent="0.2">
      <c r="A72" s="464">
        <v>44718</v>
      </c>
      <c r="B72" s="5" t="s">
        <v>16908</v>
      </c>
      <c r="C72" s="193" t="s">
        <v>16922</v>
      </c>
      <c r="D72" s="402"/>
      <c r="E72" s="42">
        <v>27000</v>
      </c>
      <c r="F72" s="494">
        <f t="shared" si="1"/>
        <v>136961580.66999999</v>
      </c>
    </row>
    <row r="73" spans="1:6" s="412" customFormat="1" ht="43.5" customHeight="1" x14ac:dyDescent="0.2">
      <c r="A73" s="464">
        <v>44718</v>
      </c>
      <c r="B73" s="5" t="s">
        <v>16909</v>
      </c>
      <c r="C73" s="193" t="s">
        <v>16923</v>
      </c>
      <c r="D73" s="402"/>
      <c r="E73" s="42">
        <v>1647.97</v>
      </c>
      <c r="F73" s="494">
        <f t="shared" si="1"/>
        <v>136959932.69999999</v>
      </c>
    </row>
    <row r="74" spans="1:6" s="412" customFormat="1" ht="62.25" customHeight="1" x14ac:dyDescent="0.2">
      <c r="A74" s="464">
        <v>44718</v>
      </c>
      <c r="B74" s="5" t="s">
        <v>16910</v>
      </c>
      <c r="C74" s="193" t="s">
        <v>16924</v>
      </c>
      <c r="D74" s="402"/>
      <c r="E74" s="42">
        <v>27000</v>
      </c>
      <c r="F74" s="494">
        <f t="shared" si="1"/>
        <v>136932932.69999999</v>
      </c>
    </row>
    <row r="75" spans="1:6" s="412" customFormat="1" ht="42.75" customHeight="1" x14ac:dyDescent="0.2">
      <c r="A75" s="464">
        <v>44718</v>
      </c>
      <c r="B75" s="5" t="s">
        <v>16911</v>
      </c>
      <c r="C75" s="193" t="s">
        <v>16925</v>
      </c>
      <c r="D75" s="402"/>
      <c r="E75" s="42">
        <v>18450</v>
      </c>
      <c r="F75" s="494">
        <f t="shared" si="1"/>
        <v>136914482.69999999</v>
      </c>
    </row>
    <row r="76" spans="1:6" s="412" customFormat="1" ht="72.75" customHeight="1" x14ac:dyDescent="0.2">
      <c r="A76" s="464">
        <v>44718</v>
      </c>
      <c r="B76" s="5" t="s">
        <v>16912</v>
      </c>
      <c r="C76" s="193" t="s">
        <v>16926</v>
      </c>
      <c r="D76" s="402"/>
      <c r="E76" s="42">
        <v>27000</v>
      </c>
      <c r="F76" s="494">
        <f t="shared" si="1"/>
        <v>136887482.69999999</v>
      </c>
    </row>
    <row r="77" spans="1:6" s="412" customFormat="1" ht="54" customHeight="1" x14ac:dyDescent="0.2">
      <c r="A77" s="464">
        <v>44718</v>
      </c>
      <c r="B77" s="5" t="s">
        <v>16913</v>
      </c>
      <c r="C77" s="193" t="s">
        <v>16927</v>
      </c>
      <c r="D77" s="402"/>
      <c r="E77" s="42">
        <v>28080</v>
      </c>
      <c r="F77" s="494">
        <f t="shared" si="1"/>
        <v>136859402.69999999</v>
      </c>
    </row>
    <row r="78" spans="1:6" s="412" customFormat="1" ht="45" customHeight="1" x14ac:dyDescent="0.2">
      <c r="A78" s="464">
        <v>44719</v>
      </c>
      <c r="B78" s="5">
        <v>62903</v>
      </c>
      <c r="C78" s="193" t="s">
        <v>16935</v>
      </c>
      <c r="D78" s="402"/>
      <c r="E78" s="42">
        <v>9000</v>
      </c>
      <c r="F78" s="494">
        <f t="shared" si="1"/>
        <v>136850402.69999999</v>
      </c>
    </row>
    <row r="79" spans="1:6" s="412" customFormat="1" ht="63.75" customHeight="1" x14ac:dyDescent="0.2">
      <c r="A79" s="464">
        <v>44719</v>
      </c>
      <c r="B79" s="5">
        <v>62904</v>
      </c>
      <c r="C79" s="193" t="s">
        <v>16936</v>
      </c>
      <c r="D79" s="402"/>
      <c r="E79" s="42">
        <v>339000</v>
      </c>
      <c r="F79" s="494">
        <f t="shared" si="1"/>
        <v>136511402.69999999</v>
      </c>
    </row>
    <row r="80" spans="1:6" s="412" customFormat="1" ht="27.75" customHeight="1" x14ac:dyDescent="0.2">
      <c r="A80" s="464">
        <v>44719</v>
      </c>
      <c r="B80" s="5">
        <v>62905</v>
      </c>
      <c r="C80" s="193" t="s">
        <v>16937</v>
      </c>
      <c r="D80" s="402"/>
      <c r="E80" s="42">
        <v>5400</v>
      </c>
      <c r="F80" s="494">
        <f t="shared" si="1"/>
        <v>136506002.69999999</v>
      </c>
    </row>
    <row r="81" spans="1:6" s="412" customFormat="1" ht="42" customHeight="1" x14ac:dyDescent="0.2">
      <c r="A81" s="464">
        <v>44719</v>
      </c>
      <c r="B81" s="5">
        <v>62906</v>
      </c>
      <c r="C81" s="193" t="s">
        <v>16938</v>
      </c>
      <c r="D81" s="402"/>
      <c r="E81" s="42">
        <v>6300</v>
      </c>
      <c r="F81" s="494">
        <f t="shared" si="1"/>
        <v>136499702.69999999</v>
      </c>
    </row>
    <row r="82" spans="1:6" s="412" customFormat="1" ht="17.25" customHeight="1" x14ac:dyDescent="0.2">
      <c r="A82" s="464">
        <v>44719</v>
      </c>
      <c r="B82" s="5">
        <v>62907</v>
      </c>
      <c r="C82" s="193" t="s">
        <v>41</v>
      </c>
      <c r="D82" s="402"/>
      <c r="E82" s="42">
        <v>0</v>
      </c>
      <c r="F82" s="494">
        <f t="shared" si="1"/>
        <v>136499702.69999999</v>
      </c>
    </row>
    <row r="83" spans="1:6" s="412" customFormat="1" ht="14.25" customHeight="1" x14ac:dyDescent="0.2">
      <c r="A83" s="464">
        <v>44719</v>
      </c>
      <c r="B83" s="5">
        <v>62908</v>
      </c>
      <c r="C83" s="193" t="s">
        <v>41</v>
      </c>
      <c r="D83" s="402"/>
      <c r="E83" s="42">
        <v>0</v>
      </c>
      <c r="F83" s="494">
        <f t="shared" si="1"/>
        <v>136499702.69999999</v>
      </c>
    </row>
    <row r="84" spans="1:6" s="412" customFormat="1" ht="18.75" customHeight="1" x14ac:dyDescent="0.2">
      <c r="A84" s="464">
        <v>44719</v>
      </c>
      <c r="B84" s="5">
        <v>62909</v>
      </c>
      <c r="C84" s="193" t="s">
        <v>41</v>
      </c>
      <c r="D84" s="402"/>
      <c r="E84" s="42">
        <v>0</v>
      </c>
      <c r="F84" s="494">
        <f t="shared" si="1"/>
        <v>136499702.69999999</v>
      </c>
    </row>
    <row r="85" spans="1:6" s="412" customFormat="1" ht="33" customHeight="1" x14ac:dyDescent="0.2">
      <c r="A85" s="464">
        <v>44719</v>
      </c>
      <c r="B85" s="5">
        <v>62910</v>
      </c>
      <c r="C85" s="193" t="s">
        <v>16939</v>
      </c>
      <c r="D85" s="402"/>
      <c r="E85" s="42">
        <v>7110</v>
      </c>
      <c r="F85" s="494">
        <f t="shared" si="1"/>
        <v>136492592.69999999</v>
      </c>
    </row>
    <row r="86" spans="1:6" s="412" customFormat="1" ht="41.25" customHeight="1" x14ac:dyDescent="0.2">
      <c r="A86" s="464">
        <v>44719</v>
      </c>
      <c r="B86" s="5">
        <v>62911</v>
      </c>
      <c r="C86" s="193" t="s">
        <v>16940</v>
      </c>
      <c r="D86" s="402"/>
      <c r="E86" s="42">
        <v>10080</v>
      </c>
      <c r="F86" s="494">
        <f t="shared" si="1"/>
        <v>136482512.69999999</v>
      </c>
    </row>
    <row r="87" spans="1:6" s="412" customFormat="1" ht="18" customHeight="1" x14ac:dyDescent="0.2">
      <c r="A87" s="464">
        <v>44719</v>
      </c>
      <c r="B87" s="5">
        <v>62912</v>
      </c>
      <c r="C87" s="193" t="s">
        <v>41</v>
      </c>
      <c r="D87" s="402"/>
      <c r="E87" s="42">
        <v>0</v>
      </c>
      <c r="F87" s="494">
        <f t="shared" si="1"/>
        <v>136482512.69999999</v>
      </c>
    </row>
    <row r="88" spans="1:6" s="412" customFormat="1" ht="16.5" customHeight="1" x14ac:dyDescent="0.2">
      <c r="A88" s="464">
        <v>44719</v>
      </c>
      <c r="B88" s="5">
        <v>62913</v>
      </c>
      <c r="C88" s="193" t="s">
        <v>41</v>
      </c>
      <c r="D88" s="402"/>
      <c r="E88" s="42">
        <v>0</v>
      </c>
      <c r="F88" s="494">
        <f t="shared" si="1"/>
        <v>136482512.69999999</v>
      </c>
    </row>
    <row r="89" spans="1:6" s="412" customFormat="1" ht="59.25" customHeight="1" x14ac:dyDescent="0.2">
      <c r="A89" s="464">
        <v>44719</v>
      </c>
      <c r="B89" s="5">
        <v>62914</v>
      </c>
      <c r="C89" s="193" t="s">
        <v>16941</v>
      </c>
      <c r="D89" s="402"/>
      <c r="E89" s="42">
        <v>42660</v>
      </c>
      <c r="F89" s="494">
        <f t="shared" ref="F89:F152" si="2">F88-E89</f>
        <v>136439852.69999999</v>
      </c>
    </row>
    <row r="90" spans="1:6" s="412" customFormat="1" ht="38.25" customHeight="1" x14ac:dyDescent="0.2">
      <c r="A90" s="464">
        <v>44719</v>
      </c>
      <c r="B90" s="5">
        <v>62915</v>
      </c>
      <c r="C90" s="193" t="s">
        <v>16942</v>
      </c>
      <c r="D90" s="402"/>
      <c r="E90" s="42">
        <v>2825</v>
      </c>
      <c r="F90" s="494">
        <f t="shared" si="2"/>
        <v>136437027.69999999</v>
      </c>
    </row>
    <row r="91" spans="1:6" s="412" customFormat="1" ht="29.25" customHeight="1" x14ac:dyDescent="0.2">
      <c r="A91" s="464">
        <v>44719</v>
      </c>
      <c r="B91" s="5">
        <v>62916</v>
      </c>
      <c r="C91" s="193" t="s">
        <v>16943</v>
      </c>
      <c r="D91" s="402"/>
      <c r="E91" s="42">
        <v>2490</v>
      </c>
      <c r="F91" s="494">
        <f t="shared" si="2"/>
        <v>136434537.69999999</v>
      </c>
    </row>
    <row r="92" spans="1:6" s="412" customFormat="1" ht="41.25" customHeight="1" x14ac:dyDescent="0.2">
      <c r="A92" s="464">
        <v>44719</v>
      </c>
      <c r="B92" s="5">
        <v>62917</v>
      </c>
      <c r="C92" s="193" t="s">
        <v>16944</v>
      </c>
      <c r="D92" s="402"/>
      <c r="E92" s="42">
        <v>59362.43</v>
      </c>
      <c r="F92" s="494">
        <f t="shared" si="2"/>
        <v>136375175.26999998</v>
      </c>
    </row>
    <row r="93" spans="1:6" s="412" customFormat="1" ht="24.75" customHeight="1" x14ac:dyDescent="0.2">
      <c r="A93" s="464">
        <v>44719</v>
      </c>
      <c r="B93" s="5">
        <v>62918</v>
      </c>
      <c r="C93" s="193" t="s">
        <v>41</v>
      </c>
      <c r="D93" s="402"/>
      <c r="E93" s="42">
        <v>0</v>
      </c>
      <c r="F93" s="494">
        <f t="shared" si="2"/>
        <v>136375175.26999998</v>
      </c>
    </row>
    <row r="94" spans="1:6" s="412" customFormat="1" ht="42" customHeight="1" x14ac:dyDescent="0.2">
      <c r="A94" s="464">
        <v>44719</v>
      </c>
      <c r="B94" s="5">
        <v>62919</v>
      </c>
      <c r="C94" s="193" t="s">
        <v>16945</v>
      </c>
      <c r="D94" s="402"/>
      <c r="E94" s="42">
        <v>10800</v>
      </c>
      <c r="F94" s="494">
        <f t="shared" si="2"/>
        <v>136364375.26999998</v>
      </c>
    </row>
    <row r="95" spans="1:6" s="412" customFormat="1" ht="40.5" customHeight="1" x14ac:dyDescent="0.2">
      <c r="A95" s="464">
        <v>44719</v>
      </c>
      <c r="B95" s="5">
        <v>62920</v>
      </c>
      <c r="C95" s="193" t="s">
        <v>16946</v>
      </c>
      <c r="D95" s="402"/>
      <c r="E95" s="42">
        <v>5340</v>
      </c>
      <c r="F95" s="494">
        <f t="shared" si="2"/>
        <v>136359035.26999998</v>
      </c>
    </row>
    <row r="96" spans="1:6" s="412" customFormat="1" ht="33.75" customHeight="1" x14ac:dyDescent="0.2">
      <c r="A96" s="464">
        <v>44719</v>
      </c>
      <c r="B96" s="5">
        <v>62921</v>
      </c>
      <c r="C96" s="193" t="s">
        <v>16947</v>
      </c>
      <c r="D96" s="402"/>
      <c r="E96" s="42">
        <v>5400</v>
      </c>
      <c r="F96" s="494">
        <f t="shared" si="2"/>
        <v>136353635.26999998</v>
      </c>
    </row>
    <row r="97" spans="1:6" s="412" customFormat="1" ht="30.75" customHeight="1" x14ac:dyDescent="0.2">
      <c r="A97" s="464">
        <v>44719</v>
      </c>
      <c r="B97" s="5">
        <v>62922</v>
      </c>
      <c r="C97" s="193" t="s">
        <v>16948</v>
      </c>
      <c r="D97" s="402"/>
      <c r="E97" s="42">
        <v>9000</v>
      </c>
      <c r="F97" s="494">
        <f t="shared" si="2"/>
        <v>136344635.26999998</v>
      </c>
    </row>
    <row r="98" spans="1:6" s="412" customFormat="1" ht="17.25" customHeight="1" x14ac:dyDescent="0.2">
      <c r="A98" s="464">
        <v>44719</v>
      </c>
      <c r="B98" s="5">
        <v>62923</v>
      </c>
      <c r="C98" s="193" t="s">
        <v>41</v>
      </c>
      <c r="D98" s="402"/>
      <c r="E98" s="42">
        <v>0</v>
      </c>
      <c r="F98" s="494">
        <f t="shared" si="2"/>
        <v>136344635.26999998</v>
      </c>
    </row>
    <row r="99" spans="1:6" s="412" customFormat="1" ht="39.75" customHeight="1" x14ac:dyDescent="0.2">
      <c r="A99" s="464">
        <v>44719</v>
      </c>
      <c r="B99" s="5">
        <v>62924</v>
      </c>
      <c r="C99" s="193" t="s">
        <v>16949</v>
      </c>
      <c r="D99" s="402"/>
      <c r="E99" s="42">
        <v>4500</v>
      </c>
      <c r="F99" s="494">
        <f t="shared" si="2"/>
        <v>136340135.26999998</v>
      </c>
    </row>
    <row r="100" spans="1:6" s="412" customFormat="1" ht="51.75" customHeight="1" x14ac:dyDescent="0.2">
      <c r="A100" s="464">
        <v>44719</v>
      </c>
      <c r="B100" s="5" t="s">
        <v>16928</v>
      </c>
      <c r="C100" s="193" t="s">
        <v>16950</v>
      </c>
      <c r="D100" s="402"/>
      <c r="E100" s="42">
        <v>126825</v>
      </c>
      <c r="F100" s="494">
        <f t="shared" si="2"/>
        <v>136213310.26999998</v>
      </c>
    </row>
    <row r="101" spans="1:6" s="412" customFormat="1" ht="42" customHeight="1" x14ac:dyDescent="0.2">
      <c r="A101" s="464">
        <v>44719</v>
      </c>
      <c r="B101" s="5" t="s">
        <v>16929</v>
      </c>
      <c r="C101" s="193" t="s">
        <v>16951</v>
      </c>
      <c r="D101" s="402"/>
      <c r="E101" s="42">
        <v>5850</v>
      </c>
      <c r="F101" s="494">
        <f t="shared" si="2"/>
        <v>136207460.26999998</v>
      </c>
    </row>
    <row r="102" spans="1:6" s="412" customFormat="1" ht="63.75" customHeight="1" x14ac:dyDescent="0.2">
      <c r="A102" s="464">
        <v>44719</v>
      </c>
      <c r="B102" s="5" t="s">
        <v>16930</v>
      </c>
      <c r="C102" s="193" t="s">
        <v>16952</v>
      </c>
      <c r="D102" s="402"/>
      <c r="E102" s="42">
        <v>27000</v>
      </c>
      <c r="F102" s="494">
        <f t="shared" si="2"/>
        <v>136180460.26999998</v>
      </c>
    </row>
    <row r="103" spans="1:6" s="412" customFormat="1" ht="32.25" customHeight="1" x14ac:dyDescent="0.2">
      <c r="A103" s="464">
        <v>44719</v>
      </c>
      <c r="B103" s="5" t="s">
        <v>16931</v>
      </c>
      <c r="C103" s="193" t="s">
        <v>16953</v>
      </c>
      <c r="D103" s="402"/>
      <c r="E103" s="42">
        <v>1679800.77</v>
      </c>
      <c r="F103" s="494">
        <f t="shared" si="2"/>
        <v>134500659.49999997</v>
      </c>
    </row>
    <row r="104" spans="1:6" s="412" customFormat="1" ht="30.75" customHeight="1" x14ac:dyDescent="0.2">
      <c r="A104" s="464">
        <v>44719</v>
      </c>
      <c r="B104" s="5" t="s">
        <v>16932</v>
      </c>
      <c r="C104" s="193" t="s">
        <v>16954</v>
      </c>
      <c r="D104" s="402"/>
      <c r="E104" s="42">
        <v>706485.88</v>
      </c>
      <c r="F104" s="494">
        <f t="shared" si="2"/>
        <v>133794173.61999997</v>
      </c>
    </row>
    <row r="105" spans="1:6" s="412" customFormat="1" ht="61.5" customHeight="1" x14ac:dyDescent="0.2">
      <c r="A105" s="464">
        <v>44719</v>
      </c>
      <c r="B105" s="5" t="s">
        <v>16933</v>
      </c>
      <c r="C105" s="193" t="s">
        <v>16955</v>
      </c>
      <c r="D105" s="402"/>
      <c r="E105" s="42">
        <v>53831.25</v>
      </c>
      <c r="F105" s="494">
        <f t="shared" si="2"/>
        <v>133740342.36999997</v>
      </c>
    </row>
    <row r="106" spans="1:6" s="412" customFormat="1" ht="45.75" customHeight="1" x14ac:dyDescent="0.2">
      <c r="A106" s="464">
        <v>44719</v>
      </c>
      <c r="B106" s="5" t="s">
        <v>16934</v>
      </c>
      <c r="C106" s="193" t="s">
        <v>16956</v>
      </c>
      <c r="D106" s="402"/>
      <c r="E106" s="42">
        <v>5850</v>
      </c>
      <c r="F106" s="494">
        <f t="shared" si="2"/>
        <v>133734492.36999997</v>
      </c>
    </row>
    <row r="107" spans="1:6" s="412" customFormat="1" ht="43.5" customHeight="1" x14ac:dyDescent="0.2">
      <c r="A107" s="464">
        <v>44720</v>
      </c>
      <c r="B107" s="5">
        <v>62925</v>
      </c>
      <c r="C107" s="193" t="s">
        <v>16968</v>
      </c>
      <c r="D107" s="402"/>
      <c r="E107" s="42">
        <v>15930</v>
      </c>
      <c r="F107" s="494">
        <f t="shared" si="2"/>
        <v>133718562.36999997</v>
      </c>
    </row>
    <row r="108" spans="1:6" s="412" customFormat="1" ht="33" customHeight="1" x14ac:dyDescent="0.2">
      <c r="A108" s="464">
        <v>44720</v>
      </c>
      <c r="B108" s="5">
        <v>62926</v>
      </c>
      <c r="C108" s="193" t="s">
        <v>16969</v>
      </c>
      <c r="D108" s="402"/>
      <c r="E108" s="42">
        <v>5400</v>
      </c>
      <c r="F108" s="494">
        <f t="shared" si="2"/>
        <v>133713162.36999997</v>
      </c>
    </row>
    <row r="109" spans="1:6" s="412" customFormat="1" ht="42.75" customHeight="1" x14ac:dyDescent="0.2">
      <c r="A109" s="464">
        <v>44720</v>
      </c>
      <c r="B109" s="5">
        <v>62927</v>
      </c>
      <c r="C109" s="193" t="s">
        <v>16970</v>
      </c>
      <c r="D109" s="402"/>
      <c r="E109" s="42">
        <v>9000</v>
      </c>
      <c r="F109" s="494">
        <f t="shared" si="2"/>
        <v>133704162.36999997</v>
      </c>
    </row>
    <row r="110" spans="1:6" s="412" customFormat="1" ht="19.5" customHeight="1" x14ac:dyDescent="0.2">
      <c r="A110" s="464">
        <v>44720</v>
      </c>
      <c r="B110" s="5">
        <v>62928</v>
      </c>
      <c r="C110" s="193" t="s">
        <v>41</v>
      </c>
      <c r="D110" s="402"/>
      <c r="E110" s="42">
        <v>0</v>
      </c>
      <c r="F110" s="494">
        <f t="shared" si="2"/>
        <v>133704162.36999997</v>
      </c>
    </row>
    <row r="111" spans="1:6" s="412" customFormat="1" ht="18.75" customHeight="1" x14ac:dyDescent="0.2">
      <c r="A111" s="464">
        <v>44720</v>
      </c>
      <c r="B111" s="5">
        <v>62929</v>
      </c>
      <c r="C111" s="193" t="s">
        <v>41</v>
      </c>
      <c r="D111" s="402"/>
      <c r="E111" s="42">
        <v>0</v>
      </c>
      <c r="F111" s="494">
        <f t="shared" si="2"/>
        <v>133704162.36999997</v>
      </c>
    </row>
    <row r="112" spans="1:6" s="412" customFormat="1" ht="15.75" customHeight="1" x14ac:dyDescent="0.2">
      <c r="A112" s="464">
        <v>44720</v>
      </c>
      <c r="B112" s="5">
        <v>62930</v>
      </c>
      <c r="C112" s="193" t="s">
        <v>41</v>
      </c>
      <c r="D112" s="402"/>
      <c r="E112" s="42">
        <v>0</v>
      </c>
      <c r="F112" s="494">
        <f t="shared" si="2"/>
        <v>133704162.36999997</v>
      </c>
    </row>
    <row r="113" spans="1:6" s="412" customFormat="1" ht="42.75" customHeight="1" x14ac:dyDescent="0.2">
      <c r="A113" s="464">
        <v>44720</v>
      </c>
      <c r="B113" s="5">
        <v>62931</v>
      </c>
      <c r="C113" s="193" t="s">
        <v>16873</v>
      </c>
      <c r="D113" s="402"/>
      <c r="E113" s="42">
        <v>5103</v>
      </c>
      <c r="F113" s="494">
        <f t="shared" si="2"/>
        <v>133699059.36999997</v>
      </c>
    </row>
    <row r="114" spans="1:6" s="412" customFormat="1" ht="38.25" customHeight="1" x14ac:dyDescent="0.2">
      <c r="A114" s="464">
        <v>44720</v>
      </c>
      <c r="B114" s="5">
        <v>62932</v>
      </c>
      <c r="C114" s="193" t="s">
        <v>16971</v>
      </c>
      <c r="D114" s="402"/>
      <c r="E114" s="42">
        <v>4050</v>
      </c>
      <c r="F114" s="494">
        <f t="shared" si="2"/>
        <v>133695009.36999997</v>
      </c>
    </row>
    <row r="115" spans="1:6" s="412" customFormat="1" ht="41.25" customHeight="1" x14ac:dyDescent="0.2">
      <c r="A115" s="464">
        <v>44720</v>
      </c>
      <c r="B115" s="5">
        <v>62933</v>
      </c>
      <c r="C115" s="193" t="s">
        <v>16972</v>
      </c>
      <c r="D115" s="402"/>
      <c r="E115" s="42">
        <v>200000</v>
      </c>
      <c r="F115" s="494">
        <f t="shared" si="2"/>
        <v>133495009.36999997</v>
      </c>
    </row>
    <row r="116" spans="1:6" s="412" customFormat="1" ht="42.75" customHeight="1" x14ac:dyDescent="0.2">
      <c r="A116" s="464">
        <v>44720</v>
      </c>
      <c r="B116" s="5">
        <v>62934</v>
      </c>
      <c r="C116" s="193" t="s">
        <v>16973</v>
      </c>
      <c r="D116" s="402"/>
      <c r="E116" s="42">
        <v>11979</v>
      </c>
      <c r="F116" s="494">
        <f t="shared" si="2"/>
        <v>133483030.36999997</v>
      </c>
    </row>
    <row r="117" spans="1:6" s="412" customFormat="1" ht="51.75" customHeight="1" x14ac:dyDescent="0.2">
      <c r="A117" s="464">
        <v>44720</v>
      </c>
      <c r="B117" s="5">
        <v>62935</v>
      </c>
      <c r="C117" s="193" t="s">
        <v>16974</v>
      </c>
      <c r="D117" s="402"/>
      <c r="E117" s="42">
        <v>474395.29</v>
      </c>
      <c r="F117" s="494">
        <f t="shared" si="2"/>
        <v>133008635.07999997</v>
      </c>
    </row>
    <row r="118" spans="1:6" s="412" customFormat="1" ht="63" customHeight="1" x14ac:dyDescent="0.2">
      <c r="A118" s="464">
        <v>44720</v>
      </c>
      <c r="B118" s="5">
        <v>62936</v>
      </c>
      <c r="C118" s="193" t="s">
        <v>16975</v>
      </c>
      <c r="D118" s="402"/>
      <c r="E118" s="42">
        <v>328100.46000000002</v>
      </c>
      <c r="F118" s="494">
        <f t="shared" si="2"/>
        <v>132680534.61999997</v>
      </c>
    </row>
    <row r="119" spans="1:6" s="412" customFormat="1" ht="30.75" customHeight="1" x14ac:dyDescent="0.2">
      <c r="A119" s="464">
        <v>44720</v>
      </c>
      <c r="B119" s="5" t="s">
        <v>16957</v>
      </c>
      <c r="C119" s="193" t="s">
        <v>16976</v>
      </c>
      <c r="D119" s="402"/>
      <c r="E119" s="42">
        <v>6750</v>
      </c>
      <c r="F119" s="494">
        <f t="shared" si="2"/>
        <v>132673784.61999997</v>
      </c>
    </row>
    <row r="120" spans="1:6" s="412" customFormat="1" ht="40.5" customHeight="1" x14ac:dyDescent="0.2">
      <c r="A120" s="464">
        <v>44720</v>
      </c>
      <c r="B120" s="5" t="s">
        <v>16958</v>
      </c>
      <c r="C120" s="193" t="s">
        <v>16977</v>
      </c>
      <c r="D120" s="472"/>
      <c r="E120" s="42">
        <v>20070</v>
      </c>
      <c r="F120" s="494">
        <f t="shared" si="2"/>
        <v>132653714.61999997</v>
      </c>
    </row>
    <row r="121" spans="1:6" s="412" customFormat="1" ht="54" customHeight="1" x14ac:dyDescent="0.2">
      <c r="A121" s="464">
        <v>44720</v>
      </c>
      <c r="B121" s="5" t="s">
        <v>16959</v>
      </c>
      <c r="C121" s="193" t="s">
        <v>16978</v>
      </c>
      <c r="D121" s="402"/>
      <c r="E121" s="42">
        <v>97232.5</v>
      </c>
      <c r="F121" s="494">
        <f t="shared" si="2"/>
        <v>132556482.11999997</v>
      </c>
    </row>
    <row r="122" spans="1:6" s="412" customFormat="1" ht="42" customHeight="1" x14ac:dyDescent="0.2">
      <c r="A122" s="464">
        <v>44720</v>
      </c>
      <c r="B122" s="5" t="s">
        <v>16960</v>
      </c>
      <c r="C122" s="193" t="s">
        <v>16979</v>
      </c>
      <c r="D122" s="402"/>
      <c r="E122" s="42">
        <v>5400</v>
      </c>
      <c r="F122" s="494">
        <f t="shared" si="2"/>
        <v>132551082.11999997</v>
      </c>
    </row>
    <row r="123" spans="1:6" s="412" customFormat="1" ht="48" customHeight="1" x14ac:dyDescent="0.2">
      <c r="A123" s="464">
        <v>44720</v>
      </c>
      <c r="B123" s="5" t="s">
        <v>16961</v>
      </c>
      <c r="C123" s="193" t="s">
        <v>16980</v>
      </c>
      <c r="D123" s="402"/>
      <c r="E123" s="42">
        <v>126825</v>
      </c>
      <c r="F123" s="494">
        <f t="shared" si="2"/>
        <v>132424257.11999997</v>
      </c>
    </row>
    <row r="124" spans="1:6" s="412" customFormat="1" ht="39" customHeight="1" x14ac:dyDescent="0.2">
      <c r="A124" s="464">
        <v>44720</v>
      </c>
      <c r="B124" s="5" t="s">
        <v>16962</v>
      </c>
      <c r="C124" s="193" t="s">
        <v>16981</v>
      </c>
      <c r="D124" s="402"/>
      <c r="E124" s="42">
        <v>6750</v>
      </c>
      <c r="F124" s="494">
        <f t="shared" si="2"/>
        <v>132417507.11999997</v>
      </c>
    </row>
    <row r="125" spans="1:6" s="412" customFormat="1" ht="40.5" customHeight="1" x14ac:dyDescent="0.2">
      <c r="A125" s="464">
        <v>44720</v>
      </c>
      <c r="B125" s="5" t="s">
        <v>16963</v>
      </c>
      <c r="C125" s="193" t="s">
        <v>16982</v>
      </c>
      <c r="D125" s="402"/>
      <c r="E125" s="42">
        <v>33300</v>
      </c>
      <c r="F125" s="494">
        <f t="shared" si="2"/>
        <v>132384207.11999997</v>
      </c>
    </row>
    <row r="126" spans="1:6" s="412" customFormat="1" ht="42" customHeight="1" x14ac:dyDescent="0.2">
      <c r="A126" s="464">
        <v>44720</v>
      </c>
      <c r="B126" s="5" t="s">
        <v>16964</v>
      </c>
      <c r="C126" s="193" t="s">
        <v>16983</v>
      </c>
      <c r="D126" s="402"/>
      <c r="E126" s="42">
        <v>25200</v>
      </c>
      <c r="F126" s="494">
        <f t="shared" si="2"/>
        <v>132359007.11999997</v>
      </c>
    </row>
    <row r="127" spans="1:6" s="412" customFormat="1" ht="39.75" customHeight="1" x14ac:dyDescent="0.2">
      <c r="A127" s="464">
        <v>44720</v>
      </c>
      <c r="B127" s="5" t="s">
        <v>16965</v>
      </c>
      <c r="C127" s="193" t="s">
        <v>16984</v>
      </c>
      <c r="D127" s="402"/>
      <c r="E127" s="42">
        <v>1800</v>
      </c>
      <c r="F127" s="494">
        <f t="shared" si="2"/>
        <v>132357207.11999997</v>
      </c>
    </row>
    <row r="128" spans="1:6" s="412" customFormat="1" ht="41.25" customHeight="1" x14ac:dyDescent="0.2">
      <c r="A128" s="464">
        <v>44720</v>
      </c>
      <c r="B128" s="5" t="s">
        <v>16966</v>
      </c>
      <c r="C128" s="193" t="s">
        <v>16985</v>
      </c>
      <c r="D128" s="402"/>
      <c r="E128" s="42">
        <v>15300</v>
      </c>
      <c r="F128" s="494">
        <f t="shared" si="2"/>
        <v>132341907.11999997</v>
      </c>
    </row>
    <row r="129" spans="1:6" s="412" customFormat="1" ht="54.75" customHeight="1" x14ac:dyDescent="0.2">
      <c r="A129" s="464">
        <v>44720</v>
      </c>
      <c r="B129" s="5" t="s">
        <v>16967</v>
      </c>
      <c r="C129" s="193" t="s">
        <v>16986</v>
      </c>
      <c r="D129" s="402"/>
      <c r="E129" s="42">
        <v>126825</v>
      </c>
      <c r="F129" s="494">
        <f t="shared" si="2"/>
        <v>132215082.11999997</v>
      </c>
    </row>
    <row r="130" spans="1:6" s="412" customFormat="1" ht="53.25" customHeight="1" x14ac:dyDescent="0.2">
      <c r="A130" s="464">
        <v>44721</v>
      </c>
      <c r="B130" s="5">
        <v>62937</v>
      </c>
      <c r="C130" s="193" t="s">
        <v>16987</v>
      </c>
      <c r="D130" s="402"/>
      <c r="E130" s="42">
        <v>8910</v>
      </c>
      <c r="F130" s="494">
        <f t="shared" si="2"/>
        <v>132206172.11999997</v>
      </c>
    </row>
    <row r="131" spans="1:6" s="412" customFormat="1" ht="36.75" customHeight="1" x14ac:dyDescent="0.2">
      <c r="A131" s="464">
        <v>44721</v>
      </c>
      <c r="B131" s="5">
        <v>62938</v>
      </c>
      <c r="C131" s="193" t="s">
        <v>16996</v>
      </c>
      <c r="D131" s="402"/>
      <c r="E131" s="42">
        <v>7200</v>
      </c>
      <c r="F131" s="494">
        <f t="shared" si="2"/>
        <v>132198972.11999997</v>
      </c>
    </row>
    <row r="132" spans="1:6" s="412" customFormat="1" ht="44.25" customHeight="1" x14ac:dyDescent="0.2">
      <c r="A132" s="464">
        <v>44721</v>
      </c>
      <c r="B132" s="5">
        <v>62939</v>
      </c>
      <c r="C132" s="193" t="s">
        <v>16997</v>
      </c>
      <c r="D132" s="402"/>
      <c r="E132" s="42">
        <v>3600</v>
      </c>
      <c r="F132" s="494">
        <f t="shared" si="2"/>
        <v>132195372.11999997</v>
      </c>
    </row>
    <row r="133" spans="1:6" s="412" customFormat="1" ht="37.5" customHeight="1" x14ac:dyDescent="0.2">
      <c r="A133" s="464">
        <v>44721</v>
      </c>
      <c r="B133" s="5">
        <v>62940</v>
      </c>
      <c r="C133" s="193" t="s">
        <v>16998</v>
      </c>
      <c r="D133" s="402"/>
      <c r="E133" s="42">
        <v>7200</v>
      </c>
      <c r="F133" s="494">
        <f t="shared" si="2"/>
        <v>132188172.11999997</v>
      </c>
    </row>
    <row r="134" spans="1:6" s="412" customFormat="1" ht="38.25" customHeight="1" x14ac:dyDescent="0.2">
      <c r="A134" s="464">
        <v>44721</v>
      </c>
      <c r="B134" s="5">
        <v>62941</v>
      </c>
      <c r="C134" s="193" t="s">
        <v>16999</v>
      </c>
      <c r="D134" s="402"/>
      <c r="E134" s="42">
        <v>53100</v>
      </c>
      <c r="F134" s="494">
        <f t="shared" si="2"/>
        <v>132135072.11999997</v>
      </c>
    </row>
    <row r="135" spans="1:6" s="412" customFormat="1" ht="48.75" customHeight="1" x14ac:dyDescent="0.2">
      <c r="A135" s="464">
        <v>44721</v>
      </c>
      <c r="B135" s="5">
        <v>62942</v>
      </c>
      <c r="C135" s="193" t="s">
        <v>17000</v>
      </c>
      <c r="D135" s="402"/>
      <c r="E135" s="42">
        <v>24750</v>
      </c>
      <c r="F135" s="494">
        <f t="shared" si="2"/>
        <v>132110322.11999997</v>
      </c>
    </row>
    <row r="136" spans="1:6" s="412" customFormat="1" ht="45" customHeight="1" x14ac:dyDescent="0.2">
      <c r="A136" s="464">
        <v>44721</v>
      </c>
      <c r="B136" s="5">
        <v>62943</v>
      </c>
      <c r="C136" s="193" t="s">
        <v>17001</v>
      </c>
      <c r="D136" s="402"/>
      <c r="E136" s="42">
        <v>4500</v>
      </c>
      <c r="F136" s="494">
        <f t="shared" si="2"/>
        <v>132105822.11999997</v>
      </c>
    </row>
    <row r="137" spans="1:6" s="412" customFormat="1" ht="45" customHeight="1" x14ac:dyDescent="0.2">
      <c r="A137" s="464">
        <v>44721</v>
      </c>
      <c r="B137" s="5">
        <v>62944</v>
      </c>
      <c r="C137" s="193" t="s">
        <v>17002</v>
      </c>
      <c r="D137" s="402"/>
      <c r="E137" s="42">
        <v>153900</v>
      </c>
      <c r="F137" s="494">
        <f t="shared" si="2"/>
        <v>131951922.11999997</v>
      </c>
    </row>
    <row r="138" spans="1:6" s="412" customFormat="1" ht="51" customHeight="1" x14ac:dyDescent="0.2">
      <c r="A138" s="464">
        <v>44721</v>
      </c>
      <c r="B138" s="5">
        <v>62945</v>
      </c>
      <c r="C138" s="193" t="s">
        <v>17003</v>
      </c>
      <c r="D138" s="402"/>
      <c r="E138" s="42">
        <v>126825</v>
      </c>
      <c r="F138" s="494">
        <f t="shared" si="2"/>
        <v>131825097.11999997</v>
      </c>
    </row>
    <row r="139" spans="1:6" s="412" customFormat="1" ht="44.25" customHeight="1" x14ac:dyDescent="0.2">
      <c r="A139" s="464">
        <v>44721</v>
      </c>
      <c r="B139" s="5">
        <v>62946</v>
      </c>
      <c r="C139" s="193" t="s">
        <v>17004</v>
      </c>
      <c r="D139" s="402"/>
      <c r="E139" s="42">
        <v>1649.99</v>
      </c>
      <c r="F139" s="494">
        <f t="shared" si="2"/>
        <v>131823447.12999998</v>
      </c>
    </row>
    <row r="140" spans="1:6" s="706" customFormat="1" ht="48.75" customHeight="1" x14ac:dyDescent="0.2">
      <c r="A140" s="464">
        <v>44721</v>
      </c>
      <c r="B140" s="5">
        <v>62947</v>
      </c>
      <c r="C140" s="193" t="s">
        <v>17005</v>
      </c>
      <c r="D140" s="705"/>
      <c r="E140" s="42">
        <v>16200</v>
      </c>
      <c r="F140" s="494">
        <f t="shared" si="2"/>
        <v>131807247.12999998</v>
      </c>
    </row>
    <row r="141" spans="1:6" s="412" customFormat="1" ht="42" customHeight="1" x14ac:dyDescent="0.2">
      <c r="A141" s="464">
        <v>44721</v>
      </c>
      <c r="B141" s="5">
        <v>62948</v>
      </c>
      <c r="C141" s="193" t="s">
        <v>17006</v>
      </c>
      <c r="D141" s="402"/>
      <c r="E141" s="42">
        <v>3510</v>
      </c>
      <c r="F141" s="494">
        <f t="shared" si="2"/>
        <v>131803737.12999998</v>
      </c>
    </row>
    <row r="142" spans="1:6" s="412" customFormat="1" ht="42" customHeight="1" x14ac:dyDescent="0.2">
      <c r="A142" s="464">
        <v>44721</v>
      </c>
      <c r="B142" s="5">
        <v>62949</v>
      </c>
      <c r="C142" s="193" t="s">
        <v>17007</v>
      </c>
      <c r="D142" s="402"/>
      <c r="E142" s="42">
        <v>54000</v>
      </c>
      <c r="F142" s="494">
        <f t="shared" si="2"/>
        <v>131749737.12999998</v>
      </c>
    </row>
    <row r="143" spans="1:6" s="412" customFormat="1" ht="41.25" customHeight="1" x14ac:dyDescent="0.2">
      <c r="A143" s="464">
        <v>44721</v>
      </c>
      <c r="B143" s="5">
        <v>62950</v>
      </c>
      <c r="C143" s="193" t="s">
        <v>17008</v>
      </c>
      <c r="D143" s="402"/>
      <c r="E143" s="42">
        <v>13500</v>
      </c>
      <c r="F143" s="494">
        <f t="shared" si="2"/>
        <v>131736237.12999998</v>
      </c>
    </row>
    <row r="144" spans="1:6" s="412" customFormat="1" ht="51.75" customHeight="1" x14ac:dyDescent="0.2">
      <c r="A144" s="464">
        <v>44721</v>
      </c>
      <c r="B144" s="5">
        <v>62951</v>
      </c>
      <c r="C144" s="193" t="s">
        <v>17009</v>
      </c>
      <c r="D144" s="402"/>
      <c r="E144" s="42">
        <v>105687.5</v>
      </c>
      <c r="F144" s="494">
        <f t="shared" si="2"/>
        <v>131630549.62999998</v>
      </c>
    </row>
    <row r="145" spans="1:6" s="412" customFormat="1" ht="44.25" customHeight="1" x14ac:dyDescent="0.2">
      <c r="A145" s="464">
        <v>44721</v>
      </c>
      <c r="B145" s="5" t="s">
        <v>16988</v>
      </c>
      <c r="C145" s="193" t="s">
        <v>17010</v>
      </c>
      <c r="D145" s="402"/>
      <c r="E145" s="42">
        <v>122597.5</v>
      </c>
      <c r="F145" s="494">
        <f t="shared" si="2"/>
        <v>131507952.12999998</v>
      </c>
    </row>
    <row r="146" spans="1:6" s="412" customFormat="1" ht="50.25" customHeight="1" x14ac:dyDescent="0.2">
      <c r="A146" s="464">
        <v>44721</v>
      </c>
      <c r="B146" s="5" t="s">
        <v>16989</v>
      </c>
      <c r="C146" s="193" t="s">
        <v>17011</v>
      </c>
      <c r="D146" s="402"/>
      <c r="E146" s="42">
        <v>105687.5</v>
      </c>
      <c r="F146" s="494">
        <f t="shared" si="2"/>
        <v>131402264.62999998</v>
      </c>
    </row>
    <row r="147" spans="1:6" s="412" customFormat="1" ht="42.75" customHeight="1" x14ac:dyDescent="0.2">
      <c r="A147" s="464">
        <v>44721</v>
      </c>
      <c r="B147" s="5" t="s">
        <v>16990</v>
      </c>
      <c r="C147" s="193" t="s">
        <v>17012</v>
      </c>
      <c r="D147" s="402"/>
      <c r="E147" s="42">
        <v>126825</v>
      </c>
      <c r="F147" s="494">
        <f t="shared" si="2"/>
        <v>131275439.62999998</v>
      </c>
    </row>
    <row r="148" spans="1:6" s="412" customFormat="1" ht="30.75" customHeight="1" x14ac:dyDescent="0.2">
      <c r="A148" s="464">
        <v>44721</v>
      </c>
      <c r="B148" s="5" t="s">
        <v>16991</v>
      </c>
      <c r="C148" s="193" t="s">
        <v>17013</v>
      </c>
      <c r="D148" s="402"/>
      <c r="E148" s="42">
        <v>9000</v>
      </c>
      <c r="F148" s="494">
        <f t="shared" si="2"/>
        <v>131266439.62999998</v>
      </c>
    </row>
    <row r="149" spans="1:6" s="412" customFormat="1" ht="46.5" customHeight="1" x14ac:dyDescent="0.2">
      <c r="A149" s="464">
        <v>44721</v>
      </c>
      <c r="B149" s="5" t="s">
        <v>16992</v>
      </c>
      <c r="C149" s="193" t="s">
        <v>17014</v>
      </c>
      <c r="D149" s="402"/>
      <c r="E149" s="42">
        <v>14400</v>
      </c>
      <c r="F149" s="494">
        <f t="shared" si="2"/>
        <v>131252039.62999998</v>
      </c>
    </row>
    <row r="150" spans="1:6" s="412" customFormat="1" ht="43.5" customHeight="1" x14ac:dyDescent="0.2">
      <c r="A150" s="464">
        <v>44721</v>
      </c>
      <c r="B150" s="5" t="s">
        <v>16993</v>
      </c>
      <c r="C150" s="193" t="s">
        <v>17015</v>
      </c>
      <c r="D150" s="402"/>
      <c r="E150" s="42">
        <v>126825</v>
      </c>
      <c r="F150" s="494">
        <f t="shared" si="2"/>
        <v>131125214.62999998</v>
      </c>
    </row>
    <row r="151" spans="1:6" s="412" customFormat="1" ht="40.5" customHeight="1" x14ac:dyDescent="0.2">
      <c r="A151" s="464">
        <v>44721</v>
      </c>
      <c r="B151" s="5" t="s">
        <v>16994</v>
      </c>
      <c r="C151" s="193" t="s">
        <v>17016</v>
      </c>
      <c r="D151" s="402"/>
      <c r="E151" s="42">
        <v>579902.93000000005</v>
      </c>
      <c r="F151" s="494">
        <f t="shared" si="2"/>
        <v>130545311.69999997</v>
      </c>
    </row>
    <row r="152" spans="1:6" s="412" customFormat="1" ht="53.25" customHeight="1" x14ac:dyDescent="0.2">
      <c r="A152" s="464">
        <v>44721</v>
      </c>
      <c r="B152" s="5" t="s">
        <v>16995</v>
      </c>
      <c r="C152" s="193" t="s">
        <v>17017</v>
      </c>
      <c r="D152" s="402"/>
      <c r="E152" s="42">
        <v>126825</v>
      </c>
      <c r="F152" s="494">
        <f t="shared" si="2"/>
        <v>130418486.69999997</v>
      </c>
    </row>
    <row r="153" spans="1:6" s="412" customFormat="1" ht="39.75" customHeight="1" x14ac:dyDescent="0.2">
      <c r="A153" s="464">
        <v>44722</v>
      </c>
      <c r="B153" s="5">
        <v>62952</v>
      </c>
      <c r="C153" s="193" t="s">
        <v>17030</v>
      </c>
      <c r="D153" s="402"/>
      <c r="E153" s="42">
        <v>3600</v>
      </c>
      <c r="F153" s="494">
        <f t="shared" ref="F153:F216" si="3">F152-E153</f>
        <v>130414886.69999997</v>
      </c>
    </row>
    <row r="154" spans="1:6" s="412" customFormat="1" ht="44.25" customHeight="1" x14ac:dyDescent="0.2">
      <c r="A154" s="464">
        <v>44722</v>
      </c>
      <c r="B154" s="5">
        <v>62953</v>
      </c>
      <c r="C154" s="193" t="s">
        <v>17031</v>
      </c>
      <c r="D154" s="402"/>
      <c r="E154" s="42">
        <v>2326.64</v>
      </c>
      <c r="F154" s="494">
        <f t="shared" si="3"/>
        <v>130412560.05999997</v>
      </c>
    </row>
    <row r="155" spans="1:6" s="412" customFormat="1" ht="34.5" customHeight="1" x14ac:dyDescent="0.2">
      <c r="A155" s="464">
        <v>44722</v>
      </c>
      <c r="B155" s="5">
        <v>62954</v>
      </c>
      <c r="C155" s="193" t="s">
        <v>17032</v>
      </c>
      <c r="D155" s="402"/>
      <c r="E155" s="42">
        <v>57988.67</v>
      </c>
      <c r="F155" s="494">
        <f t="shared" si="3"/>
        <v>130354571.38999997</v>
      </c>
    </row>
    <row r="156" spans="1:6" s="412" customFormat="1" ht="32.25" customHeight="1" x14ac:dyDescent="0.2">
      <c r="A156" s="464">
        <v>44722</v>
      </c>
      <c r="B156" s="5">
        <v>62955</v>
      </c>
      <c r="C156" s="193" t="s">
        <v>17033</v>
      </c>
      <c r="D156" s="402"/>
      <c r="E156" s="42">
        <v>15930</v>
      </c>
      <c r="F156" s="494">
        <f t="shared" si="3"/>
        <v>130338641.38999997</v>
      </c>
    </row>
    <row r="157" spans="1:6" s="412" customFormat="1" ht="49.5" customHeight="1" x14ac:dyDescent="0.2">
      <c r="A157" s="464">
        <v>44722</v>
      </c>
      <c r="B157" s="5">
        <v>62956</v>
      </c>
      <c r="C157" s="193" t="s">
        <v>17034</v>
      </c>
      <c r="D157" s="402"/>
      <c r="E157" s="42">
        <v>126825</v>
      </c>
      <c r="F157" s="494">
        <f t="shared" si="3"/>
        <v>130211816.38999997</v>
      </c>
    </row>
    <row r="158" spans="1:6" s="412" customFormat="1" ht="51.75" customHeight="1" x14ac:dyDescent="0.2">
      <c r="A158" s="464">
        <v>44722</v>
      </c>
      <c r="B158" s="5">
        <v>62957</v>
      </c>
      <c r="C158" s="193" t="s">
        <v>17035</v>
      </c>
      <c r="D158" s="402"/>
      <c r="E158" s="42">
        <v>228285</v>
      </c>
      <c r="F158" s="494">
        <f t="shared" si="3"/>
        <v>129983531.38999997</v>
      </c>
    </row>
    <row r="159" spans="1:6" s="412" customFormat="1" ht="42" customHeight="1" x14ac:dyDescent="0.2">
      <c r="A159" s="464">
        <v>44722</v>
      </c>
      <c r="B159" s="5">
        <v>62958</v>
      </c>
      <c r="C159" s="193" t="s">
        <v>17036</v>
      </c>
      <c r="D159" s="402"/>
      <c r="E159" s="42">
        <v>4590</v>
      </c>
      <c r="F159" s="494">
        <f t="shared" si="3"/>
        <v>129978941.38999997</v>
      </c>
    </row>
    <row r="160" spans="1:6" s="412" customFormat="1" ht="45" customHeight="1" x14ac:dyDescent="0.2">
      <c r="A160" s="464">
        <v>44722</v>
      </c>
      <c r="B160" s="5">
        <v>62959</v>
      </c>
      <c r="C160" s="193" t="s">
        <v>17037</v>
      </c>
      <c r="D160" s="402"/>
      <c r="E160" s="42">
        <v>105687.5</v>
      </c>
      <c r="F160" s="494">
        <f t="shared" si="3"/>
        <v>129873253.88999997</v>
      </c>
    </row>
    <row r="161" spans="1:6" s="412" customFormat="1" ht="66" customHeight="1" x14ac:dyDescent="0.2">
      <c r="A161" s="464">
        <v>44722</v>
      </c>
      <c r="B161" s="5">
        <v>62960</v>
      </c>
      <c r="C161" s="193" t="s">
        <v>17038</v>
      </c>
      <c r="D161" s="402"/>
      <c r="E161" s="42">
        <v>565890.98</v>
      </c>
      <c r="F161" s="494">
        <f t="shared" si="3"/>
        <v>129307362.90999997</v>
      </c>
    </row>
    <row r="162" spans="1:6" s="412" customFormat="1" ht="18.75" customHeight="1" x14ac:dyDescent="0.2">
      <c r="A162" s="464">
        <v>44722</v>
      </c>
      <c r="B162" s="5">
        <v>62961</v>
      </c>
      <c r="C162" s="193" t="s">
        <v>41</v>
      </c>
      <c r="D162" s="402"/>
      <c r="E162" s="42">
        <v>0</v>
      </c>
      <c r="F162" s="494">
        <f t="shared" si="3"/>
        <v>129307362.90999997</v>
      </c>
    </row>
    <row r="163" spans="1:6" s="412" customFormat="1" ht="16.5" customHeight="1" x14ac:dyDescent="0.2">
      <c r="A163" s="464">
        <v>44722</v>
      </c>
      <c r="B163" s="5">
        <v>62962</v>
      </c>
      <c r="C163" s="193" t="s">
        <v>41</v>
      </c>
      <c r="D163" s="402"/>
      <c r="E163" s="42">
        <v>0</v>
      </c>
      <c r="F163" s="494">
        <f t="shared" si="3"/>
        <v>129307362.90999997</v>
      </c>
    </row>
    <row r="164" spans="1:6" s="412" customFormat="1" ht="47.25" customHeight="1" x14ac:dyDescent="0.2">
      <c r="A164" s="464">
        <v>44722</v>
      </c>
      <c r="B164" s="5">
        <v>62963</v>
      </c>
      <c r="C164" s="193" t="s">
        <v>17039</v>
      </c>
      <c r="D164" s="402"/>
      <c r="E164" s="42">
        <v>179148.96</v>
      </c>
      <c r="F164" s="494">
        <f t="shared" si="3"/>
        <v>129128213.94999997</v>
      </c>
    </row>
    <row r="165" spans="1:6" s="412" customFormat="1" ht="45" customHeight="1" x14ac:dyDescent="0.2">
      <c r="A165" s="464">
        <v>44722</v>
      </c>
      <c r="B165" s="5" t="s">
        <v>17020</v>
      </c>
      <c r="C165" s="193" t="s">
        <v>17040</v>
      </c>
      <c r="D165" s="402"/>
      <c r="E165" s="42">
        <v>18000</v>
      </c>
      <c r="F165" s="494">
        <f t="shared" si="3"/>
        <v>129110213.94999997</v>
      </c>
    </row>
    <row r="166" spans="1:6" s="412" customFormat="1" ht="52.5" customHeight="1" x14ac:dyDescent="0.2">
      <c r="A166" s="464">
        <v>44722</v>
      </c>
      <c r="B166" s="5" t="s">
        <v>17021</v>
      </c>
      <c r="C166" s="193" t="s">
        <v>17041</v>
      </c>
      <c r="D166" s="402"/>
      <c r="E166" s="42">
        <v>101460</v>
      </c>
      <c r="F166" s="494">
        <f t="shared" si="3"/>
        <v>129008753.94999997</v>
      </c>
    </row>
    <row r="167" spans="1:6" s="412" customFormat="1" ht="53.25" customHeight="1" x14ac:dyDescent="0.2">
      <c r="A167" s="464">
        <v>44722</v>
      </c>
      <c r="B167" s="5" t="s">
        <v>17022</v>
      </c>
      <c r="C167" s="193" t="s">
        <v>17042</v>
      </c>
      <c r="D167" s="402"/>
      <c r="E167" s="42">
        <v>126825</v>
      </c>
      <c r="F167" s="494">
        <f t="shared" si="3"/>
        <v>128881928.94999997</v>
      </c>
    </row>
    <row r="168" spans="1:6" s="412" customFormat="1" ht="53.25" customHeight="1" x14ac:dyDescent="0.2">
      <c r="A168" s="464">
        <v>44722</v>
      </c>
      <c r="B168" s="5" t="s">
        <v>17023</v>
      </c>
      <c r="C168" s="193" t="s">
        <v>17043</v>
      </c>
      <c r="D168" s="402"/>
      <c r="E168" s="42">
        <v>118370</v>
      </c>
      <c r="F168" s="494">
        <f t="shared" si="3"/>
        <v>128763558.94999997</v>
      </c>
    </row>
    <row r="169" spans="1:6" s="412" customFormat="1" ht="81" customHeight="1" x14ac:dyDescent="0.2">
      <c r="A169" s="464">
        <v>44722</v>
      </c>
      <c r="B169" s="5" t="s">
        <v>17024</v>
      </c>
      <c r="C169" s="193" t="s">
        <v>17044</v>
      </c>
      <c r="D169" s="402"/>
      <c r="E169" s="42">
        <v>27000</v>
      </c>
      <c r="F169" s="494">
        <f t="shared" si="3"/>
        <v>128736558.94999997</v>
      </c>
    </row>
    <row r="170" spans="1:6" s="412" customFormat="1" ht="44.25" customHeight="1" x14ac:dyDescent="0.2">
      <c r="A170" s="464">
        <v>44722</v>
      </c>
      <c r="B170" s="5" t="s">
        <v>17025</v>
      </c>
      <c r="C170" s="193" t="s">
        <v>17045</v>
      </c>
      <c r="D170" s="402"/>
      <c r="E170" s="42">
        <v>126825</v>
      </c>
      <c r="F170" s="494">
        <f t="shared" si="3"/>
        <v>128609733.94999997</v>
      </c>
    </row>
    <row r="171" spans="1:6" s="412" customFormat="1" ht="52.5" customHeight="1" x14ac:dyDescent="0.2">
      <c r="A171" s="464">
        <v>44722</v>
      </c>
      <c r="B171" s="5" t="s">
        <v>17026</v>
      </c>
      <c r="C171" s="193" t="s">
        <v>17046</v>
      </c>
      <c r="D171" s="402"/>
      <c r="E171" s="42">
        <v>372020</v>
      </c>
      <c r="F171" s="494">
        <f t="shared" si="3"/>
        <v>128237713.94999997</v>
      </c>
    </row>
    <row r="172" spans="1:6" s="412" customFormat="1" ht="45" customHeight="1" x14ac:dyDescent="0.2">
      <c r="A172" s="464">
        <v>44722</v>
      </c>
      <c r="B172" s="5" t="s">
        <v>17027</v>
      </c>
      <c r="C172" s="193" t="s">
        <v>17047</v>
      </c>
      <c r="D172" s="402"/>
      <c r="E172" s="42">
        <v>122597.5</v>
      </c>
      <c r="F172" s="494">
        <f t="shared" si="3"/>
        <v>128115116.44999997</v>
      </c>
    </row>
    <row r="173" spans="1:6" s="412" customFormat="1" ht="51" customHeight="1" x14ac:dyDescent="0.2">
      <c r="A173" s="464">
        <v>44722</v>
      </c>
      <c r="B173" s="5" t="s">
        <v>17028</v>
      </c>
      <c r="C173" s="193" t="s">
        <v>17048</v>
      </c>
      <c r="D173" s="402"/>
      <c r="E173" s="42">
        <v>23004603.690000001</v>
      </c>
      <c r="F173" s="494">
        <f t="shared" si="3"/>
        <v>105110512.75999998</v>
      </c>
    </row>
    <row r="174" spans="1:6" s="412" customFormat="1" ht="45.75" customHeight="1" x14ac:dyDescent="0.2">
      <c r="A174" s="464">
        <v>44722</v>
      </c>
      <c r="B174" s="5" t="s">
        <v>17029</v>
      </c>
      <c r="C174" s="193" t="s">
        <v>17049</v>
      </c>
      <c r="D174" s="402"/>
      <c r="E174" s="42">
        <v>114142.5</v>
      </c>
      <c r="F174" s="494">
        <f t="shared" si="3"/>
        <v>104996370.25999998</v>
      </c>
    </row>
    <row r="175" spans="1:6" s="412" customFormat="1" ht="36.75" customHeight="1" x14ac:dyDescent="0.2">
      <c r="A175" s="464">
        <v>44725</v>
      </c>
      <c r="B175" s="5">
        <v>62964</v>
      </c>
      <c r="C175" s="193" t="s">
        <v>17058</v>
      </c>
      <c r="D175" s="402"/>
      <c r="E175" s="42">
        <v>2700</v>
      </c>
      <c r="F175" s="494">
        <f t="shared" si="3"/>
        <v>104993670.25999998</v>
      </c>
    </row>
    <row r="176" spans="1:6" s="412" customFormat="1" ht="54.75" customHeight="1" x14ac:dyDescent="0.2">
      <c r="A176" s="464">
        <v>44725</v>
      </c>
      <c r="B176" s="5">
        <v>62965</v>
      </c>
      <c r="C176" s="193" t="s">
        <v>17059</v>
      </c>
      <c r="D176" s="402"/>
      <c r="E176" s="42">
        <v>181782.5</v>
      </c>
      <c r="F176" s="494">
        <f t="shared" si="3"/>
        <v>104811887.75999998</v>
      </c>
    </row>
    <row r="177" spans="1:6" s="412" customFormat="1" ht="48.75" customHeight="1" x14ac:dyDescent="0.2">
      <c r="A177" s="464">
        <v>44725</v>
      </c>
      <c r="B177" s="5">
        <v>62966</v>
      </c>
      <c r="C177" s="193" t="s">
        <v>17060</v>
      </c>
      <c r="D177" s="402"/>
      <c r="E177" s="42">
        <v>880370.32</v>
      </c>
      <c r="F177" s="494">
        <f t="shared" si="3"/>
        <v>103931517.43999998</v>
      </c>
    </row>
    <row r="178" spans="1:6" s="412" customFormat="1" ht="30" customHeight="1" x14ac:dyDescent="0.2">
      <c r="A178" s="464">
        <v>44725</v>
      </c>
      <c r="B178" s="5">
        <v>62967</v>
      </c>
      <c r="C178" s="193" t="s">
        <v>17061</v>
      </c>
      <c r="D178" s="402"/>
      <c r="E178" s="42">
        <v>900000</v>
      </c>
      <c r="F178" s="494">
        <f t="shared" si="3"/>
        <v>103031517.43999998</v>
      </c>
    </row>
    <row r="179" spans="1:6" s="275" customFormat="1" ht="46.5" customHeight="1" x14ac:dyDescent="0.2">
      <c r="A179" s="464">
        <v>44725</v>
      </c>
      <c r="B179" s="5">
        <v>62968</v>
      </c>
      <c r="C179" s="193" t="s">
        <v>17062</v>
      </c>
      <c r="D179" s="266"/>
      <c r="E179" s="42">
        <v>18000</v>
      </c>
      <c r="F179" s="494">
        <f t="shared" si="3"/>
        <v>103013517.43999998</v>
      </c>
    </row>
    <row r="180" spans="1:6" s="275" customFormat="1" ht="39.75" customHeight="1" x14ac:dyDescent="0.2">
      <c r="A180" s="464">
        <v>44725</v>
      </c>
      <c r="B180" s="5">
        <v>62969</v>
      </c>
      <c r="C180" s="193" t="s">
        <v>17063</v>
      </c>
      <c r="D180" s="266"/>
      <c r="E180" s="42">
        <v>89997.5</v>
      </c>
      <c r="F180" s="494">
        <f t="shared" si="3"/>
        <v>102923519.93999998</v>
      </c>
    </row>
    <row r="181" spans="1:6" s="275" customFormat="1" ht="93.75" customHeight="1" x14ac:dyDescent="0.2">
      <c r="A181" s="464">
        <v>44725</v>
      </c>
      <c r="B181" s="5" t="s">
        <v>17050</v>
      </c>
      <c r="C181" s="193" t="s">
        <v>17064</v>
      </c>
      <c r="D181" s="266"/>
      <c r="E181" s="42">
        <v>54000</v>
      </c>
      <c r="F181" s="494">
        <f t="shared" si="3"/>
        <v>102869519.93999998</v>
      </c>
    </row>
    <row r="182" spans="1:6" s="275" customFormat="1" ht="76.5" customHeight="1" x14ac:dyDescent="0.2">
      <c r="A182" s="464">
        <v>44725</v>
      </c>
      <c r="B182" s="5" t="s">
        <v>17051</v>
      </c>
      <c r="C182" s="193" t="s">
        <v>17065</v>
      </c>
      <c r="D182" s="266"/>
      <c r="E182" s="42">
        <v>27000</v>
      </c>
      <c r="F182" s="494">
        <f t="shared" si="3"/>
        <v>102842519.93999998</v>
      </c>
    </row>
    <row r="183" spans="1:6" s="275" customFormat="1" ht="63.75" customHeight="1" x14ac:dyDescent="0.2">
      <c r="A183" s="464">
        <v>44725</v>
      </c>
      <c r="B183" s="5" t="s">
        <v>17052</v>
      </c>
      <c r="C183" s="193" t="s">
        <v>17066</v>
      </c>
      <c r="D183" s="266"/>
      <c r="E183" s="42">
        <v>27000</v>
      </c>
      <c r="F183" s="494">
        <f t="shared" si="3"/>
        <v>102815519.93999998</v>
      </c>
    </row>
    <row r="184" spans="1:6" s="275" customFormat="1" ht="56.25" customHeight="1" x14ac:dyDescent="0.2">
      <c r="A184" s="464">
        <v>44725</v>
      </c>
      <c r="B184" s="5" t="s">
        <v>17053</v>
      </c>
      <c r="C184" s="193" t="s">
        <v>17067</v>
      </c>
      <c r="D184" s="266"/>
      <c r="E184" s="42">
        <v>245195</v>
      </c>
      <c r="F184" s="494">
        <f t="shared" si="3"/>
        <v>102570324.93999998</v>
      </c>
    </row>
    <row r="185" spans="1:6" s="275" customFormat="1" ht="48.75" customHeight="1" x14ac:dyDescent="0.2">
      <c r="A185" s="464">
        <v>44725</v>
      </c>
      <c r="B185" s="5" t="s">
        <v>17054</v>
      </c>
      <c r="C185" s="193" t="s">
        <v>17068</v>
      </c>
      <c r="D185" s="266"/>
      <c r="E185" s="42">
        <v>122597.5</v>
      </c>
      <c r="F185" s="494">
        <f t="shared" si="3"/>
        <v>102447727.43999998</v>
      </c>
    </row>
    <row r="186" spans="1:6" s="275" customFormat="1" ht="30.75" customHeight="1" x14ac:dyDescent="0.2">
      <c r="A186" s="464">
        <v>44725</v>
      </c>
      <c r="B186" s="5" t="s">
        <v>17055</v>
      </c>
      <c r="C186" s="193" t="s">
        <v>17069</v>
      </c>
      <c r="D186" s="266"/>
      <c r="E186" s="42">
        <v>1141300</v>
      </c>
      <c r="F186" s="494">
        <f t="shared" si="3"/>
        <v>101306427.43999998</v>
      </c>
    </row>
    <row r="187" spans="1:6" s="275" customFormat="1" ht="52.5" customHeight="1" x14ac:dyDescent="0.2">
      <c r="A187" s="464">
        <v>44725</v>
      </c>
      <c r="B187" s="5" t="s">
        <v>17056</v>
      </c>
      <c r="C187" s="193" t="s">
        <v>17070</v>
      </c>
      <c r="D187" s="266"/>
      <c r="E187" s="42">
        <v>126825</v>
      </c>
      <c r="F187" s="494">
        <f t="shared" si="3"/>
        <v>101179602.43999998</v>
      </c>
    </row>
    <row r="188" spans="1:6" s="275" customFormat="1" ht="51" customHeight="1" x14ac:dyDescent="0.2">
      <c r="A188" s="464">
        <v>44725</v>
      </c>
      <c r="B188" s="5" t="s">
        <v>17057</v>
      </c>
      <c r="C188" s="193" t="s">
        <v>17071</v>
      </c>
      <c r="D188" s="266"/>
      <c r="E188" s="42">
        <v>122597.5</v>
      </c>
      <c r="F188" s="494">
        <f t="shared" si="3"/>
        <v>101057004.93999998</v>
      </c>
    </row>
    <row r="189" spans="1:6" s="275" customFormat="1" ht="46.5" customHeight="1" x14ac:dyDescent="0.2">
      <c r="A189" s="464">
        <v>44726</v>
      </c>
      <c r="B189" s="5">
        <v>62970</v>
      </c>
      <c r="C189" s="193" t="s">
        <v>17090</v>
      </c>
      <c r="D189" s="266"/>
      <c r="E189" s="42">
        <v>115449.54</v>
      </c>
      <c r="F189" s="494">
        <f t="shared" si="3"/>
        <v>100941555.39999998</v>
      </c>
    </row>
    <row r="190" spans="1:6" s="275" customFormat="1" ht="20.25" customHeight="1" x14ac:dyDescent="0.2">
      <c r="A190" s="464">
        <v>44726</v>
      </c>
      <c r="B190" s="5">
        <v>62971</v>
      </c>
      <c r="C190" s="193" t="s">
        <v>41</v>
      </c>
      <c r="D190" s="266"/>
      <c r="E190" s="42">
        <v>0</v>
      </c>
      <c r="F190" s="494">
        <f t="shared" si="3"/>
        <v>100941555.39999998</v>
      </c>
    </row>
    <row r="191" spans="1:6" s="275" customFormat="1" ht="18.75" customHeight="1" x14ac:dyDescent="0.2">
      <c r="A191" s="464">
        <v>44726</v>
      </c>
      <c r="B191" s="5">
        <v>62972</v>
      </c>
      <c r="C191" s="193" t="s">
        <v>41</v>
      </c>
      <c r="D191" s="266"/>
      <c r="E191" s="42">
        <v>0</v>
      </c>
      <c r="F191" s="494">
        <f t="shared" si="3"/>
        <v>100941555.39999998</v>
      </c>
    </row>
    <row r="192" spans="1:6" s="275" customFormat="1" ht="63.75" customHeight="1" x14ac:dyDescent="0.2">
      <c r="A192" s="464">
        <v>44726</v>
      </c>
      <c r="B192" s="5" t="s">
        <v>17091</v>
      </c>
      <c r="C192" s="193" t="s">
        <v>17095</v>
      </c>
      <c r="D192" s="266"/>
      <c r="E192" s="42">
        <v>27000</v>
      </c>
      <c r="F192" s="494">
        <f t="shared" si="3"/>
        <v>100914555.39999998</v>
      </c>
    </row>
    <row r="193" spans="1:14" s="275" customFormat="1" ht="63" customHeight="1" x14ac:dyDescent="0.2">
      <c r="A193" s="464">
        <v>44726</v>
      </c>
      <c r="B193" s="5" t="s">
        <v>17092</v>
      </c>
      <c r="C193" s="193" t="s">
        <v>17096</v>
      </c>
      <c r="D193" s="266"/>
      <c r="E193" s="42">
        <v>9000</v>
      </c>
      <c r="F193" s="494">
        <f t="shared" si="3"/>
        <v>100905555.39999998</v>
      </c>
    </row>
    <row r="194" spans="1:14" s="275" customFormat="1" ht="107.25" customHeight="1" x14ac:dyDescent="0.2">
      <c r="A194" s="464">
        <v>44726</v>
      </c>
      <c r="B194" s="5" t="s">
        <v>17093</v>
      </c>
      <c r="C194" s="193" t="s">
        <v>17097</v>
      </c>
      <c r="D194" s="266"/>
      <c r="E194" s="42">
        <v>54000</v>
      </c>
      <c r="F194" s="494">
        <f t="shared" si="3"/>
        <v>100851555.39999998</v>
      </c>
    </row>
    <row r="195" spans="1:14" s="275" customFormat="1" ht="22.5" customHeight="1" x14ac:dyDescent="0.2">
      <c r="A195" s="464">
        <v>44726</v>
      </c>
      <c r="B195" s="5" t="s">
        <v>17099</v>
      </c>
      <c r="C195" s="193" t="s">
        <v>41</v>
      </c>
      <c r="D195" s="266"/>
      <c r="E195" s="42">
        <v>0</v>
      </c>
      <c r="F195" s="494">
        <f t="shared" si="3"/>
        <v>100851555.39999998</v>
      </c>
    </row>
    <row r="196" spans="1:14" s="275" customFormat="1" ht="50.25" customHeight="1" x14ac:dyDescent="0.2">
      <c r="A196" s="464">
        <v>44726</v>
      </c>
      <c r="B196" s="5" t="s">
        <v>17094</v>
      </c>
      <c r="C196" s="193" t="s">
        <v>17098</v>
      </c>
      <c r="D196" s="266"/>
      <c r="E196" s="42">
        <v>7085.1</v>
      </c>
      <c r="F196" s="494">
        <f t="shared" si="3"/>
        <v>100844470.29999998</v>
      </c>
    </row>
    <row r="197" spans="1:14" s="275" customFormat="1" ht="38.25" customHeight="1" x14ac:dyDescent="0.2">
      <c r="A197" s="464">
        <v>44727</v>
      </c>
      <c r="B197" s="5">
        <v>62973</v>
      </c>
      <c r="C197" s="193" t="s">
        <v>17112</v>
      </c>
      <c r="D197" s="266"/>
      <c r="E197" s="42">
        <v>95271</v>
      </c>
      <c r="F197" s="494">
        <f t="shared" si="3"/>
        <v>100749199.29999998</v>
      </c>
    </row>
    <row r="198" spans="1:14" s="275" customFormat="1" ht="57" customHeight="1" x14ac:dyDescent="0.2">
      <c r="A198" s="464">
        <v>44727</v>
      </c>
      <c r="B198" s="5">
        <v>62974</v>
      </c>
      <c r="C198" s="193" t="s">
        <v>17113</v>
      </c>
      <c r="D198" s="266"/>
      <c r="E198" s="42">
        <v>300570.15999999997</v>
      </c>
      <c r="F198" s="494">
        <f t="shared" si="3"/>
        <v>100448629.13999999</v>
      </c>
    </row>
    <row r="199" spans="1:14" s="275" customFormat="1" ht="51.75" customHeight="1" x14ac:dyDescent="0.2">
      <c r="A199" s="464">
        <v>44727</v>
      </c>
      <c r="B199" s="5">
        <v>62975</v>
      </c>
      <c r="C199" s="193" t="s">
        <v>17114</v>
      </c>
      <c r="D199" s="266"/>
      <c r="E199" s="42">
        <v>90767.85</v>
      </c>
      <c r="F199" s="494">
        <f t="shared" si="3"/>
        <v>100357861.28999999</v>
      </c>
    </row>
    <row r="200" spans="1:14" s="275" customFormat="1" ht="82.5" customHeight="1" x14ac:dyDescent="0.2">
      <c r="A200" s="464">
        <v>44727</v>
      </c>
      <c r="B200" s="5" t="s">
        <v>17109</v>
      </c>
      <c r="C200" s="193" t="s">
        <v>17115</v>
      </c>
      <c r="D200" s="266"/>
      <c r="E200" s="42">
        <v>27000</v>
      </c>
      <c r="F200" s="494">
        <f t="shared" si="3"/>
        <v>100330861.28999999</v>
      </c>
    </row>
    <row r="201" spans="1:14" s="275" customFormat="1" ht="63.75" customHeight="1" x14ac:dyDescent="0.2">
      <c r="A201" s="464">
        <v>44727</v>
      </c>
      <c r="B201" s="5" t="s">
        <v>17110</v>
      </c>
      <c r="C201" s="193" t="s">
        <v>17116</v>
      </c>
      <c r="D201" s="266"/>
      <c r="E201" s="42">
        <v>27000</v>
      </c>
      <c r="F201" s="494">
        <f t="shared" si="3"/>
        <v>100303861.28999999</v>
      </c>
    </row>
    <row r="202" spans="1:14" s="275" customFormat="1" ht="108.75" customHeight="1" x14ac:dyDescent="0.2">
      <c r="A202" s="464">
        <v>44727</v>
      </c>
      <c r="B202" s="5" t="s">
        <v>17111</v>
      </c>
      <c r="C202" s="193" t="s">
        <v>17117</v>
      </c>
      <c r="D202" s="266"/>
      <c r="E202" s="42">
        <v>125838.2</v>
      </c>
      <c r="F202" s="494">
        <f t="shared" si="3"/>
        <v>100178023.08999999</v>
      </c>
    </row>
    <row r="203" spans="1:14" s="275" customFormat="1" ht="40.5" customHeight="1" x14ac:dyDescent="0.2">
      <c r="A203" s="464">
        <v>44729</v>
      </c>
      <c r="B203" s="5">
        <v>62976</v>
      </c>
      <c r="C203" s="193" t="s">
        <v>17118</v>
      </c>
      <c r="D203" s="266"/>
      <c r="E203" s="42">
        <v>179482.29</v>
      </c>
      <c r="F203" s="494">
        <f t="shared" si="3"/>
        <v>99998540.799999982</v>
      </c>
    </row>
    <row r="204" spans="1:14" s="275" customFormat="1" ht="57.75" customHeight="1" x14ac:dyDescent="0.2">
      <c r="A204" s="464">
        <v>44729</v>
      </c>
      <c r="B204" s="5">
        <v>62977</v>
      </c>
      <c r="C204" s="193" t="s">
        <v>17119</v>
      </c>
      <c r="D204" s="266"/>
      <c r="E204" s="42">
        <v>30000</v>
      </c>
      <c r="F204" s="494">
        <f t="shared" si="3"/>
        <v>99968540.799999982</v>
      </c>
    </row>
    <row r="205" spans="1:14" s="275" customFormat="1" ht="41.25" customHeight="1" x14ac:dyDescent="0.2">
      <c r="A205" s="464">
        <v>44729</v>
      </c>
      <c r="B205" s="5">
        <v>62978</v>
      </c>
      <c r="C205" s="193" t="s">
        <v>17120</v>
      </c>
      <c r="D205" s="266"/>
      <c r="E205" s="42">
        <v>4500</v>
      </c>
      <c r="F205" s="494">
        <f t="shared" si="3"/>
        <v>99964040.799999982</v>
      </c>
    </row>
    <row r="206" spans="1:14" s="275" customFormat="1" ht="51.75" customHeight="1" x14ac:dyDescent="0.2">
      <c r="A206" s="464">
        <v>44729</v>
      </c>
      <c r="B206" s="5" t="s">
        <v>17247</v>
      </c>
      <c r="C206" s="193" t="s">
        <v>17248</v>
      </c>
      <c r="D206" s="266"/>
      <c r="E206" s="42">
        <v>211375</v>
      </c>
      <c r="F206" s="494">
        <f t="shared" si="3"/>
        <v>99752665.799999982</v>
      </c>
    </row>
    <row r="207" spans="1:14" s="275" customFormat="1" ht="52.5" customHeight="1" x14ac:dyDescent="0.2">
      <c r="A207" s="464">
        <v>44732</v>
      </c>
      <c r="B207" s="5">
        <v>62979</v>
      </c>
      <c r="C207" s="193" t="s">
        <v>17192</v>
      </c>
      <c r="D207" s="266"/>
      <c r="E207" s="42">
        <v>131052.5</v>
      </c>
      <c r="F207" s="494">
        <f t="shared" si="3"/>
        <v>99621613.299999982</v>
      </c>
      <c r="N207" s="275" t="s">
        <v>37</v>
      </c>
    </row>
    <row r="208" spans="1:14" s="275" customFormat="1" ht="30" customHeight="1" x14ac:dyDescent="0.2">
      <c r="A208" s="464">
        <v>44732</v>
      </c>
      <c r="B208" s="5">
        <v>62980</v>
      </c>
      <c r="C208" s="193" t="s">
        <v>17193</v>
      </c>
      <c r="D208" s="266"/>
      <c r="E208" s="42">
        <v>20700</v>
      </c>
      <c r="F208" s="494">
        <f t="shared" si="3"/>
        <v>99600913.299999982</v>
      </c>
    </row>
    <row r="209" spans="1:6" s="275" customFormat="1" ht="21" customHeight="1" x14ac:dyDescent="0.2">
      <c r="A209" s="464">
        <v>44732</v>
      </c>
      <c r="B209" s="5">
        <v>62981</v>
      </c>
      <c r="C209" s="193" t="s">
        <v>41</v>
      </c>
      <c r="D209" s="266"/>
      <c r="E209" s="42">
        <v>0</v>
      </c>
      <c r="F209" s="494">
        <f t="shared" si="3"/>
        <v>99600913.299999982</v>
      </c>
    </row>
    <row r="210" spans="1:6" s="275" customFormat="1" ht="32.25" customHeight="1" x14ac:dyDescent="0.2">
      <c r="A210" s="464">
        <v>44732</v>
      </c>
      <c r="B210" s="5">
        <v>62982</v>
      </c>
      <c r="C210" s="193" t="s">
        <v>17194</v>
      </c>
      <c r="D210" s="266"/>
      <c r="E210" s="42">
        <v>1571.4</v>
      </c>
      <c r="F210" s="494">
        <f t="shared" si="3"/>
        <v>99599341.899999976</v>
      </c>
    </row>
    <row r="211" spans="1:6" s="275" customFormat="1" ht="42.75" customHeight="1" x14ac:dyDescent="0.2">
      <c r="A211" s="464">
        <v>44732</v>
      </c>
      <c r="B211" s="5">
        <v>62983</v>
      </c>
      <c r="C211" s="193" t="s">
        <v>17195</v>
      </c>
      <c r="D211" s="266"/>
      <c r="E211" s="42">
        <v>3382753.86</v>
      </c>
      <c r="F211" s="494">
        <f t="shared" si="3"/>
        <v>96216588.039999977</v>
      </c>
    </row>
    <row r="212" spans="1:6" s="275" customFormat="1" ht="51.75" customHeight="1" x14ac:dyDescent="0.2">
      <c r="A212" s="464">
        <v>44732</v>
      </c>
      <c r="B212" s="5">
        <v>62984</v>
      </c>
      <c r="C212" s="193" t="s">
        <v>17196</v>
      </c>
      <c r="D212" s="266"/>
      <c r="E212" s="42">
        <v>40500</v>
      </c>
      <c r="F212" s="494">
        <f t="shared" si="3"/>
        <v>96176088.039999977</v>
      </c>
    </row>
    <row r="213" spans="1:6" s="275" customFormat="1" ht="29.25" customHeight="1" x14ac:dyDescent="0.2">
      <c r="A213" s="464">
        <v>44732</v>
      </c>
      <c r="B213" s="5">
        <v>62985</v>
      </c>
      <c r="C213" s="193" t="s">
        <v>17197</v>
      </c>
      <c r="D213" s="266"/>
      <c r="E213" s="42">
        <v>68900</v>
      </c>
      <c r="F213" s="494">
        <f t="shared" si="3"/>
        <v>96107188.039999977</v>
      </c>
    </row>
    <row r="214" spans="1:6" s="275" customFormat="1" ht="42" customHeight="1" x14ac:dyDescent="0.2">
      <c r="A214" s="464">
        <v>44732</v>
      </c>
      <c r="B214" s="5">
        <v>62986</v>
      </c>
      <c r="C214" s="193" t="s">
        <v>17198</v>
      </c>
      <c r="D214" s="266"/>
      <c r="E214" s="42">
        <v>85563.76</v>
      </c>
      <c r="F214" s="494">
        <f t="shared" si="3"/>
        <v>96021624.279999971</v>
      </c>
    </row>
    <row r="215" spans="1:6" s="275" customFormat="1" ht="40.5" customHeight="1" x14ac:dyDescent="0.2">
      <c r="A215" s="464">
        <v>44732</v>
      </c>
      <c r="B215" s="5">
        <v>62987</v>
      </c>
      <c r="C215" s="193" t="s">
        <v>17199</v>
      </c>
      <c r="D215" s="266"/>
      <c r="E215" s="42">
        <v>600000</v>
      </c>
      <c r="F215" s="494">
        <f t="shared" si="3"/>
        <v>95421624.279999971</v>
      </c>
    </row>
    <row r="216" spans="1:6" s="275" customFormat="1" ht="42" customHeight="1" x14ac:dyDescent="0.2">
      <c r="A216" s="464">
        <v>44732</v>
      </c>
      <c r="B216" s="5">
        <v>62988</v>
      </c>
      <c r="C216" s="193" t="s">
        <v>17200</v>
      </c>
      <c r="D216" s="266"/>
      <c r="E216" s="42">
        <v>131052.5</v>
      </c>
      <c r="F216" s="494">
        <f t="shared" si="3"/>
        <v>95290571.779999971</v>
      </c>
    </row>
    <row r="217" spans="1:6" s="275" customFormat="1" ht="45.75" customHeight="1" x14ac:dyDescent="0.2">
      <c r="A217" s="464">
        <v>44732</v>
      </c>
      <c r="B217" s="5">
        <v>62989</v>
      </c>
      <c r="C217" s="193" t="s">
        <v>17201</v>
      </c>
      <c r="D217" s="266"/>
      <c r="E217" s="42">
        <v>270522</v>
      </c>
      <c r="F217" s="494">
        <f t="shared" ref="F217:F280" si="4">F216-E217</f>
        <v>95020049.779999971</v>
      </c>
    </row>
    <row r="218" spans="1:6" s="275" customFormat="1" ht="57" customHeight="1" x14ac:dyDescent="0.2">
      <c r="A218" s="464">
        <v>44732</v>
      </c>
      <c r="B218" s="5">
        <v>62990</v>
      </c>
      <c r="C218" s="193" t="s">
        <v>17202</v>
      </c>
      <c r="D218" s="266"/>
      <c r="E218" s="42">
        <v>219830</v>
      </c>
      <c r="F218" s="494">
        <f t="shared" si="4"/>
        <v>94800219.779999971</v>
      </c>
    </row>
    <row r="219" spans="1:6" s="275" customFormat="1" ht="43.5" customHeight="1" x14ac:dyDescent="0.2">
      <c r="A219" s="464">
        <v>44732</v>
      </c>
      <c r="B219" s="5">
        <v>62991</v>
      </c>
      <c r="C219" s="193" t="s">
        <v>17203</v>
      </c>
      <c r="D219" s="266"/>
      <c r="E219" s="42">
        <v>131052.5</v>
      </c>
      <c r="F219" s="494">
        <f t="shared" si="4"/>
        <v>94669167.279999971</v>
      </c>
    </row>
    <row r="220" spans="1:6" s="275" customFormat="1" ht="63.75" customHeight="1" x14ac:dyDescent="0.2">
      <c r="A220" s="464">
        <v>44732</v>
      </c>
      <c r="B220" s="5">
        <v>62992</v>
      </c>
      <c r="C220" s="193" t="s">
        <v>17204</v>
      </c>
      <c r="D220" s="266"/>
      <c r="E220" s="42">
        <v>25000</v>
      </c>
      <c r="F220" s="494">
        <f t="shared" si="4"/>
        <v>94644167.279999971</v>
      </c>
    </row>
    <row r="221" spans="1:6" s="275" customFormat="1" ht="41.25" customHeight="1" x14ac:dyDescent="0.2">
      <c r="A221" s="464">
        <v>44732</v>
      </c>
      <c r="B221" s="5">
        <v>62993</v>
      </c>
      <c r="C221" s="193" t="s">
        <v>17205</v>
      </c>
      <c r="D221" s="266"/>
      <c r="E221" s="42">
        <v>8464.1</v>
      </c>
      <c r="F221" s="494">
        <f t="shared" si="4"/>
        <v>94635703.179999977</v>
      </c>
    </row>
    <row r="222" spans="1:6" s="275" customFormat="1" ht="42" customHeight="1" x14ac:dyDescent="0.2">
      <c r="A222" s="464">
        <v>44732</v>
      </c>
      <c r="B222" s="5">
        <v>62994</v>
      </c>
      <c r="C222" s="193" t="s">
        <v>17206</v>
      </c>
      <c r="D222" s="266"/>
      <c r="E222" s="42">
        <v>2120.9899999999998</v>
      </c>
      <c r="F222" s="494">
        <f t="shared" si="4"/>
        <v>94633582.189999983</v>
      </c>
    </row>
    <row r="223" spans="1:6" s="275" customFormat="1" ht="48.75" customHeight="1" x14ac:dyDescent="0.2">
      <c r="A223" s="464">
        <v>44732</v>
      </c>
      <c r="B223" s="5">
        <v>62995</v>
      </c>
      <c r="C223" s="193" t="s">
        <v>17186</v>
      </c>
      <c r="D223" s="266"/>
      <c r="E223" s="42">
        <v>126825</v>
      </c>
      <c r="F223" s="494">
        <f t="shared" si="4"/>
        <v>94506757.189999983</v>
      </c>
    </row>
    <row r="224" spans="1:6" s="275" customFormat="1" ht="41.25" customHeight="1" x14ac:dyDescent="0.2">
      <c r="A224" s="464">
        <v>44732</v>
      </c>
      <c r="B224" s="5">
        <v>62996</v>
      </c>
      <c r="C224" s="193" t="s">
        <v>17207</v>
      </c>
      <c r="D224" s="266"/>
      <c r="E224" s="42">
        <v>174719.41</v>
      </c>
      <c r="F224" s="494">
        <f t="shared" si="4"/>
        <v>94332037.779999986</v>
      </c>
    </row>
    <row r="225" spans="1:6" s="275" customFormat="1" ht="32.25" customHeight="1" x14ac:dyDescent="0.2">
      <c r="A225" s="464">
        <v>44732</v>
      </c>
      <c r="B225" s="5">
        <v>62997</v>
      </c>
      <c r="C225" s="193" t="s">
        <v>17208</v>
      </c>
      <c r="D225" s="266"/>
      <c r="E225" s="42">
        <v>283807.8</v>
      </c>
      <c r="F225" s="494">
        <f t="shared" si="4"/>
        <v>94048229.979999989</v>
      </c>
    </row>
    <row r="226" spans="1:6" s="275" customFormat="1" ht="42" customHeight="1" x14ac:dyDescent="0.2">
      <c r="A226" s="464">
        <v>44732</v>
      </c>
      <c r="B226" s="5">
        <v>62998</v>
      </c>
      <c r="C226" s="193" t="s">
        <v>17209</v>
      </c>
      <c r="D226" s="266"/>
      <c r="E226" s="42">
        <v>209617.57</v>
      </c>
      <c r="F226" s="494">
        <f t="shared" si="4"/>
        <v>93838612.409999996</v>
      </c>
    </row>
    <row r="227" spans="1:6" s="275" customFormat="1" ht="42.75" customHeight="1" x14ac:dyDescent="0.2">
      <c r="A227" s="464">
        <v>44732</v>
      </c>
      <c r="B227" s="5" t="s">
        <v>17187</v>
      </c>
      <c r="C227" s="193" t="s">
        <v>17210</v>
      </c>
      <c r="D227" s="266"/>
      <c r="E227" s="42">
        <v>105687.5</v>
      </c>
      <c r="F227" s="494">
        <f t="shared" si="4"/>
        <v>93732924.909999996</v>
      </c>
    </row>
    <row r="228" spans="1:6" s="275" customFormat="1" ht="33.75" customHeight="1" x14ac:dyDescent="0.2">
      <c r="A228" s="464">
        <v>44732</v>
      </c>
      <c r="B228" s="5" t="s">
        <v>17188</v>
      </c>
      <c r="C228" s="193" t="s">
        <v>17211</v>
      </c>
      <c r="D228" s="266"/>
      <c r="E228" s="42">
        <v>1024546.12</v>
      </c>
      <c r="F228" s="494">
        <f t="shared" si="4"/>
        <v>92708378.789999992</v>
      </c>
    </row>
    <row r="229" spans="1:6" s="275" customFormat="1" ht="43.5" customHeight="1" x14ac:dyDescent="0.2">
      <c r="A229" s="464">
        <v>44732</v>
      </c>
      <c r="B229" s="5" t="s">
        <v>17189</v>
      </c>
      <c r="C229" s="193" t="s">
        <v>17212</v>
      </c>
      <c r="D229" s="266"/>
      <c r="E229" s="42">
        <v>131052.5</v>
      </c>
      <c r="F229" s="494">
        <f t="shared" si="4"/>
        <v>92577326.289999992</v>
      </c>
    </row>
    <row r="230" spans="1:6" s="275" customFormat="1" ht="55.5" customHeight="1" x14ac:dyDescent="0.2">
      <c r="A230" s="464">
        <v>44732</v>
      </c>
      <c r="B230" s="5" t="s">
        <v>17190</v>
      </c>
      <c r="C230" s="193" t="s">
        <v>17213</v>
      </c>
      <c r="D230" s="266"/>
      <c r="E230" s="42">
        <v>131052.5</v>
      </c>
      <c r="F230" s="494">
        <f t="shared" si="4"/>
        <v>92446273.789999992</v>
      </c>
    </row>
    <row r="231" spans="1:6" s="275" customFormat="1" ht="54.75" customHeight="1" x14ac:dyDescent="0.2">
      <c r="A231" s="464">
        <v>44732</v>
      </c>
      <c r="B231" s="5" t="s">
        <v>17191</v>
      </c>
      <c r="C231" s="193" t="s">
        <v>17214</v>
      </c>
      <c r="D231" s="266"/>
      <c r="E231" s="42">
        <v>126825</v>
      </c>
      <c r="F231" s="494">
        <f t="shared" si="4"/>
        <v>92319448.789999992</v>
      </c>
    </row>
    <row r="232" spans="1:6" s="275" customFormat="1" ht="42" customHeight="1" x14ac:dyDescent="0.2">
      <c r="A232" s="464">
        <v>44733</v>
      </c>
      <c r="B232" s="5">
        <v>62999</v>
      </c>
      <c r="C232" s="193" t="s">
        <v>17218</v>
      </c>
      <c r="D232" s="266"/>
      <c r="E232" s="42">
        <v>760000</v>
      </c>
      <c r="F232" s="494">
        <f t="shared" si="4"/>
        <v>91559448.789999992</v>
      </c>
    </row>
    <row r="233" spans="1:6" s="275" customFormat="1" ht="33" customHeight="1" x14ac:dyDescent="0.2">
      <c r="A233" s="464">
        <v>44733</v>
      </c>
      <c r="B233" s="5">
        <v>63000</v>
      </c>
      <c r="C233" s="193" t="s">
        <v>17219</v>
      </c>
      <c r="D233" s="266"/>
      <c r="E233" s="42">
        <v>131027.13</v>
      </c>
      <c r="F233" s="494">
        <f t="shared" si="4"/>
        <v>91428421.659999996</v>
      </c>
    </row>
    <row r="234" spans="1:6" s="275" customFormat="1" ht="17.25" customHeight="1" x14ac:dyDescent="0.2">
      <c r="A234" s="464">
        <v>44733</v>
      </c>
      <c r="B234" s="5">
        <v>63001</v>
      </c>
      <c r="C234" s="193" t="s">
        <v>41</v>
      </c>
      <c r="D234" s="266"/>
      <c r="E234" s="42">
        <v>0</v>
      </c>
      <c r="F234" s="494">
        <f t="shared" si="4"/>
        <v>91428421.659999996</v>
      </c>
    </row>
    <row r="235" spans="1:6" s="275" customFormat="1" ht="39.75" customHeight="1" x14ac:dyDescent="0.2">
      <c r="A235" s="464">
        <v>44733</v>
      </c>
      <c r="B235" s="5">
        <v>63002</v>
      </c>
      <c r="C235" s="193" t="s">
        <v>17220</v>
      </c>
      <c r="D235" s="266"/>
      <c r="E235" s="42">
        <v>126825</v>
      </c>
      <c r="F235" s="494">
        <f t="shared" si="4"/>
        <v>91301596.659999996</v>
      </c>
    </row>
    <row r="236" spans="1:6" s="275" customFormat="1" ht="42" customHeight="1" x14ac:dyDescent="0.2">
      <c r="A236" s="464">
        <v>44733</v>
      </c>
      <c r="B236" s="5">
        <v>63003</v>
      </c>
      <c r="C236" s="193" t="s">
        <v>17222</v>
      </c>
      <c r="D236" s="266"/>
      <c r="E236" s="42">
        <v>10800</v>
      </c>
      <c r="F236" s="494">
        <f t="shared" si="4"/>
        <v>91290796.659999996</v>
      </c>
    </row>
    <row r="237" spans="1:6" s="275" customFormat="1" ht="34.5" customHeight="1" x14ac:dyDescent="0.2">
      <c r="A237" s="464">
        <v>44733</v>
      </c>
      <c r="B237" s="5">
        <v>63004</v>
      </c>
      <c r="C237" s="193" t="s">
        <v>17221</v>
      </c>
      <c r="D237" s="266"/>
      <c r="E237" s="42">
        <v>11721</v>
      </c>
      <c r="F237" s="494">
        <f t="shared" si="4"/>
        <v>91279075.659999996</v>
      </c>
    </row>
    <row r="238" spans="1:6" s="275" customFormat="1" ht="60.75" customHeight="1" x14ac:dyDescent="0.2">
      <c r="A238" s="464">
        <v>44733</v>
      </c>
      <c r="B238" s="5" t="s">
        <v>17215</v>
      </c>
      <c r="C238" s="193" t="s">
        <v>17223</v>
      </c>
      <c r="D238" s="266"/>
      <c r="E238" s="42">
        <v>240967.5</v>
      </c>
      <c r="F238" s="494">
        <f t="shared" si="4"/>
        <v>91038108.159999996</v>
      </c>
    </row>
    <row r="239" spans="1:6" s="275" customFormat="1" ht="51.75" customHeight="1" x14ac:dyDescent="0.2">
      <c r="A239" s="464">
        <v>44733</v>
      </c>
      <c r="B239" s="5" t="s">
        <v>17216</v>
      </c>
      <c r="C239" s="193" t="s">
        <v>17224</v>
      </c>
      <c r="D239" s="266"/>
      <c r="E239" s="42">
        <v>122597.5</v>
      </c>
      <c r="F239" s="494">
        <f t="shared" si="4"/>
        <v>90915510.659999996</v>
      </c>
    </row>
    <row r="240" spans="1:6" s="275" customFormat="1" ht="52.5" customHeight="1" x14ac:dyDescent="0.2">
      <c r="A240" s="464">
        <v>44733</v>
      </c>
      <c r="B240" s="5" t="s">
        <v>17217</v>
      </c>
      <c r="C240" s="193" t="s">
        <v>17225</v>
      </c>
      <c r="D240" s="266"/>
      <c r="E240" s="42">
        <v>245195</v>
      </c>
      <c r="F240" s="494">
        <f t="shared" si="4"/>
        <v>90670315.659999996</v>
      </c>
    </row>
    <row r="241" spans="1:6" s="275" customFormat="1" ht="48.75" customHeight="1" x14ac:dyDescent="0.2">
      <c r="A241" s="464">
        <v>44734</v>
      </c>
      <c r="B241" s="5" t="s">
        <v>17249</v>
      </c>
      <c r="C241" s="193" t="s">
        <v>17251</v>
      </c>
      <c r="D241" s="266"/>
      <c r="E241" s="42">
        <v>230990.55</v>
      </c>
      <c r="F241" s="494">
        <f t="shared" si="4"/>
        <v>90439325.109999999</v>
      </c>
    </row>
    <row r="242" spans="1:6" s="275" customFormat="1" ht="39" customHeight="1" x14ac:dyDescent="0.2">
      <c r="A242" s="464">
        <v>44734</v>
      </c>
      <c r="B242" s="5">
        <v>63006</v>
      </c>
      <c r="C242" s="193" t="s">
        <v>17252</v>
      </c>
      <c r="D242" s="266"/>
      <c r="E242" s="42">
        <v>209642.27</v>
      </c>
      <c r="F242" s="494">
        <f t="shared" si="4"/>
        <v>90229682.840000004</v>
      </c>
    </row>
    <row r="243" spans="1:6" s="275" customFormat="1" ht="30" customHeight="1" x14ac:dyDescent="0.2">
      <c r="A243" s="464">
        <v>44734</v>
      </c>
      <c r="B243" s="5">
        <v>63007</v>
      </c>
      <c r="C243" s="193" t="s">
        <v>17242</v>
      </c>
      <c r="D243" s="266"/>
      <c r="E243" s="42">
        <v>170388</v>
      </c>
      <c r="F243" s="494">
        <f t="shared" si="4"/>
        <v>90059294.840000004</v>
      </c>
    </row>
    <row r="244" spans="1:6" s="275" customFormat="1" ht="49.5" customHeight="1" x14ac:dyDescent="0.2">
      <c r="A244" s="464">
        <v>44734</v>
      </c>
      <c r="B244" s="5">
        <v>63008</v>
      </c>
      <c r="C244" s="193" t="s">
        <v>17253</v>
      </c>
      <c r="D244" s="266"/>
      <c r="E244" s="42">
        <v>131052.5</v>
      </c>
      <c r="F244" s="494">
        <f t="shared" si="4"/>
        <v>89928242.340000004</v>
      </c>
    </row>
    <row r="245" spans="1:6" s="275" customFormat="1" ht="40.5" customHeight="1" x14ac:dyDescent="0.2">
      <c r="A245" s="464">
        <v>44734</v>
      </c>
      <c r="B245" s="5" t="s">
        <v>17243</v>
      </c>
      <c r="C245" s="193" t="s">
        <v>17254</v>
      </c>
      <c r="D245" s="266"/>
      <c r="E245" s="42">
        <v>126825</v>
      </c>
      <c r="F245" s="494">
        <f t="shared" si="4"/>
        <v>89801417.340000004</v>
      </c>
    </row>
    <row r="246" spans="1:6" s="275" customFormat="1" ht="51" customHeight="1" x14ac:dyDescent="0.2">
      <c r="A246" s="464">
        <v>44734</v>
      </c>
      <c r="B246" s="5" t="s">
        <v>17244</v>
      </c>
      <c r="C246" s="193" t="s">
        <v>17255</v>
      </c>
      <c r="D246" s="266"/>
      <c r="E246" s="42">
        <v>257877.5</v>
      </c>
      <c r="F246" s="494">
        <f t="shared" si="4"/>
        <v>89543539.840000004</v>
      </c>
    </row>
    <row r="247" spans="1:6" s="275" customFormat="1" ht="51.75" customHeight="1" x14ac:dyDescent="0.2">
      <c r="A247" s="464">
        <v>44734</v>
      </c>
      <c r="B247" s="5" t="s">
        <v>17245</v>
      </c>
      <c r="C247" s="193" t="s">
        <v>17256</v>
      </c>
      <c r="D247" s="266"/>
      <c r="E247" s="42">
        <v>257877.5</v>
      </c>
      <c r="F247" s="494">
        <f t="shared" si="4"/>
        <v>89285662.340000004</v>
      </c>
    </row>
    <row r="248" spans="1:6" s="275" customFormat="1" ht="38.25" customHeight="1" x14ac:dyDescent="0.2">
      <c r="A248" s="464">
        <v>44735</v>
      </c>
      <c r="B248" s="5">
        <v>63009</v>
      </c>
      <c r="C248" s="193" t="s">
        <v>17246</v>
      </c>
      <c r="D248" s="266"/>
      <c r="E248" s="42">
        <v>4614.67</v>
      </c>
      <c r="F248" s="494">
        <f t="shared" si="4"/>
        <v>89281047.670000002</v>
      </c>
    </row>
    <row r="249" spans="1:6" s="275" customFormat="1" ht="61.5" customHeight="1" x14ac:dyDescent="0.2">
      <c r="A249" s="464">
        <v>44735</v>
      </c>
      <c r="B249" s="5">
        <v>63010</v>
      </c>
      <c r="C249" s="193" t="s">
        <v>17257</v>
      </c>
      <c r="D249" s="266"/>
      <c r="E249" s="42">
        <v>20766.04</v>
      </c>
      <c r="F249" s="494">
        <f t="shared" si="4"/>
        <v>89260281.629999995</v>
      </c>
    </row>
    <row r="250" spans="1:6" s="275" customFormat="1" ht="42" customHeight="1" x14ac:dyDescent="0.2">
      <c r="A250" s="464">
        <v>44735</v>
      </c>
      <c r="B250" s="5">
        <v>63011</v>
      </c>
      <c r="C250" s="193" t="s">
        <v>17258</v>
      </c>
      <c r="D250" s="266"/>
      <c r="E250" s="42">
        <v>439606.6</v>
      </c>
      <c r="F250" s="494">
        <f t="shared" si="4"/>
        <v>88820675.030000001</v>
      </c>
    </row>
    <row r="251" spans="1:6" s="275" customFormat="1" ht="40.5" customHeight="1" x14ac:dyDescent="0.2">
      <c r="A251" s="464">
        <v>44735</v>
      </c>
      <c r="B251" s="5">
        <v>63012</v>
      </c>
      <c r="C251" s="193" t="s">
        <v>17259</v>
      </c>
      <c r="D251" s="266"/>
      <c r="E251" s="42">
        <v>3741000</v>
      </c>
      <c r="F251" s="494">
        <f t="shared" si="4"/>
        <v>85079675.030000001</v>
      </c>
    </row>
    <row r="252" spans="1:6" s="275" customFormat="1" ht="30.75" customHeight="1" x14ac:dyDescent="0.2">
      <c r="A252" s="464">
        <v>44735</v>
      </c>
      <c r="B252" s="5" t="s">
        <v>17250</v>
      </c>
      <c r="C252" s="193" t="s">
        <v>17260</v>
      </c>
      <c r="D252" s="454"/>
      <c r="E252" s="42">
        <v>70000</v>
      </c>
      <c r="F252" s="494">
        <f t="shared" si="4"/>
        <v>85009675.030000001</v>
      </c>
    </row>
    <row r="253" spans="1:6" s="275" customFormat="1" ht="18" customHeight="1" x14ac:dyDescent="0.2">
      <c r="A253" s="464">
        <v>44736</v>
      </c>
      <c r="B253" s="5">
        <v>63013</v>
      </c>
      <c r="C253" s="193" t="s">
        <v>41</v>
      </c>
      <c r="D253" s="266"/>
      <c r="E253" s="42">
        <v>0</v>
      </c>
      <c r="F253" s="494">
        <f t="shared" si="4"/>
        <v>85009675.030000001</v>
      </c>
    </row>
    <row r="254" spans="1:6" s="275" customFormat="1" ht="45" customHeight="1" x14ac:dyDescent="0.2">
      <c r="A254" s="464">
        <v>44736</v>
      </c>
      <c r="B254" s="5">
        <v>63014</v>
      </c>
      <c r="C254" s="193" t="s">
        <v>17283</v>
      </c>
      <c r="D254" s="266"/>
      <c r="E254" s="42">
        <v>316200</v>
      </c>
      <c r="F254" s="494">
        <f t="shared" si="4"/>
        <v>84693475.030000001</v>
      </c>
    </row>
    <row r="255" spans="1:6" s="275" customFormat="1" ht="47.25" customHeight="1" x14ac:dyDescent="0.2">
      <c r="A255" s="464">
        <v>44736</v>
      </c>
      <c r="B255" s="5">
        <v>63015</v>
      </c>
      <c r="C255" s="193" t="s">
        <v>17282</v>
      </c>
      <c r="D255" s="1093"/>
      <c r="E255" s="42">
        <v>454317.6</v>
      </c>
      <c r="F255" s="494">
        <f t="shared" si="4"/>
        <v>84239157.430000007</v>
      </c>
    </row>
    <row r="256" spans="1:6" s="275" customFormat="1" ht="33" customHeight="1" x14ac:dyDescent="0.2">
      <c r="A256" s="464">
        <v>44736</v>
      </c>
      <c r="B256" s="5">
        <v>63016</v>
      </c>
      <c r="C256" s="193" t="s">
        <v>17281</v>
      </c>
      <c r="D256" s="266"/>
      <c r="E256" s="42">
        <v>117586.28</v>
      </c>
      <c r="F256" s="494">
        <f t="shared" si="4"/>
        <v>84121571.150000006</v>
      </c>
    </row>
    <row r="257" spans="1:6" s="275" customFormat="1" ht="37.5" customHeight="1" x14ac:dyDescent="0.2">
      <c r="A257" s="464">
        <v>44736</v>
      </c>
      <c r="B257" s="5">
        <v>63017</v>
      </c>
      <c r="C257" s="193" t="s">
        <v>17280</v>
      </c>
      <c r="D257" s="266"/>
      <c r="E257" s="42">
        <v>126825</v>
      </c>
      <c r="F257" s="494">
        <f t="shared" si="4"/>
        <v>83994746.150000006</v>
      </c>
    </row>
    <row r="258" spans="1:6" s="275" customFormat="1" ht="41.25" customHeight="1" x14ac:dyDescent="0.2">
      <c r="A258" s="464">
        <v>44736</v>
      </c>
      <c r="B258" s="5" t="s">
        <v>17264</v>
      </c>
      <c r="C258" s="193" t="s">
        <v>17279</v>
      </c>
      <c r="D258" s="266"/>
      <c r="E258" s="42">
        <v>105687.5</v>
      </c>
      <c r="F258" s="494">
        <f t="shared" si="4"/>
        <v>83889058.650000006</v>
      </c>
    </row>
    <row r="259" spans="1:6" s="275" customFormat="1" ht="42.75" customHeight="1" x14ac:dyDescent="0.2">
      <c r="A259" s="464">
        <v>44736</v>
      </c>
      <c r="B259" s="5" t="s">
        <v>17265</v>
      </c>
      <c r="C259" s="193" t="s">
        <v>17278</v>
      </c>
      <c r="D259" s="266"/>
      <c r="E259" s="42">
        <v>109915</v>
      </c>
      <c r="F259" s="494">
        <f t="shared" si="4"/>
        <v>83779143.650000006</v>
      </c>
    </row>
    <row r="260" spans="1:6" s="275" customFormat="1" ht="51.75" customHeight="1" x14ac:dyDescent="0.2">
      <c r="A260" s="464">
        <v>44736</v>
      </c>
      <c r="B260" s="5" t="s">
        <v>17266</v>
      </c>
      <c r="C260" s="193" t="s">
        <v>17277</v>
      </c>
      <c r="D260" s="266"/>
      <c r="E260" s="42">
        <v>2606051.2000000002</v>
      </c>
      <c r="F260" s="494">
        <f t="shared" si="4"/>
        <v>81173092.450000003</v>
      </c>
    </row>
    <row r="261" spans="1:6" s="275" customFormat="1" ht="63.75" customHeight="1" x14ac:dyDescent="0.2">
      <c r="A261" s="464">
        <v>44736</v>
      </c>
      <c r="B261" s="5" t="s">
        <v>17267</v>
      </c>
      <c r="C261" s="193" t="s">
        <v>17276</v>
      </c>
      <c r="D261" s="266"/>
      <c r="E261" s="42">
        <v>5482620.7999999998</v>
      </c>
      <c r="F261" s="494">
        <f t="shared" si="4"/>
        <v>75690471.650000006</v>
      </c>
    </row>
    <row r="262" spans="1:6" s="275" customFormat="1" ht="42.75" customHeight="1" x14ac:dyDescent="0.2">
      <c r="A262" s="464">
        <v>44736</v>
      </c>
      <c r="B262" s="5" t="s">
        <v>17268</v>
      </c>
      <c r="C262" s="193" t="s">
        <v>17275</v>
      </c>
      <c r="D262" s="266"/>
      <c r="E262" s="42">
        <v>4509234.59</v>
      </c>
      <c r="F262" s="494">
        <f t="shared" si="4"/>
        <v>71181237.060000002</v>
      </c>
    </row>
    <row r="263" spans="1:6" s="275" customFormat="1" ht="42" customHeight="1" x14ac:dyDescent="0.2">
      <c r="A263" s="464">
        <v>44736</v>
      </c>
      <c r="B263" s="5" t="s">
        <v>17269</v>
      </c>
      <c r="C263" s="193" t="s">
        <v>17274</v>
      </c>
      <c r="D263" s="266"/>
      <c r="E263" s="42">
        <v>11226927.1</v>
      </c>
      <c r="F263" s="494">
        <f t="shared" si="4"/>
        <v>59954309.960000001</v>
      </c>
    </row>
    <row r="264" spans="1:6" s="275" customFormat="1" ht="31.5" customHeight="1" x14ac:dyDescent="0.2">
      <c r="A264" s="464">
        <v>44736</v>
      </c>
      <c r="B264" s="5" t="s">
        <v>17270</v>
      </c>
      <c r="C264" s="193" t="s">
        <v>17273</v>
      </c>
      <c r="D264" s="266"/>
      <c r="E264" s="42">
        <v>7856024.4400000004</v>
      </c>
      <c r="F264" s="494">
        <f t="shared" si="4"/>
        <v>52098285.520000003</v>
      </c>
    </row>
    <row r="265" spans="1:6" s="275" customFormat="1" ht="42.75" customHeight="1" x14ac:dyDescent="0.2">
      <c r="A265" s="464">
        <v>44736</v>
      </c>
      <c r="B265" s="5" t="s">
        <v>17271</v>
      </c>
      <c r="C265" s="193" t="s">
        <v>17272</v>
      </c>
      <c r="D265" s="266"/>
      <c r="E265" s="42">
        <v>1230438.75</v>
      </c>
      <c r="F265" s="494">
        <f t="shared" si="4"/>
        <v>50867846.770000003</v>
      </c>
    </row>
    <row r="266" spans="1:6" s="275" customFormat="1" ht="56.25" customHeight="1" x14ac:dyDescent="0.2">
      <c r="A266" s="464">
        <v>44739</v>
      </c>
      <c r="B266" s="5" t="s">
        <v>17291</v>
      </c>
      <c r="C266" s="193" t="s">
        <v>17292</v>
      </c>
      <c r="D266" s="266"/>
      <c r="E266" s="42">
        <v>349542.40000000002</v>
      </c>
      <c r="F266" s="494">
        <f t="shared" si="4"/>
        <v>50518304.370000005</v>
      </c>
    </row>
    <row r="267" spans="1:6" s="275" customFormat="1" ht="50.25" customHeight="1" x14ac:dyDescent="0.2">
      <c r="A267" s="464">
        <v>44739</v>
      </c>
      <c r="B267" s="5" t="s">
        <v>17293</v>
      </c>
      <c r="C267" s="193" t="s">
        <v>17295</v>
      </c>
      <c r="D267" s="266"/>
      <c r="E267" s="42">
        <v>122597.5</v>
      </c>
      <c r="F267" s="494">
        <f t="shared" si="4"/>
        <v>50395706.870000005</v>
      </c>
    </row>
    <row r="268" spans="1:6" s="275" customFormat="1" ht="60" customHeight="1" x14ac:dyDescent="0.2">
      <c r="A268" s="464">
        <v>44739</v>
      </c>
      <c r="B268" s="5" t="s">
        <v>17294</v>
      </c>
      <c r="C268" s="193" t="s">
        <v>17296</v>
      </c>
      <c r="D268" s="266"/>
      <c r="E268" s="42">
        <v>126825</v>
      </c>
      <c r="F268" s="494">
        <f t="shared" si="4"/>
        <v>50268881.870000005</v>
      </c>
    </row>
    <row r="269" spans="1:6" s="275" customFormat="1" ht="51.75" customHeight="1" x14ac:dyDescent="0.2">
      <c r="A269" s="464">
        <v>44740</v>
      </c>
      <c r="B269" s="5" t="s">
        <v>17298</v>
      </c>
      <c r="C269" s="193" t="s">
        <v>17302</v>
      </c>
      <c r="D269" s="266"/>
      <c r="E269" s="42">
        <v>738136</v>
      </c>
      <c r="F269" s="494">
        <f t="shared" si="4"/>
        <v>49530745.870000005</v>
      </c>
    </row>
    <row r="270" spans="1:6" s="275" customFormat="1" ht="54.75" customHeight="1" x14ac:dyDescent="0.2">
      <c r="A270" s="464">
        <v>44740</v>
      </c>
      <c r="B270" s="5" t="s">
        <v>17299</v>
      </c>
      <c r="C270" s="193" t="s">
        <v>17303</v>
      </c>
      <c r="D270" s="266"/>
      <c r="E270" s="42">
        <v>393607.2</v>
      </c>
      <c r="F270" s="494">
        <f t="shared" si="4"/>
        <v>49137138.670000002</v>
      </c>
    </row>
    <row r="271" spans="1:6" s="275" customFormat="1" ht="42.75" customHeight="1" x14ac:dyDescent="0.2">
      <c r="A271" s="464">
        <v>44740</v>
      </c>
      <c r="B271" s="5" t="s">
        <v>17300</v>
      </c>
      <c r="C271" s="193" t="s">
        <v>17304</v>
      </c>
      <c r="D271" s="266"/>
      <c r="E271" s="42">
        <v>298390.03000000003</v>
      </c>
      <c r="F271" s="494">
        <f t="shared" si="4"/>
        <v>48838748.640000001</v>
      </c>
    </row>
    <row r="272" spans="1:6" s="275" customFormat="1" ht="23.25" customHeight="1" x14ac:dyDescent="0.2">
      <c r="A272" s="464">
        <v>44740</v>
      </c>
      <c r="B272" s="5" t="s">
        <v>17297</v>
      </c>
      <c r="C272" s="193" t="s">
        <v>41</v>
      </c>
      <c r="D272" s="266"/>
      <c r="E272" s="42">
        <v>0</v>
      </c>
      <c r="F272" s="494">
        <f t="shared" si="4"/>
        <v>48838748.640000001</v>
      </c>
    </row>
    <row r="273" spans="1:6" s="275" customFormat="1" ht="63" customHeight="1" x14ac:dyDescent="0.2">
      <c r="A273" s="464">
        <v>44740</v>
      </c>
      <c r="B273" s="5" t="s">
        <v>17301</v>
      </c>
      <c r="C273" s="193" t="s">
        <v>17305</v>
      </c>
      <c r="D273" s="266"/>
      <c r="E273" s="42">
        <v>538633.72</v>
      </c>
      <c r="F273" s="494">
        <f t="shared" si="4"/>
        <v>48300114.920000002</v>
      </c>
    </row>
    <row r="274" spans="1:6" s="275" customFormat="1" ht="51.75" customHeight="1" x14ac:dyDescent="0.2">
      <c r="A274" s="464">
        <v>44740</v>
      </c>
      <c r="B274" s="5" t="s">
        <v>17306</v>
      </c>
      <c r="C274" s="193" t="s">
        <v>17312</v>
      </c>
      <c r="D274" s="266"/>
      <c r="E274" s="42">
        <v>257877.5</v>
      </c>
      <c r="F274" s="494">
        <f t="shared" si="4"/>
        <v>48042237.420000002</v>
      </c>
    </row>
    <row r="275" spans="1:6" s="275" customFormat="1" ht="48" customHeight="1" x14ac:dyDescent="0.2">
      <c r="A275" s="464">
        <v>44740</v>
      </c>
      <c r="B275" s="5" t="s">
        <v>17307</v>
      </c>
      <c r="C275" s="193" t="s">
        <v>17313</v>
      </c>
      <c r="D275" s="266"/>
      <c r="E275" s="42">
        <v>19034.98</v>
      </c>
      <c r="F275" s="494">
        <f t="shared" si="4"/>
        <v>48023202.440000005</v>
      </c>
    </row>
    <row r="276" spans="1:6" s="275" customFormat="1" ht="52.5" customHeight="1" x14ac:dyDescent="0.2">
      <c r="A276" s="464">
        <v>44740</v>
      </c>
      <c r="B276" s="5" t="s">
        <v>17308</v>
      </c>
      <c r="C276" s="193" t="s">
        <v>17314</v>
      </c>
      <c r="D276" s="266"/>
      <c r="E276" s="42">
        <v>122597.5</v>
      </c>
      <c r="F276" s="494">
        <f t="shared" si="4"/>
        <v>47900604.940000005</v>
      </c>
    </row>
    <row r="277" spans="1:6" s="412" customFormat="1" ht="50.25" customHeight="1" x14ac:dyDescent="0.2">
      <c r="A277" s="464">
        <v>44740</v>
      </c>
      <c r="B277" s="5" t="s">
        <v>17309</v>
      </c>
      <c r="C277" s="193" t="s">
        <v>17315</v>
      </c>
      <c r="D277" s="402"/>
      <c r="E277" s="42">
        <v>114142.5</v>
      </c>
      <c r="F277" s="494">
        <f t="shared" si="4"/>
        <v>47786462.440000005</v>
      </c>
    </row>
    <row r="278" spans="1:6" s="275" customFormat="1" ht="67.5" customHeight="1" x14ac:dyDescent="0.2">
      <c r="A278" s="464">
        <v>44740</v>
      </c>
      <c r="B278" s="5" t="s">
        <v>17310</v>
      </c>
      <c r="C278" s="193" t="s">
        <v>17316</v>
      </c>
      <c r="D278" s="266"/>
      <c r="E278" s="42">
        <v>27000</v>
      </c>
      <c r="F278" s="494">
        <f t="shared" si="4"/>
        <v>47759462.440000005</v>
      </c>
    </row>
    <row r="279" spans="1:6" s="275" customFormat="1" ht="95.25" customHeight="1" x14ac:dyDescent="0.2">
      <c r="A279" s="464">
        <v>44740</v>
      </c>
      <c r="B279" s="5" t="s">
        <v>17311</v>
      </c>
      <c r="C279" s="193" t="s">
        <v>17317</v>
      </c>
      <c r="D279" s="266"/>
      <c r="E279" s="42">
        <v>27000</v>
      </c>
      <c r="F279" s="494">
        <f t="shared" si="4"/>
        <v>47732462.440000005</v>
      </c>
    </row>
    <row r="280" spans="1:6" s="275" customFormat="1" ht="39" customHeight="1" x14ac:dyDescent="0.2">
      <c r="A280" s="464">
        <v>44741</v>
      </c>
      <c r="B280" s="5" t="s">
        <v>17376</v>
      </c>
      <c r="C280" s="193" t="s">
        <v>17384</v>
      </c>
      <c r="D280" s="266"/>
      <c r="E280" s="42">
        <v>11872.54</v>
      </c>
      <c r="F280" s="494">
        <f t="shared" si="4"/>
        <v>47720589.900000006</v>
      </c>
    </row>
    <row r="281" spans="1:6" s="275" customFormat="1" ht="54" customHeight="1" x14ac:dyDescent="0.2">
      <c r="A281" s="464">
        <v>44741</v>
      </c>
      <c r="B281" s="5" t="s">
        <v>17377</v>
      </c>
      <c r="C281" s="193" t="s">
        <v>17385</v>
      </c>
      <c r="D281" s="266"/>
      <c r="E281" s="42">
        <v>148030</v>
      </c>
      <c r="F281" s="494">
        <f t="shared" ref="F281:F297" si="5">F280-E281</f>
        <v>47572559.900000006</v>
      </c>
    </row>
    <row r="282" spans="1:6" s="275" customFormat="1" ht="42.75" customHeight="1" x14ac:dyDescent="0.2">
      <c r="A282" s="464">
        <v>44741</v>
      </c>
      <c r="B282" s="5" t="s">
        <v>17378</v>
      </c>
      <c r="C282" s="193" t="s">
        <v>17386</v>
      </c>
      <c r="D282" s="266"/>
      <c r="E282" s="42">
        <v>239564.02</v>
      </c>
      <c r="F282" s="494">
        <f t="shared" si="5"/>
        <v>47332995.880000003</v>
      </c>
    </row>
    <row r="283" spans="1:6" s="275" customFormat="1" ht="64.5" customHeight="1" x14ac:dyDescent="0.2">
      <c r="A283" s="464">
        <v>44741</v>
      </c>
      <c r="B283" s="5" t="s">
        <v>17366</v>
      </c>
      <c r="C283" s="193" t="s">
        <v>17387</v>
      </c>
      <c r="D283" s="266"/>
      <c r="E283" s="42">
        <v>27000</v>
      </c>
      <c r="F283" s="494">
        <f t="shared" si="5"/>
        <v>47305995.880000003</v>
      </c>
    </row>
    <row r="284" spans="1:6" s="275" customFormat="1" ht="63.75" customHeight="1" x14ac:dyDescent="0.2">
      <c r="A284" s="464">
        <v>44741</v>
      </c>
      <c r="B284" s="5" t="s">
        <v>17367</v>
      </c>
      <c r="C284" s="193" t="s">
        <v>17388</v>
      </c>
      <c r="D284" s="266"/>
      <c r="E284" s="42">
        <v>27000</v>
      </c>
      <c r="F284" s="494">
        <f t="shared" si="5"/>
        <v>47278995.880000003</v>
      </c>
    </row>
    <row r="285" spans="1:6" s="275" customFormat="1" ht="61.5" customHeight="1" x14ac:dyDescent="0.2">
      <c r="A285" s="464">
        <v>44741</v>
      </c>
      <c r="B285" s="5" t="s">
        <v>17368</v>
      </c>
      <c r="C285" s="193" t="s">
        <v>17389</v>
      </c>
      <c r="D285" s="266"/>
      <c r="E285" s="42">
        <v>27000</v>
      </c>
      <c r="F285" s="494">
        <f t="shared" si="5"/>
        <v>47251995.880000003</v>
      </c>
    </row>
    <row r="286" spans="1:6" s="275" customFormat="1" ht="78" customHeight="1" x14ac:dyDescent="0.2">
      <c r="A286" s="464">
        <v>44741</v>
      </c>
      <c r="B286" s="5" t="s">
        <v>17369</v>
      </c>
      <c r="C286" s="193" t="s">
        <v>17390</v>
      </c>
      <c r="D286" s="266"/>
      <c r="E286" s="42">
        <v>27000</v>
      </c>
      <c r="F286" s="494">
        <f t="shared" si="5"/>
        <v>47224995.880000003</v>
      </c>
    </row>
    <row r="287" spans="1:6" s="275" customFormat="1" ht="60" customHeight="1" x14ac:dyDescent="0.2">
      <c r="A287" s="464">
        <v>44741</v>
      </c>
      <c r="B287" s="5" t="s">
        <v>17370</v>
      </c>
      <c r="C287" s="193" t="s">
        <v>17391</v>
      </c>
      <c r="D287" s="266"/>
      <c r="E287" s="42">
        <v>27000</v>
      </c>
      <c r="F287" s="494">
        <f t="shared" si="5"/>
        <v>47197995.880000003</v>
      </c>
    </row>
    <row r="288" spans="1:6" s="275" customFormat="1" ht="61.5" customHeight="1" x14ac:dyDescent="0.2">
      <c r="A288" s="464">
        <v>44741</v>
      </c>
      <c r="B288" s="5" t="s">
        <v>17371</v>
      </c>
      <c r="C288" s="193" t="s">
        <v>17392</v>
      </c>
      <c r="D288" s="266"/>
      <c r="E288" s="42">
        <v>27000</v>
      </c>
      <c r="F288" s="494">
        <f t="shared" si="5"/>
        <v>47170995.880000003</v>
      </c>
    </row>
    <row r="289" spans="1:6" s="275" customFormat="1" ht="53.25" customHeight="1" x14ac:dyDescent="0.2">
      <c r="A289" s="464">
        <v>44741</v>
      </c>
      <c r="B289" s="5" t="s">
        <v>17372</v>
      </c>
      <c r="C289" s="193" t="s">
        <v>17393</v>
      </c>
      <c r="D289" s="266"/>
      <c r="E289" s="42">
        <v>27000</v>
      </c>
      <c r="F289" s="494">
        <f t="shared" si="5"/>
        <v>47143995.880000003</v>
      </c>
    </row>
    <row r="290" spans="1:6" s="275" customFormat="1" ht="73.5" customHeight="1" x14ac:dyDescent="0.2">
      <c r="A290" s="464">
        <v>44741</v>
      </c>
      <c r="B290" s="5" t="s">
        <v>17373</v>
      </c>
      <c r="C290" s="193" t="s">
        <v>17394</v>
      </c>
      <c r="D290" s="266"/>
      <c r="E290" s="42">
        <v>27000</v>
      </c>
      <c r="F290" s="494">
        <f t="shared" si="5"/>
        <v>47116995.880000003</v>
      </c>
    </row>
    <row r="291" spans="1:6" s="275" customFormat="1" ht="38.25" customHeight="1" x14ac:dyDescent="0.2">
      <c r="A291" s="464">
        <v>44742</v>
      </c>
      <c r="B291" s="5" t="s">
        <v>17379</v>
      </c>
      <c r="C291" s="193" t="s">
        <v>17395</v>
      </c>
      <c r="D291" s="266"/>
      <c r="E291" s="42">
        <v>101317.64</v>
      </c>
      <c r="F291" s="494">
        <f t="shared" si="5"/>
        <v>47015678.240000002</v>
      </c>
    </row>
    <row r="292" spans="1:6" s="275" customFormat="1" ht="32.25" customHeight="1" x14ac:dyDescent="0.2">
      <c r="A292" s="464">
        <v>44742</v>
      </c>
      <c r="B292" s="5" t="s">
        <v>17380</v>
      </c>
      <c r="C292" s="193" t="s">
        <v>17396</v>
      </c>
      <c r="D292" s="266"/>
      <c r="E292" s="42">
        <v>2717034.96</v>
      </c>
      <c r="F292" s="494">
        <f t="shared" si="5"/>
        <v>44298643.280000001</v>
      </c>
    </row>
    <row r="293" spans="1:6" s="275" customFormat="1" ht="44.25" customHeight="1" x14ac:dyDescent="0.2">
      <c r="A293" s="464">
        <v>44742</v>
      </c>
      <c r="B293" s="5" t="s">
        <v>17381</v>
      </c>
      <c r="C293" s="193" t="s">
        <v>17397</v>
      </c>
      <c r="D293" s="266"/>
      <c r="E293" s="42">
        <v>409838.48</v>
      </c>
      <c r="F293" s="494">
        <f t="shared" si="5"/>
        <v>43888804.800000004</v>
      </c>
    </row>
    <row r="294" spans="1:6" s="275" customFormat="1" ht="40.5" customHeight="1" x14ac:dyDescent="0.2">
      <c r="A294" s="464">
        <v>44742</v>
      </c>
      <c r="B294" s="5" t="s">
        <v>17382</v>
      </c>
      <c r="C294" s="193" t="s">
        <v>17398</v>
      </c>
      <c r="D294" s="266"/>
      <c r="E294" s="42">
        <v>415376.11</v>
      </c>
      <c r="F294" s="494">
        <f t="shared" si="5"/>
        <v>43473428.690000005</v>
      </c>
    </row>
    <row r="295" spans="1:6" s="275" customFormat="1" ht="47.25" customHeight="1" x14ac:dyDescent="0.2">
      <c r="A295" s="464">
        <v>44742</v>
      </c>
      <c r="B295" s="5" t="s">
        <v>17383</v>
      </c>
      <c r="C295" s="193" t="s">
        <v>17399</v>
      </c>
      <c r="D295" s="266"/>
      <c r="E295" s="42">
        <v>880370.32</v>
      </c>
      <c r="F295" s="494">
        <f t="shared" si="5"/>
        <v>42593058.370000005</v>
      </c>
    </row>
    <row r="296" spans="1:6" s="275" customFormat="1" ht="51" customHeight="1" x14ac:dyDescent="0.2">
      <c r="A296" s="464">
        <v>44742</v>
      </c>
      <c r="B296" s="5" t="s">
        <v>17374</v>
      </c>
      <c r="C296" s="193" t="s">
        <v>17400</v>
      </c>
      <c r="D296" s="266"/>
      <c r="E296" s="42">
        <v>690650</v>
      </c>
      <c r="F296" s="494">
        <f t="shared" si="5"/>
        <v>41902408.370000005</v>
      </c>
    </row>
    <row r="297" spans="1:6" s="275" customFormat="1" ht="62.25" customHeight="1" x14ac:dyDescent="0.2">
      <c r="A297" s="464">
        <v>44742</v>
      </c>
      <c r="B297" s="5" t="s">
        <v>17375</v>
      </c>
      <c r="C297" s="193" t="s">
        <v>17401</v>
      </c>
      <c r="D297" s="266"/>
      <c r="E297" s="42">
        <v>380475</v>
      </c>
      <c r="F297" s="494">
        <f t="shared" si="5"/>
        <v>41521933.370000005</v>
      </c>
    </row>
    <row r="298" spans="1:6" s="275" customFormat="1" ht="15" customHeight="1" x14ac:dyDescent="0.2">
      <c r="A298" s="871"/>
      <c r="B298" s="1057"/>
      <c r="C298" s="698"/>
      <c r="D298" s="284"/>
      <c r="E298" s="32"/>
      <c r="F298" s="112"/>
    </row>
    <row r="299" spans="1:6" s="275" customFormat="1" ht="15" customHeight="1" x14ac:dyDescent="0.2">
      <c r="A299" s="871"/>
      <c r="B299" s="1057"/>
      <c r="C299" s="698"/>
      <c r="D299" s="284"/>
      <c r="E299" s="32"/>
      <c r="F299" s="112"/>
    </row>
    <row r="300" spans="1:6" s="275" customFormat="1" ht="15" customHeight="1" x14ac:dyDescent="0.2">
      <c r="A300" s="871"/>
      <c r="B300" s="1057"/>
      <c r="C300" s="698"/>
      <c r="D300" s="284"/>
      <c r="E300" s="32"/>
      <c r="F300" s="112"/>
    </row>
    <row r="301" spans="1:6" s="275" customFormat="1" ht="15" customHeight="1" x14ac:dyDescent="0.2">
      <c r="A301" s="871"/>
      <c r="B301" s="1057"/>
      <c r="C301" s="698"/>
      <c r="D301" s="284"/>
      <c r="E301" s="32"/>
      <c r="F301" s="112"/>
    </row>
    <row r="302" spans="1:6" s="275" customFormat="1" ht="15" customHeight="1" x14ac:dyDescent="0.2">
      <c r="A302" s="871"/>
      <c r="B302" s="1057"/>
      <c r="C302" s="698"/>
      <c r="D302" s="284"/>
      <c r="E302" s="32"/>
      <c r="F302" s="112"/>
    </row>
    <row r="303" spans="1:6" s="275" customFormat="1" ht="15" customHeight="1" x14ac:dyDescent="0.2">
      <c r="A303" s="871"/>
      <c r="B303" s="1057"/>
      <c r="C303" s="698"/>
      <c r="D303" s="284"/>
      <c r="E303" s="32"/>
      <c r="F303" s="112"/>
    </row>
    <row r="304" spans="1:6" s="275" customFormat="1" ht="15" customHeight="1" x14ac:dyDescent="0.2">
      <c r="A304" s="871"/>
      <c r="B304" s="1057"/>
      <c r="C304" s="698"/>
      <c r="D304" s="284"/>
      <c r="E304" s="32"/>
      <c r="F304" s="112"/>
    </row>
    <row r="305" spans="1:6" s="275" customFormat="1" ht="15" customHeight="1" x14ac:dyDescent="0.2">
      <c r="A305" s="871"/>
      <c r="B305" s="1057"/>
      <c r="C305" s="698"/>
      <c r="D305" s="284"/>
      <c r="E305" s="32"/>
      <c r="F305" s="112"/>
    </row>
    <row r="306" spans="1:6" s="275" customFormat="1" ht="15" customHeight="1" x14ac:dyDescent="0.2">
      <c r="A306" s="871"/>
      <c r="B306" s="1057"/>
      <c r="C306" s="698"/>
      <c r="D306" s="284"/>
      <c r="E306" s="32"/>
      <c r="F306" s="112"/>
    </row>
    <row r="307" spans="1:6" s="275" customFormat="1" ht="15" customHeight="1" x14ac:dyDescent="0.2">
      <c r="A307" s="871"/>
      <c r="B307" s="1057"/>
      <c r="C307" s="698"/>
      <c r="D307" s="284"/>
      <c r="E307" s="32"/>
      <c r="F307" s="112"/>
    </row>
    <row r="308" spans="1:6" s="275" customFormat="1" ht="15" customHeight="1" x14ac:dyDescent="0.2">
      <c r="A308" s="871"/>
      <c r="B308" s="1057"/>
      <c r="C308" s="698"/>
      <c r="D308" s="284"/>
      <c r="E308" s="32"/>
      <c r="F308" s="112"/>
    </row>
    <row r="309" spans="1:6" s="275" customFormat="1" ht="15" customHeight="1" x14ac:dyDescent="0.2">
      <c r="A309" s="871"/>
      <c r="B309" s="1057"/>
      <c r="C309" s="698"/>
      <c r="D309" s="284"/>
      <c r="E309" s="32"/>
      <c r="F309" s="112"/>
    </row>
    <row r="310" spans="1:6" s="275" customFormat="1" ht="15" customHeight="1" x14ac:dyDescent="0.2">
      <c r="A310" s="871"/>
      <c r="B310" s="1057"/>
      <c r="C310" s="698"/>
      <c r="D310" s="284"/>
      <c r="E310" s="32"/>
      <c r="F310" s="112"/>
    </row>
    <row r="311" spans="1:6" s="275" customFormat="1" ht="15" customHeight="1" x14ac:dyDescent="0.2">
      <c r="A311" s="871"/>
      <c r="B311" s="1057"/>
      <c r="C311" s="698"/>
      <c r="D311" s="284"/>
      <c r="E311" s="32"/>
      <c r="F311" s="112"/>
    </row>
    <row r="312" spans="1:6" s="275" customFormat="1" ht="15" customHeight="1" x14ac:dyDescent="0.2">
      <c r="A312" s="871"/>
      <c r="B312" s="1057"/>
      <c r="C312" s="698"/>
      <c r="D312" s="284"/>
      <c r="E312" s="32"/>
      <c r="F312" s="112"/>
    </row>
    <row r="313" spans="1:6" s="275" customFormat="1" ht="15" customHeight="1" x14ac:dyDescent="0.2">
      <c r="A313" s="871"/>
      <c r="B313" s="1057"/>
      <c r="C313" s="698"/>
      <c r="D313" s="284"/>
      <c r="E313" s="32"/>
      <c r="F313" s="112"/>
    </row>
    <row r="314" spans="1:6" s="275" customFormat="1" ht="15" customHeight="1" x14ac:dyDescent="0.2">
      <c r="A314" s="871"/>
      <c r="B314" s="1057"/>
      <c r="C314" s="698"/>
      <c r="D314" s="284"/>
      <c r="E314" s="32"/>
      <c r="F314" s="112"/>
    </row>
    <row r="315" spans="1:6" s="275" customFormat="1" ht="15" customHeight="1" x14ac:dyDescent="0.2">
      <c r="A315" s="871"/>
      <c r="B315" s="1057"/>
      <c r="C315" s="698"/>
      <c r="D315" s="284"/>
      <c r="E315" s="32"/>
      <c r="F315" s="112"/>
    </row>
    <row r="316" spans="1:6" s="275" customFormat="1" ht="15" customHeight="1" x14ac:dyDescent="0.2">
      <c r="A316" s="871"/>
      <c r="B316" s="1057"/>
      <c r="C316" s="698"/>
      <c r="D316" s="284"/>
      <c r="E316" s="32"/>
      <c r="F316" s="112"/>
    </row>
    <row r="317" spans="1:6" s="275" customFormat="1" ht="15" customHeight="1" x14ac:dyDescent="0.2">
      <c r="A317" s="871"/>
      <c r="B317" s="1057"/>
      <c r="C317" s="698"/>
      <c r="D317" s="284"/>
      <c r="E317" s="32"/>
      <c r="F317" s="112"/>
    </row>
    <row r="318" spans="1:6" s="275" customFormat="1" ht="15" customHeight="1" x14ac:dyDescent="0.2">
      <c r="A318" s="871"/>
      <c r="B318" s="1057"/>
      <c r="C318" s="698"/>
      <c r="D318" s="284"/>
      <c r="E318" s="32"/>
      <c r="F318" s="112"/>
    </row>
    <row r="319" spans="1:6" s="275" customFormat="1" ht="15" customHeight="1" x14ac:dyDescent="0.2">
      <c r="A319" s="871"/>
      <c r="B319" s="1057"/>
      <c r="C319" s="698"/>
      <c r="D319" s="284"/>
      <c r="E319" s="32"/>
      <c r="F319" s="112"/>
    </row>
    <row r="320" spans="1:6" s="275" customFormat="1" ht="15" customHeight="1" x14ac:dyDescent="0.2">
      <c r="A320" s="871"/>
      <c r="B320" s="1057"/>
      <c r="C320" s="698"/>
      <c r="D320" s="284"/>
      <c r="E320" s="32"/>
      <c r="F320" s="112"/>
    </row>
    <row r="321" spans="1:6" s="275" customFormat="1" ht="15" customHeight="1" x14ac:dyDescent="0.2">
      <c r="A321" s="871"/>
      <c r="B321" s="1057"/>
      <c r="C321" s="698"/>
      <c r="D321" s="284"/>
      <c r="E321" s="32"/>
      <c r="F321" s="112"/>
    </row>
    <row r="322" spans="1:6" s="275" customFormat="1" ht="15" customHeight="1" x14ac:dyDescent="0.2">
      <c r="A322" s="871"/>
      <c r="B322" s="1057"/>
      <c r="C322" s="698"/>
      <c r="D322" s="284"/>
      <c r="E322" s="32"/>
      <c r="F322" s="112"/>
    </row>
    <row r="323" spans="1:6" s="275" customFormat="1" ht="15" customHeight="1" x14ac:dyDescent="0.2">
      <c r="A323" s="871"/>
      <c r="B323" s="1057"/>
      <c r="C323" s="698"/>
      <c r="D323" s="284"/>
      <c r="E323" s="32"/>
      <c r="F323" s="112"/>
    </row>
    <row r="324" spans="1:6" s="275" customFormat="1" ht="15" customHeight="1" x14ac:dyDescent="0.2">
      <c r="A324" s="871"/>
      <c r="B324" s="1057"/>
      <c r="C324" s="698"/>
      <c r="D324" s="284"/>
      <c r="E324" s="32"/>
      <c r="F324" s="112"/>
    </row>
    <row r="325" spans="1:6" s="275" customFormat="1" ht="15" customHeight="1" x14ac:dyDescent="0.2">
      <c r="A325" s="871"/>
      <c r="B325" s="1057"/>
      <c r="C325" s="698"/>
      <c r="D325" s="284"/>
      <c r="E325" s="32"/>
      <c r="F325" s="112"/>
    </row>
    <row r="326" spans="1:6" s="275" customFormat="1" ht="15" customHeight="1" x14ac:dyDescent="0.2">
      <c r="A326" s="871"/>
      <c r="B326" s="1057"/>
      <c r="C326" s="698"/>
      <c r="D326" s="284"/>
      <c r="E326" s="32"/>
      <c r="F326" s="112"/>
    </row>
    <row r="327" spans="1:6" s="275" customFormat="1" ht="15" customHeight="1" x14ac:dyDescent="0.2">
      <c r="A327" s="871"/>
      <c r="B327" s="1057"/>
      <c r="C327" s="698"/>
      <c r="D327" s="284"/>
      <c r="E327" s="32"/>
      <c r="F327" s="112"/>
    </row>
    <row r="328" spans="1:6" s="275" customFormat="1" ht="15" customHeight="1" x14ac:dyDescent="0.2">
      <c r="A328" s="871"/>
      <c r="B328" s="1057"/>
      <c r="C328" s="698"/>
      <c r="D328" s="284"/>
      <c r="E328" s="32"/>
      <c r="F328" s="112"/>
    </row>
    <row r="329" spans="1:6" s="275" customFormat="1" ht="15" customHeight="1" x14ac:dyDescent="0.2">
      <c r="A329" s="871"/>
      <c r="B329" s="1057"/>
      <c r="C329" s="698"/>
      <c r="D329" s="284"/>
      <c r="E329" s="32"/>
      <c r="F329" s="112"/>
    </row>
    <row r="330" spans="1:6" s="275" customFormat="1" ht="15" customHeight="1" x14ac:dyDescent="0.2">
      <c r="A330" s="871"/>
      <c r="B330" s="1057"/>
      <c r="C330" s="698"/>
      <c r="D330" s="284"/>
      <c r="E330" s="32"/>
      <c r="F330" s="112"/>
    </row>
    <row r="331" spans="1:6" s="275" customFormat="1" ht="15" customHeight="1" x14ac:dyDescent="0.2">
      <c r="A331" s="871"/>
      <c r="B331" s="1057"/>
      <c r="C331" s="698"/>
      <c r="D331" s="284"/>
      <c r="E331" s="32"/>
      <c r="F331" s="112"/>
    </row>
    <row r="332" spans="1:6" s="275" customFormat="1" ht="15" customHeight="1" x14ac:dyDescent="0.2">
      <c r="A332" s="871"/>
      <c r="B332" s="1057"/>
      <c r="C332" s="698"/>
      <c r="D332" s="284"/>
      <c r="E332" s="32"/>
      <c r="F332" s="112"/>
    </row>
    <row r="333" spans="1:6" s="275" customFormat="1" ht="15" customHeight="1" x14ac:dyDescent="0.2">
      <c r="A333" s="871"/>
      <c r="B333" s="1057"/>
      <c r="C333" s="698"/>
      <c r="D333" s="284"/>
      <c r="E333" s="32"/>
      <c r="F333" s="112"/>
    </row>
    <row r="334" spans="1:6" s="275" customFormat="1" ht="15" customHeight="1" x14ac:dyDescent="0.2">
      <c r="A334" s="871"/>
      <c r="B334" s="1057"/>
      <c r="C334" s="698"/>
      <c r="D334" s="284"/>
      <c r="E334" s="32"/>
      <c r="F334" s="112"/>
    </row>
    <row r="335" spans="1:6" s="275" customFormat="1" ht="15" customHeight="1" x14ac:dyDescent="0.2">
      <c r="A335" s="871"/>
      <c r="B335" s="1057"/>
      <c r="C335" s="698"/>
      <c r="D335" s="284"/>
      <c r="E335" s="32"/>
      <c r="F335" s="112"/>
    </row>
    <row r="336" spans="1:6" s="275" customFormat="1" ht="15" customHeight="1" x14ac:dyDescent="0.2">
      <c r="A336" s="871"/>
      <c r="B336" s="1057"/>
      <c r="C336" s="698"/>
      <c r="D336" s="284"/>
      <c r="E336" s="32"/>
      <c r="F336" s="112"/>
    </row>
    <row r="337" spans="1:6" s="275" customFormat="1" ht="15" customHeight="1" x14ac:dyDescent="0.2">
      <c r="A337" s="871"/>
      <c r="B337" s="1057"/>
      <c r="C337" s="698"/>
      <c r="D337" s="284"/>
      <c r="E337" s="32"/>
      <c r="F337" s="112"/>
    </row>
    <row r="338" spans="1:6" s="275" customFormat="1" ht="15" customHeight="1" x14ac:dyDescent="0.2">
      <c r="A338" s="871"/>
      <c r="B338" s="1057"/>
      <c r="C338" s="698"/>
      <c r="D338" s="284"/>
      <c r="E338" s="32"/>
      <c r="F338" s="112"/>
    </row>
    <row r="339" spans="1:6" s="275" customFormat="1" ht="15" customHeight="1" x14ac:dyDescent="0.2">
      <c r="A339" s="871"/>
      <c r="B339" s="1057"/>
      <c r="C339" s="698"/>
      <c r="D339" s="284"/>
      <c r="E339" s="32"/>
      <c r="F339" s="112"/>
    </row>
    <row r="340" spans="1:6" s="275" customFormat="1" ht="15" customHeight="1" x14ac:dyDescent="0.2">
      <c r="A340" s="871"/>
      <c r="B340" s="1057"/>
      <c r="C340" s="698"/>
      <c r="D340" s="284"/>
      <c r="E340" s="32"/>
      <c r="F340" s="112"/>
    </row>
    <row r="341" spans="1:6" s="275" customFormat="1" ht="15" customHeight="1" x14ac:dyDescent="0.2">
      <c r="A341" s="871"/>
      <c r="B341" s="1057"/>
      <c r="C341" s="698"/>
      <c r="D341" s="284"/>
      <c r="E341" s="32"/>
      <c r="F341" s="112"/>
    </row>
    <row r="342" spans="1:6" s="275" customFormat="1" ht="15" customHeight="1" x14ac:dyDescent="0.2">
      <c r="A342" s="871"/>
      <c r="B342" s="1057"/>
      <c r="C342" s="698"/>
      <c r="D342" s="284"/>
      <c r="E342" s="32"/>
      <c r="F342" s="112"/>
    </row>
    <row r="343" spans="1:6" s="275" customFormat="1" ht="15" customHeight="1" x14ac:dyDescent="0.2">
      <c r="A343" s="871"/>
      <c r="B343" s="1057"/>
      <c r="C343" s="698"/>
      <c r="D343" s="284"/>
      <c r="E343" s="32"/>
      <c r="F343" s="112"/>
    </row>
    <row r="344" spans="1:6" s="275" customFormat="1" ht="15" customHeight="1" x14ac:dyDescent="0.2">
      <c r="A344" s="871"/>
      <c r="B344" s="1057"/>
      <c r="C344" s="698"/>
      <c r="D344" s="284"/>
      <c r="E344" s="32"/>
      <c r="F344" s="112"/>
    </row>
    <row r="345" spans="1:6" s="275" customFormat="1" ht="15" customHeight="1" x14ac:dyDescent="0.2">
      <c r="A345" s="871"/>
      <c r="B345" s="1057"/>
      <c r="C345" s="698"/>
      <c r="D345" s="284"/>
      <c r="E345" s="32"/>
      <c r="F345" s="112"/>
    </row>
    <row r="346" spans="1:6" s="275" customFormat="1" ht="15" customHeight="1" x14ac:dyDescent="0.2">
      <c r="A346" s="871"/>
      <c r="B346" s="1057"/>
      <c r="C346" s="698"/>
      <c r="D346" s="284"/>
      <c r="E346" s="32"/>
      <c r="F346" s="112"/>
    </row>
    <row r="347" spans="1:6" s="275" customFormat="1" ht="15" customHeight="1" x14ac:dyDescent="0.2">
      <c r="A347" s="871"/>
      <c r="B347" s="1057"/>
      <c r="C347" s="698"/>
      <c r="D347" s="284"/>
      <c r="E347" s="32"/>
      <c r="F347" s="112"/>
    </row>
    <row r="348" spans="1:6" s="275" customFormat="1" ht="15" customHeight="1" x14ac:dyDescent="0.2">
      <c r="A348" s="871"/>
      <c r="B348" s="1057"/>
      <c r="C348" s="698"/>
      <c r="D348" s="284"/>
      <c r="E348" s="32"/>
      <c r="F348" s="112"/>
    </row>
    <row r="349" spans="1:6" s="275" customFormat="1" ht="15" customHeight="1" x14ac:dyDescent="0.2">
      <c r="A349" s="871"/>
      <c r="B349" s="1057"/>
      <c r="C349" s="698"/>
      <c r="D349" s="284"/>
      <c r="E349" s="32"/>
      <c r="F349" s="112"/>
    </row>
    <row r="350" spans="1:6" s="275" customFormat="1" ht="15" customHeight="1" x14ac:dyDescent="0.2">
      <c r="A350" s="871"/>
      <c r="B350" s="1057"/>
      <c r="C350" s="698"/>
      <c r="D350" s="284"/>
      <c r="E350" s="32"/>
      <c r="F350" s="112"/>
    </row>
    <row r="351" spans="1:6" s="275" customFormat="1" ht="15" customHeight="1" x14ac:dyDescent="0.2">
      <c r="A351" s="871"/>
      <c r="B351" s="1057"/>
      <c r="C351" s="698"/>
      <c r="D351" s="284"/>
      <c r="E351" s="32"/>
      <c r="F351" s="112"/>
    </row>
    <row r="352" spans="1:6" s="275" customFormat="1" ht="15" customHeight="1" x14ac:dyDescent="0.2">
      <c r="A352" s="871"/>
      <c r="B352" s="1057"/>
      <c r="C352" s="698"/>
      <c r="D352" s="284"/>
      <c r="E352" s="32"/>
      <c r="F352" s="112"/>
    </row>
    <row r="353" spans="1:60" s="275" customFormat="1" ht="15" customHeight="1" x14ac:dyDescent="0.2">
      <c r="A353" s="871"/>
      <c r="B353" s="1057"/>
      <c r="C353" s="698"/>
      <c r="D353" s="284"/>
      <c r="E353" s="32"/>
      <c r="F353" s="112"/>
    </row>
    <row r="354" spans="1:60" s="275" customFormat="1" ht="15" customHeight="1" x14ac:dyDescent="0.2">
      <c r="A354" s="871"/>
      <c r="B354" s="1057"/>
      <c r="C354" s="698"/>
      <c r="D354" s="284"/>
      <c r="E354" s="32"/>
      <c r="F354" s="112"/>
    </row>
    <row r="355" spans="1:60" s="275" customFormat="1" ht="15" customHeight="1" x14ac:dyDescent="0.2">
      <c r="A355" s="871"/>
      <c r="B355" s="1057"/>
      <c r="C355" s="698"/>
      <c r="D355" s="284"/>
      <c r="E355" s="32"/>
      <c r="F355" s="112"/>
    </row>
    <row r="356" spans="1:60" s="275" customFormat="1" ht="15" customHeight="1" x14ac:dyDescent="0.2">
      <c r="A356" s="871"/>
      <c r="B356" s="1057"/>
      <c r="C356" s="698"/>
      <c r="D356" s="284"/>
      <c r="E356" s="32"/>
      <c r="F356" s="112"/>
    </row>
    <row r="357" spans="1:60" s="141" customFormat="1" ht="15" customHeight="1" x14ac:dyDescent="0.25">
      <c r="A357" s="1171" t="s">
        <v>0</v>
      </c>
      <c r="B357" s="1171"/>
      <c r="C357" s="1171"/>
      <c r="D357" s="1171"/>
      <c r="E357" s="1171"/>
      <c r="F357" s="1171"/>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76"/>
      <c r="AE357" s="276"/>
      <c r="AF357" s="276"/>
      <c r="AG357" s="276"/>
      <c r="AH357" s="276"/>
      <c r="AI357" s="276"/>
      <c r="AJ357" s="276"/>
      <c r="AK357" s="276"/>
      <c r="AL357" s="276"/>
      <c r="AM357" s="276"/>
      <c r="AN357" s="276"/>
      <c r="AO357" s="276"/>
      <c r="AP357" s="276"/>
      <c r="AQ357" s="276"/>
      <c r="AR357" s="276"/>
      <c r="AS357" s="276"/>
      <c r="AT357" s="276"/>
      <c r="AU357" s="276"/>
      <c r="AV357" s="276"/>
      <c r="AW357" s="276"/>
      <c r="AX357" s="276"/>
      <c r="AY357" s="276"/>
      <c r="AZ357" s="276"/>
      <c r="BA357" s="276"/>
      <c r="BB357" s="276"/>
      <c r="BC357" s="276"/>
      <c r="BD357" s="276"/>
      <c r="BE357" s="276"/>
      <c r="BF357" s="276"/>
      <c r="BG357" s="276"/>
      <c r="BH357" s="276"/>
    </row>
    <row r="358" spans="1:60" s="141" customFormat="1" ht="15" customHeight="1" x14ac:dyDescent="0.25">
      <c r="A358" s="1171" t="s">
        <v>1</v>
      </c>
      <c r="B358" s="1171"/>
      <c r="C358" s="1171"/>
      <c r="D358" s="1171"/>
      <c r="E358" s="1171"/>
      <c r="F358" s="1171"/>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276"/>
      <c r="AF358" s="276"/>
      <c r="AG358" s="276"/>
      <c r="AH358" s="276"/>
      <c r="AI358" s="276"/>
      <c r="AJ358" s="276"/>
      <c r="AK358" s="276"/>
      <c r="AL358" s="276"/>
      <c r="AM358" s="276"/>
      <c r="AN358" s="276"/>
      <c r="AO358" s="276"/>
      <c r="AP358" s="276"/>
      <c r="AQ358" s="276"/>
      <c r="AR358" s="276"/>
      <c r="AS358" s="276"/>
      <c r="AT358" s="276"/>
      <c r="AU358" s="276"/>
      <c r="AV358" s="276"/>
      <c r="AW358" s="276"/>
      <c r="AX358" s="276"/>
      <c r="AY358" s="276"/>
      <c r="AZ358" s="276"/>
      <c r="BA358" s="276"/>
      <c r="BB358" s="276"/>
      <c r="BC358" s="276"/>
      <c r="BD358" s="276"/>
      <c r="BE358" s="276"/>
      <c r="BF358" s="276"/>
      <c r="BG358" s="276"/>
      <c r="BH358" s="276"/>
    </row>
    <row r="359" spans="1:60" s="141" customFormat="1" ht="15" customHeight="1" x14ac:dyDescent="0.25">
      <c r="A359" s="1173" t="s">
        <v>16790</v>
      </c>
      <c r="B359" s="1173"/>
      <c r="C359" s="1173"/>
      <c r="D359" s="1173"/>
      <c r="E359" s="1173"/>
      <c r="F359" s="1173"/>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76"/>
      <c r="AE359" s="276"/>
      <c r="AF359" s="276"/>
      <c r="AG359" s="276"/>
      <c r="AH359" s="276"/>
      <c r="AI359" s="276"/>
      <c r="AJ359" s="276"/>
      <c r="AK359" s="276"/>
      <c r="AL359" s="276"/>
      <c r="AM359" s="276"/>
      <c r="AN359" s="276"/>
      <c r="AO359" s="276"/>
      <c r="AP359" s="276"/>
      <c r="AQ359" s="276"/>
      <c r="AR359" s="276"/>
      <c r="AS359" s="276"/>
      <c r="AT359" s="276"/>
      <c r="AU359" s="276"/>
      <c r="AV359" s="276"/>
      <c r="AW359" s="276"/>
      <c r="AX359" s="276"/>
      <c r="AY359" s="276"/>
      <c r="AZ359" s="276"/>
      <c r="BA359" s="276"/>
      <c r="BB359" s="276"/>
      <c r="BC359" s="276"/>
      <c r="BD359" s="276"/>
      <c r="BE359" s="276"/>
      <c r="BF359" s="276"/>
      <c r="BG359" s="276"/>
      <c r="BH359" s="276"/>
    </row>
    <row r="360" spans="1:60" s="141" customFormat="1" ht="15" customHeight="1" x14ac:dyDescent="0.25">
      <c r="A360" s="1173" t="s">
        <v>2</v>
      </c>
      <c r="B360" s="1173"/>
      <c r="C360" s="1173"/>
      <c r="D360" s="1173"/>
      <c r="E360" s="1173"/>
      <c r="F360" s="1173"/>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276"/>
      <c r="AF360" s="276"/>
      <c r="AG360" s="276"/>
      <c r="AH360" s="276"/>
      <c r="AI360" s="276"/>
      <c r="AJ360" s="276"/>
      <c r="AK360" s="276"/>
      <c r="AL360" s="276"/>
      <c r="AM360" s="276"/>
      <c r="AN360" s="276"/>
      <c r="AO360" s="276"/>
      <c r="AP360" s="276"/>
      <c r="AQ360" s="276"/>
      <c r="AR360" s="276"/>
      <c r="AS360" s="276"/>
      <c r="AT360" s="276"/>
      <c r="AU360" s="276"/>
      <c r="AV360" s="276"/>
      <c r="AW360" s="276"/>
      <c r="AX360" s="276"/>
      <c r="AY360" s="276"/>
      <c r="AZ360" s="276"/>
      <c r="BA360" s="276"/>
      <c r="BB360" s="276"/>
      <c r="BC360" s="276"/>
      <c r="BD360" s="276"/>
      <c r="BE360" s="276"/>
      <c r="BF360" s="276"/>
      <c r="BG360" s="276"/>
      <c r="BH360" s="276"/>
    </row>
    <row r="361" spans="1:60" s="141" customFormat="1" ht="15" customHeight="1" x14ac:dyDescent="0.25">
      <c r="A361" s="626"/>
      <c r="B361" s="627"/>
      <c r="C361" s="628"/>
      <c r="D361" s="629"/>
      <c r="E361" s="630"/>
      <c r="F361" s="631"/>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76"/>
      <c r="AE361" s="276"/>
      <c r="AF361" s="276"/>
      <c r="AG361" s="276"/>
      <c r="AH361" s="276"/>
      <c r="AI361" s="276"/>
      <c r="AJ361" s="276"/>
      <c r="AK361" s="276"/>
      <c r="AL361" s="276"/>
      <c r="AM361" s="276"/>
      <c r="AN361" s="276"/>
      <c r="AO361" s="276"/>
      <c r="AP361" s="276"/>
      <c r="AQ361" s="276"/>
      <c r="AR361" s="276"/>
      <c r="AS361" s="276"/>
      <c r="AT361" s="276"/>
      <c r="AU361" s="276"/>
      <c r="AV361" s="276"/>
      <c r="AW361" s="276"/>
      <c r="AX361" s="276"/>
      <c r="AY361" s="276"/>
      <c r="AZ361" s="276"/>
      <c r="BA361" s="276"/>
      <c r="BB361" s="276"/>
      <c r="BC361" s="276"/>
      <c r="BD361" s="276"/>
      <c r="BE361" s="276"/>
      <c r="BF361" s="276"/>
      <c r="BG361" s="276"/>
      <c r="BH361" s="276"/>
    </row>
    <row r="362" spans="1:60" s="141" customFormat="1" ht="12" customHeight="1" x14ac:dyDescent="0.2">
      <c r="A362" s="1315" t="s">
        <v>15</v>
      </c>
      <c r="B362" s="1316"/>
      <c r="C362" s="1316"/>
      <c r="D362" s="1316"/>
      <c r="E362" s="1316"/>
      <c r="F362" s="1317"/>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76"/>
      <c r="AE362" s="276"/>
      <c r="AF362" s="276"/>
      <c r="AG362" s="276"/>
      <c r="AH362" s="276"/>
      <c r="AI362" s="276"/>
      <c r="AJ362" s="276"/>
      <c r="AK362" s="276"/>
      <c r="AL362" s="276"/>
      <c r="AM362" s="276"/>
      <c r="AN362" s="276"/>
      <c r="AO362" s="276"/>
      <c r="AP362" s="276"/>
      <c r="AQ362" s="276"/>
      <c r="AR362" s="276"/>
      <c r="AS362" s="276"/>
      <c r="AT362" s="276"/>
      <c r="AU362" s="276"/>
      <c r="AV362" s="276"/>
      <c r="AW362" s="276"/>
      <c r="AX362" s="276"/>
      <c r="AY362" s="276"/>
      <c r="AZ362" s="276"/>
      <c r="BA362" s="276"/>
      <c r="BB362" s="276"/>
      <c r="BC362" s="276"/>
      <c r="BD362" s="276"/>
      <c r="BE362" s="276"/>
      <c r="BF362" s="276"/>
      <c r="BG362" s="276"/>
      <c r="BH362" s="276"/>
    </row>
    <row r="363" spans="1:60" s="141" customFormat="1" ht="12" customHeight="1" x14ac:dyDescent="0.2">
      <c r="A363" s="1318"/>
      <c r="B363" s="1319"/>
      <c r="C363" s="1319"/>
      <c r="D363" s="1319"/>
      <c r="E363" s="1319"/>
      <c r="F363" s="1320"/>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76"/>
      <c r="AE363" s="276"/>
      <c r="AF363" s="276"/>
      <c r="AG363" s="276"/>
      <c r="AH363" s="276"/>
      <c r="AI363" s="276"/>
      <c r="AJ363" s="276"/>
      <c r="AK363" s="276"/>
      <c r="AL363" s="276"/>
      <c r="AM363" s="276"/>
      <c r="AN363" s="276"/>
      <c r="AO363" s="276"/>
      <c r="AP363" s="276"/>
      <c r="AQ363" s="276"/>
      <c r="AR363" s="276"/>
      <c r="AS363" s="276"/>
      <c r="AT363" s="276"/>
      <c r="AU363" s="276"/>
      <c r="AV363" s="276"/>
      <c r="AW363" s="276"/>
      <c r="AX363" s="276"/>
      <c r="AY363" s="276"/>
      <c r="AZ363" s="276"/>
      <c r="BA363" s="276"/>
      <c r="BB363" s="276"/>
      <c r="BC363" s="276"/>
      <c r="BD363" s="276"/>
      <c r="BE363" s="276"/>
      <c r="BF363" s="276"/>
      <c r="BG363" s="276"/>
      <c r="BH363" s="276"/>
    </row>
    <row r="364" spans="1:60" s="141" customFormat="1" ht="15" customHeight="1" x14ac:dyDescent="0.2">
      <c r="A364" s="1314" t="s">
        <v>4</v>
      </c>
      <c r="B364" s="1314"/>
      <c r="C364" s="1314"/>
      <c r="D364" s="1314"/>
      <c r="E364" s="1314"/>
      <c r="F364" s="1041">
        <v>531969588.87</v>
      </c>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76"/>
      <c r="AE364" s="276"/>
      <c r="AF364" s="276"/>
      <c r="AG364" s="276"/>
      <c r="AH364" s="276"/>
      <c r="AI364" s="276"/>
      <c r="AJ364" s="276"/>
      <c r="AK364" s="276"/>
      <c r="AL364" s="276"/>
      <c r="AM364" s="276"/>
      <c r="AN364" s="276"/>
      <c r="AO364" s="276"/>
      <c r="AP364" s="276"/>
      <c r="AQ364" s="276"/>
      <c r="AR364" s="276"/>
      <c r="AS364" s="276"/>
      <c r="AT364" s="276"/>
      <c r="AU364" s="276"/>
      <c r="AV364" s="276"/>
      <c r="AW364" s="276"/>
      <c r="AX364" s="276"/>
      <c r="AY364" s="276"/>
      <c r="AZ364" s="276"/>
      <c r="BA364" s="276"/>
      <c r="BB364" s="276"/>
      <c r="BC364" s="276"/>
      <c r="BD364" s="276"/>
      <c r="BE364" s="276"/>
      <c r="BF364" s="276"/>
      <c r="BG364" s="276"/>
      <c r="BH364" s="276"/>
    </row>
    <row r="365" spans="1:60" s="141" customFormat="1" ht="15" customHeight="1" x14ac:dyDescent="0.2">
      <c r="A365" s="719"/>
      <c r="B365" s="714"/>
      <c r="C365" s="719"/>
      <c r="D365" s="719"/>
      <c r="E365" s="719"/>
      <c r="F365" s="720"/>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76"/>
      <c r="AE365" s="276"/>
      <c r="AF365" s="276"/>
      <c r="AG365" s="276"/>
      <c r="AH365" s="276"/>
      <c r="AI365" s="276"/>
      <c r="AJ365" s="276"/>
      <c r="AK365" s="276"/>
      <c r="AL365" s="276"/>
      <c r="AM365" s="276"/>
      <c r="AN365" s="276"/>
      <c r="AO365" s="276"/>
      <c r="AP365" s="276"/>
      <c r="AQ365" s="276"/>
      <c r="AR365" s="276"/>
      <c r="AS365" s="276"/>
      <c r="AT365" s="276"/>
      <c r="AU365" s="276"/>
      <c r="AV365" s="276"/>
      <c r="AW365" s="276"/>
      <c r="AX365" s="276"/>
      <c r="AY365" s="276"/>
      <c r="AZ365" s="276"/>
      <c r="BA365" s="276"/>
      <c r="BB365" s="276"/>
      <c r="BC365" s="276"/>
      <c r="BD365" s="276"/>
      <c r="BE365" s="276"/>
      <c r="BF365" s="276"/>
      <c r="BG365" s="276"/>
      <c r="BH365" s="276"/>
    </row>
    <row r="366" spans="1:60" s="141" customFormat="1" ht="15" customHeight="1" x14ac:dyDescent="0.2">
      <c r="A366" s="1158" t="s">
        <v>5</v>
      </c>
      <c r="B366" s="1158" t="s">
        <v>6</v>
      </c>
      <c r="C366" s="1158" t="s">
        <v>22</v>
      </c>
      <c r="D366" s="1158" t="s">
        <v>8</v>
      </c>
      <c r="E366" s="1158" t="s">
        <v>9</v>
      </c>
      <c r="F366" s="1158" t="s">
        <v>6181</v>
      </c>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76"/>
      <c r="AE366" s="276"/>
      <c r="AF366" s="276"/>
      <c r="AG366" s="276"/>
      <c r="AH366" s="276"/>
      <c r="AI366" s="276"/>
      <c r="AJ366" s="276"/>
      <c r="AK366" s="276"/>
      <c r="AL366" s="276"/>
      <c r="AM366" s="276"/>
      <c r="AN366" s="276"/>
      <c r="AO366" s="276"/>
      <c r="AP366" s="276"/>
      <c r="AQ366" s="276"/>
      <c r="AR366" s="276"/>
      <c r="AS366" s="276"/>
      <c r="AT366" s="276"/>
      <c r="AU366" s="276"/>
      <c r="AV366" s="276"/>
      <c r="AW366" s="276"/>
      <c r="AX366" s="276"/>
      <c r="AY366" s="276"/>
      <c r="AZ366" s="276"/>
      <c r="BA366" s="276"/>
      <c r="BB366" s="276"/>
      <c r="BC366" s="276"/>
      <c r="BD366" s="276"/>
      <c r="BE366" s="276"/>
      <c r="BF366" s="276"/>
      <c r="BG366" s="276"/>
      <c r="BH366" s="276"/>
    </row>
    <row r="367" spans="1:60" s="141" customFormat="1" ht="15" customHeight="1" x14ac:dyDescent="0.2">
      <c r="A367" s="640"/>
      <c r="B367" s="4"/>
      <c r="C367" s="641" t="s">
        <v>16</v>
      </c>
      <c r="D367" s="723"/>
      <c r="E367" s="723"/>
      <c r="F367" s="724">
        <f>F364-E367</f>
        <v>531969588.87</v>
      </c>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276"/>
      <c r="AF367" s="276"/>
      <c r="AG367" s="276"/>
      <c r="AH367" s="276"/>
      <c r="AI367" s="276"/>
      <c r="AJ367" s="276"/>
      <c r="AK367" s="276"/>
      <c r="AL367" s="276"/>
      <c r="AM367" s="276"/>
      <c r="AN367" s="276"/>
      <c r="AO367" s="276"/>
      <c r="AP367" s="276"/>
      <c r="AQ367" s="276"/>
      <c r="AR367" s="276"/>
      <c r="AS367" s="276"/>
      <c r="AT367" s="276"/>
      <c r="AU367" s="276"/>
      <c r="AV367" s="276"/>
      <c r="AW367" s="276"/>
      <c r="AX367" s="276"/>
      <c r="AY367" s="276"/>
      <c r="AZ367" s="276"/>
      <c r="BA367" s="276"/>
      <c r="BB367" s="276"/>
      <c r="BC367" s="276"/>
      <c r="BD367" s="276"/>
      <c r="BE367" s="276"/>
      <c r="BF367" s="276"/>
      <c r="BG367" s="276"/>
      <c r="BH367" s="276"/>
    </row>
    <row r="368" spans="1:60" s="141" customFormat="1" ht="15" customHeight="1" x14ac:dyDescent="0.2">
      <c r="A368" s="640"/>
      <c r="B368" s="4"/>
      <c r="C368" s="641" t="s">
        <v>387</v>
      </c>
      <c r="D368" s="723"/>
      <c r="E368" s="153"/>
      <c r="F368" s="724">
        <f>F367+D368</f>
        <v>531969588.87</v>
      </c>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76"/>
      <c r="AE368" s="276"/>
      <c r="AF368" s="276"/>
      <c r="AG368" s="276"/>
      <c r="AH368" s="276"/>
      <c r="AI368" s="276"/>
      <c r="AJ368" s="276"/>
      <c r="AK368" s="276"/>
      <c r="AL368" s="276"/>
      <c r="AM368" s="276"/>
      <c r="AN368" s="276"/>
      <c r="AO368" s="276"/>
      <c r="AP368" s="276"/>
      <c r="AQ368" s="276"/>
      <c r="AR368" s="276"/>
      <c r="AS368" s="276"/>
      <c r="AT368" s="276"/>
      <c r="AU368" s="276"/>
      <c r="AV368" s="276"/>
      <c r="AW368" s="276"/>
      <c r="AX368" s="276"/>
      <c r="AY368" s="276"/>
      <c r="AZ368" s="276"/>
      <c r="BA368" s="276"/>
      <c r="BB368" s="276"/>
      <c r="BC368" s="276"/>
      <c r="BD368" s="276"/>
      <c r="BE368" s="276"/>
      <c r="BF368" s="276"/>
      <c r="BG368" s="276"/>
      <c r="BH368" s="276"/>
    </row>
    <row r="369" spans="1:60" s="141" customFormat="1" ht="15" customHeight="1" x14ac:dyDescent="0.2">
      <c r="A369" s="640"/>
      <c r="B369" s="4"/>
      <c r="C369" s="641" t="s">
        <v>1759</v>
      </c>
      <c r="D369" s="723"/>
      <c r="E369" s="153"/>
      <c r="F369" s="724">
        <f>F368</f>
        <v>531969588.87</v>
      </c>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76"/>
      <c r="AE369" s="276"/>
      <c r="AF369" s="276"/>
      <c r="AG369" s="276"/>
      <c r="AH369" s="276"/>
      <c r="AI369" s="276"/>
      <c r="AJ369" s="276"/>
      <c r="AK369" s="276"/>
      <c r="AL369" s="276"/>
      <c r="AM369" s="276"/>
      <c r="AN369" s="276"/>
      <c r="AO369" s="276"/>
      <c r="AP369" s="276"/>
      <c r="AQ369" s="276"/>
      <c r="AR369" s="276"/>
      <c r="AS369" s="276"/>
      <c r="AT369" s="276"/>
      <c r="AU369" s="276"/>
      <c r="AV369" s="276"/>
      <c r="AW369" s="276"/>
      <c r="AX369" s="276"/>
      <c r="AY369" s="276"/>
      <c r="AZ369" s="276"/>
      <c r="BA369" s="276"/>
      <c r="BB369" s="276"/>
      <c r="BC369" s="276"/>
      <c r="BD369" s="276"/>
      <c r="BE369" s="276"/>
      <c r="BF369" s="276"/>
      <c r="BG369" s="276"/>
      <c r="BH369" s="276"/>
    </row>
    <row r="370" spans="1:60" s="141" customFormat="1" ht="15" customHeight="1" x14ac:dyDescent="0.2">
      <c r="A370" s="644"/>
      <c r="B370" s="708"/>
      <c r="C370" s="641" t="s">
        <v>34</v>
      </c>
      <c r="D370" s="723"/>
      <c r="E370" s="723"/>
      <c r="F370" s="724">
        <f>F369+D370</f>
        <v>531969588.87</v>
      </c>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76"/>
      <c r="AE370" s="276"/>
      <c r="AF370" s="276"/>
      <c r="AG370" s="276"/>
      <c r="AH370" s="276"/>
      <c r="AI370" s="276"/>
      <c r="AJ370" s="276"/>
      <c r="AK370" s="276"/>
      <c r="AL370" s="276"/>
      <c r="AM370" s="276"/>
      <c r="AN370" s="276"/>
      <c r="AO370" s="276"/>
      <c r="AP370" s="276"/>
      <c r="AQ370" s="276"/>
      <c r="AR370" s="276"/>
      <c r="AS370" s="276"/>
      <c r="AT370" s="276"/>
      <c r="AU370" s="276"/>
      <c r="AV370" s="276"/>
      <c r="AW370" s="276"/>
      <c r="AX370" s="276"/>
      <c r="AY370" s="276"/>
      <c r="AZ370" s="276"/>
      <c r="BA370" s="276"/>
      <c r="BB370" s="276"/>
      <c r="BC370" s="276"/>
      <c r="BD370" s="276"/>
      <c r="BE370" s="276"/>
      <c r="BF370" s="276"/>
      <c r="BG370" s="276"/>
      <c r="BH370" s="276"/>
    </row>
    <row r="371" spans="1:60" s="141" customFormat="1" ht="15" customHeight="1" x14ac:dyDescent="0.2">
      <c r="A371" s="644"/>
      <c r="B371" s="708"/>
      <c r="C371" s="641" t="s">
        <v>16</v>
      </c>
      <c r="D371" s="645"/>
      <c r="E371" s="789"/>
      <c r="F371" s="724">
        <f>F370-E371</f>
        <v>531969588.87</v>
      </c>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76"/>
      <c r="AE371" s="276"/>
      <c r="AF371" s="276"/>
      <c r="AG371" s="276"/>
      <c r="AH371" s="276"/>
      <c r="AI371" s="276"/>
      <c r="AJ371" s="276"/>
      <c r="AK371" s="276"/>
      <c r="AL371" s="276"/>
      <c r="AM371" s="276"/>
      <c r="AN371" s="276"/>
      <c r="AO371" s="276"/>
      <c r="AP371" s="276"/>
      <c r="AQ371" s="276"/>
      <c r="AR371" s="276"/>
      <c r="AS371" s="276"/>
      <c r="AT371" s="276"/>
      <c r="AU371" s="276"/>
      <c r="AV371" s="276"/>
      <c r="AW371" s="276"/>
      <c r="AX371" s="276"/>
      <c r="AY371" s="276"/>
      <c r="AZ371" s="276"/>
      <c r="BA371" s="276"/>
      <c r="BB371" s="276"/>
      <c r="BC371" s="276"/>
      <c r="BD371" s="276"/>
      <c r="BE371" s="276"/>
      <c r="BF371" s="276"/>
      <c r="BG371" s="276"/>
      <c r="BH371" s="276"/>
    </row>
    <row r="372" spans="1:60" s="141" customFormat="1" ht="15" customHeight="1" x14ac:dyDescent="0.2">
      <c r="A372" s="654"/>
      <c r="B372" s="708"/>
      <c r="C372" s="657" t="s">
        <v>1090</v>
      </c>
      <c r="D372" s="128"/>
      <c r="E372" s="153">
        <v>126740.27</v>
      </c>
      <c r="F372" s="724">
        <f>F371-E372</f>
        <v>531842848.60000002</v>
      </c>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76"/>
      <c r="AE372" s="276"/>
      <c r="AF372" s="276"/>
      <c r="AG372" s="276"/>
      <c r="AH372" s="276"/>
      <c r="AI372" s="276"/>
      <c r="AJ372" s="276"/>
      <c r="AK372" s="276"/>
      <c r="AL372" s="276"/>
      <c r="AM372" s="276"/>
      <c r="AN372" s="276"/>
      <c r="AO372" s="276"/>
      <c r="AP372" s="276"/>
      <c r="AQ372" s="276"/>
      <c r="AR372" s="276"/>
      <c r="AS372" s="276"/>
      <c r="AT372" s="276"/>
      <c r="AU372" s="276"/>
      <c r="AV372" s="276"/>
      <c r="AW372" s="276"/>
      <c r="AX372" s="276"/>
      <c r="AY372" s="276"/>
      <c r="AZ372" s="276"/>
      <c r="BA372" s="276"/>
      <c r="BB372" s="276"/>
      <c r="BC372" s="276"/>
      <c r="BD372" s="276"/>
      <c r="BE372" s="276"/>
      <c r="BF372" s="276"/>
      <c r="BG372" s="276"/>
      <c r="BH372" s="276"/>
    </row>
    <row r="373" spans="1:60" s="141" customFormat="1" ht="15" customHeight="1" x14ac:dyDescent="0.2">
      <c r="A373" s="654"/>
      <c r="B373" s="708"/>
      <c r="C373" s="657" t="s">
        <v>17240</v>
      </c>
      <c r="D373" s="128"/>
      <c r="E373" s="153">
        <v>333370.56</v>
      </c>
      <c r="F373" s="724">
        <f>F372-E373</f>
        <v>531509478.04000002</v>
      </c>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c r="AK373" s="276"/>
      <c r="AL373" s="276"/>
      <c r="AM373" s="276"/>
      <c r="AN373" s="276"/>
      <c r="AO373" s="276"/>
      <c r="AP373" s="276"/>
      <c r="AQ373" s="276"/>
      <c r="AR373" s="276"/>
      <c r="AS373" s="276"/>
      <c r="AT373" s="276"/>
      <c r="AU373" s="276"/>
      <c r="AV373" s="276"/>
      <c r="AW373" s="276"/>
      <c r="AX373" s="276"/>
      <c r="AY373" s="276"/>
      <c r="AZ373" s="276"/>
      <c r="BA373" s="276"/>
      <c r="BB373" s="276"/>
      <c r="BC373" s="276"/>
      <c r="BD373" s="276"/>
      <c r="BE373" s="276"/>
      <c r="BF373" s="276"/>
      <c r="BG373" s="276"/>
      <c r="BH373" s="276"/>
    </row>
    <row r="374" spans="1:60" s="141" customFormat="1" ht="15" customHeight="1" x14ac:dyDescent="0.2">
      <c r="A374" s="654"/>
      <c r="B374" s="708"/>
      <c r="C374" s="657" t="s">
        <v>17239</v>
      </c>
      <c r="D374" s="128"/>
      <c r="E374" s="153">
        <v>3417</v>
      </c>
      <c r="F374" s="724">
        <f t="shared" ref="F374:F412" si="6">F373-E374</f>
        <v>531506061.04000002</v>
      </c>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276"/>
      <c r="AF374" s="276"/>
      <c r="AG374" s="276"/>
      <c r="AH374" s="276"/>
      <c r="AI374" s="276"/>
      <c r="AJ374" s="276"/>
      <c r="AK374" s="276"/>
      <c r="AL374" s="276"/>
      <c r="AM374" s="276"/>
      <c r="AN374" s="276"/>
      <c r="AO374" s="276"/>
      <c r="AP374" s="276"/>
      <c r="AQ374" s="276"/>
      <c r="AR374" s="276"/>
      <c r="AS374" s="276"/>
      <c r="AT374" s="276"/>
      <c r="AU374" s="276"/>
      <c r="AV374" s="276"/>
      <c r="AW374" s="276"/>
      <c r="AX374" s="276"/>
      <c r="AY374" s="276"/>
      <c r="AZ374" s="276"/>
      <c r="BA374" s="276"/>
      <c r="BB374" s="276"/>
      <c r="BC374" s="276"/>
      <c r="BD374" s="276"/>
      <c r="BE374" s="276"/>
      <c r="BF374" s="276"/>
      <c r="BG374" s="276"/>
      <c r="BH374" s="276"/>
    </row>
    <row r="375" spans="1:60" s="141" customFormat="1" ht="15" customHeight="1" x14ac:dyDescent="0.2">
      <c r="A375" s="654"/>
      <c r="B375" s="708"/>
      <c r="C375" s="656" t="s">
        <v>2479</v>
      </c>
      <c r="D375" s="128"/>
      <c r="E375" s="153">
        <v>64687.09</v>
      </c>
      <c r="F375" s="724">
        <f t="shared" si="6"/>
        <v>531441373.95000005</v>
      </c>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76"/>
      <c r="AE375" s="276"/>
      <c r="AF375" s="276"/>
      <c r="AG375" s="276"/>
      <c r="AH375" s="276"/>
      <c r="AI375" s="276"/>
      <c r="AJ375" s="276"/>
      <c r="AK375" s="276"/>
      <c r="AL375" s="276"/>
      <c r="AM375" s="276"/>
      <c r="AN375" s="276"/>
      <c r="AO375" s="276"/>
      <c r="AP375" s="276"/>
      <c r="AQ375" s="276"/>
      <c r="AR375" s="276"/>
      <c r="AS375" s="276"/>
      <c r="AT375" s="276"/>
      <c r="AU375" s="276"/>
      <c r="AV375" s="276"/>
      <c r="AW375" s="276"/>
      <c r="AX375" s="276"/>
      <c r="AY375" s="276"/>
      <c r="AZ375" s="276"/>
      <c r="BA375" s="276"/>
      <c r="BB375" s="276"/>
      <c r="BC375" s="276"/>
      <c r="BD375" s="276"/>
      <c r="BE375" s="276"/>
      <c r="BF375" s="276"/>
      <c r="BG375" s="276"/>
      <c r="BH375" s="276"/>
    </row>
    <row r="376" spans="1:60" s="141" customFormat="1" ht="15" customHeight="1" x14ac:dyDescent="0.2">
      <c r="A376" s="654"/>
      <c r="B376" s="708"/>
      <c r="C376" s="657" t="s">
        <v>1083</v>
      </c>
      <c r="D376" s="128"/>
      <c r="E376" s="790">
        <v>2500</v>
      </c>
      <c r="F376" s="724">
        <f t="shared" si="6"/>
        <v>531438873.95000005</v>
      </c>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276"/>
      <c r="AF376" s="276"/>
      <c r="AG376" s="276"/>
      <c r="AH376" s="276"/>
      <c r="AI376" s="276"/>
      <c r="AJ376" s="276"/>
      <c r="AK376" s="276"/>
      <c r="AL376" s="276"/>
      <c r="AM376" s="276"/>
      <c r="AN376" s="276"/>
      <c r="AO376" s="276"/>
      <c r="AP376" s="276"/>
      <c r="AQ376" s="276"/>
      <c r="AR376" s="276"/>
      <c r="AS376" s="276"/>
      <c r="AT376" s="276"/>
      <c r="AU376" s="276"/>
      <c r="AV376" s="276"/>
      <c r="AW376" s="276"/>
      <c r="AX376" s="276"/>
      <c r="AY376" s="276"/>
      <c r="AZ376" s="276"/>
      <c r="BA376" s="276"/>
      <c r="BB376" s="276"/>
      <c r="BC376" s="276"/>
      <c r="BD376" s="276"/>
      <c r="BE376" s="276"/>
      <c r="BF376" s="276"/>
      <c r="BG376" s="276"/>
      <c r="BH376" s="276"/>
    </row>
    <row r="377" spans="1:60" s="141" customFormat="1" ht="15" customHeight="1" x14ac:dyDescent="0.2">
      <c r="A377" s="654"/>
      <c r="B377" s="708"/>
      <c r="C377" s="657" t="s">
        <v>1358</v>
      </c>
      <c r="D377" s="128"/>
      <c r="E377" s="790">
        <v>175</v>
      </c>
      <c r="F377" s="724">
        <f t="shared" si="6"/>
        <v>531438698.95000005</v>
      </c>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276"/>
      <c r="AF377" s="276"/>
      <c r="AG377" s="276"/>
      <c r="AH377" s="276"/>
      <c r="AI377" s="276"/>
      <c r="AJ377" s="276"/>
      <c r="AK377" s="276"/>
      <c r="AL377" s="276"/>
      <c r="AM377" s="276"/>
      <c r="AN377" s="276"/>
      <c r="AO377" s="276"/>
      <c r="AP377" s="276"/>
      <c r="AQ377" s="276"/>
      <c r="AR377" s="276"/>
      <c r="AS377" s="276"/>
      <c r="AT377" s="276"/>
      <c r="AU377" s="276"/>
      <c r="AV377" s="276"/>
      <c r="AW377" s="276"/>
      <c r="AX377" s="276"/>
      <c r="AY377" s="276"/>
      <c r="AZ377" s="276"/>
      <c r="BA377" s="276"/>
      <c r="BB377" s="276"/>
      <c r="BC377" s="276"/>
      <c r="BD377" s="276"/>
      <c r="BE377" s="276"/>
      <c r="BF377" s="276"/>
      <c r="BG377" s="276"/>
      <c r="BH377" s="276"/>
    </row>
    <row r="378" spans="1:60" s="141" customFormat="1" ht="50.25" customHeight="1" x14ac:dyDescent="0.2">
      <c r="A378" s="887">
        <v>44713</v>
      </c>
      <c r="B378" s="5">
        <v>34174</v>
      </c>
      <c r="C378" s="193" t="s">
        <v>16795</v>
      </c>
      <c r="D378" s="203"/>
      <c r="E378" s="42">
        <v>534002</v>
      </c>
      <c r="F378" s="724">
        <f t="shared" si="6"/>
        <v>530904696.95000005</v>
      </c>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76"/>
      <c r="AE378" s="276"/>
      <c r="AF378" s="276"/>
      <c r="AG378" s="276"/>
      <c r="AH378" s="276"/>
      <c r="AI378" s="276"/>
      <c r="AJ378" s="276"/>
      <c r="AK378" s="276"/>
      <c r="AL378" s="276"/>
      <c r="AM378" s="276"/>
      <c r="AN378" s="276"/>
      <c r="AO378" s="276"/>
      <c r="AP378" s="276"/>
      <c r="AQ378" s="276"/>
      <c r="AR378" s="276"/>
      <c r="AS378" s="276"/>
      <c r="AT378" s="276"/>
      <c r="AU378" s="276"/>
      <c r="AV378" s="276"/>
      <c r="AW378" s="276"/>
      <c r="AX378" s="276"/>
      <c r="AY378" s="276"/>
      <c r="AZ378" s="276"/>
      <c r="BA378" s="276"/>
      <c r="BB378" s="276"/>
      <c r="BC378" s="276"/>
      <c r="BD378" s="276"/>
      <c r="BE378" s="276"/>
      <c r="BF378" s="276"/>
      <c r="BG378" s="276"/>
      <c r="BH378" s="276"/>
    </row>
    <row r="379" spans="1:60" s="141" customFormat="1" ht="77.25" customHeight="1" x14ac:dyDescent="0.2">
      <c r="A379" s="887">
        <v>44713</v>
      </c>
      <c r="B379" s="5">
        <v>34175</v>
      </c>
      <c r="C379" s="193" t="s">
        <v>16796</v>
      </c>
      <c r="D379" s="198"/>
      <c r="E379" s="42">
        <v>593826</v>
      </c>
      <c r="F379" s="724">
        <f t="shared" si="6"/>
        <v>530310870.95000005</v>
      </c>
      <c r="G379" s="276"/>
      <c r="H379" s="276"/>
      <c r="I379" s="276"/>
      <c r="J379" s="276"/>
      <c r="K379" s="920"/>
      <c r="L379" s="276"/>
      <c r="M379" s="276"/>
      <c r="N379" s="276"/>
      <c r="O379" s="276"/>
      <c r="P379" s="276"/>
      <c r="Q379" s="276"/>
      <c r="R379" s="276"/>
      <c r="S379" s="276"/>
      <c r="T379" s="276"/>
      <c r="U379" s="276"/>
      <c r="V379" s="276"/>
      <c r="W379" s="276"/>
      <c r="X379" s="276"/>
      <c r="Y379" s="276"/>
      <c r="Z379" s="276"/>
      <c r="AA379" s="276"/>
      <c r="AB379" s="276"/>
      <c r="AC379" s="276"/>
      <c r="AD379" s="276"/>
      <c r="AE379" s="276"/>
      <c r="AF379" s="276"/>
      <c r="AG379" s="276"/>
      <c r="AH379" s="276"/>
      <c r="AI379" s="276"/>
      <c r="AJ379" s="276"/>
      <c r="AK379" s="276"/>
      <c r="AL379" s="276"/>
      <c r="AM379" s="276"/>
      <c r="AN379" s="276"/>
      <c r="AO379" s="276"/>
      <c r="AP379" s="276"/>
      <c r="AQ379" s="276"/>
      <c r="AR379" s="276"/>
      <c r="AS379" s="276"/>
      <c r="AT379" s="276"/>
      <c r="AU379" s="276"/>
      <c r="AV379" s="276"/>
      <c r="AW379" s="276"/>
      <c r="AX379" s="276"/>
      <c r="AY379" s="276"/>
      <c r="AZ379" s="276"/>
      <c r="BA379" s="276"/>
      <c r="BB379" s="276"/>
      <c r="BC379" s="276"/>
      <c r="BD379" s="276"/>
      <c r="BE379" s="276"/>
      <c r="BF379" s="276"/>
      <c r="BG379" s="276"/>
      <c r="BH379" s="276"/>
    </row>
    <row r="380" spans="1:60" s="141" customFormat="1" ht="62.25" customHeight="1" x14ac:dyDescent="0.2">
      <c r="A380" s="887">
        <v>44713</v>
      </c>
      <c r="B380" s="5">
        <v>34176</v>
      </c>
      <c r="C380" s="193" t="s">
        <v>16797</v>
      </c>
      <c r="D380" s="694"/>
      <c r="E380" s="42">
        <v>1568000</v>
      </c>
      <c r="F380" s="724">
        <f t="shared" si="6"/>
        <v>528742870.95000005</v>
      </c>
      <c r="G380" s="276"/>
      <c r="H380" s="276"/>
      <c r="I380" s="276"/>
      <c r="J380" s="276"/>
      <c r="K380" s="920"/>
      <c r="L380" s="276"/>
      <c r="M380" s="276"/>
      <c r="N380" s="276"/>
      <c r="O380" s="276"/>
      <c r="P380" s="276"/>
      <c r="Q380" s="276"/>
      <c r="R380" s="276"/>
      <c r="S380" s="276"/>
      <c r="T380" s="276"/>
      <c r="U380" s="276"/>
      <c r="V380" s="276"/>
      <c r="W380" s="276"/>
      <c r="X380" s="276"/>
      <c r="Y380" s="276"/>
      <c r="Z380" s="276"/>
      <c r="AA380" s="276"/>
      <c r="AB380" s="276"/>
      <c r="AC380" s="276"/>
      <c r="AD380" s="276"/>
      <c r="AE380" s="276"/>
      <c r="AF380" s="276"/>
      <c r="AG380" s="276"/>
      <c r="AH380" s="276"/>
      <c r="AI380" s="276"/>
      <c r="AJ380" s="276"/>
      <c r="AK380" s="276"/>
      <c r="AL380" s="276"/>
      <c r="AM380" s="276"/>
      <c r="AN380" s="276"/>
      <c r="AO380" s="276"/>
      <c r="AP380" s="276"/>
      <c r="AQ380" s="276"/>
      <c r="AR380" s="276"/>
      <c r="AS380" s="276"/>
      <c r="AT380" s="276"/>
      <c r="AU380" s="276"/>
      <c r="AV380" s="276"/>
      <c r="AW380" s="276"/>
      <c r="AX380" s="276"/>
      <c r="AY380" s="276"/>
      <c r="AZ380" s="276"/>
      <c r="BA380" s="276"/>
      <c r="BB380" s="276"/>
      <c r="BC380" s="276"/>
      <c r="BD380" s="276"/>
      <c r="BE380" s="276"/>
      <c r="BF380" s="276"/>
      <c r="BG380" s="276"/>
      <c r="BH380" s="276"/>
    </row>
    <row r="381" spans="1:60" s="141" customFormat="1" ht="43.5" customHeight="1" x14ac:dyDescent="0.2">
      <c r="A381" s="887">
        <v>44713</v>
      </c>
      <c r="B381" s="5" t="s">
        <v>16792</v>
      </c>
      <c r="C381" s="193" t="s">
        <v>16798</v>
      </c>
      <c r="D381" s="694"/>
      <c r="E381" s="42">
        <v>1431013.13</v>
      </c>
      <c r="F381" s="724">
        <f t="shared" si="6"/>
        <v>527311857.82000005</v>
      </c>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76"/>
      <c r="AE381" s="276"/>
      <c r="AF381" s="276"/>
      <c r="AG381" s="276"/>
      <c r="AH381" s="276"/>
      <c r="AI381" s="276"/>
      <c r="AJ381" s="276"/>
      <c r="AK381" s="276"/>
      <c r="AL381" s="276"/>
      <c r="AM381" s="276"/>
      <c r="AN381" s="276"/>
      <c r="AO381" s="276"/>
      <c r="AP381" s="276"/>
      <c r="AQ381" s="276"/>
      <c r="AR381" s="276"/>
      <c r="AS381" s="276"/>
      <c r="AT381" s="276"/>
      <c r="AU381" s="276"/>
      <c r="AV381" s="276"/>
      <c r="AW381" s="276"/>
      <c r="AX381" s="276"/>
      <c r="AY381" s="276"/>
      <c r="AZ381" s="276"/>
      <c r="BA381" s="276"/>
      <c r="BB381" s="276"/>
      <c r="BC381" s="276"/>
      <c r="BD381" s="276"/>
      <c r="BE381" s="276"/>
      <c r="BF381" s="276"/>
      <c r="BG381" s="276"/>
      <c r="BH381" s="276"/>
    </row>
    <row r="382" spans="1:60" s="141" customFormat="1" ht="39" customHeight="1" x14ac:dyDescent="0.2">
      <c r="A382" s="887">
        <v>44713</v>
      </c>
      <c r="B382" s="5" t="s">
        <v>16793</v>
      </c>
      <c r="C382" s="193" t="s">
        <v>16799</v>
      </c>
      <c r="D382" s="198"/>
      <c r="E382" s="42">
        <v>6081070.8899999997</v>
      </c>
      <c r="F382" s="724">
        <f t="shared" si="6"/>
        <v>521230786.93000007</v>
      </c>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276"/>
      <c r="AF382" s="276"/>
      <c r="AG382" s="276"/>
      <c r="AH382" s="276"/>
      <c r="AI382" s="276"/>
      <c r="AJ382" s="276"/>
      <c r="AK382" s="276"/>
      <c r="AL382" s="276"/>
      <c r="AM382" s="276"/>
      <c r="AN382" s="276"/>
      <c r="AO382" s="276"/>
      <c r="AP382" s="276"/>
      <c r="AQ382" s="276"/>
      <c r="AR382" s="276"/>
      <c r="AS382" s="276"/>
      <c r="AT382" s="276"/>
      <c r="AU382" s="276"/>
      <c r="AV382" s="276"/>
      <c r="AW382" s="276"/>
      <c r="AX382" s="276"/>
      <c r="AY382" s="276"/>
      <c r="AZ382" s="276"/>
      <c r="BA382" s="276"/>
      <c r="BB382" s="276"/>
      <c r="BC382" s="276"/>
      <c r="BD382" s="276"/>
      <c r="BE382" s="276"/>
      <c r="BF382" s="276"/>
      <c r="BG382" s="276"/>
      <c r="BH382" s="276"/>
    </row>
    <row r="383" spans="1:60" s="141" customFormat="1" ht="32.25" customHeight="1" x14ac:dyDescent="0.2">
      <c r="A383" s="887">
        <v>44713</v>
      </c>
      <c r="B383" s="5" t="s">
        <v>16794</v>
      </c>
      <c r="C383" s="193" t="s">
        <v>16800</v>
      </c>
      <c r="D383" s="198"/>
      <c r="E383" s="42">
        <v>2423536</v>
      </c>
      <c r="F383" s="724">
        <f t="shared" si="6"/>
        <v>518807250.93000007</v>
      </c>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276"/>
      <c r="AF383" s="276"/>
      <c r="AG383" s="276"/>
      <c r="AH383" s="276"/>
      <c r="AI383" s="276"/>
      <c r="AJ383" s="276"/>
      <c r="AK383" s="276"/>
      <c r="AL383" s="276"/>
      <c r="AM383" s="276"/>
      <c r="AN383" s="276"/>
      <c r="AO383" s="276"/>
      <c r="AP383" s="276"/>
      <c r="AQ383" s="276"/>
      <c r="AR383" s="276"/>
      <c r="AS383" s="276"/>
      <c r="AT383" s="276"/>
      <c r="AU383" s="276"/>
      <c r="AV383" s="276"/>
      <c r="AW383" s="276"/>
      <c r="AX383" s="276"/>
      <c r="AY383" s="276"/>
      <c r="AZ383" s="276"/>
      <c r="BA383" s="276"/>
      <c r="BB383" s="276"/>
      <c r="BC383" s="276"/>
      <c r="BD383" s="276"/>
      <c r="BE383" s="276"/>
      <c r="BF383" s="276"/>
      <c r="BG383" s="276"/>
      <c r="BH383" s="276"/>
    </row>
    <row r="384" spans="1:60" s="141" customFormat="1" ht="50.25" customHeight="1" x14ac:dyDescent="0.2">
      <c r="A384" s="887">
        <v>44714</v>
      </c>
      <c r="B384" s="5">
        <v>34177</v>
      </c>
      <c r="C384" s="193" t="s">
        <v>16804</v>
      </c>
      <c r="D384" s="198"/>
      <c r="E384" s="42">
        <v>159495</v>
      </c>
      <c r="F384" s="724">
        <f t="shared" si="6"/>
        <v>518647755.93000007</v>
      </c>
      <c r="G384" s="276"/>
      <c r="H384" s="276"/>
      <c r="I384" s="276"/>
      <c r="J384" s="276"/>
      <c r="L384" s="276"/>
      <c r="M384" s="276"/>
      <c r="N384" s="276"/>
      <c r="O384" s="276"/>
      <c r="P384" s="276"/>
      <c r="Q384" s="276"/>
      <c r="R384" s="276"/>
      <c r="S384" s="276"/>
      <c r="T384" s="276"/>
      <c r="U384" s="276"/>
      <c r="V384" s="276"/>
      <c r="W384" s="276"/>
      <c r="X384" s="276"/>
      <c r="Y384" s="276"/>
      <c r="Z384" s="276"/>
      <c r="AA384" s="276"/>
      <c r="AB384" s="276"/>
      <c r="AC384" s="276"/>
      <c r="AD384" s="276"/>
      <c r="AE384" s="276"/>
      <c r="AF384" s="276"/>
      <c r="AG384" s="276"/>
      <c r="AH384" s="276"/>
      <c r="AI384" s="276"/>
      <c r="AJ384" s="276"/>
      <c r="AK384" s="276"/>
      <c r="AL384" s="276"/>
      <c r="AM384" s="276"/>
      <c r="AN384" s="276"/>
      <c r="AO384" s="276"/>
      <c r="AP384" s="276"/>
      <c r="AQ384" s="276"/>
      <c r="AR384" s="276"/>
      <c r="AS384" s="276"/>
      <c r="AT384" s="276"/>
      <c r="AU384" s="276"/>
      <c r="AV384" s="276"/>
      <c r="AW384" s="276"/>
      <c r="AX384" s="276"/>
      <c r="AY384" s="276"/>
      <c r="AZ384" s="276"/>
      <c r="BA384" s="276"/>
      <c r="BB384" s="276"/>
      <c r="BC384" s="276"/>
      <c r="BD384" s="276"/>
      <c r="BE384" s="276"/>
      <c r="BF384" s="276"/>
      <c r="BG384" s="276"/>
      <c r="BH384" s="276"/>
    </row>
    <row r="385" spans="1:60" s="141" customFormat="1" ht="40.5" customHeight="1" x14ac:dyDescent="0.2">
      <c r="A385" s="887">
        <v>44714</v>
      </c>
      <c r="B385" s="5" t="s">
        <v>16801</v>
      </c>
      <c r="C385" s="193" t="s">
        <v>16805</v>
      </c>
      <c r="D385" s="198"/>
      <c r="E385" s="42">
        <v>3842506.76</v>
      </c>
      <c r="F385" s="724">
        <f t="shared" si="6"/>
        <v>514805249.17000008</v>
      </c>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276"/>
      <c r="AF385" s="276"/>
      <c r="AG385" s="276"/>
      <c r="AH385" s="276"/>
      <c r="AI385" s="276"/>
      <c r="AJ385" s="276"/>
      <c r="AK385" s="276"/>
      <c r="AL385" s="276"/>
      <c r="AM385" s="276"/>
      <c r="AN385" s="276"/>
      <c r="AO385" s="276"/>
      <c r="AP385" s="276"/>
      <c r="AQ385" s="276"/>
      <c r="AR385" s="276"/>
      <c r="AS385" s="276"/>
      <c r="AT385" s="276"/>
      <c r="AU385" s="276"/>
      <c r="AV385" s="276"/>
      <c r="AW385" s="276"/>
      <c r="AX385" s="276"/>
      <c r="AY385" s="276"/>
      <c r="AZ385" s="276"/>
      <c r="BA385" s="276"/>
      <c r="BB385" s="276"/>
      <c r="BC385" s="276"/>
      <c r="BD385" s="276"/>
      <c r="BE385" s="276"/>
      <c r="BF385" s="276"/>
      <c r="BG385" s="276"/>
      <c r="BH385" s="276"/>
    </row>
    <row r="386" spans="1:60" s="141" customFormat="1" ht="40.5" customHeight="1" x14ac:dyDescent="0.2">
      <c r="A386" s="887">
        <v>44714</v>
      </c>
      <c r="B386" s="5" t="s">
        <v>16802</v>
      </c>
      <c r="C386" s="193" t="s">
        <v>16807</v>
      </c>
      <c r="D386" s="95"/>
      <c r="E386" s="42">
        <v>22340970.280000001</v>
      </c>
      <c r="F386" s="724">
        <f t="shared" si="6"/>
        <v>492464278.8900001</v>
      </c>
      <c r="G386" s="276"/>
      <c r="H386" s="276"/>
      <c r="I386" s="276"/>
      <c r="J386" s="276"/>
      <c r="K386" s="276"/>
      <c r="L386" s="276" t="s">
        <v>9957</v>
      </c>
      <c r="M386" s="276"/>
      <c r="N386" s="276"/>
      <c r="O386" s="276"/>
      <c r="P386" s="276"/>
      <c r="Q386" s="276"/>
      <c r="R386" s="276"/>
      <c r="S386" s="276"/>
      <c r="T386" s="276"/>
      <c r="U386" s="276"/>
      <c r="V386" s="276"/>
      <c r="W386" s="276"/>
      <c r="X386" s="276"/>
      <c r="Y386" s="276"/>
      <c r="Z386" s="276"/>
      <c r="AA386" s="276"/>
      <c r="AB386" s="276"/>
      <c r="AC386" s="276"/>
      <c r="AD386" s="276"/>
      <c r="AE386" s="276"/>
      <c r="AF386" s="276"/>
      <c r="AG386" s="276"/>
      <c r="AH386" s="276"/>
      <c r="AI386" s="276"/>
      <c r="AJ386" s="276"/>
      <c r="AK386" s="276"/>
      <c r="AL386" s="276"/>
      <c r="AM386" s="276"/>
      <c r="AN386" s="276"/>
      <c r="AO386" s="276"/>
      <c r="AP386" s="276"/>
      <c r="AQ386" s="276"/>
      <c r="AR386" s="276"/>
      <c r="AS386" s="276"/>
      <c r="AT386" s="276"/>
      <c r="AU386" s="276"/>
      <c r="AV386" s="276"/>
      <c r="AW386" s="276"/>
      <c r="AX386" s="276"/>
      <c r="AY386" s="276"/>
      <c r="AZ386" s="276"/>
      <c r="BA386" s="276"/>
      <c r="BB386" s="276"/>
      <c r="BC386" s="276"/>
      <c r="BD386" s="276"/>
      <c r="BE386" s="276"/>
      <c r="BF386" s="276"/>
      <c r="BG386" s="276"/>
      <c r="BH386" s="276"/>
    </row>
    <row r="387" spans="1:60" s="141" customFormat="1" ht="51.75" customHeight="1" x14ac:dyDescent="0.2">
      <c r="A387" s="758">
        <v>44714</v>
      </c>
      <c r="B387" s="549" t="s">
        <v>16803</v>
      </c>
      <c r="C387" s="193" t="s">
        <v>16806</v>
      </c>
      <c r="D387" s="95"/>
      <c r="E387" s="42">
        <v>15968553.039999999</v>
      </c>
      <c r="F387" s="724">
        <f t="shared" si="6"/>
        <v>476495725.85000008</v>
      </c>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76"/>
      <c r="AE387" s="276"/>
      <c r="AF387" s="276"/>
      <c r="AG387" s="276"/>
      <c r="AH387" s="276"/>
      <c r="AI387" s="276"/>
      <c r="AJ387" s="276"/>
      <c r="AK387" s="276"/>
      <c r="AL387" s="276"/>
      <c r="AM387" s="276"/>
      <c r="AN387" s="276"/>
      <c r="AO387" s="276"/>
      <c r="AP387" s="276"/>
      <c r="AQ387" s="276"/>
      <c r="AR387" s="276"/>
      <c r="AS387" s="276"/>
      <c r="AT387" s="276"/>
      <c r="AU387" s="276"/>
      <c r="AV387" s="276"/>
      <c r="AW387" s="276"/>
      <c r="AX387" s="276"/>
      <c r="AY387" s="276"/>
      <c r="AZ387" s="276"/>
      <c r="BA387" s="276"/>
      <c r="BB387" s="276"/>
      <c r="BC387" s="276"/>
      <c r="BD387" s="276"/>
      <c r="BE387" s="276"/>
      <c r="BF387" s="276"/>
      <c r="BG387" s="276"/>
      <c r="BH387" s="276"/>
    </row>
    <row r="388" spans="1:60" s="141" customFormat="1" ht="49.5" customHeight="1" x14ac:dyDescent="0.2">
      <c r="A388" s="758">
        <v>44720</v>
      </c>
      <c r="B388" s="5">
        <v>34178</v>
      </c>
      <c r="C388" s="193" t="s">
        <v>16822</v>
      </c>
      <c r="D388" s="95"/>
      <c r="E388" s="42">
        <v>26100180.800000001</v>
      </c>
      <c r="F388" s="724">
        <f t="shared" si="6"/>
        <v>450395545.05000007</v>
      </c>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276"/>
      <c r="AF388" s="276"/>
      <c r="AG388" s="276"/>
      <c r="AH388" s="276"/>
      <c r="AI388" s="276"/>
      <c r="AJ388" s="276"/>
      <c r="AK388" s="276"/>
      <c r="AL388" s="276"/>
      <c r="AM388" s="276"/>
      <c r="AN388" s="276"/>
      <c r="AO388" s="276"/>
      <c r="AP388" s="276"/>
      <c r="AQ388" s="276"/>
      <c r="AR388" s="276"/>
      <c r="AS388" s="276"/>
      <c r="AT388" s="276"/>
      <c r="AU388" s="276"/>
      <c r="AV388" s="276"/>
      <c r="AW388" s="276"/>
      <c r="AX388" s="276"/>
      <c r="AY388" s="276"/>
      <c r="AZ388" s="276"/>
      <c r="BA388" s="276"/>
      <c r="BB388" s="276"/>
      <c r="BC388" s="276"/>
      <c r="BD388" s="276"/>
      <c r="BE388" s="276"/>
      <c r="BF388" s="276"/>
      <c r="BG388" s="276"/>
      <c r="BH388" s="276"/>
    </row>
    <row r="389" spans="1:60" s="141" customFormat="1" ht="44.25" customHeight="1" x14ac:dyDescent="0.2">
      <c r="A389" s="758">
        <v>44720</v>
      </c>
      <c r="B389" s="5" t="s">
        <v>16821</v>
      </c>
      <c r="C389" s="193" t="s">
        <v>16823</v>
      </c>
      <c r="D389" s="95"/>
      <c r="E389" s="42">
        <v>4581322.05</v>
      </c>
      <c r="F389" s="724">
        <f t="shared" si="6"/>
        <v>445814223.00000006</v>
      </c>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276"/>
      <c r="AE389" s="276"/>
      <c r="AF389" s="276"/>
      <c r="AG389" s="276"/>
      <c r="AH389" s="276"/>
      <c r="AI389" s="276"/>
      <c r="AJ389" s="276"/>
      <c r="AK389" s="276"/>
      <c r="AL389" s="276"/>
      <c r="AM389" s="276"/>
      <c r="AN389" s="276"/>
      <c r="AO389" s="276"/>
      <c r="AP389" s="276"/>
      <c r="AQ389" s="276"/>
      <c r="AR389" s="276"/>
      <c r="AS389" s="276"/>
      <c r="AT389" s="276"/>
      <c r="AU389" s="276"/>
      <c r="AV389" s="276"/>
      <c r="AW389" s="276"/>
      <c r="AX389" s="276"/>
      <c r="AY389" s="276"/>
      <c r="AZ389" s="276"/>
      <c r="BA389" s="276"/>
      <c r="BB389" s="276"/>
      <c r="BC389" s="276"/>
      <c r="BD389" s="276"/>
      <c r="BE389" s="276"/>
      <c r="BF389" s="276"/>
      <c r="BG389" s="276"/>
      <c r="BH389" s="276"/>
    </row>
    <row r="390" spans="1:60" s="141" customFormat="1" ht="42" customHeight="1" x14ac:dyDescent="0.2">
      <c r="A390" s="847">
        <v>44721</v>
      </c>
      <c r="B390" s="5" t="s">
        <v>16819</v>
      </c>
      <c r="C390" s="193" t="s">
        <v>16820</v>
      </c>
      <c r="D390" s="95"/>
      <c r="E390" s="42">
        <v>2495246.91</v>
      </c>
      <c r="F390" s="724">
        <f t="shared" si="6"/>
        <v>443318976.09000003</v>
      </c>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6"/>
      <c r="AD390" s="276"/>
      <c r="AE390" s="276"/>
      <c r="AF390" s="276"/>
      <c r="AG390" s="276"/>
      <c r="AH390" s="276"/>
      <c r="AI390" s="276"/>
      <c r="AJ390" s="276"/>
      <c r="AK390" s="276"/>
      <c r="AL390" s="276"/>
      <c r="AM390" s="276"/>
      <c r="AN390" s="276"/>
      <c r="AO390" s="276"/>
      <c r="AP390" s="276"/>
      <c r="AQ390" s="276"/>
      <c r="AR390" s="276"/>
      <c r="AS390" s="276"/>
      <c r="AT390" s="276"/>
      <c r="AU390" s="276"/>
      <c r="AV390" s="276"/>
      <c r="AW390" s="276"/>
      <c r="AX390" s="276"/>
      <c r="AY390" s="276"/>
      <c r="AZ390" s="276"/>
      <c r="BA390" s="276"/>
      <c r="BB390" s="276"/>
      <c r="BC390" s="276"/>
      <c r="BD390" s="276"/>
      <c r="BE390" s="276"/>
      <c r="BF390" s="276"/>
      <c r="BG390" s="276"/>
      <c r="BH390" s="276"/>
    </row>
    <row r="391" spans="1:60" s="141" customFormat="1" ht="53.25" customHeight="1" x14ac:dyDescent="0.2">
      <c r="A391" s="847">
        <v>44722</v>
      </c>
      <c r="B391" s="5" t="s">
        <v>17018</v>
      </c>
      <c r="C391" s="193" t="s">
        <v>17019</v>
      </c>
      <c r="D391" s="95"/>
      <c r="E391" s="42">
        <v>603227.01</v>
      </c>
      <c r="F391" s="724">
        <f t="shared" si="6"/>
        <v>442715749.08000004</v>
      </c>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6"/>
      <c r="AD391" s="276"/>
      <c r="AE391" s="276"/>
      <c r="AF391" s="276"/>
      <c r="AG391" s="276"/>
      <c r="AH391" s="276"/>
      <c r="AI391" s="276"/>
      <c r="AJ391" s="276"/>
      <c r="AK391" s="276"/>
      <c r="AL391" s="276"/>
      <c r="AM391" s="276"/>
      <c r="AN391" s="276"/>
      <c r="AO391" s="276"/>
      <c r="AP391" s="276"/>
      <c r="AQ391" s="276"/>
      <c r="AR391" s="276"/>
      <c r="AS391" s="276"/>
      <c r="AT391" s="276"/>
      <c r="AU391" s="276"/>
      <c r="AV391" s="276"/>
      <c r="AW391" s="276"/>
      <c r="AX391" s="276"/>
      <c r="AY391" s="276"/>
      <c r="AZ391" s="276"/>
      <c r="BA391" s="276"/>
      <c r="BB391" s="276"/>
      <c r="BC391" s="276"/>
      <c r="BD391" s="276"/>
      <c r="BE391" s="276"/>
      <c r="BF391" s="276"/>
      <c r="BG391" s="276"/>
      <c r="BH391" s="276"/>
    </row>
    <row r="392" spans="1:60" s="141" customFormat="1" ht="44.25" customHeight="1" x14ac:dyDescent="0.2">
      <c r="A392" s="847">
        <v>44725</v>
      </c>
      <c r="B392" s="5" t="s">
        <v>17072</v>
      </c>
      <c r="C392" s="193" t="s">
        <v>17074</v>
      </c>
      <c r="D392" s="95"/>
      <c r="E392" s="42">
        <v>4839852.05</v>
      </c>
      <c r="F392" s="724">
        <f t="shared" si="6"/>
        <v>437875897.03000003</v>
      </c>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276"/>
      <c r="AF392" s="276"/>
      <c r="AG392" s="276"/>
      <c r="AH392" s="276"/>
      <c r="AI392" s="276"/>
      <c r="AJ392" s="276"/>
      <c r="AK392" s="276"/>
      <c r="AL392" s="276"/>
      <c r="AM392" s="276"/>
      <c r="AN392" s="276"/>
      <c r="AO392" s="276"/>
      <c r="AP392" s="276"/>
      <c r="AQ392" s="276"/>
      <c r="AR392" s="276"/>
      <c r="AS392" s="276"/>
      <c r="AT392" s="276"/>
      <c r="AU392" s="276"/>
      <c r="AV392" s="276"/>
      <c r="AW392" s="276"/>
      <c r="AX392" s="276"/>
      <c r="AY392" s="276"/>
      <c r="AZ392" s="276"/>
      <c r="BA392" s="276"/>
      <c r="BB392" s="276"/>
      <c r="BC392" s="276"/>
      <c r="BD392" s="276"/>
      <c r="BE392" s="276"/>
      <c r="BF392" s="276"/>
      <c r="BG392" s="276"/>
      <c r="BH392" s="276"/>
    </row>
    <row r="393" spans="1:60" s="141" customFormat="1" ht="45" customHeight="1" x14ac:dyDescent="0.2">
      <c r="A393" s="847">
        <v>44726</v>
      </c>
      <c r="B393" s="5" t="s">
        <v>17073</v>
      </c>
      <c r="C393" s="193" t="s">
        <v>17075</v>
      </c>
      <c r="D393" s="95"/>
      <c r="E393" s="42">
        <v>1671033.4</v>
      </c>
      <c r="F393" s="724">
        <f t="shared" si="6"/>
        <v>436204863.63000005</v>
      </c>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76"/>
      <c r="AE393" s="276"/>
      <c r="AF393" s="276"/>
      <c r="AG393" s="276"/>
      <c r="AH393" s="276"/>
      <c r="AI393" s="276"/>
      <c r="AJ393" s="276"/>
      <c r="AK393" s="276"/>
      <c r="AL393" s="276"/>
      <c r="AM393" s="276"/>
      <c r="AN393" s="276"/>
      <c r="AO393" s="276"/>
      <c r="AP393" s="276"/>
      <c r="AQ393" s="276"/>
      <c r="AR393" s="276"/>
      <c r="AS393" s="276"/>
      <c r="AT393" s="276"/>
      <c r="AU393" s="276"/>
      <c r="AV393" s="276"/>
      <c r="AW393" s="276"/>
      <c r="AX393" s="276"/>
      <c r="AY393" s="276"/>
      <c r="AZ393" s="276"/>
      <c r="BA393" s="276"/>
      <c r="BB393" s="276"/>
      <c r="BC393" s="276"/>
      <c r="BD393" s="276"/>
      <c r="BE393" s="276"/>
      <c r="BF393" s="276"/>
      <c r="BG393" s="276"/>
      <c r="BH393" s="276"/>
    </row>
    <row r="394" spans="1:60" s="141" customFormat="1" ht="33.75" customHeight="1" x14ac:dyDescent="0.2">
      <c r="A394" s="847">
        <v>44727</v>
      </c>
      <c r="B394" s="5">
        <v>34179</v>
      </c>
      <c r="C394" s="193" t="s">
        <v>17102</v>
      </c>
      <c r="D394" s="95"/>
      <c r="E394" s="42">
        <v>888098.39</v>
      </c>
      <c r="F394" s="724">
        <f t="shared" si="6"/>
        <v>435316765.24000007</v>
      </c>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276"/>
      <c r="AF394" s="276"/>
      <c r="AG394" s="276"/>
      <c r="AH394" s="276"/>
      <c r="AI394" s="276"/>
      <c r="AJ394" s="276"/>
      <c r="AK394" s="276"/>
      <c r="AL394" s="276"/>
      <c r="AM394" s="276"/>
      <c r="AN394" s="276"/>
      <c r="AO394" s="276"/>
      <c r="AP394" s="276"/>
      <c r="AQ394" s="276"/>
      <c r="AR394" s="276"/>
      <c r="AS394" s="276"/>
      <c r="AT394" s="276"/>
      <c r="AU394" s="276"/>
      <c r="AV394" s="276"/>
      <c r="AW394" s="276"/>
      <c r="AX394" s="276"/>
      <c r="AY394" s="276"/>
      <c r="AZ394" s="276"/>
      <c r="BA394" s="276"/>
      <c r="BB394" s="276"/>
      <c r="BC394" s="276"/>
      <c r="BD394" s="276"/>
      <c r="BE394" s="276"/>
      <c r="BF394" s="276"/>
      <c r="BG394" s="276"/>
      <c r="BH394" s="276"/>
    </row>
    <row r="395" spans="1:60" s="141" customFormat="1" ht="34.5" customHeight="1" x14ac:dyDescent="0.2">
      <c r="A395" s="847">
        <v>44727</v>
      </c>
      <c r="B395" s="5">
        <v>34180</v>
      </c>
      <c r="C395" s="193" t="s">
        <v>17103</v>
      </c>
      <c r="D395" s="265"/>
      <c r="E395" s="42">
        <v>88809.87</v>
      </c>
      <c r="F395" s="724">
        <f t="shared" si="6"/>
        <v>435227955.37000006</v>
      </c>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76"/>
      <c r="AE395" s="276"/>
      <c r="AF395" s="276"/>
      <c r="AG395" s="276"/>
      <c r="AH395" s="276"/>
      <c r="AI395" s="276"/>
      <c r="AJ395" s="276"/>
      <c r="AK395" s="276"/>
      <c r="AL395" s="276"/>
      <c r="AM395" s="276"/>
      <c r="AN395" s="276"/>
      <c r="AO395" s="276"/>
      <c r="AP395" s="276"/>
      <c r="AQ395" s="276"/>
      <c r="AR395" s="276"/>
      <c r="AS395" s="276"/>
      <c r="AT395" s="276"/>
      <c r="AU395" s="276"/>
      <c r="AV395" s="276"/>
      <c r="AW395" s="276"/>
      <c r="AX395" s="276"/>
      <c r="AY395" s="276"/>
      <c r="AZ395" s="276"/>
      <c r="BA395" s="276"/>
      <c r="BB395" s="276"/>
      <c r="BC395" s="276"/>
      <c r="BD395" s="276"/>
      <c r="BE395" s="276"/>
      <c r="BF395" s="276"/>
      <c r="BG395" s="276"/>
      <c r="BH395" s="276"/>
    </row>
    <row r="396" spans="1:60" s="141" customFormat="1" ht="39.75" customHeight="1" x14ac:dyDescent="0.2">
      <c r="A396" s="1144">
        <v>44727</v>
      </c>
      <c r="B396" s="212" t="s">
        <v>17100</v>
      </c>
      <c r="C396" s="457" t="s">
        <v>17101</v>
      </c>
      <c r="D396" s="95"/>
      <c r="E396" s="42">
        <v>4140843.05</v>
      </c>
      <c r="F396" s="724">
        <f t="shared" si="6"/>
        <v>431087112.32000005</v>
      </c>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76"/>
      <c r="AE396" s="276"/>
      <c r="AF396" s="276"/>
      <c r="AG396" s="276"/>
      <c r="AH396" s="276"/>
      <c r="AI396" s="276"/>
      <c r="AJ396" s="276"/>
      <c r="AK396" s="276"/>
      <c r="AL396" s="276"/>
      <c r="AM396" s="276"/>
      <c r="AN396" s="276"/>
      <c r="AO396" s="276"/>
      <c r="AP396" s="276"/>
      <c r="AQ396" s="276"/>
      <c r="AR396" s="276"/>
      <c r="AS396" s="276"/>
      <c r="AT396" s="276"/>
      <c r="AU396" s="276"/>
      <c r="AV396" s="276"/>
      <c r="AW396" s="276"/>
      <c r="AX396" s="276"/>
      <c r="AY396" s="276"/>
      <c r="AZ396" s="276"/>
      <c r="BA396" s="276"/>
      <c r="BB396" s="276"/>
      <c r="BC396" s="276"/>
      <c r="BD396" s="276"/>
      <c r="BE396" s="276"/>
      <c r="BF396" s="276"/>
      <c r="BG396" s="276"/>
      <c r="BH396" s="276"/>
    </row>
    <row r="397" spans="1:60" s="141" customFormat="1" ht="21" customHeight="1" x14ac:dyDescent="0.2">
      <c r="A397" s="758">
        <v>44729</v>
      </c>
      <c r="B397" s="30" t="s">
        <v>17104</v>
      </c>
      <c r="C397" s="214" t="s">
        <v>41</v>
      </c>
      <c r="D397" s="176"/>
      <c r="E397" s="42">
        <v>0</v>
      </c>
      <c r="F397" s="724">
        <f t="shared" si="6"/>
        <v>431087112.32000005</v>
      </c>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76"/>
      <c r="AE397" s="276"/>
      <c r="AF397" s="276"/>
      <c r="AG397" s="276"/>
      <c r="AH397" s="276"/>
      <c r="AI397" s="276"/>
      <c r="AJ397" s="276"/>
      <c r="AK397" s="276"/>
      <c r="AL397" s="276"/>
      <c r="AM397" s="276"/>
      <c r="AN397" s="276"/>
      <c r="AO397" s="276"/>
      <c r="AP397" s="276"/>
      <c r="AQ397" s="276"/>
      <c r="AR397" s="276"/>
      <c r="AS397" s="276"/>
      <c r="AT397" s="276"/>
      <c r="AU397" s="276"/>
      <c r="AV397" s="276"/>
      <c r="AW397" s="276"/>
      <c r="AX397" s="276"/>
      <c r="AY397" s="276"/>
      <c r="AZ397" s="276"/>
      <c r="BA397" s="276"/>
      <c r="BB397" s="276"/>
      <c r="BC397" s="276"/>
      <c r="BD397" s="276"/>
      <c r="BE397" s="276"/>
      <c r="BF397" s="276"/>
      <c r="BG397" s="276"/>
      <c r="BH397" s="276"/>
    </row>
    <row r="398" spans="1:60" s="141" customFormat="1" ht="44.25" customHeight="1" x14ac:dyDescent="0.2">
      <c r="A398" s="758">
        <v>44729</v>
      </c>
      <c r="B398" s="30" t="s">
        <v>17105</v>
      </c>
      <c r="C398" s="214" t="s">
        <v>17107</v>
      </c>
      <c r="D398" s="176"/>
      <c r="E398" s="42">
        <v>9644269.4399999995</v>
      </c>
      <c r="F398" s="724">
        <f t="shared" si="6"/>
        <v>421442842.88000005</v>
      </c>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76"/>
      <c r="AE398" s="276"/>
      <c r="AF398" s="276"/>
      <c r="AG398" s="276"/>
      <c r="AH398" s="276"/>
      <c r="AI398" s="276"/>
      <c r="AJ398" s="276"/>
      <c r="AK398" s="276"/>
      <c r="AL398" s="276"/>
      <c r="AM398" s="276"/>
      <c r="AN398" s="276"/>
      <c r="AO398" s="276"/>
      <c r="AP398" s="276"/>
      <c r="AQ398" s="276"/>
      <c r="AR398" s="276"/>
      <c r="AS398" s="276"/>
      <c r="AT398" s="276"/>
      <c r="AU398" s="276"/>
      <c r="AV398" s="276"/>
      <c r="AW398" s="276"/>
      <c r="AX398" s="276"/>
      <c r="AY398" s="276"/>
      <c r="AZ398" s="276"/>
      <c r="BA398" s="276"/>
      <c r="BB398" s="276"/>
      <c r="BC398" s="276"/>
      <c r="BD398" s="276"/>
      <c r="BE398" s="276"/>
      <c r="BF398" s="276"/>
      <c r="BG398" s="276"/>
      <c r="BH398" s="276"/>
    </row>
    <row r="399" spans="1:60" s="141" customFormat="1" ht="42" customHeight="1" x14ac:dyDescent="0.2">
      <c r="A399" s="758">
        <v>44729</v>
      </c>
      <c r="B399" s="30" t="s">
        <v>17106</v>
      </c>
      <c r="C399" s="214" t="s">
        <v>17108</v>
      </c>
      <c r="D399" s="176"/>
      <c r="E399" s="42">
        <v>5059369.7</v>
      </c>
      <c r="F399" s="724">
        <f t="shared" si="6"/>
        <v>416383473.18000007</v>
      </c>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76"/>
      <c r="AE399" s="276"/>
      <c r="AF399" s="276"/>
      <c r="AG399" s="276"/>
      <c r="AH399" s="276"/>
      <c r="AI399" s="276"/>
      <c r="AJ399" s="276"/>
      <c r="AK399" s="276"/>
      <c r="AL399" s="276"/>
      <c r="AM399" s="276"/>
      <c r="AN399" s="276"/>
      <c r="AO399" s="276"/>
      <c r="AP399" s="276"/>
      <c r="AQ399" s="276"/>
      <c r="AR399" s="276"/>
      <c r="AS399" s="276"/>
      <c r="AT399" s="276"/>
      <c r="AU399" s="276"/>
      <c r="AV399" s="276"/>
      <c r="AW399" s="276"/>
      <c r="AX399" s="276"/>
      <c r="AY399" s="276"/>
      <c r="AZ399" s="276"/>
      <c r="BA399" s="276"/>
      <c r="BB399" s="276"/>
      <c r="BC399" s="276"/>
      <c r="BD399" s="276"/>
      <c r="BE399" s="276"/>
      <c r="BF399" s="276"/>
      <c r="BG399" s="276"/>
      <c r="BH399" s="276"/>
    </row>
    <row r="400" spans="1:60" s="141" customFormat="1" ht="37.5" customHeight="1" x14ac:dyDescent="0.2">
      <c r="A400" s="758">
        <v>44732</v>
      </c>
      <c r="B400" s="30">
        <v>34181</v>
      </c>
      <c r="C400" s="895" t="s">
        <v>17122</v>
      </c>
      <c r="D400" s="266"/>
      <c r="E400" s="42">
        <v>219469.61</v>
      </c>
      <c r="F400" s="724">
        <f t="shared" si="6"/>
        <v>416164003.57000005</v>
      </c>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76"/>
      <c r="AE400" s="276"/>
      <c r="AF400" s="276"/>
      <c r="AG400" s="276"/>
      <c r="AH400" s="276"/>
      <c r="AI400" s="276"/>
      <c r="AJ400" s="276"/>
      <c r="AK400" s="276"/>
      <c r="AL400" s="276"/>
      <c r="AM400" s="276"/>
      <c r="AN400" s="276"/>
      <c r="AO400" s="276"/>
      <c r="AP400" s="276"/>
      <c r="AQ400" s="276"/>
      <c r="AR400" s="276"/>
      <c r="AS400" s="276"/>
      <c r="AT400" s="276"/>
      <c r="AU400" s="276"/>
      <c r="AV400" s="276"/>
      <c r="AW400" s="276"/>
      <c r="AX400" s="276"/>
      <c r="AY400" s="276"/>
      <c r="AZ400" s="276"/>
      <c r="BA400" s="276"/>
      <c r="BB400" s="276"/>
      <c r="BC400" s="276"/>
      <c r="BD400" s="276"/>
      <c r="BE400" s="276"/>
      <c r="BF400" s="276"/>
      <c r="BG400" s="276"/>
      <c r="BH400" s="276"/>
    </row>
    <row r="401" spans="1:60" s="141" customFormat="1" ht="33" customHeight="1" x14ac:dyDescent="0.2">
      <c r="A401" s="758">
        <v>44732</v>
      </c>
      <c r="B401" s="30">
        <v>34182</v>
      </c>
      <c r="C401" s="895" t="s">
        <v>17123</v>
      </c>
      <c r="D401" s="266"/>
      <c r="E401" s="42">
        <v>1195106.2</v>
      </c>
      <c r="F401" s="724">
        <f t="shared" si="6"/>
        <v>414968897.37000006</v>
      </c>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76"/>
      <c r="AE401" s="276"/>
      <c r="AF401" s="276"/>
      <c r="AG401" s="276"/>
      <c r="AH401" s="276"/>
      <c r="AI401" s="276"/>
      <c r="AJ401" s="276"/>
      <c r="AK401" s="276"/>
      <c r="AL401" s="276"/>
      <c r="AM401" s="276"/>
      <c r="AN401" s="276"/>
      <c r="AO401" s="276"/>
      <c r="AP401" s="276"/>
      <c r="AQ401" s="276"/>
      <c r="AR401" s="276"/>
      <c r="AS401" s="276"/>
      <c r="AT401" s="276"/>
      <c r="AU401" s="276"/>
      <c r="AV401" s="276"/>
      <c r="AW401" s="276"/>
      <c r="AX401" s="276"/>
      <c r="AY401" s="276"/>
      <c r="AZ401" s="276"/>
      <c r="BA401" s="276"/>
      <c r="BB401" s="276"/>
      <c r="BC401" s="276"/>
      <c r="BD401" s="276"/>
      <c r="BE401" s="276"/>
      <c r="BF401" s="276"/>
      <c r="BG401" s="276"/>
      <c r="BH401" s="276"/>
    </row>
    <row r="402" spans="1:60" s="141" customFormat="1" ht="29.25" customHeight="1" x14ac:dyDescent="0.2">
      <c r="A402" s="758">
        <v>44732</v>
      </c>
      <c r="B402" s="30">
        <v>34183</v>
      </c>
      <c r="C402" s="895" t="s">
        <v>17124</v>
      </c>
      <c r="D402" s="266"/>
      <c r="E402" s="42">
        <v>136092.79999999999</v>
      </c>
      <c r="F402" s="724">
        <f t="shared" si="6"/>
        <v>414832804.57000005</v>
      </c>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76"/>
      <c r="AE402" s="276"/>
      <c r="AF402" s="276"/>
      <c r="AG402" s="276"/>
      <c r="AH402" s="276"/>
      <c r="AI402" s="276"/>
      <c r="AJ402" s="276"/>
      <c r="AK402" s="276"/>
      <c r="AL402" s="276"/>
      <c r="AM402" s="276"/>
      <c r="AN402" s="276"/>
      <c r="AO402" s="276"/>
      <c r="AP402" s="276"/>
      <c r="AQ402" s="276"/>
      <c r="AR402" s="276"/>
      <c r="AS402" s="276"/>
      <c r="AT402" s="276"/>
      <c r="AU402" s="276"/>
      <c r="AV402" s="276"/>
      <c r="AW402" s="276"/>
      <c r="AX402" s="276"/>
      <c r="AY402" s="276"/>
      <c r="AZ402" s="276"/>
      <c r="BA402" s="276"/>
      <c r="BB402" s="276"/>
      <c r="BC402" s="276"/>
      <c r="BD402" s="276"/>
      <c r="BE402" s="276"/>
      <c r="BF402" s="276"/>
      <c r="BG402" s="276"/>
      <c r="BH402" s="276"/>
    </row>
    <row r="403" spans="1:60" s="141" customFormat="1" ht="41.25" customHeight="1" x14ac:dyDescent="0.2">
      <c r="A403" s="758">
        <v>44732</v>
      </c>
      <c r="B403" s="30">
        <v>34184</v>
      </c>
      <c r="C403" s="895" t="s">
        <v>17125</v>
      </c>
      <c r="D403" s="266"/>
      <c r="E403" s="42">
        <v>300144</v>
      </c>
      <c r="F403" s="724">
        <f t="shared" si="6"/>
        <v>414532660.57000005</v>
      </c>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76"/>
      <c r="AE403" s="276"/>
      <c r="AF403" s="276"/>
      <c r="AG403" s="276"/>
      <c r="AH403" s="276"/>
      <c r="AI403" s="276"/>
      <c r="AJ403" s="276"/>
      <c r="AK403" s="276"/>
      <c r="AL403" s="276"/>
      <c r="AM403" s="276"/>
      <c r="AN403" s="276"/>
      <c r="AO403" s="276"/>
      <c r="AP403" s="276"/>
      <c r="AQ403" s="276"/>
      <c r="AR403" s="276"/>
      <c r="AS403" s="276"/>
      <c r="AT403" s="276"/>
      <c r="AU403" s="276"/>
      <c r="AV403" s="276"/>
      <c r="AW403" s="276"/>
      <c r="AX403" s="276"/>
      <c r="AY403" s="276"/>
      <c r="AZ403" s="276"/>
      <c r="BA403" s="276"/>
      <c r="BB403" s="276"/>
      <c r="BC403" s="276"/>
      <c r="BD403" s="276"/>
      <c r="BE403" s="276"/>
      <c r="BF403" s="276"/>
      <c r="BG403" s="276"/>
      <c r="BH403" s="276"/>
    </row>
    <row r="404" spans="1:60" s="141" customFormat="1" ht="30.75" customHeight="1" x14ac:dyDescent="0.2">
      <c r="A404" s="758">
        <v>44732</v>
      </c>
      <c r="B404" s="30">
        <v>34185</v>
      </c>
      <c r="C404" s="895" t="s">
        <v>17126</v>
      </c>
      <c r="D404" s="266"/>
      <c r="E404" s="42">
        <v>1705263.27</v>
      </c>
      <c r="F404" s="724">
        <f t="shared" si="6"/>
        <v>412827397.30000007</v>
      </c>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276"/>
      <c r="AF404" s="276"/>
      <c r="AG404" s="276"/>
      <c r="AH404" s="276"/>
      <c r="AI404" s="276"/>
      <c r="AJ404" s="276"/>
      <c r="AK404" s="276"/>
      <c r="AL404" s="276"/>
      <c r="AM404" s="276"/>
      <c r="AN404" s="276"/>
      <c r="AO404" s="276"/>
      <c r="AP404" s="276"/>
      <c r="AQ404" s="276"/>
      <c r="AR404" s="276"/>
      <c r="AS404" s="276"/>
      <c r="AT404" s="276"/>
      <c r="AU404" s="276"/>
      <c r="AV404" s="276"/>
      <c r="AW404" s="276"/>
      <c r="AX404" s="276"/>
      <c r="AY404" s="276"/>
      <c r="AZ404" s="276"/>
      <c r="BA404" s="276"/>
      <c r="BB404" s="276"/>
      <c r="BC404" s="276"/>
      <c r="BD404" s="276"/>
      <c r="BE404" s="276"/>
      <c r="BF404" s="276"/>
      <c r="BG404" s="276"/>
      <c r="BH404" s="276"/>
    </row>
    <row r="405" spans="1:60" s="141" customFormat="1" ht="52.5" customHeight="1" x14ac:dyDescent="0.2">
      <c r="A405" s="758">
        <v>44732</v>
      </c>
      <c r="B405" s="30" t="s">
        <v>17121</v>
      </c>
      <c r="C405" s="895" t="s">
        <v>17127</v>
      </c>
      <c r="D405" s="266"/>
      <c r="E405" s="42">
        <v>1639578.96</v>
      </c>
      <c r="F405" s="724">
        <f t="shared" si="6"/>
        <v>411187818.34000009</v>
      </c>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6"/>
      <c r="AF405" s="276"/>
      <c r="AG405" s="276"/>
      <c r="AH405" s="276"/>
      <c r="AI405" s="276"/>
      <c r="AJ405" s="276"/>
      <c r="AK405" s="276"/>
      <c r="AL405" s="276"/>
      <c r="AM405" s="276"/>
      <c r="AN405" s="276"/>
      <c r="AO405" s="276"/>
      <c r="AP405" s="276"/>
      <c r="AQ405" s="276"/>
      <c r="AR405" s="276"/>
      <c r="AS405" s="276"/>
      <c r="AT405" s="276"/>
      <c r="AU405" s="276"/>
      <c r="AV405" s="276"/>
      <c r="AW405" s="276"/>
      <c r="AX405" s="276"/>
      <c r="AY405" s="276"/>
      <c r="AZ405" s="276"/>
      <c r="BA405" s="276"/>
      <c r="BB405" s="276"/>
      <c r="BC405" s="276"/>
      <c r="BD405" s="276"/>
      <c r="BE405" s="276"/>
      <c r="BF405" s="276"/>
      <c r="BG405" s="276"/>
      <c r="BH405" s="276"/>
    </row>
    <row r="406" spans="1:60" s="141" customFormat="1" ht="51.75" customHeight="1" x14ac:dyDescent="0.2">
      <c r="A406" s="758">
        <v>44733</v>
      </c>
      <c r="B406" s="30" t="s">
        <v>17226</v>
      </c>
      <c r="C406" s="214" t="s">
        <v>17228</v>
      </c>
      <c r="D406" s="479"/>
      <c r="E406" s="42">
        <v>825497.56</v>
      </c>
      <c r="F406" s="724">
        <f t="shared" si="6"/>
        <v>410362320.78000009</v>
      </c>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276"/>
      <c r="AF406" s="276"/>
      <c r="AG406" s="276"/>
      <c r="AH406" s="276"/>
      <c r="AI406" s="276"/>
      <c r="AJ406" s="276"/>
      <c r="AK406" s="276"/>
      <c r="AL406" s="276"/>
      <c r="AM406" s="276"/>
      <c r="AN406" s="276"/>
      <c r="AO406" s="276"/>
      <c r="AP406" s="276"/>
      <c r="AQ406" s="276"/>
      <c r="AR406" s="276"/>
      <c r="AS406" s="276"/>
      <c r="AT406" s="276"/>
      <c r="AU406" s="276"/>
      <c r="AV406" s="276"/>
      <c r="AW406" s="276"/>
      <c r="AX406" s="276"/>
      <c r="AY406" s="276"/>
      <c r="AZ406" s="276"/>
      <c r="BA406" s="276"/>
      <c r="BB406" s="276"/>
      <c r="BC406" s="276"/>
      <c r="BD406" s="276"/>
      <c r="BE406" s="276"/>
      <c r="BF406" s="276"/>
      <c r="BG406" s="276"/>
      <c r="BH406" s="276"/>
    </row>
    <row r="407" spans="1:60" s="141" customFormat="1" ht="42" customHeight="1" x14ac:dyDescent="0.2">
      <c r="A407" s="758">
        <v>44733</v>
      </c>
      <c r="B407" s="30" t="s">
        <v>17227</v>
      </c>
      <c r="C407" s="214" t="s">
        <v>17229</v>
      </c>
      <c r="D407" s="95"/>
      <c r="E407" s="42">
        <v>2017459.77</v>
      </c>
      <c r="F407" s="724">
        <f t="shared" si="6"/>
        <v>408344861.01000011</v>
      </c>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76"/>
      <c r="AE407" s="276"/>
      <c r="AF407" s="276"/>
      <c r="AG407" s="276"/>
      <c r="AH407" s="276"/>
      <c r="AI407" s="276"/>
      <c r="AJ407" s="276"/>
      <c r="AK407" s="276"/>
      <c r="AL407" s="276"/>
      <c r="AM407" s="276"/>
      <c r="AN407" s="276"/>
      <c r="AO407" s="276"/>
      <c r="AP407" s="276"/>
      <c r="AQ407" s="276"/>
      <c r="AR407" s="276"/>
      <c r="AS407" s="276"/>
      <c r="AT407" s="276"/>
      <c r="AU407" s="276"/>
      <c r="AV407" s="276"/>
      <c r="AW407" s="276"/>
      <c r="AX407" s="276"/>
      <c r="AY407" s="276"/>
      <c r="AZ407" s="276"/>
      <c r="BA407" s="276"/>
      <c r="BB407" s="276"/>
      <c r="BC407" s="276"/>
      <c r="BD407" s="276"/>
      <c r="BE407" s="276"/>
      <c r="BF407" s="276"/>
      <c r="BG407" s="276"/>
      <c r="BH407" s="276"/>
    </row>
    <row r="408" spans="1:60" s="141" customFormat="1" ht="41.25" customHeight="1" x14ac:dyDescent="0.2">
      <c r="A408" s="134">
        <v>44734</v>
      </c>
      <c r="B408" s="30">
        <v>34186</v>
      </c>
      <c r="C408" s="214" t="s">
        <v>17238</v>
      </c>
      <c r="D408" s="95"/>
      <c r="E408" s="42">
        <v>8962672.3200000003</v>
      </c>
      <c r="F408" s="724">
        <f t="shared" si="6"/>
        <v>399382188.69000012</v>
      </c>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76"/>
      <c r="AE408" s="276"/>
      <c r="AF408" s="276"/>
      <c r="AG408" s="276"/>
      <c r="AH408" s="276"/>
      <c r="AI408" s="276"/>
      <c r="AJ408" s="276"/>
      <c r="AK408" s="276"/>
      <c r="AL408" s="276"/>
      <c r="AM408" s="276"/>
      <c r="AN408" s="276"/>
      <c r="AO408" s="276"/>
      <c r="AP408" s="276"/>
      <c r="AQ408" s="276"/>
      <c r="AR408" s="276"/>
      <c r="AS408" s="276"/>
      <c r="AT408" s="276"/>
      <c r="AU408" s="276"/>
      <c r="AV408" s="276"/>
      <c r="AW408" s="276"/>
      <c r="AX408" s="276"/>
      <c r="AY408" s="276"/>
      <c r="AZ408" s="276"/>
      <c r="BA408" s="276"/>
      <c r="BB408" s="276"/>
      <c r="BC408" s="276"/>
      <c r="BD408" s="276"/>
      <c r="BE408" s="276"/>
      <c r="BF408" s="276"/>
      <c r="BG408" s="276"/>
      <c r="BH408" s="276"/>
    </row>
    <row r="409" spans="1:60" s="141" customFormat="1" ht="85.5" customHeight="1" x14ac:dyDescent="0.2">
      <c r="A409" s="134">
        <v>44736</v>
      </c>
      <c r="B409" s="30">
        <v>34187</v>
      </c>
      <c r="C409" s="214" t="s">
        <v>17261</v>
      </c>
      <c r="D409" s="95"/>
      <c r="E409" s="42">
        <v>270000</v>
      </c>
      <c r="F409" s="724">
        <f t="shared" si="6"/>
        <v>399112188.69000012</v>
      </c>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76"/>
      <c r="AE409" s="276"/>
      <c r="AF409" s="276"/>
      <c r="AG409" s="276"/>
      <c r="AH409" s="276"/>
      <c r="AI409" s="276"/>
      <c r="AJ409" s="276"/>
      <c r="AK409" s="276"/>
      <c r="AL409" s="276"/>
      <c r="AM409" s="276"/>
      <c r="AN409" s="276"/>
      <c r="AO409" s="276"/>
      <c r="AP409" s="276"/>
      <c r="AQ409" s="276"/>
      <c r="AR409" s="276"/>
      <c r="AS409" s="276"/>
      <c r="AT409" s="276"/>
      <c r="AU409" s="276"/>
      <c r="AV409" s="276"/>
      <c r="AW409" s="276"/>
      <c r="AX409" s="276"/>
      <c r="AY409" s="276"/>
      <c r="AZ409" s="276"/>
      <c r="BA409" s="276"/>
      <c r="BB409" s="276"/>
      <c r="BC409" s="276"/>
      <c r="BD409" s="276"/>
      <c r="BE409" s="276"/>
      <c r="BF409" s="276"/>
      <c r="BG409" s="276"/>
      <c r="BH409" s="276"/>
    </row>
    <row r="410" spans="1:60" s="141" customFormat="1" ht="50.25" customHeight="1" x14ac:dyDescent="0.2">
      <c r="A410" s="134">
        <v>44740</v>
      </c>
      <c r="B410" s="5" t="s">
        <v>17356</v>
      </c>
      <c r="C410" s="193" t="s">
        <v>17357</v>
      </c>
      <c r="D410" s="95"/>
      <c r="E410" s="42">
        <v>270000</v>
      </c>
      <c r="F410" s="724">
        <f t="shared" si="6"/>
        <v>398842188.69000012</v>
      </c>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276"/>
      <c r="AF410" s="276"/>
      <c r="AG410" s="276"/>
      <c r="AH410" s="276"/>
      <c r="AI410" s="276"/>
      <c r="AJ410" s="276"/>
      <c r="AK410" s="276"/>
      <c r="AL410" s="276"/>
      <c r="AM410" s="276"/>
      <c r="AN410" s="276"/>
      <c r="AO410" s="276"/>
      <c r="AP410" s="276"/>
      <c r="AQ410" s="276"/>
      <c r="AR410" s="276"/>
      <c r="AS410" s="276"/>
      <c r="AT410" s="276"/>
      <c r="AU410" s="276"/>
      <c r="AV410" s="276"/>
      <c r="AW410" s="276"/>
      <c r="AX410" s="276"/>
      <c r="AY410" s="276"/>
      <c r="AZ410" s="276"/>
      <c r="BA410" s="276"/>
      <c r="BB410" s="276"/>
      <c r="BC410" s="276"/>
      <c r="BD410" s="276"/>
      <c r="BE410" s="276"/>
      <c r="BF410" s="276"/>
      <c r="BG410" s="276"/>
      <c r="BH410" s="276"/>
    </row>
    <row r="411" spans="1:60" s="141" customFormat="1" ht="38.25" customHeight="1" x14ac:dyDescent="0.2">
      <c r="A411" s="134">
        <v>44740</v>
      </c>
      <c r="B411" s="5" t="s">
        <v>17355</v>
      </c>
      <c r="C411" s="193" t="s">
        <v>17358</v>
      </c>
      <c r="D411" s="95"/>
      <c r="E411" s="42">
        <v>432007.11</v>
      </c>
      <c r="F411" s="724">
        <f t="shared" si="6"/>
        <v>398410181.5800001</v>
      </c>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276"/>
      <c r="AF411" s="276"/>
      <c r="AG411" s="276"/>
      <c r="AH411" s="276"/>
      <c r="AI411" s="276"/>
      <c r="AJ411" s="276"/>
      <c r="AK411" s="276"/>
      <c r="AL411" s="276"/>
      <c r="AM411" s="276"/>
      <c r="AN411" s="276"/>
      <c r="AO411" s="276"/>
      <c r="AP411" s="276"/>
      <c r="AQ411" s="276"/>
      <c r="AR411" s="276"/>
      <c r="AS411" s="276"/>
      <c r="AT411" s="276"/>
      <c r="AU411" s="276"/>
      <c r="AV411" s="276"/>
      <c r="AW411" s="276"/>
      <c r="AX411" s="276"/>
      <c r="AY411" s="276"/>
      <c r="AZ411" s="276"/>
      <c r="BA411" s="276"/>
      <c r="BB411" s="276"/>
      <c r="BC411" s="276"/>
      <c r="BD411" s="276"/>
      <c r="BE411" s="276"/>
      <c r="BF411" s="276"/>
      <c r="BG411" s="276"/>
      <c r="BH411" s="276"/>
    </row>
    <row r="412" spans="1:60" s="141" customFormat="1" ht="63.75" customHeight="1" x14ac:dyDescent="0.2">
      <c r="A412" s="134">
        <v>44741</v>
      </c>
      <c r="B412" s="5">
        <v>34188</v>
      </c>
      <c r="C412" s="193" t="s">
        <v>17363</v>
      </c>
      <c r="D412" s="95"/>
      <c r="E412" s="42">
        <v>59000</v>
      </c>
      <c r="F412" s="724">
        <f t="shared" si="6"/>
        <v>398351181.5800001</v>
      </c>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76"/>
      <c r="AE412" s="276"/>
      <c r="AF412" s="276"/>
      <c r="AG412" s="276"/>
      <c r="AH412" s="276"/>
      <c r="AI412" s="276"/>
      <c r="AJ412" s="276"/>
      <c r="AK412" s="276"/>
      <c r="AL412" s="276"/>
      <c r="AM412" s="276"/>
      <c r="AN412" s="276"/>
      <c r="AO412" s="276"/>
      <c r="AP412" s="276"/>
      <c r="AQ412" s="276"/>
      <c r="AR412" s="276"/>
      <c r="AS412" s="276"/>
      <c r="AT412" s="276"/>
      <c r="AU412" s="276"/>
      <c r="AV412" s="276"/>
      <c r="AW412" s="276"/>
      <c r="AX412" s="276"/>
      <c r="AY412" s="276"/>
      <c r="AZ412" s="276"/>
      <c r="BA412" s="276"/>
      <c r="BB412" s="276"/>
      <c r="BC412" s="276"/>
      <c r="BD412" s="276"/>
      <c r="BE412" s="276"/>
      <c r="BF412" s="276"/>
      <c r="BG412" s="276"/>
      <c r="BH412" s="276"/>
    </row>
    <row r="413" spans="1:60" s="141" customFormat="1" ht="12" customHeight="1" x14ac:dyDescent="0.2">
      <c r="A413" s="1125"/>
      <c r="B413" s="28"/>
      <c r="C413" s="35"/>
      <c r="D413" s="121"/>
      <c r="E413" s="32"/>
      <c r="F413" s="1029"/>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276"/>
      <c r="AF413" s="276"/>
      <c r="AG413" s="276"/>
      <c r="AH413" s="276"/>
      <c r="AI413" s="276"/>
      <c r="AJ413" s="276"/>
      <c r="AK413" s="276"/>
      <c r="AL413" s="276"/>
      <c r="AM413" s="276"/>
      <c r="AN413" s="276"/>
      <c r="AO413" s="276"/>
      <c r="AP413" s="276"/>
      <c r="AQ413" s="276"/>
      <c r="AR413" s="276"/>
      <c r="AS413" s="276"/>
      <c r="AT413" s="276"/>
      <c r="AU413" s="276"/>
      <c r="AV413" s="276"/>
      <c r="AW413" s="276"/>
      <c r="AX413" s="276"/>
      <c r="AY413" s="276"/>
      <c r="AZ413" s="276"/>
      <c r="BA413" s="276"/>
      <c r="BB413" s="276"/>
      <c r="BC413" s="276"/>
      <c r="BD413" s="276"/>
      <c r="BE413" s="276"/>
      <c r="BF413" s="276"/>
      <c r="BG413" s="276"/>
      <c r="BH413" s="276"/>
    </row>
    <row r="414" spans="1:60" s="141" customFormat="1" ht="12" customHeight="1" x14ac:dyDescent="0.2">
      <c r="A414" s="1125"/>
      <c r="B414" s="28"/>
      <c r="C414" s="35"/>
      <c r="D414" s="121"/>
      <c r="E414" s="32"/>
      <c r="F414" s="1029"/>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76"/>
      <c r="AE414" s="276"/>
      <c r="AF414" s="276"/>
      <c r="AG414" s="276"/>
      <c r="AH414" s="276"/>
      <c r="AI414" s="276"/>
      <c r="AJ414" s="276"/>
      <c r="AK414" s="276"/>
      <c r="AL414" s="276"/>
      <c r="AM414" s="276"/>
      <c r="AN414" s="276"/>
      <c r="AO414" s="276"/>
      <c r="AP414" s="276"/>
      <c r="AQ414" s="276"/>
      <c r="AR414" s="276"/>
      <c r="AS414" s="276"/>
      <c r="AT414" s="276"/>
      <c r="AU414" s="276"/>
      <c r="AV414" s="276"/>
      <c r="AW414" s="276"/>
      <c r="AX414" s="276"/>
      <c r="AY414" s="276"/>
      <c r="AZ414" s="276"/>
      <c r="BA414" s="276"/>
      <c r="BB414" s="276"/>
      <c r="BC414" s="276"/>
      <c r="BD414" s="276"/>
      <c r="BE414" s="276"/>
      <c r="BF414" s="276"/>
      <c r="BG414" s="276"/>
      <c r="BH414" s="276"/>
    </row>
    <row r="415" spans="1:60" s="141" customFormat="1" ht="12" customHeight="1" x14ac:dyDescent="0.2">
      <c r="A415" s="1125"/>
      <c r="B415" s="28"/>
      <c r="C415" s="35"/>
      <c r="D415" s="121"/>
      <c r="E415" s="32"/>
      <c r="F415" s="1029"/>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276"/>
      <c r="AF415" s="276"/>
      <c r="AG415" s="276"/>
      <c r="AH415" s="276"/>
      <c r="AI415" s="276"/>
      <c r="AJ415" s="276"/>
      <c r="AK415" s="276"/>
      <c r="AL415" s="276"/>
      <c r="AM415" s="276"/>
      <c r="AN415" s="276"/>
      <c r="AO415" s="276"/>
      <c r="AP415" s="276"/>
      <c r="AQ415" s="276"/>
      <c r="AR415" s="276"/>
      <c r="AS415" s="276"/>
      <c r="AT415" s="276"/>
      <c r="AU415" s="276"/>
      <c r="AV415" s="276"/>
      <c r="AW415" s="276"/>
      <c r="AX415" s="276"/>
      <c r="AY415" s="276"/>
      <c r="AZ415" s="276"/>
      <c r="BA415" s="276"/>
      <c r="BB415" s="276"/>
      <c r="BC415" s="276"/>
      <c r="BD415" s="276"/>
      <c r="BE415" s="276"/>
      <c r="BF415" s="276"/>
      <c r="BG415" s="276"/>
      <c r="BH415" s="276"/>
    </row>
    <row r="416" spans="1:60" s="141" customFormat="1" ht="15" customHeight="1" x14ac:dyDescent="0.2">
      <c r="A416" s="10"/>
      <c r="B416" s="28"/>
      <c r="C416" s="35"/>
      <c r="D416" s="121"/>
      <c r="E416" s="32"/>
      <c r="F416" s="1029"/>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76"/>
      <c r="AE416" s="276"/>
      <c r="AF416" s="276"/>
      <c r="AG416" s="276"/>
      <c r="AH416" s="276"/>
      <c r="AI416" s="276"/>
      <c r="AJ416" s="276"/>
      <c r="AK416" s="276"/>
      <c r="AL416" s="276"/>
      <c r="AM416" s="276"/>
      <c r="AN416" s="276"/>
      <c r="AO416" s="276"/>
      <c r="AP416" s="276"/>
      <c r="AQ416" s="276"/>
      <c r="AR416" s="276"/>
      <c r="AS416" s="276"/>
      <c r="AT416" s="276"/>
      <c r="AU416" s="276"/>
      <c r="AV416" s="276"/>
      <c r="AW416" s="276"/>
      <c r="AX416" s="276"/>
      <c r="AY416" s="276"/>
      <c r="AZ416" s="276"/>
      <c r="BA416" s="276"/>
      <c r="BB416" s="276"/>
      <c r="BC416" s="276"/>
      <c r="BD416" s="276"/>
      <c r="BE416" s="276"/>
      <c r="BF416" s="276"/>
      <c r="BG416" s="276"/>
      <c r="BH416" s="276"/>
    </row>
    <row r="417" spans="1:60" s="141" customFormat="1" ht="15" customHeight="1" x14ac:dyDescent="0.25">
      <c r="A417" s="1171" t="s">
        <v>0</v>
      </c>
      <c r="B417" s="1171"/>
      <c r="C417" s="1171"/>
      <c r="D417" s="1171"/>
      <c r="E417" s="1171"/>
      <c r="F417" s="1171"/>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76"/>
      <c r="AE417" s="276"/>
      <c r="AF417" s="276"/>
      <c r="AG417" s="276"/>
      <c r="AH417" s="276"/>
      <c r="AI417" s="276"/>
      <c r="AJ417" s="276"/>
      <c r="AK417" s="276"/>
      <c r="AL417" s="276"/>
      <c r="AM417" s="276"/>
      <c r="AN417" s="276"/>
      <c r="AO417" s="276"/>
      <c r="AP417" s="276"/>
      <c r="AQ417" s="276"/>
      <c r="AR417" s="276"/>
      <c r="AS417" s="276"/>
      <c r="AT417" s="276"/>
      <c r="AU417" s="276"/>
      <c r="AV417" s="276"/>
      <c r="AW417" s="276"/>
      <c r="AX417" s="276"/>
      <c r="AY417" s="276"/>
      <c r="AZ417" s="276"/>
      <c r="BA417" s="276"/>
      <c r="BB417" s="276"/>
      <c r="BC417" s="276"/>
      <c r="BD417" s="276"/>
      <c r="BE417" s="276"/>
      <c r="BF417" s="276"/>
      <c r="BG417" s="276"/>
      <c r="BH417" s="276"/>
    </row>
    <row r="418" spans="1:60" s="141" customFormat="1" ht="15" customHeight="1" x14ac:dyDescent="0.25">
      <c r="A418" s="1171" t="s">
        <v>1</v>
      </c>
      <c r="B418" s="1171"/>
      <c r="C418" s="1171"/>
      <c r="D418" s="1171"/>
      <c r="E418" s="1171"/>
      <c r="F418" s="1171"/>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76"/>
      <c r="AE418" s="276"/>
      <c r="AF418" s="276"/>
      <c r="AG418" s="276"/>
      <c r="AH418" s="276"/>
      <c r="AI418" s="276"/>
      <c r="AJ418" s="276"/>
      <c r="AK418" s="276"/>
      <c r="AL418" s="276"/>
      <c r="AM418" s="276"/>
      <c r="AN418" s="276"/>
      <c r="AO418" s="276"/>
      <c r="AP418" s="276"/>
      <c r="AQ418" s="276"/>
      <c r="AR418" s="276"/>
      <c r="AS418" s="276"/>
      <c r="AT418" s="276"/>
      <c r="AU418" s="276"/>
      <c r="AV418" s="276"/>
      <c r="AW418" s="276"/>
      <c r="AX418" s="276"/>
      <c r="AY418" s="276"/>
      <c r="AZ418" s="276"/>
      <c r="BA418" s="276"/>
      <c r="BB418" s="276"/>
      <c r="BC418" s="276"/>
      <c r="BD418" s="276"/>
      <c r="BE418" s="276"/>
      <c r="BF418" s="276"/>
      <c r="BG418" s="276"/>
      <c r="BH418" s="276"/>
    </row>
    <row r="419" spans="1:60" s="141" customFormat="1" ht="15" customHeight="1" x14ac:dyDescent="0.25">
      <c r="A419" s="1173" t="s">
        <v>16790</v>
      </c>
      <c r="B419" s="1173"/>
      <c r="C419" s="1173"/>
      <c r="D419" s="1173"/>
      <c r="E419" s="1173"/>
      <c r="F419" s="1173"/>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276"/>
      <c r="AF419" s="276"/>
      <c r="AG419" s="276"/>
      <c r="AH419" s="276"/>
      <c r="AI419" s="276"/>
      <c r="AJ419" s="276"/>
      <c r="AK419" s="276"/>
      <c r="AL419" s="276"/>
      <c r="AM419" s="276"/>
      <c r="AN419" s="276"/>
      <c r="AO419" s="276"/>
      <c r="AP419" s="276"/>
      <c r="AQ419" s="276"/>
      <c r="AR419" s="276"/>
      <c r="AS419" s="276"/>
      <c r="AT419" s="276"/>
      <c r="AU419" s="276"/>
      <c r="AV419" s="276"/>
      <c r="AW419" s="276"/>
      <c r="AX419" s="276"/>
      <c r="AY419" s="276"/>
      <c r="AZ419" s="276"/>
      <c r="BA419" s="276"/>
      <c r="BB419" s="276"/>
      <c r="BC419" s="276"/>
      <c r="BD419" s="276"/>
      <c r="BE419" s="276"/>
      <c r="BF419" s="276"/>
      <c r="BG419" s="276"/>
      <c r="BH419" s="276"/>
    </row>
    <row r="420" spans="1:60" s="141" customFormat="1" ht="15" customHeight="1" x14ac:dyDescent="0.25">
      <c r="A420" s="1173" t="s">
        <v>2</v>
      </c>
      <c r="B420" s="1173"/>
      <c r="C420" s="1173"/>
      <c r="D420" s="1173"/>
      <c r="E420" s="1173"/>
      <c r="F420" s="1173"/>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276"/>
      <c r="AF420" s="276"/>
      <c r="AG420" s="276"/>
      <c r="AH420" s="276"/>
      <c r="AI420" s="276"/>
      <c r="AJ420" s="276"/>
      <c r="AK420" s="276"/>
      <c r="AL420" s="276"/>
      <c r="AM420" s="276"/>
      <c r="AN420" s="276"/>
      <c r="AO420" s="276"/>
      <c r="AP420" s="276"/>
      <c r="AQ420" s="276"/>
      <c r="AR420" s="276"/>
      <c r="AS420" s="276"/>
      <c r="AT420" s="276"/>
      <c r="AU420" s="276"/>
      <c r="AV420" s="276"/>
      <c r="AW420" s="276"/>
      <c r="AX420" s="276"/>
      <c r="AY420" s="276"/>
      <c r="AZ420" s="276"/>
      <c r="BA420" s="276"/>
      <c r="BB420" s="276"/>
      <c r="BC420" s="276"/>
      <c r="BD420" s="276"/>
      <c r="BE420" s="276"/>
      <c r="BF420" s="276"/>
      <c r="BG420" s="276"/>
      <c r="BH420" s="276"/>
    </row>
    <row r="421" spans="1:60" s="141" customFormat="1" ht="15" customHeight="1" x14ac:dyDescent="0.25">
      <c r="A421" s="626"/>
      <c r="B421" s="627"/>
      <c r="C421" s="628"/>
      <c r="D421" s="629"/>
      <c r="E421" s="630"/>
      <c r="F421" s="631"/>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76"/>
      <c r="AE421" s="276"/>
      <c r="AF421" s="276"/>
      <c r="AG421" s="276"/>
      <c r="AH421" s="276"/>
      <c r="AI421" s="276"/>
      <c r="AJ421" s="276"/>
      <c r="AK421" s="276"/>
      <c r="AL421" s="276"/>
      <c r="AM421" s="276"/>
      <c r="AN421" s="276"/>
      <c r="AO421" s="276"/>
      <c r="AP421" s="276"/>
      <c r="AQ421" s="276"/>
      <c r="AR421" s="276"/>
      <c r="AS421" s="276"/>
      <c r="AT421" s="276"/>
      <c r="AU421" s="276"/>
      <c r="AV421" s="276"/>
      <c r="AW421" s="276"/>
      <c r="AX421" s="276"/>
      <c r="AY421" s="276"/>
      <c r="AZ421" s="276"/>
      <c r="BA421" s="276"/>
      <c r="BB421" s="276"/>
      <c r="BC421" s="276"/>
      <c r="BD421" s="276"/>
      <c r="BE421" s="276"/>
      <c r="BF421" s="276"/>
      <c r="BG421" s="276"/>
      <c r="BH421" s="276"/>
    </row>
    <row r="422" spans="1:60" s="141" customFormat="1" ht="15" customHeight="1" x14ac:dyDescent="0.2">
      <c r="A422" s="1309" t="s">
        <v>17</v>
      </c>
      <c r="B422" s="1309"/>
      <c r="C422" s="1309"/>
      <c r="D422" s="1309"/>
      <c r="E422" s="1309"/>
      <c r="F422" s="1309"/>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276"/>
      <c r="AF422" s="276"/>
      <c r="AG422" s="276"/>
      <c r="AH422" s="276"/>
      <c r="AI422" s="276"/>
      <c r="AJ422" s="276"/>
      <c r="AK422" s="276"/>
      <c r="AL422" s="276"/>
      <c r="AM422" s="276"/>
      <c r="AN422" s="276"/>
      <c r="AO422" s="276"/>
      <c r="AP422" s="276"/>
      <c r="AQ422" s="276"/>
      <c r="AR422" s="276"/>
      <c r="AS422" s="276"/>
      <c r="AT422" s="276"/>
      <c r="AU422" s="276"/>
      <c r="AV422" s="276"/>
      <c r="AW422" s="276"/>
      <c r="AX422" s="276"/>
      <c r="AY422" s="276"/>
      <c r="AZ422" s="276"/>
      <c r="BA422" s="276"/>
      <c r="BB422" s="276"/>
      <c r="BC422" s="276"/>
      <c r="BD422" s="276"/>
      <c r="BE422" s="276"/>
      <c r="BF422" s="276"/>
      <c r="BG422" s="276"/>
      <c r="BH422" s="276"/>
    </row>
    <row r="423" spans="1:60" s="141" customFormat="1" ht="15" customHeight="1" x14ac:dyDescent="0.2">
      <c r="A423" s="1309" t="s">
        <v>4</v>
      </c>
      <c r="B423" s="1309"/>
      <c r="C423" s="1309"/>
      <c r="D423" s="1309"/>
      <c r="E423" s="1309"/>
      <c r="F423" s="726">
        <v>44960817.359999999</v>
      </c>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76"/>
      <c r="AE423" s="276"/>
      <c r="AF423" s="276"/>
      <c r="AG423" s="276"/>
      <c r="AH423" s="276"/>
      <c r="AI423" s="276"/>
      <c r="AJ423" s="276"/>
      <c r="AK423" s="276"/>
      <c r="AL423" s="276"/>
      <c r="AM423" s="276"/>
      <c r="AN423" s="276"/>
      <c r="AO423" s="276"/>
      <c r="AP423" s="276"/>
      <c r="AQ423" s="276"/>
      <c r="AR423" s="276"/>
      <c r="AS423" s="276"/>
      <c r="AT423" s="276"/>
      <c r="AU423" s="276"/>
      <c r="AV423" s="276"/>
      <c r="AW423" s="276"/>
      <c r="AX423" s="276"/>
      <c r="AY423" s="276"/>
      <c r="AZ423" s="276"/>
      <c r="BA423" s="276"/>
      <c r="BB423" s="276"/>
      <c r="BC423" s="276"/>
      <c r="BD423" s="276"/>
      <c r="BE423" s="276"/>
      <c r="BF423" s="276"/>
      <c r="BG423" s="276"/>
      <c r="BH423" s="276"/>
    </row>
    <row r="424" spans="1:60" s="141" customFormat="1" ht="15" customHeight="1" x14ac:dyDescent="0.2">
      <c r="A424" s="1157" t="s">
        <v>5</v>
      </c>
      <c r="B424" s="1157" t="s">
        <v>6</v>
      </c>
      <c r="C424" s="1157" t="s">
        <v>18</v>
      </c>
      <c r="D424" s="1157" t="s">
        <v>8</v>
      </c>
      <c r="E424" s="1157" t="s">
        <v>9</v>
      </c>
      <c r="F424" s="1157" t="s">
        <v>6181</v>
      </c>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76"/>
      <c r="AE424" s="276"/>
      <c r="AF424" s="276"/>
      <c r="AG424" s="276"/>
      <c r="AH424" s="276"/>
      <c r="AI424" s="276"/>
      <c r="AJ424" s="276"/>
      <c r="AK424" s="276"/>
      <c r="AL424" s="276"/>
      <c r="AM424" s="276"/>
      <c r="AN424" s="276"/>
      <c r="AO424" s="276"/>
      <c r="AP424" s="276"/>
      <c r="AQ424" s="276"/>
      <c r="AR424" s="276"/>
      <c r="AS424" s="276"/>
      <c r="AT424" s="276"/>
      <c r="AU424" s="276"/>
      <c r="AV424" s="276"/>
      <c r="AW424" s="276"/>
      <c r="AX424" s="276"/>
      <c r="AY424" s="276"/>
      <c r="AZ424" s="276"/>
      <c r="BA424" s="276"/>
      <c r="BB424" s="276"/>
      <c r="BC424" s="276"/>
      <c r="BD424" s="276"/>
      <c r="BE424" s="276"/>
      <c r="BF424" s="276"/>
      <c r="BG424" s="276"/>
      <c r="BH424" s="276"/>
    </row>
    <row r="425" spans="1:60" s="141" customFormat="1" ht="15" customHeight="1" x14ac:dyDescent="0.2">
      <c r="A425" s="615"/>
      <c r="B425" s="359"/>
      <c r="C425" s="616" t="s">
        <v>387</v>
      </c>
      <c r="D425" s="715">
        <v>167398.22</v>
      </c>
      <c r="E425" s="447"/>
      <c r="F425" s="619">
        <f>F423+D425</f>
        <v>45128215.579999998</v>
      </c>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76"/>
      <c r="AE425" s="276"/>
      <c r="AF425" s="276"/>
      <c r="AG425" s="276"/>
      <c r="AH425" s="276"/>
      <c r="AI425" s="276"/>
      <c r="AJ425" s="276"/>
      <c r="AK425" s="276"/>
      <c r="AL425" s="276"/>
      <c r="AM425" s="276"/>
      <c r="AN425" s="276"/>
      <c r="AO425" s="276"/>
      <c r="AP425" s="276"/>
      <c r="AQ425" s="276"/>
      <c r="AR425" s="276"/>
      <c r="AS425" s="276"/>
      <c r="AT425" s="276"/>
      <c r="AU425" s="276"/>
      <c r="AV425" s="276"/>
      <c r="AW425" s="276"/>
      <c r="AX425" s="276"/>
      <c r="AY425" s="276"/>
      <c r="AZ425" s="276"/>
      <c r="BA425" s="276"/>
      <c r="BB425" s="276"/>
      <c r="BC425" s="276"/>
      <c r="BD425" s="276"/>
      <c r="BE425" s="276"/>
      <c r="BF425" s="276"/>
      <c r="BG425" s="276"/>
      <c r="BH425" s="276"/>
    </row>
    <row r="426" spans="1:60" s="141" customFormat="1" ht="15" customHeight="1" x14ac:dyDescent="0.2">
      <c r="A426" s="87"/>
      <c r="B426" s="1"/>
      <c r="C426" s="2" t="s">
        <v>19</v>
      </c>
      <c r="D426" s="716"/>
      <c r="E426" s="40"/>
      <c r="F426" s="619">
        <f>F425+D426</f>
        <v>45128215.579999998</v>
      </c>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76"/>
      <c r="AE426" s="276"/>
      <c r="AF426" s="276"/>
      <c r="AG426" s="276"/>
      <c r="AH426" s="276"/>
      <c r="AI426" s="276"/>
      <c r="AJ426" s="276"/>
      <c r="AK426" s="276"/>
      <c r="AL426" s="276"/>
      <c r="AM426" s="276"/>
      <c r="AN426" s="276"/>
      <c r="AO426" s="276"/>
      <c r="AP426" s="276"/>
      <c r="AQ426" s="276"/>
      <c r="AR426" s="276"/>
      <c r="AS426" s="276"/>
      <c r="AT426" s="276"/>
      <c r="AU426" s="276"/>
      <c r="AV426" s="276"/>
      <c r="AW426" s="276"/>
      <c r="AX426" s="276"/>
      <c r="AY426" s="276"/>
      <c r="AZ426" s="276"/>
      <c r="BA426" s="276"/>
      <c r="BB426" s="276"/>
      <c r="BC426" s="276"/>
      <c r="BD426" s="276"/>
      <c r="BE426" s="276"/>
      <c r="BF426" s="276"/>
      <c r="BG426" s="276"/>
      <c r="BH426" s="276"/>
    </row>
    <row r="427" spans="1:60" s="141" customFormat="1" ht="15" customHeight="1" x14ac:dyDescent="0.2">
      <c r="A427" s="87"/>
      <c r="B427" s="1"/>
      <c r="C427" s="2" t="s">
        <v>19</v>
      </c>
      <c r="D427" s="716"/>
      <c r="E427" s="40">
        <v>9407903.5800000001</v>
      </c>
      <c r="F427" s="619">
        <f>F426-E427</f>
        <v>35720312</v>
      </c>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76"/>
      <c r="AE427" s="276"/>
      <c r="AF427" s="276"/>
      <c r="AG427" s="276"/>
      <c r="AH427" s="276"/>
      <c r="AI427" s="276"/>
      <c r="AJ427" s="276"/>
      <c r="AK427" s="276"/>
      <c r="AL427" s="276"/>
      <c r="AM427" s="276"/>
      <c r="AN427" s="276"/>
      <c r="AO427" s="276"/>
      <c r="AP427" s="276"/>
      <c r="AQ427" s="276"/>
      <c r="AR427" s="276"/>
      <c r="AS427" s="276"/>
      <c r="AT427" s="276"/>
      <c r="AU427" s="276"/>
      <c r="AV427" s="276"/>
      <c r="AW427" s="276"/>
      <c r="AX427" s="276"/>
      <c r="AY427" s="276"/>
      <c r="AZ427" s="276"/>
      <c r="BA427" s="276"/>
      <c r="BB427" s="276"/>
      <c r="BC427" s="276"/>
      <c r="BD427" s="276"/>
      <c r="BE427" s="276"/>
      <c r="BF427" s="276"/>
      <c r="BG427" s="276"/>
      <c r="BH427" s="276"/>
    </row>
    <row r="428" spans="1:60" s="141" customFormat="1" ht="15" customHeight="1" x14ac:dyDescent="0.2">
      <c r="A428" s="87"/>
      <c r="B428" s="1"/>
      <c r="C428" s="2" t="s">
        <v>20</v>
      </c>
      <c r="D428" s="716"/>
      <c r="E428" s="717"/>
      <c r="F428" s="619">
        <f>F427+D428</f>
        <v>35720312</v>
      </c>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276"/>
      <c r="AF428" s="276"/>
      <c r="AG428" s="276"/>
      <c r="AH428" s="276"/>
      <c r="AI428" s="276"/>
      <c r="AJ428" s="276"/>
      <c r="AK428" s="276"/>
      <c r="AL428" s="276"/>
      <c r="AM428" s="276"/>
      <c r="AN428" s="276"/>
      <c r="AO428" s="276"/>
      <c r="AP428" s="276"/>
      <c r="AQ428" s="276"/>
      <c r="AR428" s="276"/>
      <c r="AS428" s="276"/>
      <c r="AT428" s="276"/>
      <c r="AU428" s="276"/>
      <c r="AV428" s="276"/>
      <c r="AW428" s="276"/>
      <c r="AX428" s="276"/>
      <c r="AY428" s="276"/>
      <c r="AZ428" s="276"/>
      <c r="BA428" s="276"/>
      <c r="BB428" s="276"/>
      <c r="BC428" s="276"/>
      <c r="BD428" s="276"/>
      <c r="BE428" s="276"/>
      <c r="BF428" s="276"/>
      <c r="BG428" s="276"/>
      <c r="BH428" s="276"/>
    </row>
    <row r="429" spans="1:60" s="141" customFormat="1" ht="15" customHeight="1" x14ac:dyDescent="0.2">
      <c r="A429" s="87"/>
      <c r="B429" s="1"/>
      <c r="C429" s="530" t="s">
        <v>2479</v>
      </c>
      <c r="D429" s="717"/>
      <c r="E429" s="717">
        <v>3732.77</v>
      </c>
      <c r="F429" s="619">
        <f>F428-E429</f>
        <v>35716579.229999997</v>
      </c>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76"/>
      <c r="AE429" s="276"/>
      <c r="AF429" s="276"/>
      <c r="AG429" s="276"/>
      <c r="AH429" s="276"/>
      <c r="AI429" s="276"/>
      <c r="AJ429" s="276"/>
      <c r="AK429" s="276"/>
      <c r="AL429" s="276"/>
      <c r="AM429" s="276"/>
      <c r="AN429" s="276"/>
      <c r="AO429" s="276"/>
      <c r="AP429" s="276"/>
      <c r="AQ429" s="276"/>
      <c r="AR429" s="276"/>
      <c r="AS429" s="276"/>
      <c r="AT429" s="276"/>
      <c r="AU429" s="276"/>
      <c r="AV429" s="276"/>
      <c r="AW429" s="276"/>
      <c r="AX429" s="276"/>
      <c r="AY429" s="276"/>
      <c r="AZ429" s="276"/>
      <c r="BA429" s="276"/>
      <c r="BB429" s="276"/>
      <c r="BC429" s="276"/>
      <c r="BD429" s="276"/>
      <c r="BE429" s="276"/>
      <c r="BF429" s="276"/>
      <c r="BG429" s="276"/>
      <c r="BH429" s="276"/>
    </row>
    <row r="430" spans="1:60" s="141" customFormat="1" ht="15" customHeight="1" x14ac:dyDescent="0.2">
      <c r="A430" s="87"/>
      <c r="B430" s="1"/>
      <c r="C430" s="2" t="s">
        <v>1090</v>
      </c>
      <c r="D430" s="717"/>
      <c r="E430" s="763">
        <v>1682.85</v>
      </c>
      <c r="F430" s="619">
        <f t="shared" ref="F430:F434" si="7">F429-E430</f>
        <v>35714896.379999995</v>
      </c>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76"/>
      <c r="AE430" s="276"/>
      <c r="AF430" s="276"/>
      <c r="AG430" s="276"/>
      <c r="AH430" s="276"/>
      <c r="AI430" s="276"/>
      <c r="AJ430" s="276"/>
      <c r="AK430" s="276"/>
      <c r="AL430" s="276"/>
      <c r="AM430" s="276"/>
      <c r="AN430" s="276"/>
      <c r="AO430" s="276"/>
      <c r="AP430" s="276"/>
      <c r="AQ430" s="276"/>
      <c r="AR430" s="276"/>
      <c r="AS430" s="276"/>
      <c r="AT430" s="276"/>
      <c r="AU430" s="276"/>
      <c r="AV430" s="276"/>
      <c r="AW430" s="276"/>
      <c r="AX430" s="276"/>
      <c r="AY430" s="276"/>
      <c r="AZ430" s="276"/>
      <c r="BA430" s="276"/>
      <c r="BB430" s="276"/>
      <c r="BC430" s="276"/>
      <c r="BD430" s="276"/>
      <c r="BE430" s="276"/>
      <c r="BF430" s="276"/>
      <c r="BG430" s="276"/>
      <c r="BH430" s="276"/>
    </row>
    <row r="431" spans="1:60" s="141" customFormat="1" ht="15" customHeight="1" x14ac:dyDescent="0.2">
      <c r="A431" s="87"/>
      <c r="B431" s="242"/>
      <c r="C431" s="2" t="s">
        <v>1083</v>
      </c>
      <c r="D431" s="62"/>
      <c r="E431" s="711">
        <v>500</v>
      </c>
      <c r="F431" s="619">
        <f t="shared" si="7"/>
        <v>35714396.379999995</v>
      </c>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276"/>
      <c r="AF431" s="276"/>
      <c r="AG431" s="276"/>
      <c r="AH431" s="276"/>
      <c r="AI431" s="276"/>
      <c r="AJ431" s="276"/>
      <c r="AK431" s="276"/>
      <c r="AL431" s="276"/>
      <c r="AM431" s="276"/>
      <c r="AN431" s="276"/>
      <c r="AO431" s="276"/>
      <c r="AP431" s="276"/>
      <c r="AQ431" s="276"/>
      <c r="AR431" s="276"/>
      <c r="AS431" s="276"/>
      <c r="AT431" s="276"/>
      <c r="AU431" s="276"/>
      <c r="AV431" s="276"/>
      <c r="AW431" s="276"/>
      <c r="AX431" s="276"/>
      <c r="AY431" s="276"/>
      <c r="AZ431" s="276"/>
      <c r="BA431" s="276"/>
      <c r="BB431" s="276"/>
      <c r="BC431" s="276"/>
      <c r="BD431" s="276"/>
      <c r="BE431" s="276"/>
      <c r="BF431" s="276"/>
      <c r="BG431" s="276"/>
      <c r="BH431" s="276"/>
    </row>
    <row r="432" spans="1:60" s="141" customFormat="1" ht="15" customHeight="1" x14ac:dyDescent="0.2">
      <c r="A432" s="87"/>
      <c r="B432" s="242"/>
      <c r="C432" s="2" t="s">
        <v>1358</v>
      </c>
      <c r="D432" s="62"/>
      <c r="E432" s="711">
        <v>175</v>
      </c>
      <c r="F432" s="619">
        <f t="shared" si="7"/>
        <v>35714221.379999995</v>
      </c>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276"/>
      <c r="AF432" s="276"/>
      <c r="AG432" s="276"/>
      <c r="AH432" s="276"/>
      <c r="AI432" s="276"/>
      <c r="AJ432" s="276"/>
      <c r="AK432" s="276"/>
      <c r="AL432" s="276"/>
      <c r="AM432" s="276"/>
      <c r="AN432" s="276"/>
      <c r="AO432" s="276"/>
      <c r="AP432" s="276"/>
      <c r="AQ432" s="276"/>
      <c r="AR432" s="276"/>
      <c r="AS432" s="276"/>
      <c r="AT432" s="276"/>
      <c r="AU432" s="276"/>
      <c r="AV432" s="276"/>
      <c r="AW432" s="276"/>
      <c r="AX432" s="276"/>
      <c r="AY432" s="276"/>
      <c r="AZ432" s="276"/>
      <c r="BA432" s="276"/>
      <c r="BB432" s="276"/>
      <c r="BC432" s="276"/>
      <c r="BD432" s="276"/>
      <c r="BE432" s="276"/>
      <c r="BF432" s="276"/>
      <c r="BG432" s="276"/>
      <c r="BH432" s="276"/>
    </row>
    <row r="433" spans="1:60" s="141" customFormat="1" ht="15" customHeight="1" x14ac:dyDescent="0.2">
      <c r="A433" s="134"/>
      <c r="B433" s="27"/>
      <c r="C433" s="538" t="s">
        <v>2484</v>
      </c>
      <c r="D433" s="95"/>
      <c r="E433" s="472">
        <v>175832.82</v>
      </c>
      <c r="F433" s="619">
        <f t="shared" si="7"/>
        <v>35538388.559999995</v>
      </c>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76"/>
      <c r="AE433" s="276"/>
      <c r="AF433" s="276"/>
      <c r="AG433" s="276"/>
      <c r="AH433" s="276"/>
      <c r="AI433" s="276"/>
      <c r="AJ433" s="276"/>
      <c r="AK433" s="276"/>
      <c r="AL433" s="276"/>
      <c r="AM433" s="276"/>
      <c r="AN433" s="276"/>
      <c r="AO433" s="276"/>
      <c r="AP433" s="276"/>
      <c r="AQ433" s="276"/>
      <c r="AR433" s="276"/>
      <c r="AS433" s="276"/>
      <c r="AT433" s="276"/>
      <c r="AU433" s="276"/>
      <c r="AV433" s="276"/>
      <c r="AW433" s="276"/>
      <c r="AX433" s="276"/>
      <c r="AY433" s="276"/>
      <c r="AZ433" s="276"/>
      <c r="BA433" s="276"/>
      <c r="BB433" s="276"/>
      <c r="BC433" s="276"/>
      <c r="BD433" s="276"/>
      <c r="BE433" s="276"/>
      <c r="BF433" s="276"/>
      <c r="BG433" s="276"/>
      <c r="BH433" s="276"/>
    </row>
    <row r="434" spans="1:60" s="141" customFormat="1" ht="54.75" customHeight="1" x14ac:dyDescent="0.2">
      <c r="A434" s="464">
        <v>44713</v>
      </c>
      <c r="B434" s="854">
        <v>104328</v>
      </c>
      <c r="C434" s="193" t="s">
        <v>16811</v>
      </c>
      <c r="D434" s="95"/>
      <c r="E434" s="42">
        <v>14253429.1</v>
      </c>
      <c r="F434" s="619">
        <f t="shared" si="7"/>
        <v>21284959.459999993</v>
      </c>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76"/>
      <c r="AE434" s="276"/>
      <c r="AF434" s="276"/>
      <c r="AG434" s="276"/>
      <c r="AH434" s="276"/>
      <c r="AI434" s="276"/>
      <c r="AJ434" s="276"/>
      <c r="AK434" s="276"/>
      <c r="AL434" s="276"/>
      <c r="AM434" s="276"/>
      <c r="AN434" s="276"/>
      <c r="AO434" s="276"/>
      <c r="AP434" s="276"/>
      <c r="AQ434" s="276"/>
      <c r="AR434" s="276"/>
      <c r="AS434" s="276"/>
      <c r="AT434" s="276"/>
      <c r="AU434" s="276"/>
      <c r="AV434" s="276"/>
      <c r="AW434" s="276"/>
      <c r="AX434" s="276"/>
      <c r="AY434" s="276"/>
      <c r="AZ434" s="276"/>
      <c r="BA434" s="276"/>
      <c r="BB434" s="276"/>
      <c r="BC434" s="276"/>
      <c r="BD434" s="276"/>
      <c r="BE434" s="276"/>
      <c r="BF434" s="276"/>
      <c r="BG434" s="276"/>
      <c r="BH434" s="276"/>
    </row>
    <row r="435" spans="1:60" s="141" customFormat="1" ht="33.75" customHeight="1" x14ac:dyDescent="0.2">
      <c r="A435" s="464">
        <v>44713</v>
      </c>
      <c r="B435" s="854">
        <v>104329</v>
      </c>
      <c r="C435" s="193" t="s">
        <v>16812</v>
      </c>
      <c r="D435" s="95"/>
      <c r="E435" s="42">
        <v>550317.03</v>
      </c>
      <c r="F435" s="619">
        <f>F434-E435</f>
        <v>20734642.429999992</v>
      </c>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76"/>
      <c r="AE435" s="276"/>
      <c r="AF435" s="276"/>
      <c r="AG435" s="276"/>
      <c r="AH435" s="276"/>
      <c r="AI435" s="276"/>
      <c r="AJ435" s="276"/>
      <c r="AK435" s="276"/>
      <c r="AL435" s="276"/>
      <c r="AM435" s="276"/>
      <c r="AN435" s="276"/>
      <c r="AO435" s="276"/>
      <c r="AP435" s="276"/>
      <c r="AQ435" s="276"/>
      <c r="AR435" s="276"/>
      <c r="AS435" s="276"/>
      <c r="AT435" s="276"/>
      <c r="AU435" s="276"/>
      <c r="AV435" s="276"/>
      <c r="AW435" s="276"/>
      <c r="AX435" s="276"/>
      <c r="AY435" s="276"/>
      <c r="AZ435" s="276"/>
      <c r="BA435" s="276"/>
      <c r="BB435" s="276"/>
      <c r="BC435" s="276"/>
      <c r="BD435" s="276"/>
      <c r="BE435" s="276"/>
      <c r="BF435" s="276"/>
      <c r="BG435" s="276"/>
      <c r="BH435" s="276"/>
    </row>
    <row r="436" spans="1:60" s="141" customFormat="1" ht="55.5" customHeight="1" x14ac:dyDescent="0.2">
      <c r="A436" s="464">
        <v>44713</v>
      </c>
      <c r="B436" s="854">
        <v>104330</v>
      </c>
      <c r="C436" s="193" t="s">
        <v>16813</v>
      </c>
      <c r="D436" s="95"/>
      <c r="E436" s="42">
        <v>182572.36</v>
      </c>
      <c r="F436" s="619">
        <f t="shared" ref="F436:F445" si="8">F435-E436</f>
        <v>20552070.069999993</v>
      </c>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76"/>
      <c r="AE436" s="276"/>
      <c r="AF436" s="276"/>
      <c r="AG436" s="276"/>
      <c r="AH436" s="276"/>
      <c r="AI436" s="276"/>
      <c r="AJ436" s="276"/>
      <c r="AK436" s="276"/>
      <c r="AL436" s="276"/>
      <c r="AM436" s="276"/>
      <c r="AN436" s="276"/>
      <c r="AO436" s="276"/>
      <c r="AP436" s="276"/>
      <c r="AQ436" s="276"/>
      <c r="AR436" s="276"/>
      <c r="AS436" s="276"/>
      <c r="AT436" s="276"/>
      <c r="AU436" s="276"/>
      <c r="AV436" s="276"/>
      <c r="AW436" s="276"/>
      <c r="AX436" s="276"/>
      <c r="AY436" s="276"/>
      <c r="AZ436" s="276"/>
      <c r="BA436" s="276"/>
      <c r="BB436" s="276"/>
      <c r="BC436" s="276"/>
      <c r="BD436" s="276"/>
      <c r="BE436" s="276"/>
      <c r="BF436" s="276"/>
      <c r="BG436" s="276"/>
      <c r="BH436" s="276"/>
    </row>
    <row r="437" spans="1:60" s="141" customFormat="1" ht="33.75" customHeight="1" x14ac:dyDescent="0.2">
      <c r="A437" s="464">
        <v>44713</v>
      </c>
      <c r="B437" s="854">
        <v>104331</v>
      </c>
      <c r="C437" s="193" t="s">
        <v>16814</v>
      </c>
      <c r="D437" s="95"/>
      <c r="E437" s="42">
        <v>165176.92000000001</v>
      </c>
      <c r="F437" s="619">
        <f t="shared" si="8"/>
        <v>20386893.149999991</v>
      </c>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76"/>
      <c r="AE437" s="276"/>
      <c r="AF437" s="276"/>
      <c r="AG437" s="276"/>
      <c r="AH437" s="276"/>
      <c r="AI437" s="276"/>
      <c r="AJ437" s="276"/>
      <c r="AK437" s="276"/>
      <c r="AL437" s="276"/>
      <c r="AM437" s="276"/>
      <c r="AN437" s="276"/>
      <c r="AO437" s="276"/>
      <c r="AP437" s="276"/>
      <c r="AQ437" s="276"/>
      <c r="AR437" s="276"/>
      <c r="AS437" s="276"/>
      <c r="AT437" s="276"/>
      <c r="AU437" s="276"/>
      <c r="AV437" s="276"/>
      <c r="AW437" s="276"/>
      <c r="AX437" s="276"/>
      <c r="AY437" s="276"/>
      <c r="AZ437" s="276"/>
      <c r="BA437" s="276"/>
      <c r="BB437" s="276"/>
      <c r="BC437" s="276"/>
      <c r="BD437" s="276"/>
      <c r="BE437" s="276"/>
      <c r="BF437" s="276"/>
      <c r="BG437" s="276"/>
      <c r="BH437" s="276"/>
    </row>
    <row r="438" spans="1:60" s="141" customFormat="1" ht="62.25" customHeight="1" x14ac:dyDescent="0.2">
      <c r="A438" s="464">
        <v>44713</v>
      </c>
      <c r="B438" s="854">
        <v>104332</v>
      </c>
      <c r="C438" s="193" t="s">
        <v>16815</v>
      </c>
      <c r="D438" s="95"/>
      <c r="E438" s="42">
        <v>170600</v>
      </c>
      <c r="F438" s="619">
        <f t="shared" si="8"/>
        <v>20216293.149999991</v>
      </c>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s="276"/>
      <c r="AG438" s="276"/>
      <c r="AH438" s="276"/>
      <c r="AI438" s="276"/>
      <c r="AJ438" s="276"/>
      <c r="AK438" s="276"/>
      <c r="AL438" s="276"/>
      <c r="AM438" s="276"/>
      <c r="AN438" s="276"/>
      <c r="AO438" s="276"/>
      <c r="AP438" s="276"/>
      <c r="AQ438" s="276"/>
      <c r="AR438" s="276"/>
      <c r="AS438" s="276"/>
      <c r="AT438" s="276"/>
      <c r="AU438" s="276"/>
      <c r="AV438" s="276"/>
      <c r="AW438" s="276"/>
      <c r="AX438" s="276"/>
      <c r="AY438" s="276"/>
      <c r="AZ438" s="276"/>
      <c r="BA438" s="276"/>
      <c r="BB438" s="276"/>
      <c r="BC438" s="276"/>
      <c r="BD438" s="276"/>
      <c r="BE438" s="276"/>
      <c r="BF438" s="276"/>
      <c r="BG438" s="276"/>
      <c r="BH438" s="276"/>
    </row>
    <row r="439" spans="1:60" s="141" customFormat="1" ht="27.75" customHeight="1" x14ac:dyDescent="0.2">
      <c r="A439" s="464">
        <v>44713</v>
      </c>
      <c r="B439" s="854">
        <v>104333</v>
      </c>
      <c r="C439" s="193" t="s">
        <v>16808</v>
      </c>
      <c r="D439" s="95"/>
      <c r="E439" s="42">
        <v>4000</v>
      </c>
      <c r="F439" s="619">
        <f t="shared" si="8"/>
        <v>20212293.149999991</v>
      </c>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76"/>
      <c r="AE439" s="276"/>
      <c r="AF439" s="276"/>
      <c r="AG439" s="276"/>
      <c r="AH439" s="276"/>
      <c r="AI439" s="276"/>
      <c r="AJ439" s="276"/>
      <c r="AK439" s="276"/>
      <c r="AL439" s="276"/>
      <c r="AM439" s="276"/>
      <c r="AN439" s="276"/>
      <c r="AO439" s="276"/>
      <c r="AP439" s="276"/>
      <c r="AQ439" s="276"/>
      <c r="AR439" s="276"/>
      <c r="AS439" s="276"/>
      <c r="AT439" s="276"/>
      <c r="AU439" s="276"/>
      <c r="AV439" s="276"/>
      <c r="AW439" s="276"/>
      <c r="AX439" s="276"/>
      <c r="AY439" s="276"/>
      <c r="AZ439" s="276"/>
      <c r="BA439" s="276"/>
      <c r="BB439" s="276"/>
      <c r="BC439" s="276"/>
      <c r="BD439" s="276"/>
      <c r="BE439" s="276"/>
      <c r="BF439" s="276"/>
      <c r="BG439" s="276"/>
      <c r="BH439" s="276"/>
    </row>
    <row r="440" spans="1:60" s="141" customFormat="1" ht="29.25" customHeight="1" x14ac:dyDescent="0.2">
      <c r="A440" s="464">
        <v>44713</v>
      </c>
      <c r="B440" s="854">
        <v>104334</v>
      </c>
      <c r="C440" s="193" t="s">
        <v>16809</v>
      </c>
      <c r="D440" s="95"/>
      <c r="E440" s="42">
        <v>3500</v>
      </c>
      <c r="F440" s="619">
        <f t="shared" si="8"/>
        <v>20208793.149999991</v>
      </c>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276"/>
      <c r="AF440" s="276"/>
      <c r="AG440" s="276"/>
      <c r="AH440" s="276"/>
      <c r="AI440" s="276"/>
      <c r="AJ440" s="276"/>
      <c r="AK440" s="276"/>
      <c r="AL440" s="276"/>
      <c r="AM440" s="276"/>
      <c r="AN440" s="276"/>
      <c r="AO440" s="276"/>
      <c r="AP440" s="276"/>
      <c r="AQ440" s="276"/>
      <c r="AR440" s="276"/>
      <c r="AS440" s="276"/>
      <c r="AT440" s="276"/>
      <c r="AU440" s="276"/>
      <c r="AV440" s="276"/>
      <c r="AW440" s="276"/>
      <c r="AX440" s="276"/>
      <c r="AY440" s="276"/>
      <c r="AZ440" s="276"/>
      <c r="BA440" s="276"/>
      <c r="BB440" s="276"/>
      <c r="BC440" s="276"/>
      <c r="BD440" s="276"/>
      <c r="BE440" s="276"/>
      <c r="BF440" s="276"/>
      <c r="BG440" s="276"/>
      <c r="BH440" s="276"/>
    </row>
    <row r="441" spans="1:60" s="141" customFormat="1" ht="28.5" customHeight="1" x14ac:dyDescent="0.2">
      <c r="A441" s="464">
        <v>44713</v>
      </c>
      <c r="B441" s="854">
        <v>104335</v>
      </c>
      <c r="C441" s="193" t="s">
        <v>16810</v>
      </c>
      <c r="D441" s="95"/>
      <c r="E441" s="42">
        <v>1582.91</v>
      </c>
      <c r="F441" s="619">
        <f t="shared" si="8"/>
        <v>20207210.239999991</v>
      </c>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6"/>
      <c r="AF441" s="276"/>
      <c r="AG441" s="276"/>
      <c r="AH441" s="276"/>
      <c r="AI441" s="276"/>
      <c r="AJ441" s="276"/>
      <c r="AK441" s="276"/>
      <c r="AL441" s="276"/>
      <c r="AM441" s="276"/>
      <c r="AN441" s="276"/>
      <c r="AO441" s="276"/>
      <c r="AP441" s="276"/>
      <c r="AQ441" s="276"/>
      <c r="AR441" s="276"/>
      <c r="AS441" s="276"/>
      <c r="AT441" s="276"/>
      <c r="AU441" s="276"/>
      <c r="AV441" s="276"/>
      <c r="AW441" s="276"/>
      <c r="AX441" s="276"/>
      <c r="AY441" s="276"/>
      <c r="AZ441" s="276"/>
      <c r="BA441" s="276"/>
      <c r="BB441" s="276"/>
      <c r="BC441" s="276"/>
      <c r="BD441" s="276"/>
      <c r="BE441" s="276"/>
      <c r="BF441" s="276"/>
      <c r="BG441" s="276"/>
      <c r="BH441" s="276"/>
    </row>
    <row r="442" spans="1:60" s="141" customFormat="1" ht="33" customHeight="1" x14ac:dyDescent="0.2">
      <c r="A442" s="464">
        <v>44713</v>
      </c>
      <c r="B442" s="854">
        <v>104336</v>
      </c>
      <c r="C442" s="193" t="s">
        <v>16816</v>
      </c>
      <c r="D442" s="95"/>
      <c r="E442" s="42">
        <v>59415.19</v>
      </c>
      <c r="F442" s="619">
        <f t="shared" si="8"/>
        <v>20147795.04999999</v>
      </c>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276"/>
      <c r="AF442" s="276"/>
      <c r="AG442" s="276"/>
      <c r="AH442" s="276"/>
      <c r="AI442" s="276"/>
      <c r="AJ442" s="276"/>
      <c r="AK442" s="276"/>
      <c r="AL442" s="276"/>
      <c r="AM442" s="276"/>
      <c r="AN442" s="276"/>
      <c r="AO442" s="276"/>
      <c r="AP442" s="276"/>
      <c r="AQ442" s="276"/>
      <c r="AR442" s="276"/>
      <c r="AS442" s="276"/>
      <c r="AT442" s="276"/>
      <c r="AU442" s="276"/>
      <c r="AV442" s="276"/>
      <c r="AW442" s="276"/>
      <c r="AX442" s="276"/>
      <c r="AY442" s="276"/>
      <c r="AZ442" s="276"/>
      <c r="BA442" s="276"/>
      <c r="BB442" s="276"/>
      <c r="BC442" s="276"/>
      <c r="BD442" s="276"/>
      <c r="BE442" s="276"/>
      <c r="BF442" s="276"/>
      <c r="BG442" s="276"/>
      <c r="BH442" s="276"/>
    </row>
    <row r="443" spans="1:60" s="141" customFormat="1" ht="30" customHeight="1" x14ac:dyDescent="0.2">
      <c r="A443" s="464">
        <v>44714</v>
      </c>
      <c r="B443" s="5" t="s">
        <v>16818</v>
      </c>
      <c r="C443" s="193" t="s">
        <v>16817</v>
      </c>
      <c r="D443" s="95"/>
      <c r="E443" s="42">
        <v>1582.91</v>
      </c>
      <c r="F443" s="619">
        <f t="shared" si="8"/>
        <v>20146212.139999989</v>
      </c>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76"/>
      <c r="AE443" s="276"/>
      <c r="AF443" s="276"/>
      <c r="AG443" s="276"/>
      <c r="AH443" s="276"/>
      <c r="AI443" s="276"/>
      <c r="AJ443" s="276"/>
      <c r="AK443" s="276"/>
      <c r="AL443" s="276"/>
      <c r="AM443" s="276"/>
      <c r="AN443" s="276"/>
      <c r="AO443" s="276"/>
      <c r="AP443" s="276"/>
      <c r="AQ443" s="276"/>
      <c r="AR443" s="276"/>
      <c r="AS443" s="276"/>
      <c r="AT443" s="276"/>
      <c r="AU443" s="276"/>
      <c r="AV443" s="276"/>
      <c r="AW443" s="276"/>
      <c r="AX443" s="276"/>
      <c r="AY443" s="276"/>
      <c r="AZ443" s="276"/>
      <c r="BA443" s="276"/>
      <c r="BB443" s="276"/>
      <c r="BC443" s="276"/>
      <c r="BD443" s="276"/>
      <c r="BE443" s="276"/>
      <c r="BF443" s="276"/>
      <c r="BG443" s="276"/>
      <c r="BH443" s="276"/>
    </row>
    <row r="444" spans="1:60" s="141" customFormat="1" ht="28.5" customHeight="1" x14ac:dyDescent="0.2">
      <c r="A444" s="464">
        <v>44732</v>
      </c>
      <c r="B444" s="5" t="s">
        <v>17128</v>
      </c>
      <c r="C444" s="193" t="s">
        <v>17129</v>
      </c>
      <c r="D444" s="95"/>
      <c r="E444" s="42">
        <v>432020.62</v>
      </c>
      <c r="F444" s="619">
        <f t="shared" si="8"/>
        <v>19714191.519999988</v>
      </c>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76"/>
      <c r="AE444" s="276"/>
      <c r="AF444" s="276"/>
      <c r="AG444" s="276"/>
      <c r="AH444" s="276"/>
      <c r="AI444" s="276"/>
      <c r="AJ444" s="276"/>
      <c r="AK444" s="276"/>
      <c r="AL444" s="276"/>
      <c r="AM444" s="276"/>
      <c r="AN444" s="276"/>
      <c r="AO444" s="276"/>
      <c r="AP444" s="276"/>
      <c r="AQ444" s="276"/>
      <c r="AR444" s="276"/>
      <c r="AS444" s="276"/>
      <c r="AT444" s="276"/>
      <c r="AU444" s="276"/>
      <c r="AV444" s="276"/>
      <c r="AW444" s="276"/>
      <c r="AX444" s="276"/>
      <c r="AY444" s="276"/>
      <c r="AZ444" s="276"/>
      <c r="BA444" s="276"/>
      <c r="BB444" s="276"/>
      <c r="BC444" s="276"/>
      <c r="BD444" s="276"/>
      <c r="BE444" s="276"/>
      <c r="BF444" s="276"/>
      <c r="BG444" s="276"/>
      <c r="BH444" s="276"/>
    </row>
    <row r="445" spans="1:60" s="14" customFormat="1" ht="27.75" customHeight="1" x14ac:dyDescent="0.2">
      <c r="A445" s="464">
        <v>44680</v>
      </c>
      <c r="B445" s="5" t="s">
        <v>17364</v>
      </c>
      <c r="C445" s="193" t="s">
        <v>17365</v>
      </c>
      <c r="D445" s="95"/>
      <c r="E445" s="42">
        <v>136029.98000000001</v>
      </c>
      <c r="F445" s="619">
        <f t="shared" si="8"/>
        <v>19578161.539999988</v>
      </c>
    </row>
    <row r="446" spans="1:60" s="14" customFormat="1" ht="12" customHeight="1" x14ac:dyDescent="0.2">
      <c r="A446" s="871"/>
      <c r="B446" s="28"/>
      <c r="C446" s="35"/>
      <c r="D446" s="121"/>
      <c r="E446" s="32"/>
      <c r="F446" s="620"/>
    </row>
    <row r="447" spans="1:60" s="14" customFormat="1" ht="12" customHeight="1" x14ac:dyDescent="0.2">
      <c r="A447" s="871"/>
      <c r="B447" s="28"/>
      <c r="C447" s="35"/>
      <c r="D447" s="121"/>
      <c r="E447" s="32"/>
      <c r="F447" s="620"/>
    </row>
    <row r="448" spans="1:60" s="14" customFormat="1" ht="12" customHeight="1" x14ac:dyDescent="0.2">
      <c r="A448" s="871"/>
      <c r="B448" s="28"/>
      <c r="C448" s="35"/>
      <c r="D448" s="121"/>
      <c r="E448" s="32"/>
      <c r="F448" s="620"/>
    </row>
    <row r="449" spans="1:6" s="14" customFormat="1" ht="12" customHeight="1" x14ac:dyDescent="0.2">
      <c r="A449" s="871"/>
      <c r="B449" s="28"/>
      <c r="C449" s="35"/>
      <c r="D449" s="121"/>
      <c r="E449" s="32"/>
      <c r="F449" s="620"/>
    </row>
    <row r="450" spans="1:6" s="14" customFormat="1" ht="12" customHeight="1" x14ac:dyDescent="0.2">
      <c r="A450" s="871"/>
      <c r="B450" s="28"/>
      <c r="C450" s="35"/>
      <c r="D450" s="121"/>
      <c r="E450" s="32"/>
      <c r="F450" s="620"/>
    </row>
    <row r="451" spans="1:6" s="14" customFormat="1" ht="12" customHeight="1" x14ac:dyDescent="0.2">
      <c r="A451" s="871"/>
      <c r="B451" s="28"/>
      <c r="C451" s="35"/>
      <c r="D451" s="121"/>
      <c r="E451" s="32"/>
      <c r="F451" s="620"/>
    </row>
    <row r="452" spans="1:6" s="14" customFormat="1" ht="12" customHeight="1" x14ac:dyDescent="0.2">
      <c r="A452" s="871"/>
      <c r="B452" s="28"/>
      <c r="C452" s="35"/>
      <c r="D452" s="121"/>
      <c r="E452" s="32"/>
      <c r="F452" s="620"/>
    </row>
    <row r="453" spans="1:6" s="14" customFormat="1" ht="12" customHeight="1" x14ac:dyDescent="0.2">
      <c r="A453" s="871"/>
      <c r="B453" s="28"/>
      <c r="C453" s="35"/>
      <c r="D453" s="121"/>
      <c r="E453" s="32"/>
      <c r="F453" s="620"/>
    </row>
    <row r="454" spans="1:6" s="14" customFormat="1" ht="12" customHeight="1" x14ac:dyDescent="0.2">
      <c r="A454" s="871"/>
      <c r="B454" s="28"/>
      <c r="C454" s="35"/>
      <c r="D454" s="121"/>
      <c r="E454" s="32"/>
      <c r="F454" s="620"/>
    </row>
    <row r="455" spans="1:6" s="14" customFormat="1" ht="12" customHeight="1" x14ac:dyDescent="0.2">
      <c r="A455" s="871"/>
      <c r="B455" s="28"/>
      <c r="C455" s="35"/>
      <c r="D455" s="121"/>
      <c r="E455" s="32"/>
      <c r="F455" s="620"/>
    </row>
    <row r="456" spans="1:6" s="14" customFormat="1" ht="12" customHeight="1" x14ac:dyDescent="0.2">
      <c r="A456" s="871"/>
      <c r="B456" s="28"/>
      <c r="C456" s="35"/>
      <c r="D456" s="121"/>
      <c r="E456" s="32"/>
      <c r="F456" s="620"/>
    </row>
    <row r="457" spans="1:6" s="14" customFormat="1" ht="12" customHeight="1" x14ac:dyDescent="0.2">
      <c r="A457" s="871"/>
      <c r="B457" s="28"/>
      <c r="C457" s="35"/>
      <c r="D457" s="121"/>
      <c r="E457" s="32"/>
      <c r="F457" s="620"/>
    </row>
    <row r="458" spans="1:6" s="14" customFormat="1" ht="12" customHeight="1" x14ac:dyDescent="0.2">
      <c r="A458" s="871"/>
      <c r="B458" s="28"/>
      <c r="C458" s="35"/>
      <c r="D458" s="121"/>
      <c r="E458" s="32"/>
      <c r="F458" s="620"/>
    </row>
    <row r="459" spans="1:6" s="14" customFormat="1" ht="12" customHeight="1" x14ac:dyDescent="0.2">
      <c r="A459" s="871"/>
      <c r="B459" s="28"/>
      <c r="C459" s="35"/>
      <c r="D459" s="121"/>
      <c r="E459" s="32"/>
      <c r="F459" s="620"/>
    </row>
    <row r="460" spans="1:6" s="14" customFormat="1" ht="12" customHeight="1" x14ac:dyDescent="0.2">
      <c r="A460" s="871"/>
      <c r="B460" s="28"/>
      <c r="C460" s="35"/>
      <c r="D460" s="121"/>
      <c r="E460" s="32"/>
      <c r="F460" s="620"/>
    </row>
    <row r="461" spans="1:6" s="14" customFormat="1" ht="12" customHeight="1" x14ac:dyDescent="0.2">
      <c r="A461" s="871"/>
      <c r="B461" s="28"/>
      <c r="C461" s="35"/>
      <c r="D461" s="121"/>
      <c r="E461" s="32"/>
      <c r="F461" s="620"/>
    </row>
    <row r="462" spans="1:6" s="14" customFormat="1" ht="12" customHeight="1" x14ac:dyDescent="0.2">
      <c r="A462" s="871"/>
      <c r="B462" s="28"/>
      <c r="C462" s="35"/>
      <c r="D462" s="121"/>
      <c r="E462" s="32"/>
      <c r="F462" s="620"/>
    </row>
    <row r="463" spans="1:6" s="14" customFormat="1" ht="12" customHeight="1" x14ac:dyDescent="0.2">
      <c r="A463" s="871"/>
      <c r="B463" s="28"/>
      <c r="C463" s="35"/>
      <c r="D463" s="121"/>
      <c r="E463" s="32"/>
      <c r="F463" s="620"/>
    </row>
    <row r="464" spans="1:6" s="14" customFormat="1" ht="12" customHeight="1" x14ac:dyDescent="0.2">
      <c r="A464" s="871"/>
      <c r="B464" s="28"/>
      <c r="C464" s="35"/>
      <c r="D464" s="121"/>
      <c r="E464" s="32"/>
      <c r="F464" s="620"/>
    </row>
    <row r="465" spans="1:60" s="14" customFormat="1" ht="12" customHeight="1" x14ac:dyDescent="0.2">
      <c r="A465" s="871"/>
      <c r="B465" s="28"/>
      <c r="C465" s="35"/>
      <c r="D465" s="121"/>
      <c r="E465" s="32"/>
      <c r="F465" s="620"/>
    </row>
    <row r="466" spans="1:60" s="14" customFormat="1" ht="12" customHeight="1" x14ac:dyDescent="0.2">
      <c r="A466" s="871"/>
      <c r="B466" s="28"/>
      <c r="C466" s="35"/>
      <c r="D466" s="121"/>
      <c r="E466" s="32"/>
      <c r="F466" s="620"/>
    </row>
    <row r="467" spans="1:60" s="628" customFormat="1" ht="12" customHeight="1" x14ac:dyDescent="0.25">
      <c r="A467" s="871"/>
      <c r="B467" s="28"/>
      <c r="C467" s="35"/>
      <c r="D467" s="121"/>
      <c r="E467" s="32"/>
      <c r="F467" s="620"/>
      <c r="G467" s="743"/>
      <c r="H467" s="743"/>
      <c r="I467" s="743"/>
      <c r="J467" s="743"/>
      <c r="K467" s="743"/>
      <c r="L467" s="743"/>
      <c r="M467" s="743"/>
      <c r="N467" s="743"/>
      <c r="O467" s="743"/>
      <c r="P467" s="743"/>
      <c r="Q467" s="743"/>
      <c r="R467" s="743"/>
      <c r="S467" s="743"/>
      <c r="T467" s="743"/>
      <c r="U467" s="743"/>
      <c r="V467" s="743"/>
      <c r="W467" s="743"/>
      <c r="X467" s="743"/>
      <c r="Y467" s="743"/>
      <c r="Z467" s="743"/>
      <c r="AA467" s="743"/>
      <c r="AB467" s="743"/>
      <c r="AC467" s="743"/>
      <c r="AD467" s="743"/>
      <c r="AE467" s="743"/>
      <c r="AF467" s="743"/>
      <c r="AG467" s="743"/>
      <c r="AH467" s="743"/>
      <c r="AI467" s="743"/>
      <c r="AJ467" s="743"/>
      <c r="AK467" s="743"/>
      <c r="AL467" s="743"/>
      <c r="AM467" s="743"/>
      <c r="AN467" s="743"/>
      <c r="AO467" s="743"/>
      <c r="AP467" s="743"/>
      <c r="AQ467" s="743"/>
      <c r="AR467" s="743"/>
      <c r="AS467" s="743"/>
      <c r="AT467" s="743"/>
      <c r="AU467" s="743"/>
      <c r="AV467" s="743"/>
      <c r="AW467" s="743"/>
      <c r="AX467" s="743"/>
      <c r="AY467" s="743"/>
      <c r="AZ467" s="743"/>
      <c r="BA467" s="743"/>
      <c r="BB467" s="743"/>
      <c r="BC467" s="743"/>
      <c r="BD467" s="743"/>
      <c r="BE467" s="743"/>
      <c r="BF467" s="743"/>
      <c r="BG467" s="743"/>
      <c r="BH467" s="743"/>
    </row>
    <row r="468" spans="1:60" s="628" customFormat="1" ht="12" customHeight="1" x14ac:dyDescent="0.25">
      <c r="A468" s="871"/>
      <c r="B468" s="28"/>
      <c r="C468" s="35"/>
      <c r="D468" s="121"/>
      <c r="E468" s="32"/>
      <c r="F468" s="620"/>
      <c r="G468" s="743"/>
      <c r="H468" s="743"/>
      <c r="I468" s="743"/>
      <c r="J468" s="743"/>
      <c r="K468" s="743"/>
      <c r="L468" s="743"/>
      <c r="M468" s="743"/>
      <c r="N468" s="743"/>
      <c r="O468" s="743"/>
      <c r="P468" s="743"/>
      <c r="Q468" s="743"/>
      <c r="R468" s="743"/>
      <c r="S468" s="743"/>
      <c r="T468" s="743"/>
      <c r="U468" s="743"/>
      <c r="V468" s="743"/>
      <c r="W468" s="743"/>
      <c r="X468" s="743"/>
      <c r="Y468" s="743"/>
      <c r="Z468" s="743"/>
      <c r="AA468" s="743"/>
      <c r="AB468" s="743"/>
      <c r="AC468" s="743"/>
      <c r="AD468" s="743"/>
      <c r="AE468" s="743"/>
      <c r="AF468" s="743"/>
      <c r="AG468" s="743"/>
      <c r="AH468" s="743"/>
      <c r="AI468" s="743"/>
      <c r="AJ468" s="743"/>
      <c r="AK468" s="743"/>
      <c r="AL468" s="743"/>
      <c r="AM468" s="743"/>
      <c r="AN468" s="743"/>
      <c r="AO468" s="743"/>
      <c r="AP468" s="743"/>
      <c r="AQ468" s="743"/>
      <c r="AR468" s="743"/>
      <c r="AS468" s="743"/>
      <c r="AT468" s="743"/>
      <c r="AU468" s="743"/>
      <c r="AV468" s="743"/>
      <c r="AW468" s="743"/>
      <c r="AX468" s="743"/>
      <c r="AY468" s="743"/>
      <c r="AZ468" s="743"/>
      <c r="BA468" s="743"/>
      <c r="BB468" s="743"/>
      <c r="BC468" s="743"/>
      <c r="BD468" s="743"/>
      <c r="BE468" s="743"/>
      <c r="BF468" s="743"/>
      <c r="BG468" s="743"/>
      <c r="BH468" s="743"/>
    </row>
    <row r="469" spans="1:60" s="628" customFormat="1" ht="15.75" customHeight="1" x14ac:dyDescent="0.25">
      <c r="A469" s="10"/>
      <c r="B469" s="1050"/>
      <c r="C469" s="35"/>
      <c r="D469" s="121"/>
      <c r="E469" s="32"/>
      <c r="F469" s="620"/>
      <c r="G469" s="743"/>
      <c r="H469" s="743"/>
      <c r="I469" s="743"/>
      <c r="J469" s="743"/>
      <c r="K469" s="743"/>
      <c r="L469" s="743"/>
      <c r="M469" s="743"/>
      <c r="N469" s="743"/>
      <c r="O469" s="743"/>
      <c r="P469" s="743"/>
      <c r="Q469" s="743"/>
      <c r="R469" s="743"/>
      <c r="S469" s="743"/>
      <c r="T469" s="743"/>
      <c r="U469" s="743"/>
      <c r="V469" s="743"/>
      <c r="W469" s="743"/>
      <c r="X469" s="743"/>
      <c r="Y469" s="743"/>
      <c r="Z469" s="743"/>
      <c r="AA469" s="743"/>
      <c r="AB469" s="743"/>
      <c r="AC469" s="743"/>
      <c r="AD469" s="743"/>
      <c r="AE469" s="743"/>
      <c r="AF469" s="743"/>
      <c r="AG469" s="743"/>
      <c r="AH469" s="743"/>
      <c r="AI469" s="743"/>
      <c r="AJ469" s="743"/>
      <c r="AK469" s="743"/>
      <c r="AL469" s="743"/>
      <c r="AM469" s="743"/>
      <c r="AN469" s="743"/>
      <c r="AO469" s="743"/>
      <c r="AP469" s="743"/>
      <c r="AQ469" s="743"/>
      <c r="AR469" s="743"/>
      <c r="AS469" s="743"/>
      <c r="AT469" s="743"/>
      <c r="AU469" s="743"/>
      <c r="AV469" s="743"/>
      <c r="AW469" s="743"/>
      <c r="AX469" s="743"/>
      <c r="AY469" s="743"/>
      <c r="AZ469" s="743"/>
      <c r="BA469" s="743"/>
      <c r="BB469" s="743"/>
      <c r="BC469" s="743"/>
      <c r="BD469" s="743"/>
      <c r="BE469" s="743"/>
      <c r="BF469" s="743"/>
      <c r="BG469" s="743"/>
      <c r="BH469" s="743"/>
    </row>
    <row r="470" spans="1:60" s="628" customFormat="1" ht="15" customHeight="1" x14ac:dyDescent="0.25">
      <c r="A470" s="1171" t="s">
        <v>0</v>
      </c>
      <c r="B470" s="1171"/>
      <c r="C470" s="1171"/>
      <c r="D470" s="1171"/>
      <c r="E470" s="1171"/>
      <c r="F470" s="1171"/>
      <c r="G470" s="743"/>
      <c r="H470" s="743"/>
      <c r="I470" s="743"/>
      <c r="J470" s="743"/>
      <c r="K470" s="743"/>
      <c r="L470" s="743"/>
      <c r="M470" s="743"/>
      <c r="N470" s="743"/>
      <c r="O470" s="743"/>
      <c r="P470" s="743"/>
      <c r="Q470" s="743"/>
      <c r="R470" s="743"/>
      <c r="S470" s="743"/>
      <c r="T470" s="743"/>
      <c r="U470" s="743"/>
      <c r="V470" s="743"/>
      <c r="W470" s="743"/>
      <c r="X470" s="743"/>
      <c r="Y470" s="743"/>
      <c r="Z470" s="743"/>
      <c r="AA470" s="743"/>
      <c r="AB470" s="743"/>
      <c r="AC470" s="743"/>
      <c r="AD470" s="743"/>
      <c r="AE470" s="743"/>
      <c r="AF470" s="743"/>
      <c r="AG470" s="743"/>
      <c r="AH470" s="743"/>
      <c r="AI470" s="743"/>
      <c r="AJ470" s="743"/>
      <c r="AK470" s="743"/>
      <c r="AL470" s="743"/>
      <c r="AM470" s="743"/>
      <c r="AN470" s="743"/>
      <c r="AO470" s="743"/>
      <c r="AP470" s="743"/>
      <c r="AQ470" s="743"/>
      <c r="AR470" s="743"/>
      <c r="AS470" s="743"/>
      <c r="AT470" s="743"/>
      <c r="AU470" s="743"/>
      <c r="AV470" s="743"/>
      <c r="AW470" s="743"/>
      <c r="AX470" s="743"/>
      <c r="AY470" s="743"/>
      <c r="AZ470" s="743"/>
      <c r="BA470" s="743"/>
      <c r="BB470" s="743"/>
      <c r="BC470" s="743"/>
      <c r="BD470" s="743"/>
      <c r="BE470" s="743"/>
      <c r="BF470" s="743"/>
      <c r="BG470" s="743"/>
      <c r="BH470" s="743"/>
    </row>
    <row r="471" spans="1:60" s="628" customFormat="1" ht="15" customHeight="1" x14ac:dyDescent="0.25">
      <c r="A471" s="1171" t="s">
        <v>1</v>
      </c>
      <c r="B471" s="1171"/>
      <c r="C471" s="1171"/>
      <c r="D471" s="1171"/>
      <c r="E471" s="1171"/>
      <c r="F471" s="1171"/>
      <c r="G471" s="743"/>
      <c r="H471" s="743"/>
      <c r="I471" s="743"/>
      <c r="J471" s="743"/>
      <c r="K471" s="743"/>
      <c r="L471" s="743"/>
      <c r="M471" s="743"/>
      <c r="N471" s="743"/>
      <c r="O471" s="743"/>
      <c r="P471" s="743"/>
      <c r="Q471" s="743"/>
      <c r="R471" s="743"/>
      <c r="S471" s="743"/>
      <c r="T471" s="743"/>
      <c r="U471" s="743"/>
      <c r="V471" s="743"/>
      <c r="W471" s="743"/>
      <c r="X471" s="743"/>
      <c r="Y471" s="743"/>
      <c r="Z471" s="743"/>
      <c r="AA471" s="743"/>
      <c r="AB471" s="743"/>
      <c r="AC471" s="743"/>
      <c r="AD471" s="743"/>
      <c r="AE471" s="743"/>
      <c r="AF471" s="743"/>
      <c r="AG471" s="743"/>
      <c r="AH471" s="743"/>
      <c r="AI471" s="743"/>
      <c r="AJ471" s="743"/>
      <c r="AK471" s="743"/>
      <c r="AL471" s="743"/>
      <c r="AM471" s="743"/>
      <c r="AN471" s="743"/>
      <c r="AO471" s="743"/>
      <c r="AP471" s="743"/>
      <c r="AQ471" s="743"/>
      <c r="AR471" s="743"/>
      <c r="AS471" s="743"/>
      <c r="AT471" s="743"/>
      <c r="AU471" s="743"/>
      <c r="AV471" s="743"/>
      <c r="AW471" s="743"/>
      <c r="AX471" s="743"/>
      <c r="AY471" s="743"/>
      <c r="AZ471" s="743"/>
      <c r="BA471" s="743"/>
      <c r="BB471" s="743"/>
      <c r="BC471" s="743"/>
      <c r="BD471" s="743"/>
      <c r="BE471" s="743"/>
      <c r="BF471" s="743"/>
      <c r="BG471" s="743"/>
      <c r="BH471" s="743"/>
    </row>
    <row r="472" spans="1:60" s="628" customFormat="1" ht="16.5" customHeight="1" x14ac:dyDescent="0.25">
      <c r="A472" s="1173" t="s">
        <v>16790</v>
      </c>
      <c r="B472" s="1173"/>
      <c r="C472" s="1173"/>
      <c r="D472" s="1173"/>
      <c r="E472" s="1173"/>
      <c r="F472" s="1173"/>
      <c r="G472" s="743"/>
      <c r="H472" s="743"/>
      <c r="I472" s="743"/>
      <c r="J472" s="743"/>
      <c r="K472" s="743"/>
      <c r="L472" s="743"/>
      <c r="M472" s="743"/>
      <c r="N472" s="743"/>
      <c r="O472" s="743"/>
      <c r="P472" s="743"/>
      <c r="Q472" s="743"/>
      <c r="R472" s="743"/>
      <c r="S472" s="743"/>
      <c r="T472" s="743"/>
      <c r="U472" s="743"/>
      <c r="V472" s="743"/>
      <c r="W472" s="743"/>
      <c r="X472" s="743"/>
      <c r="Y472" s="743"/>
      <c r="Z472" s="743"/>
      <c r="AA472" s="743"/>
      <c r="AB472" s="743"/>
      <c r="AC472" s="743"/>
      <c r="AD472" s="743"/>
      <c r="AE472" s="743"/>
      <c r="AF472" s="743"/>
      <c r="AG472" s="743"/>
      <c r="AH472" s="743"/>
      <c r="AI472" s="743"/>
      <c r="AJ472" s="743"/>
      <c r="AK472" s="743"/>
      <c r="AL472" s="743"/>
      <c r="AM472" s="743"/>
      <c r="AN472" s="743"/>
      <c r="AO472" s="743"/>
      <c r="AP472" s="743"/>
      <c r="AQ472" s="743"/>
      <c r="AR472" s="743"/>
      <c r="AS472" s="743"/>
      <c r="AT472" s="743"/>
      <c r="AU472" s="743"/>
      <c r="AV472" s="743"/>
      <c r="AW472" s="743"/>
      <c r="AX472" s="743"/>
      <c r="AY472" s="743"/>
      <c r="AZ472" s="743"/>
      <c r="BA472" s="743"/>
      <c r="BB472" s="743"/>
      <c r="BC472" s="743"/>
      <c r="BD472" s="743"/>
      <c r="BE472" s="743"/>
      <c r="BF472" s="743"/>
      <c r="BG472" s="743"/>
      <c r="BH472" s="743"/>
    </row>
    <row r="473" spans="1:60" s="628" customFormat="1" ht="12" customHeight="1" x14ac:dyDescent="0.25">
      <c r="A473" s="1173" t="s">
        <v>2</v>
      </c>
      <c r="B473" s="1173"/>
      <c r="C473" s="1173"/>
      <c r="D473" s="1173"/>
      <c r="E473" s="1173"/>
      <c r="F473" s="1173"/>
      <c r="G473" s="743"/>
      <c r="H473" s="743"/>
      <c r="I473" s="743"/>
      <c r="J473" s="743"/>
      <c r="K473" s="743"/>
      <c r="L473" s="743"/>
      <c r="M473" s="743"/>
      <c r="N473" s="743"/>
      <c r="O473" s="743"/>
      <c r="P473" s="743"/>
      <c r="Q473" s="743"/>
      <c r="R473" s="743"/>
      <c r="S473" s="743"/>
      <c r="T473" s="743"/>
      <c r="U473" s="743"/>
      <c r="V473" s="743"/>
      <c r="W473" s="743"/>
      <c r="X473" s="743"/>
      <c r="Y473" s="743"/>
      <c r="Z473" s="743"/>
      <c r="AA473" s="743"/>
      <c r="AB473" s="743"/>
      <c r="AC473" s="743"/>
      <c r="AD473" s="743"/>
      <c r="AE473" s="743"/>
      <c r="AF473" s="743"/>
      <c r="AG473" s="743"/>
      <c r="AH473" s="743"/>
      <c r="AI473" s="743"/>
      <c r="AJ473" s="743"/>
      <c r="AK473" s="743"/>
      <c r="AL473" s="743"/>
      <c r="AM473" s="743"/>
      <c r="AN473" s="743"/>
      <c r="AO473" s="743"/>
      <c r="AP473" s="743"/>
      <c r="AQ473" s="743"/>
      <c r="AR473" s="743"/>
      <c r="AS473" s="743"/>
      <c r="AT473" s="743"/>
      <c r="AU473" s="743"/>
      <c r="AV473" s="743"/>
      <c r="AW473" s="743"/>
      <c r="AX473" s="743"/>
      <c r="AY473" s="743"/>
      <c r="AZ473" s="743"/>
      <c r="BA473" s="743"/>
      <c r="BB473" s="743"/>
      <c r="BC473" s="743"/>
      <c r="BD473" s="743"/>
      <c r="BE473" s="743"/>
      <c r="BF473" s="743"/>
      <c r="BG473" s="743"/>
      <c r="BH473" s="743"/>
    </row>
    <row r="474" spans="1:60" s="628" customFormat="1" ht="12" customHeight="1" x14ac:dyDescent="0.25">
      <c r="A474" s="123"/>
      <c r="B474" s="131"/>
      <c r="C474" s="25"/>
      <c r="D474" s="68"/>
      <c r="E474" s="106"/>
      <c r="F474" s="101"/>
      <c r="G474" s="743"/>
      <c r="H474" s="743"/>
      <c r="I474" s="743"/>
      <c r="J474" s="743"/>
      <c r="K474" s="743"/>
      <c r="L474" s="743"/>
      <c r="M474" s="743"/>
      <c r="N474" s="743"/>
      <c r="O474" s="743"/>
      <c r="P474" s="743"/>
      <c r="Q474" s="743"/>
      <c r="R474" s="743"/>
      <c r="S474" s="743"/>
      <c r="T474" s="743"/>
      <c r="U474" s="743"/>
      <c r="V474" s="743"/>
      <c r="W474" s="743"/>
      <c r="X474" s="743"/>
      <c r="Y474" s="743"/>
      <c r="Z474" s="743"/>
      <c r="AA474" s="743"/>
      <c r="AB474" s="743"/>
      <c r="AC474" s="743"/>
      <c r="AD474" s="743"/>
      <c r="AE474" s="743"/>
      <c r="AF474" s="743"/>
      <c r="AG474" s="743"/>
      <c r="AH474" s="743"/>
      <c r="AI474" s="743"/>
      <c r="AJ474" s="743"/>
      <c r="AK474" s="743"/>
      <c r="AL474" s="743"/>
      <c r="AM474" s="743"/>
      <c r="AN474" s="743"/>
      <c r="AO474" s="743"/>
      <c r="AP474" s="743"/>
      <c r="AQ474" s="743"/>
      <c r="AR474" s="743"/>
      <c r="AS474" s="743"/>
      <c r="AT474" s="743"/>
      <c r="AU474" s="743"/>
      <c r="AV474" s="743"/>
      <c r="AW474" s="743"/>
      <c r="AX474" s="743"/>
      <c r="AY474" s="743"/>
      <c r="AZ474" s="743"/>
      <c r="BA474" s="743"/>
      <c r="BB474" s="743"/>
      <c r="BC474" s="743"/>
      <c r="BD474" s="743"/>
      <c r="BE474" s="743"/>
      <c r="BF474" s="743"/>
      <c r="BG474" s="743"/>
      <c r="BH474" s="743"/>
    </row>
    <row r="475" spans="1:60" s="628" customFormat="1" ht="12" customHeight="1" x14ac:dyDescent="0.25">
      <c r="A475" s="1311" t="s">
        <v>21</v>
      </c>
      <c r="B475" s="1312"/>
      <c r="C475" s="1312"/>
      <c r="D475" s="1312"/>
      <c r="E475" s="1312"/>
      <c r="F475" s="1313"/>
      <c r="G475" s="743"/>
      <c r="H475" s="743"/>
      <c r="I475" s="743"/>
      <c r="J475" s="743"/>
      <c r="K475" s="743"/>
      <c r="L475" s="743"/>
      <c r="M475" s="743"/>
      <c r="N475" s="743"/>
      <c r="O475" s="743"/>
      <c r="P475" s="743"/>
      <c r="Q475" s="743"/>
      <c r="R475" s="743"/>
      <c r="S475" s="743"/>
      <c r="T475" s="743"/>
      <c r="U475" s="743"/>
      <c r="V475" s="743"/>
      <c r="W475" s="743"/>
      <c r="X475" s="743"/>
      <c r="Y475" s="743"/>
      <c r="Z475" s="743"/>
      <c r="AA475" s="743"/>
      <c r="AB475" s="743"/>
      <c r="AC475" s="743"/>
      <c r="AD475" s="743"/>
      <c r="AE475" s="743"/>
      <c r="AF475" s="743"/>
      <c r="AG475" s="743"/>
      <c r="AH475" s="743"/>
      <c r="AI475" s="743"/>
      <c r="AJ475" s="743"/>
      <c r="AK475" s="743"/>
      <c r="AL475" s="743"/>
      <c r="AM475" s="743"/>
      <c r="AN475" s="743"/>
      <c r="AO475" s="743"/>
      <c r="AP475" s="743"/>
      <c r="AQ475" s="743"/>
      <c r="AR475" s="743"/>
      <c r="AS475" s="743"/>
      <c r="AT475" s="743"/>
      <c r="AU475" s="743"/>
      <c r="AV475" s="743"/>
      <c r="AW475" s="743"/>
      <c r="AX475" s="743"/>
      <c r="AY475" s="743"/>
      <c r="AZ475" s="743"/>
      <c r="BA475" s="743"/>
      <c r="BB475" s="743"/>
      <c r="BC475" s="743"/>
      <c r="BD475" s="743"/>
      <c r="BE475" s="743"/>
      <c r="BF475" s="743"/>
      <c r="BG475" s="743"/>
      <c r="BH475" s="743"/>
    </row>
    <row r="476" spans="1:60" s="628" customFormat="1" ht="12" customHeight="1" x14ac:dyDescent="0.25">
      <c r="A476" s="1311" t="s">
        <v>4</v>
      </c>
      <c r="B476" s="1312"/>
      <c r="C476" s="1312"/>
      <c r="D476" s="1312"/>
      <c r="E476" s="1313"/>
      <c r="F476" s="726">
        <v>410405154.69999999</v>
      </c>
      <c r="G476" s="743"/>
      <c r="H476" s="743"/>
      <c r="I476" s="743"/>
      <c r="J476" s="743"/>
      <c r="K476" s="743"/>
      <c r="L476" s="743"/>
      <c r="M476" s="743"/>
      <c r="N476" s="743"/>
      <c r="O476" s="743"/>
      <c r="P476" s="743"/>
      <c r="Q476" s="743"/>
      <c r="R476" s="743"/>
      <c r="S476" s="743"/>
      <c r="T476" s="743"/>
      <c r="U476" s="743"/>
      <c r="V476" s="743"/>
      <c r="W476" s="743"/>
      <c r="X476" s="743"/>
      <c r="Y476" s="743"/>
      <c r="Z476" s="743"/>
      <c r="AA476" s="743"/>
      <c r="AB476" s="743"/>
      <c r="AC476" s="743"/>
      <c r="AD476" s="743"/>
      <c r="AE476" s="743"/>
      <c r="AF476" s="743"/>
      <c r="AG476" s="743"/>
      <c r="AH476" s="743"/>
      <c r="AI476" s="743"/>
      <c r="AJ476" s="743"/>
      <c r="AK476" s="743"/>
      <c r="AL476" s="743"/>
      <c r="AM476" s="743"/>
      <c r="AN476" s="743"/>
      <c r="AO476" s="743"/>
      <c r="AP476" s="743"/>
      <c r="AQ476" s="743"/>
      <c r="AR476" s="743"/>
      <c r="AS476" s="743"/>
      <c r="AT476" s="743"/>
      <c r="AU476" s="743"/>
      <c r="AV476" s="743"/>
      <c r="AW476" s="743"/>
      <c r="AX476" s="743"/>
      <c r="AY476" s="743"/>
      <c r="AZ476" s="743"/>
      <c r="BA476" s="743"/>
      <c r="BB476" s="743"/>
      <c r="BC476" s="743"/>
      <c r="BD476" s="743"/>
      <c r="BE476" s="743"/>
      <c r="BF476" s="743"/>
      <c r="BG476" s="743"/>
      <c r="BH476" s="743"/>
    </row>
    <row r="477" spans="1:60" s="628" customFormat="1" ht="12" customHeight="1" x14ac:dyDescent="0.25">
      <c r="A477" s="1157" t="s">
        <v>5</v>
      </c>
      <c r="B477" s="1157" t="s">
        <v>6</v>
      </c>
      <c r="C477" s="1157" t="s">
        <v>22</v>
      </c>
      <c r="D477" s="1157" t="s">
        <v>8</v>
      </c>
      <c r="E477" s="1157" t="s">
        <v>9</v>
      </c>
      <c r="F477" s="1157" t="s">
        <v>6181</v>
      </c>
      <c r="G477" s="743"/>
      <c r="H477" s="743"/>
      <c r="I477" s="743"/>
      <c r="J477" s="743"/>
      <c r="K477" s="743"/>
      <c r="L477" s="743"/>
      <c r="M477" s="743"/>
      <c r="N477" s="743"/>
      <c r="O477" s="743"/>
      <c r="P477" s="743"/>
      <c r="Q477" s="743"/>
      <c r="R477" s="743"/>
      <c r="S477" s="743"/>
      <c r="T477" s="743"/>
      <c r="U477" s="743"/>
      <c r="V477" s="743"/>
      <c r="W477" s="743"/>
      <c r="X477" s="743"/>
      <c r="Y477" s="743"/>
      <c r="Z477" s="743"/>
      <c r="AA477" s="743"/>
      <c r="AB477" s="743"/>
      <c r="AC477" s="743"/>
      <c r="AD477" s="743"/>
      <c r="AE477" s="743"/>
      <c r="AF477" s="743"/>
      <c r="AG477" s="743"/>
      <c r="AH477" s="743"/>
      <c r="AI477" s="743"/>
      <c r="AJ477" s="743"/>
      <c r="AK477" s="743"/>
      <c r="AL477" s="743"/>
      <c r="AM477" s="743"/>
      <c r="AN477" s="743"/>
      <c r="AO477" s="743"/>
      <c r="AP477" s="743"/>
      <c r="AQ477" s="743"/>
      <c r="AR477" s="743"/>
      <c r="AS477" s="743"/>
      <c r="AT477" s="743"/>
      <c r="AU477" s="743"/>
      <c r="AV477" s="743"/>
      <c r="AW477" s="743"/>
      <c r="AX477" s="743"/>
      <c r="AY477" s="743"/>
      <c r="AZ477" s="743"/>
      <c r="BA477" s="743"/>
      <c r="BB477" s="743"/>
      <c r="BC477" s="743"/>
      <c r="BD477" s="743"/>
      <c r="BE477" s="743"/>
      <c r="BF477" s="743"/>
      <c r="BG477" s="743"/>
      <c r="BH477" s="743"/>
    </row>
    <row r="478" spans="1:60" s="628" customFormat="1" ht="17.25" customHeight="1" x14ac:dyDescent="0.25">
      <c r="A478" s="134"/>
      <c r="B478" s="16"/>
      <c r="C478" s="2" t="s">
        <v>32</v>
      </c>
      <c r="D478" s="128"/>
      <c r="E478" s="608"/>
      <c r="F478" s="332">
        <f>F476</f>
        <v>410405154.69999999</v>
      </c>
      <c r="G478" s="743"/>
      <c r="H478" s="743"/>
      <c r="I478" s="743"/>
      <c r="J478" s="743"/>
      <c r="K478" s="743"/>
      <c r="L478" s="743"/>
      <c r="M478" s="743"/>
      <c r="N478" s="743"/>
      <c r="O478" s="743"/>
      <c r="P478" s="743"/>
      <c r="Q478" s="743"/>
      <c r="R478" s="743"/>
      <c r="S478" s="743"/>
      <c r="T478" s="743"/>
      <c r="U478" s="743"/>
      <c r="V478" s="743"/>
      <c r="W478" s="743"/>
      <c r="X478" s="743"/>
      <c r="Y478" s="743"/>
      <c r="Z478" s="743"/>
      <c r="AA478" s="743"/>
      <c r="AB478" s="743"/>
      <c r="AC478" s="743"/>
      <c r="AD478" s="743"/>
      <c r="AE478" s="743"/>
      <c r="AF478" s="743"/>
      <c r="AG478" s="743"/>
      <c r="AH478" s="743"/>
      <c r="AI478" s="743"/>
      <c r="AJ478" s="743"/>
      <c r="AK478" s="743"/>
      <c r="AL478" s="743"/>
      <c r="AM478" s="743"/>
      <c r="AN478" s="743"/>
      <c r="AO478" s="743"/>
      <c r="AP478" s="743"/>
      <c r="AQ478" s="743"/>
      <c r="AR478" s="743"/>
      <c r="AS478" s="743"/>
      <c r="AT478" s="743"/>
      <c r="AU478" s="743"/>
      <c r="AV478" s="743"/>
      <c r="AW478" s="743"/>
      <c r="AX478" s="743"/>
      <c r="AY478" s="743"/>
      <c r="AZ478" s="743"/>
      <c r="BA478" s="743"/>
      <c r="BB478" s="743"/>
      <c r="BC478" s="743"/>
      <c r="BD478" s="743"/>
      <c r="BE478" s="743"/>
      <c r="BF478" s="743"/>
      <c r="BG478" s="743"/>
      <c r="BH478" s="743"/>
    </row>
    <row r="479" spans="1:60" s="628" customFormat="1" ht="15" customHeight="1" x14ac:dyDescent="0.25">
      <c r="A479" s="134"/>
      <c r="B479" s="16"/>
      <c r="C479" s="2" t="s">
        <v>32</v>
      </c>
      <c r="D479" s="128"/>
      <c r="E479" s="717"/>
      <c r="F479" s="332">
        <f>F478-E479</f>
        <v>410405154.69999999</v>
      </c>
      <c r="G479" s="743"/>
      <c r="H479" s="743"/>
      <c r="I479" s="743"/>
      <c r="J479" s="743"/>
      <c r="K479" s="743"/>
      <c r="L479" s="743"/>
      <c r="M479" s="743"/>
      <c r="N479" s="743"/>
      <c r="O479" s="743"/>
      <c r="P479" s="743"/>
      <c r="Q479" s="743"/>
      <c r="R479" s="743"/>
      <c r="S479" s="743"/>
      <c r="T479" s="743"/>
      <c r="U479" s="743"/>
      <c r="V479" s="743"/>
      <c r="W479" s="743"/>
      <c r="X479" s="743"/>
      <c r="Y479" s="743"/>
      <c r="Z479" s="743"/>
      <c r="AA479" s="743"/>
      <c r="AB479" s="743"/>
      <c r="AC479" s="743"/>
      <c r="AD479" s="743"/>
      <c r="AE479" s="743"/>
      <c r="AF479" s="743"/>
      <c r="AG479" s="743"/>
      <c r="AH479" s="743"/>
      <c r="AI479" s="743"/>
      <c r="AJ479" s="743"/>
      <c r="AK479" s="743"/>
      <c r="AL479" s="743"/>
      <c r="AM479" s="743"/>
      <c r="AN479" s="743"/>
      <c r="AO479" s="743"/>
      <c r="AP479" s="743"/>
      <c r="AQ479" s="743"/>
      <c r="AR479" s="743"/>
      <c r="AS479" s="743"/>
      <c r="AT479" s="743"/>
      <c r="AU479" s="743"/>
      <c r="AV479" s="743"/>
      <c r="AW479" s="743"/>
      <c r="AX479" s="743"/>
      <c r="AY479" s="743"/>
      <c r="AZ479" s="743"/>
      <c r="BA479" s="743"/>
      <c r="BB479" s="743"/>
      <c r="BC479" s="743"/>
      <c r="BD479" s="743"/>
      <c r="BE479" s="743"/>
      <c r="BF479" s="743"/>
      <c r="BG479" s="743"/>
      <c r="BH479" s="743"/>
    </row>
    <row r="480" spans="1:60" s="628" customFormat="1" ht="12" customHeight="1" x14ac:dyDescent="0.25">
      <c r="A480" s="134"/>
      <c r="B480" s="16"/>
      <c r="C480" s="2" t="s">
        <v>751</v>
      </c>
      <c r="D480" s="128"/>
      <c r="E480" s="608"/>
      <c r="F480" s="332">
        <f t="shared" ref="F480:F481" si="9">F479-E480</f>
        <v>410405154.69999999</v>
      </c>
      <c r="G480" s="743"/>
      <c r="H480" s="743"/>
      <c r="I480" s="743"/>
      <c r="J480" s="743"/>
      <c r="K480" s="743"/>
      <c r="L480" s="743"/>
      <c r="M480" s="743"/>
      <c r="N480" s="743"/>
      <c r="O480" s="743"/>
      <c r="P480" s="743"/>
      <c r="Q480" s="743"/>
      <c r="R480" s="743"/>
      <c r="S480" s="743"/>
      <c r="T480" s="743"/>
      <c r="U480" s="743"/>
      <c r="V480" s="743"/>
      <c r="W480" s="743"/>
      <c r="X480" s="743"/>
      <c r="Y480" s="743"/>
      <c r="Z480" s="743"/>
      <c r="AA480" s="743"/>
      <c r="AB480" s="743"/>
      <c r="AC480" s="743"/>
      <c r="AD480" s="743"/>
      <c r="AE480" s="743"/>
      <c r="AF480" s="743"/>
      <c r="AG480" s="743"/>
      <c r="AH480" s="743"/>
      <c r="AI480" s="743"/>
      <c r="AJ480" s="743"/>
      <c r="AK480" s="743"/>
      <c r="AL480" s="743"/>
      <c r="AM480" s="743"/>
      <c r="AN480" s="743"/>
      <c r="AO480" s="743"/>
      <c r="AP480" s="743"/>
      <c r="AQ480" s="743"/>
      <c r="AR480" s="743"/>
      <c r="AS480" s="743"/>
      <c r="AT480" s="743"/>
      <c r="AU480" s="743"/>
      <c r="AV480" s="743"/>
      <c r="AW480" s="743"/>
      <c r="AX480" s="743"/>
      <c r="AY480" s="743"/>
      <c r="AZ480" s="743"/>
      <c r="BA480" s="743"/>
      <c r="BB480" s="743"/>
      <c r="BC480" s="743"/>
      <c r="BD480" s="743"/>
      <c r="BE480" s="743"/>
      <c r="BF480" s="743"/>
      <c r="BG480" s="743"/>
      <c r="BH480" s="743"/>
    </row>
    <row r="481" spans="1:60" s="628" customFormat="1" ht="15" customHeight="1" x14ac:dyDescent="0.25">
      <c r="A481" s="61"/>
      <c r="B481" s="16"/>
      <c r="C481" s="2" t="s">
        <v>1358</v>
      </c>
      <c r="D481" s="62"/>
      <c r="E481" s="717">
        <v>175</v>
      </c>
      <c r="F481" s="332">
        <f t="shared" si="9"/>
        <v>410404979.69999999</v>
      </c>
      <c r="G481" s="743"/>
      <c r="H481" s="743"/>
      <c r="I481" s="743"/>
      <c r="J481" s="743"/>
      <c r="K481" s="743"/>
      <c r="L481" s="743"/>
      <c r="M481" s="743"/>
      <c r="N481" s="743"/>
      <c r="O481" s="743"/>
      <c r="P481" s="743"/>
      <c r="Q481" s="743"/>
      <c r="R481" s="743"/>
      <c r="S481" s="743"/>
      <c r="T481" s="743"/>
      <c r="U481" s="743"/>
      <c r="V481" s="743"/>
      <c r="W481" s="743"/>
      <c r="X481" s="743"/>
      <c r="Y481" s="743"/>
      <c r="Z481" s="743"/>
      <c r="AA481" s="743"/>
      <c r="AB481" s="743"/>
      <c r="AC481" s="743"/>
      <c r="AD481" s="743"/>
      <c r="AE481" s="743"/>
      <c r="AF481" s="743"/>
      <c r="AG481" s="743"/>
      <c r="AH481" s="743"/>
      <c r="AI481" s="743"/>
      <c r="AJ481" s="743"/>
      <c r="AK481" s="743"/>
      <c r="AL481" s="743"/>
      <c r="AM481" s="743"/>
      <c r="AN481" s="743"/>
      <c r="AO481" s="743"/>
      <c r="AP481" s="743"/>
      <c r="AQ481" s="743"/>
      <c r="AR481" s="743"/>
      <c r="AS481" s="743"/>
      <c r="AT481" s="743"/>
      <c r="AU481" s="743"/>
      <c r="AV481" s="743"/>
      <c r="AW481" s="743"/>
      <c r="AX481" s="743"/>
      <c r="AY481" s="743"/>
      <c r="AZ481" s="743"/>
      <c r="BA481" s="743"/>
      <c r="BB481" s="743"/>
      <c r="BC481" s="743"/>
      <c r="BD481" s="743"/>
      <c r="BE481" s="743"/>
      <c r="BF481" s="743"/>
      <c r="BG481" s="743"/>
      <c r="BH481" s="743"/>
    </row>
    <row r="482" spans="1:60" s="628" customFormat="1" ht="27" customHeight="1" x14ac:dyDescent="0.25">
      <c r="A482" s="59"/>
      <c r="B482" s="20"/>
      <c r="C482" s="64"/>
      <c r="D482" s="461"/>
      <c r="E482" s="916"/>
      <c r="F482" s="164"/>
      <c r="G482" s="743"/>
      <c r="H482" s="743"/>
      <c r="I482" s="743"/>
      <c r="J482" s="743"/>
      <c r="K482" s="743"/>
      <c r="L482" s="743"/>
      <c r="M482" s="743"/>
      <c r="N482" s="743"/>
      <c r="O482" s="743"/>
      <c r="P482" s="743"/>
      <c r="Q482" s="743"/>
      <c r="R482" s="743"/>
      <c r="S482" s="743"/>
      <c r="T482" s="743"/>
      <c r="U482" s="743"/>
      <c r="V482" s="743"/>
      <c r="W482" s="743"/>
      <c r="X482" s="743"/>
      <c r="Y482" s="743"/>
      <c r="Z482" s="743"/>
      <c r="AA482" s="743"/>
      <c r="AB482" s="743"/>
      <c r="AC482" s="743"/>
      <c r="AD482" s="743"/>
      <c r="AE482" s="743"/>
      <c r="AF482" s="743"/>
      <c r="AG482" s="743"/>
      <c r="AH482" s="743"/>
      <c r="AI482" s="743"/>
      <c r="AJ482" s="743"/>
      <c r="AK482" s="743"/>
      <c r="AL482" s="743"/>
      <c r="AM482" s="743"/>
      <c r="AN482" s="743"/>
      <c r="AO482" s="743"/>
      <c r="AP482" s="743"/>
      <c r="AQ482" s="743"/>
      <c r="AR482" s="743"/>
      <c r="AS482" s="743"/>
      <c r="AT482" s="743"/>
      <c r="AU482" s="743"/>
      <c r="AV482" s="743"/>
      <c r="AW482" s="743"/>
      <c r="AX482" s="743"/>
      <c r="AY482" s="743"/>
      <c r="AZ482" s="743"/>
      <c r="BA482" s="743"/>
      <c r="BB482" s="743"/>
      <c r="BC482" s="743"/>
      <c r="BD482" s="743"/>
      <c r="BE482" s="743"/>
      <c r="BF482" s="743"/>
      <c r="BG482" s="743"/>
      <c r="BH482" s="743"/>
    </row>
    <row r="483" spans="1:60" s="628" customFormat="1" ht="12" customHeight="1" x14ac:dyDescent="0.25">
      <c r="A483" s="59"/>
      <c r="B483" s="20"/>
      <c r="C483" s="64"/>
      <c r="D483" s="461"/>
      <c r="E483" s="916"/>
      <c r="F483" s="164"/>
      <c r="G483" s="743"/>
      <c r="H483" s="743"/>
      <c r="I483" s="743"/>
      <c r="J483" s="743"/>
      <c r="K483" s="743"/>
      <c r="L483" s="743"/>
      <c r="M483" s="743"/>
      <c r="N483" s="743"/>
      <c r="O483" s="743"/>
      <c r="P483" s="743"/>
      <c r="Q483" s="743"/>
      <c r="R483" s="743"/>
      <c r="S483" s="743"/>
      <c r="T483" s="743"/>
      <c r="U483" s="743"/>
      <c r="V483" s="743"/>
      <c r="W483" s="743"/>
      <c r="X483" s="743"/>
      <c r="Y483" s="743"/>
      <c r="Z483" s="743"/>
      <c r="AA483" s="743"/>
      <c r="AB483" s="743"/>
      <c r="AC483" s="743"/>
      <c r="AD483" s="743"/>
      <c r="AE483" s="743"/>
      <c r="AF483" s="743"/>
      <c r="AG483" s="743"/>
      <c r="AH483" s="743"/>
      <c r="AI483" s="743"/>
      <c r="AJ483" s="743"/>
      <c r="AK483" s="743"/>
      <c r="AL483" s="743"/>
      <c r="AM483" s="743"/>
      <c r="AN483" s="743"/>
      <c r="AO483" s="743"/>
      <c r="AP483" s="743"/>
      <c r="AQ483" s="743"/>
      <c r="AR483" s="743"/>
      <c r="AS483" s="743"/>
      <c r="AT483" s="743"/>
      <c r="AU483" s="743"/>
      <c r="AV483" s="743"/>
      <c r="AW483" s="743"/>
      <c r="AX483" s="743"/>
      <c r="AY483" s="743"/>
      <c r="AZ483" s="743"/>
      <c r="BA483" s="743"/>
      <c r="BB483" s="743"/>
      <c r="BC483" s="743"/>
      <c r="BD483" s="743"/>
      <c r="BE483" s="743"/>
      <c r="BF483" s="743"/>
      <c r="BG483" s="743"/>
      <c r="BH483" s="743"/>
    </row>
    <row r="484" spans="1:60" s="628" customFormat="1" ht="12" customHeight="1" x14ac:dyDescent="0.25">
      <c r="A484" s="59"/>
      <c r="B484" s="20"/>
      <c r="C484" s="64"/>
      <c r="D484" s="461"/>
      <c r="E484" s="916"/>
      <c r="F484" s="164"/>
      <c r="G484" s="743"/>
      <c r="H484" s="743"/>
      <c r="I484" s="743"/>
      <c r="J484" s="743"/>
      <c r="K484" s="743"/>
      <c r="L484" s="743"/>
      <c r="M484" s="743"/>
      <c r="N484" s="743"/>
      <c r="O484" s="743"/>
      <c r="P484" s="743"/>
      <c r="Q484" s="743"/>
      <c r="R484" s="743"/>
      <c r="S484" s="743"/>
      <c r="T484" s="743"/>
      <c r="U484" s="743"/>
      <c r="V484" s="743"/>
      <c r="W484" s="743"/>
      <c r="X484" s="743"/>
      <c r="Y484" s="743"/>
      <c r="Z484" s="743"/>
      <c r="AA484" s="743"/>
      <c r="AB484" s="743"/>
      <c r="AC484" s="743"/>
      <c r="AD484" s="743"/>
      <c r="AE484" s="743"/>
      <c r="AF484" s="743"/>
      <c r="AG484" s="743"/>
      <c r="AH484" s="743"/>
      <c r="AI484" s="743"/>
      <c r="AJ484" s="743"/>
      <c r="AK484" s="743"/>
      <c r="AL484" s="743"/>
      <c r="AM484" s="743"/>
      <c r="AN484" s="743"/>
      <c r="AO484" s="743"/>
      <c r="AP484" s="743"/>
      <c r="AQ484" s="743"/>
      <c r="AR484" s="743"/>
      <c r="AS484" s="743"/>
      <c r="AT484" s="743"/>
      <c r="AU484" s="743"/>
      <c r="AV484" s="743"/>
      <c r="AW484" s="743"/>
      <c r="AX484" s="743"/>
      <c r="AY484" s="743"/>
      <c r="AZ484" s="743"/>
      <c r="BA484" s="743"/>
      <c r="BB484" s="743"/>
      <c r="BC484" s="743"/>
      <c r="BD484" s="743"/>
      <c r="BE484" s="743"/>
      <c r="BF484" s="743"/>
      <c r="BG484" s="743"/>
      <c r="BH484" s="743"/>
    </row>
    <row r="485" spans="1:60" s="628" customFormat="1" ht="12" customHeight="1" x14ac:dyDescent="0.25">
      <c r="A485" s="1171" t="s">
        <v>0</v>
      </c>
      <c r="B485" s="1171"/>
      <c r="C485" s="1171"/>
      <c r="D485" s="1171"/>
      <c r="E485" s="1171"/>
      <c r="F485" s="1171"/>
      <c r="G485" s="743"/>
      <c r="H485" s="743"/>
      <c r="I485" s="743"/>
      <c r="J485" s="743"/>
      <c r="K485" s="743"/>
      <c r="L485" s="743"/>
      <c r="M485" s="743"/>
      <c r="N485" s="743"/>
      <c r="O485" s="743"/>
      <c r="P485" s="743"/>
      <c r="Q485" s="743"/>
      <c r="R485" s="743"/>
      <c r="S485" s="743"/>
      <c r="T485" s="743"/>
      <c r="U485" s="743"/>
      <c r="V485" s="743"/>
      <c r="W485" s="743"/>
      <c r="X485" s="743"/>
      <c r="Y485" s="743"/>
      <c r="Z485" s="743"/>
      <c r="AA485" s="743"/>
      <c r="AB485" s="743"/>
      <c r="AC485" s="743"/>
      <c r="AD485" s="743"/>
      <c r="AE485" s="743"/>
      <c r="AF485" s="743"/>
      <c r="AG485" s="743"/>
      <c r="AH485" s="743"/>
      <c r="AI485" s="743"/>
      <c r="AJ485" s="743"/>
      <c r="AK485" s="743"/>
      <c r="AL485" s="743"/>
      <c r="AM485" s="743"/>
      <c r="AN485" s="743"/>
      <c r="AO485" s="743"/>
      <c r="AP485" s="743"/>
      <c r="AQ485" s="743"/>
      <c r="AR485" s="743"/>
      <c r="AS485" s="743"/>
      <c r="AT485" s="743"/>
      <c r="AU485" s="743"/>
      <c r="AV485" s="743"/>
      <c r="AW485" s="743"/>
      <c r="AX485" s="743"/>
      <c r="AY485" s="743"/>
      <c r="AZ485" s="743"/>
      <c r="BA485" s="743"/>
      <c r="BB485" s="743"/>
      <c r="BC485" s="743"/>
      <c r="BD485" s="743"/>
      <c r="BE485" s="743"/>
      <c r="BF485" s="743"/>
      <c r="BG485" s="743"/>
      <c r="BH485" s="743"/>
    </row>
    <row r="486" spans="1:60" s="628" customFormat="1" ht="12" customHeight="1" x14ac:dyDescent="0.25">
      <c r="A486" s="1171" t="s">
        <v>1</v>
      </c>
      <c r="B486" s="1171"/>
      <c r="C486" s="1171"/>
      <c r="D486" s="1171"/>
      <c r="E486" s="1171"/>
      <c r="F486" s="1171"/>
      <c r="G486" s="743"/>
      <c r="H486" s="743"/>
      <c r="I486" s="743"/>
      <c r="J486" s="743"/>
      <c r="K486" s="743"/>
      <c r="L486" s="743"/>
      <c r="M486" s="743"/>
      <c r="N486" s="743"/>
      <c r="O486" s="743"/>
      <c r="P486" s="743"/>
      <c r="Q486" s="743"/>
      <c r="R486" s="743"/>
      <c r="S486" s="743"/>
      <c r="T486" s="743"/>
      <c r="U486" s="743"/>
      <c r="V486" s="743"/>
      <c r="W486" s="743"/>
      <c r="X486" s="743"/>
      <c r="Y486" s="743"/>
      <c r="Z486" s="743"/>
      <c r="AA486" s="743"/>
      <c r="AB486" s="743"/>
      <c r="AC486" s="743"/>
      <c r="AD486" s="743"/>
      <c r="AE486" s="743"/>
      <c r="AF486" s="743"/>
      <c r="AG486" s="743"/>
      <c r="AH486" s="743"/>
      <c r="AI486" s="743"/>
      <c r="AJ486" s="743"/>
      <c r="AK486" s="743"/>
      <c r="AL486" s="743"/>
      <c r="AM486" s="743"/>
      <c r="AN486" s="743"/>
      <c r="AO486" s="743"/>
      <c r="AP486" s="743"/>
      <c r="AQ486" s="743"/>
      <c r="AR486" s="743"/>
      <c r="AS486" s="743"/>
      <c r="AT486" s="743"/>
      <c r="AU486" s="743"/>
      <c r="AV486" s="743"/>
      <c r="AW486" s="743"/>
      <c r="AX486" s="743"/>
      <c r="AY486" s="743"/>
      <c r="AZ486" s="743"/>
      <c r="BA486" s="743"/>
      <c r="BB486" s="743"/>
      <c r="BC486" s="743"/>
      <c r="BD486" s="743"/>
      <c r="BE486" s="743"/>
      <c r="BF486" s="743"/>
      <c r="BG486" s="743"/>
      <c r="BH486" s="743"/>
    </row>
    <row r="487" spans="1:60" s="628" customFormat="1" ht="12" customHeight="1" x14ac:dyDescent="0.25">
      <c r="A487" s="1173" t="s">
        <v>16790</v>
      </c>
      <c r="B487" s="1173"/>
      <c r="C487" s="1173"/>
      <c r="D487" s="1173"/>
      <c r="E487" s="1173"/>
      <c r="F487" s="1173"/>
      <c r="G487" s="743"/>
      <c r="H487" s="743"/>
      <c r="I487" s="743"/>
      <c r="J487" s="743"/>
      <c r="K487" s="743"/>
      <c r="L487" s="743"/>
      <c r="M487" s="743"/>
      <c r="N487" s="743"/>
      <c r="O487" s="743"/>
      <c r="P487" s="743"/>
      <c r="Q487" s="743"/>
      <c r="R487" s="743"/>
      <c r="S487" s="743"/>
      <c r="T487" s="743"/>
      <c r="U487" s="743"/>
      <c r="V487" s="743"/>
      <c r="W487" s="743"/>
      <c r="X487" s="743"/>
      <c r="Y487" s="743"/>
      <c r="Z487" s="743"/>
      <c r="AA487" s="743"/>
      <c r="AB487" s="743"/>
      <c r="AC487" s="743"/>
      <c r="AD487" s="743"/>
      <c r="AE487" s="743"/>
      <c r="AF487" s="743"/>
      <c r="AG487" s="743"/>
      <c r="AH487" s="743"/>
      <c r="AI487" s="743"/>
      <c r="AJ487" s="743"/>
      <c r="AK487" s="743"/>
      <c r="AL487" s="743"/>
      <c r="AM487" s="743"/>
      <c r="AN487" s="743"/>
      <c r="AO487" s="743"/>
      <c r="AP487" s="743"/>
      <c r="AQ487" s="743"/>
      <c r="AR487" s="743"/>
      <c r="AS487" s="743"/>
      <c r="AT487" s="743"/>
      <c r="AU487" s="743"/>
      <c r="AV487" s="743"/>
      <c r="AW487" s="743"/>
      <c r="AX487" s="743"/>
      <c r="AY487" s="743"/>
      <c r="AZ487" s="743"/>
      <c r="BA487" s="743"/>
      <c r="BB487" s="743"/>
      <c r="BC487" s="743"/>
      <c r="BD487" s="743"/>
      <c r="BE487" s="743"/>
      <c r="BF487" s="743"/>
      <c r="BG487" s="743"/>
      <c r="BH487" s="743"/>
    </row>
    <row r="488" spans="1:60" s="628" customFormat="1" ht="15" customHeight="1" x14ac:dyDescent="0.25">
      <c r="A488" s="1173" t="s">
        <v>2</v>
      </c>
      <c r="B488" s="1173"/>
      <c r="C488" s="1173"/>
      <c r="D488" s="1173"/>
      <c r="E488" s="1173"/>
      <c r="F488" s="1173"/>
      <c r="G488" s="743"/>
      <c r="H488" s="743"/>
      <c r="I488" s="743"/>
      <c r="J488" s="743"/>
      <c r="K488" s="743"/>
      <c r="L488" s="743"/>
      <c r="M488" s="743"/>
      <c r="N488" s="743"/>
      <c r="O488" s="743"/>
      <c r="P488" s="743"/>
      <c r="Q488" s="743"/>
      <c r="R488" s="743"/>
      <c r="S488" s="743"/>
      <c r="T488" s="743"/>
      <c r="U488" s="743"/>
      <c r="V488" s="743"/>
      <c r="W488" s="743"/>
      <c r="X488" s="743"/>
      <c r="Y488" s="743"/>
      <c r="Z488" s="743"/>
      <c r="AA488" s="743"/>
      <c r="AB488" s="743"/>
      <c r="AC488" s="743"/>
      <c r="AD488" s="743"/>
      <c r="AE488" s="743"/>
      <c r="AF488" s="743"/>
      <c r="AG488" s="743"/>
      <c r="AH488" s="743"/>
      <c r="AI488" s="743"/>
      <c r="AJ488" s="743"/>
      <c r="AK488" s="743"/>
      <c r="AL488" s="743"/>
      <c r="AM488" s="743"/>
      <c r="AN488" s="743"/>
      <c r="AO488" s="743"/>
      <c r="AP488" s="743"/>
      <c r="AQ488" s="743"/>
      <c r="AR488" s="743"/>
      <c r="AS488" s="743"/>
      <c r="AT488" s="743"/>
      <c r="AU488" s="743"/>
      <c r="AV488" s="743"/>
      <c r="AW488" s="743"/>
      <c r="AX488" s="743"/>
      <c r="AY488" s="743"/>
      <c r="AZ488" s="743"/>
      <c r="BA488" s="743"/>
      <c r="BB488" s="743"/>
      <c r="BC488" s="743"/>
      <c r="BD488" s="743"/>
      <c r="BE488" s="743"/>
      <c r="BF488" s="743"/>
      <c r="BG488" s="743"/>
      <c r="BH488" s="743"/>
    </row>
    <row r="489" spans="1:60" s="628" customFormat="1" ht="15" customHeight="1" x14ac:dyDescent="0.25">
      <c r="A489" s="746"/>
      <c r="B489" s="627"/>
      <c r="D489" s="629"/>
      <c r="E489" s="630"/>
      <c r="F489" s="631"/>
      <c r="G489" s="743"/>
      <c r="H489" s="743"/>
      <c r="I489" s="743"/>
      <c r="J489" s="743"/>
      <c r="K489" s="743"/>
      <c r="L489" s="743"/>
      <c r="M489" s="743"/>
      <c r="N489" s="743"/>
      <c r="O489" s="743"/>
      <c r="P489" s="743"/>
      <c r="Q489" s="743"/>
      <c r="R489" s="743"/>
      <c r="S489" s="743"/>
      <c r="T489" s="743"/>
      <c r="U489" s="743"/>
      <c r="V489" s="743"/>
      <c r="W489" s="743"/>
      <c r="X489" s="743"/>
      <c r="Y489" s="743"/>
      <c r="Z489" s="743"/>
      <c r="AA489" s="743"/>
      <c r="AB489" s="743"/>
      <c r="AC489" s="743"/>
      <c r="AD489" s="743"/>
      <c r="AE489" s="743"/>
      <c r="AF489" s="743"/>
      <c r="AG489" s="743"/>
      <c r="AH489" s="743"/>
      <c r="AI489" s="743"/>
      <c r="AJ489" s="743"/>
      <c r="AK489" s="743"/>
      <c r="AL489" s="743"/>
      <c r="AM489" s="743"/>
      <c r="AN489" s="743"/>
      <c r="AO489" s="743"/>
      <c r="AP489" s="743"/>
      <c r="AQ489" s="743"/>
      <c r="AR489" s="743"/>
      <c r="AS489" s="743"/>
      <c r="AT489" s="743"/>
      <c r="AU489" s="743"/>
      <c r="AV489" s="743"/>
      <c r="AW489" s="743"/>
      <c r="AX489" s="743"/>
      <c r="AY489" s="743"/>
      <c r="AZ489" s="743"/>
      <c r="BA489" s="743"/>
      <c r="BB489" s="743"/>
      <c r="BC489" s="743"/>
      <c r="BD489" s="743"/>
      <c r="BE489" s="743"/>
      <c r="BF489" s="743"/>
      <c r="BG489" s="743"/>
      <c r="BH489" s="743"/>
    </row>
    <row r="490" spans="1:60" s="628" customFormat="1" ht="15" customHeight="1" x14ac:dyDescent="0.25">
      <c r="A490" s="1311" t="s">
        <v>38</v>
      </c>
      <c r="B490" s="1312"/>
      <c r="C490" s="1312"/>
      <c r="D490" s="1312"/>
      <c r="E490" s="1312"/>
      <c r="F490" s="1313"/>
      <c r="G490" s="743"/>
      <c r="H490" s="743"/>
      <c r="J490" s="743"/>
      <c r="K490" s="743"/>
      <c r="L490" s="743"/>
      <c r="M490" s="743"/>
      <c r="N490" s="743"/>
      <c r="O490" s="743"/>
      <c r="P490" s="743"/>
      <c r="Q490" s="743"/>
      <c r="R490" s="743"/>
      <c r="S490" s="743"/>
      <c r="T490" s="743"/>
      <c r="U490" s="743"/>
      <c r="V490" s="743"/>
      <c r="W490" s="743"/>
      <c r="X490" s="743"/>
      <c r="Y490" s="743"/>
      <c r="Z490" s="743"/>
      <c r="AA490" s="743"/>
      <c r="AB490" s="743"/>
      <c r="AC490" s="743"/>
      <c r="AD490" s="743"/>
      <c r="AE490" s="743"/>
      <c r="AF490" s="743"/>
      <c r="AG490" s="743"/>
      <c r="AH490" s="743"/>
      <c r="AI490" s="743"/>
      <c r="AJ490" s="743"/>
      <c r="AK490" s="743"/>
      <c r="AL490" s="743"/>
      <c r="AM490" s="743"/>
      <c r="AN490" s="743"/>
      <c r="AO490" s="743"/>
      <c r="AP490" s="743"/>
      <c r="AQ490" s="743"/>
      <c r="AR490" s="743"/>
      <c r="AS490" s="743"/>
      <c r="AT490" s="743"/>
      <c r="AU490" s="743"/>
      <c r="AV490" s="743"/>
      <c r="AW490" s="743"/>
      <c r="AX490" s="743"/>
      <c r="AY490" s="743"/>
      <c r="AZ490" s="743"/>
      <c r="BA490" s="743"/>
      <c r="BB490" s="743"/>
      <c r="BC490" s="743"/>
      <c r="BD490" s="743"/>
      <c r="BE490" s="743"/>
      <c r="BF490" s="743"/>
      <c r="BG490" s="743"/>
      <c r="BH490" s="743"/>
    </row>
    <row r="491" spans="1:60" s="628" customFormat="1" ht="15" customHeight="1" x14ac:dyDescent="0.25">
      <c r="A491" s="1311" t="s">
        <v>4</v>
      </c>
      <c r="B491" s="1312"/>
      <c r="C491" s="1312"/>
      <c r="D491" s="1312"/>
      <c r="E491" s="1313"/>
      <c r="F491" s="726">
        <v>129455518.05</v>
      </c>
      <c r="G491" s="743"/>
      <c r="H491" s="743"/>
      <c r="I491" s="743"/>
      <c r="J491" s="743"/>
      <c r="K491" s="743"/>
      <c r="L491" s="743"/>
      <c r="M491" s="743"/>
      <c r="N491" s="743"/>
      <c r="O491" s="743"/>
      <c r="P491" s="743"/>
      <c r="Q491" s="743"/>
      <c r="R491" s="743"/>
      <c r="S491" s="743"/>
      <c r="T491" s="743"/>
      <c r="U491" s="743"/>
      <c r="V491" s="743"/>
      <c r="W491" s="743"/>
      <c r="X491" s="743"/>
      <c r="Y491" s="743"/>
      <c r="Z491" s="743"/>
      <c r="AA491" s="743"/>
      <c r="AB491" s="743"/>
      <c r="AC491" s="743"/>
      <c r="AD491" s="743"/>
      <c r="AE491" s="743"/>
      <c r="AF491" s="743"/>
      <c r="AG491" s="743"/>
      <c r="AH491" s="743"/>
      <c r="AI491" s="743"/>
      <c r="AJ491" s="743"/>
      <c r="AK491" s="743"/>
      <c r="AL491" s="743"/>
      <c r="AM491" s="743"/>
      <c r="AN491" s="743"/>
      <c r="AO491" s="743"/>
      <c r="AP491" s="743"/>
      <c r="AQ491" s="743"/>
      <c r="AR491" s="743"/>
      <c r="AS491" s="743"/>
      <c r="AT491" s="743"/>
      <c r="AU491" s="743"/>
      <c r="AV491" s="743"/>
      <c r="AW491" s="743"/>
      <c r="AX491" s="743"/>
      <c r="AY491" s="743"/>
      <c r="AZ491" s="743"/>
      <c r="BA491" s="743"/>
      <c r="BB491" s="743"/>
      <c r="BC491" s="743"/>
      <c r="BD491" s="743"/>
      <c r="BE491" s="743"/>
      <c r="BF491" s="743"/>
      <c r="BG491" s="743"/>
      <c r="BH491" s="743"/>
    </row>
    <row r="492" spans="1:60" s="628" customFormat="1" ht="15" customHeight="1" x14ac:dyDescent="0.25">
      <c r="A492" s="1157" t="s">
        <v>5</v>
      </c>
      <c r="B492" s="1157" t="s">
        <v>6</v>
      </c>
      <c r="C492" s="1157" t="s">
        <v>22</v>
      </c>
      <c r="D492" s="1157" t="s">
        <v>8</v>
      </c>
      <c r="E492" s="1157" t="s">
        <v>9</v>
      </c>
      <c r="F492" s="1157" t="s">
        <v>6181</v>
      </c>
      <c r="G492" s="743"/>
      <c r="H492" s="743"/>
      <c r="I492" s="743"/>
      <c r="J492" s="743"/>
      <c r="K492" s="743"/>
      <c r="L492" s="743"/>
      <c r="M492" s="743"/>
      <c r="N492" s="743"/>
      <c r="O492" s="743"/>
      <c r="P492" s="743"/>
      <c r="Q492" s="743"/>
      <c r="R492" s="743"/>
      <c r="S492" s="743"/>
      <c r="T492" s="743"/>
      <c r="U492" s="743"/>
      <c r="V492" s="743"/>
      <c r="W492" s="743"/>
      <c r="X492" s="743"/>
      <c r="Y492" s="743"/>
      <c r="Z492" s="743"/>
      <c r="AA492" s="743"/>
      <c r="AB492" s="743"/>
      <c r="AC492" s="743"/>
      <c r="AD492" s="743"/>
      <c r="AE492" s="743"/>
      <c r="AF492" s="743"/>
      <c r="AG492" s="743"/>
      <c r="AH492" s="743"/>
      <c r="AI492" s="743"/>
      <c r="AJ492" s="743"/>
      <c r="AK492" s="743"/>
      <c r="AL492" s="743"/>
      <c r="AM492" s="743"/>
      <c r="AN492" s="743"/>
      <c r="AO492" s="743"/>
      <c r="AP492" s="743"/>
      <c r="AQ492" s="743"/>
      <c r="AR492" s="743"/>
      <c r="AS492" s="743"/>
      <c r="AT492" s="743"/>
      <c r="AU492" s="743"/>
      <c r="AV492" s="743"/>
      <c r="AW492" s="743"/>
      <c r="AX492" s="743"/>
      <c r="AY492" s="743"/>
      <c r="AZ492" s="743"/>
      <c r="BA492" s="743"/>
      <c r="BB492" s="743"/>
      <c r="BC492" s="743"/>
      <c r="BD492" s="743"/>
      <c r="BE492" s="743"/>
      <c r="BF492" s="743"/>
      <c r="BG492" s="743"/>
      <c r="BH492" s="743"/>
    </row>
    <row r="493" spans="1:60" s="628" customFormat="1" ht="15" customHeight="1" x14ac:dyDescent="0.25">
      <c r="A493" s="134"/>
      <c r="B493" s="16"/>
      <c r="C493" s="2" t="s">
        <v>387</v>
      </c>
      <c r="D493" s="455">
        <v>22960551.780000001</v>
      </c>
      <c r="E493" s="608"/>
      <c r="F493" s="332">
        <f>F491+D493</f>
        <v>152416069.82999998</v>
      </c>
      <c r="G493" s="743"/>
      <c r="H493" s="743"/>
      <c r="I493" s="743"/>
      <c r="J493" s="743"/>
      <c r="K493" s="743"/>
      <c r="L493" s="743"/>
      <c r="M493" s="743"/>
      <c r="N493" s="743"/>
      <c r="O493" s="743"/>
      <c r="P493" s="743"/>
      <c r="Q493" s="743"/>
      <c r="R493" s="743"/>
      <c r="S493" s="743"/>
      <c r="T493" s="743"/>
      <c r="U493" s="743"/>
      <c r="V493" s="743"/>
      <c r="W493" s="743"/>
      <c r="X493" s="743"/>
      <c r="Y493" s="743"/>
      <c r="Z493" s="743"/>
      <c r="AA493" s="743"/>
      <c r="AB493" s="743"/>
      <c r="AC493" s="743"/>
      <c r="AD493" s="743"/>
      <c r="AE493" s="743"/>
      <c r="AF493" s="743"/>
      <c r="AG493" s="743"/>
      <c r="AH493" s="743"/>
      <c r="AI493" s="743"/>
      <c r="AJ493" s="743"/>
      <c r="AK493" s="743"/>
      <c r="AL493" s="743"/>
      <c r="AM493" s="743"/>
      <c r="AN493" s="743"/>
      <c r="AO493" s="743"/>
      <c r="AP493" s="743"/>
      <c r="AQ493" s="743"/>
      <c r="AR493" s="743"/>
      <c r="AS493" s="743"/>
      <c r="AT493" s="743"/>
      <c r="AU493" s="743"/>
      <c r="AV493" s="743"/>
      <c r="AW493" s="743"/>
      <c r="AX493" s="743"/>
      <c r="AY493" s="743"/>
      <c r="AZ493" s="743"/>
      <c r="BA493" s="743"/>
      <c r="BB493" s="743"/>
      <c r="BC493" s="743"/>
      <c r="BD493" s="743"/>
      <c r="BE493" s="743"/>
      <c r="BF493" s="743"/>
      <c r="BG493" s="743"/>
      <c r="BH493" s="743"/>
    </row>
    <row r="494" spans="1:60" s="628" customFormat="1" ht="15" customHeight="1" x14ac:dyDescent="0.25">
      <c r="A494" s="134"/>
      <c r="B494" s="16"/>
      <c r="C494" s="2" t="s">
        <v>14523</v>
      </c>
      <c r="D494" s="153">
        <v>1350700</v>
      </c>
      <c r="E494" s="40"/>
      <c r="F494" s="332">
        <f>F493+D494</f>
        <v>153766769.82999998</v>
      </c>
      <c r="G494" s="743"/>
      <c r="H494" s="743"/>
      <c r="I494" s="743"/>
      <c r="J494" s="743"/>
      <c r="K494" s="743"/>
      <c r="L494" s="743"/>
      <c r="M494" s="743"/>
      <c r="N494" s="743"/>
      <c r="O494" s="743"/>
      <c r="P494" s="743"/>
      <c r="Q494" s="743"/>
      <c r="R494" s="743"/>
      <c r="S494" s="743"/>
      <c r="T494" s="743"/>
      <c r="U494" s="743"/>
      <c r="V494" s="743"/>
      <c r="W494" s="743"/>
      <c r="X494" s="743"/>
      <c r="Y494" s="743"/>
      <c r="Z494" s="743"/>
      <c r="AA494" s="743"/>
      <c r="AB494" s="743"/>
      <c r="AC494" s="743"/>
      <c r="AD494" s="743"/>
      <c r="AE494" s="743"/>
      <c r="AF494" s="743"/>
      <c r="AG494" s="743"/>
      <c r="AH494" s="743"/>
      <c r="AI494" s="743"/>
      <c r="AJ494" s="743"/>
      <c r="AK494" s="743"/>
      <c r="AL494" s="743"/>
      <c r="AM494" s="743"/>
      <c r="AN494" s="743"/>
      <c r="AO494" s="743"/>
      <c r="AP494" s="743"/>
      <c r="AQ494" s="743"/>
      <c r="AR494" s="743"/>
      <c r="AS494" s="743"/>
      <c r="AT494" s="743"/>
      <c r="AU494" s="743"/>
      <c r="AV494" s="743"/>
      <c r="AW494" s="743"/>
      <c r="AX494" s="743"/>
      <c r="AY494" s="743"/>
      <c r="AZ494" s="743"/>
      <c r="BA494" s="743"/>
      <c r="BB494" s="743"/>
      <c r="BC494" s="743"/>
      <c r="BD494" s="743"/>
      <c r="BE494" s="743"/>
      <c r="BF494" s="743"/>
      <c r="BG494" s="743"/>
      <c r="BH494" s="743"/>
    </row>
    <row r="495" spans="1:60" s="628" customFormat="1" ht="15" customHeight="1" x14ac:dyDescent="0.25">
      <c r="A495" s="134"/>
      <c r="B495" s="16"/>
      <c r="C495" s="2" t="s">
        <v>14640</v>
      </c>
      <c r="D495" s="153"/>
      <c r="E495" s="29"/>
      <c r="F495" s="332">
        <f>F494-E495</f>
        <v>153766769.82999998</v>
      </c>
      <c r="G495" s="743"/>
      <c r="H495" s="743"/>
      <c r="I495" s="743"/>
      <c r="J495" s="743"/>
      <c r="K495" s="743"/>
      <c r="L495" s="743"/>
      <c r="M495" s="743"/>
      <c r="N495" s="743"/>
      <c r="O495" s="743"/>
      <c r="P495" s="743"/>
      <c r="Q495" s="743"/>
      <c r="R495" s="743"/>
      <c r="S495" s="743"/>
      <c r="T495" s="743"/>
      <c r="U495" s="743"/>
      <c r="V495" s="743"/>
      <c r="W495" s="743"/>
      <c r="X495" s="743"/>
      <c r="Y495" s="743"/>
      <c r="Z495" s="743"/>
      <c r="AA495" s="743"/>
      <c r="AB495" s="743"/>
      <c r="AC495" s="743"/>
      <c r="AD495" s="743"/>
      <c r="AE495" s="743"/>
      <c r="AF495" s="743"/>
      <c r="AG495" s="743"/>
      <c r="AH495" s="743"/>
      <c r="AI495" s="743"/>
      <c r="AJ495" s="743"/>
      <c r="AK495" s="743"/>
      <c r="AL495" s="743"/>
      <c r="AM495" s="743"/>
      <c r="AN495" s="743"/>
      <c r="AO495" s="743"/>
      <c r="AP495" s="743"/>
      <c r="AQ495" s="743"/>
      <c r="AR495" s="743"/>
      <c r="AS495" s="743"/>
      <c r="AT495" s="743"/>
      <c r="AU495" s="743"/>
      <c r="AV495" s="743"/>
      <c r="AW495" s="743"/>
      <c r="AX495" s="743"/>
      <c r="AY495" s="743"/>
      <c r="AZ495" s="743"/>
      <c r="BA495" s="743"/>
      <c r="BB495" s="743"/>
      <c r="BC495" s="743"/>
      <c r="BD495" s="743"/>
      <c r="BE495" s="743"/>
      <c r="BF495" s="743"/>
      <c r="BG495" s="743"/>
      <c r="BH495" s="743"/>
    </row>
    <row r="496" spans="1:60" s="628" customFormat="1" ht="15" customHeight="1" x14ac:dyDescent="0.25">
      <c r="A496" s="134"/>
      <c r="B496" s="16"/>
      <c r="C496" s="2" t="s">
        <v>1330</v>
      </c>
      <c r="D496" s="153"/>
      <c r="E496" s="42">
        <v>1172900</v>
      </c>
      <c r="F496" s="332">
        <f>F495-E496</f>
        <v>152593869.82999998</v>
      </c>
      <c r="G496" s="743"/>
      <c r="H496" s="743"/>
      <c r="I496" s="743"/>
      <c r="J496" s="743"/>
      <c r="K496" s="743"/>
      <c r="L496" s="743"/>
      <c r="M496" s="743"/>
      <c r="N496" s="743"/>
      <c r="O496" s="743"/>
      <c r="P496" s="743"/>
      <c r="Q496" s="743"/>
      <c r="R496" s="743"/>
      <c r="S496" s="743"/>
      <c r="T496" s="743"/>
      <c r="U496" s="743"/>
      <c r="V496" s="743"/>
      <c r="W496" s="743"/>
      <c r="X496" s="743"/>
      <c r="Y496" s="743"/>
      <c r="Z496" s="743"/>
      <c r="AA496" s="743"/>
      <c r="AB496" s="743"/>
      <c r="AC496" s="743"/>
      <c r="AD496" s="743"/>
      <c r="AE496" s="743"/>
      <c r="AF496" s="743"/>
      <c r="AG496" s="743"/>
      <c r="AH496" s="743"/>
      <c r="AI496" s="743"/>
      <c r="AJ496" s="743"/>
      <c r="AK496" s="743"/>
      <c r="AL496" s="743"/>
      <c r="AM496" s="743"/>
      <c r="AN496" s="743"/>
      <c r="AO496" s="743"/>
      <c r="AP496" s="743"/>
      <c r="AQ496" s="743"/>
      <c r="AR496" s="743"/>
      <c r="AS496" s="743"/>
      <c r="AT496" s="743"/>
      <c r="AU496" s="743"/>
      <c r="AV496" s="743"/>
      <c r="AW496" s="743"/>
      <c r="AX496" s="743"/>
      <c r="AY496" s="743"/>
      <c r="AZ496" s="743"/>
      <c r="BA496" s="743"/>
      <c r="BB496" s="743"/>
      <c r="BC496" s="743"/>
      <c r="BD496" s="743"/>
      <c r="BE496" s="743"/>
      <c r="BF496" s="743"/>
      <c r="BG496" s="743"/>
      <c r="BH496" s="743"/>
    </row>
    <row r="497" spans="1:60" s="628" customFormat="1" ht="15" customHeight="1" x14ac:dyDescent="0.25">
      <c r="A497" s="134"/>
      <c r="B497" s="16"/>
      <c r="C497" s="2" t="s">
        <v>1331</v>
      </c>
      <c r="D497" s="128"/>
      <c r="E497" s="42">
        <v>1536.75</v>
      </c>
      <c r="F497" s="332">
        <f>F496-E497</f>
        <v>152592333.07999998</v>
      </c>
      <c r="G497" s="743"/>
      <c r="H497" s="743"/>
      <c r="I497" s="743"/>
      <c r="J497" s="743"/>
      <c r="K497" s="743"/>
      <c r="L497" s="743"/>
      <c r="M497" s="743"/>
      <c r="N497" s="743"/>
      <c r="O497" s="743"/>
      <c r="P497" s="743"/>
      <c r="Q497" s="743"/>
      <c r="R497" s="743"/>
      <c r="S497" s="743"/>
      <c r="T497" s="743"/>
      <c r="U497" s="743"/>
      <c r="V497" s="743"/>
      <c r="W497" s="743"/>
      <c r="X497" s="743"/>
      <c r="Y497" s="743"/>
      <c r="Z497" s="743"/>
      <c r="AA497" s="743"/>
      <c r="AB497" s="743"/>
      <c r="AC497" s="743"/>
      <c r="AD497" s="743"/>
      <c r="AE497" s="743"/>
      <c r="AF497" s="743"/>
      <c r="AG497" s="743"/>
      <c r="AH497" s="743"/>
      <c r="AI497" s="743"/>
      <c r="AJ497" s="743"/>
      <c r="AK497" s="743"/>
      <c r="AL497" s="743"/>
      <c r="AM497" s="743"/>
      <c r="AN497" s="743"/>
      <c r="AO497" s="743"/>
      <c r="AP497" s="743"/>
      <c r="AQ497" s="743"/>
      <c r="AR497" s="743"/>
      <c r="AS497" s="743"/>
      <c r="AT497" s="743"/>
      <c r="AU497" s="743"/>
      <c r="AV497" s="743"/>
      <c r="AW497" s="743"/>
      <c r="AX497" s="743"/>
      <c r="AY497" s="743"/>
      <c r="AZ497" s="743"/>
      <c r="BA497" s="743"/>
      <c r="BB497" s="743"/>
      <c r="BC497" s="743"/>
      <c r="BD497" s="743"/>
      <c r="BE497" s="743"/>
      <c r="BF497" s="743"/>
      <c r="BG497" s="743"/>
      <c r="BH497" s="743"/>
    </row>
    <row r="498" spans="1:60" s="628" customFormat="1" ht="15" customHeight="1" x14ac:dyDescent="0.25">
      <c r="A498" s="134"/>
      <c r="B498" s="16"/>
      <c r="C498" s="2" t="s">
        <v>6198</v>
      </c>
      <c r="D498" s="128"/>
      <c r="E498" s="42">
        <v>1604.1</v>
      </c>
      <c r="F498" s="332">
        <f>F497-E498</f>
        <v>152590728.97999999</v>
      </c>
      <c r="G498" s="743"/>
      <c r="H498" s="743"/>
      <c r="I498" s="743"/>
      <c r="J498" s="743"/>
      <c r="K498" s="743"/>
      <c r="L498" s="743"/>
      <c r="M498" s="743"/>
      <c r="N498" s="743"/>
      <c r="O498" s="743"/>
      <c r="P498" s="743"/>
      <c r="Q498" s="743"/>
      <c r="R498" s="743"/>
      <c r="S498" s="743"/>
      <c r="T498" s="743"/>
      <c r="U498" s="743"/>
      <c r="V498" s="743"/>
      <c r="W498" s="743"/>
      <c r="X498" s="743"/>
      <c r="Y498" s="743"/>
      <c r="Z498" s="743"/>
      <c r="AA498" s="743"/>
      <c r="AB498" s="743"/>
      <c r="AC498" s="743"/>
      <c r="AD498" s="743"/>
      <c r="AE498" s="743"/>
      <c r="AF498" s="743"/>
      <c r="AG498" s="743"/>
      <c r="AH498" s="743"/>
      <c r="AI498" s="743"/>
      <c r="AJ498" s="743"/>
      <c r="AK498" s="743"/>
      <c r="AL498" s="743"/>
      <c r="AM498" s="743"/>
      <c r="AN498" s="743"/>
      <c r="AO498" s="743"/>
      <c r="AP498" s="743"/>
      <c r="AQ498" s="743"/>
      <c r="AR498" s="743"/>
      <c r="AS498" s="743"/>
      <c r="AT498" s="743"/>
      <c r="AU498" s="743"/>
      <c r="AV498" s="743"/>
      <c r="AW498" s="743"/>
      <c r="AX498" s="743"/>
      <c r="AY498" s="743"/>
      <c r="AZ498" s="743"/>
      <c r="BA498" s="743"/>
      <c r="BB498" s="743"/>
      <c r="BC498" s="743"/>
      <c r="BD498" s="743"/>
      <c r="BE498" s="743"/>
      <c r="BF498" s="743"/>
      <c r="BG498" s="743"/>
      <c r="BH498" s="743"/>
    </row>
    <row r="499" spans="1:60" s="628" customFormat="1" ht="15" customHeight="1" x14ac:dyDescent="0.25">
      <c r="A499" s="134"/>
      <c r="B499" s="16"/>
      <c r="C499" s="2" t="s">
        <v>15235</v>
      </c>
      <c r="D499" s="128"/>
      <c r="E499" s="42"/>
      <c r="F499" s="332">
        <f t="shared" ref="F499:F501" si="10">F498-E499</f>
        <v>152590728.97999999</v>
      </c>
      <c r="G499" s="743"/>
      <c r="H499" s="743"/>
      <c r="I499" s="743"/>
      <c r="J499" s="743"/>
      <c r="K499" s="743"/>
      <c r="L499" s="743"/>
      <c r="M499" s="743"/>
      <c r="N499" s="743"/>
      <c r="O499" s="743"/>
      <c r="P499" s="743"/>
      <c r="Q499" s="743"/>
      <c r="R499" s="743"/>
      <c r="S499" s="743"/>
      <c r="T499" s="743"/>
      <c r="U499" s="743"/>
      <c r="V499" s="743"/>
      <c r="W499" s="743"/>
      <c r="X499" s="743"/>
      <c r="Y499" s="743"/>
      <c r="Z499" s="743"/>
      <c r="AA499" s="743"/>
      <c r="AB499" s="743"/>
      <c r="AC499" s="743"/>
      <c r="AD499" s="743"/>
      <c r="AE499" s="743"/>
      <c r="AF499" s="743"/>
      <c r="AG499" s="743"/>
      <c r="AH499" s="743"/>
      <c r="AI499" s="743"/>
      <c r="AJ499" s="743"/>
      <c r="AK499" s="743"/>
      <c r="AL499" s="743"/>
      <c r="AM499" s="743"/>
      <c r="AN499" s="743"/>
      <c r="AO499" s="743"/>
      <c r="AP499" s="743"/>
      <c r="AQ499" s="743"/>
      <c r="AR499" s="743"/>
      <c r="AS499" s="743"/>
      <c r="AT499" s="743"/>
      <c r="AU499" s="743"/>
      <c r="AV499" s="743"/>
      <c r="AW499" s="743"/>
      <c r="AX499" s="743"/>
      <c r="AY499" s="743"/>
      <c r="AZ499" s="743"/>
      <c r="BA499" s="743"/>
      <c r="BB499" s="743"/>
      <c r="BC499" s="743"/>
      <c r="BD499" s="743"/>
      <c r="BE499" s="743"/>
      <c r="BF499" s="743"/>
      <c r="BG499" s="743"/>
      <c r="BH499" s="743"/>
    </row>
    <row r="500" spans="1:60" s="628" customFormat="1" ht="15" customHeight="1" x14ac:dyDescent="0.25">
      <c r="A500" s="134"/>
      <c r="B500" s="16"/>
      <c r="C500" s="2" t="s">
        <v>14832</v>
      </c>
      <c r="D500" s="128"/>
      <c r="E500" s="42"/>
      <c r="F500" s="332">
        <f t="shared" si="10"/>
        <v>152590728.97999999</v>
      </c>
      <c r="G500" s="743"/>
      <c r="H500" s="743"/>
      <c r="I500" s="743"/>
      <c r="J500" s="743"/>
      <c r="K500" s="743"/>
      <c r="L500" s="743"/>
      <c r="M500" s="743"/>
      <c r="N500" s="743"/>
      <c r="O500" s="743"/>
      <c r="P500" s="743"/>
      <c r="Q500" s="743"/>
      <c r="R500" s="743"/>
      <c r="S500" s="743"/>
      <c r="T500" s="743"/>
      <c r="U500" s="743"/>
      <c r="V500" s="743"/>
      <c r="W500" s="743"/>
      <c r="X500" s="743"/>
      <c r="Y500" s="743"/>
      <c r="Z500" s="743"/>
      <c r="AA500" s="743"/>
      <c r="AB500" s="743"/>
      <c r="AC500" s="743"/>
      <c r="AD500" s="743"/>
      <c r="AE500" s="743"/>
      <c r="AF500" s="743"/>
      <c r="AG500" s="743"/>
      <c r="AH500" s="743"/>
      <c r="AI500" s="743"/>
      <c r="AJ500" s="743"/>
      <c r="AK500" s="743"/>
      <c r="AL500" s="743"/>
      <c r="AM500" s="743"/>
      <c r="AN500" s="743"/>
      <c r="AO500" s="743"/>
      <c r="AP500" s="743"/>
      <c r="AQ500" s="743"/>
      <c r="AR500" s="743"/>
      <c r="AS500" s="743"/>
      <c r="AT500" s="743"/>
      <c r="AU500" s="743"/>
      <c r="AV500" s="743"/>
      <c r="AW500" s="743"/>
      <c r="AX500" s="743"/>
      <c r="AY500" s="743"/>
      <c r="AZ500" s="743"/>
      <c r="BA500" s="743"/>
      <c r="BB500" s="743"/>
      <c r="BC500" s="743"/>
      <c r="BD500" s="743"/>
      <c r="BE500" s="743"/>
      <c r="BF500" s="743"/>
      <c r="BG500" s="743"/>
      <c r="BH500" s="743"/>
    </row>
    <row r="501" spans="1:60" s="728" customFormat="1" ht="15" customHeight="1" x14ac:dyDescent="0.2">
      <c r="A501" s="134"/>
      <c r="B501" s="16"/>
      <c r="C501" s="2" t="s">
        <v>1333</v>
      </c>
      <c r="D501" s="128"/>
      <c r="E501" s="213">
        <v>150</v>
      </c>
      <c r="F501" s="332">
        <f t="shared" si="10"/>
        <v>152590578.97999999</v>
      </c>
      <c r="G501" s="727"/>
      <c r="H501" s="727"/>
      <c r="I501" s="727"/>
      <c r="J501" s="727"/>
      <c r="K501" s="727"/>
      <c r="L501" s="727"/>
      <c r="M501" s="727"/>
      <c r="N501" s="727"/>
      <c r="O501" s="727"/>
      <c r="P501" s="727"/>
      <c r="Q501" s="727"/>
      <c r="R501" s="727"/>
      <c r="S501" s="727"/>
      <c r="T501" s="727"/>
      <c r="U501" s="727"/>
      <c r="V501" s="727"/>
      <c r="W501" s="727"/>
      <c r="X501" s="727"/>
      <c r="Y501" s="727"/>
      <c r="Z501" s="727"/>
      <c r="AA501" s="727"/>
      <c r="AB501" s="727"/>
      <c r="AC501" s="727"/>
      <c r="AD501" s="727"/>
      <c r="AE501" s="727"/>
      <c r="AF501" s="727"/>
      <c r="AG501" s="727"/>
      <c r="AH501" s="727"/>
      <c r="AI501" s="727"/>
      <c r="AJ501" s="727"/>
      <c r="AK501" s="727"/>
      <c r="AL501" s="727"/>
      <c r="AM501" s="727"/>
      <c r="AN501" s="727"/>
      <c r="AO501" s="727"/>
      <c r="AP501" s="727"/>
      <c r="AQ501" s="727"/>
      <c r="AR501" s="727"/>
      <c r="AS501" s="727"/>
      <c r="AT501" s="727"/>
      <c r="AU501" s="727"/>
      <c r="AV501" s="727"/>
      <c r="AW501" s="727"/>
      <c r="AX501" s="727"/>
      <c r="AY501" s="727"/>
      <c r="AZ501" s="727"/>
      <c r="BA501" s="727"/>
      <c r="BB501" s="727"/>
      <c r="BC501" s="727"/>
      <c r="BD501" s="727"/>
      <c r="BE501" s="727"/>
      <c r="BF501" s="727"/>
      <c r="BG501" s="727"/>
      <c r="BH501" s="727"/>
    </row>
    <row r="502" spans="1:60" s="728" customFormat="1" ht="12" customHeight="1" x14ac:dyDescent="0.2">
      <c r="A502" s="134"/>
      <c r="B502" s="16"/>
      <c r="C502" s="2" t="s">
        <v>2372</v>
      </c>
      <c r="D502" s="472"/>
      <c r="E502" s="472"/>
      <c r="F502" s="332">
        <f>F501+D502</f>
        <v>152590578.97999999</v>
      </c>
      <c r="G502" s="727"/>
      <c r="H502" s="727"/>
      <c r="I502" s="727"/>
      <c r="J502" s="727"/>
      <c r="K502" s="727"/>
      <c r="L502" s="727"/>
      <c r="M502" s="727"/>
      <c r="N502" s="727"/>
      <c r="O502" s="727"/>
      <c r="P502" s="727"/>
      <c r="Q502" s="727"/>
      <c r="R502" s="727"/>
      <c r="S502" s="727"/>
      <c r="T502" s="727"/>
      <c r="U502" s="727"/>
      <c r="V502" s="727"/>
      <c r="W502" s="727"/>
      <c r="X502" s="727"/>
      <c r="Y502" s="727"/>
      <c r="Z502" s="727"/>
      <c r="AA502" s="727"/>
      <c r="AB502" s="727"/>
      <c r="AC502" s="727"/>
      <c r="AD502" s="727"/>
      <c r="AE502" s="727"/>
      <c r="AF502" s="727"/>
      <c r="AG502" s="727"/>
      <c r="AH502" s="727"/>
      <c r="AI502" s="727"/>
      <c r="AJ502" s="727"/>
      <c r="AK502" s="727"/>
      <c r="AL502" s="727"/>
      <c r="AM502" s="727"/>
      <c r="AN502" s="727"/>
      <c r="AO502" s="727"/>
      <c r="AP502" s="727"/>
      <c r="AQ502" s="727"/>
      <c r="AR502" s="727"/>
      <c r="AS502" s="727"/>
      <c r="AT502" s="727"/>
      <c r="AU502" s="727"/>
      <c r="AV502" s="727"/>
      <c r="AW502" s="727"/>
      <c r="AX502" s="727"/>
      <c r="AY502" s="727"/>
      <c r="AZ502" s="727"/>
      <c r="BA502" s="727"/>
      <c r="BB502" s="727"/>
      <c r="BC502" s="727"/>
      <c r="BD502" s="727"/>
      <c r="BE502" s="727"/>
      <c r="BF502" s="727"/>
      <c r="BG502" s="727"/>
      <c r="BH502" s="727"/>
    </row>
    <row r="503" spans="1:60" s="728" customFormat="1" ht="15" customHeight="1" x14ac:dyDescent="0.2">
      <c r="A503" s="59"/>
      <c r="B503" s="982"/>
      <c r="C503" s="86"/>
      <c r="D503" s="72"/>
      <c r="E503" s="65"/>
      <c r="F503" s="164"/>
      <c r="G503" s="727"/>
      <c r="H503" s="727"/>
      <c r="I503" s="727"/>
      <c r="J503" s="727"/>
      <c r="K503" s="727"/>
      <c r="L503" s="727"/>
      <c r="M503" s="727"/>
      <c r="N503" s="727"/>
      <c r="O503" s="727"/>
      <c r="P503" s="727"/>
      <c r="Q503" s="727"/>
      <c r="R503" s="727"/>
      <c r="S503" s="727"/>
      <c r="T503" s="727"/>
      <c r="U503" s="727"/>
      <c r="V503" s="727"/>
      <c r="W503" s="727"/>
      <c r="X503" s="727"/>
      <c r="Y503" s="727"/>
      <c r="Z503" s="727"/>
      <c r="AA503" s="727"/>
      <c r="AB503" s="727"/>
      <c r="AC503" s="727"/>
      <c r="AD503" s="727"/>
      <c r="AE503" s="727"/>
      <c r="AF503" s="727"/>
      <c r="AG503" s="727"/>
      <c r="AH503" s="727"/>
      <c r="AI503" s="727"/>
      <c r="AJ503" s="727"/>
      <c r="AK503" s="727"/>
      <c r="AL503" s="727"/>
      <c r="AM503" s="727"/>
      <c r="AN503" s="727"/>
      <c r="AO503" s="727"/>
      <c r="AP503" s="727"/>
      <c r="AQ503" s="727"/>
      <c r="AR503" s="727"/>
      <c r="AS503" s="727"/>
      <c r="AT503" s="727"/>
      <c r="AU503" s="727"/>
      <c r="AV503" s="727"/>
      <c r="AW503" s="727"/>
      <c r="AX503" s="727"/>
      <c r="AY503" s="727"/>
      <c r="AZ503" s="727"/>
      <c r="BA503" s="727"/>
      <c r="BB503" s="727"/>
      <c r="BC503" s="727"/>
      <c r="BD503" s="727"/>
      <c r="BE503" s="727"/>
      <c r="BF503" s="727"/>
      <c r="BG503" s="727"/>
      <c r="BH503" s="727"/>
    </row>
    <row r="504" spans="1:60" ht="15" customHeight="1" x14ac:dyDescent="0.2">
      <c r="A504" s="59"/>
      <c r="B504" s="7"/>
      <c r="C504" s="31"/>
      <c r="D504" s="74"/>
      <c r="E504" s="283"/>
      <c r="F504" s="116"/>
    </row>
    <row r="505" spans="1:60" ht="15" customHeight="1" x14ac:dyDescent="0.2">
      <c r="A505" s="59"/>
      <c r="B505" s="7"/>
      <c r="C505" s="31"/>
      <c r="D505" s="74"/>
      <c r="E505" s="283"/>
      <c r="F505" s="116"/>
    </row>
    <row r="506" spans="1:60" ht="15" customHeight="1" x14ac:dyDescent="0.25">
      <c r="A506" s="1171" t="s">
        <v>0</v>
      </c>
      <c r="B506" s="1171"/>
      <c r="C506" s="1171"/>
      <c r="D506" s="1171"/>
      <c r="E506" s="1171"/>
      <c r="F506" s="1171"/>
    </row>
    <row r="507" spans="1:60" ht="15" customHeight="1" x14ac:dyDescent="0.25">
      <c r="A507" s="1171" t="s">
        <v>1</v>
      </c>
      <c r="B507" s="1171"/>
      <c r="C507" s="1171"/>
      <c r="D507" s="1171"/>
      <c r="E507" s="1171"/>
      <c r="F507" s="1171"/>
    </row>
    <row r="508" spans="1:60" ht="15" customHeight="1" x14ac:dyDescent="0.25">
      <c r="A508" s="1173" t="s">
        <v>16790</v>
      </c>
      <c r="B508" s="1173"/>
      <c r="C508" s="1173"/>
      <c r="D508" s="1173"/>
      <c r="E508" s="1173"/>
      <c r="F508" s="1173"/>
    </row>
    <row r="509" spans="1:60" ht="15" customHeight="1" x14ac:dyDescent="0.25">
      <c r="A509" s="1173" t="s">
        <v>2</v>
      </c>
      <c r="B509" s="1173"/>
      <c r="C509" s="1173"/>
      <c r="D509" s="1173"/>
      <c r="E509" s="1173"/>
      <c r="F509" s="1173"/>
    </row>
    <row r="510" spans="1:60" ht="15" customHeight="1" x14ac:dyDescent="0.25">
      <c r="A510" s="737"/>
      <c r="B510" s="750"/>
      <c r="C510" s="754"/>
      <c r="D510" s="755"/>
      <c r="E510" s="752"/>
      <c r="F510" s="753"/>
    </row>
    <row r="511" spans="1:60" ht="15" customHeight="1" x14ac:dyDescent="0.2">
      <c r="A511" s="1309" t="s">
        <v>30</v>
      </c>
      <c r="B511" s="1309"/>
      <c r="C511" s="1309"/>
      <c r="D511" s="1309"/>
      <c r="E511" s="1309"/>
      <c r="F511" s="1309"/>
      <c r="H511" s="25"/>
    </row>
    <row r="512" spans="1:60" ht="15" customHeight="1" x14ac:dyDescent="0.2">
      <c r="A512" s="1309" t="s">
        <v>4</v>
      </c>
      <c r="B512" s="1309"/>
      <c r="C512" s="1309"/>
      <c r="D512" s="1309"/>
      <c r="E512" s="1309"/>
      <c r="F512" s="726">
        <v>8255.92</v>
      </c>
    </row>
    <row r="513" spans="1:60" ht="15" customHeight="1" x14ac:dyDescent="0.2">
      <c r="A513" s="1157" t="s">
        <v>5</v>
      </c>
      <c r="B513" s="1157" t="s">
        <v>23</v>
      </c>
      <c r="C513" s="1157" t="s">
        <v>22</v>
      </c>
      <c r="D513" s="1157" t="s">
        <v>8</v>
      </c>
      <c r="E513" s="1157" t="s">
        <v>9</v>
      </c>
      <c r="F513" s="1157"/>
    </row>
    <row r="514" spans="1:60" ht="15" customHeight="1" x14ac:dyDescent="0.2">
      <c r="A514" s="134"/>
      <c r="B514" s="27"/>
      <c r="C514" s="1" t="s">
        <v>4385</v>
      </c>
      <c r="D514" s="40">
        <v>3510</v>
      </c>
      <c r="E514" s="734"/>
      <c r="F514" s="494">
        <f>F512+D514</f>
        <v>11765.92</v>
      </c>
    </row>
    <row r="515" spans="1:60" ht="15" customHeight="1" x14ac:dyDescent="0.2">
      <c r="A515" s="134"/>
      <c r="B515" s="27"/>
      <c r="C515" s="1" t="s">
        <v>4385</v>
      </c>
      <c r="D515" s="40">
        <v>461.46</v>
      </c>
      <c r="E515" s="734"/>
      <c r="F515" s="494">
        <f>F514+D515</f>
        <v>12227.38</v>
      </c>
    </row>
    <row r="516" spans="1:60" ht="15" customHeight="1" x14ac:dyDescent="0.2">
      <c r="A516" s="134"/>
      <c r="B516" s="27"/>
      <c r="C516" s="1" t="s">
        <v>27</v>
      </c>
      <c r="D516" s="40"/>
      <c r="E516" s="455">
        <v>11727.38</v>
      </c>
      <c r="F516" s="494">
        <f>F515-E516</f>
        <v>500</v>
      </c>
    </row>
    <row r="517" spans="1:60" ht="15" customHeight="1" x14ac:dyDescent="0.2">
      <c r="A517" s="134"/>
      <c r="B517" s="27"/>
      <c r="C517" s="1" t="s">
        <v>387</v>
      </c>
      <c r="D517" s="40"/>
      <c r="E517" s="455"/>
      <c r="F517" s="494">
        <f t="shared" ref="F517:F520" si="11">F516-E517</f>
        <v>500</v>
      </c>
    </row>
    <row r="518" spans="1:60" ht="15" customHeight="1" x14ac:dyDescent="0.2">
      <c r="A518" s="134"/>
      <c r="B518" s="27"/>
      <c r="C518" s="530" t="s">
        <v>2479</v>
      </c>
      <c r="D518" s="62"/>
      <c r="E518" s="40"/>
      <c r="F518" s="494">
        <f t="shared" si="11"/>
        <v>500</v>
      </c>
    </row>
    <row r="519" spans="1:60" ht="15" customHeight="1" x14ac:dyDescent="0.2">
      <c r="A519" s="134"/>
      <c r="B519" s="27"/>
      <c r="C519" s="2" t="s">
        <v>17426</v>
      </c>
      <c r="D519" s="62"/>
      <c r="E519" s="455">
        <v>150</v>
      </c>
      <c r="F519" s="494">
        <f t="shared" si="11"/>
        <v>350</v>
      </c>
    </row>
    <row r="520" spans="1:60" ht="15" customHeight="1" x14ac:dyDescent="0.2">
      <c r="A520" s="87"/>
      <c r="B520" s="27"/>
      <c r="C520" s="2" t="s">
        <v>1358</v>
      </c>
      <c r="D520" s="40"/>
      <c r="E520" s="717">
        <v>175</v>
      </c>
      <c r="F520" s="494">
        <f t="shared" si="11"/>
        <v>175</v>
      </c>
    </row>
    <row r="521" spans="1:60" ht="15" customHeight="1" x14ac:dyDescent="0.2">
      <c r="A521" s="1122"/>
      <c r="B521" s="770"/>
      <c r="C521" s="930"/>
      <c r="D521" s="69"/>
      <c r="E521" s="916"/>
      <c r="F521" s="112"/>
    </row>
    <row r="522" spans="1:60" s="14" customFormat="1" ht="15" customHeight="1" x14ac:dyDescent="0.2">
      <c r="A522" s="1122"/>
      <c r="B522" s="770"/>
      <c r="C522" s="930"/>
      <c r="D522" s="69"/>
      <c r="E522" s="916"/>
      <c r="F522" s="112"/>
    </row>
    <row r="523" spans="1:60" s="14" customFormat="1" ht="15" customHeight="1" x14ac:dyDescent="0.2">
      <c r="A523" s="1122"/>
      <c r="B523" s="770"/>
      <c r="C523" s="930"/>
      <c r="D523" s="69"/>
      <c r="E523" s="916"/>
      <c r="F523" s="112"/>
    </row>
    <row r="524" spans="1:60" s="14" customFormat="1" ht="15" customHeight="1" x14ac:dyDescent="0.2">
      <c r="A524" s="1122"/>
      <c r="B524" s="770"/>
      <c r="C524" s="930"/>
      <c r="D524" s="69"/>
      <c r="E524" s="916"/>
      <c r="F524" s="112"/>
    </row>
    <row r="525" spans="1:60" s="101" customFormat="1" ht="15" customHeight="1" x14ac:dyDescent="0.2">
      <c r="A525" s="1122"/>
      <c r="B525" s="770"/>
      <c r="C525" s="930"/>
      <c r="D525" s="69"/>
      <c r="E525" s="916"/>
      <c r="F525" s="112"/>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3"/>
      <c r="AR525" s="103"/>
      <c r="AS525" s="103"/>
      <c r="AT525" s="103"/>
      <c r="AU525" s="103"/>
      <c r="AV525" s="103"/>
      <c r="AW525" s="103"/>
      <c r="AX525" s="103"/>
      <c r="AY525" s="103"/>
      <c r="AZ525" s="103"/>
      <c r="BA525" s="103"/>
      <c r="BB525" s="103"/>
      <c r="BC525" s="103"/>
      <c r="BD525" s="103"/>
      <c r="BE525" s="103"/>
      <c r="BF525" s="103"/>
      <c r="BG525" s="103"/>
      <c r="BH525" s="103"/>
    </row>
    <row r="526" spans="1:60" s="101" customFormat="1" ht="15" customHeight="1" x14ac:dyDescent="0.2">
      <c r="A526" s="1122"/>
      <c r="B526" s="770"/>
      <c r="C526" s="930"/>
      <c r="D526" s="69"/>
      <c r="E526" s="916"/>
      <c r="F526" s="112"/>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03"/>
      <c r="AH526" s="103"/>
      <c r="AI526" s="103"/>
      <c r="AJ526" s="103"/>
      <c r="AK526" s="103"/>
      <c r="AL526" s="103"/>
      <c r="AM526" s="103"/>
      <c r="AN526" s="103"/>
      <c r="AO526" s="103"/>
      <c r="AP526" s="103"/>
      <c r="AQ526" s="103"/>
      <c r="AR526" s="103"/>
      <c r="AS526" s="103"/>
      <c r="AT526" s="103"/>
      <c r="AU526" s="103"/>
      <c r="AV526" s="103"/>
      <c r="AW526" s="103"/>
      <c r="AX526" s="103"/>
      <c r="AY526" s="103"/>
      <c r="AZ526" s="103"/>
      <c r="BA526" s="103"/>
      <c r="BB526" s="103"/>
      <c r="BC526" s="103"/>
      <c r="BD526" s="103"/>
      <c r="BE526" s="103"/>
      <c r="BF526" s="103"/>
      <c r="BG526" s="103"/>
      <c r="BH526" s="103"/>
    </row>
    <row r="527" spans="1:60" s="101" customFormat="1" ht="15" customHeight="1" x14ac:dyDescent="0.2">
      <c r="A527" s="1122"/>
      <c r="B527" s="770"/>
      <c r="C527" s="930"/>
      <c r="D527" s="69"/>
      <c r="E527" s="916"/>
      <c r="F527" s="112"/>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3"/>
      <c r="AR527" s="103"/>
      <c r="AS527" s="103"/>
      <c r="AT527" s="103"/>
      <c r="AU527" s="103"/>
      <c r="AV527" s="103"/>
      <c r="AW527" s="103"/>
      <c r="AX527" s="103"/>
      <c r="AY527" s="103"/>
      <c r="AZ527" s="103"/>
      <c r="BA527" s="103"/>
      <c r="BB527" s="103"/>
      <c r="BC527" s="103"/>
      <c r="BD527" s="103"/>
      <c r="BE527" s="103"/>
      <c r="BF527" s="103"/>
      <c r="BG527" s="103"/>
      <c r="BH527" s="103"/>
    </row>
    <row r="528" spans="1:60" s="101" customFormat="1" ht="15" customHeight="1" x14ac:dyDescent="0.2">
      <c r="A528" s="1122"/>
      <c r="B528" s="770"/>
      <c r="C528" s="930"/>
      <c r="D528" s="69"/>
      <c r="E528" s="916"/>
      <c r="F528" s="112"/>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3"/>
      <c r="AH528" s="103"/>
      <c r="AI528" s="103"/>
      <c r="AJ528" s="103"/>
      <c r="AK528" s="103"/>
      <c r="AL528" s="103"/>
      <c r="AM528" s="103"/>
      <c r="AN528" s="103"/>
      <c r="AO528" s="103"/>
      <c r="AP528" s="103"/>
      <c r="AQ528" s="103"/>
      <c r="AR528" s="103"/>
      <c r="AS528" s="103"/>
      <c r="AT528" s="103"/>
      <c r="AU528" s="103"/>
      <c r="AV528" s="103"/>
      <c r="AW528" s="103"/>
      <c r="AX528" s="103"/>
      <c r="AY528" s="103"/>
      <c r="AZ528" s="103"/>
      <c r="BA528" s="103"/>
      <c r="BB528" s="103"/>
      <c r="BC528" s="103"/>
      <c r="BD528" s="103"/>
      <c r="BE528" s="103"/>
      <c r="BF528" s="103"/>
      <c r="BG528" s="103"/>
      <c r="BH528" s="103"/>
    </row>
    <row r="529" spans="1:6" ht="15" customHeight="1" x14ac:dyDescent="0.2">
      <c r="A529" s="1122"/>
      <c r="B529" s="770"/>
      <c r="C529" s="930"/>
      <c r="D529" s="69"/>
      <c r="E529" s="916"/>
      <c r="F529" s="112"/>
    </row>
    <row r="530" spans="1:6" ht="15" customHeight="1" x14ac:dyDescent="0.2">
      <c r="A530" s="1122"/>
      <c r="B530" s="770"/>
      <c r="C530" s="930"/>
      <c r="D530" s="69"/>
      <c r="E530" s="916"/>
      <c r="F530" s="112"/>
    </row>
    <row r="531" spans="1:6" ht="15" customHeight="1" x14ac:dyDescent="0.25">
      <c r="A531" s="1052"/>
      <c r="B531" s="1053"/>
      <c r="C531" s="934"/>
      <c r="D531" s="69"/>
      <c r="E531" s="772"/>
      <c r="F531" s="112"/>
    </row>
    <row r="532" spans="1:6" ht="15" customHeight="1" x14ac:dyDescent="0.25">
      <c r="A532" s="1052"/>
      <c r="B532" s="1053"/>
      <c r="C532" s="934"/>
      <c r="D532" s="69"/>
      <c r="E532" s="772"/>
      <c r="F532" s="112"/>
    </row>
    <row r="533" spans="1:6" ht="15" customHeight="1" x14ac:dyDescent="0.25">
      <c r="A533" s="1052"/>
      <c r="B533" s="1053"/>
      <c r="C533" s="934"/>
      <c r="D533" s="69"/>
      <c r="E533" s="772"/>
      <c r="F533" s="112"/>
    </row>
    <row r="534" spans="1:6" ht="15" customHeight="1" x14ac:dyDescent="0.25">
      <c r="A534" s="1052"/>
      <c r="B534" s="1053"/>
      <c r="C534" s="934"/>
      <c r="D534" s="69"/>
      <c r="E534" s="772"/>
      <c r="F534" s="112"/>
    </row>
    <row r="535" spans="1:6" ht="15" customHeight="1" x14ac:dyDescent="0.25">
      <c r="A535" s="1052"/>
      <c r="B535" s="1053"/>
      <c r="C535" s="934"/>
      <c r="D535" s="69"/>
      <c r="E535" s="772"/>
      <c r="F535" s="112"/>
    </row>
    <row r="536" spans="1:6" ht="15" customHeight="1" x14ac:dyDescent="0.25">
      <c r="A536" s="1052"/>
      <c r="B536" s="1053"/>
      <c r="C536" s="934"/>
      <c r="D536" s="69"/>
      <c r="E536" s="772"/>
      <c r="F536" s="112"/>
    </row>
    <row r="537" spans="1:6" ht="15" customHeight="1" x14ac:dyDescent="0.25">
      <c r="A537" s="1321" t="s">
        <v>13519</v>
      </c>
      <c r="B537" s="1321"/>
      <c r="C537" s="1321"/>
      <c r="D537" s="1321"/>
      <c r="E537" s="1321"/>
      <c r="F537" s="1321"/>
    </row>
    <row r="538" spans="1:6" ht="15" customHeight="1" x14ac:dyDescent="0.25">
      <c r="A538" s="1171" t="s">
        <v>1</v>
      </c>
      <c r="B538" s="1171"/>
      <c r="C538" s="1171"/>
      <c r="D538" s="1171"/>
      <c r="E538" s="1171"/>
      <c r="F538" s="1171"/>
    </row>
    <row r="539" spans="1:6" ht="15" customHeight="1" x14ac:dyDescent="0.25">
      <c r="A539" s="1173" t="s">
        <v>16790</v>
      </c>
      <c r="B539" s="1173"/>
      <c r="C539" s="1173"/>
      <c r="D539" s="1173"/>
      <c r="E539" s="1173"/>
      <c r="F539" s="1173"/>
    </row>
    <row r="540" spans="1:6" ht="15" customHeight="1" x14ac:dyDescent="0.25">
      <c r="A540" s="1173" t="s">
        <v>2</v>
      </c>
      <c r="B540" s="1173"/>
      <c r="C540" s="1173"/>
      <c r="D540" s="1173"/>
      <c r="E540" s="1173"/>
      <c r="F540" s="1173"/>
    </row>
    <row r="541" spans="1:6" ht="15" customHeight="1" x14ac:dyDescent="0.25">
      <c r="A541" s="737"/>
      <c r="B541" s="750"/>
      <c r="C541" s="754"/>
      <c r="D541" s="755"/>
      <c r="E541" s="752"/>
      <c r="F541" s="753"/>
    </row>
    <row r="542" spans="1:6" ht="15" customHeight="1" x14ac:dyDescent="0.2">
      <c r="A542" s="1309" t="s">
        <v>29</v>
      </c>
      <c r="B542" s="1309"/>
      <c r="C542" s="1309"/>
      <c r="D542" s="1309"/>
      <c r="E542" s="1309"/>
      <c r="F542" s="1309"/>
    </row>
    <row r="543" spans="1:6" ht="15" customHeight="1" x14ac:dyDescent="0.2">
      <c r="A543" s="1309" t="s">
        <v>4</v>
      </c>
      <c r="B543" s="1309"/>
      <c r="C543" s="1309"/>
      <c r="D543" s="1309"/>
      <c r="E543" s="1309"/>
      <c r="F543" s="726">
        <v>1228004.19</v>
      </c>
    </row>
    <row r="544" spans="1:6" ht="15" customHeight="1" x14ac:dyDescent="0.2">
      <c r="A544" s="1157" t="s">
        <v>5</v>
      </c>
      <c r="B544" s="1157" t="s">
        <v>23</v>
      </c>
      <c r="C544" s="1157" t="s">
        <v>22</v>
      </c>
      <c r="D544" s="1157" t="s">
        <v>8</v>
      </c>
      <c r="E544" s="1157" t="s">
        <v>9</v>
      </c>
      <c r="F544" s="1157" t="s">
        <v>6181</v>
      </c>
    </row>
    <row r="545" spans="1:6" ht="15" customHeight="1" x14ac:dyDescent="0.2">
      <c r="A545" s="61"/>
      <c r="B545" s="1"/>
      <c r="C545" s="2" t="s">
        <v>27</v>
      </c>
      <c r="D545" s="970">
        <v>1416000</v>
      </c>
      <c r="E545" s="40"/>
      <c r="F545" s="494">
        <f>F543+D545</f>
        <v>2644004.19</v>
      </c>
    </row>
    <row r="546" spans="1:6" ht="15" customHeight="1" x14ac:dyDescent="0.2">
      <c r="A546" s="61"/>
      <c r="B546" s="1"/>
      <c r="C546" s="2" t="s">
        <v>1084</v>
      </c>
      <c r="D546" s="62"/>
      <c r="E546" s="455"/>
      <c r="F546" s="494">
        <f>F545-E546</f>
        <v>2644004.19</v>
      </c>
    </row>
    <row r="547" spans="1:6" ht="15" customHeight="1" x14ac:dyDescent="0.2">
      <c r="A547" s="61"/>
      <c r="B547" s="1"/>
      <c r="C547" s="530" t="s">
        <v>2479</v>
      </c>
      <c r="D547" s="62"/>
      <c r="E547" s="455">
        <v>6044.25</v>
      </c>
      <c r="F547" s="494">
        <f t="shared" ref="F547:F581" si="12">F546-E547</f>
        <v>2637959.94</v>
      </c>
    </row>
    <row r="548" spans="1:6" ht="15" customHeight="1" x14ac:dyDescent="0.2">
      <c r="A548" s="61"/>
      <c r="B548" s="1"/>
      <c r="C548" s="2" t="s">
        <v>1083</v>
      </c>
      <c r="D548" s="62"/>
      <c r="E548" s="455">
        <v>500</v>
      </c>
      <c r="F548" s="494">
        <f t="shared" si="12"/>
        <v>2637459.94</v>
      </c>
    </row>
    <row r="549" spans="1:6" ht="15" customHeight="1" x14ac:dyDescent="0.2">
      <c r="A549" s="87"/>
      <c r="B549" s="27"/>
      <c r="C549" s="2" t="s">
        <v>1358</v>
      </c>
      <c r="D549" s="62"/>
      <c r="E549" s="717">
        <v>175</v>
      </c>
      <c r="F549" s="494">
        <f t="shared" si="12"/>
        <v>2637284.94</v>
      </c>
    </row>
    <row r="550" spans="1:6" ht="22.5" customHeight="1" x14ac:dyDescent="0.2">
      <c r="A550" s="464">
        <v>44714</v>
      </c>
      <c r="B550" s="971" t="s">
        <v>16831</v>
      </c>
      <c r="C550" s="1127" t="s">
        <v>16824</v>
      </c>
      <c r="D550" s="62"/>
      <c r="E550" s="1067">
        <v>150800.87</v>
      </c>
      <c r="F550" s="494">
        <f t="shared" si="12"/>
        <v>2486484.0699999998</v>
      </c>
    </row>
    <row r="551" spans="1:6" ht="38.25" customHeight="1" x14ac:dyDescent="0.2">
      <c r="A551" s="464">
        <v>44718</v>
      </c>
      <c r="B551" s="971" t="s">
        <v>16832</v>
      </c>
      <c r="C551" s="882" t="s">
        <v>16825</v>
      </c>
      <c r="D551" s="447"/>
      <c r="E551" s="836">
        <v>178048.72</v>
      </c>
      <c r="F551" s="494">
        <f t="shared" si="12"/>
        <v>2308435.3499999996</v>
      </c>
    </row>
    <row r="552" spans="1:6" ht="34.5" customHeight="1" x14ac:dyDescent="0.2">
      <c r="A552" s="464">
        <v>44718</v>
      </c>
      <c r="B552" s="971" t="s">
        <v>16833</v>
      </c>
      <c r="C552" s="882" t="s">
        <v>16826</v>
      </c>
      <c r="D552" s="447"/>
      <c r="E552" s="836">
        <v>18000</v>
      </c>
      <c r="F552" s="494">
        <f t="shared" si="12"/>
        <v>2290435.3499999996</v>
      </c>
    </row>
    <row r="553" spans="1:6" ht="34.5" customHeight="1" x14ac:dyDescent="0.2">
      <c r="A553" s="464">
        <v>44718</v>
      </c>
      <c r="B553" s="971" t="s">
        <v>16834</v>
      </c>
      <c r="C553" s="1127" t="s">
        <v>16827</v>
      </c>
      <c r="D553" s="900"/>
      <c r="E553" s="836">
        <v>7236</v>
      </c>
      <c r="F553" s="494">
        <f t="shared" si="12"/>
        <v>2283199.3499999996</v>
      </c>
    </row>
    <row r="554" spans="1:6" ht="33.75" customHeight="1" x14ac:dyDescent="0.2">
      <c r="A554" s="464">
        <v>44718</v>
      </c>
      <c r="B554" s="971" t="s">
        <v>16835</v>
      </c>
      <c r="C554" s="882" t="s">
        <v>16828</v>
      </c>
      <c r="D554" s="1116"/>
      <c r="E554" s="836">
        <v>15840</v>
      </c>
      <c r="F554" s="494">
        <f t="shared" si="12"/>
        <v>2267359.3499999996</v>
      </c>
    </row>
    <row r="555" spans="1:6" ht="32.25" customHeight="1" x14ac:dyDescent="0.2">
      <c r="A555" s="464">
        <v>44718</v>
      </c>
      <c r="B555" s="971" t="s">
        <v>16836</v>
      </c>
      <c r="C555" s="882" t="s">
        <v>16829</v>
      </c>
      <c r="D555" s="1116"/>
      <c r="E555" s="836">
        <v>25200</v>
      </c>
      <c r="F555" s="494">
        <f t="shared" si="12"/>
        <v>2242159.3499999996</v>
      </c>
    </row>
    <row r="556" spans="1:6" ht="33" customHeight="1" x14ac:dyDescent="0.2">
      <c r="A556" s="464">
        <v>44718</v>
      </c>
      <c r="B556" s="971" t="s">
        <v>16837</v>
      </c>
      <c r="C556" s="882" t="s">
        <v>16827</v>
      </c>
      <c r="D556" s="1116"/>
      <c r="E556" s="836">
        <v>14850</v>
      </c>
      <c r="F556" s="494">
        <f t="shared" si="12"/>
        <v>2227309.3499999996</v>
      </c>
    </row>
    <row r="557" spans="1:6" ht="29.25" customHeight="1" x14ac:dyDescent="0.2">
      <c r="A557" s="464">
        <v>44718</v>
      </c>
      <c r="B557" s="971" t="s">
        <v>16838</v>
      </c>
      <c r="C557" s="882" t="s">
        <v>16830</v>
      </c>
      <c r="D557" s="1116"/>
      <c r="E557" s="836">
        <v>69350</v>
      </c>
      <c r="F557" s="494">
        <f t="shared" si="12"/>
        <v>2157959.3499999996</v>
      </c>
    </row>
    <row r="558" spans="1:6" ht="33" customHeight="1" x14ac:dyDescent="0.2">
      <c r="A558" s="464">
        <v>44718</v>
      </c>
      <c r="B558" s="971" t="s">
        <v>17287</v>
      </c>
      <c r="C558" s="882" t="s">
        <v>17285</v>
      </c>
      <c r="D558" s="1116"/>
      <c r="E558" s="836">
        <v>123740</v>
      </c>
      <c r="F558" s="494">
        <f t="shared" si="12"/>
        <v>2034219.3499999996</v>
      </c>
    </row>
    <row r="559" spans="1:6" ht="40.5" customHeight="1" x14ac:dyDescent="0.2">
      <c r="A559" s="464">
        <v>44718</v>
      </c>
      <c r="B559" s="971" t="s">
        <v>17288</v>
      </c>
      <c r="C559" s="882" t="s">
        <v>17290</v>
      </c>
      <c r="D559" s="1116"/>
      <c r="E559" s="836">
        <v>69350</v>
      </c>
      <c r="F559" s="494">
        <f t="shared" si="12"/>
        <v>1964869.3499999996</v>
      </c>
    </row>
    <row r="560" spans="1:6" ht="46.5" customHeight="1" x14ac:dyDescent="0.2">
      <c r="A560" s="464">
        <v>44718</v>
      </c>
      <c r="B560" s="971" t="s">
        <v>17289</v>
      </c>
      <c r="C560" s="882" t="s">
        <v>17286</v>
      </c>
      <c r="D560" s="1116"/>
      <c r="E560" s="836">
        <v>70200</v>
      </c>
      <c r="F560" s="494">
        <f t="shared" si="12"/>
        <v>1894669.3499999996</v>
      </c>
    </row>
    <row r="561" spans="1:10" ht="42" customHeight="1" x14ac:dyDescent="0.2">
      <c r="A561" s="464">
        <v>44720</v>
      </c>
      <c r="B561" s="971" t="s">
        <v>16845</v>
      </c>
      <c r="C561" s="882" t="s">
        <v>16839</v>
      </c>
      <c r="D561" s="1116"/>
      <c r="E561" s="836">
        <v>121321.32</v>
      </c>
      <c r="F561" s="494">
        <f t="shared" si="12"/>
        <v>1773348.0299999996</v>
      </c>
    </row>
    <row r="562" spans="1:10" ht="34.5" customHeight="1" x14ac:dyDescent="0.2">
      <c r="A562" s="464">
        <v>44720</v>
      </c>
      <c r="B562" s="971" t="s">
        <v>16846</v>
      </c>
      <c r="C562" s="882" t="s">
        <v>16840</v>
      </c>
      <c r="D562" s="1116"/>
      <c r="E562" s="836">
        <v>33166.629999999997</v>
      </c>
      <c r="F562" s="494">
        <f t="shared" si="12"/>
        <v>1740181.3999999997</v>
      </c>
    </row>
    <row r="563" spans="1:10" ht="35.25" customHeight="1" x14ac:dyDescent="0.2">
      <c r="A563" s="464">
        <v>44720</v>
      </c>
      <c r="B563" s="971" t="s">
        <v>16847</v>
      </c>
      <c r="C563" s="882" t="s">
        <v>16841</v>
      </c>
      <c r="D563" s="1116"/>
      <c r="E563" s="836">
        <v>52004.85</v>
      </c>
      <c r="F563" s="494">
        <f t="shared" si="12"/>
        <v>1688176.5499999996</v>
      </c>
    </row>
    <row r="564" spans="1:10" ht="30.75" customHeight="1" x14ac:dyDescent="0.2">
      <c r="A564" s="464">
        <v>44720</v>
      </c>
      <c r="B564" s="971" t="s">
        <v>16848</v>
      </c>
      <c r="C564" s="1127" t="s">
        <v>16842</v>
      </c>
      <c r="D564" s="1116"/>
      <c r="E564" s="836">
        <v>86436</v>
      </c>
      <c r="F564" s="494">
        <f t="shared" si="12"/>
        <v>1601740.5499999996</v>
      </c>
    </row>
    <row r="565" spans="1:10" ht="42" customHeight="1" x14ac:dyDescent="0.2">
      <c r="A565" s="464">
        <v>44720</v>
      </c>
      <c r="B565" s="971" t="s">
        <v>16849</v>
      </c>
      <c r="C565" s="1127" t="s">
        <v>16843</v>
      </c>
      <c r="D565" s="1116"/>
      <c r="E565" s="836">
        <v>76677.509999999995</v>
      </c>
      <c r="F565" s="494">
        <f t="shared" si="12"/>
        <v>1525063.0399999996</v>
      </c>
    </row>
    <row r="566" spans="1:10" ht="29.25" customHeight="1" x14ac:dyDescent="0.2">
      <c r="A566" s="464">
        <v>44720</v>
      </c>
      <c r="B566" s="971" t="s">
        <v>16850</v>
      </c>
      <c r="C566" s="882" t="s">
        <v>16844</v>
      </c>
      <c r="D566" s="1116"/>
      <c r="E566" s="836">
        <v>27355.93</v>
      </c>
      <c r="F566" s="494">
        <f t="shared" si="12"/>
        <v>1497707.1099999996</v>
      </c>
    </row>
    <row r="567" spans="1:10" ht="32.25" customHeight="1" x14ac:dyDescent="0.2">
      <c r="A567" s="464">
        <v>44725</v>
      </c>
      <c r="B567" s="971" t="s">
        <v>17082</v>
      </c>
      <c r="C567" s="882" t="s">
        <v>17076</v>
      </c>
      <c r="D567" s="1116"/>
      <c r="E567" s="836">
        <v>448135.28</v>
      </c>
      <c r="F567" s="494">
        <f t="shared" si="12"/>
        <v>1049571.8299999996</v>
      </c>
    </row>
    <row r="568" spans="1:10" ht="42" customHeight="1" x14ac:dyDescent="0.2">
      <c r="A568" s="464">
        <v>44725</v>
      </c>
      <c r="B568" s="971" t="s">
        <v>17083</v>
      </c>
      <c r="C568" s="882" t="s">
        <v>17077</v>
      </c>
      <c r="D568" s="1116"/>
      <c r="E568" s="836">
        <v>54989.75</v>
      </c>
      <c r="F568" s="494">
        <f t="shared" si="12"/>
        <v>994582.07999999961</v>
      </c>
    </row>
    <row r="569" spans="1:10" ht="42" customHeight="1" x14ac:dyDescent="0.2">
      <c r="A569" s="464">
        <v>44725</v>
      </c>
      <c r="B569" s="971" t="s">
        <v>17084</v>
      </c>
      <c r="C569" s="882" t="s">
        <v>17078</v>
      </c>
      <c r="D569" s="1116"/>
      <c r="E569" s="836">
        <v>51980</v>
      </c>
      <c r="F569" s="494">
        <f t="shared" si="12"/>
        <v>942602.07999999961</v>
      </c>
    </row>
    <row r="570" spans="1:10" ht="36.75" customHeight="1" x14ac:dyDescent="0.2">
      <c r="A570" s="464">
        <v>44725</v>
      </c>
      <c r="B570" s="971" t="s">
        <v>17085</v>
      </c>
      <c r="C570" s="882" t="s">
        <v>17079</v>
      </c>
      <c r="D570" s="1116"/>
      <c r="E570" s="836">
        <v>120655.75</v>
      </c>
      <c r="F570" s="494">
        <f t="shared" si="12"/>
        <v>821946.32999999961</v>
      </c>
    </row>
    <row r="571" spans="1:10" ht="32.25" customHeight="1" x14ac:dyDescent="0.2">
      <c r="A571" s="464">
        <v>44725</v>
      </c>
      <c r="B571" s="971" t="s">
        <v>17086</v>
      </c>
      <c r="C571" s="882" t="s">
        <v>17080</v>
      </c>
      <c r="D571" s="1116"/>
      <c r="E571" s="836">
        <v>82275.3</v>
      </c>
      <c r="F571" s="494">
        <f t="shared" si="12"/>
        <v>739671.02999999956</v>
      </c>
    </row>
    <row r="572" spans="1:10" ht="44.25" customHeight="1" x14ac:dyDescent="0.2">
      <c r="A572" s="464">
        <v>44725</v>
      </c>
      <c r="B572" s="971" t="s">
        <v>17087</v>
      </c>
      <c r="C572" s="882" t="s">
        <v>17081</v>
      </c>
      <c r="D572" s="1116"/>
      <c r="E572" s="836">
        <v>115650.59</v>
      </c>
      <c r="F572" s="494">
        <f t="shared" si="12"/>
        <v>624020.43999999959</v>
      </c>
    </row>
    <row r="573" spans="1:10" ht="34.5" customHeight="1" x14ac:dyDescent="0.2">
      <c r="A573" s="464">
        <v>44726</v>
      </c>
      <c r="B573" s="1148">
        <v>4646</v>
      </c>
      <c r="C573" s="1127" t="s">
        <v>17088</v>
      </c>
      <c r="D573" s="1116"/>
      <c r="E573" s="836">
        <v>20013.599999999999</v>
      </c>
      <c r="F573" s="494">
        <f t="shared" si="12"/>
        <v>604006.83999999962</v>
      </c>
    </row>
    <row r="574" spans="1:10" ht="33.75" customHeight="1" x14ac:dyDescent="0.2">
      <c r="A574" s="464">
        <v>44726</v>
      </c>
      <c r="B574" s="1148">
        <v>4647</v>
      </c>
      <c r="C574" s="882" t="s">
        <v>17089</v>
      </c>
      <c r="D574" s="1116"/>
      <c r="E574" s="836">
        <v>34163</v>
      </c>
      <c r="F574" s="494">
        <f t="shared" si="12"/>
        <v>569843.83999999962</v>
      </c>
      <c r="G574" s="25"/>
    </row>
    <row r="575" spans="1:10" ht="33.75" customHeight="1" x14ac:dyDescent="0.2">
      <c r="A575" s="464">
        <v>44733</v>
      </c>
      <c r="B575" s="971" t="s">
        <v>17234</v>
      </c>
      <c r="C575" s="882" t="s">
        <v>17230</v>
      </c>
      <c r="D575" s="1116"/>
      <c r="E575" s="836">
        <v>25881.03</v>
      </c>
      <c r="F575" s="494">
        <f t="shared" si="12"/>
        <v>543962.80999999959</v>
      </c>
      <c r="H575" s="857"/>
      <c r="I575" s="857"/>
      <c r="J575" s="857"/>
    </row>
    <row r="576" spans="1:10" ht="33.75" customHeight="1" x14ac:dyDescent="0.2">
      <c r="A576" s="464">
        <v>44733</v>
      </c>
      <c r="B576" s="971" t="s">
        <v>17235</v>
      </c>
      <c r="C576" s="882" t="s">
        <v>17231</v>
      </c>
      <c r="D576" s="1116"/>
      <c r="E576" s="836">
        <v>9696</v>
      </c>
      <c r="F576" s="494">
        <f t="shared" si="12"/>
        <v>534266.80999999959</v>
      </c>
      <c r="G576" s="857"/>
      <c r="H576" s="857"/>
      <c r="I576" s="857"/>
      <c r="J576" s="857"/>
    </row>
    <row r="577" spans="1:10" ht="33.75" customHeight="1" x14ac:dyDescent="0.2">
      <c r="A577" s="464">
        <v>44733</v>
      </c>
      <c r="B577" s="971" t="s">
        <v>17236</v>
      </c>
      <c r="C577" s="1127" t="s">
        <v>17232</v>
      </c>
      <c r="D577" s="1116"/>
      <c r="E577" s="836">
        <v>135441.20000000001</v>
      </c>
      <c r="F577" s="494">
        <f t="shared" si="12"/>
        <v>398825.60999999958</v>
      </c>
      <c r="G577" s="857"/>
      <c r="H577" s="857"/>
      <c r="I577" s="857"/>
      <c r="J577" s="857"/>
    </row>
    <row r="578" spans="1:10" ht="39" customHeight="1" x14ac:dyDescent="0.2">
      <c r="A578" s="464">
        <v>44733</v>
      </c>
      <c r="B578" s="971" t="s">
        <v>17237</v>
      </c>
      <c r="C578" s="882" t="s">
        <v>17233</v>
      </c>
      <c r="D578" s="1116"/>
      <c r="E578" s="836">
        <v>40457.599999999999</v>
      </c>
      <c r="F578" s="494">
        <f t="shared" si="12"/>
        <v>358368.0099999996</v>
      </c>
    </row>
    <row r="579" spans="1:10" ht="60.75" customHeight="1" x14ac:dyDescent="0.2">
      <c r="A579" s="464">
        <v>44734</v>
      </c>
      <c r="B579" s="971" t="s">
        <v>17241</v>
      </c>
      <c r="C579" s="882" t="s">
        <v>17284</v>
      </c>
      <c r="D579" s="1116"/>
      <c r="E579" s="836">
        <v>150000</v>
      </c>
      <c r="F579" s="494">
        <f t="shared" si="12"/>
        <v>208368.0099999996</v>
      </c>
    </row>
    <row r="580" spans="1:10" ht="42.75" customHeight="1" x14ac:dyDescent="0.2">
      <c r="A580" s="464">
        <v>44736</v>
      </c>
      <c r="B580" s="971" t="s">
        <v>17263</v>
      </c>
      <c r="C580" s="882" t="s">
        <v>17262</v>
      </c>
      <c r="D580" s="1116"/>
      <c r="E580" s="836">
        <v>28500</v>
      </c>
      <c r="F580" s="494">
        <f t="shared" si="12"/>
        <v>179868.0099999996</v>
      </c>
    </row>
    <row r="581" spans="1:10" ht="33.75" customHeight="1" x14ac:dyDescent="0.2">
      <c r="A581" s="1111">
        <v>44740</v>
      </c>
      <c r="B581" s="971" t="s">
        <v>17359</v>
      </c>
      <c r="C581" s="882" t="s">
        <v>17360</v>
      </c>
      <c r="D581" s="1010"/>
      <c r="E581" s="836">
        <v>178300.48</v>
      </c>
      <c r="F581" s="494">
        <f t="shared" si="12"/>
        <v>1567.5299999995914</v>
      </c>
    </row>
    <row r="582" spans="1:10" s="14" customFormat="1" ht="15" customHeight="1" x14ac:dyDescent="0.2">
      <c r="A582" s="59"/>
      <c r="B582" s="7"/>
      <c r="C582" s="31"/>
      <c r="D582" s="74"/>
      <c r="E582" s="283"/>
      <c r="F582" s="116"/>
    </row>
    <row r="583" spans="1:10" s="14" customFormat="1" ht="15" customHeight="1" x14ac:dyDescent="0.2">
      <c r="A583" s="59"/>
      <c r="B583" s="7"/>
      <c r="C583" s="31"/>
      <c r="D583" s="74"/>
      <c r="E583" s="283"/>
      <c r="F583" s="116"/>
    </row>
    <row r="584" spans="1:10" s="14" customFormat="1" ht="15" customHeight="1" x14ac:dyDescent="0.2">
      <c r="A584" s="59"/>
      <c r="B584" s="7"/>
      <c r="C584" s="31"/>
      <c r="D584" s="74"/>
      <c r="E584" s="283"/>
      <c r="F584" s="116"/>
    </row>
    <row r="585" spans="1:10" s="14" customFormat="1" ht="15" customHeight="1" x14ac:dyDescent="0.2">
      <c r="A585" s="59"/>
      <c r="B585" s="7"/>
      <c r="C585" s="31"/>
      <c r="D585" s="74"/>
      <c r="E585" s="283"/>
      <c r="F585" s="116"/>
    </row>
    <row r="586" spans="1:10" s="14" customFormat="1" ht="15" customHeight="1" x14ac:dyDescent="0.2">
      <c r="A586" s="59"/>
      <c r="B586" s="7"/>
      <c r="C586" s="31"/>
      <c r="D586" s="74"/>
      <c r="E586" s="283"/>
      <c r="F586" s="116"/>
    </row>
    <row r="587" spans="1:10" s="14" customFormat="1" ht="15" customHeight="1" x14ac:dyDescent="0.2">
      <c r="A587" s="59"/>
      <c r="B587" s="7"/>
      <c r="C587" s="31"/>
      <c r="D587" s="74"/>
      <c r="E587" s="283"/>
      <c r="F587" s="116"/>
    </row>
    <row r="588" spans="1:10" s="14" customFormat="1" ht="15" customHeight="1" x14ac:dyDescent="0.2">
      <c r="A588" s="59"/>
      <c r="B588" s="7"/>
      <c r="C588" s="31"/>
      <c r="D588" s="74"/>
      <c r="E588" s="283"/>
      <c r="F588" s="116"/>
    </row>
    <row r="589" spans="1:10" s="14" customFormat="1" ht="15" customHeight="1" x14ac:dyDescent="0.2">
      <c r="A589" s="59"/>
      <c r="B589" s="7"/>
      <c r="C589" s="31"/>
      <c r="D589" s="74"/>
      <c r="E589" s="283"/>
      <c r="F589" s="116"/>
    </row>
    <row r="590" spans="1:10" s="14" customFormat="1" ht="15" customHeight="1" x14ac:dyDescent="0.2">
      <c r="A590" s="59"/>
      <c r="B590" s="7"/>
      <c r="C590" s="31"/>
      <c r="D590" s="74"/>
      <c r="E590" s="283"/>
      <c r="F590" s="116"/>
    </row>
    <row r="591" spans="1:10" s="14" customFormat="1" ht="15" customHeight="1" x14ac:dyDescent="0.2">
      <c r="A591" s="59"/>
      <c r="B591" s="7"/>
      <c r="C591" s="31"/>
      <c r="D591" s="74"/>
      <c r="E591" s="283"/>
      <c r="F591" s="116"/>
    </row>
    <row r="592" spans="1:10" s="14" customFormat="1" ht="15" customHeight="1" x14ac:dyDescent="0.2">
      <c r="A592" s="59"/>
      <c r="B592" s="7"/>
      <c r="C592" s="31"/>
      <c r="D592" s="74"/>
      <c r="E592" s="283"/>
      <c r="F592" s="116"/>
    </row>
    <row r="593" spans="1:6" s="14" customFormat="1" ht="15" customHeight="1" x14ac:dyDescent="0.2">
      <c r="A593" s="59"/>
      <c r="B593" s="7"/>
      <c r="C593" s="31"/>
      <c r="D593" s="74"/>
      <c r="E593" s="283"/>
      <c r="F593" s="116"/>
    </row>
    <row r="594" spans="1:6" s="14" customFormat="1" ht="15" customHeight="1" x14ac:dyDescent="0.2">
      <c r="A594" s="59"/>
      <c r="B594" s="7"/>
      <c r="C594" s="31"/>
      <c r="D594" s="74"/>
      <c r="E594" s="283"/>
      <c r="F594" s="116"/>
    </row>
    <row r="595" spans="1:6" s="14" customFormat="1" ht="15" customHeight="1" x14ac:dyDescent="0.2">
      <c r="A595" s="59"/>
      <c r="B595" s="7"/>
      <c r="C595" s="31"/>
      <c r="D595" s="74"/>
      <c r="E595" s="283"/>
      <c r="F595" s="116"/>
    </row>
    <row r="596" spans="1:6" s="14" customFormat="1" ht="15" customHeight="1" x14ac:dyDescent="0.2">
      <c r="A596" s="59"/>
      <c r="B596" s="7"/>
      <c r="C596" s="31"/>
      <c r="D596" s="74"/>
      <c r="E596" s="283"/>
      <c r="F596" s="116"/>
    </row>
    <row r="597" spans="1:6" s="14" customFormat="1" ht="15" customHeight="1" x14ac:dyDescent="0.2">
      <c r="A597" s="59"/>
      <c r="B597" s="7"/>
      <c r="C597" s="31"/>
      <c r="D597" s="74"/>
      <c r="E597" s="283"/>
      <c r="F597" s="116"/>
    </row>
    <row r="598" spans="1:6" s="14" customFormat="1" ht="15" customHeight="1" x14ac:dyDescent="0.2">
      <c r="A598" s="59"/>
      <c r="B598" s="7"/>
      <c r="C598" s="31"/>
      <c r="D598" s="74"/>
      <c r="E598" s="283"/>
      <c r="F598" s="116"/>
    </row>
    <row r="599" spans="1:6" x14ac:dyDescent="0.2">
      <c r="A599" s="59"/>
      <c r="B599" s="7"/>
      <c r="C599" s="31"/>
      <c r="D599" s="74"/>
      <c r="E599" s="283"/>
      <c r="F599" s="116"/>
    </row>
    <row r="600" spans="1:6" x14ac:dyDescent="0.2">
      <c r="A600" s="59"/>
      <c r="B600" s="7"/>
      <c r="C600" s="31"/>
      <c r="D600" s="74"/>
      <c r="E600" s="283"/>
      <c r="F600" s="116"/>
    </row>
    <row r="601" spans="1:6" x14ac:dyDescent="0.2">
      <c r="A601" s="59"/>
      <c r="B601" s="7"/>
      <c r="C601" s="31"/>
      <c r="D601" s="74"/>
      <c r="E601" s="283"/>
      <c r="F601" s="116"/>
    </row>
    <row r="602" spans="1:6" x14ac:dyDescent="0.2">
      <c r="A602" s="59"/>
      <c r="B602" s="7"/>
      <c r="C602" s="31"/>
      <c r="D602" s="74"/>
      <c r="E602" s="283"/>
      <c r="F602" s="116"/>
    </row>
    <row r="603" spans="1:6" x14ac:dyDescent="0.2">
      <c r="A603" s="59"/>
      <c r="B603" s="7"/>
      <c r="C603" s="31"/>
      <c r="D603" s="74"/>
      <c r="E603" s="283"/>
      <c r="F603" s="116"/>
    </row>
    <row r="604" spans="1:6" x14ac:dyDescent="0.2">
      <c r="A604" s="59"/>
      <c r="B604" s="7"/>
      <c r="C604" s="31"/>
      <c r="D604" s="74"/>
      <c r="E604" s="283"/>
      <c r="F604" s="116"/>
    </row>
    <row r="605" spans="1:6" x14ac:dyDescent="0.2">
      <c r="A605" s="59"/>
      <c r="B605" s="7"/>
      <c r="C605" s="31"/>
      <c r="D605" s="74"/>
      <c r="E605" s="283"/>
      <c r="F605" s="116"/>
    </row>
    <row r="606" spans="1:6" x14ac:dyDescent="0.2">
      <c r="A606" s="59"/>
      <c r="B606" s="7"/>
      <c r="C606" s="31"/>
      <c r="D606" s="74"/>
      <c r="E606" s="283"/>
      <c r="F606" s="116"/>
    </row>
    <row r="607" spans="1:6" x14ac:dyDescent="0.2">
      <c r="A607" s="59"/>
      <c r="B607" s="7"/>
      <c r="C607" s="31"/>
      <c r="D607" s="74"/>
      <c r="E607" s="283"/>
      <c r="F607" s="116"/>
    </row>
    <row r="608" spans="1:6" x14ac:dyDescent="0.2">
      <c r="A608" s="59"/>
      <c r="B608" s="7"/>
      <c r="C608" s="31"/>
      <c r="D608" s="74"/>
      <c r="E608" s="283"/>
      <c r="F608" s="116"/>
    </row>
    <row r="609" spans="1:6" x14ac:dyDescent="0.2">
      <c r="A609" s="59"/>
      <c r="B609" s="7"/>
      <c r="C609" s="31"/>
      <c r="D609" s="74"/>
      <c r="E609" s="283"/>
      <c r="F609" s="116"/>
    </row>
    <row r="610" spans="1:6" x14ac:dyDescent="0.2">
      <c r="A610" s="59"/>
      <c r="B610" s="7"/>
      <c r="C610" s="31"/>
      <c r="D610" s="74"/>
      <c r="E610" s="283"/>
      <c r="F610" s="116"/>
    </row>
    <row r="611" spans="1:6" x14ac:dyDescent="0.2">
      <c r="A611" s="59"/>
      <c r="B611" s="7"/>
      <c r="C611" s="31"/>
      <c r="D611" s="74"/>
      <c r="E611" s="283"/>
      <c r="F611" s="116"/>
    </row>
    <row r="612" spans="1:6" x14ac:dyDescent="0.2">
      <c r="A612" s="59"/>
      <c r="B612" s="7"/>
      <c r="C612" s="31"/>
      <c r="D612" s="74"/>
      <c r="E612" s="283"/>
      <c r="F612" s="116"/>
    </row>
    <row r="613" spans="1:6" x14ac:dyDescent="0.2">
      <c r="A613" s="59"/>
      <c r="B613" s="7"/>
      <c r="C613" s="31"/>
      <c r="D613" s="74"/>
      <c r="E613" s="283"/>
      <c r="F613" s="116"/>
    </row>
    <row r="614" spans="1:6" x14ac:dyDescent="0.2">
      <c r="A614" s="59"/>
      <c r="B614" s="7"/>
      <c r="C614" s="31"/>
      <c r="D614" s="74"/>
      <c r="E614" s="283"/>
      <c r="F614" s="116"/>
    </row>
    <row r="615" spans="1:6" x14ac:dyDescent="0.2">
      <c r="A615" s="59"/>
      <c r="B615" s="7"/>
      <c r="C615" s="31"/>
      <c r="D615" s="74"/>
      <c r="E615" s="283"/>
      <c r="F615" s="116"/>
    </row>
    <row r="616" spans="1:6" x14ac:dyDescent="0.2">
      <c r="A616" s="59"/>
      <c r="B616" s="7"/>
      <c r="C616" s="31"/>
      <c r="D616" s="74"/>
      <c r="E616" s="283"/>
      <c r="F616" s="116"/>
    </row>
    <row r="617" spans="1:6" x14ac:dyDescent="0.2">
      <c r="A617" s="59"/>
      <c r="B617" s="7"/>
      <c r="C617" s="31"/>
      <c r="D617" s="74"/>
      <c r="E617" s="283"/>
      <c r="F617" s="116"/>
    </row>
    <row r="618" spans="1:6" x14ac:dyDescent="0.2">
      <c r="A618" s="59"/>
      <c r="B618" s="7"/>
      <c r="C618" s="31"/>
      <c r="D618" s="74"/>
      <c r="E618" s="283"/>
      <c r="F618" s="116"/>
    </row>
    <row r="619" spans="1:6" x14ac:dyDescent="0.2">
      <c r="A619" s="59"/>
      <c r="B619" s="7"/>
      <c r="C619" s="31"/>
      <c r="D619" s="74"/>
      <c r="E619" s="283"/>
      <c r="F619" s="116"/>
    </row>
    <row r="620" spans="1:6" x14ac:dyDescent="0.2">
      <c r="A620" s="59"/>
      <c r="B620" s="7"/>
      <c r="C620" s="31"/>
      <c r="D620" s="74"/>
      <c r="E620" s="283"/>
      <c r="F620" s="116"/>
    </row>
    <row r="621" spans="1:6" x14ac:dyDescent="0.2">
      <c r="A621" s="59"/>
      <c r="B621" s="7"/>
      <c r="C621" s="31"/>
      <c r="D621" s="74"/>
      <c r="E621" s="283"/>
      <c r="F621" s="116"/>
    </row>
    <row r="622" spans="1:6" x14ac:dyDescent="0.2">
      <c r="A622" s="59"/>
      <c r="B622" s="7"/>
      <c r="C622" s="31"/>
      <c r="D622" s="74"/>
      <c r="E622" s="283"/>
      <c r="F622" s="116"/>
    </row>
    <row r="623" spans="1:6" x14ac:dyDescent="0.2">
      <c r="A623" s="59"/>
      <c r="B623" s="7"/>
      <c r="C623" s="31"/>
      <c r="D623" s="74"/>
      <c r="E623" s="283"/>
      <c r="F623" s="116"/>
    </row>
    <row r="624" spans="1:6" x14ac:dyDescent="0.2">
      <c r="A624" s="59"/>
      <c r="B624" s="7"/>
      <c r="C624" s="31"/>
      <c r="D624" s="74"/>
      <c r="E624" s="283"/>
      <c r="F624" s="116"/>
    </row>
    <row r="625" spans="1:6" x14ac:dyDescent="0.2">
      <c r="A625" s="59"/>
      <c r="B625" s="7"/>
      <c r="C625" s="31"/>
      <c r="D625" s="74"/>
      <c r="E625" s="283"/>
      <c r="F625" s="116"/>
    </row>
    <row r="626" spans="1:6" x14ac:dyDescent="0.2">
      <c r="A626" s="59"/>
      <c r="B626" s="7"/>
      <c r="C626" s="31"/>
      <c r="D626" s="74"/>
      <c r="E626" s="283"/>
      <c r="F626" s="116"/>
    </row>
    <row r="627" spans="1:6" x14ac:dyDescent="0.2">
      <c r="A627" s="59"/>
      <c r="B627" s="7"/>
      <c r="C627" s="31"/>
      <c r="D627" s="74"/>
      <c r="E627" s="283"/>
      <c r="F627" s="116"/>
    </row>
    <row r="628" spans="1:6" x14ac:dyDescent="0.2">
      <c r="A628" s="59"/>
      <c r="B628" s="7"/>
      <c r="C628" s="31"/>
      <c r="D628" s="74"/>
      <c r="E628" s="283"/>
      <c r="F628" s="116"/>
    </row>
    <row r="629" spans="1:6" x14ac:dyDescent="0.2">
      <c r="A629" s="59"/>
      <c r="B629" s="7"/>
      <c r="C629" s="31"/>
      <c r="D629" s="74"/>
      <c r="E629" s="283"/>
      <c r="F629" s="116"/>
    </row>
    <row r="630" spans="1:6" ht="15" x14ac:dyDescent="0.25">
      <c r="A630" s="1171" t="s">
        <v>0</v>
      </c>
      <c r="B630" s="1171"/>
      <c r="C630" s="1171"/>
      <c r="D630" s="1171"/>
      <c r="E630" s="1171"/>
      <c r="F630" s="1171"/>
    </row>
    <row r="631" spans="1:6" ht="15" x14ac:dyDescent="0.25">
      <c r="A631" s="1171" t="s">
        <v>1</v>
      </c>
      <c r="B631" s="1171"/>
      <c r="C631" s="1171"/>
      <c r="D631" s="1171"/>
      <c r="E631" s="1171"/>
      <c r="F631" s="1171"/>
    </row>
    <row r="632" spans="1:6" ht="15" customHeight="1" x14ac:dyDescent="0.25">
      <c r="A632" s="1173" t="s">
        <v>16790</v>
      </c>
      <c r="B632" s="1173"/>
      <c r="C632" s="1173"/>
      <c r="D632" s="1173"/>
      <c r="E632" s="1173"/>
      <c r="F632" s="1173"/>
    </row>
    <row r="633" spans="1:6" ht="15" x14ac:dyDescent="0.25">
      <c r="A633" s="1173" t="s">
        <v>2</v>
      </c>
      <c r="B633" s="1173"/>
      <c r="C633" s="1173"/>
      <c r="D633" s="1173"/>
      <c r="E633" s="1173"/>
      <c r="F633" s="1173"/>
    </row>
    <row r="634" spans="1:6" ht="12" x14ac:dyDescent="0.2">
      <c r="A634" s="1311" t="s">
        <v>14637</v>
      </c>
      <c r="B634" s="1312"/>
      <c r="C634" s="1312"/>
      <c r="D634" s="1312"/>
      <c r="E634" s="1312"/>
      <c r="F634" s="1313"/>
    </row>
    <row r="635" spans="1:6" ht="12" x14ac:dyDescent="0.2">
      <c r="A635" s="1311" t="s">
        <v>14638</v>
      </c>
      <c r="B635" s="1312"/>
      <c r="C635" s="1312"/>
      <c r="D635" s="1312"/>
      <c r="E635" s="1313"/>
      <c r="F635" s="830">
        <v>4722544015.2299995</v>
      </c>
    </row>
    <row r="636" spans="1:6" ht="12" x14ac:dyDescent="0.2">
      <c r="A636" s="1157" t="s">
        <v>5</v>
      </c>
      <c r="B636" s="1157" t="s">
        <v>23</v>
      </c>
      <c r="C636" s="1157" t="s">
        <v>22</v>
      </c>
      <c r="D636" s="1157" t="s">
        <v>8</v>
      </c>
      <c r="E636" s="1157" t="s">
        <v>9</v>
      </c>
      <c r="F636" s="1157"/>
    </row>
    <row r="637" spans="1:6" x14ac:dyDescent="0.2">
      <c r="A637" s="87"/>
      <c r="B637" s="1"/>
      <c r="C637" s="2" t="s">
        <v>11</v>
      </c>
      <c r="D637" s="40">
        <v>5286585.2300000004</v>
      </c>
      <c r="E637" s="455"/>
      <c r="F637" s="494">
        <f>F635+D637</f>
        <v>4727830600.4599991</v>
      </c>
    </row>
    <row r="638" spans="1:6" x14ac:dyDescent="0.2">
      <c r="A638" s="559"/>
      <c r="B638" s="27"/>
      <c r="C638" s="2" t="s">
        <v>13</v>
      </c>
      <c r="D638" s="41">
        <v>635708784.66999996</v>
      </c>
      <c r="E638" s="455"/>
      <c r="F638" s="494">
        <f>F637+D638</f>
        <v>5363539385.1299992</v>
      </c>
    </row>
    <row r="639" spans="1:6" x14ac:dyDescent="0.2">
      <c r="A639" s="559"/>
      <c r="B639" s="27"/>
      <c r="C639" s="2" t="s">
        <v>15549</v>
      </c>
      <c r="D639" s="41">
        <v>39167071.140000001</v>
      </c>
      <c r="E639" s="455"/>
      <c r="F639" s="494">
        <f>F638+D639</f>
        <v>5402706456.2699995</v>
      </c>
    </row>
    <row r="640" spans="1:6" ht="34.5" customHeight="1" x14ac:dyDescent="0.2">
      <c r="A640" s="847">
        <v>44715</v>
      </c>
      <c r="B640" s="534" t="s">
        <v>17130</v>
      </c>
      <c r="C640" s="532" t="s">
        <v>17158</v>
      </c>
      <c r="D640" s="1128"/>
      <c r="E640" s="535">
        <v>5000761.04</v>
      </c>
      <c r="F640" s="494">
        <f>F639-E640</f>
        <v>5397705695.2299995</v>
      </c>
    </row>
    <row r="641" spans="1:60" s="235" customFormat="1" ht="55.5" customHeight="1" x14ac:dyDescent="0.2">
      <c r="A641" s="464">
        <v>44719</v>
      </c>
      <c r="B641" s="252" t="s">
        <v>17131</v>
      </c>
      <c r="C641" s="193" t="s">
        <v>17159</v>
      </c>
      <c r="D641" s="1137"/>
      <c r="E641" s="42">
        <v>60874.1</v>
      </c>
      <c r="F641" s="494">
        <f t="shared" ref="F641:F701" si="13">F640-E641</f>
        <v>5397644821.1299992</v>
      </c>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279"/>
      <c r="AE641" s="279"/>
      <c r="AF641" s="279"/>
      <c r="AG641" s="279"/>
      <c r="AH641" s="279"/>
      <c r="AI641" s="279"/>
      <c r="AJ641" s="279"/>
      <c r="AK641" s="279"/>
      <c r="AL641" s="279"/>
      <c r="AM641" s="279"/>
      <c r="AN641" s="279"/>
      <c r="AO641" s="279"/>
      <c r="AP641" s="279"/>
      <c r="AQ641" s="279"/>
      <c r="AR641" s="279"/>
      <c r="AS641" s="279"/>
      <c r="AT641" s="279"/>
      <c r="AU641" s="279"/>
      <c r="AV641" s="279"/>
      <c r="AW641" s="279"/>
      <c r="AX641" s="279"/>
      <c r="AY641" s="279"/>
      <c r="AZ641" s="279"/>
      <c r="BA641" s="279"/>
      <c r="BB641" s="279"/>
      <c r="BC641" s="279"/>
      <c r="BD641" s="279"/>
      <c r="BE641" s="279"/>
      <c r="BF641" s="279"/>
      <c r="BG641" s="279"/>
      <c r="BH641" s="279"/>
    </row>
    <row r="642" spans="1:60" ht="63" customHeight="1" x14ac:dyDescent="0.2">
      <c r="A642" s="464">
        <v>44721</v>
      </c>
      <c r="B642" s="252" t="s">
        <v>17132</v>
      </c>
      <c r="C642" s="193" t="s">
        <v>17160</v>
      </c>
      <c r="D642" s="1137"/>
      <c r="E642" s="42">
        <v>5096969.62</v>
      </c>
      <c r="F642" s="494">
        <f t="shared" si="13"/>
        <v>5392547851.5099993</v>
      </c>
    </row>
    <row r="643" spans="1:60" ht="42.75" customHeight="1" x14ac:dyDescent="0.2">
      <c r="A643" s="464">
        <v>44722</v>
      </c>
      <c r="B643" s="252" t="s">
        <v>17133</v>
      </c>
      <c r="C643" s="193" t="s">
        <v>17161</v>
      </c>
      <c r="D643" s="1137"/>
      <c r="E643" s="42">
        <v>59366843.539999999</v>
      </c>
      <c r="F643" s="494">
        <f t="shared" si="13"/>
        <v>5333181007.9699993</v>
      </c>
    </row>
    <row r="644" spans="1:60" ht="32.25" customHeight="1" x14ac:dyDescent="0.2">
      <c r="A644" s="464">
        <v>44722</v>
      </c>
      <c r="B644" s="252" t="s">
        <v>17134</v>
      </c>
      <c r="C644" s="193" t="s">
        <v>17162</v>
      </c>
      <c r="D644" s="1137"/>
      <c r="E644" s="42">
        <v>658781.57999999996</v>
      </c>
      <c r="F644" s="494">
        <f t="shared" si="13"/>
        <v>5332522226.3899994</v>
      </c>
    </row>
    <row r="645" spans="1:60" ht="28.5" customHeight="1" x14ac:dyDescent="0.2">
      <c r="A645" s="464">
        <v>44722</v>
      </c>
      <c r="B645" s="252" t="s">
        <v>17135</v>
      </c>
      <c r="C645" s="193" t="s">
        <v>17163</v>
      </c>
      <c r="D645" s="1137"/>
      <c r="E645" s="42">
        <v>268481.03999999998</v>
      </c>
      <c r="F645" s="494">
        <f t="shared" si="13"/>
        <v>5332253745.3499994</v>
      </c>
    </row>
    <row r="646" spans="1:60" ht="42.75" customHeight="1" x14ac:dyDescent="0.2">
      <c r="A646" s="464">
        <v>44722</v>
      </c>
      <c r="B646" s="252" t="s">
        <v>17136</v>
      </c>
      <c r="C646" s="193" t="s">
        <v>17164</v>
      </c>
      <c r="D646" s="1137"/>
      <c r="E646" s="42">
        <v>69326421.310000002</v>
      </c>
      <c r="F646" s="494">
        <f t="shared" si="13"/>
        <v>5262927324.039999</v>
      </c>
    </row>
    <row r="647" spans="1:60" ht="32.25" customHeight="1" x14ac:dyDescent="0.2">
      <c r="A647" s="464">
        <v>44722</v>
      </c>
      <c r="B647" s="252" t="s">
        <v>17137</v>
      </c>
      <c r="C647" s="193" t="s">
        <v>17165</v>
      </c>
      <c r="D647" s="1137"/>
      <c r="E647" s="42">
        <v>46099.56</v>
      </c>
      <c r="F647" s="494">
        <f t="shared" si="13"/>
        <v>5262881224.4799986</v>
      </c>
    </row>
    <row r="648" spans="1:60" ht="72.75" customHeight="1" x14ac:dyDescent="0.2">
      <c r="A648" s="464">
        <v>44722</v>
      </c>
      <c r="B648" s="252" t="s">
        <v>17138</v>
      </c>
      <c r="C648" s="193" t="s">
        <v>17166</v>
      </c>
      <c r="D648" s="1137"/>
      <c r="E648" s="42">
        <v>85721.01</v>
      </c>
      <c r="F648" s="494">
        <f t="shared" si="13"/>
        <v>5262795503.4699984</v>
      </c>
    </row>
    <row r="649" spans="1:60" ht="42" customHeight="1" x14ac:dyDescent="0.2">
      <c r="A649" s="464">
        <v>44722</v>
      </c>
      <c r="B649" s="252" t="s">
        <v>17139</v>
      </c>
      <c r="C649" s="193" t="s">
        <v>17167</v>
      </c>
      <c r="D649" s="1139"/>
      <c r="E649" s="42">
        <v>770473.63</v>
      </c>
      <c r="F649" s="494">
        <f t="shared" si="13"/>
        <v>5262025029.8399982</v>
      </c>
    </row>
    <row r="650" spans="1:60" ht="48" customHeight="1" x14ac:dyDescent="0.2">
      <c r="A650" s="464">
        <v>44722</v>
      </c>
      <c r="B650" s="252" t="s">
        <v>17140</v>
      </c>
      <c r="C650" s="193" t="s">
        <v>17168</v>
      </c>
      <c r="D650" s="1137"/>
      <c r="E650" s="42">
        <v>26135.72</v>
      </c>
      <c r="F650" s="494">
        <f t="shared" si="13"/>
        <v>5261998894.119998</v>
      </c>
    </row>
    <row r="651" spans="1:60" ht="50.25" customHeight="1" x14ac:dyDescent="0.2">
      <c r="A651" s="464">
        <v>44722</v>
      </c>
      <c r="B651" s="252" t="s">
        <v>17141</v>
      </c>
      <c r="C651" s="193" t="s">
        <v>17169</v>
      </c>
      <c r="D651" s="1137"/>
      <c r="E651" s="42">
        <v>20471</v>
      </c>
      <c r="F651" s="494">
        <f t="shared" si="13"/>
        <v>5261978423.119998</v>
      </c>
    </row>
    <row r="652" spans="1:60" ht="44.25" customHeight="1" x14ac:dyDescent="0.2">
      <c r="A652" s="464">
        <v>44722</v>
      </c>
      <c r="B652" s="252" t="s">
        <v>17142</v>
      </c>
      <c r="C652" s="193" t="s">
        <v>17170</v>
      </c>
      <c r="D652" s="1137"/>
      <c r="E652" s="42">
        <v>292599.17</v>
      </c>
      <c r="F652" s="494">
        <f t="shared" si="13"/>
        <v>5261685823.9499979</v>
      </c>
    </row>
    <row r="653" spans="1:60" ht="41.25" customHeight="1" x14ac:dyDescent="0.2">
      <c r="A653" s="464">
        <v>44722</v>
      </c>
      <c r="B653" s="252" t="s">
        <v>17143</v>
      </c>
      <c r="C653" s="193" t="s">
        <v>17171</v>
      </c>
      <c r="D653" s="1137"/>
      <c r="E653" s="42">
        <v>9289.84</v>
      </c>
      <c r="F653" s="494">
        <f t="shared" si="13"/>
        <v>5261676534.1099977</v>
      </c>
    </row>
    <row r="654" spans="1:60" ht="49.5" customHeight="1" x14ac:dyDescent="0.2">
      <c r="A654" s="464">
        <v>44722</v>
      </c>
      <c r="B654" s="252" t="s">
        <v>17144</v>
      </c>
      <c r="C654" s="193" t="s">
        <v>17172</v>
      </c>
      <c r="D654" s="1137"/>
      <c r="E654" s="42">
        <v>78871.33</v>
      </c>
      <c r="F654" s="494">
        <f t="shared" si="13"/>
        <v>5261597662.7799978</v>
      </c>
    </row>
    <row r="655" spans="1:60" ht="55.5" customHeight="1" x14ac:dyDescent="0.2">
      <c r="A655" s="464">
        <v>44727</v>
      </c>
      <c r="B655" s="252" t="s">
        <v>17145</v>
      </c>
      <c r="C655" s="193" t="s">
        <v>17173</v>
      </c>
      <c r="D655" s="1140"/>
      <c r="E655" s="42">
        <v>51065.22</v>
      </c>
      <c r="F655" s="494">
        <f t="shared" si="13"/>
        <v>5261546597.5599976</v>
      </c>
    </row>
    <row r="656" spans="1:60" ht="51" customHeight="1" x14ac:dyDescent="0.2">
      <c r="A656" s="464">
        <v>44727</v>
      </c>
      <c r="B656" s="252" t="s">
        <v>17146</v>
      </c>
      <c r="C656" s="193" t="s">
        <v>17174</v>
      </c>
      <c r="D656" s="831"/>
      <c r="E656" s="42">
        <v>536308.91</v>
      </c>
      <c r="F656" s="494">
        <f t="shared" si="13"/>
        <v>5261010288.6499977</v>
      </c>
    </row>
    <row r="657" spans="1:60" ht="66.75" customHeight="1" x14ac:dyDescent="0.2">
      <c r="A657" s="464">
        <v>44729</v>
      </c>
      <c r="B657" s="252" t="s">
        <v>17147</v>
      </c>
      <c r="C657" s="193" t="s">
        <v>17175</v>
      </c>
      <c r="D657" s="831"/>
      <c r="E657" s="42">
        <v>4863593.21</v>
      </c>
      <c r="F657" s="494">
        <f t="shared" si="13"/>
        <v>5256146695.4399977</v>
      </c>
    </row>
    <row r="658" spans="1:60" ht="42.75" customHeight="1" x14ac:dyDescent="0.2">
      <c r="A658" s="464">
        <v>44729</v>
      </c>
      <c r="B658" s="252" t="s">
        <v>17148</v>
      </c>
      <c r="C658" s="193" t="s">
        <v>17176</v>
      </c>
      <c r="D658" s="831"/>
      <c r="E658" s="42">
        <v>1057550</v>
      </c>
      <c r="F658" s="494">
        <f t="shared" si="13"/>
        <v>5255089145.4399977</v>
      </c>
    </row>
    <row r="659" spans="1:60" ht="32.25" customHeight="1" x14ac:dyDescent="0.2">
      <c r="A659" s="464">
        <v>44729</v>
      </c>
      <c r="B659" s="252" t="s">
        <v>17149</v>
      </c>
      <c r="C659" s="193" t="s">
        <v>17177</v>
      </c>
      <c r="D659" s="831"/>
      <c r="E659" s="42">
        <v>25110555.789999999</v>
      </c>
      <c r="F659" s="494">
        <f t="shared" si="13"/>
        <v>5229978589.6499977</v>
      </c>
    </row>
    <row r="660" spans="1:60" ht="78" customHeight="1" x14ac:dyDescent="0.2">
      <c r="A660" s="464">
        <v>44729</v>
      </c>
      <c r="B660" s="252" t="s">
        <v>17150</v>
      </c>
      <c r="C660" s="193" t="s">
        <v>17178</v>
      </c>
      <c r="D660" s="831"/>
      <c r="E660" s="42">
        <v>63979326.539999999</v>
      </c>
      <c r="F660" s="494">
        <f t="shared" si="13"/>
        <v>5165999263.1099977</v>
      </c>
    </row>
    <row r="661" spans="1:60" s="235" customFormat="1" ht="44.25" customHeight="1" x14ac:dyDescent="0.2">
      <c r="A661" s="464">
        <v>44729</v>
      </c>
      <c r="B661" s="252" t="s">
        <v>17151</v>
      </c>
      <c r="C661" s="193" t="s">
        <v>17179</v>
      </c>
      <c r="D661" s="831"/>
      <c r="E661" s="42">
        <v>25061975.190000001</v>
      </c>
      <c r="F661" s="494">
        <f t="shared" si="13"/>
        <v>5140937287.9199982</v>
      </c>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279"/>
      <c r="AE661" s="279"/>
      <c r="AF661" s="279"/>
      <c r="AG661" s="279"/>
      <c r="AH661" s="279"/>
      <c r="AI661" s="279"/>
      <c r="AJ661" s="279"/>
      <c r="AK661" s="279"/>
      <c r="AL661" s="279"/>
      <c r="AM661" s="279"/>
      <c r="AN661" s="279"/>
      <c r="AO661" s="279"/>
      <c r="AP661" s="279"/>
      <c r="AQ661" s="279"/>
      <c r="AR661" s="279"/>
      <c r="AS661" s="279"/>
      <c r="AT661" s="279"/>
      <c r="AU661" s="279"/>
      <c r="AV661" s="279"/>
      <c r="AW661" s="279"/>
      <c r="AX661" s="279"/>
      <c r="AY661" s="279"/>
      <c r="AZ661" s="279"/>
      <c r="BA661" s="279"/>
      <c r="BB661" s="279"/>
      <c r="BC661" s="279"/>
      <c r="BD661" s="279"/>
      <c r="BE661" s="279"/>
      <c r="BF661" s="279"/>
      <c r="BG661" s="279"/>
      <c r="BH661" s="279"/>
    </row>
    <row r="662" spans="1:60" s="235" customFormat="1" ht="45.75" customHeight="1" x14ac:dyDescent="0.2">
      <c r="A662" s="464">
        <v>44729</v>
      </c>
      <c r="B662" s="252" t="s">
        <v>17152</v>
      </c>
      <c r="C662" s="193" t="s">
        <v>17180</v>
      </c>
      <c r="D662" s="831"/>
      <c r="E662" s="42">
        <v>7862793.0899999999</v>
      </c>
      <c r="F662" s="494">
        <f t="shared" si="13"/>
        <v>5133074494.829998</v>
      </c>
      <c r="G662" s="279"/>
      <c r="H662" s="279"/>
      <c r="I662" s="279"/>
      <c r="J662" s="279"/>
      <c r="K662" s="279"/>
      <c r="L662" s="279"/>
      <c r="M662" s="279"/>
      <c r="N662" s="279"/>
      <c r="O662" s="279"/>
      <c r="P662" s="279"/>
      <c r="Q662" s="279"/>
      <c r="R662" s="279"/>
      <c r="S662" s="279"/>
      <c r="T662" s="279"/>
      <c r="U662" s="279"/>
      <c r="V662" s="279"/>
      <c r="W662" s="279"/>
      <c r="X662" s="279"/>
      <c r="Y662" s="279"/>
      <c r="Z662" s="279"/>
      <c r="AA662" s="279"/>
      <c r="AB662" s="279"/>
      <c r="AC662" s="279"/>
      <c r="AD662" s="279"/>
      <c r="AE662" s="279"/>
      <c r="AF662" s="279"/>
      <c r="AG662" s="279"/>
      <c r="AH662" s="279"/>
      <c r="AI662" s="279"/>
      <c r="AJ662" s="279"/>
      <c r="AK662" s="279"/>
      <c r="AL662" s="279"/>
      <c r="AM662" s="279"/>
      <c r="AN662" s="279"/>
      <c r="AO662" s="279"/>
      <c r="AP662" s="279"/>
      <c r="AQ662" s="279"/>
      <c r="AR662" s="279"/>
      <c r="AS662" s="279"/>
      <c r="AT662" s="279"/>
      <c r="AU662" s="279"/>
      <c r="AV662" s="279"/>
      <c r="AW662" s="279"/>
      <c r="AX662" s="279"/>
      <c r="AY662" s="279"/>
      <c r="AZ662" s="279"/>
      <c r="BA662" s="279"/>
      <c r="BB662" s="279"/>
      <c r="BC662" s="279"/>
      <c r="BD662" s="279"/>
      <c r="BE662" s="279"/>
      <c r="BF662" s="279"/>
      <c r="BG662" s="279"/>
      <c r="BH662" s="279"/>
    </row>
    <row r="663" spans="1:60" s="235" customFormat="1" ht="60.75" customHeight="1" x14ac:dyDescent="0.2">
      <c r="A663" s="464">
        <v>44729</v>
      </c>
      <c r="B663" s="252" t="s">
        <v>17153</v>
      </c>
      <c r="C663" s="193" t="s">
        <v>17181</v>
      </c>
      <c r="D663" s="1142"/>
      <c r="E663" s="42">
        <v>33540</v>
      </c>
      <c r="F663" s="494">
        <f t="shared" si="13"/>
        <v>5133040954.829998</v>
      </c>
      <c r="G663" s="279"/>
      <c r="H663" s="279"/>
      <c r="I663" s="279"/>
      <c r="J663" s="279"/>
      <c r="K663" s="279"/>
      <c r="L663" s="279"/>
      <c r="M663" s="279"/>
      <c r="N663" s="279"/>
      <c r="O663" s="279"/>
      <c r="P663" s="279"/>
      <c r="Q663" s="279"/>
      <c r="R663" s="279"/>
      <c r="S663" s="279"/>
      <c r="T663" s="279"/>
      <c r="U663" s="279"/>
      <c r="V663" s="279"/>
      <c r="W663" s="279"/>
      <c r="X663" s="279"/>
      <c r="Y663" s="279"/>
      <c r="Z663" s="279"/>
      <c r="AA663" s="279"/>
      <c r="AB663" s="279"/>
      <c r="AC663" s="279"/>
      <c r="AD663" s="279"/>
      <c r="AE663" s="279"/>
      <c r="AF663" s="279"/>
      <c r="AG663" s="279"/>
      <c r="AH663" s="279"/>
      <c r="AI663" s="279"/>
      <c r="AJ663" s="279"/>
      <c r="AK663" s="279"/>
      <c r="AL663" s="279"/>
      <c r="AM663" s="279"/>
      <c r="AN663" s="279"/>
      <c r="AO663" s="279"/>
      <c r="AP663" s="279"/>
      <c r="AQ663" s="279"/>
      <c r="AR663" s="279"/>
      <c r="AS663" s="279"/>
      <c r="AT663" s="279"/>
      <c r="AU663" s="279"/>
      <c r="AV663" s="279"/>
      <c r="AW663" s="279"/>
      <c r="AX663" s="279"/>
      <c r="AY663" s="279"/>
      <c r="AZ663" s="279"/>
      <c r="BA663" s="279"/>
      <c r="BB663" s="279"/>
      <c r="BC663" s="279"/>
      <c r="BD663" s="279"/>
      <c r="BE663" s="279"/>
      <c r="BF663" s="279"/>
      <c r="BG663" s="279"/>
      <c r="BH663" s="279"/>
    </row>
    <row r="664" spans="1:60" s="235" customFormat="1" ht="31.5" customHeight="1" x14ac:dyDescent="0.2">
      <c r="A664" s="464">
        <v>44729</v>
      </c>
      <c r="B664" s="252" t="s">
        <v>17154</v>
      </c>
      <c r="C664" s="193" t="s">
        <v>17182</v>
      </c>
      <c r="D664" s="831"/>
      <c r="E664" s="42">
        <v>1684853</v>
      </c>
      <c r="F664" s="494">
        <f t="shared" si="13"/>
        <v>5131356101.829998</v>
      </c>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79"/>
      <c r="AD664" s="279"/>
      <c r="AE664" s="279"/>
      <c r="AF664" s="279"/>
      <c r="AG664" s="279"/>
      <c r="AH664" s="279"/>
      <c r="AI664" s="279"/>
      <c r="AJ664" s="279"/>
      <c r="AK664" s="279"/>
      <c r="AL664" s="279"/>
      <c r="AM664" s="279"/>
      <c r="AN664" s="279"/>
      <c r="AO664" s="279"/>
      <c r="AP664" s="279"/>
      <c r="AQ664" s="279"/>
      <c r="AR664" s="279"/>
      <c r="AS664" s="279"/>
      <c r="AT664" s="279"/>
      <c r="AU664" s="279"/>
      <c r="AV664" s="279"/>
      <c r="AW664" s="279"/>
      <c r="AX664" s="279"/>
      <c r="AY664" s="279"/>
      <c r="AZ664" s="279"/>
      <c r="BA664" s="279"/>
      <c r="BB664" s="279"/>
      <c r="BC664" s="279"/>
      <c r="BD664" s="279"/>
      <c r="BE664" s="279"/>
      <c r="BF664" s="279"/>
      <c r="BG664" s="279"/>
      <c r="BH664" s="279"/>
    </row>
    <row r="665" spans="1:60" s="235" customFormat="1" ht="41.25" customHeight="1" x14ac:dyDescent="0.2">
      <c r="A665" s="464">
        <v>44732</v>
      </c>
      <c r="B665" s="252" t="s">
        <v>17155</v>
      </c>
      <c r="C665" s="193" t="s">
        <v>17183</v>
      </c>
      <c r="D665" s="432"/>
      <c r="E665" s="42">
        <v>8260</v>
      </c>
      <c r="F665" s="494">
        <f t="shared" si="13"/>
        <v>5131347841.829998</v>
      </c>
      <c r="G665" s="279"/>
      <c r="H665" s="279"/>
      <c r="I665" s="279"/>
      <c r="J665" s="279"/>
      <c r="K665" s="279"/>
      <c r="L665" s="279"/>
      <c r="M665" s="279"/>
      <c r="N665" s="279"/>
      <c r="O665" s="279"/>
      <c r="P665" s="279"/>
      <c r="Q665" s="279"/>
      <c r="R665" s="279"/>
      <c r="S665" s="279"/>
      <c r="T665" s="279"/>
      <c r="U665" s="279"/>
      <c r="V665" s="279"/>
      <c r="W665" s="279"/>
      <c r="X665" s="279"/>
      <c r="Y665" s="279"/>
      <c r="Z665" s="279"/>
      <c r="AA665" s="279"/>
      <c r="AB665" s="279"/>
      <c r="AC665" s="279"/>
      <c r="AD665" s="279"/>
      <c r="AE665" s="279"/>
      <c r="AF665" s="279"/>
      <c r="AG665" s="279"/>
      <c r="AH665" s="279"/>
      <c r="AI665" s="279"/>
      <c r="AJ665" s="279"/>
      <c r="AK665" s="279"/>
      <c r="AL665" s="279"/>
      <c r="AM665" s="279"/>
      <c r="AN665" s="279"/>
      <c r="AO665" s="279"/>
      <c r="AP665" s="279"/>
      <c r="AQ665" s="279"/>
      <c r="AR665" s="279"/>
      <c r="AS665" s="279"/>
      <c r="AT665" s="279"/>
      <c r="AU665" s="279"/>
      <c r="AV665" s="279"/>
      <c r="AW665" s="279"/>
      <c r="AX665" s="279"/>
      <c r="AY665" s="279"/>
      <c r="AZ665" s="279"/>
      <c r="BA665" s="279"/>
      <c r="BB665" s="279"/>
      <c r="BC665" s="279"/>
      <c r="BD665" s="279"/>
      <c r="BE665" s="279"/>
      <c r="BF665" s="279"/>
      <c r="BG665" s="279"/>
      <c r="BH665" s="279"/>
    </row>
    <row r="666" spans="1:60" s="235" customFormat="1" ht="30.75" customHeight="1" x14ac:dyDescent="0.2">
      <c r="A666" s="464">
        <v>44732</v>
      </c>
      <c r="B666" s="252" t="s">
        <v>17156</v>
      </c>
      <c r="C666" s="193" t="s">
        <v>17184</v>
      </c>
      <c r="D666" s="432"/>
      <c r="E666" s="42">
        <v>56074362.57</v>
      </c>
      <c r="F666" s="494">
        <f t="shared" si="13"/>
        <v>5075273479.2599983</v>
      </c>
      <c r="G666" s="279"/>
      <c r="H666" s="279"/>
      <c r="I666" s="279"/>
      <c r="J666" s="279"/>
      <c r="K666" s="279"/>
      <c r="L666" s="279"/>
      <c r="M666" s="279"/>
      <c r="N666" s="279"/>
      <c r="O666" s="279"/>
      <c r="P666" s="279"/>
      <c r="Q666" s="279"/>
      <c r="R666" s="279"/>
      <c r="S666" s="279"/>
      <c r="T666" s="279"/>
      <c r="U666" s="279"/>
      <c r="V666" s="279"/>
      <c r="W666" s="279"/>
      <c r="X666" s="279"/>
      <c r="Y666" s="279"/>
      <c r="Z666" s="279"/>
      <c r="AA666" s="279"/>
      <c r="AB666" s="279"/>
      <c r="AC666" s="279"/>
      <c r="AD666" s="279"/>
      <c r="AE666" s="279"/>
      <c r="AF666" s="279"/>
      <c r="AG666" s="279"/>
      <c r="AH666" s="279"/>
      <c r="AI666" s="279"/>
      <c r="AJ666" s="279"/>
      <c r="AK666" s="279"/>
      <c r="AL666" s="279"/>
      <c r="AM666" s="279"/>
      <c r="AN666" s="279"/>
      <c r="AO666" s="279"/>
      <c r="AP666" s="279"/>
      <c r="AQ666" s="279"/>
      <c r="AR666" s="279"/>
      <c r="AS666" s="279"/>
      <c r="AT666" s="279"/>
      <c r="AU666" s="279"/>
      <c r="AV666" s="279"/>
      <c r="AW666" s="279"/>
      <c r="AX666" s="279"/>
      <c r="AY666" s="279"/>
      <c r="AZ666" s="279"/>
      <c r="BA666" s="279"/>
      <c r="BB666" s="279"/>
      <c r="BC666" s="279"/>
      <c r="BD666" s="279"/>
      <c r="BE666" s="279"/>
      <c r="BF666" s="279"/>
      <c r="BG666" s="279"/>
      <c r="BH666" s="279"/>
    </row>
    <row r="667" spans="1:60" s="235" customFormat="1" ht="42.75" customHeight="1" x14ac:dyDescent="0.2">
      <c r="A667" s="464">
        <v>44732</v>
      </c>
      <c r="B667" s="252" t="s">
        <v>17157</v>
      </c>
      <c r="C667" s="193" t="s">
        <v>17185</v>
      </c>
      <c r="D667" s="432"/>
      <c r="E667" s="42">
        <v>8693109.6199999992</v>
      </c>
      <c r="F667" s="494">
        <f t="shared" si="13"/>
        <v>5066580369.6399984</v>
      </c>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279"/>
      <c r="AF667" s="279"/>
      <c r="AG667" s="279"/>
      <c r="AH667" s="279"/>
      <c r="AI667" s="279"/>
      <c r="AJ667" s="279"/>
      <c r="AK667" s="279"/>
      <c r="AL667" s="279"/>
      <c r="AM667" s="279"/>
      <c r="AN667" s="279"/>
      <c r="AO667" s="279"/>
      <c r="AP667" s="279"/>
      <c r="AQ667" s="279"/>
      <c r="AR667" s="279"/>
      <c r="AS667" s="279"/>
      <c r="AT667" s="279"/>
      <c r="AU667" s="279"/>
      <c r="AV667" s="279"/>
      <c r="AW667" s="279"/>
      <c r="AX667" s="279"/>
      <c r="AY667" s="279"/>
      <c r="AZ667" s="279"/>
      <c r="BA667" s="279"/>
      <c r="BB667" s="279"/>
      <c r="BC667" s="279"/>
      <c r="BD667" s="279"/>
      <c r="BE667" s="279"/>
      <c r="BF667" s="279"/>
      <c r="BG667" s="279"/>
      <c r="BH667" s="279"/>
    </row>
    <row r="668" spans="1:60" s="235" customFormat="1" ht="45.75" customHeight="1" x14ac:dyDescent="0.2">
      <c r="A668" s="464">
        <v>44733</v>
      </c>
      <c r="B668" s="252" t="s">
        <v>17318</v>
      </c>
      <c r="C668" s="193" t="s">
        <v>17340</v>
      </c>
      <c r="D668" s="432"/>
      <c r="E668" s="42">
        <v>84904699.159999996</v>
      </c>
      <c r="F668" s="494">
        <f t="shared" si="13"/>
        <v>4981675670.4799986</v>
      </c>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279"/>
      <c r="AF668" s="279"/>
      <c r="AG668" s="279"/>
      <c r="AH668" s="279"/>
      <c r="AI668" s="279"/>
      <c r="AJ668" s="279"/>
      <c r="AK668" s="279"/>
      <c r="AL668" s="279"/>
      <c r="AM668" s="279"/>
      <c r="AN668" s="279"/>
      <c r="AO668" s="279"/>
      <c r="AP668" s="279"/>
      <c r="AQ668" s="279"/>
      <c r="AR668" s="279"/>
      <c r="AS668" s="279"/>
      <c r="AT668" s="279"/>
      <c r="AU668" s="279"/>
      <c r="AV668" s="279"/>
      <c r="AW668" s="279"/>
      <c r="AX668" s="279"/>
      <c r="AY668" s="279"/>
      <c r="AZ668" s="279"/>
      <c r="BA668" s="279"/>
      <c r="BB668" s="279"/>
      <c r="BC668" s="279"/>
      <c r="BD668" s="279"/>
      <c r="BE668" s="279"/>
      <c r="BF668" s="279"/>
      <c r="BG668" s="279"/>
      <c r="BH668" s="279"/>
    </row>
    <row r="669" spans="1:60" s="235" customFormat="1" ht="48.75" customHeight="1" x14ac:dyDescent="0.2">
      <c r="A669" s="464">
        <v>44733</v>
      </c>
      <c r="B669" s="252" t="s">
        <v>17319</v>
      </c>
      <c r="C669" s="193" t="s">
        <v>17339</v>
      </c>
      <c r="D669" s="432"/>
      <c r="E669" s="42">
        <v>87010311.680000007</v>
      </c>
      <c r="F669" s="494">
        <f t="shared" si="13"/>
        <v>4894665358.7999983</v>
      </c>
      <c r="G669" s="279"/>
      <c r="H669" s="279"/>
      <c r="I669" s="279"/>
      <c r="J669" s="279"/>
      <c r="K669" s="279"/>
      <c r="L669" s="279"/>
      <c r="M669" s="279"/>
      <c r="N669" s="279"/>
      <c r="O669" s="279"/>
      <c r="P669" s="279"/>
      <c r="Q669" s="279"/>
      <c r="R669" s="279"/>
      <c r="S669" s="279"/>
      <c r="T669" s="279"/>
      <c r="U669" s="279"/>
      <c r="V669" s="279"/>
      <c r="W669" s="279"/>
      <c r="X669" s="279"/>
      <c r="Y669" s="279"/>
      <c r="Z669" s="279"/>
      <c r="AA669" s="279"/>
      <c r="AB669" s="279"/>
      <c r="AC669" s="279"/>
      <c r="AD669" s="279"/>
      <c r="AE669" s="279"/>
      <c r="AF669" s="279"/>
      <c r="AG669" s="279"/>
      <c r="AH669" s="279"/>
      <c r="AI669" s="279"/>
      <c r="AJ669" s="279"/>
      <c r="AK669" s="279"/>
      <c r="AL669" s="279"/>
      <c r="AM669" s="279"/>
      <c r="AN669" s="279"/>
      <c r="AO669" s="279"/>
      <c r="AP669" s="279"/>
      <c r="AQ669" s="279"/>
      <c r="AR669" s="279"/>
      <c r="AS669" s="279"/>
      <c r="AT669" s="279"/>
      <c r="AU669" s="279"/>
      <c r="AV669" s="279"/>
      <c r="AW669" s="279"/>
      <c r="AX669" s="279"/>
      <c r="AY669" s="279"/>
      <c r="AZ669" s="279"/>
      <c r="BA669" s="279"/>
      <c r="BB669" s="279"/>
      <c r="BC669" s="279"/>
      <c r="BD669" s="279"/>
      <c r="BE669" s="279"/>
      <c r="BF669" s="279"/>
      <c r="BG669" s="279"/>
      <c r="BH669" s="279"/>
    </row>
    <row r="670" spans="1:60" s="235" customFormat="1" ht="39" customHeight="1" x14ac:dyDescent="0.2">
      <c r="A670" s="464">
        <v>44733</v>
      </c>
      <c r="B670" s="252" t="s">
        <v>17320</v>
      </c>
      <c r="C670" s="193" t="s">
        <v>17338</v>
      </c>
      <c r="D670" s="432"/>
      <c r="E670" s="42">
        <v>117016889.62</v>
      </c>
      <c r="F670" s="494">
        <f t="shared" si="13"/>
        <v>4777648469.1799984</v>
      </c>
      <c r="G670" s="279"/>
      <c r="H670" s="279"/>
      <c r="I670" s="279"/>
      <c r="J670" s="279"/>
      <c r="K670" s="279"/>
      <c r="L670" s="279"/>
      <c r="M670" s="279"/>
      <c r="N670" s="279"/>
      <c r="O670" s="279"/>
      <c r="P670" s="279"/>
      <c r="Q670" s="279"/>
      <c r="R670" s="279"/>
      <c r="S670" s="279"/>
      <c r="T670" s="279"/>
      <c r="U670" s="279"/>
      <c r="V670" s="279"/>
      <c r="W670" s="279"/>
      <c r="X670" s="279"/>
      <c r="Y670" s="279"/>
      <c r="Z670" s="279"/>
      <c r="AA670" s="279"/>
      <c r="AB670" s="279"/>
      <c r="AC670" s="279"/>
      <c r="AD670" s="279"/>
      <c r="AE670" s="279"/>
      <c r="AF670" s="279"/>
      <c r="AG670" s="279"/>
      <c r="AH670" s="279"/>
      <c r="AI670" s="279"/>
      <c r="AJ670" s="279"/>
      <c r="AK670" s="279"/>
      <c r="AL670" s="279"/>
      <c r="AM670" s="279"/>
      <c r="AN670" s="279"/>
      <c r="AO670" s="279"/>
      <c r="AP670" s="279"/>
      <c r="AQ670" s="279"/>
      <c r="AR670" s="279"/>
      <c r="AS670" s="279"/>
      <c r="AT670" s="279"/>
      <c r="AU670" s="279"/>
      <c r="AV670" s="279"/>
      <c r="AW670" s="279"/>
      <c r="AX670" s="279"/>
      <c r="AY670" s="279"/>
      <c r="AZ670" s="279"/>
      <c r="BA670" s="279"/>
      <c r="BB670" s="279"/>
      <c r="BC670" s="279"/>
      <c r="BD670" s="279"/>
      <c r="BE670" s="279"/>
      <c r="BF670" s="279"/>
      <c r="BG670" s="279"/>
      <c r="BH670" s="279"/>
    </row>
    <row r="671" spans="1:60" s="235" customFormat="1" ht="42" customHeight="1" x14ac:dyDescent="0.2">
      <c r="A671" s="464">
        <v>44733</v>
      </c>
      <c r="B671" s="252" t="s">
        <v>17321</v>
      </c>
      <c r="C671" s="193" t="s">
        <v>17337</v>
      </c>
      <c r="D671" s="432"/>
      <c r="E671" s="42">
        <v>68282941.969999999</v>
      </c>
      <c r="F671" s="494">
        <f t="shared" si="13"/>
        <v>4709365527.2099981</v>
      </c>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279"/>
      <c r="AE671" s="279"/>
      <c r="AF671" s="279"/>
      <c r="AG671" s="279"/>
      <c r="AH671" s="279"/>
      <c r="AI671" s="279"/>
      <c r="AJ671" s="279"/>
      <c r="AK671" s="279"/>
      <c r="AL671" s="279"/>
      <c r="AM671" s="279"/>
      <c r="AN671" s="279"/>
      <c r="AO671" s="279"/>
      <c r="AP671" s="279"/>
      <c r="AQ671" s="279"/>
      <c r="AR671" s="279"/>
      <c r="AS671" s="279"/>
      <c r="AT671" s="279"/>
      <c r="AU671" s="279"/>
      <c r="AV671" s="279"/>
      <c r="AW671" s="279"/>
      <c r="AX671" s="279"/>
      <c r="AY671" s="279"/>
      <c r="AZ671" s="279"/>
      <c r="BA671" s="279"/>
      <c r="BB671" s="279"/>
      <c r="BC671" s="279"/>
      <c r="BD671" s="279"/>
      <c r="BE671" s="279"/>
      <c r="BF671" s="279"/>
      <c r="BG671" s="279"/>
      <c r="BH671" s="279"/>
    </row>
    <row r="672" spans="1:60" s="235" customFormat="1" ht="49.5" customHeight="1" x14ac:dyDescent="0.2">
      <c r="A672" s="464">
        <v>44733</v>
      </c>
      <c r="B672" s="252" t="s">
        <v>17322</v>
      </c>
      <c r="C672" s="193" t="s">
        <v>17341</v>
      </c>
      <c r="D672" s="432"/>
      <c r="E672" s="42">
        <v>5188291.6900000004</v>
      </c>
      <c r="F672" s="494">
        <f t="shared" si="13"/>
        <v>4704177235.5199986</v>
      </c>
      <c r="G672" s="279"/>
      <c r="H672" s="279"/>
      <c r="I672" s="279"/>
      <c r="J672" s="279"/>
      <c r="K672" s="279"/>
      <c r="L672" s="279"/>
      <c r="M672" s="279"/>
      <c r="N672" s="279"/>
      <c r="O672" s="279"/>
      <c r="P672" s="279"/>
      <c r="Q672" s="279"/>
      <c r="R672" s="279"/>
      <c r="S672" s="279"/>
      <c r="T672" s="279"/>
      <c r="U672" s="279"/>
      <c r="V672" s="279"/>
      <c r="W672" s="279"/>
      <c r="X672" s="279"/>
      <c r="Y672" s="279"/>
      <c r="Z672" s="279"/>
      <c r="AA672" s="279"/>
      <c r="AB672" s="279"/>
      <c r="AC672" s="279"/>
      <c r="AD672" s="279"/>
      <c r="AE672" s="279"/>
      <c r="AF672" s="279"/>
      <c r="AG672" s="279"/>
      <c r="AH672" s="279"/>
      <c r="AI672" s="279"/>
      <c r="AJ672" s="279"/>
      <c r="AK672" s="279"/>
      <c r="AL672" s="279"/>
      <c r="AM672" s="279"/>
      <c r="AN672" s="279"/>
      <c r="AO672" s="279"/>
      <c r="AP672" s="279"/>
      <c r="AQ672" s="279"/>
      <c r="AR672" s="279"/>
      <c r="AS672" s="279"/>
      <c r="AT672" s="279"/>
      <c r="AU672" s="279"/>
      <c r="AV672" s="279"/>
      <c r="AW672" s="279"/>
      <c r="AX672" s="279"/>
      <c r="AY672" s="279"/>
      <c r="AZ672" s="279"/>
      <c r="BA672" s="279"/>
      <c r="BB672" s="279"/>
      <c r="BC672" s="279"/>
      <c r="BD672" s="279"/>
      <c r="BE672" s="279"/>
      <c r="BF672" s="279"/>
      <c r="BG672" s="279"/>
      <c r="BH672" s="279"/>
    </row>
    <row r="673" spans="1:60" s="235" customFormat="1" ht="44.25" customHeight="1" x14ac:dyDescent="0.2">
      <c r="A673" s="464">
        <v>44733</v>
      </c>
      <c r="B673" s="252" t="s">
        <v>17323</v>
      </c>
      <c r="C673" s="193" t="s">
        <v>17342</v>
      </c>
      <c r="D673" s="432"/>
      <c r="E673" s="42">
        <v>67742882.480000004</v>
      </c>
      <c r="F673" s="494">
        <f t="shared" si="13"/>
        <v>4636434353.039999</v>
      </c>
      <c r="G673" s="279"/>
      <c r="H673" s="279"/>
      <c r="I673" s="279"/>
      <c r="J673" s="279"/>
      <c r="K673" s="279"/>
      <c r="L673" s="279"/>
      <c r="M673" s="279"/>
      <c r="N673" s="279"/>
      <c r="O673" s="279"/>
      <c r="P673" s="279"/>
      <c r="Q673" s="279"/>
      <c r="R673" s="279"/>
      <c r="S673" s="279"/>
      <c r="T673" s="279"/>
      <c r="U673" s="279"/>
      <c r="V673" s="279"/>
      <c r="W673" s="279"/>
      <c r="X673" s="279"/>
      <c r="Y673" s="279"/>
      <c r="Z673" s="279"/>
      <c r="AA673" s="279"/>
      <c r="AB673" s="279"/>
      <c r="AC673" s="279"/>
      <c r="AD673" s="279"/>
      <c r="AE673" s="279"/>
      <c r="AF673" s="279"/>
      <c r="AG673" s="279"/>
      <c r="AH673" s="279"/>
      <c r="AI673" s="279"/>
      <c r="AJ673" s="279"/>
      <c r="AK673" s="279"/>
      <c r="AL673" s="279"/>
      <c r="AM673" s="279"/>
      <c r="AN673" s="279"/>
      <c r="AO673" s="279"/>
      <c r="AP673" s="279"/>
      <c r="AQ673" s="279"/>
      <c r="AR673" s="279"/>
      <c r="AS673" s="279"/>
      <c r="AT673" s="279"/>
      <c r="AU673" s="279"/>
      <c r="AV673" s="279"/>
      <c r="AW673" s="279"/>
      <c r="AX673" s="279"/>
      <c r="AY673" s="279"/>
      <c r="AZ673" s="279"/>
      <c r="BA673" s="279"/>
      <c r="BB673" s="279"/>
      <c r="BC673" s="279"/>
      <c r="BD673" s="279"/>
      <c r="BE673" s="279"/>
      <c r="BF673" s="279"/>
      <c r="BG673" s="279"/>
      <c r="BH673" s="279"/>
    </row>
    <row r="674" spans="1:60" s="235" customFormat="1" ht="51" customHeight="1" x14ac:dyDescent="0.2">
      <c r="A674" s="464">
        <v>44734</v>
      </c>
      <c r="B674" s="252" t="s">
        <v>17324</v>
      </c>
      <c r="C674" s="193" t="s">
        <v>17343</v>
      </c>
      <c r="D674" s="432"/>
      <c r="E674" s="42">
        <v>98870813.019999996</v>
      </c>
      <c r="F674" s="494">
        <f t="shared" si="13"/>
        <v>4537563540.0199986</v>
      </c>
      <c r="G674" s="279"/>
      <c r="H674" s="279"/>
      <c r="I674" s="279"/>
      <c r="J674" s="279"/>
      <c r="K674" s="279"/>
      <c r="L674" s="279"/>
      <c r="M674" s="279"/>
      <c r="N674" s="279"/>
      <c r="O674" s="279"/>
      <c r="P674" s="279"/>
      <c r="Q674" s="279"/>
      <c r="R674" s="279"/>
      <c r="S674" s="279"/>
      <c r="T674" s="279"/>
      <c r="U674" s="279"/>
      <c r="V674" s="279"/>
      <c r="W674" s="279"/>
      <c r="X674" s="279"/>
      <c r="Y674" s="279"/>
      <c r="Z674" s="279"/>
      <c r="AA674" s="279"/>
      <c r="AB674" s="279"/>
      <c r="AC674" s="279"/>
      <c r="AD674" s="279"/>
      <c r="AE674" s="279"/>
      <c r="AF674" s="279"/>
      <c r="AG674" s="279"/>
      <c r="AH674" s="279"/>
      <c r="AI674" s="279"/>
      <c r="AJ674" s="279"/>
      <c r="AK674" s="279"/>
      <c r="AL674" s="279"/>
      <c r="AM674" s="279"/>
      <c r="AN674" s="279"/>
      <c r="AO674" s="279"/>
      <c r="AP674" s="279"/>
      <c r="AQ674" s="279"/>
      <c r="AR674" s="279"/>
      <c r="AS674" s="279"/>
      <c r="AT674" s="279"/>
      <c r="AU674" s="279"/>
      <c r="AV674" s="279"/>
      <c r="AW674" s="279"/>
      <c r="AX674" s="279"/>
      <c r="AY674" s="279"/>
      <c r="AZ674" s="279"/>
      <c r="BA674" s="279"/>
      <c r="BB674" s="279"/>
      <c r="BC674" s="279"/>
      <c r="BD674" s="279"/>
      <c r="BE674" s="279"/>
      <c r="BF674" s="279"/>
      <c r="BG674" s="279"/>
      <c r="BH674" s="279"/>
    </row>
    <row r="675" spans="1:60" ht="42.75" customHeight="1" x14ac:dyDescent="0.2">
      <c r="A675" s="464">
        <v>44735</v>
      </c>
      <c r="B675" s="252" t="s">
        <v>17325</v>
      </c>
      <c r="C675" s="193" t="s">
        <v>17344</v>
      </c>
      <c r="D675" s="432"/>
      <c r="E675" s="42">
        <v>293916.92</v>
      </c>
      <c r="F675" s="494">
        <f t="shared" si="13"/>
        <v>4537269623.0999985</v>
      </c>
    </row>
    <row r="676" spans="1:60" ht="53.25" customHeight="1" x14ac:dyDescent="0.2">
      <c r="A676" s="464">
        <v>44735</v>
      </c>
      <c r="B676" s="252" t="s">
        <v>17326</v>
      </c>
      <c r="C676" s="193" t="s">
        <v>17345</v>
      </c>
      <c r="D676" s="432"/>
      <c r="E676" s="42">
        <v>11328</v>
      </c>
      <c r="F676" s="494">
        <f t="shared" si="13"/>
        <v>4537258295.0999985</v>
      </c>
    </row>
    <row r="677" spans="1:60" ht="71.25" customHeight="1" x14ac:dyDescent="0.2">
      <c r="A677" s="464">
        <v>44735</v>
      </c>
      <c r="B677" s="252" t="s">
        <v>17327</v>
      </c>
      <c r="C677" s="193" t="s">
        <v>17346</v>
      </c>
      <c r="D677" s="432"/>
      <c r="E677" s="42">
        <v>35400</v>
      </c>
      <c r="F677" s="494">
        <f t="shared" si="13"/>
        <v>4537222895.0999985</v>
      </c>
    </row>
    <row r="678" spans="1:60" ht="62.25" customHeight="1" x14ac:dyDescent="0.2">
      <c r="A678" s="464">
        <v>44735</v>
      </c>
      <c r="B678" s="252" t="s">
        <v>17328</v>
      </c>
      <c r="C678" s="193" t="s">
        <v>17347</v>
      </c>
      <c r="D678" s="432"/>
      <c r="E678" s="42">
        <v>35400</v>
      </c>
      <c r="F678" s="494">
        <f t="shared" si="13"/>
        <v>4537187495.0999985</v>
      </c>
    </row>
    <row r="679" spans="1:60" ht="44.25" customHeight="1" x14ac:dyDescent="0.2">
      <c r="A679" s="464">
        <v>44735</v>
      </c>
      <c r="B679" s="252" t="s">
        <v>17329</v>
      </c>
      <c r="C679" s="193" t="s">
        <v>17348</v>
      </c>
      <c r="D679" s="432"/>
      <c r="E679" s="42">
        <v>70800</v>
      </c>
      <c r="F679" s="494">
        <f t="shared" si="13"/>
        <v>4537116695.0999985</v>
      </c>
    </row>
    <row r="680" spans="1:60" ht="52.5" customHeight="1" x14ac:dyDescent="0.2">
      <c r="A680" s="464">
        <v>44735</v>
      </c>
      <c r="B680" s="252" t="s">
        <v>17330</v>
      </c>
      <c r="C680" s="193" t="s">
        <v>17349</v>
      </c>
      <c r="D680" s="432"/>
      <c r="E680" s="42">
        <v>62997.84</v>
      </c>
      <c r="F680" s="494">
        <f t="shared" si="13"/>
        <v>4537053697.2599983</v>
      </c>
    </row>
    <row r="681" spans="1:60" ht="45.75" customHeight="1" x14ac:dyDescent="0.2">
      <c r="A681" s="464">
        <v>44735</v>
      </c>
      <c r="B681" s="252" t="s">
        <v>17331</v>
      </c>
      <c r="C681" s="193" t="s">
        <v>17350</v>
      </c>
      <c r="D681" s="432"/>
      <c r="E681" s="42">
        <v>98286.92</v>
      </c>
      <c r="F681" s="494">
        <f t="shared" si="13"/>
        <v>4536955410.3399982</v>
      </c>
    </row>
    <row r="682" spans="1:60" ht="45.75" customHeight="1" x14ac:dyDescent="0.2">
      <c r="A682" s="464">
        <v>44736</v>
      </c>
      <c r="B682" s="252" t="s">
        <v>17332</v>
      </c>
      <c r="C682" s="193" t="s">
        <v>17351</v>
      </c>
      <c r="D682" s="432"/>
      <c r="E682" s="42">
        <v>9229821.4000000004</v>
      </c>
      <c r="F682" s="494">
        <f t="shared" si="13"/>
        <v>4527725588.9399986</v>
      </c>
    </row>
    <row r="683" spans="1:60" ht="18.75" customHeight="1" x14ac:dyDescent="0.2">
      <c r="A683" s="887">
        <v>44739</v>
      </c>
      <c r="B683" s="252" t="s">
        <v>17333</v>
      </c>
      <c r="C683" s="193" t="s">
        <v>41</v>
      </c>
      <c r="D683" s="503"/>
      <c r="E683" s="42">
        <v>0</v>
      </c>
      <c r="F683" s="494">
        <f t="shared" si="13"/>
        <v>4527725588.9399986</v>
      </c>
    </row>
    <row r="684" spans="1:60" ht="32.25" customHeight="1" x14ac:dyDescent="0.2">
      <c r="A684" s="758">
        <v>44739</v>
      </c>
      <c r="B684" s="252" t="s">
        <v>17334</v>
      </c>
      <c r="C684" s="193" t="s">
        <v>17352</v>
      </c>
      <c r="D684" s="433"/>
      <c r="E684" s="42">
        <v>55353599.240000002</v>
      </c>
      <c r="F684" s="494">
        <f t="shared" si="13"/>
        <v>4472371989.6999989</v>
      </c>
      <c r="BC684" s="25"/>
      <c r="BD684" s="25"/>
      <c r="BE684" s="25"/>
      <c r="BF684" s="25"/>
      <c r="BG684" s="25"/>
      <c r="BH684" s="25"/>
    </row>
    <row r="685" spans="1:60" ht="41.25" customHeight="1" x14ac:dyDescent="0.2">
      <c r="A685" s="758">
        <v>44740</v>
      </c>
      <c r="B685" s="252" t="s">
        <v>17335</v>
      </c>
      <c r="C685" s="193" t="s">
        <v>17354</v>
      </c>
      <c r="D685" s="433"/>
      <c r="E685" s="42">
        <v>3072223.3</v>
      </c>
      <c r="F685" s="494">
        <f t="shared" si="13"/>
        <v>4469299766.3999987</v>
      </c>
      <c r="BC685" s="25"/>
      <c r="BD685" s="25"/>
      <c r="BE685" s="25"/>
      <c r="BF685" s="25"/>
      <c r="BG685" s="25"/>
      <c r="BH685" s="25"/>
    </row>
    <row r="686" spans="1:60" ht="42.75" customHeight="1" x14ac:dyDescent="0.2">
      <c r="A686" s="758">
        <v>44740</v>
      </c>
      <c r="B686" s="252" t="s">
        <v>17336</v>
      </c>
      <c r="C686" s="193" t="s">
        <v>17353</v>
      </c>
      <c r="D686" s="433"/>
      <c r="E686" s="42">
        <v>100783658.90000001</v>
      </c>
      <c r="F686" s="494">
        <f t="shared" si="13"/>
        <v>4368516107.499999</v>
      </c>
      <c r="BC686" s="25"/>
      <c r="BD686" s="25"/>
      <c r="BE686" s="25"/>
      <c r="BF686" s="25"/>
      <c r="BG686" s="25"/>
      <c r="BH686" s="25"/>
    </row>
    <row r="687" spans="1:60" ht="27.75" customHeight="1" x14ac:dyDescent="0.2">
      <c r="A687" s="464">
        <v>44741</v>
      </c>
      <c r="B687" s="252" t="s">
        <v>17402</v>
      </c>
      <c r="C687" s="193" t="s">
        <v>17417</v>
      </c>
      <c r="D687" s="547"/>
      <c r="E687" s="42">
        <v>26589962.469999999</v>
      </c>
      <c r="F687" s="494">
        <f t="shared" si="13"/>
        <v>4341926145.0299988</v>
      </c>
      <c r="BC687" s="25"/>
      <c r="BD687" s="25"/>
      <c r="BE687" s="25"/>
      <c r="BF687" s="25"/>
      <c r="BG687" s="25"/>
      <c r="BH687" s="25"/>
    </row>
    <row r="688" spans="1:60" ht="26.25" customHeight="1" x14ac:dyDescent="0.2">
      <c r="A688" s="464">
        <v>44741</v>
      </c>
      <c r="B688" s="252" t="s">
        <v>17403</v>
      </c>
      <c r="C688" s="193" t="s">
        <v>17418</v>
      </c>
      <c r="D688" s="547"/>
      <c r="E688" s="42">
        <v>43074599.600000001</v>
      </c>
      <c r="F688" s="494">
        <f t="shared" si="13"/>
        <v>4298851545.4299984</v>
      </c>
      <c r="BC688" s="25"/>
      <c r="BD688" s="25"/>
      <c r="BE688" s="25"/>
      <c r="BF688" s="25"/>
      <c r="BG688" s="25"/>
      <c r="BH688" s="25"/>
    </row>
    <row r="689" spans="1:60" ht="26.25" customHeight="1" x14ac:dyDescent="0.2">
      <c r="A689" s="464">
        <v>44741</v>
      </c>
      <c r="B689" s="252" t="s">
        <v>17404</v>
      </c>
      <c r="C689" s="193" t="s">
        <v>17419</v>
      </c>
      <c r="D689" s="547"/>
      <c r="E689" s="42">
        <v>19137963.629999999</v>
      </c>
      <c r="F689" s="494">
        <f t="shared" si="13"/>
        <v>4279713581.7999983</v>
      </c>
      <c r="BC689" s="25"/>
      <c r="BD689" s="25"/>
      <c r="BE689" s="25"/>
      <c r="BF689" s="25"/>
      <c r="BG689" s="25"/>
      <c r="BH689" s="25"/>
    </row>
    <row r="690" spans="1:60" ht="30.75" customHeight="1" x14ac:dyDescent="0.2">
      <c r="A690" s="464">
        <v>44741</v>
      </c>
      <c r="B690" s="252" t="s">
        <v>17405</v>
      </c>
      <c r="C690" s="193" t="s">
        <v>17420</v>
      </c>
      <c r="D690" s="547"/>
      <c r="E690" s="42">
        <v>2455082.9300000002</v>
      </c>
      <c r="F690" s="494">
        <f t="shared" si="13"/>
        <v>4277258498.8699985</v>
      </c>
      <c r="BC690" s="25"/>
      <c r="BD690" s="25"/>
      <c r="BE690" s="25"/>
      <c r="BF690" s="25"/>
      <c r="BG690" s="25"/>
      <c r="BH690" s="25"/>
    </row>
    <row r="691" spans="1:60" ht="30" customHeight="1" x14ac:dyDescent="0.2">
      <c r="A691" s="464">
        <v>44741</v>
      </c>
      <c r="B691" s="252" t="s">
        <v>17406</v>
      </c>
      <c r="C691" s="193" t="s">
        <v>17421</v>
      </c>
      <c r="D691" s="547"/>
      <c r="E691" s="42">
        <v>2769797.9</v>
      </c>
      <c r="F691" s="494">
        <f t="shared" si="13"/>
        <v>4274488700.9699984</v>
      </c>
      <c r="BC691" s="25"/>
      <c r="BD691" s="25"/>
      <c r="BE691" s="25"/>
      <c r="BF691" s="25"/>
      <c r="BG691" s="25"/>
      <c r="BH691" s="25"/>
    </row>
    <row r="692" spans="1:60" ht="30.75" customHeight="1" x14ac:dyDescent="0.2">
      <c r="A692" s="464">
        <v>44741</v>
      </c>
      <c r="B692" s="252" t="s">
        <v>17407</v>
      </c>
      <c r="C692" s="193" t="s">
        <v>17422</v>
      </c>
      <c r="D692" s="547"/>
      <c r="E692" s="42">
        <v>6220143.54</v>
      </c>
      <c r="F692" s="494">
        <f t="shared" si="13"/>
        <v>4268268557.4299984</v>
      </c>
      <c r="BC692" s="25"/>
      <c r="BD692" s="25"/>
      <c r="BE692" s="25"/>
      <c r="BF692" s="25"/>
      <c r="BG692" s="25"/>
      <c r="BH692" s="25"/>
    </row>
    <row r="693" spans="1:60" ht="32.25" customHeight="1" x14ac:dyDescent="0.2">
      <c r="A693" s="464">
        <v>44741</v>
      </c>
      <c r="B693" s="252" t="s">
        <v>17408</v>
      </c>
      <c r="C693" s="193" t="s">
        <v>17423</v>
      </c>
      <c r="D693" s="547"/>
      <c r="E693" s="42">
        <v>11033700.59</v>
      </c>
      <c r="F693" s="494">
        <f t="shared" si="13"/>
        <v>4257234856.8399982</v>
      </c>
      <c r="BC693" s="25"/>
      <c r="BD693" s="25"/>
      <c r="BE693" s="25"/>
      <c r="BF693" s="25"/>
      <c r="BG693" s="25"/>
      <c r="BH693" s="25"/>
    </row>
    <row r="694" spans="1:60" ht="33.75" customHeight="1" x14ac:dyDescent="0.2">
      <c r="A694" s="464">
        <v>44741</v>
      </c>
      <c r="B694" s="252" t="s">
        <v>17409</v>
      </c>
      <c r="C694" s="193" t="s">
        <v>17424</v>
      </c>
      <c r="D694" s="547"/>
      <c r="E694" s="42">
        <v>14465296.960000001</v>
      </c>
      <c r="F694" s="494">
        <f t="shared" si="13"/>
        <v>4242769559.8799982</v>
      </c>
      <c r="BC694" s="25"/>
      <c r="BD694" s="25"/>
      <c r="BE694" s="25"/>
      <c r="BF694" s="25"/>
      <c r="BG694" s="25"/>
      <c r="BH694" s="25"/>
    </row>
    <row r="695" spans="1:60" ht="29.25" customHeight="1" x14ac:dyDescent="0.2">
      <c r="A695" s="464">
        <v>44741</v>
      </c>
      <c r="B695" s="252" t="s">
        <v>17410</v>
      </c>
      <c r="C695" s="193" t="s">
        <v>17425</v>
      </c>
      <c r="D695" s="547"/>
      <c r="E695" s="42">
        <v>27784622.199999999</v>
      </c>
      <c r="F695" s="494">
        <f t="shared" si="13"/>
        <v>4214984937.6799984</v>
      </c>
      <c r="BC695" s="25"/>
      <c r="BD695" s="25"/>
      <c r="BE695" s="25"/>
      <c r="BF695" s="25"/>
      <c r="BG695" s="25"/>
      <c r="BH695" s="25"/>
    </row>
    <row r="696" spans="1:60" ht="30" customHeight="1" x14ac:dyDescent="0.2">
      <c r="A696" s="464">
        <v>44741</v>
      </c>
      <c r="B696" s="252" t="s">
        <v>17411</v>
      </c>
      <c r="C696" s="193" t="s">
        <v>17431</v>
      </c>
      <c r="D696" s="547"/>
      <c r="E696" s="42">
        <v>4889007.1900000004</v>
      </c>
      <c r="F696" s="494">
        <f t="shared" si="13"/>
        <v>4210095930.4899983</v>
      </c>
      <c r="BC696" s="25"/>
      <c r="BD696" s="25"/>
      <c r="BE696" s="25"/>
      <c r="BF696" s="25"/>
      <c r="BG696" s="25"/>
      <c r="BH696" s="25"/>
    </row>
    <row r="697" spans="1:60" ht="34.5" customHeight="1" x14ac:dyDescent="0.2">
      <c r="A697" s="464">
        <v>44741</v>
      </c>
      <c r="B697" s="252" t="s">
        <v>17412</v>
      </c>
      <c r="C697" s="193" t="s">
        <v>17432</v>
      </c>
      <c r="D697" s="547"/>
      <c r="E697" s="42">
        <v>1411913.5</v>
      </c>
      <c r="F697" s="494">
        <f t="shared" si="13"/>
        <v>4208684016.9899983</v>
      </c>
      <c r="BC697" s="25"/>
      <c r="BD697" s="25"/>
      <c r="BE697" s="25"/>
      <c r="BF697" s="25"/>
      <c r="BG697" s="25"/>
      <c r="BH697" s="25"/>
    </row>
    <row r="698" spans="1:60" ht="29.25" customHeight="1" x14ac:dyDescent="0.2">
      <c r="A698" s="464">
        <v>44741</v>
      </c>
      <c r="B698" s="252" t="s">
        <v>17413</v>
      </c>
      <c r="C698" s="193" t="s">
        <v>17433</v>
      </c>
      <c r="D698" s="547"/>
      <c r="E698" s="42">
        <v>235650.7</v>
      </c>
      <c r="F698" s="494">
        <f t="shared" si="13"/>
        <v>4208448366.2899985</v>
      </c>
      <c r="BC698" s="25"/>
      <c r="BD698" s="25"/>
      <c r="BE698" s="25"/>
      <c r="BF698" s="25"/>
      <c r="BG698" s="25"/>
      <c r="BH698" s="25"/>
    </row>
    <row r="699" spans="1:60" ht="43.5" customHeight="1" x14ac:dyDescent="0.2">
      <c r="A699" s="464">
        <v>44741</v>
      </c>
      <c r="B699" s="252" t="s">
        <v>17414</v>
      </c>
      <c r="C699" s="193" t="s">
        <v>17434</v>
      </c>
      <c r="D699" s="547"/>
      <c r="E699" s="42">
        <v>32435673.440000001</v>
      </c>
      <c r="F699" s="494">
        <f t="shared" si="13"/>
        <v>4176012692.8499985</v>
      </c>
      <c r="BC699" s="25"/>
      <c r="BD699" s="25"/>
      <c r="BE699" s="25"/>
      <c r="BF699" s="25"/>
      <c r="BG699" s="25"/>
      <c r="BH699" s="25"/>
    </row>
    <row r="700" spans="1:60" ht="30.75" customHeight="1" x14ac:dyDescent="0.2">
      <c r="A700" s="887">
        <v>44741</v>
      </c>
      <c r="B700" s="456" t="s">
        <v>17415</v>
      </c>
      <c r="C700" s="193" t="s">
        <v>17435</v>
      </c>
      <c r="D700" s="547"/>
      <c r="E700" s="42">
        <v>1185932.6200000001</v>
      </c>
      <c r="F700" s="494">
        <f t="shared" si="13"/>
        <v>4174826760.2299986</v>
      </c>
      <c r="BC700" s="25"/>
      <c r="BD700" s="25"/>
      <c r="BE700" s="25"/>
      <c r="BF700" s="25"/>
      <c r="BG700" s="25"/>
      <c r="BH700" s="25"/>
    </row>
    <row r="701" spans="1:60" ht="58.5" customHeight="1" x14ac:dyDescent="0.2">
      <c r="A701" s="758">
        <v>44742</v>
      </c>
      <c r="B701" s="293" t="s">
        <v>17416</v>
      </c>
      <c r="C701" s="193" t="s">
        <v>17436</v>
      </c>
      <c r="D701" s="433"/>
      <c r="E701" s="42">
        <v>55679.55</v>
      </c>
      <c r="F701" s="494">
        <f t="shared" si="13"/>
        <v>4174771080.6799984</v>
      </c>
      <c r="BC701" s="25"/>
      <c r="BD701" s="25"/>
      <c r="BE701" s="25"/>
      <c r="BF701" s="25"/>
      <c r="BG701" s="25"/>
      <c r="BH701" s="25"/>
    </row>
    <row r="702" spans="1:60" ht="12" customHeight="1" x14ac:dyDescent="0.2"/>
    <row r="703" spans="1:60" ht="12" customHeight="1" x14ac:dyDescent="0.2"/>
    <row r="704" spans="1:60"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spans="7:7" ht="12" customHeight="1" x14ac:dyDescent="0.2"/>
    <row r="723" spans="7:7" x14ac:dyDescent="0.2">
      <c r="G723" s="14" t="s">
        <v>37</v>
      </c>
    </row>
  </sheetData>
  <mergeCells count="48">
    <mergeCell ref="A364:E364"/>
    <mergeCell ref="A1:F1"/>
    <mergeCell ref="A2:F2"/>
    <mergeCell ref="A3:F3"/>
    <mergeCell ref="A4:F4"/>
    <mergeCell ref="A6:F6"/>
    <mergeCell ref="A7:E7"/>
    <mergeCell ref="A357:F357"/>
    <mergeCell ref="A358:F358"/>
    <mergeCell ref="A359:F359"/>
    <mergeCell ref="A360:F360"/>
    <mergeCell ref="A362:F363"/>
    <mergeCell ref="A476:E476"/>
    <mergeCell ref="A417:F417"/>
    <mergeCell ref="A418:F418"/>
    <mergeCell ref="A419:F419"/>
    <mergeCell ref="A420:F420"/>
    <mergeCell ref="A422:F422"/>
    <mergeCell ref="A423:E423"/>
    <mergeCell ref="A470:F470"/>
    <mergeCell ref="A471:F471"/>
    <mergeCell ref="A472:F472"/>
    <mergeCell ref="A473:F473"/>
    <mergeCell ref="A475:F475"/>
    <mergeCell ref="A512:E512"/>
    <mergeCell ref="A485:F485"/>
    <mergeCell ref="A486:F486"/>
    <mergeCell ref="A487:F487"/>
    <mergeCell ref="A488:F488"/>
    <mergeCell ref="A490:F490"/>
    <mergeCell ref="A491:E491"/>
    <mergeCell ref="A506:F506"/>
    <mergeCell ref="A507:F507"/>
    <mergeCell ref="A508:F508"/>
    <mergeCell ref="A509:F509"/>
    <mergeCell ref="A511:F511"/>
    <mergeCell ref="A635:E635"/>
    <mergeCell ref="A537:F537"/>
    <mergeCell ref="A538:F538"/>
    <mergeCell ref="A539:F539"/>
    <mergeCell ref="A540:F540"/>
    <mergeCell ref="A542:F542"/>
    <mergeCell ref="A543:E543"/>
    <mergeCell ref="A630:F630"/>
    <mergeCell ref="A631:F631"/>
    <mergeCell ref="A632:F632"/>
    <mergeCell ref="A633:F633"/>
    <mergeCell ref="A634:F634"/>
  </mergeCells>
  <pageMargins left="0.70866141732283472" right="0.70866141732283472" top="0.74803149606299213" bottom="0.74803149606299213" header="0.31496062992125984" footer="0.31496062992125984"/>
  <pageSetup scale="11" fitToHeight="40" orientation="portrait" r:id="rId1"/>
  <headerFooter>
    <oddFooter>&amp;RPágina 1 a la 23</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68"/>
  <sheetViews>
    <sheetView tabSelected="1" zoomScaleNormal="100" zoomScaleSheetLayoutView="100" workbookViewId="0">
      <selection activeCell="I854" sqref="I854"/>
    </sheetView>
  </sheetViews>
  <sheetFormatPr baseColWidth="10" defaultRowHeight="11.25" x14ac:dyDescent="0.2"/>
  <cols>
    <col min="1" max="1" width="11.7109375" style="25" customWidth="1"/>
    <col min="2" max="2" width="13.85546875" style="131" customWidth="1"/>
    <col min="3" max="3" width="51.140625" style="25" customWidth="1"/>
    <col min="4" max="4" width="14.7109375" style="68" customWidth="1"/>
    <col min="5" max="5" width="16.85546875" style="106" customWidth="1"/>
    <col min="6" max="6" width="16" style="101" customWidth="1"/>
    <col min="7" max="7" width="11.42578125" style="14"/>
    <col min="8" max="8" width="13" style="14" bestFit="1" customWidth="1"/>
    <col min="9" max="60" width="11.42578125" style="14"/>
    <col min="61" max="16384" width="11.42578125" style="25"/>
  </cols>
  <sheetData>
    <row r="1" spans="1:60" ht="15" x14ac:dyDescent="0.25">
      <c r="A1" s="1171" t="s">
        <v>0</v>
      </c>
      <c r="B1" s="1171"/>
      <c r="C1" s="1171"/>
      <c r="D1" s="1171"/>
      <c r="E1" s="1171"/>
      <c r="F1" s="1171"/>
    </row>
    <row r="2" spans="1:60" ht="15" x14ac:dyDescent="0.25">
      <c r="A2" s="1171" t="s">
        <v>1</v>
      </c>
      <c r="B2" s="1171"/>
      <c r="C2" s="1171"/>
      <c r="D2" s="1171"/>
      <c r="E2" s="1171"/>
      <c r="F2" s="1171"/>
    </row>
    <row r="3" spans="1:60" ht="15" customHeight="1" x14ac:dyDescent="0.25">
      <c r="A3" s="1173" t="s">
        <v>17427</v>
      </c>
      <c r="B3" s="1173"/>
      <c r="C3" s="1173"/>
      <c r="D3" s="1173"/>
      <c r="E3" s="1173"/>
      <c r="F3" s="1173"/>
    </row>
    <row r="4" spans="1:60" ht="15" customHeight="1" x14ac:dyDescent="0.25">
      <c r="A4" s="1173" t="s">
        <v>2</v>
      </c>
      <c r="B4" s="1173"/>
      <c r="C4" s="1173"/>
      <c r="D4" s="1173"/>
      <c r="E4" s="1173"/>
      <c r="F4" s="1173"/>
    </row>
    <row r="5" spans="1:60" ht="15" x14ac:dyDescent="0.25">
      <c r="A5" s="626"/>
      <c r="B5" s="627"/>
      <c r="C5" s="628"/>
      <c r="D5" s="629"/>
      <c r="E5" s="630"/>
      <c r="F5" s="631"/>
      <c r="G5" s="1161"/>
    </row>
    <row r="6" spans="1:60" ht="15" customHeight="1" x14ac:dyDescent="0.2">
      <c r="A6" s="1306" t="s">
        <v>3</v>
      </c>
      <c r="B6" s="1307"/>
      <c r="C6" s="1307"/>
      <c r="D6" s="1307"/>
      <c r="E6" s="1307"/>
      <c r="F6" s="1308"/>
      <c r="G6" s="1161"/>
    </row>
    <row r="7" spans="1:60" ht="15" customHeight="1" x14ac:dyDescent="0.2">
      <c r="A7" s="1306" t="s">
        <v>4</v>
      </c>
      <c r="B7" s="1307"/>
      <c r="C7" s="1307"/>
      <c r="D7" s="1307"/>
      <c r="E7" s="1308"/>
      <c r="F7" s="718">
        <v>41521933.369999997</v>
      </c>
    </row>
    <row r="8" spans="1:60" ht="12" x14ac:dyDescent="0.2">
      <c r="A8" s="1135" t="s">
        <v>5</v>
      </c>
      <c r="B8" s="1135" t="s">
        <v>6</v>
      </c>
      <c r="C8" s="1135" t="s">
        <v>7</v>
      </c>
      <c r="D8" s="1135" t="s">
        <v>8</v>
      </c>
      <c r="E8" s="1135" t="s">
        <v>9</v>
      </c>
      <c r="F8" s="1135" t="s">
        <v>6180</v>
      </c>
    </row>
    <row r="9" spans="1:60" ht="15" customHeight="1" x14ac:dyDescent="0.2">
      <c r="A9" s="87"/>
      <c r="B9" s="1"/>
      <c r="C9" s="2" t="s">
        <v>11</v>
      </c>
      <c r="D9" s="40">
        <v>56699891.520000003</v>
      </c>
      <c r="E9" s="40"/>
      <c r="F9" s="494">
        <f>F7+D9</f>
        <v>98221824.890000001</v>
      </c>
    </row>
    <row r="10" spans="1:60" ht="15" customHeight="1" x14ac:dyDescent="0.2">
      <c r="A10" s="87"/>
      <c r="B10" s="1"/>
      <c r="C10" s="3" t="s">
        <v>12</v>
      </c>
      <c r="D10" s="40"/>
      <c r="E10" s="40"/>
      <c r="F10" s="494">
        <f>F9+D10</f>
        <v>98221824.890000001</v>
      </c>
    </row>
    <row r="11" spans="1:60" ht="15" customHeight="1" x14ac:dyDescent="0.2">
      <c r="A11" s="87"/>
      <c r="B11" s="1"/>
      <c r="C11" s="2" t="s">
        <v>13</v>
      </c>
      <c r="D11" s="1003"/>
      <c r="E11" s="40"/>
      <c r="F11" s="494">
        <f>F10+D11</f>
        <v>98221824.890000001</v>
      </c>
    </row>
    <row r="12" spans="1:60" ht="15" customHeight="1" x14ac:dyDescent="0.2">
      <c r="A12" s="87"/>
      <c r="B12" s="1"/>
      <c r="C12" s="4" t="s">
        <v>31</v>
      </c>
      <c r="D12" s="41"/>
      <c r="E12" s="41"/>
      <c r="F12" s="494">
        <f>F11+D12</f>
        <v>98221824.890000001</v>
      </c>
    </row>
    <row r="13" spans="1:60" ht="15" customHeight="1" x14ac:dyDescent="0.2">
      <c r="A13" s="87"/>
      <c r="B13" s="1"/>
      <c r="C13" s="3" t="s">
        <v>12</v>
      </c>
      <c r="D13" s="62"/>
      <c r="E13" s="40">
        <v>4200000</v>
      </c>
      <c r="F13" s="494">
        <f>F12-E13</f>
        <v>94021824.890000001</v>
      </c>
    </row>
    <row r="14" spans="1:60" s="235" customFormat="1" ht="15" customHeight="1" x14ac:dyDescent="0.2">
      <c r="A14" s="1106"/>
      <c r="B14" s="359"/>
      <c r="C14" s="1107" t="s">
        <v>6871</v>
      </c>
      <c r="D14" s="1108"/>
      <c r="E14" s="763">
        <v>6159.82</v>
      </c>
      <c r="F14" s="494">
        <f>F13-E14</f>
        <v>94015665.070000008</v>
      </c>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row>
    <row r="15" spans="1:60" s="235" customFormat="1" ht="15" customHeight="1" x14ac:dyDescent="0.2">
      <c r="A15" s="1106"/>
      <c r="B15" s="359"/>
      <c r="C15" s="1107" t="s">
        <v>1090</v>
      </c>
      <c r="D15" s="1108"/>
      <c r="E15" s="711">
        <v>11364.28</v>
      </c>
      <c r="F15" s="494">
        <f t="shared" ref="F15:F24" si="0">F14-E15</f>
        <v>94004300.790000007</v>
      </c>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row>
    <row r="16" spans="1:60" s="235" customFormat="1" ht="14.25" customHeight="1" x14ac:dyDescent="0.2">
      <c r="A16" s="1106"/>
      <c r="B16" s="359"/>
      <c r="C16" s="1110" t="s">
        <v>2479</v>
      </c>
      <c r="D16" s="1108"/>
      <c r="E16" s="711">
        <v>45578.12</v>
      </c>
      <c r="F16" s="494">
        <f t="shared" si="0"/>
        <v>93958722.670000002</v>
      </c>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row>
    <row r="17" spans="1:61" s="235" customFormat="1" ht="15" customHeight="1" x14ac:dyDescent="0.2">
      <c r="A17" s="1106"/>
      <c r="B17" s="359"/>
      <c r="C17" s="1110" t="s">
        <v>6870</v>
      </c>
      <c r="D17" s="1108"/>
      <c r="E17" s="711"/>
      <c r="F17" s="494">
        <f t="shared" si="0"/>
        <v>93958722.670000002</v>
      </c>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row>
    <row r="18" spans="1:61" s="235" customFormat="1" ht="15" customHeight="1" x14ac:dyDescent="0.2">
      <c r="A18" s="1106"/>
      <c r="B18" s="359"/>
      <c r="C18" s="1107" t="s">
        <v>1083</v>
      </c>
      <c r="D18" s="1108"/>
      <c r="E18" s="711">
        <v>3000</v>
      </c>
      <c r="F18" s="494">
        <f t="shared" si="0"/>
        <v>93955722.670000002</v>
      </c>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row>
    <row r="19" spans="1:61" s="235" customFormat="1" ht="15" customHeight="1" x14ac:dyDescent="0.2">
      <c r="A19" s="1106"/>
      <c r="B19" s="359"/>
      <c r="C19" s="1107" t="s">
        <v>1358</v>
      </c>
      <c r="D19" s="1108"/>
      <c r="E19" s="711">
        <v>175</v>
      </c>
      <c r="F19" s="494">
        <f t="shared" si="0"/>
        <v>93955547.670000002</v>
      </c>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row>
    <row r="20" spans="1:61" s="235" customFormat="1" ht="15" customHeight="1" x14ac:dyDescent="0.2">
      <c r="A20" s="1106"/>
      <c r="B20" s="359"/>
      <c r="C20" s="1107" t="s">
        <v>14448</v>
      </c>
      <c r="D20" s="1108"/>
      <c r="E20" s="711">
        <v>1400</v>
      </c>
      <c r="F20" s="494">
        <f t="shared" si="0"/>
        <v>93954147.670000002</v>
      </c>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row>
    <row r="21" spans="1:61" s="235" customFormat="1" ht="15" customHeight="1" x14ac:dyDescent="0.2">
      <c r="A21" s="1106"/>
      <c r="B21" s="359"/>
      <c r="C21" s="1110" t="s">
        <v>11719</v>
      </c>
      <c r="D21" s="1108"/>
      <c r="E21" s="711">
        <v>300</v>
      </c>
      <c r="F21" s="494">
        <f t="shared" si="0"/>
        <v>93953847.670000002</v>
      </c>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row>
    <row r="22" spans="1:61" s="235" customFormat="1" ht="15" customHeight="1" x14ac:dyDescent="0.2">
      <c r="A22" s="1106"/>
      <c r="B22" s="359"/>
      <c r="C22" s="1110" t="s">
        <v>1085</v>
      </c>
      <c r="D22" s="1108"/>
      <c r="E22" s="711"/>
      <c r="F22" s="494">
        <f t="shared" si="0"/>
        <v>93953847.670000002</v>
      </c>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row>
    <row r="23" spans="1:61" s="235" customFormat="1" ht="17.25" customHeight="1" x14ac:dyDescent="0.2">
      <c r="A23" s="1106"/>
      <c r="B23" s="359"/>
      <c r="C23" s="1110" t="s">
        <v>24</v>
      </c>
      <c r="D23" s="1108"/>
      <c r="E23" s="711">
        <v>1026.3800000000001</v>
      </c>
      <c r="F23" s="494">
        <f t="shared" si="0"/>
        <v>93952821.290000007</v>
      </c>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row>
    <row r="24" spans="1:61" s="235" customFormat="1" ht="17.25" customHeight="1" x14ac:dyDescent="0.2">
      <c r="A24" s="1106"/>
      <c r="B24" s="359"/>
      <c r="C24" s="1110" t="s">
        <v>17466</v>
      </c>
      <c r="D24" s="1108"/>
      <c r="E24" s="711">
        <v>3</v>
      </c>
      <c r="F24" s="494">
        <f t="shared" si="0"/>
        <v>93952818.290000007</v>
      </c>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row>
    <row r="25" spans="1:61" s="414" customFormat="1" ht="34.5" customHeight="1" x14ac:dyDescent="0.2">
      <c r="A25" s="464">
        <v>44743</v>
      </c>
      <c r="B25" s="5" t="s">
        <v>17449</v>
      </c>
      <c r="C25" s="193" t="s">
        <v>17451</v>
      </c>
      <c r="D25" s="416"/>
      <c r="E25" s="42">
        <v>585721.49</v>
      </c>
      <c r="F25" s="494">
        <f>F24-E25</f>
        <v>93367096.800000012</v>
      </c>
      <c r="G25" s="412"/>
      <c r="H25" s="412"/>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s="412"/>
      <c r="AG25" s="412"/>
      <c r="AH25" s="412"/>
      <c r="AI25" s="412"/>
      <c r="AJ25" s="412"/>
      <c r="AK25" s="412"/>
      <c r="AL25" s="412"/>
      <c r="AM25" s="412"/>
      <c r="AN25" s="412"/>
      <c r="AO25" s="412"/>
      <c r="AP25" s="412"/>
      <c r="AQ25" s="412"/>
      <c r="AR25" s="412"/>
      <c r="AS25" s="412"/>
      <c r="AT25" s="412"/>
      <c r="AU25" s="412"/>
      <c r="AV25" s="412"/>
      <c r="AW25" s="412"/>
      <c r="AX25" s="412"/>
      <c r="AY25" s="412"/>
      <c r="AZ25" s="412"/>
      <c r="BA25" s="412"/>
      <c r="BB25" s="412"/>
      <c r="BC25" s="412"/>
      <c r="BD25" s="412"/>
      <c r="BE25" s="412"/>
      <c r="BF25" s="412"/>
      <c r="BG25" s="412"/>
      <c r="BH25" s="412"/>
      <c r="BI25" s="545"/>
    </row>
    <row r="26" spans="1:61" s="412" customFormat="1" ht="49.5" customHeight="1" x14ac:dyDescent="0.2">
      <c r="A26" s="464">
        <v>44746</v>
      </c>
      <c r="B26" s="5">
        <v>63032</v>
      </c>
      <c r="C26" s="193" t="s">
        <v>17452</v>
      </c>
      <c r="D26" s="394"/>
      <c r="E26" s="42">
        <v>300570.15999999997</v>
      </c>
      <c r="F26" s="494">
        <f t="shared" ref="F26:F90" si="1">F25-E26</f>
        <v>93066526.640000015</v>
      </c>
    </row>
    <row r="27" spans="1:61" s="412" customFormat="1" ht="31.5" customHeight="1" x14ac:dyDescent="0.2">
      <c r="A27" s="464">
        <v>44746</v>
      </c>
      <c r="B27" s="5">
        <v>63033</v>
      </c>
      <c r="C27" s="193" t="s">
        <v>17453</v>
      </c>
      <c r="D27" s="402"/>
      <c r="E27" s="42">
        <v>178667</v>
      </c>
      <c r="F27" s="494">
        <f t="shared" si="1"/>
        <v>92887859.640000015</v>
      </c>
    </row>
    <row r="28" spans="1:61" s="412" customFormat="1" ht="33.75" customHeight="1" x14ac:dyDescent="0.2">
      <c r="A28" s="464">
        <v>44746</v>
      </c>
      <c r="B28" s="5">
        <v>63034</v>
      </c>
      <c r="C28" s="193" t="s">
        <v>17454</v>
      </c>
      <c r="D28" s="402"/>
      <c r="E28" s="42">
        <v>292457.96000000002</v>
      </c>
      <c r="F28" s="494">
        <f t="shared" si="1"/>
        <v>92595401.680000022</v>
      </c>
    </row>
    <row r="29" spans="1:61" s="412" customFormat="1" ht="27.75" customHeight="1" x14ac:dyDescent="0.2">
      <c r="A29" s="464">
        <v>44747</v>
      </c>
      <c r="B29" s="5">
        <v>63035</v>
      </c>
      <c r="C29" s="193" t="s">
        <v>17455</v>
      </c>
      <c r="D29" s="402"/>
      <c r="E29" s="42">
        <v>135576</v>
      </c>
      <c r="F29" s="494">
        <f t="shared" si="1"/>
        <v>92459825.680000022</v>
      </c>
    </row>
    <row r="30" spans="1:61" s="412" customFormat="1" ht="42.75" customHeight="1" x14ac:dyDescent="0.2">
      <c r="A30" s="464">
        <v>44747</v>
      </c>
      <c r="B30" s="5">
        <v>63036</v>
      </c>
      <c r="C30" s="193" t="s">
        <v>17456</v>
      </c>
      <c r="D30" s="402"/>
      <c r="E30" s="42">
        <v>289220.65000000002</v>
      </c>
      <c r="F30" s="494">
        <f t="shared" si="1"/>
        <v>92170605.030000016</v>
      </c>
    </row>
    <row r="31" spans="1:61" s="412" customFormat="1" ht="42" customHeight="1" x14ac:dyDescent="0.2">
      <c r="A31" s="464">
        <v>44747</v>
      </c>
      <c r="B31" s="5">
        <v>63037</v>
      </c>
      <c r="C31" s="193" t="s">
        <v>17457</v>
      </c>
      <c r="D31" s="402"/>
      <c r="E31" s="42">
        <v>17316.150000000001</v>
      </c>
      <c r="F31" s="494">
        <f t="shared" si="1"/>
        <v>92153288.88000001</v>
      </c>
    </row>
    <row r="32" spans="1:61" s="412" customFormat="1" ht="43.5" customHeight="1" x14ac:dyDescent="0.2">
      <c r="A32" s="464">
        <v>44747</v>
      </c>
      <c r="B32" s="5">
        <v>63038</v>
      </c>
      <c r="C32" s="193" t="s">
        <v>17458</v>
      </c>
      <c r="D32" s="402"/>
      <c r="E32" s="42">
        <v>747517.56</v>
      </c>
      <c r="F32" s="494">
        <f t="shared" si="1"/>
        <v>91405771.320000008</v>
      </c>
    </row>
    <row r="33" spans="1:6" s="412" customFormat="1" ht="33.75" customHeight="1" x14ac:dyDescent="0.2">
      <c r="A33" s="464">
        <v>44747</v>
      </c>
      <c r="B33" s="5">
        <v>63039</v>
      </c>
      <c r="C33" s="193" t="s">
        <v>17459</v>
      </c>
      <c r="D33" s="402"/>
      <c r="E33" s="42">
        <v>17712.39</v>
      </c>
      <c r="F33" s="494">
        <f t="shared" si="1"/>
        <v>91388058.930000007</v>
      </c>
    </row>
    <row r="34" spans="1:6" s="412" customFormat="1" ht="23.25" customHeight="1" x14ac:dyDescent="0.2">
      <c r="A34" s="464">
        <v>44747</v>
      </c>
      <c r="B34" s="5" t="s">
        <v>17450</v>
      </c>
      <c r="C34" s="193" t="s">
        <v>41</v>
      </c>
      <c r="D34" s="402"/>
      <c r="E34" s="42">
        <v>0</v>
      </c>
      <c r="F34" s="494">
        <f t="shared" si="1"/>
        <v>91388058.930000007</v>
      </c>
    </row>
    <row r="35" spans="1:6" s="412" customFormat="1" ht="52.5" customHeight="1" x14ac:dyDescent="0.2">
      <c r="A35" s="464">
        <v>44747</v>
      </c>
      <c r="B35" s="5" t="s">
        <v>17443</v>
      </c>
      <c r="C35" s="193" t="s">
        <v>17460</v>
      </c>
      <c r="D35" s="402"/>
      <c r="E35" s="42">
        <v>1625.64</v>
      </c>
      <c r="F35" s="494">
        <f t="shared" si="1"/>
        <v>91386433.290000007</v>
      </c>
    </row>
    <row r="36" spans="1:6" s="412" customFormat="1" ht="30" customHeight="1" x14ac:dyDescent="0.2">
      <c r="A36" s="464">
        <v>44747</v>
      </c>
      <c r="B36" s="5" t="s">
        <v>17444</v>
      </c>
      <c r="C36" s="193" t="s">
        <v>17461</v>
      </c>
      <c r="D36" s="402"/>
      <c r="E36" s="42">
        <v>13500</v>
      </c>
      <c r="F36" s="494">
        <f t="shared" si="1"/>
        <v>91372933.290000007</v>
      </c>
    </row>
    <row r="37" spans="1:6" s="412" customFormat="1" ht="41.25" customHeight="1" x14ac:dyDescent="0.2">
      <c r="A37" s="464">
        <v>44747</v>
      </c>
      <c r="B37" s="5" t="s">
        <v>17445</v>
      </c>
      <c r="C37" s="193" t="s">
        <v>17462</v>
      </c>
      <c r="D37" s="402"/>
      <c r="E37" s="42">
        <v>5918</v>
      </c>
      <c r="F37" s="494">
        <f t="shared" si="1"/>
        <v>91367015.290000007</v>
      </c>
    </row>
    <row r="38" spans="1:6" s="412" customFormat="1" ht="42.75" customHeight="1" x14ac:dyDescent="0.2">
      <c r="A38" s="464">
        <v>44747</v>
      </c>
      <c r="B38" s="5" t="s">
        <v>17446</v>
      </c>
      <c r="C38" s="193" t="s">
        <v>17463</v>
      </c>
      <c r="D38" s="402"/>
      <c r="E38" s="42">
        <v>66600</v>
      </c>
      <c r="F38" s="494">
        <f t="shared" si="1"/>
        <v>91300415.290000007</v>
      </c>
    </row>
    <row r="39" spans="1:6" s="412" customFormat="1" ht="45" customHeight="1" x14ac:dyDescent="0.2">
      <c r="A39" s="464">
        <v>44747</v>
      </c>
      <c r="B39" s="5" t="s">
        <v>17447</v>
      </c>
      <c r="C39" s="193" t="s">
        <v>17464</v>
      </c>
      <c r="D39" s="402"/>
      <c r="E39" s="42">
        <v>159.41</v>
      </c>
      <c r="F39" s="494">
        <f t="shared" si="1"/>
        <v>91300255.88000001</v>
      </c>
    </row>
    <row r="40" spans="1:6" s="412" customFormat="1" ht="39.75" customHeight="1" x14ac:dyDescent="0.2">
      <c r="A40" s="464">
        <v>44747</v>
      </c>
      <c r="B40" s="5" t="s">
        <v>17448</v>
      </c>
      <c r="C40" s="193" t="s">
        <v>17465</v>
      </c>
      <c r="D40" s="402"/>
      <c r="E40" s="42">
        <v>436088.76</v>
      </c>
      <c r="F40" s="494">
        <f t="shared" si="1"/>
        <v>90864167.120000005</v>
      </c>
    </row>
    <row r="41" spans="1:6" s="412" customFormat="1" ht="21" customHeight="1" x14ac:dyDescent="0.2">
      <c r="A41" s="464">
        <v>44748</v>
      </c>
      <c r="B41" s="88">
        <v>63040</v>
      </c>
      <c r="C41" s="1159" t="s">
        <v>41</v>
      </c>
      <c r="D41" s="402"/>
      <c r="E41" s="42">
        <v>0</v>
      </c>
      <c r="F41" s="494">
        <f t="shared" si="1"/>
        <v>90864167.120000005</v>
      </c>
    </row>
    <row r="42" spans="1:6" s="412" customFormat="1" ht="21" customHeight="1" x14ac:dyDescent="0.2">
      <c r="A42" s="464">
        <v>44748</v>
      </c>
      <c r="B42" s="5">
        <v>63041</v>
      </c>
      <c r="C42" s="193" t="s">
        <v>41</v>
      </c>
      <c r="D42" s="402"/>
      <c r="E42" s="42">
        <v>0</v>
      </c>
      <c r="F42" s="494">
        <f t="shared" si="1"/>
        <v>90864167.120000005</v>
      </c>
    </row>
    <row r="43" spans="1:6" s="412" customFormat="1" ht="21" customHeight="1" x14ac:dyDescent="0.2">
      <c r="A43" s="464">
        <v>44748</v>
      </c>
      <c r="B43" s="5">
        <v>63042</v>
      </c>
      <c r="C43" s="193" t="s">
        <v>41</v>
      </c>
      <c r="D43" s="402"/>
      <c r="E43" s="42">
        <v>0</v>
      </c>
      <c r="F43" s="494">
        <f t="shared" si="1"/>
        <v>90864167.120000005</v>
      </c>
    </row>
    <row r="44" spans="1:6" s="412" customFormat="1" ht="18.75" customHeight="1" x14ac:dyDescent="0.2">
      <c r="A44" s="464">
        <v>44748</v>
      </c>
      <c r="B44" s="5">
        <v>63043</v>
      </c>
      <c r="C44" s="193" t="s">
        <v>41</v>
      </c>
      <c r="D44" s="402"/>
      <c r="E44" s="42">
        <v>0</v>
      </c>
      <c r="F44" s="494">
        <f t="shared" si="1"/>
        <v>90864167.120000005</v>
      </c>
    </row>
    <row r="45" spans="1:6" s="412" customFormat="1" ht="30.75" customHeight="1" x14ac:dyDescent="0.2">
      <c r="A45" s="464">
        <v>44748</v>
      </c>
      <c r="B45" s="5">
        <v>63044</v>
      </c>
      <c r="C45" s="193" t="s">
        <v>17476</v>
      </c>
      <c r="D45" s="402"/>
      <c r="E45" s="42">
        <v>16650</v>
      </c>
      <c r="F45" s="494">
        <f t="shared" si="1"/>
        <v>90847517.120000005</v>
      </c>
    </row>
    <row r="46" spans="1:6" s="412" customFormat="1" ht="42.75" customHeight="1" x14ac:dyDescent="0.2">
      <c r="A46" s="464">
        <v>44748</v>
      </c>
      <c r="B46" s="5">
        <v>63045</v>
      </c>
      <c r="C46" s="193" t="s">
        <v>17477</v>
      </c>
      <c r="D46" s="402"/>
      <c r="E46" s="42">
        <v>461876.72</v>
      </c>
      <c r="F46" s="494">
        <f t="shared" si="1"/>
        <v>90385640.400000006</v>
      </c>
    </row>
    <row r="47" spans="1:6" s="412" customFormat="1" ht="36" customHeight="1" x14ac:dyDescent="0.2">
      <c r="A47" s="464">
        <v>44748</v>
      </c>
      <c r="B47" s="5">
        <v>63046</v>
      </c>
      <c r="C47" s="193" t="s">
        <v>17478</v>
      </c>
      <c r="D47" s="402"/>
      <c r="E47" s="42">
        <v>5400</v>
      </c>
      <c r="F47" s="494">
        <f t="shared" si="1"/>
        <v>90380240.400000006</v>
      </c>
    </row>
    <row r="48" spans="1:6" s="412" customFormat="1" ht="39.75" customHeight="1" x14ac:dyDescent="0.2">
      <c r="A48" s="464">
        <v>44748</v>
      </c>
      <c r="B48" s="5" t="s">
        <v>17469</v>
      </c>
      <c r="C48" s="193" t="s">
        <v>17479</v>
      </c>
      <c r="D48" s="402"/>
      <c r="E48" s="42">
        <v>131052.5</v>
      </c>
      <c r="F48" s="494">
        <f t="shared" si="1"/>
        <v>90249187.900000006</v>
      </c>
    </row>
    <row r="49" spans="1:6" s="412" customFormat="1" ht="39.75" customHeight="1" x14ac:dyDescent="0.2">
      <c r="A49" s="464">
        <v>44748</v>
      </c>
      <c r="B49" s="5" t="s">
        <v>17470</v>
      </c>
      <c r="C49" s="193" t="s">
        <v>17480</v>
      </c>
      <c r="D49" s="408"/>
      <c r="E49" s="42">
        <v>18000</v>
      </c>
      <c r="F49" s="494">
        <f t="shared" si="1"/>
        <v>90231187.900000006</v>
      </c>
    </row>
    <row r="50" spans="1:6" s="412" customFormat="1" ht="27.75" customHeight="1" x14ac:dyDescent="0.2">
      <c r="A50" s="464">
        <v>44748</v>
      </c>
      <c r="B50" s="5" t="s">
        <v>17471</v>
      </c>
      <c r="C50" s="193" t="s">
        <v>17481</v>
      </c>
      <c r="D50" s="402"/>
      <c r="E50" s="42">
        <v>141965</v>
      </c>
      <c r="F50" s="494">
        <f t="shared" si="1"/>
        <v>90089222.900000006</v>
      </c>
    </row>
    <row r="51" spans="1:6" s="412" customFormat="1" ht="41.25" customHeight="1" x14ac:dyDescent="0.2">
      <c r="A51" s="464">
        <v>44748</v>
      </c>
      <c r="B51" s="5" t="s">
        <v>17472</v>
      </c>
      <c r="C51" s="193" t="s">
        <v>17482</v>
      </c>
      <c r="D51" s="402"/>
      <c r="E51" s="42">
        <v>18450</v>
      </c>
      <c r="F51" s="494">
        <f t="shared" si="1"/>
        <v>90070772.900000006</v>
      </c>
    </row>
    <row r="52" spans="1:6" s="412" customFormat="1" ht="66.75" customHeight="1" x14ac:dyDescent="0.2">
      <c r="A52" s="464">
        <v>44748</v>
      </c>
      <c r="B52" s="5" t="s">
        <v>17473</v>
      </c>
      <c r="C52" s="193" t="s">
        <v>17483</v>
      </c>
      <c r="D52" s="402"/>
      <c r="E52" s="42">
        <v>118791.25</v>
      </c>
      <c r="F52" s="494">
        <f t="shared" si="1"/>
        <v>89951981.650000006</v>
      </c>
    </row>
    <row r="53" spans="1:6" s="412" customFormat="1" ht="27.75" customHeight="1" x14ac:dyDescent="0.2">
      <c r="A53" s="464">
        <v>44748</v>
      </c>
      <c r="B53" s="5" t="s">
        <v>17474</v>
      </c>
      <c r="C53" s="193" t="s">
        <v>17484</v>
      </c>
      <c r="D53" s="402"/>
      <c r="E53" s="42">
        <v>717639.19</v>
      </c>
      <c r="F53" s="494">
        <f t="shared" si="1"/>
        <v>89234342.460000008</v>
      </c>
    </row>
    <row r="54" spans="1:6" s="412" customFormat="1" ht="40.5" customHeight="1" x14ac:dyDescent="0.2">
      <c r="A54" s="464">
        <v>44748</v>
      </c>
      <c r="B54" s="5" t="s">
        <v>17475</v>
      </c>
      <c r="C54" s="193" t="s">
        <v>17485</v>
      </c>
      <c r="D54" s="402"/>
      <c r="E54" s="42">
        <v>20070</v>
      </c>
      <c r="F54" s="494">
        <f t="shared" si="1"/>
        <v>89214272.460000008</v>
      </c>
    </row>
    <row r="55" spans="1:6" s="412" customFormat="1" ht="39.75" customHeight="1" x14ac:dyDescent="0.2">
      <c r="A55" s="464">
        <v>44749</v>
      </c>
      <c r="B55" s="5">
        <v>63047</v>
      </c>
      <c r="C55" s="193" t="s">
        <v>17493</v>
      </c>
      <c r="D55" s="402"/>
      <c r="E55" s="42">
        <v>338878.17</v>
      </c>
      <c r="F55" s="494">
        <f t="shared" si="1"/>
        <v>88875394.290000007</v>
      </c>
    </row>
    <row r="56" spans="1:6" s="412" customFormat="1" ht="30.75" customHeight="1" x14ac:dyDescent="0.2">
      <c r="A56" s="464">
        <v>44749</v>
      </c>
      <c r="B56" s="5">
        <v>63048</v>
      </c>
      <c r="C56" s="193" t="s">
        <v>17494</v>
      </c>
      <c r="D56" s="402"/>
      <c r="E56" s="42">
        <v>2811</v>
      </c>
      <c r="F56" s="494">
        <f t="shared" si="1"/>
        <v>88872583.290000007</v>
      </c>
    </row>
    <row r="57" spans="1:6" s="412" customFormat="1" ht="41.25" customHeight="1" x14ac:dyDescent="0.2">
      <c r="A57" s="464">
        <v>44749</v>
      </c>
      <c r="B57" s="5">
        <v>63049</v>
      </c>
      <c r="C57" s="193" t="s">
        <v>17495</v>
      </c>
      <c r="D57" s="402"/>
      <c r="E57" s="42">
        <v>3600</v>
      </c>
      <c r="F57" s="494">
        <f t="shared" si="1"/>
        <v>88868983.290000007</v>
      </c>
    </row>
    <row r="58" spans="1:6" s="412" customFormat="1" ht="40.5" customHeight="1" x14ac:dyDescent="0.2">
      <c r="A58" s="464">
        <v>44749</v>
      </c>
      <c r="B58" s="5">
        <v>63050</v>
      </c>
      <c r="C58" s="193" t="s">
        <v>17496</v>
      </c>
      <c r="D58" s="402"/>
      <c r="E58" s="42">
        <v>2700</v>
      </c>
      <c r="F58" s="494">
        <f t="shared" si="1"/>
        <v>88866283.290000007</v>
      </c>
    </row>
    <row r="59" spans="1:6" s="412" customFormat="1" ht="43.5" customHeight="1" x14ac:dyDescent="0.2">
      <c r="A59" s="464">
        <v>44749</v>
      </c>
      <c r="B59" s="5">
        <v>63051</v>
      </c>
      <c r="C59" s="193" t="s">
        <v>17497</v>
      </c>
      <c r="D59" s="402"/>
      <c r="E59" s="42">
        <v>295190.24</v>
      </c>
      <c r="F59" s="494">
        <f t="shared" si="1"/>
        <v>88571093.050000012</v>
      </c>
    </row>
    <row r="60" spans="1:6" s="412" customFormat="1" ht="38.25" customHeight="1" x14ac:dyDescent="0.2">
      <c r="A60" s="464">
        <v>44749</v>
      </c>
      <c r="B60" s="5">
        <v>63052</v>
      </c>
      <c r="C60" s="193" t="s">
        <v>17498</v>
      </c>
      <c r="D60" s="402"/>
      <c r="E60" s="42">
        <v>95559.35</v>
      </c>
      <c r="F60" s="494">
        <f t="shared" si="1"/>
        <v>88475533.700000018</v>
      </c>
    </row>
    <row r="61" spans="1:6" s="412" customFormat="1" ht="41.25" customHeight="1" x14ac:dyDescent="0.2">
      <c r="A61" s="464">
        <v>44749</v>
      </c>
      <c r="B61" s="5">
        <v>63053</v>
      </c>
      <c r="C61" s="193" t="s">
        <v>17499</v>
      </c>
      <c r="D61" s="402"/>
      <c r="E61" s="42">
        <v>12266.35</v>
      </c>
      <c r="F61" s="494">
        <f t="shared" si="1"/>
        <v>88463267.350000024</v>
      </c>
    </row>
    <row r="62" spans="1:6" s="412" customFormat="1" ht="39.75" customHeight="1" x14ac:dyDescent="0.2">
      <c r="A62" s="464">
        <v>44749</v>
      </c>
      <c r="B62" s="5">
        <v>63054</v>
      </c>
      <c r="C62" s="193" t="s">
        <v>17500</v>
      </c>
      <c r="D62" s="402"/>
      <c r="E62" s="42">
        <v>55421.7</v>
      </c>
      <c r="F62" s="494">
        <f t="shared" si="1"/>
        <v>88407845.650000021</v>
      </c>
    </row>
    <row r="63" spans="1:6" s="412" customFormat="1" ht="45.75" customHeight="1" x14ac:dyDescent="0.2">
      <c r="A63" s="464">
        <v>44749</v>
      </c>
      <c r="B63" s="5">
        <v>63055</v>
      </c>
      <c r="C63" s="193" t="s">
        <v>17501</v>
      </c>
      <c r="D63" s="402"/>
      <c r="E63" s="42">
        <v>116732.67</v>
      </c>
      <c r="F63" s="494">
        <f t="shared" si="1"/>
        <v>88291112.980000019</v>
      </c>
    </row>
    <row r="64" spans="1:6" s="412" customFormat="1" ht="45" customHeight="1" x14ac:dyDescent="0.2">
      <c r="A64" s="464">
        <v>44749</v>
      </c>
      <c r="B64" s="5">
        <v>63056</v>
      </c>
      <c r="C64" s="193" t="s">
        <v>17502</v>
      </c>
      <c r="D64" s="416"/>
      <c r="E64" s="42">
        <v>100724.18</v>
      </c>
      <c r="F64" s="494">
        <f t="shared" si="1"/>
        <v>88190388.800000012</v>
      </c>
    </row>
    <row r="65" spans="1:6" s="412" customFormat="1" ht="42.75" customHeight="1" x14ac:dyDescent="0.2">
      <c r="A65" s="464">
        <v>44749</v>
      </c>
      <c r="B65" s="5">
        <v>63057</v>
      </c>
      <c r="C65" s="193" t="s">
        <v>17503</v>
      </c>
      <c r="D65" s="402"/>
      <c r="E65" s="42">
        <v>5400</v>
      </c>
      <c r="F65" s="494">
        <f t="shared" si="1"/>
        <v>88184988.800000012</v>
      </c>
    </row>
    <row r="66" spans="1:6" s="412" customFormat="1" ht="42" customHeight="1" x14ac:dyDescent="0.2">
      <c r="A66" s="464">
        <v>44749</v>
      </c>
      <c r="B66" s="5">
        <v>63058</v>
      </c>
      <c r="C66" s="193" t="s">
        <v>17504</v>
      </c>
      <c r="D66" s="402"/>
      <c r="E66" s="42">
        <v>221885.48</v>
      </c>
      <c r="F66" s="494">
        <f t="shared" si="1"/>
        <v>87963103.320000008</v>
      </c>
    </row>
    <row r="67" spans="1:6" s="412" customFormat="1" ht="45" customHeight="1" x14ac:dyDescent="0.2">
      <c r="A67" s="464">
        <v>44749</v>
      </c>
      <c r="B67" s="5">
        <v>63059</v>
      </c>
      <c r="C67" s="193" t="s">
        <v>17505</v>
      </c>
      <c r="D67" s="402"/>
      <c r="E67" s="42">
        <v>45237.1</v>
      </c>
      <c r="F67" s="494">
        <f t="shared" si="1"/>
        <v>87917866.220000014</v>
      </c>
    </row>
    <row r="68" spans="1:6" s="412" customFormat="1" ht="57.75" customHeight="1" x14ac:dyDescent="0.2">
      <c r="A68" s="464">
        <v>44749</v>
      </c>
      <c r="B68" s="5" t="s">
        <v>17486</v>
      </c>
      <c r="C68" s="193" t="s">
        <v>17506</v>
      </c>
      <c r="D68" s="402"/>
      <c r="E68" s="42">
        <v>43740</v>
      </c>
      <c r="F68" s="494">
        <f t="shared" si="1"/>
        <v>87874126.220000014</v>
      </c>
    </row>
    <row r="69" spans="1:6" s="412" customFormat="1" ht="39.75" customHeight="1" x14ac:dyDescent="0.2">
      <c r="A69" s="464">
        <v>44749</v>
      </c>
      <c r="B69" s="5" t="s">
        <v>17487</v>
      </c>
      <c r="C69" s="193" t="s">
        <v>17507</v>
      </c>
      <c r="D69" s="402"/>
      <c r="E69" s="42">
        <v>14400</v>
      </c>
      <c r="F69" s="494">
        <f t="shared" si="1"/>
        <v>87859726.220000014</v>
      </c>
    </row>
    <row r="70" spans="1:6" s="412" customFormat="1" ht="41.25" customHeight="1" x14ac:dyDescent="0.2">
      <c r="A70" s="464">
        <v>44749</v>
      </c>
      <c r="B70" s="5" t="s">
        <v>17488</v>
      </c>
      <c r="C70" s="193" t="s">
        <v>17508</v>
      </c>
      <c r="D70" s="402"/>
      <c r="E70" s="42">
        <v>15300</v>
      </c>
      <c r="F70" s="494">
        <f t="shared" si="1"/>
        <v>87844426.220000014</v>
      </c>
    </row>
    <row r="71" spans="1:6" s="412" customFormat="1" ht="37.5" customHeight="1" x14ac:dyDescent="0.2">
      <c r="A71" s="464">
        <v>44749</v>
      </c>
      <c r="B71" s="5" t="s">
        <v>17489</v>
      </c>
      <c r="C71" s="193" t="s">
        <v>17509</v>
      </c>
      <c r="D71" s="402"/>
      <c r="E71" s="42">
        <v>5400</v>
      </c>
      <c r="F71" s="494">
        <f t="shared" si="1"/>
        <v>87839026.220000014</v>
      </c>
    </row>
    <row r="72" spans="1:6" s="412" customFormat="1" ht="38.25" customHeight="1" x14ac:dyDescent="0.2">
      <c r="A72" s="464">
        <v>44749</v>
      </c>
      <c r="B72" s="5" t="s">
        <v>17490</v>
      </c>
      <c r="C72" s="193" t="s">
        <v>17510</v>
      </c>
      <c r="D72" s="402"/>
      <c r="E72" s="42">
        <v>672.75</v>
      </c>
      <c r="F72" s="494">
        <f t="shared" si="1"/>
        <v>87838353.470000014</v>
      </c>
    </row>
    <row r="73" spans="1:6" s="412" customFormat="1" ht="65.25" customHeight="1" x14ac:dyDescent="0.2">
      <c r="A73" s="464">
        <v>44749</v>
      </c>
      <c r="B73" s="5" t="s">
        <v>17491</v>
      </c>
      <c r="C73" s="193" t="s">
        <v>17511</v>
      </c>
      <c r="D73" s="402"/>
      <c r="E73" s="42">
        <v>18000</v>
      </c>
      <c r="F73" s="494">
        <f t="shared" si="1"/>
        <v>87820353.470000014</v>
      </c>
    </row>
    <row r="74" spans="1:6" s="412" customFormat="1" ht="55.5" customHeight="1" x14ac:dyDescent="0.2">
      <c r="A74" s="464">
        <v>44749</v>
      </c>
      <c r="B74" s="5" t="s">
        <v>17492</v>
      </c>
      <c r="C74" s="193" t="s">
        <v>17512</v>
      </c>
      <c r="D74" s="402"/>
      <c r="E74" s="42">
        <v>4254.21</v>
      </c>
      <c r="F74" s="494">
        <f t="shared" si="1"/>
        <v>87816099.26000002</v>
      </c>
    </row>
    <row r="75" spans="1:6" s="412" customFormat="1" ht="45.75" customHeight="1" x14ac:dyDescent="0.2">
      <c r="A75" s="464">
        <v>44750</v>
      </c>
      <c r="B75" s="5">
        <v>63060</v>
      </c>
      <c r="C75" s="473" t="s">
        <v>17633</v>
      </c>
      <c r="D75" s="402"/>
      <c r="E75" s="42">
        <v>3510</v>
      </c>
      <c r="F75" s="494">
        <f t="shared" si="1"/>
        <v>87812589.26000002</v>
      </c>
    </row>
    <row r="76" spans="1:6" s="412" customFormat="1" ht="42.75" customHeight="1" x14ac:dyDescent="0.2">
      <c r="A76" s="464">
        <v>44750</v>
      </c>
      <c r="B76" s="5">
        <v>63061</v>
      </c>
      <c r="C76" s="473" t="s">
        <v>17634</v>
      </c>
      <c r="D76" s="402"/>
      <c r="E76" s="42">
        <v>3600</v>
      </c>
      <c r="F76" s="494">
        <f t="shared" si="1"/>
        <v>87808989.26000002</v>
      </c>
    </row>
    <row r="77" spans="1:6" s="412" customFormat="1" ht="45.75" customHeight="1" x14ac:dyDescent="0.2">
      <c r="A77" s="464">
        <v>44750</v>
      </c>
      <c r="B77" s="5">
        <v>63062</v>
      </c>
      <c r="C77" s="473" t="s">
        <v>17635</v>
      </c>
      <c r="D77" s="402"/>
      <c r="E77" s="42">
        <v>53100</v>
      </c>
      <c r="F77" s="494">
        <f t="shared" si="1"/>
        <v>87755889.26000002</v>
      </c>
    </row>
    <row r="78" spans="1:6" s="412" customFormat="1" ht="33.75" customHeight="1" x14ac:dyDescent="0.2">
      <c r="A78" s="464">
        <v>44750</v>
      </c>
      <c r="B78" s="5">
        <v>63063</v>
      </c>
      <c r="C78" s="473" t="s">
        <v>17636</v>
      </c>
      <c r="D78" s="402"/>
      <c r="E78" s="42">
        <v>9000</v>
      </c>
      <c r="F78" s="494">
        <f t="shared" si="1"/>
        <v>87746889.26000002</v>
      </c>
    </row>
    <row r="79" spans="1:6" s="412" customFormat="1" ht="33" customHeight="1" x14ac:dyDescent="0.2">
      <c r="A79" s="464">
        <v>44750</v>
      </c>
      <c r="B79" s="5">
        <v>63064</v>
      </c>
      <c r="C79" s="473" t="s">
        <v>17637</v>
      </c>
      <c r="D79" s="402"/>
      <c r="E79" s="42">
        <v>148454.29999999999</v>
      </c>
      <c r="F79" s="494">
        <f t="shared" si="1"/>
        <v>87598434.960000023</v>
      </c>
    </row>
    <row r="80" spans="1:6" s="412" customFormat="1" ht="34.5" customHeight="1" x14ac:dyDescent="0.2">
      <c r="A80" s="464">
        <v>44750</v>
      </c>
      <c r="B80" s="5">
        <v>63065</v>
      </c>
      <c r="C80" s="473" t="s">
        <v>17638</v>
      </c>
      <c r="D80" s="402"/>
      <c r="E80" s="42">
        <v>11884</v>
      </c>
      <c r="F80" s="494">
        <f t="shared" si="1"/>
        <v>87586550.960000023</v>
      </c>
    </row>
    <row r="81" spans="1:6" s="412" customFormat="1" ht="33.75" customHeight="1" x14ac:dyDescent="0.2">
      <c r="A81" s="464">
        <v>44750</v>
      </c>
      <c r="B81" s="5">
        <v>63066</v>
      </c>
      <c r="C81" s="473" t="s">
        <v>17639</v>
      </c>
      <c r="D81" s="402"/>
      <c r="E81" s="42">
        <v>297276.42</v>
      </c>
      <c r="F81" s="494">
        <f t="shared" si="1"/>
        <v>87289274.540000021</v>
      </c>
    </row>
    <row r="82" spans="1:6" s="412" customFormat="1" ht="31.5" customHeight="1" x14ac:dyDescent="0.2">
      <c r="A82" s="464">
        <v>44750</v>
      </c>
      <c r="B82" s="5">
        <v>63067</v>
      </c>
      <c r="C82" s="473" t="s">
        <v>17640</v>
      </c>
      <c r="D82" s="402"/>
      <c r="E82" s="42">
        <v>7200</v>
      </c>
      <c r="F82" s="494">
        <f t="shared" si="1"/>
        <v>87282074.540000021</v>
      </c>
    </row>
    <row r="83" spans="1:6" s="412" customFormat="1" ht="21" customHeight="1" x14ac:dyDescent="0.2">
      <c r="A83" s="464">
        <v>44750</v>
      </c>
      <c r="B83" s="5">
        <v>63068</v>
      </c>
      <c r="C83" s="473" t="s">
        <v>41</v>
      </c>
      <c r="D83" s="402"/>
      <c r="E83" s="42">
        <v>0</v>
      </c>
      <c r="F83" s="494">
        <f t="shared" si="1"/>
        <v>87282074.540000021</v>
      </c>
    </row>
    <row r="84" spans="1:6" s="412" customFormat="1" ht="45" customHeight="1" x14ac:dyDescent="0.2">
      <c r="A84" s="464">
        <v>44750</v>
      </c>
      <c r="B84" s="5">
        <v>63069</v>
      </c>
      <c r="C84" s="473" t="s">
        <v>17641</v>
      </c>
      <c r="D84" s="402"/>
      <c r="E84" s="42">
        <v>1612.35</v>
      </c>
      <c r="F84" s="494">
        <f t="shared" si="1"/>
        <v>87280462.190000027</v>
      </c>
    </row>
    <row r="85" spans="1:6" s="412" customFormat="1" ht="42.75" customHeight="1" x14ac:dyDescent="0.2">
      <c r="A85" s="464">
        <v>44750</v>
      </c>
      <c r="B85" s="5">
        <v>63070</v>
      </c>
      <c r="C85" s="473" t="s">
        <v>17642</v>
      </c>
      <c r="D85" s="402"/>
      <c r="E85" s="42">
        <v>34449.81</v>
      </c>
      <c r="F85" s="494">
        <f t="shared" si="1"/>
        <v>87246012.380000025</v>
      </c>
    </row>
    <row r="86" spans="1:6" s="412" customFormat="1" ht="38.25" customHeight="1" x14ac:dyDescent="0.2">
      <c r="A86" s="464">
        <v>44750</v>
      </c>
      <c r="B86" s="5">
        <v>63071</v>
      </c>
      <c r="C86" s="473" t="s">
        <v>17643</v>
      </c>
      <c r="D86" s="402"/>
      <c r="E86" s="42">
        <v>4500</v>
      </c>
      <c r="F86" s="494">
        <f t="shared" si="1"/>
        <v>87241512.380000025</v>
      </c>
    </row>
    <row r="87" spans="1:6" s="412" customFormat="1" ht="45.75" customHeight="1" x14ac:dyDescent="0.2">
      <c r="A87" s="464">
        <v>44750</v>
      </c>
      <c r="B87" s="5">
        <v>63072</v>
      </c>
      <c r="C87" s="473" t="s">
        <v>17692</v>
      </c>
      <c r="D87" s="402"/>
      <c r="E87" s="42">
        <v>153566.13</v>
      </c>
      <c r="F87" s="494">
        <f t="shared" si="1"/>
        <v>87087946.25000003</v>
      </c>
    </row>
    <row r="88" spans="1:6" s="412" customFormat="1" ht="42.75" customHeight="1" x14ac:dyDescent="0.2">
      <c r="A88" s="464">
        <v>44750</v>
      </c>
      <c r="B88" s="5">
        <v>63073</v>
      </c>
      <c r="C88" s="473" t="s">
        <v>17644</v>
      </c>
      <c r="D88" s="402"/>
      <c r="E88" s="42">
        <v>8910</v>
      </c>
      <c r="F88" s="494">
        <f t="shared" si="1"/>
        <v>87079036.25000003</v>
      </c>
    </row>
    <row r="89" spans="1:6" s="412" customFormat="1" ht="42" customHeight="1" x14ac:dyDescent="0.2">
      <c r="A89" s="464">
        <v>44750</v>
      </c>
      <c r="B89" s="5">
        <v>63074</v>
      </c>
      <c r="C89" s="473" t="s">
        <v>17645</v>
      </c>
      <c r="D89" s="402"/>
      <c r="E89" s="42">
        <v>4050</v>
      </c>
      <c r="F89" s="494">
        <f t="shared" si="1"/>
        <v>87074986.25000003</v>
      </c>
    </row>
    <row r="90" spans="1:6" s="412" customFormat="1" ht="39.75" customHeight="1" x14ac:dyDescent="0.2">
      <c r="A90" s="464">
        <v>44750</v>
      </c>
      <c r="B90" s="5">
        <v>63075</v>
      </c>
      <c r="C90" s="473" t="s">
        <v>17646</v>
      </c>
      <c r="D90" s="402"/>
      <c r="E90" s="42">
        <v>11075</v>
      </c>
      <c r="F90" s="494">
        <f t="shared" si="1"/>
        <v>87063911.25000003</v>
      </c>
    </row>
    <row r="91" spans="1:6" s="412" customFormat="1" ht="41.25" customHeight="1" x14ac:dyDescent="0.2">
      <c r="A91" s="464">
        <v>44750</v>
      </c>
      <c r="B91" s="5">
        <v>63076</v>
      </c>
      <c r="C91" s="473" t="s">
        <v>17647</v>
      </c>
      <c r="D91" s="402"/>
      <c r="E91" s="42">
        <v>9000</v>
      </c>
      <c r="F91" s="494">
        <f t="shared" ref="F91:F154" si="2">F90-E91</f>
        <v>87054911.25000003</v>
      </c>
    </row>
    <row r="92" spans="1:6" s="412" customFormat="1" ht="42.75" customHeight="1" x14ac:dyDescent="0.2">
      <c r="A92" s="464">
        <v>44750</v>
      </c>
      <c r="B92" s="5">
        <v>63077</v>
      </c>
      <c r="C92" s="473" t="s">
        <v>17648</v>
      </c>
      <c r="D92" s="402"/>
      <c r="E92" s="42">
        <v>11979</v>
      </c>
      <c r="F92" s="494">
        <f t="shared" si="2"/>
        <v>87042932.25000003</v>
      </c>
    </row>
    <row r="93" spans="1:6" s="412" customFormat="1" ht="38.25" customHeight="1" x14ac:dyDescent="0.2">
      <c r="A93" s="464">
        <v>44750</v>
      </c>
      <c r="B93" s="5">
        <v>63078</v>
      </c>
      <c r="C93" s="473" t="s">
        <v>17649</v>
      </c>
      <c r="D93" s="402"/>
      <c r="E93" s="42">
        <v>20700</v>
      </c>
      <c r="F93" s="494">
        <f t="shared" si="2"/>
        <v>87022232.25000003</v>
      </c>
    </row>
    <row r="94" spans="1:6" s="412" customFormat="1" ht="37.5" customHeight="1" x14ac:dyDescent="0.2">
      <c r="A94" s="464">
        <v>44750</v>
      </c>
      <c r="B94" s="5">
        <v>63079</v>
      </c>
      <c r="C94" s="473" t="s">
        <v>17650</v>
      </c>
      <c r="D94" s="402"/>
      <c r="E94" s="42">
        <v>5400</v>
      </c>
      <c r="F94" s="494">
        <f t="shared" si="2"/>
        <v>87016832.25000003</v>
      </c>
    </row>
    <row r="95" spans="1:6" s="412" customFormat="1" ht="75.75" customHeight="1" x14ac:dyDescent="0.2">
      <c r="A95" s="464">
        <v>44750</v>
      </c>
      <c r="B95" s="5" t="s">
        <v>17590</v>
      </c>
      <c r="C95" s="473" t="s">
        <v>17651</v>
      </c>
      <c r="D95" s="402"/>
      <c r="E95" s="42">
        <v>9000</v>
      </c>
      <c r="F95" s="494">
        <f t="shared" si="2"/>
        <v>87007832.25000003</v>
      </c>
    </row>
    <row r="96" spans="1:6" s="412" customFormat="1" ht="56.25" customHeight="1" x14ac:dyDescent="0.2">
      <c r="A96" s="464">
        <v>44750</v>
      </c>
      <c r="B96" s="5" t="s">
        <v>17591</v>
      </c>
      <c r="C96" s="473" t="s">
        <v>17652</v>
      </c>
      <c r="D96" s="402"/>
      <c r="E96" s="42">
        <v>228285</v>
      </c>
      <c r="F96" s="494">
        <f t="shared" si="2"/>
        <v>86779547.25000003</v>
      </c>
    </row>
    <row r="97" spans="1:6" s="412" customFormat="1" ht="42" customHeight="1" x14ac:dyDescent="0.2">
      <c r="A97" s="464">
        <v>44750</v>
      </c>
      <c r="B97" s="5" t="s">
        <v>17592</v>
      </c>
      <c r="C97" s="473" t="s">
        <v>17653</v>
      </c>
      <c r="D97" s="402"/>
      <c r="E97" s="42">
        <v>131052.5</v>
      </c>
      <c r="F97" s="494">
        <f t="shared" si="2"/>
        <v>86648494.75000003</v>
      </c>
    </row>
    <row r="98" spans="1:6" s="412" customFormat="1" ht="36" customHeight="1" x14ac:dyDescent="0.2">
      <c r="A98" s="464">
        <v>44750</v>
      </c>
      <c r="B98" s="5" t="s">
        <v>17593</v>
      </c>
      <c r="C98" s="473" t="s">
        <v>17654</v>
      </c>
      <c r="D98" s="402"/>
      <c r="E98" s="42">
        <v>5850</v>
      </c>
      <c r="F98" s="494">
        <f t="shared" si="2"/>
        <v>86642644.75000003</v>
      </c>
    </row>
    <row r="99" spans="1:6" s="412" customFormat="1" ht="39" customHeight="1" x14ac:dyDescent="0.2">
      <c r="A99" s="464">
        <v>44750</v>
      </c>
      <c r="B99" s="5" t="s">
        <v>17594</v>
      </c>
      <c r="C99" s="473" t="s">
        <v>17655</v>
      </c>
      <c r="D99" s="402"/>
      <c r="E99" s="42">
        <v>32750</v>
      </c>
      <c r="F99" s="494">
        <f t="shared" si="2"/>
        <v>86609894.75000003</v>
      </c>
    </row>
    <row r="100" spans="1:6" s="412" customFormat="1" ht="32.25" customHeight="1" x14ac:dyDescent="0.2">
      <c r="A100" s="464">
        <v>44750</v>
      </c>
      <c r="B100" s="5" t="s">
        <v>17595</v>
      </c>
      <c r="C100" s="473" t="s">
        <v>17656</v>
      </c>
      <c r="D100" s="402"/>
      <c r="E100" s="42">
        <v>490601.32</v>
      </c>
      <c r="F100" s="494">
        <f t="shared" si="2"/>
        <v>86119293.430000037</v>
      </c>
    </row>
    <row r="101" spans="1:6" s="412" customFormat="1" ht="32.25" customHeight="1" x14ac:dyDescent="0.2">
      <c r="A101" s="464">
        <v>44750</v>
      </c>
      <c r="B101" s="5" t="s">
        <v>17596</v>
      </c>
      <c r="C101" s="473" t="s">
        <v>17693</v>
      </c>
      <c r="D101" s="402"/>
      <c r="E101" s="42">
        <v>6750</v>
      </c>
      <c r="F101" s="494">
        <f t="shared" si="2"/>
        <v>86112543.430000037</v>
      </c>
    </row>
    <row r="102" spans="1:6" s="412" customFormat="1" ht="58.5" customHeight="1" x14ac:dyDescent="0.2">
      <c r="A102" s="464">
        <v>44750</v>
      </c>
      <c r="B102" s="5" t="s">
        <v>17597</v>
      </c>
      <c r="C102" s="473" t="s">
        <v>17574</v>
      </c>
      <c r="D102" s="402"/>
      <c r="E102" s="42">
        <v>9000</v>
      </c>
      <c r="F102" s="494">
        <f t="shared" si="2"/>
        <v>86103543.430000037</v>
      </c>
    </row>
    <row r="103" spans="1:6" s="412" customFormat="1" ht="60.75" customHeight="1" x14ac:dyDescent="0.2">
      <c r="A103" s="464">
        <v>44750</v>
      </c>
      <c r="B103" s="5" t="s">
        <v>17598</v>
      </c>
      <c r="C103" s="473" t="s">
        <v>17575</v>
      </c>
      <c r="D103" s="402"/>
      <c r="E103" s="42">
        <v>122597.5</v>
      </c>
      <c r="F103" s="494">
        <f t="shared" si="2"/>
        <v>85980945.930000037</v>
      </c>
    </row>
    <row r="104" spans="1:6" s="412" customFormat="1" ht="58.5" customHeight="1" x14ac:dyDescent="0.2">
      <c r="A104" s="464">
        <v>44750</v>
      </c>
      <c r="B104" s="5" t="s">
        <v>17599</v>
      </c>
      <c r="C104" s="473" t="s">
        <v>17576</v>
      </c>
      <c r="D104" s="402"/>
      <c r="E104" s="42">
        <v>126825</v>
      </c>
      <c r="F104" s="494">
        <f t="shared" si="2"/>
        <v>85854120.930000037</v>
      </c>
    </row>
    <row r="105" spans="1:6" s="412" customFormat="1" ht="60" customHeight="1" x14ac:dyDescent="0.2">
      <c r="A105" s="464">
        <v>44750</v>
      </c>
      <c r="B105" s="5" t="s">
        <v>17600</v>
      </c>
      <c r="C105" s="473" t="s">
        <v>17577</v>
      </c>
      <c r="D105" s="402"/>
      <c r="E105" s="42">
        <v>257877.5</v>
      </c>
      <c r="F105" s="494">
        <f t="shared" si="2"/>
        <v>85596243.430000037</v>
      </c>
    </row>
    <row r="106" spans="1:6" s="412" customFormat="1" ht="38.25" customHeight="1" x14ac:dyDescent="0.2">
      <c r="A106" s="464">
        <v>44750</v>
      </c>
      <c r="B106" s="5" t="s">
        <v>17601</v>
      </c>
      <c r="C106" s="473" t="s">
        <v>17578</v>
      </c>
      <c r="D106" s="402"/>
      <c r="E106" s="42">
        <v>1249506.17</v>
      </c>
      <c r="F106" s="494">
        <f t="shared" si="2"/>
        <v>84346737.260000035</v>
      </c>
    </row>
    <row r="107" spans="1:6" s="412" customFormat="1" ht="50.25" customHeight="1" x14ac:dyDescent="0.2">
      <c r="A107" s="464">
        <v>44750</v>
      </c>
      <c r="B107" s="5" t="s">
        <v>17602</v>
      </c>
      <c r="C107" s="473" t="s">
        <v>17579</v>
      </c>
      <c r="D107" s="402"/>
      <c r="E107" s="42">
        <v>46932.74</v>
      </c>
      <c r="F107" s="494">
        <f t="shared" si="2"/>
        <v>84299804.520000041</v>
      </c>
    </row>
    <row r="108" spans="1:6" s="412" customFormat="1" ht="45" customHeight="1" x14ac:dyDescent="0.2">
      <c r="A108" s="464">
        <v>44750</v>
      </c>
      <c r="B108" s="5" t="s">
        <v>17603</v>
      </c>
      <c r="C108" s="473" t="s">
        <v>17580</v>
      </c>
      <c r="D108" s="402"/>
      <c r="E108" s="42">
        <v>706995.41</v>
      </c>
      <c r="F108" s="494">
        <f t="shared" si="2"/>
        <v>83592809.110000044</v>
      </c>
    </row>
    <row r="109" spans="1:6" s="412" customFormat="1" ht="38.25" customHeight="1" x14ac:dyDescent="0.2">
      <c r="A109" s="464">
        <v>44750</v>
      </c>
      <c r="B109" s="5" t="s">
        <v>17604</v>
      </c>
      <c r="C109" s="473" t="s">
        <v>17581</v>
      </c>
      <c r="D109" s="402"/>
      <c r="E109" s="42">
        <v>736355</v>
      </c>
      <c r="F109" s="494">
        <f t="shared" si="2"/>
        <v>82856454.110000044</v>
      </c>
    </row>
    <row r="110" spans="1:6" s="412" customFormat="1" ht="33" customHeight="1" x14ac:dyDescent="0.2">
      <c r="A110" s="464">
        <v>44750</v>
      </c>
      <c r="B110" s="5" t="s">
        <v>17605</v>
      </c>
      <c r="C110" s="473" t="s">
        <v>17582</v>
      </c>
      <c r="D110" s="402"/>
      <c r="E110" s="42">
        <v>82672.38</v>
      </c>
      <c r="F110" s="494">
        <f t="shared" si="2"/>
        <v>82773781.730000049</v>
      </c>
    </row>
    <row r="111" spans="1:6" s="412" customFormat="1" ht="81" customHeight="1" x14ac:dyDescent="0.2">
      <c r="A111" s="464">
        <v>44750</v>
      </c>
      <c r="B111" s="5" t="s">
        <v>17606</v>
      </c>
      <c r="C111" s="473" t="s">
        <v>17583</v>
      </c>
      <c r="D111" s="402"/>
      <c r="E111" s="42">
        <v>4546.9799999999996</v>
      </c>
      <c r="F111" s="494">
        <f t="shared" si="2"/>
        <v>82769234.750000045</v>
      </c>
    </row>
    <row r="112" spans="1:6" s="412" customFormat="1" ht="62.25" customHeight="1" x14ac:dyDescent="0.2">
      <c r="A112" s="464">
        <v>44750</v>
      </c>
      <c r="B112" s="5" t="s">
        <v>17607</v>
      </c>
      <c r="C112" s="473" t="s">
        <v>17584</v>
      </c>
      <c r="D112" s="402"/>
      <c r="E112" s="42">
        <v>126825</v>
      </c>
      <c r="F112" s="494">
        <f t="shared" si="2"/>
        <v>82642409.750000045</v>
      </c>
    </row>
    <row r="113" spans="1:6" s="412" customFormat="1" ht="72.75" customHeight="1" x14ac:dyDescent="0.2">
      <c r="A113" s="464">
        <v>44750</v>
      </c>
      <c r="B113" s="5" t="s">
        <v>17608</v>
      </c>
      <c r="C113" s="473" t="s">
        <v>17585</v>
      </c>
      <c r="D113" s="402"/>
      <c r="E113" s="42">
        <v>6606.46</v>
      </c>
      <c r="F113" s="494">
        <f t="shared" si="2"/>
        <v>82635803.290000051</v>
      </c>
    </row>
    <row r="114" spans="1:6" s="412" customFormat="1" ht="39" customHeight="1" x14ac:dyDescent="0.2">
      <c r="A114" s="464">
        <v>44750</v>
      </c>
      <c r="B114" s="5" t="s">
        <v>17609</v>
      </c>
      <c r="C114" s="473" t="s">
        <v>17586</v>
      </c>
      <c r="D114" s="402"/>
      <c r="E114" s="42">
        <v>785477.42</v>
      </c>
      <c r="F114" s="494">
        <f t="shared" si="2"/>
        <v>81850325.870000049</v>
      </c>
    </row>
    <row r="115" spans="1:6" s="412" customFormat="1" ht="42.75" customHeight="1" x14ac:dyDescent="0.2">
      <c r="A115" s="464">
        <v>44750</v>
      </c>
      <c r="B115" s="5" t="s">
        <v>17610</v>
      </c>
      <c r="C115" s="473" t="s">
        <v>17587</v>
      </c>
      <c r="D115" s="402"/>
      <c r="E115" s="42">
        <v>306002.63</v>
      </c>
      <c r="F115" s="494">
        <f t="shared" si="2"/>
        <v>81544323.240000054</v>
      </c>
    </row>
    <row r="116" spans="1:6" s="412" customFormat="1" ht="37.5" customHeight="1" x14ac:dyDescent="0.2">
      <c r="A116" s="464">
        <v>44750</v>
      </c>
      <c r="B116" s="5" t="s">
        <v>17611</v>
      </c>
      <c r="C116" s="473" t="s">
        <v>17588</v>
      </c>
      <c r="D116" s="402"/>
      <c r="E116" s="42">
        <v>234032.85</v>
      </c>
      <c r="F116" s="494">
        <f t="shared" si="2"/>
        <v>81310290.39000006</v>
      </c>
    </row>
    <row r="117" spans="1:6" s="412" customFormat="1" ht="50.25" customHeight="1" x14ac:dyDescent="0.2">
      <c r="A117" s="464">
        <v>44750</v>
      </c>
      <c r="B117" s="5" t="s">
        <v>17612</v>
      </c>
      <c r="C117" s="473" t="s">
        <v>17589</v>
      </c>
      <c r="D117" s="402"/>
      <c r="E117" s="42">
        <v>1800</v>
      </c>
      <c r="F117" s="494">
        <f t="shared" si="2"/>
        <v>81308490.39000006</v>
      </c>
    </row>
    <row r="118" spans="1:6" s="412" customFormat="1" ht="22.5" customHeight="1" x14ac:dyDescent="0.2">
      <c r="A118" s="464">
        <v>44753</v>
      </c>
      <c r="B118" s="5">
        <v>63080</v>
      </c>
      <c r="C118" s="473" t="s">
        <v>41</v>
      </c>
      <c r="D118" s="402"/>
      <c r="E118" s="42">
        <v>0</v>
      </c>
      <c r="F118" s="494">
        <f t="shared" si="2"/>
        <v>81308490.39000006</v>
      </c>
    </row>
    <row r="119" spans="1:6" s="412" customFormat="1" ht="22.5" customHeight="1" x14ac:dyDescent="0.2">
      <c r="A119" s="464">
        <v>44753</v>
      </c>
      <c r="B119" s="5">
        <v>63081</v>
      </c>
      <c r="C119" s="473" t="s">
        <v>41</v>
      </c>
      <c r="D119" s="402"/>
      <c r="E119" s="42">
        <v>0</v>
      </c>
      <c r="F119" s="494">
        <f t="shared" si="2"/>
        <v>81308490.39000006</v>
      </c>
    </row>
    <row r="120" spans="1:6" s="412" customFormat="1" ht="21.75" customHeight="1" x14ac:dyDescent="0.2">
      <c r="A120" s="464">
        <v>44753</v>
      </c>
      <c r="B120" s="5">
        <v>63082</v>
      </c>
      <c r="C120" s="473" t="s">
        <v>41</v>
      </c>
      <c r="D120" s="402"/>
      <c r="E120" s="42">
        <v>0</v>
      </c>
      <c r="F120" s="494">
        <f t="shared" si="2"/>
        <v>81308490.39000006</v>
      </c>
    </row>
    <row r="121" spans="1:6" s="412" customFormat="1" ht="21.75" customHeight="1" x14ac:dyDescent="0.2">
      <c r="A121" s="464">
        <v>44753</v>
      </c>
      <c r="B121" s="5">
        <v>63083</v>
      </c>
      <c r="C121" s="473" t="s">
        <v>41</v>
      </c>
      <c r="D121" s="402"/>
      <c r="E121" s="42">
        <v>0</v>
      </c>
      <c r="F121" s="494">
        <f t="shared" si="2"/>
        <v>81308490.39000006</v>
      </c>
    </row>
    <row r="122" spans="1:6" s="412" customFormat="1" ht="30.75" customHeight="1" x14ac:dyDescent="0.2">
      <c r="A122" s="464">
        <v>44753</v>
      </c>
      <c r="B122" s="5">
        <v>63084</v>
      </c>
      <c r="C122" s="473" t="s">
        <v>17657</v>
      </c>
      <c r="D122" s="402"/>
      <c r="E122" s="42">
        <v>239620.09</v>
      </c>
      <c r="F122" s="494">
        <f t="shared" si="2"/>
        <v>81068870.300000057</v>
      </c>
    </row>
    <row r="123" spans="1:6" s="412" customFormat="1" ht="32.25" customHeight="1" x14ac:dyDescent="0.2">
      <c r="A123" s="464">
        <v>44753</v>
      </c>
      <c r="B123" s="5">
        <v>63085</v>
      </c>
      <c r="C123" s="473" t="s">
        <v>17658</v>
      </c>
      <c r="D123" s="472"/>
      <c r="E123" s="42">
        <v>7110</v>
      </c>
      <c r="F123" s="494">
        <f t="shared" si="2"/>
        <v>81061760.300000057</v>
      </c>
    </row>
    <row r="124" spans="1:6" s="412" customFormat="1" ht="39.75" customHeight="1" x14ac:dyDescent="0.2">
      <c r="A124" s="464">
        <v>44753</v>
      </c>
      <c r="B124" s="5">
        <v>63086</v>
      </c>
      <c r="C124" s="473" t="s">
        <v>17659</v>
      </c>
      <c r="D124" s="402"/>
      <c r="E124" s="42">
        <v>439606.6</v>
      </c>
      <c r="F124" s="494">
        <f t="shared" si="2"/>
        <v>80622153.700000063</v>
      </c>
    </row>
    <row r="125" spans="1:6" s="412" customFormat="1" ht="30.75" customHeight="1" x14ac:dyDescent="0.2">
      <c r="A125" s="464">
        <v>44753</v>
      </c>
      <c r="B125" s="5">
        <v>63087</v>
      </c>
      <c r="C125" s="473" t="s">
        <v>17660</v>
      </c>
      <c r="D125" s="402"/>
      <c r="E125" s="42">
        <v>4500</v>
      </c>
      <c r="F125" s="494">
        <f t="shared" si="2"/>
        <v>80617653.700000063</v>
      </c>
    </row>
    <row r="126" spans="1:6" s="412" customFormat="1" ht="43.5" customHeight="1" x14ac:dyDescent="0.2">
      <c r="A126" s="464">
        <v>44753</v>
      </c>
      <c r="B126" s="5">
        <v>63088</v>
      </c>
      <c r="C126" s="473" t="s">
        <v>17661</v>
      </c>
      <c r="D126" s="402"/>
      <c r="E126" s="42">
        <v>454317.6</v>
      </c>
      <c r="F126" s="494">
        <f t="shared" si="2"/>
        <v>80163336.100000069</v>
      </c>
    </row>
    <row r="127" spans="1:6" s="412" customFormat="1" ht="42.75" customHeight="1" x14ac:dyDescent="0.2">
      <c r="A127" s="464">
        <v>44753</v>
      </c>
      <c r="B127" s="5">
        <v>63089</v>
      </c>
      <c r="C127" s="473" t="s">
        <v>17662</v>
      </c>
      <c r="D127" s="402"/>
      <c r="E127" s="42">
        <v>10800</v>
      </c>
      <c r="F127" s="494">
        <f t="shared" si="2"/>
        <v>80152536.100000069</v>
      </c>
    </row>
    <row r="128" spans="1:6" s="412" customFormat="1" ht="32.25" customHeight="1" x14ac:dyDescent="0.2">
      <c r="A128" s="464">
        <v>44753</v>
      </c>
      <c r="B128" s="5">
        <v>63090</v>
      </c>
      <c r="C128" s="473" t="s">
        <v>17663</v>
      </c>
      <c r="D128" s="402"/>
      <c r="E128" s="42">
        <v>15930</v>
      </c>
      <c r="F128" s="494">
        <f t="shared" si="2"/>
        <v>80136606.100000069</v>
      </c>
    </row>
    <row r="129" spans="1:6" s="412" customFormat="1" ht="37.5" customHeight="1" x14ac:dyDescent="0.2">
      <c r="A129" s="464">
        <v>44753</v>
      </c>
      <c r="B129" s="5">
        <v>63091</v>
      </c>
      <c r="C129" s="473" t="s">
        <v>17664</v>
      </c>
      <c r="D129" s="402"/>
      <c r="E129" s="42">
        <v>15930</v>
      </c>
      <c r="F129" s="494">
        <f t="shared" si="2"/>
        <v>80120676.100000069</v>
      </c>
    </row>
    <row r="130" spans="1:6" s="412" customFormat="1" ht="30.75" customHeight="1" x14ac:dyDescent="0.2">
      <c r="A130" s="464">
        <v>44753</v>
      </c>
      <c r="B130" s="5">
        <v>63092</v>
      </c>
      <c r="C130" s="473" t="s">
        <v>17665</v>
      </c>
      <c r="D130" s="402"/>
      <c r="E130" s="42">
        <v>89909.75</v>
      </c>
      <c r="F130" s="494">
        <f t="shared" si="2"/>
        <v>80030766.350000069</v>
      </c>
    </row>
    <row r="131" spans="1:6" s="412" customFormat="1" ht="39" customHeight="1" x14ac:dyDescent="0.2">
      <c r="A131" s="464">
        <v>44753</v>
      </c>
      <c r="B131" s="5">
        <v>63093</v>
      </c>
      <c r="C131" s="473" t="s">
        <v>17666</v>
      </c>
      <c r="D131" s="402"/>
      <c r="E131" s="42">
        <v>24750</v>
      </c>
      <c r="F131" s="494">
        <f t="shared" si="2"/>
        <v>80006016.350000069</v>
      </c>
    </row>
    <row r="132" spans="1:6" s="412" customFormat="1" ht="39.75" customHeight="1" x14ac:dyDescent="0.2">
      <c r="A132" s="464">
        <v>44753</v>
      </c>
      <c r="B132" s="5">
        <v>63094</v>
      </c>
      <c r="C132" s="473" t="s">
        <v>17667</v>
      </c>
      <c r="D132" s="402"/>
      <c r="E132" s="42">
        <v>1200.02</v>
      </c>
      <c r="F132" s="494">
        <f t="shared" si="2"/>
        <v>80004816.330000073</v>
      </c>
    </row>
    <row r="133" spans="1:6" s="412" customFormat="1" ht="21" customHeight="1" x14ac:dyDescent="0.2">
      <c r="A133" s="464">
        <v>44753</v>
      </c>
      <c r="B133" s="5">
        <v>63095</v>
      </c>
      <c r="C133" s="473" t="s">
        <v>41</v>
      </c>
      <c r="D133" s="402"/>
      <c r="E133" s="42">
        <v>0</v>
      </c>
      <c r="F133" s="494">
        <f t="shared" si="2"/>
        <v>80004816.330000073</v>
      </c>
    </row>
    <row r="134" spans="1:6" s="412" customFormat="1" ht="40.5" customHeight="1" x14ac:dyDescent="0.2">
      <c r="A134" s="464">
        <v>44753</v>
      </c>
      <c r="B134" s="5">
        <v>63096</v>
      </c>
      <c r="C134" s="473" t="s">
        <v>17668</v>
      </c>
      <c r="D134" s="402"/>
      <c r="E134" s="42">
        <v>9000</v>
      </c>
      <c r="F134" s="494">
        <f t="shared" si="2"/>
        <v>79995816.330000073</v>
      </c>
    </row>
    <row r="135" spans="1:6" s="412" customFormat="1" ht="50.25" customHeight="1" x14ac:dyDescent="0.2">
      <c r="A135" s="464">
        <v>44753</v>
      </c>
      <c r="B135" s="5">
        <v>63097</v>
      </c>
      <c r="C135" s="473" t="s">
        <v>17669</v>
      </c>
      <c r="D135" s="402"/>
      <c r="E135" s="42">
        <v>16200</v>
      </c>
      <c r="F135" s="494">
        <f t="shared" si="2"/>
        <v>79979616.330000073</v>
      </c>
    </row>
    <row r="136" spans="1:6" s="412" customFormat="1" ht="41.25" customHeight="1" x14ac:dyDescent="0.2">
      <c r="A136" s="464">
        <v>44753</v>
      </c>
      <c r="B136" s="5">
        <v>63098</v>
      </c>
      <c r="C136" s="473" t="s">
        <v>17670</v>
      </c>
      <c r="D136" s="402"/>
      <c r="E136" s="42">
        <v>266852.01</v>
      </c>
      <c r="F136" s="494">
        <f t="shared" si="2"/>
        <v>79712764.320000067</v>
      </c>
    </row>
    <row r="137" spans="1:6" s="412" customFormat="1" ht="42.75" customHeight="1" x14ac:dyDescent="0.2">
      <c r="A137" s="464">
        <v>44753</v>
      </c>
      <c r="B137" s="5" t="s">
        <v>17613</v>
      </c>
      <c r="C137" s="473" t="s">
        <v>17671</v>
      </c>
      <c r="D137" s="402"/>
      <c r="E137" s="42">
        <v>5850</v>
      </c>
      <c r="F137" s="494">
        <f t="shared" si="2"/>
        <v>79706914.320000067</v>
      </c>
    </row>
    <row r="138" spans="1:6" s="412" customFormat="1" ht="40.5" customHeight="1" x14ac:dyDescent="0.2">
      <c r="A138" s="464">
        <v>44753</v>
      </c>
      <c r="B138" s="5" t="s">
        <v>17614</v>
      </c>
      <c r="C138" s="473" t="s">
        <v>17672</v>
      </c>
      <c r="D138" s="402"/>
      <c r="E138" s="42">
        <v>33300</v>
      </c>
      <c r="F138" s="494">
        <f t="shared" si="2"/>
        <v>79673614.320000067</v>
      </c>
    </row>
    <row r="139" spans="1:6" s="412" customFormat="1" ht="57" customHeight="1" x14ac:dyDescent="0.2">
      <c r="A139" s="464">
        <v>44753</v>
      </c>
      <c r="B139" s="5" t="s">
        <v>17615</v>
      </c>
      <c r="C139" s="473" t="s">
        <v>17673</v>
      </c>
      <c r="D139" s="402"/>
      <c r="E139" s="42">
        <v>10583.96</v>
      </c>
      <c r="F139" s="494">
        <f t="shared" si="2"/>
        <v>79663030.360000074</v>
      </c>
    </row>
    <row r="140" spans="1:6" s="412" customFormat="1" ht="47.25" customHeight="1" x14ac:dyDescent="0.2">
      <c r="A140" s="464">
        <v>44753</v>
      </c>
      <c r="B140" s="5" t="s">
        <v>17616</v>
      </c>
      <c r="C140" s="473" t="s">
        <v>17674</v>
      </c>
      <c r="D140" s="402"/>
      <c r="E140" s="42">
        <v>773179.53</v>
      </c>
      <c r="F140" s="494">
        <f t="shared" si="2"/>
        <v>78889850.830000073</v>
      </c>
    </row>
    <row r="141" spans="1:6" s="412" customFormat="1" ht="38.25" customHeight="1" x14ac:dyDescent="0.2">
      <c r="A141" s="464">
        <v>44753</v>
      </c>
      <c r="B141" s="5" t="s">
        <v>17617</v>
      </c>
      <c r="C141" s="473" t="s">
        <v>17675</v>
      </c>
      <c r="D141" s="402"/>
      <c r="E141" s="42">
        <v>6750</v>
      </c>
      <c r="F141" s="494">
        <f t="shared" si="2"/>
        <v>78883100.830000073</v>
      </c>
    </row>
    <row r="142" spans="1:6" s="412" customFormat="1" ht="22.5" customHeight="1" x14ac:dyDescent="0.2">
      <c r="A142" s="464">
        <v>44753</v>
      </c>
      <c r="B142" s="5" t="s">
        <v>17632</v>
      </c>
      <c r="C142" s="473" t="s">
        <v>41</v>
      </c>
      <c r="D142" s="402"/>
      <c r="E142" s="42">
        <v>0</v>
      </c>
      <c r="F142" s="494">
        <f t="shared" si="2"/>
        <v>78883100.830000073</v>
      </c>
    </row>
    <row r="143" spans="1:6" s="706" customFormat="1" ht="33.75" customHeight="1" x14ac:dyDescent="0.2">
      <c r="A143" s="464">
        <v>44753</v>
      </c>
      <c r="B143" s="5" t="s">
        <v>17618</v>
      </c>
      <c r="C143" s="473" t="s">
        <v>17676</v>
      </c>
      <c r="D143" s="705"/>
      <c r="E143" s="42">
        <v>631785.51</v>
      </c>
      <c r="F143" s="494">
        <f t="shared" si="2"/>
        <v>78251315.320000067</v>
      </c>
    </row>
    <row r="144" spans="1:6" s="412" customFormat="1" ht="41.25" customHeight="1" x14ac:dyDescent="0.2">
      <c r="A144" s="464">
        <v>44753</v>
      </c>
      <c r="B144" s="5" t="s">
        <v>17619</v>
      </c>
      <c r="C144" s="473" t="s">
        <v>17677</v>
      </c>
      <c r="D144" s="402"/>
      <c r="E144" s="42">
        <v>25200</v>
      </c>
      <c r="F144" s="494">
        <f t="shared" si="2"/>
        <v>78226115.320000067</v>
      </c>
    </row>
    <row r="145" spans="1:6" s="412" customFormat="1" ht="45.75" customHeight="1" x14ac:dyDescent="0.2">
      <c r="A145" s="464">
        <v>44753</v>
      </c>
      <c r="B145" s="5" t="s">
        <v>17620</v>
      </c>
      <c r="C145" s="473" t="s">
        <v>17691</v>
      </c>
      <c r="D145" s="402"/>
      <c r="E145" s="42">
        <v>527.66</v>
      </c>
      <c r="F145" s="494">
        <f t="shared" si="2"/>
        <v>78225587.660000071</v>
      </c>
    </row>
    <row r="146" spans="1:6" s="412" customFormat="1" ht="36" customHeight="1" x14ac:dyDescent="0.2">
      <c r="A146" s="464">
        <v>44754</v>
      </c>
      <c r="B146" s="5">
        <v>63099</v>
      </c>
      <c r="C146" s="473" t="s">
        <v>17690</v>
      </c>
      <c r="D146" s="402"/>
      <c r="E146" s="42">
        <v>5400</v>
      </c>
      <c r="F146" s="494">
        <f t="shared" si="2"/>
        <v>78220187.660000071</v>
      </c>
    </row>
    <row r="147" spans="1:6" s="412" customFormat="1" ht="32.25" customHeight="1" x14ac:dyDescent="0.2">
      <c r="A147" s="464">
        <v>44754</v>
      </c>
      <c r="B147" s="5">
        <v>63100</v>
      </c>
      <c r="C147" s="473" t="s">
        <v>17689</v>
      </c>
      <c r="D147" s="402"/>
      <c r="E147" s="42">
        <v>172224.9</v>
      </c>
      <c r="F147" s="494">
        <f t="shared" si="2"/>
        <v>78047962.760000065</v>
      </c>
    </row>
    <row r="148" spans="1:6" s="412" customFormat="1" ht="45" customHeight="1" x14ac:dyDescent="0.2">
      <c r="A148" s="464">
        <v>44754</v>
      </c>
      <c r="B148" s="5" t="s">
        <v>17621</v>
      </c>
      <c r="C148" s="473" t="s">
        <v>17688</v>
      </c>
      <c r="D148" s="402"/>
      <c r="E148" s="42">
        <v>131052.5</v>
      </c>
      <c r="F148" s="494">
        <f t="shared" si="2"/>
        <v>77916910.260000065</v>
      </c>
    </row>
    <row r="149" spans="1:6" s="412" customFormat="1" ht="54.75" customHeight="1" x14ac:dyDescent="0.2">
      <c r="A149" s="464">
        <v>44754</v>
      </c>
      <c r="B149" s="5" t="s">
        <v>17622</v>
      </c>
      <c r="C149" s="473" t="s">
        <v>17687</v>
      </c>
      <c r="D149" s="402"/>
      <c r="E149" s="42">
        <v>131052.5</v>
      </c>
      <c r="F149" s="494">
        <f t="shared" si="2"/>
        <v>77785857.760000065</v>
      </c>
    </row>
    <row r="150" spans="1:6" s="412" customFormat="1" ht="33.75" customHeight="1" x14ac:dyDescent="0.2">
      <c r="A150" s="464">
        <v>44754</v>
      </c>
      <c r="B150" s="5" t="s">
        <v>17623</v>
      </c>
      <c r="C150" s="473" t="s">
        <v>17686</v>
      </c>
      <c r="D150" s="402"/>
      <c r="E150" s="42">
        <v>1884820.2</v>
      </c>
      <c r="F150" s="494">
        <f t="shared" si="2"/>
        <v>75901037.560000062</v>
      </c>
    </row>
    <row r="151" spans="1:6" s="412" customFormat="1" ht="33.75" customHeight="1" x14ac:dyDescent="0.2">
      <c r="A151" s="464">
        <v>44754</v>
      </c>
      <c r="B151" s="5" t="s">
        <v>17624</v>
      </c>
      <c r="C151" s="473" t="s">
        <v>17685</v>
      </c>
      <c r="D151" s="402"/>
      <c r="E151" s="42">
        <v>488496.07</v>
      </c>
      <c r="F151" s="494">
        <f t="shared" si="2"/>
        <v>75412541.490000069</v>
      </c>
    </row>
    <row r="152" spans="1:6" s="412" customFormat="1" ht="74.25" customHeight="1" x14ac:dyDescent="0.2">
      <c r="A152" s="464">
        <v>44754</v>
      </c>
      <c r="B152" s="5" t="s">
        <v>17625</v>
      </c>
      <c r="C152" s="473" t="s">
        <v>17684</v>
      </c>
      <c r="D152" s="402"/>
      <c r="E152" s="42">
        <v>78244.399999999994</v>
      </c>
      <c r="F152" s="494">
        <f t="shared" si="2"/>
        <v>75334297.090000063</v>
      </c>
    </row>
    <row r="153" spans="1:6" s="412" customFormat="1" ht="47.25" customHeight="1" x14ac:dyDescent="0.2">
      <c r="A153" s="464">
        <v>44754</v>
      </c>
      <c r="B153" s="5" t="s">
        <v>17626</v>
      </c>
      <c r="C153" s="473" t="s">
        <v>17683</v>
      </c>
      <c r="D153" s="402"/>
      <c r="E153" s="42">
        <v>131052.5</v>
      </c>
      <c r="F153" s="494">
        <f t="shared" si="2"/>
        <v>75203244.590000063</v>
      </c>
    </row>
    <row r="154" spans="1:6" s="412" customFormat="1" ht="46.5" customHeight="1" x14ac:dyDescent="0.2">
      <c r="A154" s="464">
        <v>44754</v>
      </c>
      <c r="B154" s="5" t="s">
        <v>17627</v>
      </c>
      <c r="C154" s="473" t="s">
        <v>17682</v>
      </c>
      <c r="D154" s="402"/>
      <c r="E154" s="42">
        <v>109915</v>
      </c>
      <c r="F154" s="494">
        <f t="shared" si="2"/>
        <v>75093329.590000063</v>
      </c>
    </row>
    <row r="155" spans="1:6" s="412" customFormat="1" ht="42" customHeight="1" x14ac:dyDescent="0.2">
      <c r="A155" s="464">
        <v>44754</v>
      </c>
      <c r="B155" s="5" t="s">
        <v>17628</v>
      </c>
      <c r="C155" s="473" t="s">
        <v>17681</v>
      </c>
      <c r="D155" s="402"/>
      <c r="E155" s="42">
        <v>126825</v>
      </c>
      <c r="F155" s="494">
        <f t="shared" ref="F155:F220" si="3">F154-E155</f>
        <v>74966504.590000063</v>
      </c>
    </row>
    <row r="156" spans="1:6" s="412" customFormat="1" ht="45" customHeight="1" x14ac:dyDescent="0.2">
      <c r="A156" s="464">
        <v>44754</v>
      </c>
      <c r="B156" s="5" t="s">
        <v>17629</v>
      </c>
      <c r="C156" s="473" t="s">
        <v>17680</v>
      </c>
      <c r="D156" s="402"/>
      <c r="E156" s="42">
        <v>126825</v>
      </c>
      <c r="F156" s="494">
        <f t="shared" si="3"/>
        <v>74839679.590000063</v>
      </c>
    </row>
    <row r="157" spans="1:6" s="412" customFormat="1" ht="40.5" customHeight="1" x14ac:dyDescent="0.2">
      <c r="A157" s="464">
        <v>44754</v>
      </c>
      <c r="B157" s="5" t="s">
        <v>17630</v>
      </c>
      <c r="C157" s="473" t="s">
        <v>17679</v>
      </c>
      <c r="D157" s="402"/>
      <c r="E157" s="42">
        <v>131052.5</v>
      </c>
      <c r="F157" s="494">
        <f t="shared" si="3"/>
        <v>74708627.090000063</v>
      </c>
    </row>
    <row r="158" spans="1:6" s="412" customFormat="1" ht="54.75" customHeight="1" x14ac:dyDescent="0.2">
      <c r="A158" s="464">
        <v>44754</v>
      </c>
      <c r="B158" s="5" t="s">
        <v>17631</v>
      </c>
      <c r="C158" s="473" t="s">
        <v>17678</v>
      </c>
      <c r="D158" s="402"/>
      <c r="E158" s="42">
        <v>109915</v>
      </c>
      <c r="F158" s="494">
        <f t="shared" si="3"/>
        <v>74598712.090000063</v>
      </c>
    </row>
    <row r="159" spans="1:6" s="412" customFormat="1" ht="40.5" customHeight="1" x14ac:dyDescent="0.2">
      <c r="A159" s="464">
        <v>44755</v>
      </c>
      <c r="B159" s="252" t="s">
        <v>17700</v>
      </c>
      <c r="C159" s="193" t="s">
        <v>17708</v>
      </c>
      <c r="D159" s="402"/>
      <c r="E159" s="42">
        <v>89983</v>
      </c>
      <c r="F159" s="494">
        <f t="shared" si="3"/>
        <v>74508729.090000063</v>
      </c>
    </row>
    <row r="160" spans="1:6" s="412" customFormat="1" ht="43.5" customHeight="1" x14ac:dyDescent="0.2">
      <c r="A160" s="464">
        <v>44755</v>
      </c>
      <c r="B160" s="252" t="s">
        <v>17701</v>
      </c>
      <c r="C160" s="193" t="s">
        <v>17709</v>
      </c>
      <c r="D160" s="402"/>
      <c r="E160" s="42">
        <v>8385.42</v>
      </c>
      <c r="F160" s="494">
        <f t="shared" si="3"/>
        <v>74500343.670000061</v>
      </c>
    </row>
    <row r="161" spans="1:6" s="412" customFormat="1" ht="35.25" customHeight="1" x14ac:dyDescent="0.2">
      <c r="A161" s="464">
        <v>44755</v>
      </c>
      <c r="B161" s="252" t="s">
        <v>17702</v>
      </c>
      <c r="C161" s="193" t="s">
        <v>17710</v>
      </c>
      <c r="D161" s="402"/>
      <c r="E161" s="42">
        <v>247726.15</v>
      </c>
      <c r="F161" s="494">
        <f t="shared" si="3"/>
        <v>74252617.520000055</v>
      </c>
    </row>
    <row r="162" spans="1:6" s="412" customFormat="1" ht="42" customHeight="1" x14ac:dyDescent="0.2">
      <c r="A162" s="464">
        <v>44755</v>
      </c>
      <c r="B162" s="252" t="s">
        <v>17703</v>
      </c>
      <c r="C162" s="193" t="s">
        <v>41</v>
      </c>
      <c r="D162" s="402"/>
      <c r="E162" s="42">
        <v>0</v>
      </c>
      <c r="F162" s="494">
        <f t="shared" si="3"/>
        <v>74252617.520000055</v>
      </c>
    </row>
    <row r="163" spans="1:6" s="412" customFormat="1" ht="45" customHeight="1" x14ac:dyDescent="0.2">
      <c r="A163" s="464">
        <v>44755</v>
      </c>
      <c r="B163" s="252" t="s">
        <v>17704</v>
      </c>
      <c r="C163" s="193" t="s">
        <v>17711</v>
      </c>
      <c r="D163" s="402"/>
      <c r="E163" s="42">
        <v>10080</v>
      </c>
      <c r="F163" s="494">
        <f t="shared" si="3"/>
        <v>74242537.520000055</v>
      </c>
    </row>
    <row r="164" spans="1:6" s="412" customFormat="1" ht="40.5" customHeight="1" x14ac:dyDescent="0.2">
      <c r="A164" s="464">
        <v>44755</v>
      </c>
      <c r="B164" s="252" t="s">
        <v>17705</v>
      </c>
      <c r="C164" s="193" t="s">
        <v>17712</v>
      </c>
      <c r="D164" s="402"/>
      <c r="E164" s="42">
        <v>1379934.89</v>
      </c>
      <c r="F164" s="494">
        <f t="shared" si="3"/>
        <v>72862602.630000055</v>
      </c>
    </row>
    <row r="165" spans="1:6" s="412" customFormat="1" ht="38.25" customHeight="1" x14ac:dyDescent="0.2">
      <c r="A165" s="464">
        <v>44755</v>
      </c>
      <c r="B165" s="252" t="s">
        <v>17706</v>
      </c>
      <c r="C165" s="193" t="s">
        <v>17713</v>
      </c>
      <c r="D165" s="402"/>
      <c r="E165" s="42">
        <v>4500</v>
      </c>
      <c r="F165" s="494">
        <f t="shared" si="3"/>
        <v>72858102.630000055</v>
      </c>
    </row>
    <row r="166" spans="1:6" s="412" customFormat="1" ht="36.75" customHeight="1" x14ac:dyDescent="0.2">
      <c r="A166" s="464">
        <v>44755</v>
      </c>
      <c r="B166" s="252" t="s">
        <v>17707</v>
      </c>
      <c r="C166" s="193" t="s">
        <v>41</v>
      </c>
      <c r="D166" s="402"/>
      <c r="E166" s="42">
        <v>0</v>
      </c>
      <c r="F166" s="494">
        <f t="shared" si="3"/>
        <v>72858102.630000055</v>
      </c>
    </row>
    <row r="167" spans="1:6" s="412" customFormat="1" ht="47.25" customHeight="1" x14ac:dyDescent="0.2">
      <c r="A167" s="464">
        <v>44755</v>
      </c>
      <c r="B167" s="252" t="s">
        <v>17695</v>
      </c>
      <c r="C167" s="193" t="s">
        <v>17714</v>
      </c>
      <c r="D167" s="402"/>
      <c r="E167" s="42">
        <v>4822.99</v>
      </c>
      <c r="F167" s="494">
        <f t="shared" si="3"/>
        <v>72853279.64000006</v>
      </c>
    </row>
    <row r="168" spans="1:6" s="412" customFormat="1" ht="45" customHeight="1" x14ac:dyDescent="0.2">
      <c r="A168" s="464">
        <v>44755</v>
      </c>
      <c r="B168" s="252" t="s">
        <v>17696</v>
      </c>
      <c r="C168" s="193" t="s">
        <v>17715</v>
      </c>
      <c r="D168" s="402"/>
      <c r="E168" s="42">
        <v>126825</v>
      </c>
      <c r="F168" s="494">
        <f t="shared" si="3"/>
        <v>72726454.64000006</v>
      </c>
    </row>
    <row r="169" spans="1:6" s="412" customFormat="1" ht="52.5" customHeight="1" x14ac:dyDescent="0.2">
      <c r="A169" s="464">
        <v>44755</v>
      </c>
      <c r="B169" s="252" t="s">
        <v>17697</v>
      </c>
      <c r="C169" s="193" t="s">
        <v>17716</v>
      </c>
      <c r="D169" s="402"/>
      <c r="E169" s="42">
        <v>109915</v>
      </c>
      <c r="F169" s="494">
        <f t="shared" si="3"/>
        <v>72616539.64000006</v>
      </c>
    </row>
    <row r="170" spans="1:6" s="412" customFormat="1" ht="53.25" customHeight="1" x14ac:dyDescent="0.2">
      <c r="A170" s="464">
        <v>44755</v>
      </c>
      <c r="B170" s="252" t="s">
        <v>17698</v>
      </c>
      <c r="C170" s="193" t="s">
        <v>17717</v>
      </c>
      <c r="D170" s="402"/>
      <c r="E170" s="42">
        <v>114142.5</v>
      </c>
      <c r="F170" s="494">
        <f t="shared" si="3"/>
        <v>72502397.14000006</v>
      </c>
    </row>
    <row r="171" spans="1:6" s="412" customFormat="1" ht="63.75" customHeight="1" x14ac:dyDescent="0.2">
      <c r="A171" s="464">
        <v>44755</v>
      </c>
      <c r="B171" s="252" t="s">
        <v>17699</v>
      </c>
      <c r="C171" s="193" t="s">
        <v>17718</v>
      </c>
      <c r="D171" s="402"/>
      <c r="E171" s="42">
        <v>27000</v>
      </c>
      <c r="F171" s="494">
        <f t="shared" si="3"/>
        <v>72475397.14000006</v>
      </c>
    </row>
    <row r="172" spans="1:6" s="412" customFormat="1" ht="21.75" customHeight="1" x14ac:dyDescent="0.2">
      <c r="A172" s="464">
        <v>44756</v>
      </c>
      <c r="B172" s="5">
        <v>63109</v>
      </c>
      <c r="C172" s="193" t="s">
        <v>41</v>
      </c>
      <c r="D172" s="402"/>
      <c r="E172" s="42">
        <v>0</v>
      </c>
      <c r="F172" s="494">
        <f t="shared" si="3"/>
        <v>72475397.14000006</v>
      </c>
    </row>
    <row r="173" spans="1:6" s="412" customFormat="1" ht="21.75" customHeight="1" x14ac:dyDescent="0.2">
      <c r="A173" s="464">
        <v>44756</v>
      </c>
      <c r="B173" s="5">
        <v>63110</v>
      </c>
      <c r="C173" s="193" t="s">
        <v>41</v>
      </c>
      <c r="D173" s="402"/>
      <c r="E173" s="42">
        <v>0</v>
      </c>
      <c r="F173" s="494">
        <f t="shared" si="3"/>
        <v>72475397.14000006</v>
      </c>
    </row>
    <row r="174" spans="1:6" s="412" customFormat="1" ht="21.75" customHeight="1" x14ac:dyDescent="0.2">
      <c r="A174" s="464">
        <v>44756</v>
      </c>
      <c r="B174" s="5">
        <v>63111</v>
      </c>
      <c r="C174" s="193" t="s">
        <v>41</v>
      </c>
      <c r="D174" s="402"/>
      <c r="E174" s="42">
        <v>0</v>
      </c>
      <c r="F174" s="494">
        <f t="shared" si="3"/>
        <v>72475397.14000006</v>
      </c>
    </row>
    <row r="175" spans="1:6" s="412" customFormat="1" ht="17.25" customHeight="1" x14ac:dyDescent="0.2">
      <c r="A175" s="464">
        <v>44756</v>
      </c>
      <c r="B175" s="5">
        <v>63112</v>
      </c>
      <c r="C175" s="193" t="s">
        <v>41</v>
      </c>
      <c r="D175" s="402"/>
      <c r="E175" s="42">
        <v>0</v>
      </c>
      <c r="F175" s="494">
        <f t="shared" si="3"/>
        <v>72475397.14000006</v>
      </c>
    </row>
    <row r="176" spans="1:6" s="412" customFormat="1" ht="41.25" customHeight="1" x14ac:dyDescent="0.2">
      <c r="A176" s="464">
        <v>44756</v>
      </c>
      <c r="B176" s="252" t="s">
        <v>17779</v>
      </c>
      <c r="C176" s="193" t="s">
        <v>17786</v>
      </c>
      <c r="D176" s="402"/>
      <c r="E176" s="42">
        <v>105687.5</v>
      </c>
      <c r="F176" s="494">
        <f t="shared" si="3"/>
        <v>72369709.64000006</v>
      </c>
    </row>
    <row r="177" spans="1:6" s="412" customFormat="1" ht="57.75" customHeight="1" x14ac:dyDescent="0.2">
      <c r="A177" s="464">
        <v>44756</v>
      </c>
      <c r="B177" s="252" t="s">
        <v>17780</v>
      </c>
      <c r="C177" s="193" t="s">
        <v>17787</v>
      </c>
      <c r="D177" s="402"/>
      <c r="E177" s="42">
        <v>105687.5</v>
      </c>
      <c r="F177" s="494">
        <f t="shared" si="3"/>
        <v>72264022.14000006</v>
      </c>
    </row>
    <row r="178" spans="1:6" s="412" customFormat="1" ht="75" customHeight="1" x14ac:dyDescent="0.2">
      <c r="A178" s="464">
        <v>44756</v>
      </c>
      <c r="B178" s="252" t="s">
        <v>17771</v>
      </c>
      <c r="C178" s="193" t="s">
        <v>17788</v>
      </c>
      <c r="D178" s="402"/>
      <c r="E178" s="42">
        <v>27000</v>
      </c>
      <c r="F178" s="494">
        <f t="shared" si="3"/>
        <v>72237022.14000006</v>
      </c>
    </row>
    <row r="179" spans="1:6" s="412" customFormat="1" ht="45.75" customHeight="1" x14ac:dyDescent="0.2">
      <c r="A179" s="464">
        <v>44756</v>
      </c>
      <c r="B179" s="252" t="s">
        <v>17772</v>
      </c>
      <c r="C179" s="193" t="s">
        <v>17789</v>
      </c>
      <c r="D179" s="402"/>
      <c r="E179" s="42">
        <v>122597.5</v>
      </c>
      <c r="F179" s="494">
        <f t="shared" si="3"/>
        <v>72114424.64000006</v>
      </c>
    </row>
    <row r="180" spans="1:6" s="412" customFormat="1" ht="43.5" customHeight="1" x14ac:dyDescent="0.2">
      <c r="A180" s="464">
        <v>44757</v>
      </c>
      <c r="B180" s="252" t="s">
        <v>17781</v>
      </c>
      <c r="C180" s="193" t="s">
        <v>17790</v>
      </c>
      <c r="D180" s="402"/>
      <c r="E180" s="42">
        <v>55907.4</v>
      </c>
      <c r="F180" s="494">
        <f t="shared" si="3"/>
        <v>72058517.240000054</v>
      </c>
    </row>
    <row r="181" spans="1:6" s="412" customFormat="1" ht="24" customHeight="1" x14ac:dyDescent="0.2">
      <c r="A181" s="464">
        <v>44757</v>
      </c>
      <c r="B181" s="252" t="s">
        <v>17773</v>
      </c>
      <c r="C181" s="193" t="s">
        <v>41</v>
      </c>
      <c r="D181" s="402"/>
      <c r="E181" s="42">
        <v>0</v>
      </c>
      <c r="F181" s="494">
        <f t="shared" si="3"/>
        <v>72058517.240000054</v>
      </c>
    </row>
    <row r="182" spans="1:6" s="412" customFormat="1" ht="20.25" customHeight="1" x14ac:dyDescent="0.2">
      <c r="A182" s="464">
        <v>44757</v>
      </c>
      <c r="B182" s="252" t="s">
        <v>17774</v>
      </c>
      <c r="C182" s="193" t="s">
        <v>41</v>
      </c>
      <c r="D182" s="402"/>
      <c r="E182" s="42">
        <v>0</v>
      </c>
      <c r="F182" s="494">
        <f t="shared" si="3"/>
        <v>72058517.240000054</v>
      </c>
    </row>
    <row r="183" spans="1:6" s="412" customFormat="1" ht="50.25" customHeight="1" x14ac:dyDescent="0.2">
      <c r="A183" s="464">
        <v>44757</v>
      </c>
      <c r="B183" s="252" t="s">
        <v>17782</v>
      </c>
      <c r="C183" s="193" t="s">
        <v>17791</v>
      </c>
      <c r="D183" s="402"/>
      <c r="E183" s="42">
        <v>475177.18</v>
      </c>
      <c r="F183" s="494">
        <f t="shared" si="3"/>
        <v>71583340.060000047</v>
      </c>
    </row>
    <row r="184" spans="1:6" s="275" customFormat="1" ht="46.5" customHeight="1" x14ac:dyDescent="0.2">
      <c r="A184" s="464">
        <v>44757</v>
      </c>
      <c r="B184" s="252" t="s">
        <v>17783</v>
      </c>
      <c r="C184" s="193" t="s">
        <v>17792</v>
      </c>
      <c r="D184" s="266"/>
      <c r="E184" s="42">
        <v>3188529.76</v>
      </c>
      <c r="F184" s="494">
        <f t="shared" si="3"/>
        <v>68394810.300000042</v>
      </c>
    </row>
    <row r="185" spans="1:6" s="275" customFormat="1" ht="48" customHeight="1" x14ac:dyDescent="0.2">
      <c r="A185" s="464">
        <v>44757</v>
      </c>
      <c r="B185" s="252" t="s">
        <v>17784</v>
      </c>
      <c r="C185" s="193" t="s">
        <v>41</v>
      </c>
      <c r="D185" s="266"/>
      <c r="E185" s="42">
        <v>0</v>
      </c>
      <c r="F185" s="494">
        <f t="shared" si="3"/>
        <v>68394810.300000042</v>
      </c>
    </row>
    <row r="186" spans="1:6" s="275" customFormat="1" ht="24.75" customHeight="1" x14ac:dyDescent="0.2">
      <c r="A186" s="464">
        <v>44757</v>
      </c>
      <c r="B186" s="252" t="s">
        <v>17775</v>
      </c>
      <c r="C186" s="193" t="s">
        <v>41</v>
      </c>
      <c r="D186" s="266"/>
      <c r="E186" s="42">
        <v>0</v>
      </c>
      <c r="F186" s="494">
        <f t="shared" si="3"/>
        <v>68394810.300000042</v>
      </c>
    </row>
    <row r="187" spans="1:6" s="275" customFormat="1" ht="36" customHeight="1" x14ac:dyDescent="0.2">
      <c r="A187" s="464">
        <v>44757</v>
      </c>
      <c r="B187" s="252" t="s">
        <v>17785</v>
      </c>
      <c r="C187" s="193" t="s">
        <v>17793</v>
      </c>
      <c r="D187" s="266"/>
      <c r="E187" s="42">
        <v>85541.03</v>
      </c>
      <c r="F187" s="494">
        <f t="shared" si="3"/>
        <v>68309269.270000041</v>
      </c>
    </row>
    <row r="188" spans="1:6" s="275" customFormat="1" ht="43.5" customHeight="1" x14ac:dyDescent="0.2">
      <c r="A188" s="464">
        <v>44757</v>
      </c>
      <c r="B188" s="252" t="s">
        <v>17776</v>
      </c>
      <c r="C188" s="193" t="s">
        <v>17794</v>
      </c>
      <c r="D188" s="266"/>
      <c r="E188" s="42">
        <v>5940</v>
      </c>
      <c r="F188" s="494">
        <f t="shared" si="3"/>
        <v>68303329.270000041</v>
      </c>
    </row>
    <row r="189" spans="1:6" s="275" customFormat="1" ht="42" customHeight="1" x14ac:dyDescent="0.2">
      <c r="A189" s="464">
        <v>44757</v>
      </c>
      <c r="B189" s="252" t="s">
        <v>17777</v>
      </c>
      <c r="C189" s="193" t="s">
        <v>17795</v>
      </c>
      <c r="D189" s="266"/>
      <c r="E189" s="42">
        <v>6300</v>
      </c>
      <c r="F189" s="494">
        <f t="shared" si="3"/>
        <v>68297029.270000041</v>
      </c>
    </row>
    <row r="190" spans="1:6" s="275" customFormat="1" ht="48.75" customHeight="1" x14ac:dyDescent="0.2">
      <c r="A190" s="464">
        <v>44757</v>
      </c>
      <c r="B190" s="252" t="s">
        <v>17778</v>
      </c>
      <c r="C190" s="193" t="s">
        <v>17796</v>
      </c>
      <c r="D190" s="266"/>
      <c r="E190" s="42">
        <v>131052.5</v>
      </c>
      <c r="F190" s="494">
        <f t="shared" si="3"/>
        <v>68165976.770000041</v>
      </c>
    </row>
    <row r="191" spans="1:6" s="275" customFormat="1" ht="18.75" customHeight="1" x14ac:dyDescent="0.2">
      <c r="A191" s="464">
        <v>44760</v>
      </c>
      <c r="B191" s="5">
        <v>63123</v>
      </c>
      <c r="C191" s="193" t="s">
        <v>41</v>
      </c>
      <c r="D191" s="266"/>
      <c r="E191" s="42">
        <v>0</v>
      </c>
      <c r="F191" s="494">
        <f t="shared" si="3"/>
        <v>68165976.770000041</v>
      </c>
    </row>
    <row r="192" spans="1:6" s="275" customFormat="1" ht="26.25" customHeight="1" x14ac:dyDescent="0.2">
      <c r="A192" s="464">
        <v>44760</v>
      </c>
      <c r="B192" s="252" t="s">
        <v>17803</v>
      </c>
      <c r="C192" s="193" t="s">
        <v>41</v>
      </c>
      <c r="D192" s="266"/>
      <c r="E192" s="42">
        <v>0</v>
      </c>
      <c r="F192" s="494">
        <f t="shared" si="3"/>
        <v>68165976.770000041</v>
      </c>
    </row>
    <row r="193" spans="1:6" s="275" customFormat="1" ht="20.25" customHeight="1" x14ac:dyDescent="0.2">
      <c r="A193" s="464">
        <v>44760</v>
      </c>
      <c r="B193" s="252" t="s">
        <v>17801</v>
      </c>
      <c r="C193" s="193" t="s">
        <v>41</v>
      </c>
      <c r="D193" s="266"/>
      <c r="E193" s="42">
        <v>0</v>
      </c>
      <c r="F193" s="494">
        <f t="shared" si="3"/>
        <v>68165976.770000041</v>
      </c>
    </row>
    <row r="194" spans="1:6" s="275" customFormat="1" ht="19.5" customHeight="1" x14ac:dyDescent="0.2">
      <c r="A194" s="464">
        <v>44760</v>
      </c>
      <c r="B194" s="252" t="s">
        <v>17804</v>
      </c>
      <c r="C194" s="193" t="s">
        <v>17809</v>
      </c>
      <c r="D194" s="266"/>
      <c r="E194" s="42">
        <v>67017.38</v>
      </c>
      <c r="F194" s="494">
        <f t="shared" si="3"/>
        <v>68098959.390000045</v>
      </c>
    </row>
    <row r="195" spans="1:6" s="275" customFormat="1" ht="21.75" customHeight="1" x14ac:dyDescent="0.2">
      <c r="A195" s="464">
        <v>44760</v>
      </c>
      <c r="B195" s="252" t="s">
        <v>17802</v>
      </c>
      <c r="C195" s="193" t="s">
        <v>41</v>
      </c>
      <c r="D195" s="266"/>
      <c r="E195" s="42">
        <v>0</v>
      </c>
      <c r="F195" s="494">
        <f t="shared" si="3"/>
        <v>68098959.390000045</v>
      </c>
    </row>
    <row r="196" spans="1:6" s="275" customFormat="1" ht="28.5" customHeight="1" x14ac:dyDescent="0.2">
      <c r="A196" s="464">
        <v>44760</v>
      </c>
      <c r="B196" s="252" t="s">
        <v>17805</v>
      </c>
      <c r="C196" s="193" t="s">
        <v>17810</v>
      </c>
      <c r="D196" s="266"/>
      <c r="E196" s="42">
        <v>414796.25</v>
      </c>
      <c r="F196" s="494">
        <f t="shared" si="3"/>
        <v>67684163.140000045</v>
      </c>
    </row>
    <row r="197" spans="1:6" s="275" customFormat="1" ht="41.25" customHeight="1" x14ac:dyDescent="0.2">
      <c r="A197" s="464">
        <v>44760</v>
      </c>
      <c r="B197" s="252" t="s">
        <v>17806</v>
      </c>
      <c r="C197" s="193" t="s">
        <v>17811</v>
      </c>
      <c r="D197" s="266"/>
      <c r="E197" s="42">
        <v>157342.35</v>
      </c>
      <c r="F197" s="494">
        <f t="shared" si="3"/>
        <v>67526820.790000051</v>
      </c>
    </row>
    <row r="198" spans="1:6" s="275" customFormat="1" ht="27.75" customHeight="1" x14ac:dyDescent="0.2">
      <c r="A198" s="464">
        <v>44760</v>
      </c>
      <c r="B198" s="252" t="s">
        <v>17807</v>
      </c>
      <c r="C198" s="193" t="s">
        <v>17812</v>
      </c>
      <c r="D198" s="266"/>
      <c r="E198" s="42">
        <v>82000</v>
      </c>
      <c r="F198" s="494">
        <f t="shared" si="3"/>
        <v>67444820.790000051</v>
      </c>
    </row>
    <row r="199" spans="1:6" s="275" customFormat="1" ht="42" customHeight="1" x14ac:dyDescent="0.2">
      <c r="A199" s="464">
        <v>44760</v>
      </c>
      <c r="B199" s="252" t="s">
        <v>17808</v>
      </c>
      <c r="C199" s="193" t="s">
        <v>17813</v>
      </c>
      <c r="D199" s="266"/>
      <c r="E199" s="42">
        <v>179975.12</v>
      </c>
      <c r="F199" s="494">
        <f t="shared" si="3"/>
        <v>67264845.670000046</v>
      </c>
    </row>
    <row r="200" spans="1:6" s="275" customFormat="1" ht="24" customHeight="1" x14ac:dyDescent="0.2">
      <c r="A200" s="464">
        <v>44761</v>
      </c>
      <c r="B200" s="252" t="s">
        <v>17836</v>
      </c>
      <c r="C200" s="193" t="s">
        <v>41</v>
      </c>
      <c r="D200" s="266"/>
      <c r="E200" s="42">
        <v>0</v>
      </c>
      <c r="F200" s="494">
        <f t="shared" si="3"/>
        <v>67264845.670000046</v>
      </c>
    </row>
    <row r="201" spans="1:6" s="275" customFormat="1" ht="50.25" customHeight="1" x14ac:dyDescent="0.2">
      <c r="A201" s="464">
        <v>44761</v>
      </c>
      <c r="B201" s="252" t="s">
        <v>17837</v>
      </c>
      <c r="C201" s="193" t="s">
        <v>17839</v>
      </c>
      <c r="D201" s="266"/>
      <c r="E201" s="42">
        <v>293506.59999999998</v>
      </c>
      <c r="F201" s="494">
        <f t="shared" si="3"/>
        <v>66971339.070000045</v>
      </c>
    </row>
    <row r="202" spans="1:6" s="275" customFormat="1" ht="30.75" customHeight="1" x14ac:dyDescent="0.2">
      <c r="A202" s="464">
        <v>44761</v>
      </c>
      <c r="B202" s="252" t="s">
        <v>17838</v>
      </c>
      <c r="C202" s="193" t="s">
        <v>41</v>
      </c>
      <c r="D202" s="266"/>
      <c r="E202" s="42">
        <v>0</v>
      </c>
      <c r="F202" s="494">
        <f t="shared" si="3"/>
        <v>66971339.070000045</v>
      </c>
    </row>
    <row r="203" spans="1:6" s="275" customFormat="1" ht="45" customHeight="1" x14ac:dyDescent="0.2">
      <c r="A203" s="464">
        <v>44762</v>
      </c>
      <c r="B203" s="252" t="s">
        <v>17841</v>
      </c>
      <c r="C203" s="193" t="s">
        <v>17840</v>
      </c>
      <c r="D203" s="266"/>
      <c r="E203" s="42">
        <v>293514.03999999998</v>
      </c>
      <c r="F203" s="494">
        <f t="shared" si="3"/>
        <v>66677825.030000046</v>
      </c>
    </row>
    <row r="204" spans="1:6" s="275" customFormat="1" ht="43.5" customHeight="1" x14ac:dyDescent="0.2">
      <c r="A204" s="464">
        <v>44763</v>
      </c>
      <c r="B204" s="252" t="s">
        <v>17843</v>
      </c>
      <c r="C204" s="193" t="s">
        <v>17848</v>
      </c>
      <c r="D204" s="266"/>
      <c r="E204" s="42">
        <v>209179.14</v>
      </c>
      <c r="F204" s="494">
        <f t="shared" si="3"/>
        <v>66468645.890000045</v>
      </c>
    </row>
    <row r="205" spans="1:6" s="275" customFormat="1" ht="53.25" customHeight="1" x14ac:dyDescent="0.2">
      <c r="A205" s="464">
        <v>44763</v>
      </c>
      <c r="B205" s="252" t="s">
        <v>17844</v>
      </c>
      <c r="C205" s="193" t="s">
        <v>17849</v>
      </c>
      <c r="D205" s="266"/>
      <c r="E205" s="42">
        <v>45450</v>
      </c>
      <c r="F205" s="494">
        <f t="shared" si="3"/>
        <v>66423195.890000045</v>
      </c>
    </row>
    <row r="206" spans="1:6" s="275" customFormat="1" ht="46.5" customHeight="1" x14ac:dyDescent="0.2">
      <c r="A206" s="464">
        <v>44763</v>
      </c>
      <c r="B206" s="252" t="s">
        <v>17845</v>
      </c>
      <c r="C206" s="193" t="s">
        <v>17850</v>
      </c>
      <c r="D206" s="266"/>
      <c r="E206" s="42">
        <v>179964.64</v>
      </c>
      <c r="F206" s="494">
        <f t="shared" si="3"/>
        <v>66243231.250000045</v>
      </c>
    </row>
    <row r="207" spans="1:6" s="275" customFormat="1" ht="27.75" customHeight="1" x14ac:dyDescent="0.2">
      <c r="A207" s="464">
        <v>44763</v>
      </c>
      <c r="B207" s="252" t="s">
        <v>17846</v>
      </c>
      <c r="C207" s="193" t="s">
        <v>41</v>
      </c>
      <c r="D207" s="266"/>
      <c r="E207" s="42">
        <v>0</v>
      </c>
      <c r="F207" s="494">
        <f t="shared" si="3"/>
        <v>66243231.250000045</v>
      </c>
    </row>
    <row r="208" spans="1:6" s="275" customFormat="1" ht="20.25" customHeight="1" x14ac:dyDescent="0.2">
      <c r="A208" s="464">
        <v>44763</v>
      </c>
      <c r="B208" s="252" t="s">
        <v>17842</v>
      </c>
      <c r="C208" s="193" t="s">
        <v>41</v>
      </c>
      <c r="D208" s="266"/>
      <c r="E208" s="42">
        <v>0</v>
      </c>
      <c r="F208" s="494">
        <f t="shared" si="3"/>
        <v>66243231.250000045</v>
      </c>
    </row>
    <row r="209" spans="1:14" s="275" customFormat="1" ht="42" customHeight="1" x14ac:dyDescent="0.2">
      <c r="A209" s="464">
        <v>44763</v>
      </c>
      <c r="B209" s="252" t="s">
        <v>17847</v>
      </c>
      <c r="C209" s="193" t="s">
        <v>17851</v>
      </c>
      <c r="D209" s="266"/>
      <c r="E209" s="42">
        <v>118828.79</v>
      </c>
      <c r="F209" s="494">
        <f t="shared" si="3"/>
        <v>66124402.460000046</v>
      </c>
    </row>
    <row r="210" spans="1:14" s="275" customFormat="1" ht="41.25" customHeight="1" x14ac:dyDescent="0.2">
      <c r="A210" s="464">
        <v>44764</v>
      </c>
      <c r="B210" s="252" t="s">
        <v>17853</v>
      </c>
      <c r="C210" s="193" t="s">
        <v>17857</v>
      </c>
      <c r="D210" s="266"/>
      <c r="E210" s="42">
        <v>112546.12</v>
      </c>
      <c r="F210" s="494">
        <f t="shared" si="3"/>
        <v>66011856.340000048</v>
      </c>
    </row>
    <row r="211" spans="1:14" s="275" customFormat="1" ht="61.5" customHeight="1" x14ac:dyDescent="0.2">
      <c r="A211" s="464">
        <v>44764</v>
      </c>
      <c r="B211" s="252" t="s">
        <v>17854</v>
      </c>
      <c r="C211" s="193" t="s">
        <v>17858</v>
      </c>
      <c r="D211" s="266"/>
      <c r="E211" s="42">
        <v>706804.16</v>
      </c>
      <c r="F211" s="494">
        <f t="shared" si="3"/>
        <v>65305052.180000052</v>
      </c>
    </row>
    <row r="212" spans="1:14" s="275" customFormat="1" ht="42.75" customHeight="1" x14ac:dyDescent="0.2">
      <c r="A212" s="464">
        <v>44764</v>
      </c>
      <c r="B212" s="252" t="s">
        <v>17855</v>
      </c>
      <c r="C212" s="193" t="s">
        <v>17859</v>
      </c>
      <c r="D212" s="266"/>
      <c r="E212" s="42">
        <v>239203</v>
      </c>
      <c r="F212" s="494">
        <f t="shared" si="3"/>
        <v>65065849.180000052</v>
      </c>
      <c r="N212" s="275" t="s">
        <v>37</v>
      </c>
    </row>
    <row r="213" spans="1:14" s="275" customFormat="1" ht="51" customHeight="1" x14ac:dyDescent="0.2">
      <c r="A213" s="464">
        <v>44764</v>
      </c>
      <c r="B213" s="252" t="s">
        <v>17856</v>
      </c>
      <c r="C213" s="193" t="s">
        <v>17860</v>
      </c>
      <c r="D213" s="266"/>
      <c r="E213" s="42">
        <v>186000</v>
      </c>
      <c r="F213" s="494">
        <f t="shared" si="3"/>
        <v>64879849.180000052</v>
      </c>
    </row>
    <row r="214" spans="1:14" s="275" customFormat="1" ht="50.25" customHeight="1" x14ac:dyDescent="0.2">
      <c r="A214" s="464">
        <v>44764</v>
      </c>
      <c r="B214" s="252" t="s">
        <v>17852</v>
      </c>
      <c r="C214" s="193" t="s">
        <v>17861</v>
      </c>
      <c r="D214" s="266"/>
      <c r="E214" s="42">
        <v>105687.5</v>
      </c>
      <c r="F214" s="494">
        <f t="shared" si="3"/>
        <v>64774161.680000052</v>
      </c>
    </row>
    <row r="215" spans="1:14" s="275" customFormat="1" ht="37.5" customHeight="1" x14ac:dyDescent="0.2">
      <c r="A215" s="244">
        <v>44767</v>
      </c>
      <c r="B215" s="5" t="s">
        <v>17878</v>
      </c>
      <c r="C215" s="1166" t="s">
        <v>17879</v>
      </c>
      <c r="D215" s="266"/>
      <c r="E215" s="42">
        <v>70000</v>
      </c>
      <c r="F215" s="494">
        <f t="shared" si="3"/>
        <v>64704161.680000052</v>
      </c>
    </row>
    <row r="216" spans="1:14" s="275" customFormat="1" ht="33.75" customHeight="1" x14ac:dyDescent="0.2">
      <c r="A216" s="464">
        <v>44768</v>
      </c>
      <c r="B216" s="252" t="s">
        <v>17883</v>
      </c>
      <c r="C216" s="193" t="s">
        <v>41</v>
      </c>
      <c r="D216" s="266"/>
      <c r="E216" s="42">
        <v>0</v>
      </c>
      <c r="F216" s="494">
        <f t="shared" si="3"/>
        <v>64704161.680000052</v>
      </c>
    </row>
    <row r="217" spans="1:14" s="275" customFormat="1" ht="48" customHeight="1" x14ac:dyDescent="0.2">
      <c r="A217" s="464">
        <v>44768</v>
      </c>
      <c r="B217" s="252" t="s">
        <v>17881</v>
      </c>
      <c r="C217" s="193" t="s">
        <v>17884</v>
      </c>
      <c r="D217" s="266"/>
      <c r="E217" s="42">
        <v>118370</v>
      </c>
      <c r="F217" s="494">
        <f t="shared" si="3"/>
        <v>64585791.680000052</v>
      </c>
    </row>
    <row r="218" spans="1:14" s="275" customFormat="1" ht="51.75" customHeight="1" x14ac:dyDescent="0.2">
      <c r="A218" s="464">
        <v>44768</v>
      </c>
      <c r="B218" s="252" t="s">
        <v>17882</v>
      </c>
      <c r="C218" s="193" t="s">
        <v>17885</v>
      </c>
      <c r="D218" s="266"/>
      <c r="E218" s="42">
        <v>725182.5</v>
      </c>
      <c r="F218" s="494">
        <f t="shared" si="3"/>
        <v>63860609.180000052</v>
      </c>
    </row>
    <row r="219" spans="1:14" s="275" customFormat="1" ht="51" customHeight="1" x14ac:dyDescent="0.2">
      <c r="A219" s="464">
        <v>44769</v>
      </c>
      <c r="B219" s="252" t="s">
        <v>17893</v>
      </c>
      <c r="C219" s="193" t="s">
        <v>17895</v>
      </c>
      <c r="D219" s="266"/>
      <c r="E219" s="42">
        <v>668899.06999999995</v>
      </c>
      <c r="F219" s="494">
        <f t="shared" si="3"/>
        <v>63191710.110000052</v>
      </c>
    </row>
    <row r="220" spans="1:14" s="275" customFormat="1" ht="40.5" customHeight="1" x14ac:dyDescent="0.2">
      <c r="A220" s="464">
        <v>44769</v>
      </c>
      <c r="B220" s="252" t="s">
        <v>17894</v>
      </c>
      <c r="C220" s="193" t="s">
        <v>17896</v>
      </c>
      <c r="D220" s="266"/>
      <c r="E220" s="42">
        <v>286840.36</v>
      </c>
      <c r="F220" s="494">
        <f t="shared" si="3"/>
        <v>62904869.750000052</v>
      </c>
    </row>
    <row r="221" spans="1:14" s="275" customFormat="1" ht="48.75" customHeight="1" x14ac:dyDescent="0.2">
      <c r="A221" s="464">
        <v>44770</v>
      </c>
      <c r="B221" s="252" t="s">
        <v>17909</v>
      </c>
      <c r="C221" s="193" t="s">
        <v>17910</v>
      </c>
      <c r="D221" s="266"/>
      <c r="E221" s="42">
        <v>126825</v>
      </c>
      <c r="F221" s="494">
        <f t="shared" ref="F221:F223" si="4">F220-E221</f>
        <v>62778044.750000052</v>
      </c>
    </row>
    <row r="222" spans="1:14" s="275" customFormat="1" ht="62.25" customHeight="1" x14ac:dyDescent="0.2">
      <c r="A222" s="887">
        <v>44771</v>
      </c>
      <c r="B222" s="212" t="s">
        <v>17955</v>
      </c>
      <c r="C222" s="457" t="s">
        <v>17959</v>
      </c>
      <c r="D222" s="454"/>
      <c r="E222" s="42">
        <v>200000</v>
      </c>
      <c r="F222" s="567">
        <f t="shared" si="4"/>
        <v>62578044.750000052</v>
      </c>
    </row>
    <row r="223" spans="1:14" s="275" customFormat="1" ht="45" customHeight="1" x14ac:dyDescent="0.2">
      <c r="A223" s="758">
        <v>44771</v>
      </c>
      <c r="B223" s="30" t="s">
        <v>17956</v>
      </c>
      <c r="C223" s="214" t="s">
        <v>17958</v>
      </c>
      <c r="D223" s="266"/>
      <c r="E223" s="280">
        <v>3740500</v>
      </c>
      <c r="F223" s="494">
        <f t="shared" si="4"/>
        <v>58837544.750000052</v>
      </c>
    </row>
    <row r="224" spans="1:14" s="275" customFormat="1" ht="15" customHeight="1" x14ac:dyDescent="0.2">
      <c r="A224" s="871"/>
      <c r="B224" s="1057"/>
      <c r="C224" s="698"/>
      <c r="D224" s="284"/>
      <c r="E224" s="32"/>
      <c r="F224" s="112"/>
    </row>
    <row r="225" spans="1:6" s="275" customFormat="1" ht="15" customHeight="1" x14ac:dyDescent="0.2">
      <c r="A225" s="871"/>
      <c r="B225" s="1057"/>
      <c r="C225" s="698"/>
      <c r="D225" s="284"/>
      <c r="E225" s="32"/>
      <c r="F225" s="112"/>
    </row>
    <row r="226" spans="1:6" s="275" customFormat="1" ht="15" customHeight="1" x14ac:dyDescent="0.2">
      <c r="A226" s="871"/>
      <c r="B226" s="1057"/>
      <c r="C226" s="698"/>
      <c r="D226" s="284"/>
      <c r="E226" s="32"/>
      <c r="F226" s="112"/>
    </row>
    <row r="227" spans="1:6" s="275" customFormat="1" ht="15" customHeight="1" x14ac:dyDescent="0.2">
      <c r="A227" s="871"/>
      <c r="B227" s="1057"/>
      <c r="C227" s="698"/>
      <c r="D227" s="284"/>
      <c r="E227" s="32"/>
      <c r="F227" s="112"/>
    </row>
    <row r="228" spans="1:6" s="275" customFormat="1" ht="15" customHeight="1" x14ac:dyDescent="0.2">
      <c r="A228" s="871"/>
      <c r="B228" s="1057"/>
      <c r="C228" s="698"/>
      <c r="D228" s="284"/>
      <c r="E228" s="32"/>
      <c r="F228" s="112"/>
    </row>
    <row r="229" spans="1:6" s="275" customFormat="1" ht="15" customHeight="1" x14ac:dyDescent="0.2">
      <c r="A229" s="871"/>
      <c r="B229" s="1057"/>
      <c r="C229" s="698"/>
      <c r="D229" s="284"/>
      <c r="E229" s="32"/>
      <c r="F229" s="112"/>
    </row>
    <row r="230" spans="1:6" s="275" customFormat="1" ht="15" customHeight="1" x14ac:dyDescent="0.2">
      <c r="A230" s="871"/>
      <c r="B230" s="1057"/>
      <c r="C230" s="698"/>
      <c r="D230" s="284"/>
      <c r="E230" s="32"/>
      <c r="F230" s="112"/>
    </row>
    <row r="231" spans="1:6" s="275" customFormat="1" ht="15" customHeight="1" x14ac:dyDescent="0.2">
      <c r="A231" s="871"/>
      <c r="B231" s="1057"/>
      <c r="C231" s="698"/>
      <c r="D231" s="284"/>
      <c r="E231" s="32"/>
      <c r="F231" s="112"/>
    </row>
    <row r="232" spans="1:6" s="275" customFormat="1" ht="15" customHeight="1" x14ac:dyDescent="0.2">
      <c r="A232" s="871"/>
      <c r="B232" s="1057"/>
      <c r="C232" s="698"/>
      <c r="D232" s="284"/>
      <c r="E232" s="32"/>
      <c r="F232" s="112"/>
    </row>
    <row r="233" spans="1:6" s="275" customFormat="1" ht="15" customHeight="1" x14ac:dyDescent="0.2">
      <c r="A233" s="871"/>
      <c r="B233" s="1057"/>
      <c r="C233" s="698"/>
      <c r="D233" s="284"/>
      <c r="E233" s="32"/>
      <c r="F233" s="112"/>
    </row>
    <row r="234" spans="1:6" s="275" customFormat="1" ht="15" customHeight="1" x14ac:dyDescent="0.2">
      <c r="A234" s="871"/>
      <c r="B234" s="1057"/>
      <c r="C234" s="698"/>
      <c r="D234" s="284"/>
      <c r="E234" s="32"/>
      <c r="F234" s="112"/>
    </row>
    <row r="235" spans="1:6" s="275" customFormat="1" ht="15" customHeight="1" x14ac:dyDescent="0.2">
      <c r="A235" s="871"/>
      <c r="B235" s="1057"/>
      <c r="C235" s="698"/>
      <c r="D235" s="284"/>
      <c r="E235" s="32"/>
      <c r="F235" s="112"/>
    </row>
    <row r="236" spans="1:6" s="275" customFormat="1" ht="15" customHeight="1" x14ac:dyDescent="0.2">
      <c r="A236" s="871"/>
      <c r="B236" s="1057"/>
      <c r="C236" s="698"/>
      <c r="D236" s="284"/>
      <c r="E236" s="32"/>
      <c r="F236" s="112"/>
    </row>
    <row r="237" spans="1:6" s="275" customFormat="1" ht="15" customHeight="1" x14ac:dyDescent="0.2">
      <c r="A237" s="871"/>
      <c r="B237" s="1057"/>
      <c r="C237" s="698"/>
      <c r="D237" s="284"/>
      <c r="E237" s="32"/>
      <c r="F237" s="112"/>
    </row>
    <row r="238" spans="1:6" s="275" customFormat="1" ht="15" customHeight="1" x14ac:dyDescent="0.2">
      <c r="A238" s="871"/>
      <c r="B238" s="1057"/>
      <c r="C238" s="698"/>
      <c r="D238" s="284"/>
      <c r="E238" s="32"/>
      <c r="F238" s="112"/>
    </row>
    <row r="239" spans="1:6" s="275" customFormat="1" ht="15" customHeight="1" x14ac:dyDescent="0.2">
      <c r="A239" s="871"/>
      <c r="B239" s="1057"/>
      <c r="C239" s="698"/>
      <c r="D239" s="284"/>
      <c r="E239" s="32"/>
      <c r="F239" s="112"/>
    </row>
    <row r="240" spans="1:6" s="275" customFormat="1" ht="15" customHeight="1" x14ac:dyDescent="0.2">
      <c r="A240" s="871"/>
      <c r="B240" s="1057"/>
      <c r="C240" s="698"/>
      <c r="D240" s="284"/>
      <c r="E240" s="32"/>
      <c r="F240" s="112"/>
    </row>
    <row r="241" spans="1:60" s="275" customFormat="1" ht="15" customHeight="1" x14ac:dyDescent="0.2">
      <c r="A241" s="871"/>
      <c r="B241" s="1057"/>
      <c r="C241" s="698"/>
      <c r="D241" s="284"/>
      <c r="E241" s="32"/>
      <c r="F241" s="112"/>
    </row>
    <row r="242" spans="1:60" s="275" customFormat="1" ht="15" customHeight="1" x14ac:dyDescent="0.2">
      <c r="A242" s="871"/>
      <c r="B242" s="1057"/>
      <c r="C242" s="698"/>
      <c r="D242" s="284"/>
      <c r="E242" s="32"/>
      <c r="F242" s="112"/>
    </row>
    <row r="243" spans="1:60" s="275" customFormat="1" ht="15" customHeight="1" x14ac:dyDescent="0.2">
      <c r="A243" s="871"/>
      <c r="B243" s="1057"/>
      <c r="C243" s="698"/>
      <c r="D243" s="284"/>
      <c r="E243" s="32"/>
      <c r="F243" s="112"/>
    </row>
    <row r="244" spans="1:60" s="275" customFormat="1" ht="15" customHeight="1" x14ac:dyDescent="0.2">
      <c r="A244" s="871"/>
      <c r="B244" s="1057"/>
      <c r="C244" s="698"/>
      <c r="D244" s="284"/>
      <c r="E244" s="32"/>
      <c r="F244" s="112"/>
    </row>
    <row r="245" spans="1:60" s="275" customFormat="1" ht="15" customHeight="1" x14ac:dyDescent="0.2">
      <c r="A245" s="871"/>
      <c r="B245" s="1057"/>
      <c r="C245" s="698"/>
      <c r="D245" s="284"/>
      <c r="E245" s="32"/>
      <c r="F245" s="112"/>
    </row>
    <row r="246" spans="1:60" s="275" customFormat="1" ht="15" customHeight="1" x14ac:dyDescent="0.2">
      <c r="A246" s="871"/>
      <c r="B246" s="1057"/>
      <c r="C246" s="698"/>
      <c r="D246" s="284"/>
      <c r="E246" s="32"/>
      <c r="F246" s="112"/>
    </row>
    <row r="247" spans="1:60" s="275" customFormat="1" ht="15" customHeight="1" x14ac:dyDescent="0.2">
      <c r="A247" s="871"/>
      <c r="B247" s="1057"/>
      <c r="C247" s="698"/>
      <c r="D247" s="284"/>
      <c r="E247" s="32"/>
      <c r="F247" s="112"/>
    </row>
    <row r="248" spans="1:60" s="275" customFormat="1" ht="15" customHeight="1" x14ac:dyDescent="0.2">
      <c r="A248" s="871"/>
      <c r="B248" s="1057"/>
      <c r="C248" s="698"/>
      <c r="D248" s="284"/>
      <c r="E248" s="32"/>
      <c r="F248" s="112"/>
    </row>
    <row r="249" spans="1:60" s="275" customFormat="1" ht="15" customHeight="1" x14ac:dyDescent="0.2">
      <c r="A249" s="871"/>
      <c r="B249" s="1057"/>
      <c r="C249" s="698"/>
      <c r="D249" s="284"/>
      <c r="E249" s="32"/>
      <c r="F249" s="112"/>
    </row>
    <row r="250" spans="1:60" s="275" customFormat="1" ht="15" customHeight="1" x14ac:dyDescent="0.2">
      <c r="A250" s="871"/>
      <c r="B250" s="1057"/>
      <c r="C250" s="698"/>
      <c r="D250" s="284"/>
      <c r="E250" s="32"/>
      <c r="F250" s="112"/>
    </row>
    <row r="251" spans="1:60" s="275" customFormat="1" ht="15" customHeight="1" x14ac:dyDescent="0.2">
      <c r="A251" s="871"/>
      <c r="B251" s="1057"/>
      <c r="C251" s="698"/>
      <c r="D251" s="284"/>
      <c r="E251" s="32"/>
      <c r="F251" s="112"/>
    </row>
    <row r="252" spans="1:60" s="275" customFormat="1" ht="15" customHeight="1" x14ac:dyDescent="0.2">
      <c r="A252" s="871"/>
      <c r="B252" s="1057"/>
      <c r="C252" s="698"/>
      <c r="D252" s="284"/>
      <c r="E252" s="32"/>
      <c r="F252" s="112"/>
    </row>
    <row r="253" spans="1:60" s="275" customFormat="1" ht="15" customHeight="1" x14ac:dyDescent="0.2">
      <c r="A253" s="871"/>
      <c r="B253" s="1057"/>
      <c r="C253" s="698"/>
      <c r="D253" s="284"/>
      <c r="E253" s="32"/>
      <c r="F253" s="112"/>
    </row>
    <row r="254" spans="1:60" s="141" customFormat="1" ht="15" customHeight="1" x14ac:dyDescent="0.25">
      <c r="A254" s="1171" t="s">
        <v>0</v>
      </c>
      <c r="B254" s="1171"/>
      <c r="C254" s="1171"/>
      <c r="D254" s="1171"/>
      <c r="E254" s="1171"/>
      <c r="F254" s="1171"/>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6"/>
      <c r="AD254" s="276"/>
      <c r="AE254" s="276"/>
      <c r="AF254" s="276"/>
      <c r="AG254" s="276"/>
      <c r="AH254" s="276"/>
      <c r="AI254" s="276"/>
      <c r="AJ254" s="276"/>
      <c r="AK254" s="276"/>
      <c r="AL254" s="276"/>
      <c r="AM254" s="276"/>
      <c r="AN254" s="276"/>
      <c r="AO254" s="276"/>
      <c r="AP254" s="276"/>
      <c r="AQ254" s="276"/>
      <c r="AR254" s="276"/>
      <c r="AS254" s="276"/>
      <c r="AT254" s="276"/>
      <c r="AU254" s="276"/>
      <c r="AV254" s="276"/>
      <c r="AW254" s="276"/>
      <c r="AX254" s="276"/>
      <c r="AY254" s="276"/>
      <c r="AZ254" s="276"/>
      <c r="BA254" s="276"/>
      <c r="BB254" s="276"/>
      <c r="BC254" s="276"/>
      <c r="BD254" s="276"/>
      <c r="BE254" s="276"/>
      <c r="BF254" s="276"/>
      <c r="BG254" s="276"/>
      <c r="BH254" s="276"/>
    </row>
    <row r="255" spans="1:60" s="141" customFormat="1" ht="15" customHeight="1" x14ac:dyDescent="0.25">
      <c r="A255" s="1171" t="s">
        <v>1</v>
      </c>
      <c r="B255" s="1171"/>
      <c r="C255" s="1171"/>
      <c r="D255" s="1171"/>
      <c r="E255" s="1171"/>
      <c r="F255" s="1171"/>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c r="AD255" s="276"/>
      <c r="AE255" s="276"/>
      <c r="AF255" s="276"/>
      <c r="AG255" s="276"/>
      <c r="AH255" s="276"/>
      <c r="AI255" s="276"/>
      <c r="AJ255" s="276"/>
      <c r="AK255" s="276"/>
      <c r="AL255" s="276"/>
      <c r="AM255" s="276"/>
      <c r="AN255" s="276"/>
      <c r="AO255" s="276"/>
      <c r="AP255" s="276"/>
      <c r="AQ255" s="276"/>
      <c r="AR255" s="276"/>
      <c r="AS255" s="276"/>
      <c r="AT255" s="276"/>
      <c r="AU255" s="276"/>
      <c r="AV255" s="276"/>
      <c r="AW255" s="276"/>
      <c r="AX255" s="276"/>
      <c r="AY255" s="276"/>
      <c r="AZ255" s="276"/>
      <c r="BA255" s="276"/>
      <c r="BB255" s="276"/>
      <c r="BC255" s="276"/>
      <c r="BD255" s="276"/>
      <c r="BE255" s="276"/>
      <c r="BF255" s="276"/>
      <c r="BG255" s="276"/>
      <c r="BH255" s="276"/>
    </row>
    <row r="256" spans="1:60" s="141" customFormat="1" ht="15" customHeight="1" x14ac:dyDescent="0.25">
      <c r="A256" s="1173" t="s">
        <v>17427</v>
      </c>
      <c r="B256" s="1173"/>
      <c r="C256" s="1173"/>
      <c r="D256" s="1173"/>
      <c r="E256" s="1173"/>
      <c r="F256" s="1173"/>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76"/>
      <c r="AE256" s="276"/>
      <c r="AF256" s="276"/>
      <c r="AG256" s="276"/>
      <c r="AH256" s="276"/>
      <c r="AI256" s="276"/>
      <c r="AJ256" s="276"/>
      <c r="AK256" s="276"/>
      <c r="AL256" s="276"/>
      <c r="AM256" s="276"/>
      <c r="AN256" s="276"/>
      <c r="AO256" s="276"/>
      <c r="AP256" s="276"/>
      <c r="AQ256" s="276"/>
      <c r="AR256" s="276"/>
      <c r="AS256" s="276"/>
      <c r="AT256" s="276"/>
      <c r="AU256" s="276"/>
      <c r="AV256" s="276"/>
      <c r="AW256" s="276"/>
      <c r="AX256" s="276"/>
      <c r="AY256" s="276"/>
      <c r="AZ256" s="276"/>
      <c r="BA256" s="276"/>
      <c r="BB256" s="276"/>
      <c r="BC256" s="276"/>
      <c r="BD256" s="276"/>
      <c r="BE256" s="276"/>
      <c r="BF256" s="276"/>
      <c r="BG256" s="276"/>
      <c r="BH256" s="276"/>
    </row>
    <row r="257" spans="1:60" s="141" customFormat="1" ht="15" customHeight="1" x14ac:dyDescent="0.25">
      <c r="A257" s="1173" t="s">
        <v>2</v>
      </c>
      <c r="B257" s="1173"/>
      <c r="C257" s="1173"/>
      <c r="D257" s="1173"/>
      <c r="E257" s="1173"/>
      <c r="F257" s="1173"/>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276"/>
      <c r="AE257" s="276"/>
      <c r="AF257" s="276"/>
      <c r="AG257" s="276"/>
      <c r="AH257" s="276"/>
      <c r="AI257" s="276"/>
      <c r="AJ257" s="276"/>
      <c r="AK257" s="276"/>
      <c r="AL257" s="276"/>
      <c r="AM257" s="276"/>
      <c r="AN257" s="276"/>
      <c r="AO257" s="276"/>
      <c r="AP257" s="276"/>
      <c r="AQ257" s="276"/>
      <c r="AR257" s="276"/>
      <c r="AS257" s="276"/>
      <c r="AT257" s="276"/>
      <c r="AU257" s="276"/>
      <c r="AV257" s="276"/>
      <c r="AW257" s="276"/>
      <c r="AX257" s="276"/>
      <c r="AY257" s="276"/>
      <c r="AZ257" s="276"/>
      <c r="BA257" s="276"/>
      <c r="BB257" s="276"/>
      <c r="BC257" s="276"/>
      <c r="BD257" s="276"/>
      <c r="BE257" s="276"/>
      <c r="BF257" s="276"/>
      <c r="BG257" s="276"/>
      <c r="BH257" s="276"/>
    </row>
    <row r="258" spans="1:60" s="141" customFormat="1" ht="15" customHeight="1" x14ac:dyDescent="0.25">
      <c r="A258" s="626"/>
      <c r="B258" s="627"/>
      <c r="C258" s="628"/>
      <c r="D258" s="629"/>
      <c r="E258" s="630"/>
      <c r="F258" s="631"/>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276"/>
      <c r="AF258" s="276"/>
      <c r="AG258" s="276"/>
      <c r="AH258" s="276"/>
      <c r="AI258" s="276"/>
      <c r="AJ258" s="276"/>
      <c r="AK258" s="276"/>
      <c r="AL258" s="276"/>
      <c r="AM258" s="276"/>
      <c r="AN258" s="276"/>
      <c r="AO258" s="276"/>
      <c r="AP258" s="276"/>
      <c r="AQ258" s="276"/>
      <c r="AR258" s="276"/>
      <c r="AS258" s="276"/>
      <c r="AT258" s="276"/>
      <c r="AU258" s="276"/>
      <c r="AV258" s="276"/>
      <c r="AW258" s="276"/>
      <c r="AX258" s="276"/>
      <c r="AY258" s="276"/>
      <c r="AZ258" s="276"/>
      <c r="BA258" s="276"/>
      <c r="BB258" s="276"/>
      <c r="BC258" s="276"/>
      <c r="BD258" s="276"/>
      <c r="BE258" s="276"/>
      <c r="BF258" s="276"/>
      <c r="BG258" s="276"/>
      <c r="BH258" s="276"/>
    </row>
    <row r="259" spans="1:60" s="141" customFormat="1" ht="12" customHeight="1" x14ac:dyDescent="0.2">
      <c r="A259" s="1315" t="s">
        <v>15</v>
      </c>
      <c r="B259" s="1316"/>
      <c r="C259" s="1316"/>
      <c r="D259" s="1316"/>
      <c r="E259" s="1316"/>
      <c r="F259" s="1317"/>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276"/>
      <c r="AE259" s="276"/>
      <c r="AF259" s="276"/>
      <c r="AG259" s="276"/>
      <c r="AH259" s="276"/>
      <c r="AI259" s="276"/>
      <c r="AJ259" s="276"/>
      <c r="AK259" s="276"/>
      <c r="AL259" s="276"/>
      <c r="AM259" s="276"/>
      <c r="AN259" s="276"/>
      <c r="AO259" s="276"/>
      <c r="AP259" s="276"/>
      <c r="AQ259" s="276"/>
      <c r="AR259" s="276"/>
      <c r="AS259" s="276"/>
      <c r="AT259" s="276"/>
      <c r="AU259" s="276"/>
      <c r="AV259" s="276"/>
      <c r="AW259" s="276"/>
      <c r="AX259" s="276"/>
      <c r="AY259" s="276"/>
      <c r="AZ259" s="276"/>
      <c r="BA259" s="276"/>
      <c r="BB259" s="276"/>
      <c r="BC259" s="276"/>
      <c r="BD259" s="276"/>
      <c r="BE259" s="276"/>
      <c r="BF259" s="276"/>
      <c r="BG259" s="276"/>
      <c r="BH259" s="276"/>
    </row>
    <row r="260" spans="1:60" s="141" customFormat="1" ht="12" customHeight="1" x14ac:dyDescent="0.2">
      <c r="A260" s="1318"/>
      <c r="B260" s="1319"/>
      <c r="C260" s="1319"/>
      <c r="D260" s="1319"/>
      <c r="E260" s="1319"/>
      <c r="F260" s="1320"/>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76"/>
      <c r="AE260" s="276"/>
      <c r="AF260" s="276"/>
      <c r="AG260" s="276"/>
      <c r="AH260" s="276"/>
      <c r="AI260" s="276"/>
      <c r="AJ260" s="276"/>
      <c r="AK260" s="276"/>
      <c r="AL260" s="276"/>
      <c r="AM260" s="276"/>
      <c r="AN260" s="276"/>
      <c r="AO260" s="276"/>
      <c r="AP260" s="276"/>
      <c r="AQ260" s="276"/>
      <c r="AR260" s="276"/>
      <c r="AS260" s="276"/>
      <c r="AT260" s="276"/>
      <c r="AU260" s="276"/>
      <c r="AV260" s="276"/>
      <c r="AW260" s="276"/>
      <c r="AX260" s="276"/>
      <c r="AY260" s="276"/>
      <c r="AZ260" s="276"/>
      <c r="BA260" s="276"/>
      <c r="BB260" s="276"/>
      <c r="BC260" s="276"/>
      <c r="BD260" s="276"/>
      <c r="BE260" s="276"/>
      <c r="BF260" s="276"/>
      <c r="BG260" s="276"/>
      <c r="BH260" s="276"/>
    </row>
    <row r="261" spans="1:60" s="141" customFormat="1" ht="15" customHeight="1" x14ac:dyDescent="0.2">
      <c r="A261" s="1314" t="s">
        <v>4</v>
      </c>
      <c r="B261" s="1314"/>
      <c r="C261" s="1314"/>
      <c r="D261" s="1314"/>
      <c r="E261" s="1314"/>
      <c r="F261" s="1041">
        <v>398351181.57999998</v>
      </c>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76"/>
      <c r="AE261" s="276"/>
      <c r="AF261" s="276"/>
      <c r="AG261" s="276"/>
      <c r="AH261" s="276"/>
      <c r="AI261" s="276"/>
      <c r="AJ261" s="276"/>
      <c r="AK261" s="276"/>
      <c r="AL261" s="276"/>
      <c r="AM261" s="276"/>
      <c r="AN261" s="276"/>
      <c r="AO261" s="276"/>
      <c r="AP261" s="276"/>
      <c r="AQ261" s="276"/>
      <c r="AR261" s="276"/>
      <c r="AS261" s="276"/>
      <c r="AT261" s="276"/>
      <c r="AU261" s="276"/>
      <c r="AV261" s="276"/>
      <c r="AW261" s="276"/>
      <c r="AX261" s="276"/>
      <c r="AY261" s="276"/>
      <c r="AZ261" s="276"/>
      <c r="BA261" s="276"/>
      <c r="BB261" s="276"/>
      <c r="BC261" s="276"/>
      <c r="BD261" s="276"/>
      <c r="BE261" s="276"/>
      <c r="BF261" s="276"/>
      <c r="BG261" s="276"/>
      <c r="BH261" s="276"/>
    </row>
    <row r="262" spans="1:60" s="141" customFormat="1" ht="15" customHeight="1" x14ac:dyDescent="0.2">
      <c r="A262" s="719"/>
      <c r="B262" s="714"/>
      <c r="C262" s="719"/>
      <c r="D262" s="719"/>
      <c r="E262" s="719"/>
      <c r="F262" s="720"/>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76"/>
      <c r="AE262" s="276"/>
      <c r="AF262" s="276"/>
      <c r="AG262" s="276"/>
      <c r="AH262" s="276"/>
      <c r="AI262" s="276"/>
      <c r="AJ262" s="276"/>
      <c r="AK262" s="276"/>
      <c r="AL262" s="276"/>
      <c r="AM262" s="276"/>
      <c r="AN262" s="276"/>
      <c r="AO262" s="276"/>
      <c r="AP262" s="276"/>
      <c r="AQ262" s="276"/>
      <c r="AR262" s="276"/>
      <c r="AS262" s="276"/>
      <c r="AT262" s="276"/>
      <c r="AU262" s="276"/>
      <c r="AV262" s="276"/>
      <c r="AW262" s="276"/>
      <c r="AX262" s="276"/>
      <c r="AY262" s="276"/>
      <c r="AZ262" s="276"/>
      <c r="BA262" s="276"/>
      <c r="BB262" s="276"/>
      <c r="BC262" s="276"/>
      <c r="BD262" s="276"/>
      <c r="BE262" s="276"/>
      <c r="BF262" s="276"/>
      <c r="BG262" s="276"/>
      <c r="BH262" s="276"/>
    </row>
    <row r="263" spans="1:60" s="141" customFormat="1" ht="15" customHeight="1" x14ac:dyDescent="0.2">
      <c r="A263" s="1136" t="s">
        <v>5</v>
      </c>
      <c r="B263" s="1136" t="s">
        <v>6</v>
      </c>
      <c r="C263" s="1136" t="s">
        <v>22</v>
      </c>
      <c r="D263" s="1136" t="s">
        <v>8</v>
      </c>
      <c r="E263" s="1136" t="s">
        <v>9</v>
      </c>
      <c r="F263" s="1136" t="s">
        <v>6181</v>
      </c>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76"/>
      <c r="AE263" s="276"/>
      <c r="AF263" s="276"/>
      <c r="AG263" s="276"/>
      <c r="AH263" s="276"/>
      <c r="AI263" s="276"/>
      <c r="AJ263" s="276"/>
      <c r="AK263" s="276"/>
      <c r="AL263" s="276"/>
      <c r="AM263" s="276"/>
      <c r="AN263" s="276"/>
      <c r="AO263" s="276"/>
      <c r="AP263" s="276"/>
      <c r="AQ263" s="276"/>
      <c r="AR263" s="276"/>
      <c r="AS263" s="276"/>
      <c r="AT263" s="276"/>
      <c r="AU263" s="276"/>
      <c r="AV263" s="276"/>
      <c r="AW263" s="276"/>
      <c r="AX263" s="276"/>
      <c r="AY263" s="276"/>
      <c r="AZ263" s="276"/>
      <c r="BA263" s="276"/>
      <c r="BB263" s="276"/>
      <c r="BC263" s="276"/>
      <c r="BD263" s="276"/>
      <c r="BE263" s="276"/>
      <c r="BF263" s="276"/>
      <c r="BG263" s="276"/>
      <c r="BH263" s="276"/>
    </row>
    <row r="264" spans="1:60" s="141" customFormat="1" ht="15" customHeight="1" x14ac:dyDescent="0.2">
      <c r="A264" s="640"/>
      <c r="B264" s="4"/>
      <c r="C264" s="641" t="s">
        <v>16</v>
      </c>
      <c r="D264" s="723"/>
      <c r="E264" s="723"/>
      <c r="F264" s="724">
        <f>F261-E264</f>
        <v>398351181.57999998</v>
      </c>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76"/>
      <c r="AE264" s="276"/>
      <c r="AF264" s="276"/>
      <c r="AG264" s="276"/>
      <c r="AH264" s="276"/>
      <c r="AI264" s="276"/>
      <c r="AJ264" s="276"/>
      <c r="AK264" s="276"/>
      <c r="AL264" s="276"/>
      <c r="AM264" s="276"/>
      <c r="AN264" s="276"/>
      <c r="AO264" s="276"/>
      <c r="AP264" s="276"/>
      <c r="AQ264" s="276"/>
      <c r="AR264" s="276"/>
      <c r="AS264" s="276"/>
      <c r="AT264" s="276"/>
      <c r="AU264" s="276"/>
      <c r="AV264" s="276"/>
      <c r="AW264" s="276"/>
      <c r="AX264" s="276"/>
      <c r="AY264" s="276"/>
      <c r="AZ264" s="276"/>
      <c r="BA264" s="276"/>
      <c r="BB264" s="276"/>
      <c r="BC264" s="276"/>
      <c r="BD264" s="276"/>
      <c r="BE264" s="276"/>
      <c r="BF264" s="276"/>
      <c r="BG264" s="276"/>
      <c r="BH264" s="276"/>
    </row>
    <row r="265" spans="1:60" s="141" customFormat="1" ht="15" customHeight="1" x14ac:dyDescent="0.2">
      <c r="A265" s="640"/>
      <c r="B265" s="4"/>
      <c r="C265" s="641" t="s">
        <v>387</v>
      </c>
      <c r="D265" s="723"/>
      <c r="E265" s="153"/>
      <c r="F265" s="724">
        <f>F264+D265</f>
        <v>398351181.57999998</v>
      </c>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76"/>
      <c r="AE265" s="276"/>
      <c r="AF265" s="276"/>
      <c r="AG265" s="276"/>
      <c r="AH265" s="276"/>
      <c r="AI265" s="276"/>
      <c r="AJ265" s="276"/>
      <c r="AK265" s="276"/>
      <c r="AL265" s="276"/>
      <c r="AM265" s="276"/>
      <c r="AN265" s="276"/>
      <c r="AO265" s="276"/>
      <c r="AP265" s="276"/>
      <c r="AQ265" s="276"/>
      <c r="AR265" s="276"/>
      <c r="AS265" s="276"/>
      <c r="AT265" s="276"/>
      <c r="AU265" s="276"/>
      <c r="AV265" s="276"/>
      <c r="AW265" s="276"/>
      <c r="AX265" s="276"/>
      <c r="AY265" s="276"/>
      <c r="AZ265" s="276"/>
      <c r="BA265" s="276"/>
      <c r="BB265" s="276"/>
      <c r="BC265" s="276"/>
      <c r="BD265" s="276"/>
      <c r="BE265" s="276"/>
      <c r="BF265" s="276"/>
      <c r="BG265" s="276"/>
      <c r="BH265" s="276"/>
    </row>
    <row r="266" spans="1:60" s="141" customFormat="1" ht="15" customHeight="1" x14ac:dyDescent="0.2">
      <c r="A266" s="640"/>
      <c r="B266" s="4"/>
      <c r="C266" s="641" t="s">
        <v>1759</v>
      </c>
      <c r="D266" s="723"/>
      <c r="E266" s="153"/>
      <c r="F266" s="724">
        <f>F265</f>
        <v>398351181.57999998</v>
      </c>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76"/>
      <c r="AE266" s="276"/>
      <c r="AF266" s="276"/>
      <c r="AG266" s="276"/>
      <c r="AH266" s="276"/>
      <c r="AI266" s="276"/>
      <c r="AJ266" s="276"/>
      <c r="AK266" s="276"/>
      <c r="AL266" s="276"/>
      <c r="AM266" s="276"/>
      <c r="AN266" s="276"/>
      <c r="AO266" s="276"/>
      <c r="AP266" s="276"/>
      <c r="AQ266" s="276"/>
      <c r="AR266" s="276"/>
      <c r="AS266" s="276"/>
      <c r="AT266" s="276"/>
      <c r="AU266" s="276"/>
      <c r="AV266" s="276"/>
      <c r="AW266" s="276"/>
      <c r="AX266" s="276"/>
      <c r="AY266" s="276"/>
      <c r="AZ266" s="276"/>
      <c r="BA266" s="276"/>
      <c r="BB266" s="276"/>
      <c r="BC266" s="276"/>
      <c r="BD266" s="276"/>
      <c r="BE266" s="276"/>
      <c r="BF266" s="276"/>
      <c r="BG266" s="276"/>
      <c r="BH266" s="276"/>
    </row>
    <row r="267" spans="1:60" s="141" customFormat="1" ht="15" customHeight="1" x14ac:dyDescent="0.2">
      <c r="A267" s="644"/>
      <c r="B267" s="708"/>
      <c r="C267" s="641" t="s">
        <v>34</v>
      </c>
      <c r="D267" s="723">
        <v>8962672.3200000003</v>
      </c>
      <c r="E267" s="723"/>
      <c r="F267" s="724">
        <f>F266+D267</f>
        <v>407313853.89999998</v>
      </c>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76"/>
      <c r="AE267" s="276"/>
      <c r="AF267" s="276"/>
      <c r="AG267" s="276"/>
      <c r="AH267" s="276"/>
      <c r="AI267" s="276"/>
      <c r="AJ267" s="276"/>
      <c r="AK267" s="276"/>
      <c r="AL267" s="276"/>
      <c r="AM267" s="276"/>
      <c r="AN267" s="276"/>
      <c r="AO267" s="276"/>
      <c r="AP267" s="276"/>
      <c r="AQ267" s="276"/>
      <c r="AR267" s="276"/>
      <c r="AS267" s="276"/>
      <c r="AT267" s="276"/>
      <c r="AU267" s="276"/>
      <c r="AV267" s="276"/>
      <c r="AW267" s="276"/>
      <c r="AX267" s="276"/>
      <c r="AY267" s="276"/>
      <c r="AZ267" s="276"/>
      <c r="BA267" s="276"/>
      <c r="BB267" s="276"/>
      <c r="BC267" s="276"/>
      <c r="BD267" s="276"/>
      <c r="BE267" s="276"/>
      <c r="BF267" s="276"/>
      <c r="BG267" s="276"/>
      <c r="BH267" s="276"/>
    </row>
    <row r="268" spans="1:60" s="141" customFormat="1" ht="15" customHeight="1" x14ac:dyDescent="0.2">
      <c r="A268" s="644"/>
      <c r="B268" s="708"/>
      <c r="C268" s="641" t="s">
        <v>16</v>
      </c>
      <c r="D268" s="645"/>
      <c r="E268" s="789"/>
      <c r="F268" s="724">
        <f>F267-E268</f>
        <v>407313853.89999998</v>
      </c>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76"/>
      <c r="AE268" s="276"/>
      <c r="AF268" s="276"/>
      <c r="AG268" s="276"/>
      <c r="AH268" s="276"/>
      <c r="AI268" s="276"/>
      <c r="AJ268" s="276"/>
      <c r="AK268" s="276"/>
      <c r="AL268" s="276"/>
      <c r="AM268" s="276"/>
      <c r="AN268" s="276"/>
      <c r="AO268" s="276"/>
      <c r="AP268" s="276"/>
      <c r="AQ268" s="276"/>
      <c r="AR268" s="276"/>
      <c r="AS268" s="276"/>
      <c r="AT268" s="276"/>
      <c r="AU268" s="276"/>
      <c r="AV268" s="276"/>
      <c r="AW268" s="276"/>
      <c r="AX268" s="276"/>
      <c r="AY268" s="276"/>
      <c r="AZ268" s="276"/>
      <c r="BA268" s="276"/>
      <c r="BB268" s="276"/>
      <c r="BC268" s="276"/>
      <c r="BD268" s="276"/>
      <c r="BE268" s="276"/>
      <c r="BF268" s="276"/>
      <c r="BG268" s="276"/>
      <c r="BH268" s="276"/>
    </row>
    <row r="269" spans="1:60" s="141" customFormat="1" ht="15" customHeight="1" x14ac:dyDescent="0.2">
      <c r="A269" s="654"/>
      <c r="B269" s="708"/>
      <c r="C269" s="657" t="s">
        <v>1090</v>
      </c>
      <c r="D269" s="128"/>
      <c r="E269" s="153">
        <v>76801.789999999994</v>
      </c>
      <c r="F269" s="724">
        <f>F268-E269</f>
        <v>407237052.10999995</v>
      </c>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76"/>
      <c r="AE269" s="276"/>
      <c r="AF269" s="276"/>
      <c r="AG269" s="276"/>
      <c r="AH269" s="276"/>
      <c r="AI269" s="276"/>
      <c r="AJ269" s="276"/>
      <c r="AK269" s="276"/>
      <c r="AL269" s="276"/>
      <c r="AM269" s="276"/>
      <c r="AN269" s="276"/>
      <c r="AO269" s="276"/>
      <c r="AP269" s="276"/>
      <c r="AQ269" s="276"/>
      <c r="AR269" s="276"/>
      <c r="AS269" s="276"/>
      <c r="AT269" s="276"/>
      <c r="AU269" s="276"/>
      <c r="AV269" s="276"/>
      <c r="AW269" s="276"/>
      <c r="AX269" s="276"/>
      <c r="AY269" s="276"/>
      <c r="AZ269" s="276"/>
      <c r="BA269" s="276"/>
      <c r="BB269" s="276"/>
      <c r="BC269" s="276"/>
      <c r="BD269" s="276"/>
      <c r="BE269" s="276"/>
      <c r="BF269" s="276"/>
      <c r="BG269" s="276"/>
      <c r="BH269" s="276"/>
    </row>
    <row r="270" spans="1:60" s="141" customFormat="1" ht="15" customHeight="1" x14ac:dyDescent="0.2">
      <c r="A270" s="654"/>
      <c r="B270" s="708"/>
      <c r="C270" s="657" t="s">
        <v>17430</v>
      </c>
      <c r="D270" s="128"/>
      <c r="E270" s="153">
        <v>45360</v>
      </c>
      <c r="F270" s="724">
        <f>F269-E270</f>
        <v>407191692.10999995</v>
      </c>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76"/>
      <c r="AE270" s="276"/>
      <c r="AF270" s="276"/>
      <c r="AG270" s="276"/>
      <c r="AH270" s="276"/>
      <c r="AI270" s="276"/>
      <c r="AJ270" s="276"/>
      <c r="AK270" s="276"/>
      <c r="AL270" s="276"/>
      <c r="AM270" s="276"/>
      <c r="AN270" s="276"/>
      <c r="AO270" s="276"/>
      <c r="AP270" s="276"/>
      <c r="AQ270" s="276"/>
      <c r="AR270" s="276"/>
      <c r="AS270" s="276"/>
      <c r="AT270" s="276"/>
      <c r="AU270" s="276"/>
      <c r="AV270" s="276"/>
      <c r="AW270" s="276"/>
      <c r="AX270" s="276"/>
      <c r="AY270" s="276"/>
      <c r="AZ270" s="276"/>
      <c r="BA270" s="276"/>
      <c r="BB270" s="276"/>
      <c r="BC270" s="276"/>
      <c r="BD270" s="276"/>
      <c r="BE270" s="276"/>
      <c r="BF270" s="276"/>
      <c r="BG270" s="276"/>
      <c r="BH270" s="276"/>
    </row>
    <row r="271" spans="1:60" s="141" customFormat="1" ht="15" customHeight="1" x14ac:dyDescent="0.2">
      <c r="A271" s="654"/>
      <c r="B271" s="708"/>
      <c r="C271" s="657" t="s">
        <v>17239</v>
      </c>
      <c r="D271" s="128"/>
      <c r="E271" s="153"/>
      <c r="F271" s="724">
        <f t="shared" ref="F271:F294" si="5">F270-E271</f>
        <v>407191692.10999995</v>
      </c>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76"/>
      <c r="AE271" s="276"/>
      <c r="AF271" s="276"/>
      <c r="AG271" s="276"/>
      <c r="AH271" s="276"/>
      <c r="AI271" s="276"/>
      <c r="AJ271" s="276"/>
      <c r="AK271" s="276"/>
      <c r="AL271" s="276"/>
      <c r="AM271" s="276"/>
      <c r="AN271" s="276"/>
      <c r="AO271" s="276"/>
      <c r="AP271" s="276"/>
      <c r="AQ271" s="276"/>
      <c r="AR271" s="276"/>
      <c r="AS271" s="276"/>
      <c r="AT271" s="276"/>
      <c r="AU271" s="276"/>
      <c r="AV271" s="276"/>
      <c r="AW271" s="276"/>
      <c r="AX271" s="276"/>
      <c r="AY271" s="276"/>
      <c r="AZ271" s="276"/>
      <c r="BA271" s="276"/>
      <c r="BB271" s="276"/>
      <c r="BC271" s="276"/>
      <c r="BD271" s="276"/>
      <c r="BE271" s="276"/>
      <c r="BF271" s="276"/>
      <c r="BG271" s="276"/>
      <c r="BH271" s="276"/>
    </row>
    <row r="272" spans="1:60" s="141" customFormat="1" ht="15" customHeight="1" x14ac:dyDescent="0.2">
      <c r="A272" s="654"/>
      <c r="B272" s="708"/>
      <c r="C272" s="656" t="s">
        <v>2479</v>
      </c>
      <c r="D272" s="128"/>
      <c r="E272" s="153">
        <v>39016.410000000003</v>
      </c>
      <c r="F272" s="724">
        <f t="shared" si="5"/>
        <v>407152675.69999993</v>
      </c>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76"/>
      <c r="AE272" s="276"/>
      <c r="AF272" s="276"/>
      <c r="AG272" s="276"/>
      <c r="AH272" s="276"/>
      <c r="AI272" s="276"/>
      <c r="AJ272" s="276"/>
      <c r="AK272" s="276"/>
      <c r="AL272" s="276"/>
      <c r="AM272" s="276"/>
      <c r="AN272" s="276"/>
      <c r="AO272" s="276"/>
      <c r="AP272" s="276"/>
      <c r="AQ272" s="276"/>
      <c r="AR272" s="276"/>
      <c r="AS272" s="276"/>
      <c r="AT272" s="276"/>
      <c r="AU272" s="276"/>
      <c r="AV272" s="276"/>
      <c r="AW272" s="276"/>
      <c r="AX272" s="276"/>
      <c r="AY272" s="276"/>
      <c r="AZ272" s="276"/>
      <c r="BA272" s="276"/>
      <c r="BB272" s="276"/>
      <c r="BC272" s="276"/>
      <c r="BD272" s="276"/>
      <c r="BE272" s="276"/>
      <c r="BF272" s="276"/>
      <c r="BG272" s="276"/>
      <c r="BH272" s="276"/>
    </row>
    <row r="273" spans="1:60" s="141" customFormat="1" ht="15" customHeight="1" x14ac:dyDescent="0.2">
      <c r="A273" s="654"/>
      <c r="B273" s="708"/>
      <c r="C273" s="657" t="s">
        <v>1083</v>
      </c>
      <c r="D273" s="128"/>
      <c r="E273" s="790">
        <v>2500</v>
      </c>
      <c r="F273" s="724">
        <f t="shared" si="5"/>
        <v>407150175.69999993</v>
      </c>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76"/>
      <c r="AE273" s="276"/>
      <c r="AF273" s="276"/>
      <c r="AG273" s="276"/>
      <c r="AH273" s="276"/>
      <c r="AI273" s="276"/>
      <c r="AJ273" s="276"/>
      <c r="AK273" s="276"/>
      <c r="AL273" s="276"/>
      <c r="AM273" s="276"/>
      <c r="AN273" s="276"/>
      <c r="AO273" s="276"/>
      <c r="AP273" s="276"/>
      <c r="AQ273" s="276"/>
      <c r="AR273" s="276"/>
      <c r="AS273" s="276"/>
      <c r="AT273" s="276"/>
      <c r="AU273" s="276"/>
      <c r="AV273" s="276"/>
      <c r="AW273" s="276"/>
      <c r="AX273" s="276"/>
      <c r="AY273" s="276"/>
      <c r="AZ273" s="276"/>
      <c r="BA273" s="276"/>
      <c r="BB273" s="276"/>
      <c r="BC273" s="276"/>
      <c r="BD273" s="276"/>
      <c r="BE273" s="276"/>
      <c r="BF273" s="276"/>
      <c r="BG273" s="276"/>
      <c r="BH273" s="276"/>
    </row>
    <row r="274" spans="1:60" s="141" customFormat="1" ht="15" customHeight="1" x14ac:dyDescent="0.2">
      <c r="A274" s="654"/>
      <c r="B274" s="708"/>
      <c r="C274" s="657" t="s">
        <v>1358</v>
      </c>
      <c r="D274" s="128"/>
      <c r="E274" s="790">
        <v>175</v>
      </c>
      <c r="F274" s="724">
        <f t="shared" si="5"/>
        <v>407150000.69999993</v>
      </c>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76"/>
      <c r="AE274" s="276"/>
      <c r="AF274" s="276"/>
      <c r="AG274" s="276"/>
      <c r="AH274" s="276"/>
      <c r="AI274" s="276"/>
      <c r="AJ274" s="276"/>
      <c r="AK274" s="276"/>
      <c r="AL274" s="276"/>
      <c r="AM274" s="276"/>
      <c r="AN274" s="276"/>
      <c r="AO274" s="276"/>
      <c r="AP274" s="276"/>
      <c r="AQ274" s="276"/>
      <c r="AR274" s="276"/>
      <c r="AS274" s="276"/>
      <c r="AT274" s="276"/>
      <c r="AU274" s="276"/>
      <c r="AV274" s="276"/>
      <c r="AW274" s="276"/>
      <c r="AX274" s="276"/>
      <c r="AY274" s="276"/>
      <c r="AZ274" s="276"/>
      <c r="BA274" s="276"/>
      <c r="BB274" s="276"/>
      <c r="BC274" s="276"/>
      <c r="BD274" s="276"/>
      <c r="BE274" s="276"/>
      <c r="BF274" s="276"/>
      <c r="BG274" s="276"/>
      <c r="BH274" s="276"/>
    </row>
    <row r="275" spans="1:60" s="141" customFormat="1" ht="51" customHeight="1" x14ac:dyDescent="0.2">
      <c r="A275" s="887">
        <v>44743</v>
      </c>
      <c r="B275" s="5" t="s">
        <v>17428</v>
      </c>
      <c r="C275" s="193" t="s">
        <v>17429</v>
      </c>
      <c r="D275" s="203"/>
      <c r="E275" s="42">
        <v>3596400</v>
      </c>
      <c r="F275" s="724">
        <f t="shared" si="5"/>
        <v>403553600.69999993</v>
      </c>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76"/>
      <c r="AE275" s="276"/>
      <c r="AF275" s="276"/>
      <c r="AG275" s="276"/>
      <c r="AH275" s="276"/>
      <c r="AI275" s="276"/>
      <c r="AJ275" s="276"/>
      <c r="AK275" s="276"/>
      <c r="AL275" s="276"/>
      <c r="AM275" s="276"/>
      <c r="AN275" s="276"/>
      <c r="AO275" s="276"/>
      <c r="AP275" s="276"/>
      <c r="AQ275" s="276"/>
      <c r="AR275" s="276"/>
      <c r="AS275" s="276"/>
      <c r="AT275" s="276"/>
      <c r="AU275" s="276"/>
      <c r="AV275" s="276"/>
      <c r="AW275" s="276"/>
      <c r="AX275" s="276"/>
      <c r="AY275" s="276"/>
      <c r="AZ275" s="276"/>
      <c r="BA275" s="276"/>
      <c r="BB275" s="276"/>
      <c r="BC275" s="276"/>
      <c r="BD275" s="276"/>
      <c r="BE275" s="276"/>
      <c r="BF275" s="276"/>
      <c r="BG275" s="276"/>
      <c r="BH275" s="276"/>
    </row>
    <row r="276" spans="1:60" s="141" customFormat="1" ht="30.75" customHeight="1" x14ac:dyDescent="0.2">
      <c r="A276" s="887">
        <v>44746</v>
      </c>
      <c r="B276" s="5" t="s">
        <v>17438</v>
      </c>
      <c r="C276" s="193" t="s">
        <v>17437</v>
      </c>
      <c r="D276" s="198"/>
      <c r="E276" s="42">
        <v>5154362.78</v>
      </c>
      <c r="F276" s="724">
        <f t="shared" si="5"/>
        <v>398399237.91999996</v>
      </c>
      <c r="G276" s="276"/>
      <c r="H276" s="276"/>
      <c r="I276" s="276"/>
      <c r="J276" s="276"/>
      <c r="K276" s="920"/>
      <c r="L276" s="276"/>
      <c r="M276" s="276"/>
      <c r="N276" s="276"/>
      <c r="O276" s="276"/>
      <c r="P276" s="276"/>
      <c r="Q276" s="276"/>
      <c r="R276" s="276"/>
      <c r="S276" s="276"/>
      <c r="T276" s="276"/>
      <c r="U276" s="276"/>
      <c r="V276" s="276"/>
      <c r="W276" s="276"/>
      <c r="X276" s="276"/>
      <c r="Y276" s="276"/>
      <c r="Z276" s="276"/>
      <c r="AA276" s="276"/>
      <c r="AB276" s="276"/>
      <c r="AC276" s="276"/>
      <c r="AD276" s="276"/>
      <c r="AE276" s="276"/>
      <c r="AF276" s="276"/>
      <c r="AG276" s="276"/>
      <c r="AH276" s="276"/>
      <c r="AI276" s="276"/>
      <c r="AJ276" s="276"/>
      <c r="AK276" s="276"/>
      <c r="AL276" s="276"/>
      <c r="AM276" s="276"/>
      <c r="AN276" s="276"/>
      <c r="AO276" s="276"/>
      <c r="AP276" s="276"/>
      <c r="AQ276" s="276"/>
      <c r="AR276" s="276"/>
      <c r="AS276" s="276"/>
      <c r="AT276" s="276"/>
      <c r="AU276" s="276"/>
      <c r="AV276" s="276"/>
      <c r="AW276" s="276"/>
      <c r="AX276" s="276"/>
      <c r="AY276" s="276"/>
      <c r="AZ276" s="276"/>
      <c r="BA276" s="276"/>
      <c r="BB276" s="276"/>
      <c r="BC276" s="276"/>
      <c r="BD276" s="276"/>
      <c r="BE276" s="276"/>
      <c r="BF276" s="276"/>
      <c r="BG276" s="276"/>
      <c r="BH276" s="276"/>
    </row>
    <row r="277" spans="1:60" s="141" customFormat="1" ht="53.25" customHeight="1" x14ac:dyDescent="0.2">
      <c r="A277" s="887">
        <v>44747</v>
      </c>
      <c r="B277" s="5">
        <v>34189</v>
      </c>
      <c r="C277" s="193" t="s">
        <v>17439</v>
      </c>
      <c r="D277" s="694"/>
      <c r="E277" s="42">
        <v>322800</v>
      </c>
      <c r="F277" s="724">
        <f t="shared" si="5"/>
        <v>398076437.91999996</v>
      </c>
      <c r="G277" s="276"/>
      <c r="H277" s="276"/>
      <c r="I277" s="276"/>
      <c r="J277" s="276"/>
      <c r="K277" s="920"/>
      <c r="L277" s="276"/>
      <c r="M277" s="276"/>
      <c r="N277" s="276"/>
      <c r="O277" s="276"/>
      <c r="P277" s="276"/>
      <c r="Q277" s="276"/>
      <c r="R277" s="276"/>
      <c r="S277" s="276"/>
      <c r="T277" s="276"/>
      <c r="U277" s="276"/>
      <c r="V277" s="276"/>
      <c r="W277" s="276"/>
      <c r="X277" s="276"/>
      <c r="Y277" s="276"/>
      <c r="Z277" s="276"/>
      <c r="AA277" s="276"/>
      <c r="AB277" s="276"/>
      <c r="AC277" s="276"/>
      <c r="AD277" s="276"/>
      <c r="AE277" s="276"/>
      <c r="AF277" s="276"/>
      <c r="AG277" s="276"/>
      <c r="AH277" s="276"/>
      <c r="AI277" s="276"/>
      <c r="AJ277" s="276"/>
      <c r="AK277" s="276"/>
      <c r="AL277" s="276"/>
      <c r="AM277" s="276"/>
      <c r="AN277" s="276"/>
      <c r="AO277" s="276"/>
      <c r="AP277" s="276"/>
      <c r="AQ277" s="276"/>
      <c r="AR277" s="276"/>
      <c r="AS277" s="276"/>
      <c r="AT277" s="276"/>
      <c r="AU277" s="276"/>
      <c r="AV277" s="276"/>
      <c r="AW277" s="276"/>
      <c r="AX277" s="276"/>
      <c r="AY277" s="276"/>
      <c r="AZ277" s="276"/>
      <c r="BA277" s="276"/>
      <c r="BB277" s="276"/>
      <c r="BC277" s="276"/>
      <c r="BD277" s="276"/>
      <c r="BE277" s="276"/>
      <c r="BF277" s="276"/>
      <c r="BG277" s="276"/>
      <c r="BH277" s="276"/>
    </row>
    <row r="278" spans="1:60" s="141" customFormat="1" ht="63.75" customHeight="1" x14ac:dyDescent="0.2">
      <c r="A278" s="887">
        <v>44750</v>
      </c>
      <c r="B278" s="5" t="s">
        <v>17571</v>
      </c>
      <c r="C278" s="193" t="s">
        <v>17572</v>
      </c>
      <c r="D278" s="694"/>
      <c r="E278" s="42">
        <v>9260475.7400000002</v>
      </c>
      <c r="F278" s="724">
        <f t="shared" si="5"/>
        <v>388815962.17999995</v>
      </c>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76"/>
      <c r="AE278" s="276"/>
      <c r="AF278" s="276"/>
      <c r="AG278" s="276"/>
      <c r="AH278" s="276"/>
      <c r="AI278" s="276"/>
      <c r="AJ278" s="276"/>
      <c r="AK278" s="276"/>
      <c r="AL278" s="276"/>
      <c r="AM278" s="276"/>
      <c r="AN278" s="276"/>
      <c r="AO278" s="276"/>
      <c r="AP278" s="276"/>
      <c r="AQ278" s="276"/>
      <c r="AR278" s="276"/>
      <c r="AS278" s="276"/>
      <c r="AT278" s="276"/>
      <c r="AU278" s="276"/>
      <c r="AV278" s="276"/>
      <c r="AW278" s="276"/>
      <c r="AX278" s="276"/>
      <c r="AY278" s="276"/>
      <c r="AZ278" s="276"/>
      <c r="BA278" s="276"/>
      <c r="BB278" s="276"/>
      <c r="BC278" s="276"/>
      <c r="BD278" s="276"/>
      <c r="BE278" s="276"/>
      <c r="BF278" s="276"/>
      <c r="BG278" s="276"/>
      <c r="BH278" s="276"/>
    </row>
    <row r="279" spans="1:60" s="141" customFormat="1" ht="39.75" customHeight="1" x14ac:dyDescent="0.2">
      <c r="A279" s="887">
        <v>44754</v>
      </c>
      <c r="B279" s="5">
        <v>34190</v>
      </c>
      <c r="C279" s="193" t="s">
        <v>17694</v>
      </c>
      <c r="D279" s="198"/>
      <c r="E279" s="42">
        <v>8962672.3200000003</v>
      </c>
      <c r="F279" s="724">
        <f t="shared" si="5"/>
        <v>379853289.85999995</v>
      </c>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76"/>
      <c r="AE279" s="276"/>
      <c r="AF279" s="276"/>
      <c r="AG279" s="276"/>
      <c r="AH279" s="276"/>
      <c r="AI279" s="276"/>
      <c r="AJ279" s="276"/>
      <c r="AK279" s="276"/>
      <c r="AL279" s="276"/>
      <c r="AM279" s="276"/>
      <c r="AN279" s="276"/>
      <c r="AO279" s="276"/>
      <c r="AP279" s="276"/>
      <c r="AQ279" s="276"/>
      <c r="AR279" s="276"/>
      <c r="AS279" s="276"/>
      <c r="AT279" s="276"/>
      <c r="AU279" s="276"/>
      <c r="AV279" s="276"/>
      <c r="AW279" s="276"/>
      <c r="AX279" s="276"/>
      <c r="AY279" s="276"/>
      <c r="AZ279" s="276"/>
      <c r="BA279" s="276"/>
      <c r="BB279" s="276"/>
      <c r="BC279" s="276"/>
      <c r="BD279" s="276"/>
      <c r="BE279" s="276"/>
      <c r="BF279" s="276"/>
      <c r="BG279" s="276"/>
      <c r="BH279" s="276"/>
    </row>
    <row r="280" spans="1:60" s="141" customFormat="1" ht="32.25" customHeight="1" x14ac:dyDescent="0.2">
      <c r="A280" s="464">
        <v>44757</v>
      </c>
      <c r="B280" s="252" t="s">
        <v>17798</v>
      </c>
      <c r="C280" s="193" t="s">
        <v>17799</v>
      </c>
      <c r="D280" s="198"/>
      <c r="E280" s="42">
        <v>60000</v>
      </c>
      <c r="F280" s="724">
        <f t="shared" si="5"/>
        <v>379793289.85999995</v>
      </c>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76"/>
      <c r="AE280" s="276"/>
      <c r="AF280" s="276"/>
      <c r="AG280" s="276"/>
      <c r="AH280" s="276"/>
      <c r="AI280" s="276"/>
      <c r="AJ280" s="276"/>
      <c r="AK280" s="276"/>
      <c r="AL280" s="276"/>
      <c r="AM280" s="276"/>
      <c r="AN280" s="276"/>
      <c r="AO280" s="276"/>
      <c r="AP280" s="276"/>
      <c r="AQ280" s="276"/>
      <c r="AR280" s="276"/>
      <c r="AS280" s="276"/>
      <c r="AT280" s="276"/>
      <c r="AU280" s="276"/>
      <c r="AV280" s="276"/>
      <c r="AW280" s="276"/>
      <c r="AX280" s="276"/>
      <c r="AY280" s="276"/>
      <c r="AZ280" s="276"/>
      <c r="BA280" s="276"/>
      <c r="BB280" s="276"/>
      <c r="BC280" s="276"/>
      <c r="BD280" s="276"/>
      <c r="BE280" s="276"/>
      <c r="BF280" s="276"/>
      <c r="BG280" s="276"/>
      <c r="BH280" s="276"/>
    </row>
    <row r="281" spans="1:60" s="141" customFormat="1" ht="50.25" customHeight="1" x14ac:dyDescent="0.2">
      <c r="A281" s="464">
        <v>44757</v>
      </c>
      <c r="B281" s="252" t="s">
        <v>17797</v>
      </c>
      <c r="C281" s="193" t="s">
        <v>17800</v>
      </c>
      <c r="D281" s="198"/>
      <c r="E281" s="42">
        <v>758771.27</v>
      </c>
      <c r="F281" s="724">
        <f t="shared" si="5"/>
        <v>379034518.58999997</v>
      </c>
      <c r="G281" s="276"/>
      <c r="H281" s="276"/>
      <c r="I281" s="276"/>
      <c r="J281" s="276"/>
      <c r="L281" s="276"/>
      <c r="M281" s="276"/>
      <c r="N281" s="276"/>
      <c r="O281" s="276"/>
      <c r="P281" s="276"/>
      <c r="Q281" s="276"/>
      <c r="R281" s="276"/>
      <c r="S281" s="276"/>
      <c r="T281" s="276"/>
      <c r="U281" s="276"/>
      <c r="V281" s="276"/>
      <c r="W281" s="276"/>
      <c r="X281" s="276"/>
      <c r="Y281" s="276"/>
      <c r="Z281" s="276"/>
      <c r="AA281" s="276"/>
      <c r="AB281" s="276"/>
      <c r="AC281" s="276"/>
      <c r="AD281" s="276"/>
      <c r="AE281" s="276"/>
      <c r="AF281" s="276"/>
      <c r="AG281" s="276"/>
      <c r="AH281" s="276"/>
      <c r="AI281" s="276"/>
      <c r="AJ281" s="276"/>
      <c r="AK281" s="276"/>
      <c r="AL281" s="276"/>
      <c r="AM281" s="276"/>
      <c r="AN281" s="276"/>
      <c r="AO281" s="276"/>
      <c r="AP281" s="276"/>
      <c r="AQ281" s="276"/>
      <c r="AR281" s="276"/>
      <c r="AS281" s="276"/>
      <c r="AT281" s="276"/>
      <c r="AU281" s="276"/>
      <c r="AV281" s="276"/>
      <c r="AW281" s="276"/>
      <c r="AX281" s="276"/>
      <c r="AY281" s="276"/>
      <c r="AZ281" s="276"/>
      <c r="BA281" s="276"/>
      <c r="BB281" s="276"/>
      <c r="BC281" s="276"/>
      <c r="BD281" s="276"/>
      <c r="BE281" s="276"/>
      <c r="BF281" s="276"/>
      <c r="BG281" s="276"/>
      <c r="BH281" s="276"/>
    </row>
    <row r="282" spans="1:60" s="141" customFormat="1" ht="40.5" customHeight="1" x14ac:dyDescent="0.2">
      <c r="A282" s="464">
        <v>44760</v>
      </c>
      <c r="B282" s="252" t="s">
        <v>17814</v>
      </c>
      <c r="C282" s="193" t="s">
        <v>17820</v>
      </c>
      <c r="D282" s="198"/>
      <c r="E282" s="42">
        <v>236238.68</v>
      </c>
      <c r="F282" s="724">
        <f t="shared" si="5"/>
        <v>378798279.90999997</v>
      </c>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76"/>
      <c r="AE282" s="276"/>
      <c r="AF282" s="276"/>
      <c r="AG282" s="276"/>
      <c r="AH282" s="276"/>
      <c r="AI282" s="276"/>
      <c r="AJ282" s="276"/>
      <c r="AK282" s="276"/>
      <c r="AL282" s="276"/>
      <c r="AM282" s="276"/>
      <c r="AN282" s="276"/>
      <c r="AO282" s="276"/>
      <c r="AP282" s="276"/>
      <c r="AQ282" s="276"/>
      <c r="AR282" s="276"/>
      <c r="AS282" s="276"/>
      <c r="AT282" s="276"/>
      <c r="AU282" s="276"/>
      <c r="AV282" s="276"/>
      <c r="AW282" s="276"/>
      <c r="AX282" s="276"/>
      <c r="AY282" s="276"/>
      <c r="AZ282" s="276"/>
      <c r="BA282" s="276"/>
      <c r="BB282" s="276"/>
      <c r="BC282" s="276"/>
      <c r="BD282" s="276"/>
      <c r="BE282" s="276"/>
      <c r="BF282" s="276"/>
      <c r="BG282" s="276"/>
      <c r="BH282" s="276"/>
    </row>
    <row r="283" spans="1:60" s="141" customFormat="1" ht="30.75" customHeight="1" x14ac:dyDescent="0.2">
      <c r="A283" s="464">
        <v>44760</v>
      </c>
      <c r="B283" s="252" t="s">
        <v>17815</v>
      </c>
      <c r="C283" s="193" t="s">
        <v>17821</v>
      </c>
      <c r="D283" s="95"/>
      <c r="E283" s="42">
        <v>620923.94999999995</v>
      </c>
      <c r="F283" s="724">
        <f t="shared" si="5"/>
        <v>378177355.95999998</v>
      </c>
      <c r="G283" s="276"/>
      <c r="H283" s="276"/>
      <c r="I283" s="276"/>
      <c r="J283" s="276"/>
      <c r="K283" s="276"/>
      <c r="L283" s="276" t="s">
        <v>9957</v>
      </c>
      <c r="M283" s="276"/>
      <c r="N283" s="276"/>
      <c r="O283" s="276"/>
      <c r="P283" s="276"/>
      <c r="Q283" s="276"/>
      <c r="R283" s="276"/>
      <c r="S283" s="276"/>
      <c r="T283" s="276"/>
      <c r="U283" s="276"/>
      <c r="V283" s="276"/>
      <c r="W283" s="276"/>
      <c r="X283" s="276"/>
      <c r="Y283" s="276"/>
      <c r="Z283" s="276"/>
      <c r="AA283" s="276"/>
      <c r="AB283" s="276"/>
      <c r="AC283" s="276"/>
      <c r="AD283" s="276"/>
      <c r="AE283" s="276"/>
      <c r="AF283" s="276"/>
      <c r="AG283" s="276"/>
      <c r="AH283" s="276"/>
      <c r="AI283" s="276"/>
      <c r="AJ283" s="276"/>
      <c r="AK283" s="276"/>
      <c r="AL283" s="276"/>
      <c r="AM283" s="276"/>
      <c r="AN283" s="276"/>
      <c r="AO283" s="276"/>
      <c r="AP283" s="276"/>
      <c r="AQ283" s="276"/>
      <c r="AR283" s="276"/>
      <c r="AS283" s="276"/>
      <c r="AT283" s="276"/>
      <c r="AU283" s="276"/>
      <c r="AV283" s="276"/>
      <c r="AW283" s="276"/>
      <c r="AX283" s="276"/>
      <c r="AY283" s="276"/>
      <c r="AZ283" s="276"/>
      <c r="BA283" s="276"/>
      <c r="BB283" s="276"/>
      <c r="BC283" s="276"/>
      <c r="BD283" s="276"/>
      <c r="BE283" s="276"/>
      <c r="BF283" s="276"/>
      <c r="BG283" s="276"/>
      <c r="BH283" s="276"/>
    </row>
    <row r="284" spans="1:60" s="141" customFormat="1" ht="33" customHeight="1" x14ac:dyDescent="0.2">
      <c r="A284" s="464">
        <v>44760</v>
      </c>
      <c r="B284" s="252" t="s">
        <v>17816</v>
      </c>
      <c r="C284" s="193" t="s">
        <v>17822</v>
      </c>
      <c r="D284" s="95"/>
      <c r="E284" s="42">
        <v>1075689.58</v>
      </c>
      <c r="F284" s="724">
        <f t="shared" si="5"/>
        <v>377101666.38</v>
      </c>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76"/>
      <c r="AE284" s="276"/>
      <c r="AF284" s="276"/>
      <c r="AG284" s="276"/>
      <c r="AH284" s="276"/>
      <c r="AI284" s="276"/>
      <c r="AJ284" s="276"/>
      <c r="AK284" s="276"/>
      <c r="AL284" s="276"/>
      <c r="AM284" s="276"/>
      <c r="AN284" s="276"/>
      <c r="AO284" s="276"/>
      <c r="AP284" s="276"/>
      <c r="AQ284" s="276"/>
      <c r="AR284" s="276"/>
      <c r="AS284" s="276"/>
      <c r="AT284" s="276"/>
      <c r="AU284" s="276"/>
      <c r="AV284" s="276"/>
      <c r="AW284" s="276"/>
      <c r="AX284" s="276"/>
      <c r="AY284" s="276"/>
      <c r="AZ284" s="276"/>
      <c r="BA284" s="276"/>
      <c r="BB284" s="276"/>
      <c r="BC284" s="276"/>
      <c r="BD284" s="276"/>
      <c r="BE284" s="276"/>
      <c r="BF284" s="276"/>
      <c r="BG284" s="276"/>
      <c r="BH284" s="276"/>
    </row>
    <row r="285" spans="1:60" s="141" customFormat="1" ht="28.5" customHeight="1" x14ac:dyDescent="0.2">
      <c r="A285" s="464">
        <v>44760</v>
      </c>
      <c r="B285" s="252" t="s">
        <v>17817</v>
      </c>
      <c r="C285" s="193" t="s">
        <v>17823</v>
      </c>
      <c r="D285" s="95"/>
      <c r="E285" s="42">
        <v>116065.48</v>
      </c>
      <c r="F285" s="724">
        <f t="shared" si="5"/>
        <v>376985600.89999998</v>
      </c>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76"/>
      <c r="AE285" s="276"/>
      <c r="AF285" s="276"/>
      <c r="AG285" s="276"/>
      <c r="AH285" s="276"/>
      <c r="AI285" s="276"/>
      <c r="AJ285" s="276"/>
      <c r="AK285" s="276"/>
      <c r="AL285" s="276"/>
      <c r="AM285" s="276"/>
      <c r="AN285" s="276"/>
      <c r="AO285" s="276"/>
      <c r="AP285" s="276"/>
      <c r="AQ285" s="276"/>
      <c r="AR285" s="276"/>
      <c r="AS285" s="276"/>
      <c r="AT285" s="276"/>
      <c r="AU285" s="276"/>
      <c r="AV285" s="276"/>
      <c r="AW285" s="276"/>
      <c r="AX285" s="276"/>
      <c r="AY285" s="276"/>
      <c r="AZ285" s="276"/>
      <c r="BA285" s="276"/>
      <c r="BB285" s="276"/>
      <c r="BC285" s="276"/>
      <c r="BD285" s="276"/>
      <c r="BE285" s="276"/>
      <c r="BF285" s="276"/>
      <c r="BG285" s="276"/>
      <c r="BH285" s="276"/>
    </row>
    <row r="286" spans="1:60" s="141" customFormat="1" ht="36" customHeight="1" x14ac:dyDescent="0.2">
      <c r="A286" s="464">
        <v>44760</v>
      </c>
      <c r="B286" s="252" t="s">
        <v>17818</v>
      </c>
      <c r="C286" s="193" t="s">
        <v>17824</v>
      </c>
      <c r="D286" s="95"/>
      <c r="E286" s="42">
        <v>490560.08</v>
      </c>
      <c r="F286" s="724">
        <f t="shared" si="5"/>
        <v>376495040.81999999</v>
      </c>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76"/>
      <c r="AE286" s="276"/>
      <c r="AF286" s="276"/>
      <c r="AG286" s="276"/>
      <c r="AH286" s="276"/>
      <c r="AI286" s="276"/>
      <c r="AJ286" s="276"/>
      <c r="AK286" s="276"/>
      <c r="AL286" s="276"/>
      <c r="AM286" s="276"/>
      <c r="AN286" s="276"/>
      <c r="AO286" s="276"/>
      <c r="AP286" s="276"/>
      <c r="AQ286" s="276"/>
      <c r="AR286" s="276"/>
      <c r="AS286" s="276"/>
      <c r="AT286" s="276"/>
      <c r="AU286" s="276"/>
      <c r="AV286" s="276"/>
      <c r="AW286" s="276"/>
      <c r="AX286" s="276"/>
      <c r="AY286" s="276"/>
      <c r="AZ286" s="276"/>
      <c r="BA286" s="276"/>
      <c r="BB286" s="276"/>
      <c r="BC286" s="276"/>
      <c r="BD286" s="276"/>
      <c r="BE286" s="276"/>
      <c r="BF286" s="276"/>
      <c r="BG286" s="276"/>
      <c r="BH286" s="276"/>
    </row>
    <row r="287" spans="1:60" s="141" customFormat="1" ht="42" customHeight="1" x14ac:dyDescent="0.2">
      <c r="A287" s="464">
        <v>44760</v>
      </c>
      <c r="B287" s="252" t="s">
        <v>17819</v>
      </c>
      <c r="C287" s="193" t="s">
        <v>17825</v>
      </c>
      <c r="D287" s="95"/>
      <c r="E287" s="42">
        <v>2132361.88</v>
      </c>
      <c r="F287" s="724">
        <f t="shared" si="5"/>
        <v>374362678.94</v>
      </c>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76"/>
      <c r="AE287" s="276"/>
      <c r="AF287" s="276"/>
      <c r="AG287" s="276"/>
      <c r="AH287" s="276"/>
      <c r="AI287" s="276"/>
      <c r="AJ287" s="276"/>
      <c r="AK287" s="276"/>
      <c r="AL287" s="276"/>
      <c r="AM287" s="276"/>
      <c r="AN287" s="276"/>
      <c r="AO287" s="276"/>
      <c r="AP287" s="276"/>
      <c r="AQ287" s="276"/>
      <c r="AR287" s="276"/>
      <c r="AS287" s="276"/>
      <c r="AT287" s="276"/>
      <c r="AU287" s="276"/>
      <c r="AV287" s="276"/>
      <c r="AW287" s="276"/>
      <c r="AX287" s="276"/>
      <c r="AY287" s="276"/>
      <c r="AZ287" s="276"/>
      <c r="BA287" s="276"/>
      <c r="BB287" s="276"/>
      <c r="BC287" s="276"/>
      <c r="BD287" s="276"/>
      <c r="BE287" s="276"/>
      <c r="BF287" s="276"/>
      <c r="BG287" s="276"/>
      <c r="BH287" s="276"/>
    </row>
    <row r="288" spans="1:60" s="141" customFormat="1" ht="44.25" customHeight="1" x14ac:dyDescent="0.2">
      <c r="A288" s="464">
        <v>44764</v>
      </c>
      <c r="B288" s="252" t="s">
        <v>17865</v>
      </c>
      <c r="C288" s="193" t="s">
        <v>17862</v>
      </c>
      <c r="D288" s="95"/>
      <c r="E288" s="42">
        <v>1160654.5900000001</v>
      </c>
      <c r="F288" s="724">
        <f t="shared" si="5"/>
        <v>373202024.35000002</v>
      </c>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76"/>
      <c r="AE288" s="276"/>
      <c r="AF288" s="276"/>
      <c r="AG288" s="276"/>
      <c r="AH288" s="276"/>
      <c r="AI288" s="276"/>
      <c r="AJ288" s="276"/>
      <c r="AK288" s="276"/>
      <c r="AL288" s="276"/>
      <c r="AM288" s="276"/>
      <c r="AN288" s="276"/>
      <c r="AO288" s="276"/>
      <c r="AP288" s="276"/>
      <c r="AQ288" s="276"/>
      <c r="AR288" s="276"/>
      <c r="AS288" s="276"/>
      <c r="AT288" s="276"/>
      <c r="AU288" s="276"/>
      <c r="AV288" s="276"/>
      <c r="AW288" s="276"/>
      <c r="AX288" s="276"/>
      <c r="AY288" s="276"/>
      <c r="AZ288" s="276"/>
      <c r="BA288" s="276"/>
      <c r="BB288" s="276"/>
      <c r="BC288" s="276"/>
      <c r="BD288" s="276"/>
      <c r="BE288" s="276"/>
      <c r="BF288" s="276"/>
      <c r="BG288" s="276"/>
      <c r="BH288" s="276"/>
    </row>
    <row r="289" spans="1:60" s="141" customFormat="1" ht="44.25" customHeight="1" x14ac:dyDescent="0.2">
      <c r="A289" s="464">
        <v>44764</v>
      </c>
      <c r="B289" s="252" t="s">
        <v>17863</v>
      </c>
      <c r="C289" s="193" t="s">
        <v>17866</v>
      </c>
      <c r="D289" s="95"/>
      <c r="E289" s="42">
        <v>16358230.99</v>
      </c>
      <c r="F289" s="724">
        <f t="shared" si="5"/>
        <v>356843793.36000001</v>
      </c>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76"/>
      <c r="AE289" s="276"/>
      <c r="AF289" s="276"/>
      <c r="AG289" s="276"/>
      <c r="AH289" s="276"/>
      <c r="AI289" s="276"/>
      <c r="AJ289" s="276"/>
      <c r="AK289" s="276"/>
      <c r="AL289" s="276"/>
      <c r="AM289" s="276"/>
      <c r="AN289" s="276"/>
      <c r="AO289" s="276"/>
      <c r="AP289" s="276"/>
      <c r="AQ289" s="276"/>
      <c r="AR289" s="276"/>
      <c r="AS289" s="276"/>
      <c r="AT289" s="276"/>
      <c r="AU289" s="276"/>
      <c r="AV289" s="276"/>
      <c r="AW289" s="276"/>
      <c r="AX289" s="276"/>
      <c r="AY289" s="276"/>
      <c r="AZ289" s="276"/>
      <c r="BA289" s="276"/>
      <c r="BB289" s="276"/>
      <c r="BC289" s="276"/>
      <c r="BD289" s="276"/>
      <c r="BE289" s="276"/>
      <c r="BF289" s="276"/>
      <c r="BG289" s="276"/>
      <c r="BH289" s="276"/>
    </row>
    <row r="290" spans="1:60" s="141" customFormat="1" ht="58.5" customHeight="1" x14ac:dyDescent="0.2">
      <c r="A290" s="847">
        <v>44764</v>
      </c>
      <c r="B290" s="252" t="s">
        <v>17864</v>
      </c>
      <c r="C290" s="193" t="s">
        <v>17867</v>
      </c>
      <c r="D290" s="95"/>
      <c r="E290" s="42">
        <v>19669365.280000001</v>
      </c>
      <c r="F290" s="724">
        <f t="shared" si="5"/>
        <v>337174428.08000004</v>
      </c>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row>
    <row r="291" spans="1:60" s="141" customFormat="1" ht="57.75" customHeight="1" x14ac:dyDescent="0.2">
      <c r="A291" s="464">
        <v>44768</v>
      </c>
      <c r="B291" s="252" t="s">
        <v>17886</v>
      </c>
      <c r="C291" s="193" t="s">
        <v>17887</v>
      </c>
      <c r="D291" s="95"/>
      <c r="E291" s="42">
        <v>7640178.7199999997</v>
      </c>
      <c r="F291" s="724">
        <f t="shared" si="5"/>
        <v>329534249.36000001</v>
      </c>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76"/>
      <c r="AE291" s="276"/>
      <c r="AF291" s="276"/>
      <c r="AG291" s="276"/>
      <c r="AH291" s="276"/>
      <c r="AI291" s="276"/>
      <c r="AJ291" s="276"/>
      <c r="AK291" s="276"/>
      <c r="AL291" s="276"/>
      <c r="AM291" s="276"/>
      <c r="AN291" s="276"/>
      <c r="AO291" s="276"/>
      <c r="AP291" s="276"/>
      <c r="AQ291" s="276"/>
      <c r="AR291" s="276"/>
      <c r="AS291" s="276"/>
      <c r="AT291" s="276"/>
      <c r="AU291" s="276"/>
      <c r="AV291" s="276"/>
      <c r="AW291" s="276"/>
      <c r="AX291" s="276"/>
      <c r="AY291" s="276"/>
      <c r="AZ291" s="276"/>
      <c r="BA291" s="276"/>
      <c r="BB291" s="276"/>
      <c r="BC291" s="276"/>
      <c r="BD291" s="276"/>
      <c r="BE291" s="276"/>
      <c r="BF291" s="276"/>
      <c r="BG291" s="276"/>
      <c r="BH291" s="276"/>
    </row>
    <row r="292" spans="1:60" s="141" customFormat="1" ht="48" customHeight="1" x14ac:dyDescent="0.2">
      <c r="A292" s="464">
        <v>44770</v>
      </c>
      <c r="B292" s="252" t="s">
        <v>17911</v>
      </c>
      <c r="C292" s="193" t="s">
        <v>17913</v>
      </c>
      <c r="D292" s="265"/>
      <c r="E292" s="42">
        <v>1497781.65</v>
      </c>
      <c r="F292" s="724">
        <f t="shared" si="5"/>
        <v>328036467.71000004</v>
      </c>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76"/>
      <c r="AE292" s="276"/>
      <c r="AF292" s="276"/>
      <c r="AG292" s="276"/>
      <c r="AH292" s="276"/>
      <c r="AI292" s="276"/>
      <c r="AJ292" s="276"/>
      <c r="AK292" s="276"/>
      <c r="AL292" s="276"/>
      <c r="AM292" s="276"/>
      <c r="AN292" s="276"/>
      <c r="AO292" s="276"/>
      <c r="AP292" s="276"/>
      <c r="AQ292" s="276"/>
      <c r="AR292" s="276"/>
      <c r="AS292" s="276"/>
      <c r="AT292" s="276"/>
      <c r="AU292" s="276"/>
      <c r="AV292" s="276"/>
      <c r="AW292" s="276"/>
      <c r="AX292" s="276"/>
      <c r="AY292" s="276"/>
      <c r="AZ292" s="276"/>
      <c r="BA292" s="276"/>
      <c r="BB292" s="276"/>
      <c r="BC292" s="276"/>
      <c r="BD292" s="276"/>
      <c r="BE292" s="276"/>
      <c r="BF292" s="276"/>
      <c r="BG292" s="276"/>
      <c r="BH292" s="276"/>
    </row>
    <row r="293" spans="1:60" s="141" customFormat="1" ht="39.75" customHeight="1" x14ac:dyDescent="0.2">
      <c r="A293" s="464">
        <v>44770</v>
      </c>
      <c r="B293" s="252" t="s">
        <v>17912</v>
      </c>
      <c r="C293" s="193" t="s">
        <v>41</v>
      </c>
      <c r="D293" s="95"/>
      <c r="E293" s="42">
        <v>0</v>
      </c>
      <c r="F293" s="724">
        <f t="shared" si="5"/>
        <v>328036467.71000004</v>
      </c>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76"/>
      <c r="AE293" s="276"/>
      <c r="AF293" s="276"/>
      <c r="AG293" s="276"/>
      <c r="AH293" s="276"/>
      <c r="AI293" s="276"/>
      <c r="AJ293" s="276"/>
      <c r="AK293" s="276"/>
      <c r="AL293" s="276"/>
      <c r="AM293" s="276"/>
      <c r="AN293" s="276"/>
      <c r="AO293" s="276"/>
      <c r="AP293" s="276"/>
      <c r="AQ293" s="276"/>
      <c r="AR293" s="276"/>
      <c r="AS293" s="276"/>
      <c r="AT293" s="276"/>
      <c r="AU293" s="276"/>
      <c r="AV293" s="276"/>
      <c r="AW293" s="276"/>
      <c r="AX293" s="276"/>
      <c r="AY293" s="276"/>
      <c r="AZ293" s="276"/>
      <c r="BA293" s="276"/>
      <c r="BB293" s="276"/>
      <c r="BC293" s="276"/>
      <c r="BD293" s="276"/>
      <c r="BE293" s="276"/>
      <c r="BF293" s="276"/>
      <c r="BG293" s="276"/>
      <c r="BH293" s="276"/>
    </row>
    <row r="294" spans="1:60" s="141" customFormat="1" ht="47.25" customHeight="1" x14ac:dyDescent="0.2">
      <c r="A294" s="758">
        <v>44771</v>
      </c>
      <c r="B294" s="5" t="s">
        <v>17954</v>
      </c>
      <c r="C294" s="5" t="s">
        <v>17957</v>
      </c>
      <c r="D294" s="176"/>
      <c r="E294" s="42">
        <v>684841.51</v>
      </c>
      <c r="F294" s="724">
        <f t="shared" si="5"/>
        <v>327351626.20000005</v>
      </c>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76"/>
      <c r="AE294" s="276"/>
      <c r="AF294" s="276"/>
      <c r="AG294" s="276"/>
      <c r="AH294" s="276"/>
      <c r="AI294" s="276"/>
      <c r="AJ294" s="276"/>
      <c r="AK294" s="276"/>
      <c r="AL294" s="276"/>
      <c r="AM294" s="276"/>
      <c r="AN294" s="276"/>
      <c r="AO294" s="276"/>
      <c r="AP294" s="276"/>
      <c r="AQ294" s="276"/>
      <c r="AR294" s="276"/>
      <c r="AS294" s="276"/>
      <c r="AT294" s="276"/>
      <c r="AU294" s="276"/>
      <c r="AV294" s="276"/>
      <c r="AW294" s="276"/>
      <c r="AX294" s="276"/>
      <c r="AY294" s="276"/>
      <c r="AZ294" s="276"/>
      <c r="BA294" s="276"/>
      <c r="BB294" s="276"/>
      <c r="BC294" s="276"/>
      <c r="BD294" s="276"/>
      <c r="BE294" s="276"/>
      <c r="BF294" s="276"/>
      <c r="BG294" s="276"/>
      <c r="BH294" s="276"/>
    </row>
    <row r="295" spans="1:60" s="141" customFormat="1" ht="12" customHeight="1" x14ac:dyDescent="0.2">
      <c r="A295" s="1125"/>
      <c r="B295" s="28"/>
      <c r="C295" s="35"/>
      <c r="D295" s="121"/>
      <c r="E295" s="32"/>
      <c r="F295" s="1029"/>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76"/>
      <c r="AE295" s="276"/>
      <c r="AF295" s="276"/>
      <c r="AG295" s="276"/>
      <c r="AH295" s="276"/>
      <c r="AI295" s="276"/>
      <c r="AJ295" s="276"/>
      <c r="AK295" s="276"/>
      <c r="AL295" s="276"/>
      <c r="AM295" s="276"/>
      <c r="AN295" s="276"/>
      <c r="AO295" s="276"/>
      <c r="AP295" s="276"/>
      <c r="AQ295" s="276"/>
      <c r="AR295" s="276"/>
      <c r="AS295" s="276"/>
      <c r="AT295" s="276"/>
      <c r="AU295" s="276"/>
      <c r="AV295" s="276"/>
      <c r="AW295" s="276"/>
      <c r="AX295" s="276"/>
      <c r="AY295" s="276"/>
      <c r="AZ295" s="276"/>
      <c r="BA295" s="276"/>
      <c r="BB295" s="276"/>
      <c r="BC295" s="276"/>
      <c r="BD295" s="276"/>
      <c r="BE295" s="276"/>
      <c r="BF295" s="276"/>
      <c r="BG295" s="276"/>
      <c r="BH295" s="276"/>
    </row>
    <row r="296" spans="1:60" s="141" customFormat="1" ht="12" customHeight="1" x14ac:dyDescent="0.2">
      <c r="A296" s="1125"/>
      <c r="B296" s="28"/>
      <c r="C296" s="35"/>
      <c r="D296" s="121"/>
      <c r="E296" s="32"/>
      <c r="F296" s="1029"/>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76"/>
      <c r="AE296" s="276"/>
      <c r="AF296" s="276"/>
      <c r="AG296" s="276"/>
      <c r="AH296" s="276"/>
      <c r="AI296" s="276"/>
      <c r="AJ296" s="276"/>
      <c r="AK296" s="276"/>
      <c r="AL296" s="276"/>
      <c r="AM296" s="276"/>
      <c r="AN296" s="276"/>
      <c r="AO296" s="276"/>
      <c r="AP296" s="276"/>
      <c r="AQ296" s="276"/>
      <c r="AR296" s="276"/>
      <c r="AS296" s="276"/>
      <c r="AT296" s="276"/>
      <c r="AU296" s="276"/>
      <c r="AV296" s="276"/>
      <c r="AW296" s="276"/>
      <c r="AX296" s="276"/>
      <c r="AY296" s="276"/>
      <c r="AZ296" s="276"/>
      <c r="BA296" s="276"/>
      <c r="BB296" s="276"/>
      <c r="BC296" s="276"/>
      <c r="BD296" s="276"/>
      <c r="BE296" s="276"/>
      <c r="BF296" s="276"/>
      <c r="BG296" s="276"/>
      <c r="BH296" s="276"/>
    </row>
    <row r="297" spans="1:60" s="141" customFormat="1" ht="12" customHeight="1" x14ac:dyDescent="0.2">
      <c r="A297" s="1125"/>
      <c r="B297" s="28"/>
      <c r="C297" s="35"/>
      <c r="D297" s="121"/>
      <c r="E297" s="32"/>
      <c r="F297" s="1029"/>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76"/>
      <c r="AE297" s="276"/>
      <c r="AF297" s="276"/>
      <c r="AG297" s="276"/>
      <c r="AH297" s="276"/>
      <c r="AI297" s="276"/>
      <c r="AJ297" s="276"/>
      <c r="AK297" s="276"/>
      <c r="AL297" s="276"/>
      <c r="AM297" s="276"/>
      <c r="AN297" s="276"/>
      <c r="AO297" s="276"/>
      <c r="AP297" s="276"/>
      <c r="AQ297" s="276"/>
      <c r="AR297" s="276"/>
      <c r="AS297" s="276"/>
      <c r="AT297" s="276"/>
      <c r="AU297" s="276"/>
      <c r="AV297" s="276"/>
      <c r="AW297" s="276"/>
      <c r="AX297" s="276"/>
      <c r="AY297" s="276"/>
      <c r="AZ297" s="276"/>
      <c r="BA297" s="276"/>
      <c r="BB297" s="276"/>
      <c r="BC297" s="276"/>
      <c r="BD297" s="276"/>
      <c r="BE297" s="276"/>
      <c r="BF297" s="276"/>
      <c r="BG297" s="276"/>
      <c r="BH297" s="276"/>
    </row>
    <row r="298" spans="1:60" s="141" customFormat="1" ht="12" customHeight="1" x14ac:dyDescent="0.2">
      <c r="A298" s="1125"/>
      <c r="B298" s="28"/>
      <c r="C298" s="35"/>
      <c r="D298" s="121"/>
      <c r="E298" s="32"/>
      <c r="F298" s="1029"/>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76"/>
      <c r="AE298" s="276"/>
      <c r="AF298" s="276"/>
      <c r="AG298" s="276"/>
      <c r="AH298" s="276"/>
      <c r="AI298" s="276"/>
      <c r="AJ298" s="276"/>
      <c r="AK298" s="276"/>
      <c r="AL298" s="276"/>
      <c r="AM298" s="276"/>
      <c r="AN298" s="276"/>
      <c r="AO298" s="276"/>
      <c r="AP298" s="276"/>
      <c r="AQ298" s="276"/>
      <c r="AR298" s="276"/>
      <c r="AS298" s="276"/>
      <c r="AT298" s="276"/>
      <c r="AU298" s="276"/>
      <c r="AV298" s="276"/>
      <c r="AW298" s="276"/>
      <c r="AX298" s="276"/>
      <c r="AY298" s="276"/>
      <c r="AZ298" s="276"/>
      <c r="BA298" s="276"/>
      <c r="BB298" s="276"/>
      <c r="BC298" s="276"/>
      <c r="BD298" s="276"/>
      <c r="BE298" s="276"/>
      <c r="BF298" s="276"/>
      <c r="BG298" s="276"/>
      <c r="BH298" s="276"/>
    </row>
    <row r="299" spans="1:60" s="141" customFormat="1" ht="12" customHeight="1" x14ac:dyDescent="0.2">
      <c r="A299" s="1125"/>
      <c r="B299" s="28"/>
      <c r="C299" s="35"/>
      <c r="D299" s="121"/>
      <c r="E299" s="32"/>
      <c r="F299" s="1029"/>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76"/>
      <c r="AE299" s="276"/>
      <c r="AF299" s="276"/>
      <c r="AG299" s="276"/>
      <c r="AH299" s="276"/>
      <c r="AI299" s="276"/>
      <c r="AJ299" s="276"/>
      <c r="AK299" s="276"/>
      <c r="AL299" s="276"/>
      <c r="AM299" s="276"/>
      <c r="AN299" s="276"/>
      <c r="AO299" s="276"/>
      <c r="AP299" s="276"/>
      <c r="AQ299" s="276"/>
      <c r="AR299" s="276"/>
      <c r="AS299" s="276"/>
      <c r="AT299" s="276"/>
      <c r="AU299" s="276"/>
      <c r="AV299" s="276"/>
      <c r="AW299" s="276"/>
      <c r="AX299" s="276"/>
      <c r="AY299" s="276"/>
      <c r="AZ299" s="276"/>
      <c r="BA299" s="276"/>
      <c r="BB299" s="276"/>
      <c r="BC299" s="276"/>
      <c r="BD299" s="276"/>
      <c r="BE299" s="276"/>
      <c r="BF299" s="276"/>
      <c r="BG299" s="276"/>
      <c r="BH299" s="276"/>
    </row>
    <row r="300" spans="1:60" s="141" customFormat="1" ht="12" customHeight="1" x14ac:dyDescent="0.2">
      <c r="A300" s="1125"/>
      <c r="B300" s="28"/>
      <c r="C300" s="35"/>
      <c r="D300" s="121"/>
      <c r="E300" s="32"/>
      <c r="F300" s="1029"/>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76"/>
      <c r="AE300" s="276"/>
      <c r="AF300" s="276"/>
      <c r="AG300" s="276"/>
      <c r="AH300" s="276"/>
      <c r="AI300" s="276"/>
      <c r="AJ300" s="276"/>
      <c r="AK300" s="276"/>
      <c r="AL300" s="276"/>
      <c r="AM300" s="276"/>
      <c r="AN300" s="276"/>
      <c r="AO300" s="276"/>
      <c r="AP300" s="276"/>
      <c r="AQ300" s="276"/>
      <c r="AR300" s="276"/>
      <c r="AS300" s="276"/>
      <c r="AT300" s="276"/>
      <c r="AU300" s="276"/>
      <c r="AV300" s="276"/>
      <c r="AW300" s="276"/>
      <c r="AX300" s="276"/>
      <c r="AY300" s="276"/>
      <c r="AZ300" s="276"/>
      <c r="BA300" s="276"/>
      <c r="BB300" s="276"/>
      <c r="BC300" s="276"/>
      <c r="BD300" s="276"/>
      <c r="BE300" s="276"/>
      <c r="BF300" s="276"/>
      <c r="BG300" s="276"/>
      <c r="BH300" s="276"/>
    </row>
    <row r="301" spans="1:60" s="141" customFormat="1" ht="12" customHeight="1" x14ac:dyDescent="0.2">
      <c r="A301" s="1125"/>
      <c r="B301" s="28"/>
      <c r="C301" s="35"/>
      <c r="D301" s="121"/>
      <c r="E301" s="32"/>
      <c r="F301" s="1029"/>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76"/>
      <c r="AE301" s="276"/>
      <c r="AF301" s="276"/>
      <c r="AG301" s="276"/>
      <c r="AH301" s="276"/>
      <c r="AI301" s="276"/>
      <c r="AJ301" s="276"/>
      <c r="AK301" s="276"/>
      <c r="AL301" s="276"/>
      <c r="AM301" s="276"/>
      <c r="AN301" s="276"/>
      <c r="AO301" s="276"/>
      <c r="AP301" s="276"/>
      <c r="AQ301" s="276"/>
      <c r="AR301" s="276"/>
      <c r="AS301" s="276"/>
      <c r="AT301" s="276"/>
      <c r="AU301" s="276"/>
      <c r="AV301" s="276"/>
      <c r="AW301" s="276"/>
      <c r="AX301" s="276"/>
      <c r="AY301" s="276"/>
      <c r="AZ301" s="276"/>
      <c r="BA301" s="276"/>
      <c r="BB301" s="276"/>
      <c r="BC301" s="276"/>
      <c r="BD301" s="276"/>
      <c r="BE301" s="276"/>
      <c r="BF301" s="276"/>
      <c r="BG301" s="276"/>
      <c r="BH301" s="276"/>
    </row>
    <row r="302" spans="1:60" s="141" customFormat="1" ht="12" customHeight="1" x14ac:dyDescent="0.2">
      <c r="A302" s="1125"/>
      <c r="B302" s="28"/>
      <c r="C302" s="35"/>
      <c r="D302" s="121"/>
      <c r="E302" s="32"/>
      <c r="F302" s="1029"/>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76"/>
      <c r="AE302" s="276"/>
      <c r="AF302" s="276"/>
      <c r="AG302" s="276"/>
      <c r="AH302" s="276"/>
      <c r="AI302" s="276"/>
      <c r="AJ302" s="276"/>
      <c r="AK302" s="276"/>
      <c r="AL302" s="276"/>
      <c r="AM302" s="276"/>
      <c r="AN302" s="276"/>
      <c r="AO302" s="276"/>
      <c r="AP302" s="276"/>
      <c r="AQ302" s="276"/>
      <c r="AR302" s="276"/>
      <c r="AS302" s="276"/>
      <c r="AT302" s="276"/>
      <c r="AU302" s="276"/>
      <c r="AV302" s="276"/>
      <c r="AW302" s="276"/>
      <c r="AX302" s="276"/>
      <c r="AY302" s="276"/>
      <c r="AZ302" s="276"/>
      <c r="BA302" s="276"/>
      <c r="BB302" s="276"/>
      <c r="BC302" s="276"/>
      <c r="BD302" s="276"/>
      <c r="BE302" s="276"/>
      <c r="BF302" s="276"/>
      <c r="BG302" s="276"/>
      <c r="BH302" s="276"/>
    </row>
    <row r="303" spans="1:60" s="141" customFormat="1" ht="12" customHeight="1" x14ac:dyDescent="0.2">
      <c r="A303" s="1125"/>
      <c r="B303" s="28"/>
      <c r="C303" s="35"/>
      <c r="D303" s="121"/>
      <c r="E303" s="32"/>
      <c r="F303" s="1029"/>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76"/>
      <c r="AE303" s="276"/>
      <c r="AF303" s="276"/>
      <c r="AG303" s="276"/>
      <c r="AH303" s="276"/>
      <c r="AI303" s="276"/>
      <c r="AJ303" s="276"/>
      <c r="AK303" s="276"/>
      <c r="AL303" s="276"/>
      <c r="AM303" s="276"/>
      <c r="AN303" s="276"/>
      <c r="AO303" s="276"/>
      <c r="AP303" s="276"/>
      <c r="AQ303" s="276"/>
      <c r="AR303" s="276"/>
      <c r="AS303" s="276"/>
      <c r="AT303" s="276"/>
      <c r="AU303" s="276"/>
      <c r="AV303" s="276"/>
      <c r="AW303" s="276"/>
      <c r="AX303" s="276"/>
      <c r="AY303" s="276"/>
      <c r="AZ303" s="276"/>
      <c r="BA303" s="276"/>
      <c r="BB303" s="276"/>
      <c r="BC303" s="276"/>
      <c r="BD303" s="276"/>
      <c r="BE303" s="276"/>
      <c r="BF303" s="276"/>
      <c r="BG303" s="276"/>
      <c r="BH303" s="276"/>
    </row>
    <row r="304" spans="1:60" s="141" customFormat="1" ht="12" customHeight="1" x14ac:dyDescent="0.2">
      <c r="A304" s="1125"/>
      <c r="B304" s="28"/>
      <c r="C304" s="35"/>
      <c r="D304" s="121"/>
      <c r="E304" s="32"/>
      <c r="F304" s="1029"/>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76"/>
      <c r="AE304" s="276"/>
      <c r="AF304" s="276"/>
      <c r="AG304" s="276"/>
      <c r="AH304" s="276"/>
      <c r="AI304" s="276"/>
      <c r="AJ304" s="276"/>
      <c r="AK304" s="276"/>
      <c r="AL304" s="276"/>
      <c r="AM304" s="276"/>
      <c r="AN304" s="276"/>
      <c r="AO304" s="276"/>
      <c r="AP304" s="276"/>
      <c r="AQ304" s="276"/>
      <c r="AR304" s="276"/>
      <c r="AS304" s="276"/>
      <c r="AT304" s="276"/>
      <c r="AU304" s="276"/>
      <c r="AV304" s="276"/>
      <c r="AW304" s="276"/>
      <c r="AX304" s="276"/>
      <c r="AY304" s="276"/>
      <c r="AZ304" s="276"/>
      <c r="BA304" s="276"/>
      <c r="BB304" s="276"/>
      <c r="BC304" s="276"/>
      <c r="BD304" s="276"/>
      <c r="BE304" s="276"/>
      <c r="BF304" s="276"/>
      <c r="BG304" s="276"/>
      <c r="BH304" s="276"/>
    </row>
    <row r="305" spans="1:60" s="141" customFormat="1" ht="12" customHeight="1" x14ac:dyDescent="0.2">
      <c r="A305" s="1125"/>
      <c r="B305" s="28"/>
      <c r="C305" s="35"/>
      <c r="D305" s="121"/>
      <c r="E305" s="32"/>
      <c r="F305" s="1029"/>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76"/>
      <c r="AE305" s="276"/>
      <c r="AF305" s="276"/>
      <c r="AG305" s="276"/>
      <c r="AH305" s="276"/>
      <c r="AI305" s="276"/>
      <c r="AJ305" s="276"/>
      <c r="AK305" s="276"/>
      <c r="AL305" s="276"/>
      <c r="AM305" s="276"/>
      <c r="AN305" s="276"/>
      <c r="AO305" s="276"/>
      <c r="AP305" s="276"/>
      <c r="AQ305" s="276"/>
      <c r="AR305" s="276"/>
      <c r="AS305" s="276"/>
      <c r="AT305" s="276"/>
      <c r="AU305" s="276"/>
      <c r="AV305" s="276"/>
      <c r="AW305" s="276"/>
      <c r="AX305" s="276"/>
      <c r="AY305" s="276"/>
      <c r="AZ305" s="276"/>
      <c r="BA305" s="276"/>
      <c r="BB305" s="276"/>
      <c r="BC305" s="276"/>
      <c r="BD305" s="276"/>
      <c r="BE305" s="276"/>
      <c r="BF305" s="276"/>
      <c r="BG305" s="276"/>
      <c r="BH305" s="276"/>
    </row>
    <row r="306" spans="1:60" s="141" customFormat="1" ht="12" customHeight="1" x14ac:dyDescent="0.2">
      <c r="A306" s="1125"/>
      <c r="B306" s="28"/>
      <c r="C306" s="35"/>
      <c r="D306" s="121"/>
      <c r="E306" s="32"/>
      <c r="F306" s="1029"/>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76"/>
      <c r="AE306" s="276"/>
      <c r="AF306" s="276"/>
      <c r="AG306" s="276"/>
      <c r="AH306" s="276"/>
      <c r="AI306" s="276"/>
      <c r="AJ306" s="276"/>
      <c r="AK306" s="276"/>
      <c r="AL306" s="276"/>
      <c r="AM306" s="276"/>
      <c r="AN306" s="276"/>
      <c r="AO306" s="276"/>
      <c r="AP306" s="276"/>
      <c r="AQ306" s="276"/>
      <c r="AR306" s="276"/>
      <c r="AS306" s="276"/>
      <c r="AT306" s="276"/>
      <c r="AU306" s="276"/>
      <c r="AV306" s="276"/>
      <c r="AW306" s="276"/>
      <c r="AX306" s="276"/>
      <c r="AY306" s="276"/>
      <c r="AZ306" s="276"/>
      <c r="BA306" s="276"/>
      <c r="BB306" s="276"/>
      <c r="BC306" s="276"/>
      <c r="BD306" s="276"/>
      <c r="BE306" s="276"/>
      <c r="BF306" s="276"/>
      <c r="BG306" s="276"/>
      <c r="BH306" s="276"/>
    </row>
    <row r="307" spans="1:60" s="141" customFormat="1" ht="12" customHeight="1" x14ac:dyDescent="0.2">
      <c r="A307" s="1125"/>
      <c r="B307" s="28"/>
      <c r="C307" s="35"/>
      <c r="D307" s="121"/>
      <c r="E307" s="32"/>
      <c r="F307" s="1029"/>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76"/>
      <c r="AE307" s="276"/>
      <c r="AF307" s="276"/>
      <c r="AG307" s="276"/>
      <c r="AH307" s="276"/>
      <c r="AI307" s="276"/>
      <c r="AJ307" s="276"/>
      <c r="AK307" s="276"/>
      <c r="AL307" s="276"/>
      <c r="AM307" s="276"/>
      <c r="AN307" s="276"/>
      <c r="AO307" s="276"/>
      <c r="AP307" s="276"/>
      <c r="AQ307" s="276"/>
      <c r="AR307" s="276"/>
      <c r="AS307" s="276"/>
      <c r="AT307" s="276"/>
      <c r="AU307" s="276"/>
      <c r="AV307" s="276"/>
      <c r="AW307" s="276"/>
      <c r="AX307" s="276"/>
      <c r="AY307" s="276"/>
      <c r="AZ307" s="276"/>
      <c r="BA307" s="276"/>
      <c r="BB307" s="276"/>
      <c r="BC307" s="276"/>
      <c r="BD307" s="276"/>
      <c r="BE307" s="276"/>
      <c r="BF307" s="276"/>
      <c r="BG307" s="276"/>
      <c r="BH307" s="276"/>
    </row>
    <row r="308" spans="1:60" s="141" customFormat="1" ht="12" customHeight="1" x14ac:dyDescent="0.2">
      <c r="A308" s="1125"/>
      <c r="B308" s="28"/>
      <c r="C308" s="35"/>
      <c r="D308" s="121"/>
      <c r="E308" s="32"/>
      <c r="F308" s="1029"/>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76"/>
      <c r="AE308" s="276"/>
      <c r="AF308" s="276"/>
      <c r="AG308" s="276"/>
      <c r="AH308" s="276"/>
      <c r="AI308" s="276"/>
      <c r="AJ308" s="276"/>
      <c r="AK308" s="276"/>
      <c r="AL308" s="276"/>
      <c r="AM308" s="276"/>
      <c r="AN308" s="276"/>
      <c r="AO308" s="276"/>
      <c r="AP308" s="276"/>
      <c r="AQ308" s="276"/>
      <c r="AR308" s="276"/>
      <c r="AS308" s="276"/>
      <c r="AT308" s="276"/>
      <c r="AU308" s="276"/>
      <c r="AV308" s="276"/>
      <c r="AW308" s="276"/>
      <c r="AX308" s="276"/>
      <c r="AY308" s="276"/>
      <c r="AZ308" s="276"/>
      <c r="BA308" s="276"/>
      <c r="BB308" s="276"/>
      <c r="BC308" s="276"/>
      <c r="BD308" s="276"/>
      <c r="BE308" s="276"/>
      <c r="BF308" s="276"/>
      <c r="BG308" s="276"/>
      <c r="BH308" s="276"/>
    </row>
    <row r="309" spans="1:60" s="141" customFormat="1" ht="12" customHeight="1" x14ac:dyDescent="0.2">
      <c r="A309" s="1125"/>
      <c r="B309" s="28"/>
      <c r="C309" s="35"/>
      <c r="D309" s="121"/>
      <c r="E309" s="32"/>
      <c r="F309" s="1029"/>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76"/>
      <c r="AE309" s="276"/>
      <c r="AF309" s="276"/>
      <c r="AG309" s="276"/>
      <c r="AH309" s="276"/>
      <c r="AI309" s="276"/>
      <c r="AJ309" s="276"/>
      <c r="AK309" s="276"/>
      <c r="AL309" s="276"/>
      <c r="AM309" s="276"/>
      <c r="AN309" s="276"/>
      <c r="AO309" s="276"/>
      <c r="AP309" s="276"/>
      <c r="AQ309" s="276"/>
      <c r="AR309" s="276"/>
      <c r="AS309" s="276"/>
      <c r="AT309" s="276"/>
      <c r="AU309" s="276"/>
      <c r="AV309" s="276"/>
      <c r="AW309" s="276"/>
      <c r="AX309" s="276"/>
      <c r="AY309" s="276"/>
      <c r="AZ309" s="276"/>
      <c r="BA309" s="276"/>
      <c r="BB309" s="276"/>
      <c r="BC309" s="276"/>
      <c r="BD309" s="276"/>
      <c r="BE309" s="276"/>
      <c r="BF309" s="276"/>
      <c r="BG309" s="276"/>
      <c r="BH309" s="276"/>
    </row>
    <row r="310" spans="1:60" s="141" customFormat="1" ht="12" customHeight="1" x14ac:dyDescent="0.2">
      <c r="A310" s="1125"/>
      <c r="B310" s="28"/>
      <c r="C310" s="35"/>
      <c r="D310" s="121"/>
      <c r="E310" s="32"/>
      <c r="F310" s="1029"/>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76"/>
      <c r="AE310" s="276"/>
      <c r="AF310" s="276"/>
      <c r="AG310" s="276"/>
      <c r="AH310" s="276"/>
      <c r="AI310" s="276"/>
      <c r="AJ310" s="276"/>
      <c r="AK310" s="276"/>
      <c r="AL310" s="276"/>
      <c r="AM310" s="276"/>
      <c r="AN310" s="276"/>
      <c r="AO310" s="276"/>
      <c r="AP310" s="276"/>
      <c r="AQ310" s="276"/>
      <c r="AR310" s="276"/>
      <c r="AS310" s="276"/>
      <c r="AT310" s="276"/>
      <c r="AU310" s="276"/>
      <c r="AV310" s="276"/>
      <c r="AW310" s="276"/>
      <c r="AX310" s="276"/>
      <c r="AY310" s="276"/>
      <c r="AZ310" s="276"/>
      <c r="BA310" s="276"/>
      <c r="BB310" s="276"/>
      <c r="BC310" s="276"/>
      <c r="BD310" s="276"/>
      <c r="BE310" s="276"/>
      <c r="BF310" s="276"/>
      <c r="BG310" s="276"/>
      <c r="BH310" s="276"/>
    </row>
    <row r="311" spans="1:60" s="141" customFormat="1" ht="12" customHeight="1" x14ac:dyDescent="0.2">
      <c r="A311" s="1125"/>
      <c r="B311" s="28"/>
      <c r="C311" s="35"/>
      <c r="D311" s="121"/>
      <c r="E311" s="32"/>
      <c r="F311" s="1029"/>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76"/>
      <c r="AE311" s="276"/>
      <c r="AF311" s="276"/>
      <c r="AG311" s="276"/>
      <c r="AH311" s="276"/>
      <c r="AI311" s="276"/>
      <c r="AJ311" s="276"/>
      <c r="AK311" s="276"/>
      <c r="AL311" s="276"/>
      <c r="AM311" s="276"/>
      <c r="AN311" s="276"/>
      <c r="AO311" s="276"/>
      <c r="AP311" s="276"/>
      <c r="AQ311" s="276"/>
      <c r="AR311" s="276"/>
      <c r="AS311" s="276"/>
      <c r="AT311" s="276"/>
      <c r="AU311" s="276"/>
      <c r="AV311" s="276"/>
      <c r="AW311" s="276"/>
      <c r="AX311" s="276"/>
      <c r="AY311" s="276"/>
      <c r="AZ311" s="276"/>
      <c r="BA311" s="276"/>
      <c r="BB311" s="276"/>
      <c r="BC311" s="276"/>
      <c r="BD311" s="276"/>
      <c r="BE311" s="276"/>
      <c r="BF311" s="276"/>
      <c r="BG311" s="276"/>
      <c r="BH311" s="276"/>
    </row>
    <row r="312" spans="1:60" s="141" customFormat="1" ht="12" customHeight="1" x14ac:dyDescent="0.2">
      <c r="A312" s="1125"/>
      <c r="B312" s="28"/>
      <c r="C312" s="35"/>
      <c r="D312" s="121"/>
      <c r="E312" s="32"/>
      <c r="F312" s="1029"/>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76"/>
      <c r="AE312" s="276"/>
      <c r="AF312" s="276"/>
      <c r="AG312" s="276"/>
      <c r="AH312" s="276"/>
      <c r="AI312" s="276"/>
      <c r="AJ312" s="276"/>
      <c r="AK312" s="276"/>
      <c r="AL312" s="276"/>
      <c r="AM312" s="276"/>
      <c r="AN312" s="276"/>
      <c r="AO312" s="276"/>
      <c r="AP312" s="276"/>
      <c r="AQ312" s="276"/>
      <c r="AR312" s="276"/>
      <c r="AS312" s="276"/>
      <c r="AT312" s="276"/>
      <c r="AU312" s="276"/>
      <c r="AV312" s="276"/>
      <c r="AW312" s="276"/>
      <c r="AX312" s="276"/>
      <c r="AY312" s="276"/>
      <c r="AZ312" s="276"/>
      <c r="BA312" s="276"/>
      <c r="BB312" s="276"/>
      <c r="BC312" s="276"/>
      <c r="BD312" s="276"/>
      <c r="BE312" s="276"/>
      <c r="BF312" s="276"/>
      <c r="BG312" s="276"/>
      <c r="BH312" s="276"/>
    </row>
    <row r="313" spans="1:60" s="141" customFormat="1" ht="12" customHeight="1" x14ac:dyDescent="0.2">
      <c r="A313" s="1125"/>
      <c r="B313" s="28"/>
      <c r="C313" s="35"/>
      <c r="D313" s="121"/>
      <c r="E313" s="32"/>
      <c r="F313" s="1029"/>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76"/>
      <c r="AE313" s="276"/>
      <c r="AF313" s="276"/>
      <c r="AG313" s="276"/>
      <c r="AH313" s="276"/>
      <c r="AI313" s="276"/>
      <c r="AJ313" s="276"/>
      <c r="AK313" s="276"/>
      <c r="AL313" s="276"/>
      <c r="AM313" s="276"/>
      <c r="AN313" s="276"/>
      <c r="AO313" s="276"/>
      <c r="AP313" s="276"/>
      <c r="AQ313" s="276"/>
      <c r="AR313" s="276"/>
      <c r="AS313" s="276"/>
      <c r="AT313" s="276"/>
      <c r="AU313" s="276"/>
      <c r="AV313" s="276"/>
      <c r="AW313" s="276"/>
      <c r="AX313" s="276"/>
      <c r="AY313" s="276"/>
      <c r="AZ313" s="276"/>
      <c r="BA313" s="276"/>
      <c r="BB313" s="276"/>
      <c r="BC313" s="276"/>
      <c r="BD313" s="276"/>
      <c r="BE313" s="276"/>
      <c r="BF313" s="276"/>
      <c r="BG313" s="276"/>
      <c r="BH313" s="276"/>
    </row>
    <row r="314" spans="1:60" s="141" customFormat="1" ht="12" customHeight="1" x14ac:dyDescent="0.2">
      <c r="A314" s="1125"/>
      <c r="B314" s="28"/>
      <c r="C314" s="35"/>
      <c r="D314" s="121"/>
      <c r="E314" s="32"/>
      <c r="F314" s="1029"/>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276"/>
      <c r="AF314" s="276"/>
      <c r="AG314" s="276"/>
      <c r="AH314" s="276"/>
      <c r="AI314" s="276"/>
      <c r="AJ314" s="276"/>
      <c r="AK314" s="276"/>
      <c r="AL314" s="276"/>
      <c r="AM314" s="276"/>
      <c r="AN314" s="276"/>
      <c r="AO314" s="276"/>
      <c r="AP314" s="276"/>
      <c r="AQ314" s="276"/>
      <c r="AR314" s="276"/>
      <c r="AS314" s="276"/>
      <c r="AT314" s="276"/>
      <c r="AU314" s="276"/>
      <c r="AV314" s="276"/>
      <c r="AW314" s="276"/>
      <c r="AX314" s="276"/>
      <c r="AY314" s="276"/>
      <c r="AZ314" s="276"/>
      <c r="BA314" s="276"/>
      <c r="BB314" s="276"/>
      <c r="BC314" s="276"/>
      <c r="BD314" s="276"/>
      <c r="BE314" s="276"/>
      <c r="BF314" s="276"/>
      <c r="BG314" s="276"/>
      <c r="BH314" s="276"/>
    </row>
    <row r="315" spans="1:60" s="141" customFormat="1" ht="12" customHeight="1" x14ac:dyDescent="0.2">
      <c r="A315" s="1125"/>
      <c r="B315" s="28"/>
      <c r="C315" s="35"/>
      <c r="D315" s="121"/>
      <c r="E315" s="32"/>
      <c r="F315" s="1029"/>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76"/>
      <c r="AE315" s="276"/>
      <c r="AF315" s="276"/>
      <c r="AG315" s="276"/>
      <c r="AH315" s="276"/>
      <c r="AI315" s="276"/>
      <c r="AJ315" s="276"/>
      <c r="AK315" s="276"/>
      <c r="AL315" s="276"/>
      <c r="AM315" s="276"/>
      <c r="AN315" s="276"/>
      <c r="AO315" s="276"/>
      <c r="AP315" s="276"/>
      <c r="AQ315" s="276"/>
      <c r="AR315" s="276"/>
      <c r="AS315" s="276"/>
      <c r="AT315" s="276"/>
      <c r="AU315" s="276"/>
      <c r="AV315" s="276"/>
      <c r="AW315" s="276"/>
      <c r="AX315" s="276"/>
      <c r="AY315" s="276"/>
      <c r="AZ315" s="276"/>
      <c r="BA315" s="276"/>
      <c r="BB315" s="276"/>
      <c r="BC315" s="276"/>
      <c r="BD315" s="276"/>
      <c r="BE315" s="276"/>
      <c r="BF315" s="276"/>
      <c r="BG315" s="276"/>
      <c r="BH315" s="276"/>
    </row>
    <row r="316" spans="1:60" s="141" customFormat="1" ht="12" customHeight="1" x14ac:dyDescent="0.2">
      <c r="A316" s="1125"/>
      <c r="B316" s="28"/>
      <c r="C316" s="35"/>
      <c r="D316" s="121"/>
      <c r="E316" s="32"/>
      <c r="F316" s="1029"/>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276"/>
      <c r="AF316" s="276"/>
      <c r="AG316" s="276"/>
      <c r="AH316" s="276"/>
      <c r="AI316" s="276"/>
      <c r="AJ316" s="276"/>
      <c r="AK316" s="276"/>
      <c r="AL316" s="276"/>
      <c r="AM316" s="276"/>
      <c r="AN316" s="276"/>
      <c r="AO316" s="276"/>
      <c r="AP316" s="276"/>
      <c r="AQ316" s="276"/>
      <c r="AR316" s="276"/>
      <c r="AS316" s="276"/>
      <c r="AT316" s="276"/>
      <c r="AU316" s="276"/>
      <c r="AV316" s="276"/>
      <c r="AW316" s="276"/>
      <c r="AX316" s="276"/>
      <c r="AY316" s="276"/>
      <c r="AZ316" s="276"/>
      <c r="BA316" s="276"/>
      <c r="BB316" s="276"/>
      <c r="BC316" s="276"/>
      <c r="BD316" s="276"/>
      <c r="BE316" s="276"/>
      <c r="BF316" s="276"/>
      <c r="BG316" s="276"/>
      <c r="BH316" s="276"/>
    </row>
    <row r="317" spans="1:60" s="141" customFormat="1" ht="12" customHeight="1" x14ac:dyDescent="0.2">
      <c r="A317" s="1125"/>
      <c r="B317" s="28"/>
      <c r="C317" s="35"/>
      <c r="D317" s="121"/>
      <c r="E317" s="32"/>
      <c r="F317" s="1029"/>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76"/>
      <c r="AE317" s="276"/>
      <c r="AF317" s="276"/>
      <c r="AG317" s="276"/>
      <c r="AH317" s="276"/>
      <c r="AI317" s="276"/>
      <c r="AJ317" s="276"/>
      <c r="AK317" s="276"/>
      <c r="AL317" s="276"/>
      <c r="AM317" s="276"/>
      <c r="AN317" s="276"/>
      <c r="AO317" s="276"/>
      <c r="AP317" s="276"/>
      <c r="AQ317" s="276"/>
      <c r="AR317" s="276"/>
      <c r="AS317" s="276"/>
      <c r="AT317" s="276"/>
      <c r="AU317" s="276"/>
      <c r="AV317" s="276"/>
      <c r="AW317" s="276"/>
      <c r="AX317" s="276"/>
      <c r="AY317" s="276"/>
      <c r="AZ317" s="276"/>
      <c r="BA317" s="276"/>
      <c r="BB317" s="276"/>
      <c r="BC317" s="276"/>
      <c r="BD317" s="276"/>
      <c r="BE317" s="276"/>
      <c r="BF317" s="276"/>
      <c r="BG317" s="276"/>
      <c r="BH317" s="276"/>
    </row>
    <row r="318" spans="1:60" s="141" customFormat="1" ht="12" customHeight="1" x14ac:dyDescent="0.2">
      <c r="A318" s="1125"/>
      <c r="B318" s="28"/>
      <c r="C318" s="35"/>
      <c r="D318" s="121"/>
      <c r="E318" s="32"/>
      <c r="F318" s="1029"/>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76"/>
      <c r="AE318" s="276"/>
      <c r="AF318" s="276"/>
      <c r="AG318" s="276"/>
      <c r="AH318" s="276"/>
      <c r="AI318" s="276"/>
      <c r="AJ318" s="276"/>
      <c r="AK318" s="276"/>
      <c r="AL318" s="276"/>
      <c r="AM318" s="276"/>
      <c r="AN318" s="276"/>
      <c r="AO318" s="276"/>
      <c r="AP318" s="276"/>
      <c r="AQ318" s="276"/>
      <c r="AR318" s="276"/>
      <c r="AS318" s="276"/>
      <c r="AT318" s="276"/>
      <c r="AU318" s="276"/>
      <c r="AV318" s="276"/>
      <c r="AW318" s="276"/>
      <c r="AX318" s="276"/>
      <c r="AY318" s="276"/>
      <c r="AZ318" s="276"/>
      <c r="BA318" s="276"/>
      <c r="BB318" s="276"/>
      <c r="BC318" s="276"/>
      <c r="BD318" s="276"/>
      <c r="BE318" s="276"/>
      <c r="BF318" s="276"/>
      <c r="BG318" s="276"/>
      <c r="BH318" s="276"/>
    </row>
    <row r="319" spans="1:60" s="141" customFormat="1" ht="12" customHeight="1" x14ac:dyDescent="0.2">
      <c r="A319" s="1125"/>
      <c r="B319" s="28"/>
      <c r="C319" s="35"/>
      <c r="D319" s="121"/>
      <c r="E319" s="32"/>
      <c r="F319" s="1029"/>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76"/>
      <c r="AE319" s="276"/>
      <c r="AF319" s="276"/>
      <c r="AG319" s="276"/>
      <c r="AH319" s="276"/>
      <c r="AI319" s="276"/>
      <c r="AJ319" s="276"/>
      <c r="AK319" s="276"/>
      <c r="AL319" s="276"/>
      <c r="AM319" s="276"/>
      <c r="AN319" s="276"/>
      <c r="AO319" s="276"/>
      <c r="AP319" s="276"/>
      <c r="AQ319" s="276"/>
      <c r="AR319" s="276"/>
      <c r="AS319" s="276"/>
      <c r="AT319" s="276"/>
      <c r="AU319" s="276"/>
      <c r="AV319" s="276"/>
      <c r="AW319" s="276"/>
      <c r="AX319" s="276"/>
      <c r="AY319" s="276"/>
      <c r="AZ319" s="276"/>
      <c r="BA319" s="276"/>
      <c r="BB319" s="276"/>
      <c r="BC319" s="276"/>
      <c r="BD319" s="276"/>
      <c r="BE319" s="276"/>
      <c r="BF319" s="276"/>
      <c r="BG319" s="276"/>
      <c r="BH319" s="276"/>
    </row>
    <row r="320" spans="1:60" s="141" customFormat="1" ht="12" customHeight="1" x14ac:dyDescent="0.2">
      <c r="A320" s="1125"/>
      <c r="B320" s="28"/>
      <c r="C320" s="35"/>
      <c r="D320" s="121"/>
      <c r="E320" s="32"/>
      <c r="F320" s="1029"/>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76"/>
      <c r="AE320" s="276"/>
      <c r="AF320" s="276"/>
      <c r="AG320" s="276"/>
      <c r="AH320" s="276"/>
      <c r="AI320" s="276"/>
      <c r="AJ320" s="276"/>
      <c r="AK320" s="276"/>
      <c r="AL320" s="276"/>
      <c r="AM320" s="276"/>
      <c r="AN320" s="276"/>
      <c r="AO320" s="276"/>
      <c r="AP320" s="276"/>
      <c r="AQ320" s="276"/>
      <c r="AR320" s="276"/>
      <c r="AS320" s="276"/>
      <c r="AT320" s="276"/>
      <c r="AU320" s="276"/>
      <c r="AV320" s="276"/>
      <c r="AW320" s="276"/>
      <c r="AX320" s="276"/>
      <c r="AY320" s="276"/>
      <c r="AZ320" s="276"/>
      <c r="BA320" s="276"/>
      <c r="BB320" s="276"/>
      <c r="BC320" s="276"/>
      <c r="BD320" s="276"/>
      <c r="BE320" s="276"/>
      <c r="BF320" s="276"/>
      <c r="BG320" s="276"/>
      <c r="BH320" s="276"/>
    </row>
    <row r="321" spans="1:60" s="141" customFormat="1" ht="12" customHeight="1" x14ac:dyDescent="0.2">
      <c r="A321" s="1125"/>
      <c r="B321" s="28"/>
      <c r="C321" s="35"/>
      <c r="D321" s="121"/>
      <c r="E321" s="32"/>
      <c r="F321" s="1029"/>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76"/>
      <c r="AE321" s="276"/>
      <c r="AF321" s="276"/>
      <c r="AG321" s="276"/>
      <c r="AH321" s="276"/>
      <c r="AI321" s="276"/>
      <c r="AJ321" s="276"/>
      <c r="AK321" s="276"/>
      <c r="AL321" s="276"/>
      <c r="AM321" s="276"/>
      <c r="AN321" s="276"/>
      <c r="AO321" s="276"/>
      <c r="AP321" s="276"/>
      <c r="AQ321" s="276"/>
      <c r="AR321" s="276"/>
      <c r="AS321" s="276"/>
      <c r="AT321" s="276"/>
      <c r="AU321" s="276"/>
      <c r="AV321" s="276"/>
      <c r="AW321" s="276"/>
      <c r="AX321" s="276"/>
      <c r="AY321" s="276"/>
      <c r="AZ321" s="276"/>
      <c r="BA321" s="276"/>
      <c r="BB321" s="276"/>
      <c r="BC321" s="276"/>
      <c r="BD321" s="276"/>
      <c r="BE321" s="276"/>
      <c r="BF321" s="276"/>
      <c r="BG321" s="276"/>
      <c r="BH321" s="276"/>
    </row>
    <row r="322" spans="1:60" s="141" customFormat="1" ht="12" customHeight="1" x14ac:dyDescent="0.2">
      <c r="A322" s="10"/>
      <c r="B322" s="28"/>
      <c r="C322" s="35"/>
      <c r="D322" s="121"/>
      <c r="E322" s="32"/>
      <c r="F322" s="1029"/>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76"/>
      <c r="AE322" s="276"/>
      <c r="AF322" s="276"/>
      <c r="AG322" s="276"/>
      <c r="AH322" s="276"/>
      <c r="AI322" s="276"/>
      <c r="AJ322" s="276"/>
      <c r="AK322" s="276"/>
      <c r="AL322" s="276"/>
      <c r="AM322" s="276"/>
      <c r="AN322" s="276"/>
      <c r="AO322" s="276"/>
      <c r="AP322" s="276"/>
      <c r="AQ322" s="276"/>
      <c r="AR322" s="276"/>
      <c r="AS322" s="276"/>
      <c r="AT322" s="276"/>
      <c r="AU322" s="276"/>
      <c r="AV322" s="276"/>
      <c r="AW322" s="276"/>
      <c r="AX322" s="276"/>
      <c r="AY322" s="276"/>
      <c r="AZ322" s="276"/>
      <c r="BA322" s="276"/>
      <c r="BB322" s="276"/>
      <c r="BC322" s="276"/>
      <c r="BD322" s="276"/>
      <c r="BE322" s="276"/>
      <c r="BF322" s="276"/>
      <c r="BG322" s="276"/>
      <c r="BH322" s="276"/>
    </row>
    <row r="323" spans="1:60" s="141" customFormat="1" ht="12" customHeight="1" x14ac:dyDescent="0.2">
      <c r="A323" s="10"/>
      <c r="B323" s="28"/>
      <c r="C323" s="35"/>
      <c r="D323" s="121"/>
      <c r="E323" s="32"/>
      <c r="F323" s="1029"/>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276"/>
      <c r="AF323" s="276"/>
      <c r="AG323" s="276"/>
      <c r="AH323" s="276"/>
      <c r="AI323" s="276"/>
      <c r="AJ323" s="276"/>
      <c r="AK323" s="276"/>
      <c r="AL323" s="276"/>
      <c r="AM323" s="276"/>
      <c r="AN323" s="276"/>
      <c r="AO323" s="276"/>
      <c r="AP323" s="276"/>
      <c r="AQ323" s="276"/>
      <c r="AR323" s="276"/>
      <c r="AS323" s="276"/>
      <c r="AT323" s="276"/>
      <c r="AU323" s="276"/>
      <c r="AV323" s="276"/>
      <c r="AW323" s="276"/>
      <c r="AX323" s="276"/>
      <c r="AY323" s="276"/>
      <c r="AZ323" s="276"/>
      <c r="BA323" s="276"/>
      <c r="BB323" s="276"/>
      <c r="BC323" s="276"/>
      <c r="BD323" s="276"/>
      <c r="BE323" s="276"/>
      <c r="BF323" s="276"/>
      <c r="BG323" s="276"/>
      <c r="BH323" s="276"/>
    </row>
    <row r="324" spans="1:60" s="141" customFormat="1" ht="15" customHeight="1" x14ac:dyDescent="0.2">
      <c r="A324" s="10"/>
      <c r="B324" s="28"/>
      <c r="C324" s="35"/>
      <c r="D324" s="121"/>
      <c r="E324" s="32"/>
      <c r="F324" s="1029"/>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76"/>
      <c r="AE324" s="276"/>
      <c r="AF324" s="276"/>
      <c r="AG324" s="276"/>
      <c r="AH324" s="276"/>
      <c r="AI324" s="276"/>
      <c r="AJ324" s="276"/>
      <c r="AK324" s="276"/>
      <c r="AL324" s="276"/>
      <c r="AM324" s="276"/>
      <c r="AN324" s="276"/>
      <c r="AO324" s="276"/>
      <c r="AP324" s="276"/>
      <c r="AQ324" s="276"/>
      <c r="AR324" s="276"/>
      <c r="AS324" s="276"/>
      <c r="AT324" s="276"/>
      <c r="AU324" s="276"/>
      <c r="AV324" s="276"/>
      <c r="AW324" s="276"/>
      <c r="AX324" s="276"/>
      <c r="AY324" s="276"/>
      <c r="AZ324" s="276"/>
      <c r="BA324" s="276"/>
      <c r="BB324" s="276"/>
      <c r="BC324" s="276"/>
      <c r="BD324" s="276"/>
      <c r="BE324" s="276"/>
      <c r="BF324" s="276"/>
      <c r="BG324" s="276"/>
      <c r="BH324" s="276"/>
    </row>
    <row r="325" spans="1:60" s="141" customFormat="1" ht="15" customHeight="1" x14ac:dyDescent="0.2">
      <c r="A325" s="10"/>
      <c r="B325" s="28"/>
      <c r="C325" s="35"/>
      <c r="D325" s="121"/>
      <c r="E325" s="32"/>
      <c r="F325" s="1029"/>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76"/>
      <c r="AE325" s="276"/>
      <c r="AF325" s="276"/>
      <c r="AG325" s="276"/>
      <c r="AH325" s="276"/>
      <c r="AI325" s="276"/>
      <c r="AJ325" s="276"/>
      <c r="AK325" s="276"/>
      <c r="AL325" s="276"/>
      <c r="AM325" s="276"/>
      <c r="AN325" s="276"/>
      <c r="AO325" s="276"/>
      <c r="AP325" s="276"/>
      <c r="AQ325" s="276"/>
      <c r="AR325" s="276"/>
      <c r="AS325" s="276"/>
      <c r="AT325" s="276"/>
      <c r="AU325" s="276"/>
      <c r="AV325" s="276"/>
      <c r="AW325" s="276"/>
      <c r="AX325" s="276"/>
      <c r="AY325" s="276"/>
      <c r="AZ325" s="276"/>
      <c r="BA325" s="276"/>
      <c r="BB325" s="276"/>
      <c r="BC325" s="276"/>
      <c r="BD325" s="276"/>
      <c r="BE325" s="276"/>
      <c r="BF325" s="276"/>
      <c r="BG325" s="276"/>
      <c r="BH325" s="276"/>
    </row>
    <row r="326" spans="1:60" s="141" customFormat="1" ht="15" customHeight="1" x14ac:dyDescent="0.2">
      <c r="A326" s="10"/>
      <c r="B326" s="28"/>
      <c r="C326" s="35"/>
      <c r="D326" s="121"/>
      <c r="E326" s="32"/>
      <c r="F326" s="1029"/>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76"/>
      <c r="AE326" s="276"/>
      <c r="AF326" s="276"/>
      <c r="AG326" s="276"/>
      <c r="AH326" s="276"/>
      <c r="AI326" s="276"/>
      <c r="AJ326" s="276"/>
      <c r="AK326" s="276"/>
      <c r="AL326" s="276"/>
      <c r="AM326" s="276"/>
      <c r="AN326" s="276"/>
      <c r="AO326" s="276"/>
      <c r="AP326" s="276"/>
      <c r="AQ326" s="276"/>
      <c r="AR326" s="276"/>
      <c r="AS326" s="276"/>
      <c r="AT326" s="276"/>
      <c r="AU326" s="276"/>
      <c r="AV326" s="276"/>
      <c r="AW326" s="276"/>
      <c r="AX326" s="276"/>
      <c r="AY326" s="276"/>
      <c r="AZ326" s="276"/>
      <c r="BA326" s="276"/>
      <c r="BB326" s="276"/>
      <c r="BC326" s="276"/>
      <c r="BD326" s="276"/>
      <c r="BE326" s="276"/>
      <c r="BF326" s="276"/>
      <c r="BG326" s="276"/>
      <c r="BH326" s="276"/>
    </row>
    <row r="327" spans="1:60" s="141" customFormat="1" ht="15" customHeight="1" x14ac:dyDescent="0.2">
      <c r="A327" s="10"/>
      <c r="B327" s="28"/>
      <c r="C327" s="35"/>
      <c r="D327" s="121"/>
      <c r="E327" s="32"/>
      <c r="F327" s="1029"/>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76"/>
      <c r="AE327" s="276"/>
      <c r="AF327" s="276"/>
      <c r="AG327" s="276"/>
      <c r="AH327" s="276"/>
      <c r="AI327" s="276"/>
      <c r="AJ327" s="276"/>
      <c r="AK327" s="276"/>
      <c r="AL327" s="276"/>
      <c r="AM327" s="276"/>
      <c r="AN327" s="276"/>
      <c r="AO327" s="276"/>
      <c r="AP327" s="276"/>
      <c r="AQ327" s="276"/>
      <c r="AR327" s="276"/>
      <c r="AS327" s="276"/>
      <c r="AT327" s="276"/>
      <c r="AU327" s="276"/>
      <c r="AV327" s="276"/>
      <c r="AW327" s="276"/>
      <c r="AX327" s="276"/>
      <c r="AY327" s="276"/>
      <c r="AZ327" s="276"/>
      <c r="BA327" s="276"/>
      <c r="BB327" s="276"/>
      <c r="BC327" s="276"/>
      <c r="BD327" s="276"/>
      <c r="BE327" s="276"/>
      <c r="BF327" s="276"/>
      <c r="BG327" s="276"/>
      <c r="BH327" s="276"/>
    </row>
    <row r="328" spans="1:60" s="141" customFormat="1" ht="15" customHeight="1" x14ac:dyDescent="0.2">
      <c r="A328" s="10"/>
      <c r="B328" s="28"/>
      <c r="C328" s="35"/>
      <c r="D328" s="121"/>
      <c r="E328" s="32"/>
      <c r="F328" s="1029"/>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76"/>
      <c r="AE328" s="276"/>
      <c r="AF328" s="276"/>
      <c r="AG328" s="276"/>
      <c r="AH328" s="276"/>
      <c r="AI328" s="276"/>
      <c r="AJ328" s="276"/>
      <c r="AK328" s="276"/>
      <c r="AL328" s="276"/>
      <c r="AM328" s="276"/>
      <c r="AN328" s="276"/>
      <c r="AO328" s="276"/>
      <c r="AP328" s="276"/>
      <c r="AQ328" s="276"/>
      <c r="AR328" s="276"/>
      <c r="AS328" s="276"/>
      <c r="AT328" s="276"/>
      <c r="AU328" s="276"/>
      <c r="AV328" s="276"/>
      <c r="AW328" s="276"/>
      <c r="AX328" s="276"/>
      <c r="AY328" s="276"/>
      <c r="AZ328" s="276"/>
      <c r="BA328" s="276"/>
      <c r="BB328" s="276"/>
      <c r="BC328" s="276"/>
      <c r="BD328" s="276"/>
      <c r="BE328" s="276"/>
      <c r="BF328" s="276"/>
      <c r="BG328" s="276"/>
      <c r="BH328" s="276"/>
    </row>
    <row r="329" spans="1:60" s="141" customFormat="1" ht="15" customHeight="1" x14ac:dyDescent="0.2">
      <c r="A329" s="10"/>
      <c r="B329" s="28"/>
      <c r="C329" s="35"/>
      <c r="D329" s="121"/>
      <c r="E329" s="32"/>
      <c r="F329" s="1029"/>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76"/>
      <c r="AE329" s="276"/>
      <c r="AF329" s="276"/>
      <c r="AG329" s="276"/>
      <c r="AH329" s="276"/>
      <c r="AI329" s="276"/>
      <c r="AJ329" s="276"/>
      <c r="AK329" s="276"/>
      <c r="AL329" s="276"/>
      <c r="AM329" s="276"/>
      <c r="AN329" s="276"/>
      <c r="AO329" s="276"/>
      <c r="AP329" s="276"/>
      <c r="AQ329" s="276"/>
      <c r="AR329" s="276"/>
      <c r="AS329" s="276"/>
      <c r="AT329" s="276"/>
      <c r="AU329" s="276"/>
      <c r="AV329" s="276"/>
      <c r="AW329" s="276"/>
      <c r="AX329" s="276"/>
      <c r="AY329" s="276"/>
      <c r="AZ329" s="276"/>
      <c r="BA329" s="276"/>
      <c r="BB329" s="276"/>
      <c r="BC329" s="276"/>
      <c r="BD329" s="276"/>
      <c r="BE329" s="276"/>
      <c r="BF329" s="276"/>
      <c r="BG329" s="276"/>
      <c r="BH329" s="276"/>
    </row>
    <row r="330" spans="1:60" s="141" customFormat="1" ht="15" customHeight="1" x14ac:dyDescent="0.2">
      <c r="A330" s="10"/>
      <c r="B330" s="28"/>
      <c r="C330" s="35"/>
      <c r="D330" s="121"/>
      <c r="E330" s="32"/>
      <c r="F330" s="1029"/>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76"/>
      <c r="AE330" s="276"/>
      <c r="AF330" s="276"/>
      <c r="AG330" s="276"/>
      <c r="AH330" s="276"/>
      <c r="AI330" s="276"/>
      <c r="AJ330" s="276"/>
      <c r="AK330" s="276"/>
      <c r="AL330" s="276"/>
      <c r="AM330" s="276"/>
      <c r="AN330" s="276"/>
      <c r="AO330" s="276"/>
      <c r="AP330" s="276"/>
      <c r="AQ330" s="276"/>
      <c r="AR330" s="276"/>
      <c r="AS330" s="276"/>
      <c r="AT330" s="276"/>
      <c r="AU330" s="276"/>
      <c r="AV330" s="276"/>
      <c r="AW330" s="276"/>
      <c r="AX330" s="276"/>
      <c r="AY330" s="276"/>
      <c r="AZ330" s="276"/>
      <c r="BA330" s="276"/>
      <c r="BB330" s="276"/>
      <c r="BC330" s="276"/>
      <c r="BD330" s="276"/>
      <c r="BE330" s="276"/>
      <c r="BF330" s="276"/>
      <c r="BG330" s="276"/>
      <c r="BH330" s="276"/>
    </row>
    <row r="331" spans="1:60" s="141" customFormat="1" ht="15" customHeight="1" x14ac:dyDescent="0.2">
      <c r="A331" s="10"/>
      <c r="B331" s="28"/>
      <c r="C331" s="35"/>
      <c r="D331" s="121"/>
      <c r="E331" s="32"/>
      <c r="F331" s="1029"/>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76"/>
      <c r="AE331" s="276"/>
      <c r="AF331" s="276"/>
      <c r="AG331" s="276"/>
      <c r="AH331" s="276"/>
      <c r="AI331" s="276"/>
      <c r="AJ331" s="276"/>
      <c r="AK331" s="276"/>
      <c r="AL331" s="276"/>
      <c r="AM331" s="276"/>
      <c r="AN331" s="276"/>
      <c r="AO331" s="276"/>
      <c r="AP331" s="276"/>
      <c r="AQ331" s="276"/>
      <c r="AR331" s="276"/>
      <c r="AS331" s="276"/>
      <c r="AT331" s="276"/>
      <c r="AU331" s="276"/>
      <c r="AV331" s="276"/>
      <c r="AW331" s="276"/>
      <c r="AX331" s="276"/>
      <c r="AY331" s="276"/>
      <c r="AZ331" s="276"/>
      <c r="BA331" s="276"/>
      <c r="BB331" s="276"/>
      <c r="BC331" s="276"/>
      <c r="BD331" s="276"/>
      <c r="BE331" s="276"/>
      <c r="BF331" s="276"/>
      <c r="BG331" s="276"/>
      <c r="BH331" s="276"/>
    </row>
    <row r="332" spans="1:60" s="141" customFormat="1" ht="15" customHeight="1" x14ac:dyDescent="0.2">
      <c r="A332" s="10"/>
      <c r="B332" s="28"/>
      <c r="C332" s="35"/>
      <c r="D332" s="121"/>
      <c r="E332" s="32"/>
      <c r="F332" s="1029"/>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276"/>
      <c r="AF332" s="276"/>
      <c r="AG332" s="276"/>
      <c r="AH332" s="276"/>
      <c r="AI332" s="276"/>
      <c r="AJ332" s="276"/>
      <c r="AK332" s="276"/>
      <c r="AL332" s="276"/>
      <c r="AM332" s="276"/>
      <c r="AN332" s="276"/>
      <c r="AO332" s="276"/>
      <c r="AP332" s="276"/>
      <c r="AQ332" s="276"/>
      <c r="AR332" s="276"/>
      <c r="AS332" s="276"/>
      <c r="AT332" s="276"/>
      <c r="AU332" s="276"/>
      <c r="AV332" s="276"/>
      <c r="AW332" s="276"/>
      <c r="AX332" s="276"/>
      <c r="AY332" s="276"/>
      <c r="AZ332" s="276"/>
      <c r="BA332" s="276"/>
      <c r="BB332" s="276"/>
      <c r="BC332" s="276"/>
      <c r="BD332" s="276"/>
      <c r="BE332" s="276"/>
      <c r="BF332" s="276"/>
      <c r="BG332" s="276"/>
      <c r="BH332" s="276"/>
    </row>
    <row r="333" spans="1:60" s="141" customFormat="1" ht="15" customHeight="1" x14ac:dyDescent="0.2">
      <c r="A333" s="10"/>
      <c r="B333" s="28"/>
      <c r="C333" s="35"/>
      <c r="D333" s="121"/>
      <c r="E333" s="32"/>
      <c r="F333" s="1029"/>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276"/>
      <c r="AF333" s="276"/>
      <c r="AG333" s="276"/>
      <c r="AH333" s="276"/>
      <c r="AI333" s="276"/>
      <c r="AJ333" s="276"/>
      <c r="AK333" s="276"/>
      <c r="AL333" s="276"/>
      <c r="AM333" s="276"/>
      <c r="AN333" s="276"/>
      <c r="AO333" s="276"/>
      <c r="AP333" s="276"/>
      <c r="AQ333" s="276"/>
      <c r="AR333" s="276"/>
      <c r="AS333" s="276"/>
      <c r="AT333" s="276"/>
      <c r="AU333" s="276"/>
      <c r="AV333" s="276"/>
      <c r="AW333" s="276"/>
      <c r="AX333" s="276"/>
      <c r="AY333" s="276"/>
      <c r="AZ333" s="276"/>
      <c r="BA333" s="276"/>
      <c r="BB333" s="276"/>
      <c r="BC333" s="276"/>
      <c r="BD333" s="276"/>
      <c r="BE333" s="276"/>
      <c r="BF333" s="276"/>
      <c r="BG333" s="276"/>
      <c r="BH333" s="276"/>
    </row>
    <row r="334" spans="1:60" s="141" customFormat="1" ht="15" customHeight="1" x14ac:dyDescent="0.2">
      <c r="A334" s="10"/>
      <c r="B334" s="28"/>
      <c r="C334" s="35"/>
      <c r="D334" s="121"/>
      <c r="E334" s="32"/>
      <c r="F334" s="1029"/>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276"/>
      <c r="AF334" s="276"/>
      <c r="AG334" s="276"/>
      <c r="AH334" s="276"/>
      <c r="AI334" s="276"/>
      <c r="AJ334" s="276"/>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row>
    <row r="335" spans="1:60" s="141" customFormat="1" ht="15" customHeight="1" x14ac:dyDescent="0.2">
      <c r="A335" s="10"/>
      <c r="B335" s="28"/>
      <c r="C335" s="35"/>
      <c r="D335" s="121"/>
      <c r="E335" s="32"/>
      <c r="F335" s="1029"/>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76"/>
      <c r="AE335" s="276"/>
      <c r="AF335" s="276"/>
      <c r="AG335" s="276"/>
      <c r="AH335" s="276"/>
      <c r="AI335" s="276"/>
      <c r="AJ335" s="276"/>
      <c r="AK335" s="276"/>
      <c r="AL335" s="276"/>
      <c r="AM335" s="276"/>
      <c r="AN335" s="276"/>
      <c r="AO335" s="276"/>
      <c r="AP335" s="276"/>
      <c r="AQ335" s="276"/>
      <c r="AR335" s="276"/>
      <c r="AS335" s="276"/>
      <c r="AT335" s="276"/>
      <c r="AU335" s="276"/>
      <c r="AV335" s="276"/>
      <c r="AW335" s="276"/>
      <c r="AX335" s="276"/>
      <c r="AY335" s="276"/>
      <c r="AZ335" s="276"/>
      <c r="BA335" s="276"/>
      <c r="BB335" s="276"/>
      <c r="BC335" s="276"/>
      <c r="BD335" s="276"/>
      <c r="BE335" s="276"/>
      <c r="BF335" s="276"/>
      <c r="BG335" s="276"/>
      <c r="BH335" s="276"/>
    </row>
    <row r="336" spans="1:60" s="141" customFormat="1" ht="15" customHeight="1" x14ac:dyDescent="0.2">
      <c r="A336" s="10"/>
      <c r="B336" s="28"/>
      <c r="C336" s="35"/>
      <c r="D336" s="121"/>
      <c r="E336" s="32"/>
      <c r="F336" s="1029"/>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76"/>
      <c r="AE336" s="276"/>
      <c r="AF336" s="276"/>
      <c r="AG336" s="276"/>
      <c r="AH336" s="276"/>
      <c r="AI336" s="276"/>
      <c r="AJ336" s="276"/>
      <c r="AK336" s="276"/>
      <c r="AL336" s="276"/>
      <c r="AM336" s="276"/>
      <c r="AN336" s="276"/>
      <c r="AO336" s="276"/>
      <c r="AP336" s="276"/>
      <c r="AQ336" s="276"/>
      <c r="AR336" s="276"/>
      <c r="AS336" s="276"/>
      <c r="AT336" s="276"/>
      <c r="AU336" s="276"/>
      <c r="AV336" s="276"/>
      <c r="AW336" s="276"/>
      <c r="AX336" s="276"/>
      <c r="AY336" s="276"/>
      <c r="AZ336" s="276"/>
      <c r="BA336" s="276"/>
      <c r="BB336" s="276"/>
      <c r="BC336" s="276"/>
      <c r="BD336" s="276"/>
      <c r="BE336" s="276"/>
      <c r="BF336" s="276"/>
      <c r="BG336" s="276"/>
      <c r="BH336" s="276"/>
    </row>
    <row r="337" spans="1:60" s="141" customFormat="1" ht="15" customHeight="1" x14ac:dyDescent="0.2">
      <c r="A337" s="10"/>
      <c r="B337" s="28"/>
      <c r="C337" s="35"/>
      <c r="D337" s="121"/>
      <c r="E337" s="32"/>
      <c r="F337" s="1029"/>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76"/>
      <c r="AE337" s="276"/>
      <c r="AF337" s="276"/>
      <c r="AG337" s="276"/>
      <c r="AH337" s="276"/>
      <c r="AI337" s="276"/>
      <c r="AJ337" s="276"/>
      <c r="AK337" s="276"/>
      <c r="AL337" s="276"/>
      <c r="AM337" s="276"/>
      <c r="AN337" s="276"/>
      <c r="AO337" s="276"/>
      <c r="AP337" s="276"/>
      <c r="AQ337" s="276"/>
      <c r="AR337" s="276"/>
      <c r="AS337" s="276"/>
      <c r="AT337" s="276"/>
      <c r="AU337" s="276"/>
      <c r="AV337" s="276"/>
      <c r="AW337" s="276"/>
      <c r="AX337" s="276"/>
      <c r="AY337" s="276"/>
      <c r="AZ337" s="276"/>
      <c r="BA337" s="276"/>
      <c r="BB337" s="276"/>
      <c r="BC337" s="276"/>
      <c r="BD337" s="276"/>
      <c r="BE337" s="276"/>
      <c r="BF337" s="276"/>
      <c r="BG337" s="276"/>
      <c r="BH337" s="276"/>
    </row>
    <row r="338" spans="1:60" s="141" customFormat="1" ht="15" customHeight="1" x14ac:dyDescent="0.2">
      <c r="A338" s="10"/>
      <c r="B338" s="28"/>
      <c r="C338" s="35"/>
      <c r="D338" s="121"/>
      <c r="E338" s="32"/>
      <c r="F338" s="1029"/>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76"/>
      <c r="AE338" s="276"/>
      <c r="AF338" s="276"/>
      <c r="AG338" s="276"/>
      <c r="AH338" s="276"/>
      <c r="AI338" s="276"/>
      <c r="AJ338" s="276"/>
      <c r="AK338" s="276"/>
      <c r="AL338" s="276"/>
      <c r="AM338" s="276"/>
      <c r="AN338" s="276"/>
      <c r="AO338" s="276"/>
      <c r="AP338" s="276"/>
      <c r="AQ338" s="276"/>
      <c r="AR338" s="276"/>
      <c r="AS338" s="276"/>
      <c r="AT338" s="276"/>
      <c r="AU338" s="276"/>
      <c r="AV338" s="276"/>
      <c r="AW338" s="276"/>
      <c r="AX338" s="276"/>
      <c r="AY338" s="276"/>
      <c r="AZ338" s="276"/>
      <c r="BA338" s="276"/>
      <c r="BB338" s="276"/>
      <c r="BC338" s="276"/>
      <c r="BD338" s="276"/>
      <c r="BE338" s="276"/>
      <c r="BF338" s="276"/>
      <c r="BG338" s="276"/>
      <c r="BH338" s="276"/>
    </row>
    <row r="339" spans="1:60" s="141" customFormat="1" ht="15" customHeight="1" x14ac:dyDescent="0.2">
      <c r="A339" s="10"/>
      <c r="B339" s="28"/>
      <c r="C339" s="35"/>
      <c r="D339" s="121"/>
      <c r="E339" s="32"/>
      <c r="F339" s="1029"/>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c r="AE339" s="276"/>
      <c r="AF339" s="276"/>
      <c r="AG339" s="276"/>
      <c r="AH339" s="276"/>
      <c r="AI339" s="276"/>
      <c r="AJ339" s="276"/>
      <c r="AK339" s="276"/>
      <c r="AL339" s="276"/>
      <c r="AM339" s="276"/>
      <c r="AN339" s="276"/>
      <c r="AO339" s="276"/>
      <c r="AP339" s="276"/>
      <c r="AQ339" s="276"/>
      <c r="AR339" s="276"/>
      <c r="AS339" s="276"/>
      <c r="AT339" s="276"/>
      <c r="AU339" s="276"/>
      <c r="AV339" s="276"/>
      <c r="AW339" s="276"/>
      <c r="AX339" s="276"/>
      <c r="AY339" s="276"/>
      <c r="AZ339" s="276"/>
      <c r="BA339" s="276"/>
      <c r="BB339" s="276"/>
      <c r="BC339" s="276"/>
      <c r="BD339" s="276"/>
      <c r="BE339" s="276"/>
      <c r="BF339" s="276"/>
      <c r="BG339" s="276"/>
      <c r="BH339" s="276"/>
    </row>
    <row r="340" spans="1:60" s="141" customFormat="1" ht="15" customHeight="1" x14ac:dyDescent="0.2">
      <c r="A340" s="10"/>
      <c r="B340" s="28"/>
      <c r="C340" s="35"/>
      <c r="D340" s="121"/>
      <c r="E340" s="32"/>
      <c r="F340" s="1029"/>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76"/>
      <c r="AE340" s="276"/>
      <c r="AF340" s="276"/>
      <c r="AG340" s="276"/>
      <c r="AH340" s="276"/>
      <c r="AI340" s="276"/>
      <c r="AJ340" s="276"/>
      <c r="AK340" s="276"/>
      <c r="AL340" s="276"/>
      <c r="AM340" s="276"/>
      <c r="AN340" s="276"/>
      <c r="AO340" s="276"/>
      <c r="AP340" s="276"/>
      <c r="AQ340" s="276"/>
      <c r="AR340" s="276"/>
      <c r="AS340" s="276"/>
      <c r="AT340" s="276"/>
      <c r="AU340" s="276"/>
      <c r="AV340" s="276"/>
      <c r="AW340" s="276"/>
      <c r="AX340" s="276"/>
      <c r="AY340" s="276"/>
      <c r="AZ340" s="276"/>
      <c r="BA340" s="276"/>
      <c r="BB340" s="276"/>
      <c r="BC340" s="276"/>
      <c r="BD340" s="276"/>
      <c r="BE340" s="276"/>
      <c r="BF340" s="276"/>
      <c r="BG340" s="276"/>
      <c r="BH340" s="276"/>
    </row>
    <row r="341" spans="1:60" s="141" customFormat="1" ht="15" customHeight="1" x14ac:dyDescent="0.2">
      <c r="A341" s="10"/>
      <c r="B341" s="28"/>
      <c r="C341" s="35"/>
      <c r="D341" s="121"/>
      <c r="E341" s="32"/>
      <c r="F341" s="1029"/>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276"/>
      <c r="AF341" s="276"/>
      <c r="AG341" s="276"/>
      <c r="AH341" s="276"/>
      <c r="AI341" s="276"/>
      <c r="AJ341" s="276"/>
      <c r="AK341" s="276"/>
      <c r="AL341" s="276"/>
      <c r="AM341" s="276"/>
      <c r="AN341" s="276"/>
      <c r="AO341" s="276"/>
      <c r="AP341" s="276"/>
      <c r="AQ341" s="276"/>
      <c r="AR341" s="276"/>
      <c r="AS341" s="276"/>
      <c r="AT341" s="276"/>
      <c r="AU341" s="276"/>
      <c r="AV341" s="276"/>
      <c r="AW341" s="276"/>
      <c r="AX341" s="276"/>
      <c r="AY341" s="276"/>
      <c r="AZ341" s="276"/>
      <c r="BA341" s="276"/>
      <c r="BB341" s="276"/>
      <c r="BC341" s="276"/>
      <c r="BD341" s="276"/>
      <c r="BE341" s="276"/>
      <c r="BF341" s="276"/>
      <c r="BG341" s="276"/>
      <c r="BH341" s="276"/>
    </row>
    <row r="342" spans="1:60" s="141" customFormat="1" ht="15" customHeight="1" x14ac:dyDescent="0.2">
      <c r="A342" s="10"/>
      <c r="B342" s="28"/>
      <c r="C342" s="35"/>
      <c r="D342" s="121"/>
      <c r="E342" s="32"/>
      <c r="F342" s="1029"/>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276"/>
      <c r="AF342" s="276"/>
      <c r="AG342" s="276"/>
      <c r="AH342" s="276"/>
      <c r="AI342" s="276"/>
      <c r="AJ342" s="276"/>
      <c r="AK342" s="276"/>
      <c r="AL342" s="276"/>
      <c r="AM342" s="276"/>
      <c r="AN342" s="276"/>
      <c r="AO342" s="276"/>
      <c r="AP342" s="276"/>
      <c r="AQ342" s="276"/>
      <c r="AR342" s="276"/>
      <c r="AS342" s="276"/>
      <c r="AT342" s="276"/>
      <c r="AU342" s="276"/>
      <c r="AV342" s="276"/>
      <c r="AW342" s="276"/>
      <c r="AX342" s="276"/>
      <c r="AY342" s="276"/>
      <c r="AZ342" s="276"/>
      <c r="BA342" s="276"/>
      <c r="BB342" s="276"/>
      <c r="BC342" s="276"/>
      <c r="BD342" s="276"/>
      <c r="BE342" s="276"/>
      <c r="BF342" s="276"/>
      <c r="BG342" s="276"/>
      <c r="BH342" s="276"/>
    </row>
    <row r="343" spans="1:60" s="141" customFormat="1" ht="15" customHeight="1" x14ac:dyDescent="0.2">
      <c r="A343" s="10"/>
      <c r="B343" s="28"/>
      <c r="C343" s="35"/>
      <c r="D343" s="121"/>
      <c r="E343" s="32"/>
      <c r="F343" s="1029"/>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276"/>
      <c r="AF343" s="276"/>
      <c r="AG343" s="276"/>
      <c r="AH343" s="276"/>
      <c r="AI343" s="276"/>
      <c r="AJ343" s="276"/>
      <c r="AK343" s="276"/>
      <c r="AL343" s="276"/>
      <c r="AM343" s="276"/>
      <c r="AN343" s="276"/>
      <c r="AO343" s="276"/>
      <c r="AP343" s="276"/>
      <c r="AQ343" s="276"/>
      <c r="AR343" s="276"/>
      <c r="AS343" s="276"/>
      <c r="AT343" s="276"/>
      <c r="AU343" s="276"/>
      <c r="AV343" s="276"/>
      <c r="AW343" s="276"/>
      <c r="AX343" s="276"/>
      <c r="AY343" s="276"/>
      <c r="AZ343" s="276"/>
      <c r="BA343" s="276"/>
      <c r="BB343" s="276"/>
      <c r="BC343" s="276"/>
      <c r="BD343" s="276"/>
      <c r="BE343" s="276"/>
      <c r="BF343" s="276"/>
      <c r="BG343" s="276"/>
      <c r="BH343" s="276"/>
    </row>
    <row r="344" spans="1:60" s="141" customFormat="1" ht="15" customHeight="1" x14ac:dyDescent="0.2">
      <c r="A344" s="10"/>
      <c r="B344" s="28"/>
      <c r="C344" s="35"/>
      <c r="D344" s="121"/>
      <c r="E344" s="32"/>
      <c r="F344" s="1029"/>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276"/>
      <c r="AE344" s="276"/>
      <c r="AF344" s="276"/>
      <c r="AG344" s="276"/>
      <c r="AH344" s="276"/>
      <c r="AI344" s="276"/>
      <c r="AJ344" s="276"/>
      <c r="AK344" s="276"/>
      <c r="AL344" s="276"/>
      <c r="AM344" s="276"/>
      <c r="AN344" s="276"/>
      <c r="AO344" s="276"/>
      <c r="AP344" s="276"/>
      <c r="AQ344" s="276"/>
      <c r="AR344" s="276"/>
      <c r="AS344" s="276"/>
      <c r="AT344" s="276"/>
      <c r="AU344" s="276"/>
      <c r="AV344" s="276"/>
      <c r="AW344" s="276"/>
      <c r="AX344" s="276"/>
      <c r="AY344" s="276"/>
      <c r="AZ344" s="276"/>
      <c r="BA344" s="276"/>
      <c r="BB344" s="276"/>
      <c r="BC344" s="276"/>
      <c r="BD344" s="276"/>
      <c r="BE344" s="276"/>
      <c r="BF344" s="276"/>
      <c r="BG344" s="276"/>
      <c r="BH344" s="276"/>
    </row>
    <row r="345" spans="1:60" s="141" customFormat="1" ht="15" customHeight="1" x14ac:dyDescent="0.2">
      <c r="A345" s="10"/>
      <c r="B345" s="28"/>
      <c r="C345" s="35"/>
      <c r="D345" s="121"/>
      <c r="E345" s="32"/>
      <c r="F345" s="1029"/>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76"/>
      <c r="AE345" s="276"/>
      <c r="AF345" s="276"/>
      <c r="AG345" s="276"/>
      <c r="AH345" s="276"/>
      <c r="AI345" s="276"/>
      <c r="AJ345" s="276"/>
      <c r="AK345" s="276"/>
      <c r="AL345" s="276"/>
      <c r="AM345" s="276"/>
      <c r="AN345" s="276"/>
      <c r="AO345" s="276"/>
      <c r="AP345" s="276"/>
      <c r="AQ345" s="276"/>
      <c r="AR345" s="276"/>
      <c r="AS345" s="276"/>
      <c r="AT345" s="276"/>
      <c r="AU345" s="276"/>
      <c r="AV345" s="276"/>
      <c r="AW345" s="276"/>
      <c r="AX345" s="276"/>
      <c r="AY345" s="276"/>
      <c r="AZ345" s="276"/>
      <c r="BA345" s="276"/>
      <c r="BB345" s="276"/>
      <c r="BC345" s="276"/>
      <c r="BD345" s="276"/>
      <c r="BE345" s="276"/>
      <c r="BF345" s="276"/>
      <c r="BG345" s="276"/>
      <c r="BH345" s="276"/>
    </row>
    <row r="346" spans="1:60" s="141" customFormat="1" ht="15" customHeight="1" x14ac:dyDescent="0.2">
      <c r="A346" s="10"/>
      <c r="B346" s="28"/>
      <c r="C346" s="35"/>
      <c r="D346" s="121"/>
      <c r="E346" s="32"/>
      <c r="F346" s="1029"/>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6"/>
      <c r="AD346" s="276"/>
      <c r="AE346" s="276"/>
      <c r="AF346" s="276"/>
      <c r="AG346" s="276"/>
      <c r="AH346" s="276"/>
      <c r="AI346" s="276"/>
      <c r="AJ346" s="276"/>
      <c r="AK346" s="276"/>
      <c r="AL346" s="276"/>
      <c r="AM346" s="276"/>
      <c r="AN346" s="276"/>
      <c r="AO346" s="276"/>
      <c r="AP346" s="276"/>
      <c r="AQ346" s="276"/>
      <c r="AR346" s="276"/>
      <c r="AS346" s="276"/>
      <c r="AT346" s="276"/>
      <c r="AU346" s="276"/>
      <c r="AV346" s="276"/>
      <c r="AW346" s="276"/>
      <c r="AX346" s="276"/>
      <c r="AY346" s="276"/>
      <c r="AZ346" s="276"/>
      <c r="BA346" s="276"/>
      <c r="BB346" s="276"/>
      <c r="BC346" s="276"/>
      <c r="BD346" s="276"/>
      <c r="BE346" s="276"/>
      <c r="BF346" s="276"/>
      <c r="BG346" s="276"/>
      <c r="BH346" s="276"/>
    </row>
    <row r="347" spans="1:60" s="141" customFormat="1" ht="15" customHeight="1" x14ac:dyDescent="0.2">
      <c r="A347" s="10"/>
      <c r="B347" s="28"/>
      <c r="C347" s="35"/>
      <c r="D347" s="121"/>
      <c r="E347" s="32"/>
      <c r="F347" s="1029"/>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76"/>
      <c r="AE347" s="276"/>
      <c r="AF347" s="276"/>
      <c r="AG347" s="276"/>
      <c r="AH347" s="276"/>
      <c r="AI347" s="276"/>
      <c r="AJ347" s="276"/>
      <c r="AK347" s="276"/>
      <c r="AL347" s="276"/>
      <c r="AM347" s="276"/>
      <c r="AN347" s="276"/>
      <c r="AO347" s="276"/>
      <c r="AP347" s="276"/>
      <c r="AQ347" s="276"/>
      <c r="AR347" s="276"/>
      <c r="AS347" s="276"/>
      <c r="AT347" s="276"/>
      <c r="AU347" s="276"/>
      <c r="AV347" s="276"/>
      <c r="AW347" s="276"/>
      <c r="AX347" s="276"/>
      <c r="AY347" s="276"/>
      <c r="AZ347" s="276"/>
      <c r="BA347" s="276"/>
      <c r="BB347" s="276"/>
      <c r="BC347" s="276"/>
      <c r="BD347" s="276"/>
      <c r="BE347" s="276"/>
      <c r="BF347" s="276"/>
      <c r="BG347" s="276"/>
      <c r="BH347" s="276"/>
    </row>
    <row r="348" spans="1:60" s="141" customFormat="1" ht="15" customHeight="1" x14ac:dyDescent="0.2">
      <c r="A348" s="10"/>
      <c r="B348" s="28"/>
      <c r="C348" s="35"/>
      <c r="D348" s="121"/>
      <c r="E348" s="32"/>
      <c r="F348" s="1029"/>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276"/>
      <c r="AF348" s="276"/>
      <c r="AG348" s="276"/>
      <c r="AH348" s="276"/>
      <c r="AI348" s="276"/>
      <c r="AJ348" s="276"/>
      <c r="AK348" s="276"/>
      <c r="AL348" s="276"/>
      <c r="AM348" s="276"/>
      <c r="AN348" s="276"/>
      <c r="AO348" s="276"/>
      <c r="AP348" s="276"/>
      <c r="AQ348" s="276"/>
      <c r="AR348" s="276"/>
      <c r="AS348" s="276"/>
      <c r="AT348" s="276"/>
      <c r="AU348" s="276"/>
      <c r="AV348" s="276"/>
      <c r="AW348" s="276"/>
      <c r="AX348" s="276"/>
      <c r="AY348" s="276"/>
      <c r="AZ348" s="276"/>
      <c r="BA348" s="276"/>
      <c r="BB348" s="276"/>
      <c r="BC348" s="276"/>
      <c r="BD348" s="276"/>
      <c r="BE348" s="276"/>
      <c r="BF348" s="276"/>
      <c r="BG348" s="276"/>
      <c r="BH348" s="276"/>
    </row>
    <row r="349" spans="1:60" s="141" customFormat="1" ht="15" customHeight="1" x14ac:dyDescent="0.2">
      <c r="A349" s="10"/>
      <c r="B349" s="28"/>
      <c r="C349" s="35"/>
      <c r="D349" s="121"/>
      <c r="E349" s="32"/>
      <c r="F349" s="1029"/>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76"/>
      <c r="AE349" s="276"/>
      <c r="AF349" s="276"/>
      <c r="AG349" s="276"/>
      <c r="AH349" s="276"/>
      <c r="AI349" s="276"/>
      <c r="AJ349" s="276"/>
      <c r="AK349" s="276"/>
      <c r="AL349" s="276"/>
      <c r="AM349" s="276"/>
      <c r="AN349" s="276"/>
      <c r="AO349" s="276"/>
      <c r="AP349" s="276"/>
      <c r="AQ349" s="276"/>
      <c r="AR349" s="276"/>
      <c r="AS349" s="276"/>
      <c r="AT349" s="276"/>
      <c r="AU349" s="276"/>
      <c r="AV349" s="276"/>
      <c r="AW349" s="276"/>
      <c r="AX349" s="276"/>
      <c r="AY349" s="276"/>
      <c r="AZ349" s="276"/>
      <c r="BA349" s="276"/>
      <c r="BB349" s="276"/>
      <c r="BC349" s="276"/>
      <c r="BD349" s="276"/>
      <c r="BE349" s="276"/>
      <c r="BF349" s="276"/>
      <c r="BG349" s="276"/>
      <c r="BH349" s="276"/>
    </row>
    <row r="350" spans="1:60" s="141" customFormat="1" ht="15" customHeight="1" x14ac:dyDescent="0.2">
      <c r="A350" s="10"/>
      <c r="B350" s="28"/>
      <c r="C350" s="35"/>
      <c r="D350" s="121"/>
      <c r="E350" s="32"/>
      <c r="F350" s="1029"/>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76"/>
      <c r="AE350" s="276"/>
      <c r="AF350" s="276"/>
      <c r="AG350" s="276"/>
      <c r="AH350" s="276"/>
      <c r="AI350" s="276"/>
      <c r="AJ350" s="276"/>
      <c r="AK350" s="276"/>
      <c r="AL350" s="276"/>
      <c r="AM350" s="276"/>
      <c r="AN350" s="276"/>
      <c r="AO350" s="276"/>
      <c r="AP350" s="276"/>
      <c r="AQ350" s="276"/>
      <c r="AR350" s="276"/>
      <c r="AS350" s="276"/>
      <c r="AT350" s="276"/>
      <c r="AU350" s="276"/>
      <c r="AV350" s="276"/>
      <c r="AW350" s="276"/>
      <c r="AX350" s="276"/>
      <c r="AY350" s="276"/>
      <c r="AZ350" s="276"/>
      <c r="BA350" s="276"/>
      <c r="BB350" s="276"/>
      <c r="BC350" s="276"/>
      <c r="BD350" s="276"/>
      <c r="BE350" s="276"/>
      <c r="BF350" s="276"/>
      <c r="BG350" s="276"/>
      <c r="BH350" s="276"/>
    </row>
    <row r="351" spans="1:60" s="141" customFormat="1" ht="15" customHeight="1" x14ac:dyDescent="0.2">
      <c r="A351" s="10"/>
      <c r="B351" s="28"/>
      <c r="C351" s="35"/>
      <c r="D351" s="121"/>
      <c r="E351" s="32"/>
      <c r="F351" s="1029"/>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76"/>
      <c r="AE351" s="276"/>
      <c r="AF351" s="276"/>
      <c r="AG351" s="276"/>
      <c r="AH351" s="276"/>
      <c r="AI351" s="276"/>
      <c r="AJ351" s="276"/>
      <c r="AK351" s="276"/>
      <c r="AL351" s="276"/>
      <c r="AM351" s="276"/>
      <c r="AN351" s="276"/>
      <c r="AO351" s="276"/>
      <c r="AP351" s="276"/>
      <c r="AQ351" s="276"/>
      <c r="AR351" s="276"/>
      <c r="AS351" s="276"/>
      <c r="AT351" s="276"/>
      <c r="AU351" s="276"/>
      <c r="AV351" s="276"/>
      <c r="AW351" s="276"/>
      <c r="AX351" s="276"/>
      <c r="AY351" s="276"/>
      <c r="AZ351" s="276"/>
      <c r="BA351" s="276"/>
      <c r="BB351" s="276"/>
      <c r="BC351" s="276"/>
      <c r="BD351" s="276"/>
      <c r="BE351" s="276"/>
      <c r="BF351" s="276"/>
      <c r="BG351" s="276"/>
      <c r="BH351" s="276"/>
    </row>
    <row r="352" spans="1:60" s="141" customFormat="1" ht="15" customHeight="1" x14ac:dyDescent="0.2">
      <c r="A352" s="10"/>
      <c r="B352" s="28"/>
      <c r="C352" s="35"/>
      <c r="D352" s="121"/>
      <c r="E352" s="32"/>
      <c r="F352" s="1029"/>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76"/>
      <c r="AE352" s="276"/>
      <c r="AF352" s="276"/>
      <c r="AG352" s="276"/>
      <c r="AH352" s="276"/>
      <c r="AI352" s="276"/>
      <c r="AJ352" s="276"/>
      <c r="AK352" s="276"/>
      <c r="AL352" s="276"/>
      <c r="AM352" s="276"/>
      <c r="AN352" s="276"/>
      <c r="AO352" s="276"/>
      <c r="AP352" s="276"/>
      <c r="AQ352" s="276"/>
      <c r="AR352" s="276"/>
      <c r="AS352" s="276"/>
      <c r="AT352" s="276"/>
      <c r="AU352" s="276"/>
      <c r="AV352" s="276"/>
      <c r="AW352" s="276"/>
      <c r="AX352" s="276"/>
      <c r="AY352" s="276"/>
      <c r="AZ352" s="276"/>
      <c r="BA352" s="276"/>
      <c r="BB352" s="276"/>
      <c r="BC352" s="276"/>
      <c r="BD352" s="276"/>
      <c r="BE352" s="276"/>
      <c r="BF352" s="276"/>
      <c r="BG352" s="276"/>
      <c r="BH352" s="276"/>
    </row>
    <row r="353" spans="1:60" s="141" customFormat="1" ht="15" customHeight="1" x14ac:dyDescent="0.2">
      <c r="A353" s="10"/>
      <c r="B353" s="28"/>
      <c r="C353" s="35"/>
      <c r="D353" s="121"/>
      <c r="E353" s="32"/>
      <c r="F353" s="1029"/>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76"/>
      <c r="AE353" s="276"/>
      <c r="AF353" s="276"/>
      <c r="AG353" s="276"/>
      <c r="AH353" s="276"/>
      <c r="AI353" s="276"/>
      <c r="AJ353" s="276"/>
      <c r="AK353" s="276"/>
      <c r="AL353" s="276"/>
      <c r="AM353" s="276"/>
      <c r="AN353" s="276"/>
      <c r="AO353" s="276"/>
      <c r="AP353" s="276"/>
      <c r="AQ353" s="276"/>
      <c r="AR353" s="276"/>
      <c r="AS353" s="276"/>
      <c r="AT353" s="276"/>
      <c r="AU353" s="276"/>
      <c r="AV353" s="276"/>
      <c r="AW353" s="276"/>
      <c r="AX353" s="276"/>
      <c r="AY353" s="276"/>
      <c r="AZ353" s="276"/>
      <c r="BA353" s="276"/>
      <c r="BB353" s="276"/>
      <c r="BC353" s="276"/>
      <c r="BD353" s="276"/>
      <c r="BE353" s="276"/>
      <c r="BF353" s="276"/>
      <c r="BG353" s="276"/>
      <c r="BH353" s="276"/>
    </row>
    <row r="354" spans="1:60" s="141" customFormat="1" ht="15" customHeight="1" x14ac:dyDescent="0.2">
      <c r="A354" s="10"/>
      <c r="B354" s="28"/>
      <c r="C354" s="35"/>
      <c r="D354" s="121"/>
      <c r="E354" s="32"/>
      <c r="F354" s="1029"/>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76"/>
      <c r="AE354" s="276"/>
      <c r="AF354" s="276"/>
      <c r="AG354" s="276"/>
      <c r="AH354" s="276"/>
      <c r="AI354" s="276"/>
      <c r="AJ354" s="276"/>
      <c r="AK354" s="276"/>
      <c r="AL354" s="276"/>
      <c r="AM354" s="276"/>
      <c r="AN354" s="276"/>
      <c r="AO354" s="276"/>
      <c r="AP354" s="276"/>
      <c r="AQ354" s="276"/>
      <c r="AR354" s="276"/>
      <c r="AS354" s="276"/>
      <c r="AT354" s="276"/>
      <c r="AU354" s="276"/>
      <c r="AV354" s="276"/>
      <c r="AW354" s="276"/>
      <c r="AX354" s="276"/>
      <c r="AY354" s="276"/>
      <c r="AZ354" s="276"/>
      <c r="BA354" s="276"/>
      <c r="BB354" s="276"/>
      <c r="BC354" s="276"/>
      <c r="BD354" s="276"/>
      <c r="BE354" s="276"/>
      <c r="BF354" s="276"/>
      <c r="BG354" s="276"/>
      <c r="BH354" s="276"/>
    </row>
    <row r="355" spans="1:60" s="141" customFormat="1" ht="15" customHeight="1" x14ac:dyDescent="0.25">
      <c r="A355" s="1171" t="s">
        <v>0</v>
      </c>
      <c r="B355" s="1171"/>
      <c r="C355" s="1171"/>
      <c r="D355" s="1171"/>
      <c r="E355" s="1171"/>
      <c r="F355" s="1171"/>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76"/>
      <c r="AE355" s="276"/>
      <c r="AF355" s="276"/>
      <c r="AG355" s="276"/>
      <c r="AH355" s="276"/>
      <c r="AI355" s="276"/>
      <c r="AJ355" s="276"/>
      <c r="AK355" s="276"/>
      <c r="AL355" s="276"/>
      <c r="AM355" s="276"/>
      <c r="AN355" s="276"/>
      <c r="AO355" s="276"/>
      <c r="AP355" s="276"/>
      <c r="AQ355" s="276"/>
      <c r="AR355" s="276"/>
      <c r="AS355" s="276"/>
      <c r="AT355" s="276"/>
      <c r="AU355" s="276"/>
      <c r="AV355" s="276"/>
      <c r="AW355" s="276"/>
      <c r="AX355" s="276"/>
      <c r="AY355" s="276"/>
      <c r="AZ355" s="276"/>
      <c r="BA355" s="276"/>
      <c r="BB355" s="276"/>
      <c r="BC355" s="276"/>
      <c r="BD355" s="276"/>
      <c r="BE355" s="276"/>
      <c r="BF355" s="276"/>
      <c r="BG355" s="276"/>
      <c r="BH355" s="276"/>
    </row>
    <row r="356" spans="1:60" s="141" customFormat="1" ht="15" customHeight="1" x14ac:dyDescent="0.25">
      <c r="A356" s="1171" t="s">
        <v>1</v>
      </c>
      <c r="B356" s="1171"/>
      <c r="C356" s="1171"/>
      <c r="D356" s="1171"/>
      <c r="E356" s="1171"/>
      <c r="F356" s="1171"/>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76"/>
      <c r="AE356" s="276"/>
      <c r="AF356" s="276"/>
      <c r="AG356" s="276"/>
      <c r="AH356" s="276"/>
      <c r="AI356" s="276"/>
      <c r="AJ356" s="276"/>
      <c r="AK356" s="276"/>
      <c r="AL356" s="276"/>
      <c r="AM356" s="276"/>
      <c r="AN356" s="276"/>
      <c r="AO356" s="276"/>
      <c r="AP356" s="276"/>
      <c r="AQ356" s="276"/>
      <c r="AR356" s="276"/>
      <c r="AS356" s="276"/>
      <c r="AT356" s="276"/>
      <c r="AU356" s="276"/>
      <c r="AV356" s="276"/>
      <c r="AW356" s="276"/>
      <c r="AX356" s="276"/>
      <c r="AY356" s="276"/>
      <c r="AZ356" s="276"/>
      <c r="BA356" s="276"/>
      <c r="BB356" s="276"/>
      <c r="BC356" s="276"/>
      <c r="BD356" s="276"/>
      <c r="BE356" s="276"/>
      <c r="BF356" s="276"/>
      <c r="BG356" s="276"/>
      <c r="BH356" s="276"/>
    </row>
    <row r="357" spans="1:60" s="141" customFormat="1" ht="15" customHeight="1" x14ac:dyDescent="0.25">
      <c r="A357" s="1173" t="s">
        <v>17427</v>
      </c>
      <c r="B357" s="1173"/>
      <c r="C357" s="1173"/>
      <c r="D357" s="1173"/>
      <c r="E357" s="1173"/>
      <c r="F357" s="1173"/>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76"/>
      <c r="AE357" s="276"/>
      <c r="AF357" s="276"/>
      <c r="AG357" s="276"/>
      <c r="AH357" s="276"/>
      <c r="AI357" s="276"/>
      <c r="AJ357" s="276"/>
      <c r="AK357" s="276"/>
      <c r="AL357" s="276"/>
      <c r="AM357" s="276"/>
      <c r="AN357" s="276"/>
      <c r="AO357" s="276"/>
      <c r="AP357" s="276"/>
      <c r="AQ357" s="276"/>
      <c r="AR357" s="276"/>
      <c r="AS357" s="276"/>
      <c r="AT357" s="276"/>
      <c r="AU357" s="276"/>
      <c r="AV357" s="276"/>
      <c r="AW357" s="276"/>
      <c r="AX357" s="276"/>
      <c r="AY357" s="276"/>
      <c r="AZ357" s="276"/>
      <c r="BA357" s="276"/>
      <c r="BB357" s="276"/>
      <c r="BC357" s="276"/>
      <c r="BD357" s="276"/>
      <c r="BE357" s="276"/>
      <c r="BF357" s="276"/>
      <c r="BG357" s="276"/>
      <c r="BH357" s="276"/>
    </row>
    <row r="358" spans="1:60" s="141" customFormat="1" ht="15" customHeight="1" x14ac:dyDescent="0.25">
      <c r="A358" s="1173" t="s">
        <v>2</v>
      </c>
      <c r="B358" s="1173"/>
      <c r="C358" s="1173"/>
      <c r="D358" s="1173"/>
      <c r="E358" s="1173"/>
      <c r="F358" s="1173"/>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276"/>
      <c r="AF358" s="276"/>
      <c r="AG358" s="276"/>
      <c r="AH358" s="276"/>
      <c r="AI358" s="276"/>
      <c r="AJ358" s="276"/>
      <c r="AK358" s="276"/>
      <c r="AL358" s="276"/>
      <c r="AM358" s="276"/>
      <c r="AN358" s="276"/>
      <c r="AO358" s="276"/>
      <c r="AP358" s="276"/>
      <c r="AQ358" s="276"/>
      <c r="AR358" s="276"/>
      <c r="AS358" s="276"/>
      <c r="AT358" s="276"/>
      <c r="AU358" s="276"/>
      <c r="AV358" s="276"/>
      <c r="AW358" s="276"/>
      <c r="AX358" s="276"/>
      <c r="AY358" s="276"/>
      <c r="AZ358" s="276"/>
      <c r="BA358" s="276"/>
      <c r="BB358" s="276"/>
      <c r="BC358" s="276"/>
      <c r="BD358" s="276"/>
      <c r="BE358" s="276"/>
      <c r="BF358" s="276"/>
      <c r="BG358" s="276"/>
      <c r="BH358" s="276"/>
    </row>
    <row r="359" spans="1:60" s="141" customFormat="1" ht="15" customHeight="1" x14ac:dyDescent="0.25">
      <c r="A359" s="626"/>
      <c r="B359" s="627"/>
      <c r="C359" s="628"/>
      <c r="D359" s="629"/>
      <c r="E359" s="630"/>
      <c r="F359" s="631"/>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76"/>
      <c r="AE359" s="276"/>
      <c r="AF359" s="276"/>
      <c r="AG359" s="276"/>
      <c r="AH359" s="276"/>
      <c r="AI359" s="276"/>
      <c r="AJ359" s="276"/>
      <c r="AK359" s="276"/>
      <c r="AL359" s="276"/>
      <c r="AM359" s="276"/>
      <c r="AN359" s="276"/>
      <c r="AO359" s="276"/>
      <c r="AP359" s="276"/>
      <c r="AQ359" s="276"/>
      <c r="AR359" s="276"/>
      <c r="AS359" s="276"/>
      <c r="AT359" s="276"/>
      <c r="AU359" s="276"/>
      <c r="AV359" s="276"/>
      <c r="AW359" s="276"/>
      <c r="AX359" s="276"/>
      <c r="AY359" s="276"/>
      <c r="AZ359" s="276"/>
      <c r="BA359" s="276"/>
      <c r="BB359" s="276"/>
      <c r="BC359" s="276"/>
      <c r="BD359" s="276"/>
      <c r="BE359" s="276"/>
      <c r="BF359" s="276"/>
      <c r="BG359" s="276"/>
      <c r="BH359" s="276"/>
    </row>
    <row r="360" spans="1:60" s="141" customFormat="1" ht="15" customHeight="1" x14ac:dyDescent="0.2">
      <c r="A360" s="1309" t="s">
        <v>17</v>
      </c>
      <c r="B360" s="1309"/>
      <c r="C360" s="1309"/>
      <c r="D360" s="1309"/>
      <c r="E360" s="1309"/>
      <c r="F360" s="1309"/>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276"/>
      <c r="AF360" s="276"/>
      <c r="AG360" s="276"/>
      <c r="AH360" s="276"/>
      <c r="AI360" s="276"/>
      <c r="AJ360" s="276"/>
      <c r="AK360" s="276"/>
      <c r="AL360" s="276"/>
      <c r="AM360" s="276"/>
      <c r="AN360" s="276"/>
      <c r="AO360" s="276"/>
      <c r="AP360" s="276"/>
      <c r="AQ360" s="276"/>
      <c r="AR360" s="276"/>
      <c r="AS360" s="276"/>
      <c r="AT360" s="276"/>
      <c r="AU360" s="276"/>
      <c r="AV360" s="276"/>
      <c r="AW360" s="276"/>
      <c r="AX360" s="276"/>
      <c r="AY360" s="276"/>
      <c r="AZ360" s="276"/>
      <c r="BA360" s="276"/>
      <c r="BB360" s="276"/>
      <c r="BC360" s="276"/>
      <c r="BD360" s="276"/>
      <c r="BE360" s="276"/>
      <c r="BF360" s="276"/>
      <c r="BG360" s="276"/>
      <c r="BH360" s="276"/>
    </row>
    <row r="361" spans="1:60" s="141" customFormat="1" ht="15" customHeight="1" x14ac:dyDescent="0.2">
      <c r="A361" s="1309" t="s">
        <v>4</v>
      </c>
      <c r="B361" s="1309"/>
      <c r="C361" s="1309"/>
      <c r="D361" s="1309"/>
      <c r="E361" s="1309"/>
      <c r="F361" s="726">
        <v>19578161.539999999</v>
      </c>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76"/>
      <c r="AE361" s="276"/>
      <c r="AF361" s="276"/>
      <c r="AG361" s="276"/>
      <c r="AH361" s="276"/>
      <c r="AI361" s="276"/>
      <c r="AJ361" s="276"/>
      <c r="AK361" s="276"/>
      <c r="AL361" s="276"/>
      <c r="AM361" s="276"/>
      <c r="AN361" s="276"/>
      <c r="AO361" s="276"/>
      <c r="AP361" s="276"/>
      <c r="AQ361" s="276"/>
      <c r="AR361" s="276"/>
      <c r="AS361" s="276"/>
      <c r="AT361" s="276"/>
      <c r="AU361" s="276"/>
      <c r="AV361" s="276"/>
      <c r="AW361" s="276"/>
      <c r="AX361" s="276"/>
      <c r="AY361" s="276"/>
      <c r="AZ361" s="276"/>
      <c r="BA361" s="276"/>
      <c r="BB361" s="276"/>
      <c r="BC361" s="276"/>
      <c r="BD361" s="276"/>
      <c r="BE361" s="276"/>
      <c r="BF361" s="276"/>
      <c r="BG361" s="276"/>
      <c r="BH361" s="276"/>
    </row>
    <row r="362" spans="1:60" s="141" customFormat="1" ht="15" customHeight="1" x14ac:dyDescent="0.2">
      <c r="A362" s="1135" t="s">
        <v>5</v>
      </c>
      <c r="B362" s="1135" t="s">
        <v>6</v>
      </c>
      <c r="C362" s="1135" t="s">
        <v>18</v>
      </c>
      <c r="D362" s="1135" t="s">
        <v>8</v>
      </c>
      <c r="E362" s="1135" t="s">
        <v>9</v>
      </c>
      <c r="F362" s="1135" t="s">
        <v>6181</v>
      </c>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76"/>
      <c r="AE362" s="276"/>
      <c r="AF362" s="276"/>
      <c r="AG362" s="276"/>
      <c r="AH362" s="276"/>
      <c r="AI362" s="276"/>
      <c r="AJ362" s="276"/>
      <c r="AK362" s="276"/>
      <c r="AL362" s="276"/>
      <c r="AM362" s="276"/>
      <c r="AN362" s="276"/>
      <c r="AO362" s="276"/>
      <c r="AP362" s="276"/>
      <c r="AQ362" s="276"/>
      <c r="AR362" s="276"/>
      <c r="AS362" s="276"/>
      <c r="AT362" s="276"/>
      <c r="AU362" s="276"/>
      <c r="AV362" s="276"/>
      <c r="AW362" s="276"/>
      <c r="AX362" s="276"/>
      <c r="AY362" s="276"/>
      <c r="AZ362" s="276"/>
      <c r="BA362" s="276"/>
      <c r="BB362" s="276"/>
      <c r="BC362" s="276"/>
      <c r="BD362" s="276"/>
      <c r="BE362" s="276"/>
      <c r="BF362" s="276"/>
      <c r="BG362" s="276"/>
      <c r="BH362" s="276"/>
    </row>
    <row r="363" spans="1:60" s="141" customFormat="1" ht="15" customHeight="1" x14ac:dyDescent="0.2">
      <c r="A363" s="615"/>
      <c r="B363" s="359"/>
      <c r="C363" s="616" t="s">
        <v>387</v>
      </c>
      <c r="D363" s="715"/>
      <c r="E363" s="447"/>
      <c r="F363" s="619">
        <f>F361+D363</f>
        <v>19578161.539999999</v>
      </c>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76"/>
      <c r="AE363" s="276"/>
      <c r="AF363" s="276"/>
      <c r="AG363" s="276"/>
      <c r="AH363" s="276"/>
      <c r="AI363" s="276"/>
      <c r="AJ363" s="276"/>
      <c r="AK363" s="276"/>
      <c r="AL363" s="276"/>
      <c r="AM363" s="276"/>
      <c r="AN363" s="276"/>
      <c r="AO363" s="276"/>
      <c r="AP363" s="276"/>
      <c r="AQ363" s="276"/>
      <c r="AR363" s="276"/>
      <c r="AS363" s="276"/>
      <c r="AT363" s="276"/>
      <c r="AU363" s="276"/>
      <c r="AV363" s="276"/>
      <c r="AW363" s="276"/>
      <c r="AX363" s="276"/>
      <c r="AY363" s="276"/>
      <c r="AZ363" s="276"/>
      <c r="BA363" s="276"/>
      <c r="BB363" s="276"/>
      <c r="BC363" s="276"/>
      <c r="BD363" s="276"/>
      <c r="BE363" s="276"/>
      <c r="BF363" s="276"/>
      <c r="BG363" s="276"/>
      <c r="BH363" s="276"/>
    </row>
    <row r="364" spans="1:60" s="141" customFormat="1" ht="15" customHeight="1" x14ac:dyDescent="0.2">
      <c r="A364" s="87"/>
      <c r="B364" s="1"/>
      <c r="C364" s="2" t="s">
        <v>19</v>
      </c>
      <c r="D364" s="716"/>
      <c r="E364" s="40"/>
      <c r="F364" s="619">
        <f>F363+D364</f>
        <v>19578161.539999999</v>
      </c>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76"/>
      <c r="AE364" s="276"/>
      <c r="AF364" s="276"/>
      <c r="AG364" s="276"/>
      <c r="AH364" s="276"/>
      <c r="AI364" s="276"/>
      <c r="AJ364" s="276"/>
      <c r="AK364" s="276"/>
      <c r="AL364" s="276"/>
      <c r="AM364" s="276"/>
      <c r="AN364" s="276"/>
      <c r="AO364" s="276"/>
      <c r="AP364" s="276"/>
      <c r="AQ364" s="276"/>
      <c r="AR364" s="276"/>
      <c r="AS364" s="276"/>
      <c r="AT364" s="276"/>
      <c r="AU364" s="276"/>
      <c r="AV364" s="276"/>
      <c r="AW364" s="276"/>
      <c r="AX364" s="276"/>
      <c r="AY364" s="276"/>
      <c r="AZ364" s="276"/>
      <c r="BA364" s="276"/>
      <c r="BB364" s="276"/>
      <c r="BC364" s="276"/>
      <c r="BD364" s="276"/>
      <c r="BE364" s="276"/>
      <c r="BF364" s="276"/>
      <c r="BG364" s="276"/>
      <c r="BH364" s="276"/>
    </row>
    <row r="365" spans="1:60" s="141" customFormat="1" ht="15" customHeight="1" x14ac:dyDescent="0.2">
      <c r="A365" s="87"/>
      <c r="B365" s="1"/>
      <c r="C365" s="2" t="s">
        <v>19</v>
      </c>
      <c r="D365" s="716"/>
      <c r="E365" s="40"/>
      <c r="F365" s="619">
        <f>F364-E365</f>
        <v>19578161.539999999</v>
      </c>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76"/>
      <c r="AE365" s="276"/>
      <c r="AF365" s="276"/>
      <c r="AG365" s="276"/>
      <c r="AH365" s="276"/>
      <c r="AI365" s="276"/>
      <c r="AJ365" s="276"/>
      <c r="AK365" s="276"/>
      <c r="AL365" s="276"/>
      <c r="AM365" s="276"/>
      <c r="AN365" s="276"/>
      <c r="AO365" s="276"/>
      <c r="AP365" s="276"/>
      <c r="AQ365" s="276"/>
      <c r="AR365" s="276"/>
      <c r="AS365" s="276"/>
      <c r="AT365" s="276"/>
      <c r="AU365" s="276"/>
      <c r="AV365" s="276"/>
      <c r="AW365" s="276"/>
      <c r="AX365" s="276"/>
      <c r="AY365" s="276"/>
      <c r="AZ365" s="276"/>
      <c r="BA365" s="276"/>
      <c r="BB365" s="276"/>
      <c r="BC365" s="276"/>
      <c r="BD365" s="276"/>
      <c r="BE365" s="276"/>
      <c r="BF365" s="276"/>
      <c r="BG365" s="276"/>
      <c r="BH365" s="276"/>
    </row>
    <row r="366" spans="1:60" s="141" customFormat="1" ht="15" customHeight="1" x14ac:dyDescent="0.2">
      <c r="A366" s="87"/>
      <c r="B366" s="1"/>
      <c r="C366" s="2" t="s">
        <v>20</v>
      </c>
      <c r="D366" s="716"/>
      <c r="E366" s="717"/>
      <c r="F366" s="619">
        <f>F365+D366</f>
        <v>19578161.539999999</v>
      </c>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76"/>
      <c r="AE366" s="276"/>
      <c r="AF366" s="276"/>
      <c r="AG366" s="276"/>
      <c r="AH366" s="276"/>
      <c r="AI366" s="276"/>
      <c r="AJ366" s="276"/>
      <c r="AK366" s="276"/>
      <c r="AL366" s="276"/>
      <c r="AM366" s="276"/>
      <c r="AN366" s="276"/>
      <c r="AO366" s="276"/>
      <c r="AP366" s="276"/>
      <c r="AQ366" s="276"/>
      <c r="AR366" s="276"/>
      <c r="AS366" s="276"/>
      <c r="AT366" s="276"/>
      <c r="AU366" s="276"/>
      <c r="AV366" s="276"/>
      <c r="AW366" s="276"/>
      <c r="AX366" s="276"/>
      <c r="AY366" s="276"/>
      <c r="AZ366" s="276"/>
      <c r="BA366" s="276"/>
      <c r="BB366" s="276"/>
      <c r="BC366" s="276"/>
      <c r="BD366" s="276"/>
      <c r="BE366" s="276"/>
      <c r="BF366" s="276"/>
      <c r="BG366" s="276"/>
      <c r="BH366" s="276"/>
    </row>
    <row r="367" spans="1:60" s="141" customFormat="1" ht="15" customHeight="1" x14ac:dyDescent="0.2">
      <c r="A367" s="87"/>
      <c r="B367" s="1"/>
      <c r="C367" s="530" t="s">
        <v>2479</v>
      </c>
      <c r="D367" s="717"/>
      <c r="E367" s="717">
        <v>4350.47</v>
      </c>
      <c r="F367" s="619">
        <f>F366-E367</f>
        <v>19573811.07</v>
      </c>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276"/>
      <c r="AF367" s="276"/>
      <c r="AG367" s="276"/>
      <c r="AH367" s="276"/>
      <c r="AI367" s="276"/>
      <c r="AJ367" s="276"/>
      <c r="AK367" s="276"/>
      <c r="AL367" s="276"/>
      <c r="AM367" s="276"/>
      <c r="AN367" s="276"/>
      <c r="AO367" s="276"/>
      <c r="AP367" s="276"/>
      <c r="AQ367" s="276"/>
      <c r="AR367" s="276"/>
      <c r="AS367" s="276"/>
      <c r="AT367" s="276"/>
      <c r="AU367" s="276"/>
      <c r="AV367" s="276"/>
      <c r="AW367" s="276"/>
      <c r="AX367" s="276"/>
      <c r="AY367" s="276"/>
      <c r="AZ367" s="276"/>
      <c r="BA367" s="276"/>
      <c r="BB367" s="276"/>
      <c r="BC367" s="276"/>
      <c r="BD367" s="276"/>
      <c r="BE367" s="276"/>
      <c r="BF367" s="276"/>
      <c r="BG367" s="276"/>
      <c r="BH367" s="276"/>
    </row>
    <row r="368" spans="1:60" s="141" customFormat="1" ht="15" customHeight="1" x14ac:dyDescent="0.2">
      <c r="A368" s="87"/>
      <c r="B368" s="1"/>
      <c r="C368" s="2" t="s">
        <v>1090</v>
      </c>
      <c r="D368" s="717"/>
      <c r="E368" s="763"/>
      <c r="F368" s="619">
        <f t="shared" ref="F368:F372" si="6">F367-E368</f>
        <v>19573811.07</v>
      </c>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76"/>
      <c r="AE368" s="276"/>
      <c r="AF368" s="276"/>
      <c r="AG368" s="276"/>
      <c r="AH368" s="276"/>
      <c r="AI368" s="276"/>
      <c r="AJ368" s="276"/>
      <c r="AK368" s="276"/>
      <c r="AL368" s="276"/>
      <c r="AM368" s="276"/>
      <c r="AN368" s="276"/>
      <c r="AO368" s="276"/>
      <c r="AP368" s="276"/>
      <c r="AQ368" s="276"/>
      <c r="AR368" s="276"/>
      <c r="AS368" s="276"/>
      <c r="AT368" s="276"/>
      <c r="AU368" s="276"/>
      <c r="AV368" s="276"/>
      <c r="AW368" s="276"/>
      <c r="AX368" s="276"/>
      <c r="AY368" s="276"/>
      <c r="AZ368" s="276"/>
      <c r="BA368" s="276"/>
      <c r="BB368" s="276"/>
      <c r="BC368" s="276"/>
      <c r="BD368" s="276"/>
      <c r="BE368" s="276"/>
      <c r="BF368" s="276"/>
      <c r="BG368" s="276"/>
      <c r="BH368" s="276"/>
    </row>
    <row r="369" spans="1:60" s="141" customFormat="1" ht="15" customHeight="1" x14ac:dyDescent="0.2">
      <c r="A369" s="87"/>
      <c r="B369" s="242"/>
      <c r="C369" s="2" t="s">
        <v>1083</v>
      </c>
      <c r="D369" s="62"/>
      <c r="E369" s="711">
        <v>650</v>
      </c>
      <c r="F369" s="619">
        <f t="shared" si="6"/>
        <v>19573161.07</v>
      </c>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76"/>
      <c r="AE369" s="276"/>
      <c r="AF369" s="276"/>
      <c r="AG369" s="276"/>
      <c r="AH369" s="276"/>
      <c r="AI369" s="276"/>
      <c r="AJ369" s="276"/>
      <c r="AK369" s="276"/>
      <c r="AL369" s="276"/>
      <c r="AM369" s="276"/>
      <c r="AN369" s="276"/>
      <c r="AO369" s="276"/>
      <c r="AP369" s="276"/>
      <c r="AQ369" s="276"/>
      <c r="AR369" s="276"/>
      <c r="AS369" s="276"/>
      <c r="AT369" s="276"/>
      <c r="AU369" s="276"/>
      <c r="AV369" s="276"/>
      <c r="AW369" s="276"/>
      <c r="AX369" s="276"/>
      <c r="AY369" s="276"/>
      <c r="AZ369" s="276"/>
      <c r="BA369" s="276"/>
      <c r="BB369" s="276"/>
      <c r="BC369" s="276"/>
      <c r="BD369" s="276"/>
      <c r="BE369" s="276"/>
      <c r="BF369" s="276"/>
      <c r="BG369" s="276"/>
      <c r="BH369" s="276"/>
    </row>
    <row r="370" spans="1:60" s="141" customFormat="1" ht="15" customHeight="1" x14ac:dyDescent="0.2">
      <c r="A370" s="87"/>
      <c r="B370" s="242"/>
      <c r="C370" s="2" t="s">
        <v>1358</v>
      </c>
      <c r="D370" s="62"/>
      <c r="E370" s="711">
        <v>175</v>
      </c>
      <c r="F370" s="619">
        <f t="shared" si="6"/>
        <v>19572986.07</v>
      </c>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76"/>
      <c r="AE370" s="276"/>
      <c r="AF370" s="276"/>
      <c r="AG370" s="276"/>
      <c r="AH370" s="276"/>
      <c r="AI370" s="276"/>
      <c r="AJ370" s="276"/>
      <c r="AK370" s="276"/>
      <c r="AL370" s="276"/>
      <c r="AM370" s="276"/>
      <c r="AN370" s="276"/>
      <c r="AO370" s="276"/>
      <c r="AP370" s="276"/>
      <c r="AQ370" s="276"/>
      <c r="AR370" s="276"/>
      <c r="AS370" s="276"/>
      <c r="AT370" s="276"/>
      <c r="AU370" s="276"/>
      <c r="AV370" s="276"/>
      <c r="AW370" s="276"/>
      <c r="AX370" s="276"/>
      <c r="AY370" s="276"/>
      <c r="AZ370" s="276"/>
      <c r="BA370" s="276"/>
      <c r="BB370" s="276"/>
      <c r="BC370" s="276"/>
      <c r="BD370" s="276"/>
      <c r="BE370" s="276"/>
      <c r="BF370" s="276"/>
      <c r="BG370" s="276"/>
      <c r="BH370" s="276"/>
    </row>
    <row r="371" spans="1:60" s="141" customFormat="1" ht="15" customHeight="1" x14ac:dyDescent="0.2">
      <c r="A371" s="134"/>
      <c r="B371" s="27"/>
      <c r="C371" s="538" t="s">
        <v>2484</v>
      </c>
      <c r="D371" s="95"/>
      <c r="E371" s="472">
        <v>145055.03</v>
      </c>
      <c r="F371" s="619">
        <f t="shared" si="6"/>
        <v>19427931.039999999</v>
      </c>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76"/>
      <c r="AE371" s="276"/>
      <c r="AF371" s="276"/>
      <c r="AG371" s="276"/>
      <c r="AH371" s="276"/>
      <c r="AI371" s="276"/>
      <c r="AJ371" s="276"/>
      <c r="AK371" s="276"/>
      <c r="AL371" s="276"/>
      <c r="AM371" s="276"/>
      <c r="AN371" s="276"/>
      <c r="AO371" s="276"/>
      <c r="AP371" s="276"/>
      <c r="AQ371" s="276"/>
      <c r="AR371" s="276"/>
      <c r="AS371" s="276"/>
      <c r="AT371" s="276"/>
      <c r="AU371" s="276"/>
      <c r="AV371" s="276"/>
      <c r="AW371" s="276"/>
      <c r="AX371" s="276"/>
      <c r="AY371" s="276"/>
      <c r="AZ371" s="276"/>
      <c r="BA371" s="276"/>
      <c r="BB371" s="276"/>
      <c r="BC371" s="276"/>
      <c r="BD371" s="276"/>
      <c r="BE371" s="276"/>
      <c r="BF371" s="276"/>
      <c r="BG371" s="276"/>
      <c r="BH371" s="276"/>
    </row>
    <row r="372" spans="1:60" s="141" customFormat="1" ht="28.5" customHeight="1" x14ac:dyDescent="0.2">
      <c r="A372" s="464">
        <v>44743</v>
      </c>
      <c r="B372" s="5" t="s">
        <v>17440</v>
      </c>
      <c r="C372" s="193" t="s">
        <v>17441</v>
      </c>
      <c r="D372" s="95"/>
      <c r="E372" s="42">
        <v>88828.82</v>
      </c>
      <c r="F372" s="619">
        <f t="shared" si="6"/>
        <v>19339102.219999999</v>
      </c>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76"/>
      <c r="AE372" s="276"/>
      <c r="AF372" s="276"/>
      <c r="AG372" s="276"/>
      <c r="AH372" s="276"/>
      <c r="AI372" s="276"/>
      <c r="AJ372" s="276"/>
      <c r="AK372" s="276"/>
      <c r="AL372" s="276"/>
      <c r="AM372" s="276"/>
      <c r="AN372" s="276"/>
      <c r="AO372" s="276"/>
      <c r="AP372" s="276"/>
      <c r="AQ372" s="276"/>
      <c r="AR372" s="276"/>
      <c r="AS372" s="276"/>
      <c r="AT372" s="276"/>
      <c r="AU372" s="276"/>
      <c r="AV372" s="276"/>
      <c r="AW372" s="276"/>
      <c r="AX372" s="276"/>
      <c r="AY372" s="276"/>
      <c r="AZ372" s="276"/>
      <c r="BA372" s="276"/>
      <c r="BB372" s="276"/>
      <c r="BC372" s="276"/>
      <c r="BD372" s="276"/>
      <c r="BE372" s="276"/>
      <c r="BF372" s="276"/>
      <c r="BG372" s="276"/>
      <c r="BH372" s="276"/>
    </row>
    <row r="373" spans="1:60" s="141" customFormat="1" ht="36" customHeight="1" x14ac:dyDescent="0.2">
      <c r="A373" s="464">
        <v>44749</v>
      </c>
      <c r="B373" s="5" t="s">
        <v>17513</v>
      </c>
      <c r="C373" s="193" t="s">
        <v>17514</v>
      </c>
      <c r="D373" s="95"/>
      <c r="E373" s="42">
        <v>103788.97</v>
      </c>
      <c r="F373" s="619">
        <f>F372-E373</f>
        <v>19235313.25</v>
      </c>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c r="AK373" s="276"/>
      <c r="AL373" s="276"/>
      <c r="AM373" s="276"/>
      <c r="AN373" s="276"/>
      <c r="AO373" s="276"/>
      <c r="AP373" s="276"/>
      <c r="AQ373" s="276"/>
      <c r="AR373" s="276"/>
      <c r="AS373" s="276"/>
      <c r="AT373" s="276"/>
      <c r="AU373" s="276"/>
      <c r="AV373" s="276"/>
      <c r="AW373" s="276"/>
      <c r="AX373" s="276"/>
      <c r="AY373" s="276"/>
      <c r="AZ373" s="276"/>
      <c r="BA373" s="276"/>
      <c r="BB373" s="276"/>
      <c r="BC373" s="276"/>
      <c r="BD373" s="276"/>
      <c r="BE373" s="276"/>
      <c r="BF373" s="276"/>
      <c r="BG373" s="276"/>
      <c r="BH373" s="276"/>
    </row>
    <row r="374" spans="1:60" s="141" customFormat="1" ht="34.5" customHeight="1" x14ac:dyDescent="0.2">
      <c r="A374" s="464">
        <v>44760</v>
      </c>
      <c r="B374" s="252" t="s">
        <v>17826</v>
      </c>
      <c r="C374" s="193" t="s">
        <v>17827</v>
      </c>
      <c r="D374" s="95"/>
      <c r="E374" s="42">
        <v>2445823.9</v>
      </c>
      <c r="F374" s="619">
        <f t="shared" ref="F374" si="7">F373-E374</f>
        <v>16789489.350000001</v>
      </c>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276"/>
      <c r="AF374" s="276"/>
      <c r="AG374" s="276"/>
      <c r="AH374" s="276"/>
      <c r="AI374" s="276"/>
      <c r="AJ374" s="276"/>
      <c r="AK374" s="276"/>
      <c r="AL374" s="276"/>
      <c r="AM374" s="276"/>
      <c r="AN374" s="276"/>
      <c r="AO374" s="276"/>
      <c r="AP374" s="276"/>
      <c r="AQ374" s="276"/>
      <c r="AR374" s="276"/>
      <c r="AS374" s="276"/>
      <c r="AT374" s="276"/>
      <c r="AU374" s="276"/>
      <c r="AV374" s="276"/>
      <c r="AW374" s="276"/>
      <c r="AX374" s="276"/>
      <c r="AY374" s="276"/>
      <c r="AZ374" s="276"/>
      <c r="BA374" s="276"/>
      <c r="BB374" s="276"/>
      <c r="BC374" s="276"/>
      <c r="BD374" s="276"/>
      <c r="BE374" s="276"/>
      <c r="BF374" s="276"/>
      <c r="BG374" s="276"/>
      <c r="BH374" s="276"/>
    </row>
    <row r="375" spans="1:60" s="628" customFormat="1" ht="16.5" customHeight="1" x14ac:dyDescent="0.25">
      <c r="A375" s="871"/>
      <c r="B375" s="1050"/>
      <c r="C375" s="35"/>
      <c r="D375" s="121"/>
      <c r="E375" s="32"/>
      <c r="F375" s="620"/>
      <c r="G375" s="743"/>
      <c r="H375" s="743"/>
      <c r="I375" s="743"/>
      <c r="J375" s="743"/>
      <c r="K375" s="743"/>
      <c r="L375" s="743"/>
      <c r="M375" s="743"/>
      <c r="N375" s="743"/>
      <c r="O375" s="743"/>
      <c r="P375" s="743"/>
      <c r="Q375" s="743"/>
      <c r="R375" s="743"/>
      <c r="S375" s="743"/>
      <c r="T375" s="743"/>
      <c r="U375" s="743"/>
      <c r="V375" s="743"/>
      <c r="W375" s="743"/>
      <c r="X375" s="743"/>
      <c r="Y375" s="743"/>
      <c r="Z375" s="743"/>
      <c r="AA375" s="743"/>
      <c r="AB375" s="743"/>
      <c r="AC375" s="743"/>
      <c r="AD375" s="743"/>
      <c r="AE375" s="743"/>
      <c r="AF375" s="743"/>
      <c r="AG375" s="743"/>
      <c r="AH375" s="743"/>
      <c r="AI375" s="743"/>
      <c r="AJ375" s="743"/>
      <c r="AK375" s="743"/>
      <c r="AL375" s="743"/>
      <c r="AM375" s="743"/>
      <c r="AN375" s="743"/>
      <c r="AO375" s="743"/>
      <c r="AP375" s="743"/>
      <c r="AQ375" s="743"/>
      <c r="AR375" s="743"/>
      <c r="AS375" s="743"/>
      <c r="AT375" s="743"/>
      <c r="AU375" s="743"/>
      <c r="AV375" s="743"/>
      <c r="AW375" s="743"/>
      <c r="AX375" s="743"/>
      <c r="AY375" s="743"/>
      <c r="AZ375" s="743"/>
      <c r="BA375" s="743"/>
      <c r="BB375" s="743"/>
      <c r="BC375" s="743"/>
      <c r="BD375" s="743"/>
      <c r="BE375" s="743"/>
      <c r="BF375" s="743"/>
      <c r="BG375" s="743"/>
      <c r="BH375" s="743"/>
    </row>
    <row r="376" spans="1:60" s="628" customFormat="1" ht="16.5" customHeight="1" x14ac:dyDescent="0.25">
      <c r="A376" s="871"/>
      <c r="B376" s="1050"/>
      <c r="C376" s="35"/>
      <c r="D376" s="121"/>
      <c r="E376" s="32"/>
      <c r="F376" s="620"/>
      <c r="G376" s="743"/>
      <c r="H376" s="743"/>
      <c r="I376" s="743"/>
      <c r="J376" s="743"/>
      <c r="K376" s="743"/>
      <c r="L376" s="743"/>
      <c r="M376" s="743"/>
      <c r="N376" s="743"/>
      <c r="O376" s="743"/>
      <c r="P376" s="743"/>
      <c r="Q376" s="743"/>
      <c r="R376" s="743"/>
      <c r="S376" s="743"/>
      <c r="T376" s="743"/>
      <c r="U376" s="743"/>
      <c r="V376" s="743"/>
      <c r="W376" s="743"/>
      <c r="X376" s="743"/>
      <c r="Y376" s="743"/>
      <c r="Z376" s="743"/>
      <c r="AA376" s="743"/>
      <c r="AB376" s="743"/>
      <c r="AC376" s="743"/>
      <c r="AD376" s="743"/>
      <c r="AE376" s="743"/>
      <c r="AF376" s="743"/>
      <c r="AG376" s="743"/>
      <c r="AH376" s="743"/>
      <c r="AI376" s="743"/>
      <c r="AJ376" s="743"/>
      <c r="AK376" s="743"/>
      <c r="AL376" s="743"/>
      <c r="AM376" s="743"/>
      <c r="AN376" s="743"/>
      <c r="AO376" s="743"/>
      <c r="AP376" s="743"/>
      <c r="AQ376" s="743"/>
      <c r="AR376" s="743"/>
      <c r="AS376" s="743"/>
      <c r="AT376" s="743"/>
      <c r="AU376" s="743"/>
      <c r="AV376" s="743"/>
      <c r="AW376" s="743"/>
      <c r="AX376" s="743"/>
      <c r="AY376" s="743"/>
      <c r="AZ376" s="743"/>
      <c r="BA376" s="743"/>
      <c r="BB376" s="743"/>
      <c r="BC376" s="743"/>
      <c r="BD376" s="743"/>
      <c r="BE376" s="743"/>
      <c r="BF376" s="743"/>
      <c r="BG376" s="743"/>
      <c r="BH376" s="743"/>
    </row>
    <row r="377" spans="1:60" s="628" customFormat="1" ht="16.5" customHeight="1" x14ac:dyDescent="0.25">
      <c r="A377" s="871"/>
      <c r="B377" s="1050"/>
      <c r="C377" s="35"/>
      <c r="D377" s="121"/>
      <c r="E377" s="32"/>
      <c r="F377" s="620"/>
      <c r="G377" s="743"/>
      <c r="H377" s="743"/>
      <c r="I377" s="743"/>
      <c r="J377" s="743"/>
      <c r="K377" s="743"/>
      <c r="L377" s="743"/>
      <c r="M377" s="743"/>
      <c r="N377" s="743"/>
      <c r="O377" s="743"/>
      <c r="P377" s="743"/>
      <c r="Q377" s="743"/>
      <c r="R377" s="743"/>
      <c r="S377" s="743"/>
      <c r="T377" s="743"/>
      <c r="U377" s="743"/>
      <c r="V377" s="743"/>
      <c r="W377" s="743"/>
      <c r="X377" s="743"/>
      <c r="Y377" s="743"/>
      <c r="Z377" s="743"/>
      <c r="AA377" s="743"/>
      <c r="AB377" s="743"/>
      <c r="AC377" s="743"/>
      <c r="AD377" s="743"/>
      <c r="AE377" s="743"/>
      <c r="AF377" s="743"/>
      <c r="AG377" s="743"/>
      <c r="AH377" s="743"/>
      <c r="AI377" s="743"/>
      <c r="AJ377" s="743"/>
      <c r="AK377" s="743"/>
      <c r="AL377" s="743"/>
      <c r="AM377" s="743"/>
      <c r="AN377" s="743"/>
      <c r="AO377" s="743"/>
      <c r="AP377" s="743"/>
      <c r="AQ377" s="743"/>
      <c r="AR377" s="743"/>
      <c r="AS377" s="743"/>
      <c r="AT377" s="743"/>
      <c r="AU377" s="743"/>
      <c r="AV377" s="743"/>
      <c r="AW377" s="743"/>
      <c r="AX377" s="743"/>
      <c r="AY377" s="743"/>
      <c r="AZ377" s="743"/>
      <c r="BA377" s="743"/>
      <c r="BB377" s="743"/>
      <c r="BC377" s="743"/>
      <c r="BD377" s="743"/>
      <c r="BE377" s="743"/>
      <c r="BF377" s="743"/>
      <c r="BG377" s="743"/>
      <c r="BH377" s="743"/>
    </row>
    <row r="378" spans="1:60" s="628" customFormat="1" ht="16.5" customHeight="1" x14ac:dyDescent="0.25">
      <c r="A378" s="871"/>
      <c r="B378" s="1050"/>
      <c r="C378" s="35"/>
      <c r="D378" s="121"/>
      <c r="E378" s="32"/>
      <c r="F378" s="620"/>
      <c r="G378" s="743"/>
      <c r="H378" s="743"/>
      <c r="I378" s="743"/>
      <c r="J378" s="743"/>
      <c r="K378" s="743"/>
      <c r="L378" s="743"/>
      <c r="M378" s="743"/>
      <c r="N378" s="743"/>
      <c r="O378" s="743"/>
      <c r="P378" s="743"/>
      <c r="Q378" s="743"/>
      <c r="R378" s="743"/>
      <c r="S378" s="743"/>
      <c r="T378" s="743"/>
      <c r="U378" s="743"/>
      <c r="V378" s="743"/>
      <c r="W378" s="743"/>
      <c r="X378" s="743"/>
      <c r="Y378" s="743"/>
      <c r="Z378" s="743"/>
      <c r="AA378" s="743"/>
      <c r="AB378" s="743"/>
      <c r="AC378" s="743"/>
      <c r="AD378" s="743"/>
      <c r="AE378" s="743"/>
      <c r="AF378" s="743"/>
      <c r="AG378" s="743"/>
      <c r="AH378" s="743"/>
      <c r="AI378" s="743"/>
      <c r="AJ378" s="743"/>
      <c r="AK378" s="743"/>
      <c r="AL378" s="743"/>
      <c r="AM378" s="743"/>
      <c r="AN378" s="743"/>
      <c r="AO378" s="743"/>
      <c r="AP378" s="743"/>
      <c r="AQ378" s="743"/>
      <c r="AR378" s="743"/>
      <c r="AS378" s="743"/>
      <c r="AT378" s="743"/>
      <c r="AU378" s="743"/>
      <c r="AV378" s="743"/>
      <c r="AW378" s="743"/>
      <c r="AX378" s="743"/>
      <c r="AY378" s="743"/>
      <c r="AZ378" s="743"/>
      <c r="BA378" s="743"/>
      <c r="BB378" s="743"/>
      <c r="BC378" s="743"/>
      <c r="BD378" s="743"/>
      <c r="BE378" s="743"/>
      <c r="BF378" s="743"/>
      <c r="BG378" s="743"/>
      <c r="BH378" s="743"/>
    </row>
    <row r="379" spans="1:60" s="628" customFormat="1" ht="16.5" customHeight="1" x14ac:dyDescent="0.25">
      <c r="A379" s="871"/>
      <c r="B379" s="1050"/>
      <c r="C379" s="35"/>
      <c r="D379" s="121"/>
      <c r="E379" s="32"/>
      <c r="F379" s="620"/>
      <c r="G379" s="743"/>
      <c r="H379" s="743"/>
      <c r="I379" s="743"/>
      <c r="J379" s="743"/>
      <c r="K379" s="743"/>
      <c r="L379" s="743"/>
      <c r="M379" s="743"/>
      <c r="N379" s="743"/>
      <c r="O379" s="743"/>
      <c r="P379" s="743"/>
      <c r="Q379" s="743"/>
      <c r="R379" s="743"/>
      <c r="S379" s="743"/>
      <c r="T379" s="743"/>
      <c r="U379" s="743"/>
      <c r="V379" s="743"/>
      <c r="W379" s="743"/>
      <c r="X379" s="743"/>
      <c r="Y379" s="743"/>
      <c r="Z379" s="743"/>
      <c r="AA379" s="743"/>
      <c r="AB379" s="743"/>
      <c r="AC379" s="743"/>
      <c r="AD379" s="743"/>
      <c r="AE379" s="743"/>
      <c r="AF379" s="743"/>
      <c r="AG379" s="743"/>
      <c r="AH379" s="743"/>
      <c r="AI379" s="743"/>
      <c r="AJ379" s="743"/>
      <c r="AK379" s="743"/>
      <c r="AL379" s="743"/>
      <c r="AM379" s="743"/>
      <c r="AN379" s="743"/>
      <c r="AO379" s="743"/>
      <c r="AP379" s="743"/>
      <c r="AQ379" s="743"/>
      <c r="AR379" s="743"/>
      <c r="AS379" s="743"/>
      <c r="AT379" s="743"/>
      <c r="AU379" s="743"/>
      <c r="AV379" s="743"/>
      <c r="AW379" s="743"/>
      <c r="AX379" s="743"/>
      <c r="AY379" s="743"/>
      <c r="AZ379" s="743"/>
      <c r="BA379" s="743"/>
      <c r="BB379" s="743"/>
      <c r="BC379" s="743"/>
      <c r="BD379" s="743"/>
      <c r="BE379" s="743"/>
      <c r="BF379" s="743"/>
      <c r="BG379" s="743"/>
      <c r="BH379" s="743"/>
    </row>
    <row r="380" spans="1:60" s="628" customFormat="1" ht="16.5" customHeight="1" x14ac:dyDescent="0.25">
      <c r="A380" s="871"/>
      <c r="B380" s="1050"/>
      <c r="C380" s="35"/>
      <c r="D380" s="121"/>
      <c r="E380" s="32"/>
      <c r="F380" s="620"/>
      <c r="G380" s="743"/>
      <c r="H380" s="743"/>
      <c r="I380" s="743"/>
      <c r="J380" s="743"/>
      <c r="K380" s="743"/>
      <c r="L380" s="743"/>
      <c r="M380" s="743"/>
      <c r="N380" s="743"/>
      <c r="O380" s="743"/>
      <c r="P380" s="743"/>
      <c r="Q380" s="743"/>
      <c r="R380" s="743"/>
      <c r="S380" s="743"/>
      <c r="T380" s="743"/>
      <c r="U380" s="743"/>
      <c r="V380" s="743"/>
      <c r="W380" s="743"/>
      <c r="X380" s="743"/>
      <c r="Y380" s="743"/>
      <c r="Z380" s="743"/>
      <c r="AA380" s="743"/>
      <c r="AB380" s="743"/>
      <c r="AC380" s="743"/>
      <c r="AD380" s="743"/>
      <c r="AE380" s="743"/>
      <c r="AF380" s="743"/>
      <c r="AG380" s="743"/>
      <c r="AH380" s="743"/>
      <c r="AI380" s="743"/>
      <c r="AJ380" s="743"/>
      <c r="AK380" s="743"/>
      <c r="AL380" s="743"/>
      <c r="AM380" s="743"/>
      <c r="AN380" s="743"/>
      <c r="AO380" s="743"/>
      <c r="AP380" s="743"/>
      <c r="AQ380" s="743"/>
      <c r="AR380" s="743"/>
      <c r="AS380" s="743"/>
      <c r="AT380" s="743"/>
      <c r="AU380" s="743"/>
      <c r="AV380" s="743"/>
      <c r="AW380" s="743"/>
      <c r="AX380" s="743"/>
      <c r="AY380" s="743"/>
      <c r="AZ380" s="743"/>
      <c r="BA380" s="743"/>
      <c r="BB380" s="743"/>
      <c r="BC380" s="743"/>
      <c r="BD380" s="743"/>
      <c r="BE380" s="743"/>
      <c r="BF380" s="743"/>
      <c r="BG380" s="743"/>
      <c r="BH380" s="743"/>
    </row>
    <row r="381" spans="1:60" s="628" customFormat="1" ht="16.5" customHeight="1" x14ac:dyDescent="0.25">
      <c r="A381" s="871"/>
      <c r="B381" s="1050"/>
      <c r="C381" s="35"/>
      <c r="D381" s="121"/>
      <c r="E381" s="32"/>
      <c r="F381" s="620"/>
      <c r="G381" s="743"/>
      <c r="H381" s="743"/>
      <c r="I381" s="743"/>
      <c r="J381" s="743"/>
      <c r="K381" s="743"/>
      <c r="L381" s="743"/>
      <c r="M381" s="743"/>
      <c r="N381" s="743"/>
      <c r="O381" s="743"/>
      <c r="P381" s="743"/>
      <c r="Q381" s="743"/>
      <c r="R381" s="743"/>
      <c r="S381" s="743"/>
      <c r="T381" s="743"/>
      <c r="U381" s="743"/>
      <c r="V381" s="743"/>
      <c r="W381" s="743"/>
      <c r="X381" s="743"/>
      <c r="Y381" s="743"/>
      <c r="Z381" s="743"/>
      <c r="AA381" s="743"/>
      <c r="AB381" s="743"/>
      <c r="AC381" s="743"/>
      <c r="AD381" s="743"/>
      <c r="AE381" s="743"/>
      <c r="AF381" s="743"/>
      <c r="AG381" s="743"/>
      <c r="AH381" s="743"/>
      <c r="AI381" s="743"/>
      <c r="AJ381" s="743"/>
      <c r="AK381" s="743"/>
      <c r="AL381" s="743"/>
      <c r="AM381" s="743"/>
      <c r="AN381" s="743"/>
      <c r="AO381" s="743"/>
      <c r="AP381" s="743"/>
      <c r="AQ381" s="743"/>
      <c r="AR381" s="743"/>
      <c r="AS381" s="743"/>
      <c r="AT381" s="743"/>
      <c r="AU381" s="743"/>
      <c r="AV381" s="743"/>
      <c r="AW381" s="743"/>
      <c r="AX381" s="743"/>
      <c r="AY381" s="743"/>
      <c r="AZ381" s="743"/>
      <c r="BA381" s="743"/>
      <c r="BB381" s="743"/>
      <c r="BC381" s="743"/>
      <c r="BD381" s="743"/>
      <c r="BE381" s="743"/>
      <c r="BF381" s="743"/>
      <c r="BG381" s="743"/>
      <c r="BH381" s="743"/>
    </row>
    <row r="382" spans="1:60" s="628" customFormat="1" ht="16.5" customHeight="1" x14ac:dyDescent="0.25">
      <c r="A382" s="871"/>
      <c r="B382" s="1050"/>
      <c r="C382" s="35"/>
      <c r="D382" s="121"/>
      <c r="E382" s="32"/>
      <c r="F382" s="620"/>
      <c r="G382" s="743"/>
      <c r="H382" s="743"/>
      <c r="I382" s="743"/>
      <c r="J382" s="743"/>
      <c r="K382" s="743"/>
      <c r="L382" s="743"/>
      <c r="M382" s="743"/>
      <c r="N382" s="743"/>
      <c r="O382" s="743"/>
      <c r="P382" s="743"/>
      <c r="Q382" s="743"/>
      <c r="R382" s="743"/>
      <c r="S382" s="743"/>
      <c r="T382" s="743"/>
      <c r="U382" s="743"/>
      <c r="V382" s="743"/>
      <c r="W382" s="743"/>
      <c r="X382" s="743"/>
      <c r="Y382" s="743"/>
      <c r="Z382" s="743"/>
      <c r="AA382" s="743"/>
      <c r="AB382" s="743"/>
      <c r="AC382" s="743"/>
      <c r="AD382" s="743"/>
      <c r="AE382" s="743"/>
      <c r="AF382" s="743"/>
      <c r="AG382" s="743"/>
      <c r="AH382" s="743"/>
      <c r="AI382" s="743"/>
      <c r="AJ382" s="743"/>
      <c r="AK382" s="743"/>
      <c r="AL382" s="743"/>
      <c r="AM382" s="743"/>
      <c r="AN382" s="743"/>
      <c r="AO382" s="743"/>
      <c r="AP382" s="743"/>
      <c r="AQ382" s="743"/>
      <c r="AR382" s="743"/>
      <c r="AS382" s="743"/>
      <c r="AT382" s="743"/>
      <c r="AU382" s="743"/>
      <c r="AV382" s="743"/>
      <c r="AW382" s="743"/>
      <c r="AX382" s="743"/>
      <c r="AY382" s="743"/>
      <c r="AZ382" s="743"/>
      <c r="BA382" s="743"/>
      <c r="BB382" s="743"/>
      <c r="BC382" s="743"/>
      <c r="BD382" s="743"/>
      <c r="BE382" s="743"/>
      <c r="BF382" s="743"/>
      <c r="BG382" s="743"/>
      <c r="BH382" s="743"/>
    </row>
    <row r="383" spans="1:60" s="628" customFormat="1" ht="16.5" customHeight="1" x14ac:dyDescent="0.25">
      <c r="A383" s="871"/>
      <c r="B383" s="1050"/>
      <c r="C383" s="35"/>
      <c r="D383" s="121"/>
      <c r="E383" s="32"/>
      <c r="F383" s="620"/>
      <c r="G383" s="743"/>
      <c r="H383" s="743"/>
      <c r="I383" s="743"/>
      <c r="J383" s="743"/>
      <c r="K383" s="743"/>
      <c r="L383" s="743"/>
      <c r="M383" s="743"/>
      <c r="N383" s="743"/>
      <c r="O383" s="743"/>
      <c r="P383" s="743"/>
      <c r="Q383" s="743"/>
      <c r="R383" s="743"/>
      <c r="S383" s="743"/>
      <c r="T383" s="743"/>
      <c r="U383" s="743"/>
      <c r="V383" s="743"/>
      <c r="W383" s="743"/>
      <c r="X383" s="743"/>
      <c r="Y383" s="743"/>
      <c r="Z383" s="743"/>
      <c r="AA383" s="743"/>
      <c r="AB383" s="743"/>
      <c r="AC383" s="743"/>
      <c r="AD383" s="743"/>
      <c r="AE383" s="743"/>
      <c r="AF383" s="743"/>
      <c r="AG383" s="743"/>
      <c r="AH383" s="743"/>
      <c r="AI383" s="743"/>
      <c r="AJ383" s="743"/>
      <c r="AK383" s="743"/>
      <c r="AL383" s="743"/>
      <c r="AM383" s="743"/>
      <c r="AN383" s="743"/>
      <c r="AO383" s="743"/>
      <c r="AP383" s="743"/>
      <c r="AQ383" s="743"/>
      <c r="AR383" s="743"/>
      <c r="AS383" s="743"/>
      <c r="AT383" s="743"/>
      <c r="AU383" s="743"/>
      <c r="AV383" s="743"/>
      <c r="AW383" s="743"/>
      <c r="AX383" s="743"/>
      <c r="AY383" s="743"/>
      <c r="AZ383" s="743"/>
      <c r="BA383" s="743"/>
      <c r="BB383" s="743"/>
      <c r="BC383" s="743"/>
      <c r="BD383" s="743"/>
      <c r="BE383" s="743"/>
      <c r="BF383" s="743"/>
      <c r="BG383" s="743"/>
      <c r="BH383" s="743"/>
    </row>
    <row r="384" spans="1:60" s="628" customFormat="1" ht="16.5" customHeight="1" x14ac:dyDescent="0.25">
      <c r="A384" s="871"/>
      <c r="B384" s="1050"/>
      <c r="C384" s="35"/>
      <c r="D384" s="121"/>
      <c r="E384" s="32"/>
      <c r="F384" s="620"/>
      <c r="G384" s="743"/>
      <c r="H384" s="743"/>
      <c r="I384" s="743"/>
      <c r="J384" s="743"/>
      <c r="K384" s="743"/>
      <c r="L384" s="743"/>
      <c r="M384" s="743"/>
      <c r="N384" s="743"/>
      <c r="O384" s="743"/>
      <c r="P384" s="743"/>
      <c r="Q384" s="743"/>
      <c r="R384" s="743"/>
      <c r="S384" s="743"/>
      <c r="T384" s="743"/>
      <c r="U384" s="743"/>
      <c r="V384" s="743"/>
      <c r="W384" s="743"/>
      <c r="X384" s="743"/>
      <c r="Y384" s="743"/>
      <c r="Z384" s="743"/>
      <c r="AA384" s="743"/>
      <c r="AB384" s="743"/>
      <c r="AC384" s="743"/>
      <c r="AD384" s="743"/>
      <c r="AE384" s="743"/>
      <c r="AF384" s="743"/>
      <c r="AG384" s="743"/>
      <c r="AH384" s="743"/>
      <c r="AI384" s="743"/>
      <c r="AJ384" s="743"/>
      <c r="AK384" s="743"/>
      <c r="AL384" s="743"/>
      <c r="AM384" s="743"/>
      <c r="AN384" s="743"/>
      <c r="AO384" s="743"/>
      <c r="AP384" s="743"/>
      <c r="AQ384" s="743"/>
      <c r="AR384" s="743"/>
      <c r="AS384" s="743"/>
      <c r="AT384" s="743"/>
      <c r="AU384" s="743"/>
      <c r="AV384" s="743"/>
      <c r="AW384" s="743"/>
      <c r="AX384" s="743"/>
      <c r="AY384" s="743"/>
      <c r="AZ384" s="743"/>
      <c r="BA384" s="743"/>
      <c r="BB384" s="743"/>
      <c r="BC384" s="743"/>
      <c r="BD384" s="743"/>
      <c r="BE384" s="743"/>
      <c r="BF384" s="743"/>
      <c r="BG384" s="743"/>
      <c r="BH384" s="743"/>
    </row>
    <row r="385" spans="1:60" s="628" customFormat="1" ht="16.5" customHeight="1" x14ac:dyDescent="0.25">
      <c r="A385" s="871"/>
      <c r="B385" s="1050"/>
      <c r="C385" s="35"/>
      <c r="D385" s="121"/>
      <c r="E385" s="32"/>
      <c r="F385" s="620"/>
      <c r="G385" s="743"/>
      <c r="H385" s="743"/>
      <c r="I385" s="743"/>
      <c r="J385" s="743"/>
      <c r="K385" s="743"/>
      <c r="L385" s="743"/>
      <c r="M385" s="743"/>
      <c r="N385" s="743"/>
      <c r="O385" s="743"/>
      <c r="P385" s="743"/>
      <c r="Q385" s="743"/>
      <c r="R385" s="743"/>
      <c r="S385" s="743"/>
      <c r="T385" s="743"/>
      <c r="U385" s="743"/>
      <c r="V385" s="743"/>
      <c r="W385" s="743"/>
      <c r="X385" s="743"/>
      <c r="Y385" s="743"/>
      <c r="Z385" s="743"/>
      <c r="AA385" s="743"/>
      <c r="AB385" s="743"/>
      <c r="AC385" s="743"/>
      <c r="AD385" s="743"/>
      <c r="AE385" s="743"/>
      <c r="AF385" s="743"/>
      <c r="AG385" s="743"/>
      <c r="AH385" s="743"/>
      <c r="AI385" s="743"/>
      <c r="AJ385" s="743"/>
      <c r="AK385" s="743"/>
      <c r="AL385" s="743"/>
      <c r="AM385" s="743"/>
      <c r="AN385" s="743"/>
      <c r="AO385" s="743"/>
      <c r="AP385" s="743"/>
      <c r="AQ385" s="743"/>
      <c r="AR385" s="743"/>
      <c r="AS385" s="743"/>
      <c r="AT385" s="743"/>
      <c r="AU385" s="743"/>
      <c r="AV385" s="743"/>
      <c r="AW385" s="743"/>
      <c r="AX385" s="743"/>
      <c r="AY385" s="743"/>
      <c r="AZ385" s="743"/>
      <c r="BA385" s="743"/>
      <c r="BB385" s="743"/>
      <c r="BC385" s="743"/>
      <c r="BD385" s="743"/>
      <c r="BE385" s="743"/>
      <c r="BF385" s="743"/>
      <c r="BG385" s="743"/>
      <c r="BH385" s="743"/>
    </row>
    <row r="386" spans="1:60" s="628" customFormat="1" ht="16.5" customHeight="1" x14ac:dyDescent="0.25">
      <c r="A386" s="871"/>
      <c r="B386" s="1050"/>
      <c r="C386" s="35"/>
      <c r="D386" s="121"/>
      <c r="E386" s="32"/>
      <c r="F386" s="620"/>
      <c r="G386" s="743"/>
      <c r="H386" s="743"/>
      <c r="I386" s="743"/>
      <c r="J386" s="743"/>
      <c r="K386" s="743"/>
      <c r="L386" s="743"/>
      <c r="M386" s="743"/>
      <c r="N386" s="743"/>
      <c r="O386" s="743"/>
      <c r="P386" s="743"/>
      <c r="Q386" s="743"/>
      <c r="R386" s="743"/>
      <c r="S386" s="743"/>
      <c r="T386" s="743"/>
      <c r="U386" s="743"/>
      <c r="V386" s="743"/>
      <c r="W386" s="743"/>
      <c r="X386" s="743"/>
      <c r="Y386" s="743"/>
      <c r="Z386" s="743"/>
      <c r="AA386" s="743"/>
      <c r="AB386" s="743"/>
      <c r="AC386" s="743"/>
      <c r="AD386" s="743"/>
      <c r="AE386" s="743"/>
      <c r="AF386" s="743"/>
      <c r="AG386" s="743"/>
      <c r="AH386" s="743"/>
      <c r="AI386" s="743"/>
      <c r="AJ386" s="743"/>
      <c r="AK386" s="743"/>
      <c r="AL386" s="743"/>
      <c r="AM386" s="743"/>
      <c r="AN386" s="743"/>
      <c r="AO386" s="743"/>
      <c r="AP386" s="743"/>
      <c r="AQ386" s="743"/>
      <c r="AR386" s="743"/>
      <c r="AS386" s="743"/>
      <c r="AT386" s="743"/>
      <c r="AU386" s="743"/>
      <c r="AV386" s="743"/>
      <c r="AW386" s="743"/>
      <c r="AX386" s="743"/>
      <c r="AY386" s="743"/>
      <c r="AZ386" s="743"/>
      <c r="BA386" s="743"/>
      <c r="BB386" s="743"/>
      <c r="BC386" s="743"/>
      <c r="BD386" s="743"/>
      <c r="BE386" s="743"/>
      <c r="BF386" s="743"/>
      <c r="BG386" s="743"/>
      <c r="BH386" s="743"/>
    </row>
    <row r="387" spans="1:60" s="628" customFormat="1" ht="16.5" customHeight="1" x14ac:dyDescent="0.25">
      <c r="A387" s="871"/>
      <c r="B387" s="1050"/>
      <c r="C387" s="35"/>
      <c r="D387" s="121"/>
      <c r="E387" s="32"/>
      <c r="F387" s="620"/>
      <c r="G387" s="743"/>
      <c r="H387" s="743"/>
      <c r="I387" s="743"/>
      <c r="J387" s="743"/>
      <c r="K387" s="743"/>
      <c r="L387" s="743"/>
      <c r="M387" s="743"/>
      <c r="N387" s="743"/>
      <c r="O387" s="743"/>
      <c r="P387" s="743"/>
      <c r="Q387" s="743"/>
      <c r="R387" s="743"/>
      <c r="S387" s="743"/>
      <c r="T387" s="743"/>
      <c r="U387" s="743"/>
      <c r="V387" s="743"/>
      <c r="W387" s="743"/>
      <c r="X387" s="743"/>
      <c r="Y387" s="743"/>
      <c r="Z387" s="743"/>
      <c r="AA387" s="743"/>
      <c r="AB387" s="743"/>
      <c r="AC387" s="743"/>
      <c r="AD387" s="743"/>
      <c r="AE387" s="743"/>
      <c r="AF387" s="743"/>
      <c r="AG387" s="743"/>
      <c r="AH387" s="743"/>
      <c r="AI387" s="743"/>
      <c r="AJ387" s="743"/>
      <c r="AK387" s="743"/>
      <c r="AL387" s="743"/>
      <c r="AM387" s="743"/>
      <c r="AN387" s="743"/>
      <c r="AO387" s="743"/>
      <c r="AP387" s="743"/>
      <c r="AQ387" s="743"/>
      <c r="AR387" s="743"/>
      <c r="AS387" s="743"/>
      <c r="AT387" s="743"/>
      <c r="AU387" s="743"/>
      <c r="AV387" s="743"/>
      <c r="AW387" s="743"/>
      <c r="AX387" s="743"/>
      <c r="AY387" s="743"/>
      <c r="AZ387" s="743"/>
      <c r="BA387" s="743"/>
      <c r="BB387" s="743"/>
      <c r="BC387" s="743"/>
      <c r="BD387" s="743"/>
      <c r="BE387" s="743"/>
      <c r="BF387" s="743"/>
      <c r="BG387" s="743"/>
      <c r="BH387" s="743"/>
    </row>
    <row r="388" spans="1:60" s="628" customFormat="1" ht="16.5" customHeight="1" x14ac:dyDescent="0.25">
      <c r="A388" s="871"/>
      <c r="B388" s="1050"/>
      <c r="C388" s="35"/>
      <c r="D388" s="121"/>
      <c r="E388" s="32"/>
      <c r="F388" s="620"/>
      <c r="G388" s="743"/>
      <c r="H388" s="743"/>
      <c r="I388" s="743"/>
      <c r="J388" s="743"/>
      <c r="K388" s="743"/>
      <c r="L388" s="743"/>
      <c r="M388" s="743"/>
      <c r="N388" s="743"/>
      <c r="O388" s="743"/>
      <c r="P388" s="743"/>
      <c r="Q388" s="743"/>
      <c r="R388" s="743"/>
      <c r="S388" s="743"/>
      <c r="T388" s="743"/>
      <c r="U388" s="743"/>
      <c r="V388" s="743"/>
      <c r="W388" s="743"/>
      <c r="X388" s="743"/>
      <c r="Y388" s="743"/>
      <c r="Z388" s="743"/>
      <c r="AA388" s="743"/>
      <c r="AB388" s="743"/>
      <c r="AC388" s="743"/>
      <c r="AD388" s="743"/>
      <c r="AE388" s="743"/>
      <c r="AF388" s="743"/>
      <c r="AG388" s="743"/>
      <c r="AH388" s="743"/>
      <c r="AI388" s="743"/>
      <c r="AJ388" s="743"/>
      <c r="AK388" s="743"/>
      <c r="AL388" s="743"/>
      <c r="AM388" s="743"/>
      <c r="AN388" s="743"/>
      <c r="AO388" s="743"/>
      <c r="AP388" s="743"/>
      <c r="AQ388" s="743"/>
      <c r="AR388" s="743"/>
      <c r="AS388" s="743"/>
      <c r="AT388" s="743"/>
      <c r="AU388" s="743"/>
      <c r="AV388" s="743"/>
      <c r="AW388" s="743"/>
      <c r="AX388" s="743"/>
      <c r="AY388" s="743"/>
      <c r="AZ388" s="743"/>
      <c r="BA388" s="743"/>
      <c r="BB388" s="743"/>
      <c r="BC388" s="743"/>
      <c r="BD388" s="743"/>
      <c r="BE388" s="743"/>
      <c r="BF388" s="743"/>
      <c r="BG388" s="743"/>
      <c r="BH388" s="743"/>
    </row>
    <row r="389" spans="1:60" s="628" customFormat="1" ht="16.5" customHeight="1" x14ac:dyDescent="0.25">
      <c r="A389" s="871"/>
      <c r="B389" s="1050"/>
      <c r="C389" s="35"/>
      <c r="D389" s="121"/>
      <c r="E389" s="32"/>
      <c r="F389" s="620"/>
      <c r="G389" s="743"/>
      <c r="H389" s="743"/>
      <c r="I389" s="743"/>
      <c r="J389" s="743"/>
      <c r="K389" s="743"/>
      <c r="L389" s="743"/>
      <c r="M389" s="743"/>
      <c r="N389" s="743"/>
      <c r="O389" s="743"/>
      <c r="P389" s="743"/>
      <c r="Q389" s="743"/>
      <c r="R389" s="743"/>
      <c r="S389" s="743"/>
      <c r="T389" s="743"/>
      <c r="U389" s="743"/>
      <c r="V389" s="743"/>
      <c r="W389" s="743"/>
      <c r="X389" s="743"/>
      <c r="Y389" s="743"/>
      <c r="Z389" s="743"/>
      <c r="AA389" s="743"/>
      <c r="AB389" s="743"/>
      <c r="AC389" s="743"/>
      <c r="AD389" s="743"/>
      <c r="AE389" s="743"/>
      <c r="AF389" s="743"/>
      <c r="AG389" s="743"/>
      <c r="AH389" s="743"/>
      <c r="AI389" s="743"/>
      <c r="AJ389" s="743"/>
      <c r="AK389" s="743"/>
      <c r="AL389" s="743"/>
      <c r="AM389" s="743"/>
      <c r="AN389" s="743"/>
      <c r="AO389" s="743"/>
      <c r="AP389" s="743"/>
      <c r="AQ389" s="743"/>
      <c r="AR389" s="743"/>
      <c r="AS389" s="743"/>
      <c r="AT389" s="743"/>
      <c r="AU389" s="743"/>
      <c r="AV389" s="743"/>
      <c r="AW389" s="743"/>
      <c r="AX389" s="743"/>
      <c r="AY389" s="743"/>
      <c r="AZ389" s="743"/>
      <c r="BA389" s="743"/>
      <c r="BB389" s="743"/>
      <c r="BC389" s="743"/>
      <c r="BD389" s="743"/>
      <c r="BE389" s="743"/>
      <c r="BF389" s="743"/>
      <c r="BG389" s="743"/>
      <c r="BH389" s="743"/>
    </row>
    <row r="390" spans="1:60" s="628" customFormat="1" ht="16.5" customHeight="1" x14ac:dyDescent="0.25">
      <c r="A390" s="871"/>
      <c r="B390" s="1050"/>
      <c r="C390" s="35"/>
      <c r="D390" s="121"/>
      <c r="E390" s="32"/>
      <c r="F390" s="620"/>
      <c r="G390" s="743"/>
      <c r="H390" s="743"/>
      <c r="I390" s="743"/>
      <c r="J390" s="743"/>
      <c r="K390" s="743"/>
      <c r="L390" s="743"/>
      <c r="M390" s="743"/>
      <c r="N390" s="743"/>
      <c r="O390" s="743"/>
      <c r="P390" s="743"/>
      <c r="Q390" s="743"/>
      <c r="R390" s="743"/>
      <c r="S390" s="743"/>
      <c r="T390" s="743"/>
      <c r="U390" s="743"/>
      <c r="V390" s="743"/>
      <c r="W390" s="743"/>
      <c r="X390" s="743"/>
      <c r="Y390" s="743"/>
      <c r="Z390" s="743"/>
      <c r="AA390" s="743"/>
      <c r="AB390" s="743"/>
      <c r="AC390" s="743"/>
      <c r="AD390" s="743"/>
      <c r="AE390" s="743"/>
      <c r="AF390" s="743"/>
      <c r="AG390" s="743"/>
      <c r="AH390" s="743"/>
      <c r="AI390" s="743"/>
      <c r="AJ390" s="743"/>
      <c r="AK390" s="743"/>
      <c r="AL390" s="743"/>
      <c r="AM390" s="743"/>
      <c r="AN390" s="743"/>
      <c r="AO390" s="743"/>
      <c r="AP390" s="743"/>
      <c r="AQ390" s="743"/>
      <c r="AR390" s="743"/>
      <c r="AS390" s="743"/>
      <c r="AT390" s="743"/>
      <c r="AU390" s="743"/>
      <c r="AV390" s="743"/>
      <c r="AW390" s="743"/>
      <c r="AX390" s="743"/>
      <c r="AY390" s="743"/>
      <c r="AZ390" s="743"/>
      <c r="BA390" s="743"/>
      <c r="BB390" s="743"/>
      <c r="BC390" s="743"/>
      <c r="BD390" s="743"/>
      <c r="BE390" s="743"/>
      <c r="BF390" s="743"/>
      <c r="BG390" s="743"/>
      <c r="BH390" s="743"/>
    </row>
    <row r="391" spans="1:60" s="628" customFormat="1" ht="16.5" customHeight="1" x14ac:dyDescent="0.25">
      <c r="A391" s="871"/>
      <c r="B391" s="1050"/>
      <c r="C391" s="35"/>
      <c r="D391" s="121"/>
      <c r="E391" s="32"/>
      <c r="F391" s="620"/>
      <c r="G391" s="743"/>
      <c r="H391" s="743"/>
      <c r="I391" s="743"/>
      <c r="J391" s="743"/>
      <c r="K391" s="743"/>
      <c r="L391" s="743"/>
      <c r="M391" s="743"/>
      <c r="N391" s="743"/>
      <c r="O391" s="743"/>
      <c r="P391" s="743"/>
      <c r="Q391" s="743"/>
      <c r="R391" s="743"/>
      <c r="S391" s="743"/>
      <c r="T391" s="743"/>
      <c r="U391" s="743"/>
      <c r="V391" s="743"/>
      <c r="W391" s="743"/>
      <c r="X391" s="743"/>
      <c r="Y391" s="743"/>
      <c r="Z391" s="743"/>
      <c r="AA391" s="743"/>
      <c r="AB391" s="743"/>
      <c r="AC391" s="743"/>
      <c r="AD391" s="743"/>
      <c r="AE391" s="743"/>
      <c r="AF391" s="743"/>
      <c r="AG391" s="743"/>
      <c r="AH391" s="743"/>
      <c r="AI391" s="743"/>
      <c r="AJ391" s="743"/>
      <c r="AK391" s="743"/>
      <c r="AL391" s="743"/>
      <c r="AM391" s="743"/>
      <c r="AN391" s="743"/>
      <c r="AO391" s="743"/>
      <c r="AP391" s="743"/>
      <c r="AQ391" s="743"/>
      <c r="AR391" s="743"/>
      <c r="AS391" s="743"/>
      <c r="AT391" s="743"/>
      <c r="AU391" s="743"/>
      <c r="AV391" s="743"/>
      <c r="AW391" s="743"/>
      <c r="AX391" s="743"/>
      <c r="AY391" s="743"/>
      <c r="AZ391" s="743"/>
      <c r="BA391" s="743"/>
      <c r="BB391" s="743"/>
      <c r="BC391" s="743"/>
      <c r="BD391" s="743"/>
      <c r="BE391" s="743"/>
      <c r="BF391" s="743"/>
      <c r="BG391" s="743"/>
      <c r="BH391" s="743"/>
    </row>
    <row r="392" spans="1:60" s="628" customFormat="1" ht="16.5" customHeight="1" x14ac:dyDescent="0.25">
      <c r="A392" s="871"/>
      <c r="B392" s="1050"/>
      <c r="C392" s="35"/>
      <c r="D392" s="121"/>
      <c r="E392" s="32"/>
      <c r="F392" s="620"/>
      <c r="G392" s="743"/>
      <c r="H392" s="743"/>
      <c r="I392" s="743"/>
      <c r="J392" s="743"/>
      <c r="K392" s="743"/>
      <c r="L392" s="743"/>
      <c r="M392" s="743"/>
      <c r="N392" s="743"/>
      <c r="O392" s="743"/>
      <c r="P392" s="743"/>
      <c r="Q392" s="743"/>
      <c r="R392" s="743"/>
      <c r="S392" s="743"/>
      <c r="T392" s="743"/>
      <c r="U392" s="743"/>
      <c r="V392" s="743"/>
      <c r="W392" s="743"/>
      <c r="X392" s="743"/>
      <c r="Y392" s="743"/>
      <c r="Z392" s="743"/>
      <c r="AA392" s="743"/>
      <c r="AB392" s="743"/>
      <c r="AC392" s="743"/>
      <c r="AD392" s="743"/>
      <c r="AE392" s="743"/>
      <c r="AF392" s="743"/>
      <c r="AG392" s="743"/>
      <c r="AH392" s="743"/>
      <c r="AI392" s="743"/>
      <c r="AJ392" s="743"/>
      <c r="AK392" s="743"/>
      <c r="AL392" s="743"/>
      <c r="AM392" s="743"/>
      <c r="AN392" s="743"/>
      <c r="AO392" s="743"/>
      <c r="AP392" s="743"/>
      <c r="AQ392" s="743"/>
      <c r="AR392" s="743"/>
      <c r="AS392" s="743"/>
      <c r="AT392" s="743"/>
      <c r="AU392" s="743"/>
      <c r="AV392" s="743"/>
      <c r="AW392" s="743"/>
      <c r="AX392" s="743"/>
      <c r="AY392" s="743"/>
      <c r="AZ392" s="743"/>
      <c r="BA392" s="743"/>
      <c r="BB392" s="743"/>
      <c r="BC392" s="743"/>
      <c r="BD392" s="743"/>
      <c r="BE392" s="743"/>
      <c r="BF392" s="743"/>
      <c r="BG392" s="743"/>
      <c r="BH392" s="743"/>
    </row>
    <row r="393" spans="1:60" s="628" customFormat="1" ht="16.5" customHeight="1" x14ac:dyDescent="0.25">
      <c r="A393" s="871"/>
      <c r="B393" s="1050"/>
      <c r="C393" s="35"/>
      <c r="D393" s="121"/>
      <c r="E393" s="32"/>
      <c r="F393" s="620"/>
      <c r="G393" s="743"/>
      <c r="H393" s="743"/>
      <c r="I393" s="743"/>
      <c r="J393" s="743"/>
      <c r="K393" s="743"/>
      <c r="L393" s="743"/>
      <c r="M393" s="743"/>
      <c r="N393" s="743"/>
      <c r="O393" s="743"/>
      <c r="P393" s="743"/>
      <c r="Q393" s="743"/>
      <c r="R393" s="743"/>
      <c r="S393" s="743"/>
      <c r="T393" s="743"/>
      <c r="U393" s="743"/>
      <c r="V393" s="743"/>
      <c r="W393" s="743"/>
      <c r="X393" s="743"/>
      <c r="Y393" s="743"/>
      <c r="Z393" s="743"/>
      <c r="AA393" s="743"/>
      <c r="AB393" s="743"/>
      <c r="AC393" s="743"/>
      <c r="AD393" s="743"/>
      <c r="AE393" s="743"/>
      <c r="AF393" s="743"/>
      <c r="AG393" s="743"/>
      <c r="AH393" s="743"/>
      <c r="AI393" s="743"/>
      <c r="AJ393" s="743"/>
      <c r="AK393" s="743"/>
      <c r="AL393" s="743"/>
      <c r="AM393" s="743"/>
      <c r="AN393" s="743"/>
      <c r="AO393" s="743"/>
      <c r="AP393" s="743"/>
      <c r="AQ393" s="743"/>
      <c r="AR393" s="743"/>
      <c r="AS393" s="743"/>
      <c r="AT393" s="743"/>
      <c r="AU393" s="743"/>
      <c r="AV393" s="743"/>
      <c r="AW393" s="743"/>
      <c r="AX393" s="743"/>
      <c r="AY393" s="743"/>
      <c r="AZ393" s="743"/>
      <c r="BA393" s="743"/>
      <c r="BB393" s="743"/>
      <c r="BC393" s="743"/>
      <c r="BD393" s="743"/>
      <c r="BE393" s="743"/>
      <c r="BF393" s="743"/>
      <c r="BG393" s="743"/>
      <c r="BH393" s="743"/>
    </row>
    <row r="394" spans="1:60" s="628" customFormat="1" ht="16.5" customHeight="1" x14ac:dyDescent="0.25">
      <c r="A394" s="871"/>
      <c r="B394" s="1050"/>
      <c r="C394" s="35"/>
      <c r="D394" s="121"/>
      <c r="E394" s="32"/>
      <c r="F394" s="620"/>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c r="AM394" s="743"/>
      <c r="AN394" s="743"/>
      <c r="AO394" s="743"/>
      <c r="AP394" s="743"/>
      <c r="AQ394" s="743"/>
      <c r="AR394" s="743"/>
      <c r="AS394" s="743"/>
      <c r="AT394" s="743"/>
      <c r="AU394" s="743"/>
      <c r="AV394" s="743"/>
      <c r="AW394" s="743"/>
      <c r="AX394" s="743"/>
      <c r="AY394" s="743"/>
      <c r="AZ394" s="743"/>
      <c r="BA394" s="743"/>
      <c r="BB394" s="743"/>
      <c r="BC394" s="743"/>
      <c r="BD394" s="743"/>
      <c r="BE394" s="743"/>
      <c r="BF394" s="743"/>
      <c r="BG394" s="743"/>
      <c r="BH394" s="743"/>
    </row>
    <row r="395" spans="1:60" s="628" customFormat="1" ht="16.5" customHeight="1" x14ac:dyDescent="0.25">
      <c r="A395" s="871"/>
      <c r="B395" s="1050"/>
      <c r="C395" s="35"/>
      <c r="D395" s="121"/>
      <c r="E395" s="32"/>
      <c r="F395" s="620"/>
      <c r="G395" s="743"/>
      <c r="H395" s="743"/>
      <c r="I395" s="743"/>
      <c r="J395" s="743"/>
      <c r="K395" s="743"/>
      <c r="L395" s="743"/>
      <c r="M395" s="743"/>
      <c r="N395" s="743"/>
      <c r="O395" s="743"/>
      <c r="P395" s="743"/>
      <c r="Q395" s="743"/>
      <c r="R395" s="743"/>
      <c r="S395" s="743"/>
      <c r="T395" s="743"/>
      <c r="U395" s="743"/>
      <c r="V395" s="743"/>
      <c r="W395" s="743"/>
      <c r="X395" s="743"/>
      <c r="Y395" s="743"/>
      <c r="Z395" s="743"/>
      <c r="AA395" s="743"/>
      <c r="AB395" s="743"/>
      <c r="AC395" s="743"/>
      <c r="AD395" s="743"/>
      <c r="AE395" s="743"/>
      <c r="AF395" s="743"/>
      <c r="AG395" s="743"/>
      <c r="AH395" s="743"/>
      <c r="AI395" s="743"/>
      <c r="AJ395" s="743"/>
      <c r="AK395" s="743"/>
      <c r="AL395" s="743"/>
      <c r="AM395" s="743"/>
      <c r="AN395" s="743"/>
      <c r="AO395" s="743"/>
      <c r="AP395" s="743"/>
      <c r="AQ395" s="743"/>
      <c r="AR395" s="743"/>
      <c r="AS395" s="743"/>
      <c r="AT395" s="743"/>
      <c r="AU395" s="743"/>
      <c r="AV395" s="743"/>
      <c r="AW395" s="743"/>
      <c r="AX395" s="743"/>
      <c r="AY395" s="743"/>
      <c r="AZ395" s="743"/>
      <c r="BA395" s="743"/>
      <c r="BB395" s="743"/>
      <c r="BC395" s="743"/>
      <c r="BD395" s="743"/>
      <c r="BE395" s="743"/>
      <c r="BF395" s="743"/>
      <c r="BG395" s="743"/>
      <c r="BH395" s="743"/>
    </row>
    <row r="396" spans="1:60" s="628" customFormat="1" ht="16.5" customHeight="1" x14ac:dyDescent="0.25">
      <c r="A396" s="871"/>
      <c r="B396" s="1050"/>
      <c r="C396" s="35"/>
      <c r="D396" s="121"/>
      <c r="E396" s="32"/>
      <c r="F396" s="620"/>
      <c r="G396" s="743"/>
      <c r="H396" s="743"/>
      <c r="I396" s="743"/>
      <c r="J396" s="743"/>
      <c r="K396" s="743"/>
      <c r="L396" s="743"/>
      <c r="M396" s="743"/>
      <c r="N396" s="743"/>
      <c r="O396" s="743"/>
      <c r="P396" s="743"/>
      <c r="Q396" s="743"/>
      <c r="R396" s="743"/>
      <c r="S396" s="743"/>
      <c r="T396" s="743"/>
      <c r="U396" s="743"/>
      <c r="V396" s="743"/>
      <c r="W396" s="743"/>
      <c r="X396" s="743"/>
      <c r="Y396" s="743"/>
      <c r="Z396" s="743"/>
      <c r="AA396" s="743"/>
      <c r="AB396" s="743"/>
      <c r="AC396" s="743"/>
      <c r="AD396" s="743"/>
      <c r="AE396" s="743"/>
      <c r="AF396" s="743"/>
      <c r="AG396" s="743"/>
      <c r="AH396" s="743"/>
      <c r="AI396" s="743"/>
      <c r="AJ396" s="743"/>
      <c r="AK396" s="743"/>
      <c r="AL396" s="743"/>
      <c r="AM396" s="743"/>
      <c r="AN396" s="743"/>
      <c r="AO396" s="743"/>
      <c r="AP396" s="743"/>
      <c r="AQ396" s="743"/>
      <c r="AR396" s="743"/>
      <c r="AS396" s="743"/>
      <c r="AT396" s="743"/>
      <c r="AU396" s="743"/>
      <c r="AV396" s="743"/>
      <c r="AW396" s="743"/>
      <c r="AX396" s="743"/>
      <c r="AY396" s="743"/>
      <c r="AZ396" s="743"/>
      <c r="BA396" s="743"/>
      <c r="BB396" s="743"/>
      <c r="BC396" s="743"/>
      <c r="BD396" s="743"/>
      <c r="BE396" s="743"/>
      <c r="BF396" s="743"/>
      <c r="BG396" s="743"/>
      <c r="BH396" s="743"/>
    </row>
    <row r="397" spans="1:60" s="628" customFormat="1" ht="16.5" customHeight="1" x14ac:dyDescent="0.25">
      <c r="A397" s="871"/>
      <c r="B397" s="1050"/>
      <c r="C397" s="35"/>
      <c r="D397" s="121"/>
      <c r="E397" s="32"/>
      <c r="F397" s="620"/>
      <c r="G397" s="743"/>
      <c r="H397" s="743"/>
      <c r="I397" s="743"/>
      <c r="J397" s="743"/>
      <c r="K397" s="743"/>
      <c r="L397" s="743"/>
      <c r="M397" s="743"/>
      <c r="N397" s="743"/>
      <c r="O397" s="743"/>
      <c r="P397" s="743"/>
      <c r="Q397" s="743"/>
      <c r="R397" s="743"/>
      <c r="S397" s="743"/>
      <c r="T397" s="743"/>
      <c r="U397" s="743"/>
      <c r="V397" s="743"/>
      <c r="W397" s="743"/>
      <c r="X397" s="743"/>
      <c r="Y397" s="743"/>
      <c r="Z397" s="743"/>
      <c r="AA397" s="743"/>
      <c r="AB397" s="743"/>
      <c r="AC397" s="743"/>
      <c r="AD397" s="743"/>
      <c r="AE397" s="743"/>
      <c r="AF397" s="743"/>
      <c r="AG397" s="743"/>
      <c r="AH397" s="743"/>
      <c r="AI397" s="743"/>
      <c r="AJ397" s="743"/>
      <c r="AK397" s="743"/>
      <c r="AL397" s="743"/>
      <c r="AM397" s="743"/>
      <c r="AN397" s="743"/>
      <c r="AO397" s="743"/>
      <c r="AP397" s="743"/>
      <c r="AQ397" s="743"/>
      <c r="AR397" s="743"/>
      <c r="AS397" s="743"/>
      <c r="AT397" s="743"/>
      <c r="AU397" s="743"/>
      <c r="AV397" s="743"/>
      <c r="AW397" s="743"/>
      <c r="AX397" s="743"/>
      <c r="AY397" s="743"/>
      <c r="AZ397" s="743"/>
      <c r="BA397" s="743"/>
      <c r="BB397" s="743"/>
      <c r="BC397" s="743"/>
      <c r="BD397" s="743"/>
      <c r="BE397" s="743"/>
      <c r="BF397" s="743"/>
      <c r="BG397" s="743"/>
      <c r="BH397" s="743"/>
    </row>
    <row r="398" spans="1:60" s="628" customFormat="1" ht="16.5" customHeight="1" x14ac:dyDescent="0.25">
      <c r="A398" s="871"/>
      <c r="B398" s="1050"/>
      <c r="C398" s="35"/>
      <c r="D398" s="121"/>
      <c r="E398" s="32"/>
      <c r="F398" s="620"/>
      <c r="G398" s="743"/>
      <c r="H398" s="743"/>
      <c r="I398" s="743"/>
      <c r="J398" s="743"/>
      <c r="K398" s="743"/>
      <c r="L398" s="743"/>
      <c r="M398" s="743"/>
      <c r="N398" s="743"/>
      <c r="O398" s="743"/>
      <c r="P398" s="743"/>
      <c r="Q398" s="743"/>
      <c r="R398" s="743"/>
      <c r="S398" s="743"/>
      <c r="T398" s="743"/>
      <c r="U398" s="743"/>
      <c r="V398" s="743"/>
      <c r="W398" s="743"/>
      <c r="X398" s="743"/>
      <c r="Y398" s="743"/>
      <c r="Z398" s="743"/>
      <c r="AA398" s="743"/>
      <c r="AB398" s="743"/>
      <c r="AC398" s="743"/>
      <c r="AD398" s="743"/>
      <c r="AE398" s="743"/>
      <c r="AF398" s="743"/>
      <c r="AG398" s="743"/>
      <c r="AH398" s="743"/>
      <c r="AI398" s="743"/>
      <c r="AJ398" s="743"/>
      <c r="AK398" s="743"/>
      <c r="AL398" s="743"/>
      <c r="AM398" s="743"/>
      <c r="AN398" s="743"/>
      <c r="AO398" s="743"/>
      <c r="AP398" s="743"/>
      <c r="AQ398" s="743"/>
      <c r="AR398" s="743"/>
      <c r="AS398" s="743"/>
      <c r="AT398" s="743"/>
      <c r="AU398" s="743"/>
      <c r="AV398" s="743"/>
      <c r="AW398" s="743"/>
      <c r="AX398" s="743"/>
      <c r="AY398" s="743"/>
      <c r="AZ398" s="743"/>
      <c r="BA398" s="743"/>
      <c r="BB398" s="743"/>
      <c r="BC398" s="743"/>
      <c r="BD398" s="743"/>
      <c r="BE398" s="743"/>
      <c r="BF398" s="743"/>
      <c r="BG398" s="743"/>
      <c r="BH398" s="743"/>
    </row>
    <row r="399" spans="1:60" s="628" customFormat="1" ht="16.5" customHeight="1" x14ac:dyDescent="0.25">
      <c r="A399" s="871"/>
      <c r="B399" s="1050"/>
      <c r="C399" s="35"/>
      <c r="D399" s="121"/>
      <c r="E399" s="32"/>
      <c r="F399" s="620"/>
      <c r="G399" s="743"/>
      <c r="H399" s="743"/>
      <c r="I399" s="743"/>
      <c r="J399" s="743"/>
      <c r="K399" s="743"/>
      <c r="L399" s="743"/>
      <c r="M399" s="743"/>
      <c r="N399" s="743"/>
      <c r="O399" s="743"/>
      <c r="P399" s="743"/>
      <c r="Q399" s="743"/>
      <c r="R399" s="743"/>
      <c r="S399" s="743"/>
      <c r="T399" s="743"/>
      <c r="U399" s="743"/>
      <c r="V399" s="743"/>
      <c r="W399" s="743"/>
      <c r="X399" s="743"/>
      <c r="Y399" s="743"/>
      <c r="Z399" s="743"/>
      <c r="AA399" s="743"/>
      <c r="AB399" s="743"/>
      <c r="AC399" s="743"/>
      <c r="AD399" s="743"/>
      <c r="AE399" s="743"/>
      <c r="AF399" s="743"/>
      <c r="AG399" s="743"/>
      <c r="AH399" s="743"/>
      <c r="AI399" s="743"/>
      <c r="AJ399" s="743"/>
      <c r="AK399" s="743"/>
      <c r="AL399" s="743"/>
      <c r="AM399" s="743"/>
      <c r="AN399" s="743"/>
      <c r="AO399" s="743"/>
      <c r="AP399" s="743"/>
      <c r="AQ399" s="743"/>
      <c r="AR399" s="743"/>
      <c r="AS399" s="743"/>
      <c r="AT399" s="743"/>
      <c r="AU399" s="743"/>
      <c r="AV399" s="743"/>
      <c r="AW399" s="743"/>
      <c r="AX399" s="743"/>
      <c r="AY399" s="743"/>
      <c r="AZ399" s="743"/>
      <c r="BA399" s="743"/>
      <c r="BB399" s="743"/>
      <c r="BC399" s="743"/>
      <c r="BD399" s="743"/>
      <c r="BE399" s="743"/>
      <c r="BF399" s="743"/>
      <c r="BG399" s="743"/>
      <c r="BH399" s="743"/>
    </row>
    <row r="400" spans="1:60" s="628" customFormat="1" ht="16.5" customHeight="1" x14ac:dyDescent="0.25">
      <c r="A400" s="871"/>
      <c r="B400" s="1050"/>
      <c r="C400" s="35"/>
      <c r="D400" s="121"/>
      <c r="E400" s="32"/>
      <c r="F400" s="620"/>
      <c r="G400" s="743"/>
      <c r="H400" s="743"/>
      <c r="I400" s="743"/>
      <c r="J400" s="743"/>
      <c r="K400" s="743"/>
      <c r="L400" s="743"/>
      <c r="M400" s="743"/>
      <c r="N400" s="743"/>
      <c r="O400" s="743"/>
      <c r="P400" s="743"/>
      <c r="Q400" s="743"/>
      <c r="R400" s="743"/>
      <c r="S400" s="743"/>
      <c r="T400" s="743"/>
      <c r="U400" s="743"/>
      <c r="V400" s="743"/>
      <c r="W400" s="743"/>
      <c r="X400" s="743"/>
      <c r="Y400" s="743"/>
      <c r="Z400" s="743"/>
      <c r="AA400" s="743"/>
      <c r="AB400" s="743"/>
      <c r="AC400" s="743"/>
      <c r="AD400" s="743"/>
      <c r="AE400" s="743"/>
      <c r="AF400" s="743"/>
      <c r="AG400" s="743"/>
      <c r="AH400" s="743"/>
      <c r="AI400" s="743"/>
      <c r="AJ400" s="743"/>
      <c r="AK400" s="743"/>
      <c r="AL400" s="743"/>
      <c r="AM400" s="743"/>
      <c r="AN400" s="743"/>
      <c r="AO400" s="743"/>
      <c r="AP400" s="743"/>
      <c r="AQ400" s="743"/>
      <c r="AR400" s="743"/>
      <c r="AS400" s="743"/>
      <c r="AT400" s="743"/>
      <c r="AU400" s="743"/>
      <c r="AV400" s="743"/>
      <c r="AW400" s="743"/>
      <c r="AX400" s="743"/>
      <c r="AY400" s="743"/>
      <c r="AZ400" s="743"/>
      <c r="BA400" s="743"/>
      <c r="BB400" s="743"/>
      <c r="BC400" s="743"/>
      <c r="BD400" s="743"/>
      <c r="BE400" s="743"/>
      <c r="BF400" s="743"/>
      <c r="BG400" s="743"/>
      <c r="BH400" s="743"/>
    </row>
    <row r="401" spans="1:60" s="628" customFormat="1" ht="16.5" customHeight="1" x14ac:dyDescent="0.25">
      <c r="A401" s="871"/>
      <c r="B401" s="1050"/>
      <c r="C401" s="35"/>
      <c r="D401" s="121"/>
      <c r="E401" s="32"/>
      <c r="F401" s="620"/>
      <c r="G401" s="743"/>
      <c r="H401" s="743"/>
      <c r="I401" s="743"/>
      <c r="J401" s="743"/>
      <c r="K401" s="743"/>
      <c r="L401" s="743"/>
      <c r="M401" s="743"/>
      <c r="N401" s="743"/>
      <c r="O401" s="743"/>
      <c r="P401" s="743"/>
      <c r="Q401" s="743"/>
      <c r="R401" s="743"/>
      <c r="S401" s="743"/>
      <c r="T401" s="743"/>
      <c r="U401" s="743"/>
      <c r="V401" s="743"/>
      <c r="W401" s="743"/>
      <c r="X401" s="743"/>
      <c r="Y401" s="743"/>
      <c r="Z401" s="743"/>
      <c r="AA401" s="743"/>
      <c r="AB401" s="743"/>
      <c r="AC401" s="743"/>
      <c r="AD401" s="743"/>
      <c r="AE401" s="743"/>
      <c r="AF401" s="743"/>
      <c r="AG401" s="743"/>
      <c r="AH401" s="743"/>
      <c r="AI401" s="743"/>
      <c r="AJ401" s="743"/>
      <c r="AK401" s="743"/>
      <c r="AL401" s="743"/>
      <c r="AM401" s="743"/>
      <c r="AN401" s="743"/>
      <c r="AO401" s="743"/>
      <c r="AP401" s="743"/>
      <c r="AQ401" s="743"/>
      <c r="AR401" s="743"/>
      <c r="AS401" s="743"/>
      <c r="AT401" s="743"/>
      <c r="AU401" s="743"/>
      <c r="AV401" s="743"/>
      <c r="AW401" s="743"/>
      <c r="AX401" s="743"/>
      <c r="AY401" s="743"/>
      <c r="AZ401" s="743"/>
      <c r="BA401" s="743"/>
      <c r="BB401" s="743"/>
      <c r="BC401" s="743"/>
      <c r="BD401" s="743"/>
      <c r="BE401" s="743"/>
      <c r="BF401" s="743"/>
      <c r="BG401" s="743"/>
      <c r="BH401" s="743"/>
    </row>
    <row r="402" spans="1:60" s="628" customFormat="1" ht="16.5" customHeight="1" x14ac:dyDescent="0.25">
      <c r="A402" s="871"/>
      <c r="B402" s="1050"/>
      <c r="C402" s="35"/>
      <c r="D402" s="121"/>
      <c r="E402" s="32"/>
      <c r="F402" s="620"/>
      <c r="G402" s="743"/>
      <c r="H402" s="743"/>
      <c r="I402" s="743"/>
      <c r="J402" s="743"/>
      <c r="K402" s="743"/>
      <c r="L402" s="743"/>
      <c r="M402" s="743"/>
      <c r="N402" s="743"/>
      <c r="O402" s="743"/>
      <c r="P402" s="743"/>
      <c r="Q402" s="743"/>
      <c r="R402" s="743"/>
      <c r="S402" s="743"/>
      <c r="T402" s="743"/>
      <c r="U402" s="743"/>
      <c r="V402" s="743"/>
      <c r="W402" s="743"/>
      <c r="X402" s="743"/>
      <c r="Y402" s="743"/>
      <c r="Z402" s="743"/>
      <c r="AA402" s="743"/>
      <c r="AB402" s="743"/>
      <c r="AC402" s="743"/>
      <c r="AD402" s="743"/>
      <c r="AE402" s="743"/>
      <c r="AF402" s="743"/>
      <c r="AG402" s="743"/>
      <c r="AH402" s="743"/>
      <c r="AI402" s="743"/>
      <c r="AJ402" s="743"/>
      <c r="AK402" s="743"/>
      <c r="AL402" s="743"/>
      <c r="AM402" s="743"/>
      <c r="AN402" s="743"/>
      <c r="AO402" s="743"/>
      <c r="AP402" s="743"/>
      <c r="AQ402" s="743"/>
      <c r="AR402" s="743"/>
      <c r="AS402" s="743"/>
      <c r="AT402" s="743"/>
      <c r="AU402" s="743"/>
      <c r="AV402" s="743"/>
      <c r="AW402" s="743"/>
      <c r="AX402" s="743"/>
      <c r="AY402" s="743"/>
      <c r="AZ402" s="743"/>
      <c r="BA402" s="743"/>
      <c r="BB402" s="743"/>
      <c r="BC402" s="743"/>
      <c r="BD402" s="743"/>
      <c r="BE402" s="743"/>
      <c r="BF402" s="743"/>
      <c r="BG402" s="743"/>
      <c r="BH402" s="743"/>
    </row>
    <row r="403" spans="1:60" s="628" customFormat="1" ht="16.5" customHeight="1" x14ac:dyDescent="0.25">
      <c r="A403" s="871"/>
      <c r="B403" s="1050"/>
      <c r="C403" s="35"/>
      <c r="D403" s="121"/>
      <c r="E403" s="32"/>
      <c r="F403" s="620"/>
      <c r="G403" s="743"/>
      <c r="H403" s="743"/>
      <c r="I403" s="743"/>
      <c r="J403" s="743"/>
      <c r="K403" s="743"/>
      <c r="L403" s="743"/>
      <c r="M403" s="743"/>
      <c r="N403" s="743"/>
      <c r="O403" s="743"/>
      <c r="P403" s="743"/>
      <c r="Q403" s="743"/>
      <c r="R403" s="743"/>
      <c r="S403" s="743"/>
      <c r="T403" s="743"/>
      <c r="U403" s="743"/>
      <c r="V403" s="743"/>
      <c r="W403" s="743"/>
      <c r="X403" s="743"/>
      <c r="Y403" s="743"/>
      <c r="Z403" s="743"/>
      <c r="AA403" s="743"/>
      <c r="AB403" s="743"/>
      <c r="AC403" s="743"/>
      <c r="AD403" s="743"/>
      <c r="AE403" s="743"/>
      <c r="AF403" s="743"/>
      <c r="AG403" s="743"/>
      <c r="AH403" s="743"/>
      <c r="AI403" s="743"/>
      <c r="AJ403" s="743"/>
      <c r="AK403" s="743"/>
      <c r="AL403" s="743"/>
      <c r="AM403" s="743"/>
      <c r="AN403" s="743"/>
      <c r="AO403" s="743"/>
      <c r="AP403" s="743"/>
      <c r="AQ403" s="743"/>
      <c r="AR403" s="743"/>
      <c r="AS403" s="743"/>
      <c r="AT403" s="743"/>
      <c r="AU403" s="743"/>
      <c r="AV403" s="743"/>
      <c r="AW403" s="743"/>
      <c r="AX403" s="743"/>
      <c r="AY403" s="743"/>
      <c r="AZ403" s="743"/>
      <c r="BA403" s="743"/>
      <c r="BB403" s="743"/>
      <c r="BC403" s="743"/>
      <c r="BD403" s="743"/>
      <c r="BE403" s="743"/>
      <c r="BF403" s="743"/>
      <c r="BG403" s="743"/>
      <c r="BH403" s="743"/>
    </row>
    <row r="404" spans="1:60" s="628" customFormat="1" ht="16.5" customHeight="1" x14ac:dyDescent="0.25">
      <c r="A404" s="871"/>
      <c r="B404" s="1050"/>
      <c r="C404" s="35"/>
      <c r="D404" s="121"/>
      <c r="E404" s="32"/>
      <c r="F404" s="620"/>
      <c r="G404" s="743"/>
      <c r="H404" s="743"/>
      <c r="I404" s="743"/>
      <c r="J404" s="743"/>
      <c r="K404" s="743"/>
      <c r="L404" s="743"/>
      <c r="M404" s="743"/>
      <c r="N404" s="743"/>
      <c r="O404" s="743"/>
      <c r="P404" s="743"/>
      <c r="Q404" s="743"/>
      <c r="R404" s="743"/>
      <c r="S404" s="743"/>
      <c r="T404" s="743"/>
      <c r="U404" s="743"/>
      <c r="V404" s="743"/>
      <c r="W404" s="743"/>
      <c r="X404" s="743"/>
      <c r="Y404" s="743"/>
      <c r="Z404" s="743"/>
      <c r="AA404" s="743"/>
      <c r="AB404" s="743"/>
      <c r="AC404" s="743"/>
      <c r="AD404" s="743"/>
      <c r="AE404" s="743"/>
      <c r="AF404" s="743"/>
      <c r="AG404" s="743"/>
      <c r="AH404" s="743"/>
      <c r="AI404" s="743"/>
      <c r="AJ404" s="743"/>
      <c r="AK404" s="743"/>
      <c r="AL404" s="743"/>
      <c r="AM404" s="743"/>
      <c r="AN404" s="743"/>
      <c r="AO404" s="743"/>
      <c r="AP404" s="743"/>
      <c r="AQ404" s="743"/>
      <c r="AR404" s="743"/>
      <c r="AS404" s="743"/>
      <c r="AT404" s="743"/>
      <c r="AU404" s="743"/>
      <c r="AV404" s="743"/>
      <c r="AW404" s="743"/>
      <c r="AX404" s="743"/>
      <c r="AY404" s="743"/>
      <c r="AZ404" s="743"/>
      <c r="BA404" s="743"/>
      <c r="BB404" s="743"/>
      <c r="BC404" s="743"/>
      <c r="BD404" s="743"/>
      <c r="BE404" s="743"/>
      <c r="BF404" s="743"/>
      <c r="BG404" s="743"/>
      <c r="BH404" s="743"/>
    </row>
    <row r="405" spans="1:60" s="628" customFormat="1" ht="16.5" customHeight="1" x14ac:dyDescent="0.25">
      <c r="A405" s="871"/>
      <c r="B405" s="1050"/>
      <c r="C405" s="35"/>
      <c r="D405" s="121"/>
      <c r="E405" s="32"/>
      <c r="F405" s="620"/>
      <c r="G405" s="743"/>
      <c r="H405" s="743"/>
      <c r="I405" s="743"/>
      <c r="J405" s="743"/>
      <c r="K405" s="743"/>
      <c r="L405" s="743"/>
      <c r="M405" s="743"/>
      <c r="N405" s="743"/>
      <c r="O405" s="743"/>
      <c r="P405" s="743"/>
      <c r="Q405" s="743"/>
      <c r="R405" s="743"/>
      <c r="S405" s="743"/>
      <c r="T405" s="743"/>
      <c r="U405" s="743"/>
      <c r="V405" s="743"/>
      <c r="W405" s="743"/>
      <c r="X405" s="743"/>
      <c r="Y405" s="743"/>
      <c r="Z405" s="743"/>
      <c r="AA405" s="743"/>
      <c r="AB405" s="743"/>
      <c r="AC405" s="743"/>
      <c r="AD405" s="743"/>
      <c r="AE405" s="743"/>
      <c r="AF405" s="743"/>
      <c r="AG405" s="743"/>
      <c r="AH405" s="743"/>
      <c r="AI405" s="743"/>
      <c r="AJ405" s="743"/>
      <c r="AK405" s="743"/>
      <c r="AL405" s="743"/>
      <c r="AM405" s="743"/>
      <c r="AN405" s="743"/>
      <c r="AO405" s="743"/>
      <c r="AP405" s="743"/>
      <c r="AQ405" s="743"/>
      <c r="AR405" s="743"/>
      <c r="AS405" s="743"/>
      <c r="AT405" s="743"/>
      <c r="AU405" s="743"/>
      <c r="AV405" s="743"/>
      <c r="AW405" s="743"/>
      <c r="AX405" s="743"/>
      <c r="AY405" s="743"/>
      <c r="AZ405" s="743"/>
      <c r="BA405" s="743"/>
      <c r="BB405" s="743"/>
      <c r="BC405" s="743"/>
      <c r="BD405" s="743"/>
      <c r="BE405" s="743"/>
      <c r="BF405" s="743"/>
      <c r="BG405" s="743"/>
      <c r="BH405" s="743"/>
    </row>
    <row r="406" spans="1:60" s="628" customFormat="1" ht="16.5" customHeight="1" x14ac:dyDescent="0.25">
      <c r="A406" s="871"/>
      <c r="B406" s="1050"/>
      <c r="C406" s="35"/>
      <c r="D406" s="121"/>
      <c r="E406" s="32"/>
      <c r="F406" s="620"/>
      <c r="G406" s="743"/>
      <c r="H406" s="743"/>
      <c r="I406" s="743"/>
      <c r="J406" s="743"/>
      <c r="K406" s="743"/>
      <c r="L406" s="743"/>
      <c r="M406" s="743"/>
      <c r="N406" s="743"/>
      <c r="O406" s="743"/>
      <c r="P406" s="743"/>
      <c r="Q406" s="743"/>
      <c r="R406" s="743"/>
      <c r="S406" s="743"/>
      <c r="T406" s="743"/>
      <c r="U406" s="743"/>
      <c r="V406" s="743"/>
      <c r="W406" s="743"/>
      <c r="X406" s="743"/>
      <c r="Y406" s="743"/>
      <c r="Z406" s="743"/>
      <c r="AA406" s="743"/>
      <c r="AB406" s="743"/>
      <c r="AC406" s="743"/>
      <c r="AD406" s="743"/>
      <c r="AE406" s="743"/>
      <c r="AF406" s="743"/>
      <c r="AG406" s="743"/>
      <c r="AH406" s="743"/>
      <c r="AI406" s="743"/>
      <c r="AJ406" s="743"/>
      <c r="AK406" s="743"/>
      <c r="AL406" s="743"/>
      <c r="AM406" s="743"/>
      <c r="AN406" s="743"/>
      <c r="AO406" s="743"/>
      <c r="AP406" s="743"/>
      <c r="AQ406" s="743"/>
      <c r="AR406" s="743"/>
      <c r="AS406" s="743"/>
      <c r="AT406" s="743"/>
      <c r="AU406" s="743"/>
      <c r="AV406" s="743"/>
      <c r="AW406" s="743"/>
      <c r="AX406" s="743"/>
      <c r="AY406" s="743"/>
      <c r="AZ406" s="743"/>
      <c r="BA406" s="743"/>
      <c r="BB406" s="743"/>
      <c r="BC406" s="743"/>
      <c r="BD406" s="743"/>
      <c r="BE406" s="743"/>
      <c r="BF406" s="743"/>
      <c r="BG406" s="743"/>
      <c r="BH406" s="743"/>
    </row>
    <row r="407" spans="1:60" s="628" customFormat="1" ht="16.5" customHeight="1" x14ac:dyDescent="0.25">
      <c r="A407" s="871"/>
      <c r="B407" s="1050"/>
      <c r="C407" s="35"/>
      <c r="D407" s="121"/>
      <c r="E407" s="32"/>
      <c r="F407" s="620"/>
      <c r="G407" s="743"/>
      <c r="H407" s="743"/>
      <c r="I407" s="743"/>
      <c r="J407" s="743"/>
      <c r="K407" s="743"/>
      <c r="L407" s="743"/>
      <c r="M407" s="743"/>
      <c r="N407" s="743"/>
      <c r="O407" s="743"/>
      <c r="P407" s="743"/>
      <c r="Q407" s="743"/>
      <c r="R407" s="743"/>
      <c r="S407" s="743"/>
      <c r="T407" s="743"/>
      <c r="U407" s="743"/>
      <c r="V407" s="743"/>
      <c r="W407" s="743"/>
      <c r="X407" s="743"/>
      <c r="Y407" s="743"/>
      <c r="Z407" s="743"/>
      <c r="AA407" s="743"/>
      <c r="AB407" s="743"/>
      <c r="AC407" s="743"/>
      <c r="AD407" s="743"/>
      <c r="AE407" s="743"/>
      <c r="AF407" s="743"/>
      <c r="AG407" s="743"/>
      <c r="AH407" s="743"/>
      <c r="AI407" s="743"/>
      <c r="AJ407" s="743"/>
      <c r="AK407" s="743"/>
      <c r="AL407" s="743"/>
      <c r="AM407" s="743"/>
      <c r="AN407" s="743"/>
      <c r="AO407" s="743"/>
      <c r="AP407" s="743"/>
      <c r="AQ407" s="743"/>
      <c r="AR407" s="743"/>
      <c r="AS407" s="743"/>
      <c r="AT407" s="743"/>
      <c r="AU407" s="743"/>
      <c r="AV407" s="743"/>
      <c r="AW407" s="743"/>
      <c r="AX407" s="743"/>
      <c r="AY407" s="743"/>
      <c r="AZ407" s="743"/>
      <c r="BA407" s="743"/>
      <c r="BB407" s="743"/>
      <c r="BC407" s="743"/>
      <c r="BD407" s="743"/>
      <c r="BE407" s="743"/>
      <c r="BF407" s="743"/>
      <c r="BG407" s="743"/>
      <c r="BH407" s="743"/>
    </row>
    <row r="408" spans="1:60" s="628" customFormat="1" ht="16.5" customHeight="1" x14ac:dyDescent="0.25">
      <c r="A408" s="871"/>
      <c r="B408" s="1050"/>
      <c r="C408" s="35"/>
      <c r="D408" s="121"/>
      <c r="E408" s="32"/>
      <c r="F408" s="620"/>
      <c r="G408" s="743"/>
      <c r="H408" s="743"/>
      <c r="I408" s="743"/>
      <c r="J408" s="743"/>
      <c r="K408" s="743"/>
      <c r="L408" s="743"/>
      <c r="M408" s="743"/>
      <c r="N408" s="743"/>
      <c r="O408" s="743"/>
      <c r="P408" s="743"/>
      <c r="Q408" s="743"/>
      <c r="R408" s="743"/>
      <c r="S408" s="743"/>
      <c r="T408" s="743"/>
      <c r="U408" s="743"/>
      <c r="V408" s="743"/>
      <c r="W408" s="743"/>
      <c r="X408" s="743"/>
      <c r="Y408" s="743"/>
      <c r="Z408" s="743"/>
      <c r="AA408" s="743"/>
      <c r="AB408" s="743"/>
      <c r="AC408" s="743"/>
      <c r="AD408" s="743"/>
      <c r="AE408" s="743"/>
      <c r="AF408" s="743"/>
      <c r="AG408" s="743"/>
      <c r="AH408" s="743"/>
      <c r="AI408" s="743"/>
      <c r="AJ408" s="743"/>
      <c r="AK408" s="743"/>
      <c r="AL408" s="743"/>
      <c r="AM408" s="743"/>
      <c r="AN408" s="743"/>
      <c r="AO408" s="743"/>
      <c r="AP408" s="743"/>
      <c r="AQ408" s="743"/>
      <c r="AR408" s="743"/>
      <c r="AS408" s="743"/>
      <c r="AT408" s="743"/>
      <c r="AU408" s="743"/>
      <c r="AV408" s="743"/>
      <c r="AW408" s="743"/>
      <c r="AX408" s="743"/>
      <c r="AY408" s="743"/>
      <c r="AZ408" s="743"/>
      <c r="BA408" s="743"/>
      <c r="BB408" s="743"/>
      <c r="BC408" s="743"/>
      <c r="BD408" s="743"/>
      <c r="BE408" s="743"/>
      <c r="BF408" s="743"/>
      <c r="BG408" s="743"/>
      <c r="BH408" s="743"/>
    </row>
    <row r="409" spans="1:60" s="628" customFormat="1" ht="16.5" customHeight="1" x14ac:dyDescent="0.25">
      <c r="A409" s="871"/>
      <c r="B409" s="1050"/>
      <c r="C409" s="35"/>
      <c r="D409" s="121"/>
      <c r="E409" s="32"/>
      <c r="F409" s="620"/>
      <c r="G409" s="743"/>
      <c r="H409" s="743"/>
      <c r="I409" s="743"/>
      <c r="J409" s="743"/>
      <c r="K409" s="743"/>
      <c r="L409" s="743"/>
      <c r="M409" s="743"/>
      <c r="N409" s="743"/>
      <c r="O409" s="743"/>
      <c r="P409" s="743"/>
      <c r="Q409" s="743"/>
      <c r="R409" s="743"/>
      <c r="S409" s="743"/>
      <c r="T409" s="743"/>
      <c r="U409" s="743"/>
      <c r="V409" s="743"/>
      <c r="W409" s="743"/>
      <c r="X409" s="743"/>
      <c r="Y409" s="743"/>
      <c r="Z409" s="743"/>
      <c r="AA409" s="743"/>
      <c r="AB409" s="743"/>
      <c r="AC409" s="743"/>
      <c r="AD409" s="743"/>
      <c r="AE409" s="743"/>
      <c r="AF409" s="743"/>
      <c r="AG409" s="743"/>
      <c r="AH409" s="743"/>
      <c r="AI409" s="743"/>
      <c r="AJ409" s="743"/>
      <c r="AK409" s="743"/>
      <c r="AL409" s="743"/>
      <c r="AM409" s="743"/>
      <c r="AN409" s="743"/>
      <c r="AO409" s="743"/>
      <c r="AP409" s="743"/>
      <c r="AQ409" s="743"/>
      <c r="AR409" s="743"/>
      <c r="AS409" s="743"/>
      <c r="AT409" s="743"/>
      <c r="AU409" s="743"/>
      <c r="AV409" s="743"/>
      <c r="AW409" s="743"/>
      <c r="AX409" s="743"/>
      <c r="AY409" s="743"/>
      <c r="AZ409" s="743"/>
      <c r="BA409" s="743"/>
      <c r="BB409" s="743"/>
      <c r="BC409" s="743"/>
      <c r="BD409" s="743"/>
      <c r="BE409" s="743"/>
      <c r="BF409" s="743"/>
      <c r="BG409" s="743"/>
      <c r="BH409" s="743"/>
    </row>
    <row r="410" spans="1:60" s="628" customFormat="1" ht="16.5" customHeight="1" x14ac:dyDescent="0.25">
      <c r="A410" s="871"/>
      <c r="B410" s="1050"/>
      <c r="C410" s="35"/>
      <c r="D410" s="121"/>
      <c r="E410" s="32"/>
      <c r="F410" s="620"/>
      <c r="G410" s="743"/>
      <c r="H410" s="743"/>
      <c r="I410" s="743"/>
      <c r="J410" s="743"/>
      <c r="K410" s="743"/>
      <c r="L410" s="743"/>
      <c r="M410" s="743"/>
      <c r="N410" s="743"/>
      <c r="O410" s="743"/>
      <c r="P410" s="743"/>
      <c r="Q410" s="743"/>
      <c r="R410" s="743"/>
      <c r="S410" s="743"/>
      <c r="T410" s="743"/>
      <c r="U410" s="743"/>
      <c r="V410" s="743"/>
      <c r="W410" s="743"/>
      <c r="X410" s="743"/>
      <c r="Y410" s="743"/>
      <c r="Z410" s="743"/>
      <c r="AA410" s="743"/>
      <c r="AB410" s="743"/>
      <c r="AC410" s="743"/>
      <c r="AD410" s="743"/>
      <c r="AE410" s="743"/>
      <c r="AF410" s="743"/>
      <c r="AG410" s="743"/>
      <c r="AH410" s="743"/>
      <c r="AI410" s="743"/>
      <c r="AJ410" s="743"/>
      <c r="AK410" s="743"/>
      <c r="AL410" s="743"/>
      <c r="AM410" s="743"/>
      <c r="AN410" s="743"/>
      <c r="AO410" s="743"/>
      <c r="AP410" s="743"/>
      <c r="AQ410" s="743"/>
      <c r="AR410" s="743"/>
      <c r="AS410" s="743"/>
      <c r="AT410" s="743"/>
      <c r="AU410" s="743"/>
      <c r="AV410" s="743"/>
      <c r="AW410" s="743"/>
      <c r="AX410" s="743"/>
      <c r="AY410" s="743"/>
      <c r="AZ410" s="743"/>
      <c r="BA410" s="743"/>
      <c r="BB410" s="743"/>
      <c r="BC410" s="743"/>
      <c r="BD410" s="743"/>
      <c r="BE410" s="743"/>
      <c r="BF410" s="743"/>
      <c r="BG410" s="743"/>
      <c r="BH410" s="743"/>
    </row>
    <row r="411" spans="1:60" s="628" customFormat="1" ht="17.25" customHeight="1" x14ac:dyDescent="0.25">
      <c r="A411" s="871"/>
      <c r="B411" s="1050"/>
      <c r="C411" s="35"/>
      <c r="D411" s="121"/>
      <c r="E411" s="32"/>
      <c r="F411" s="620"/>
      <c r="G411" s="743"/>
      <c r="H411" s="743"/>
      <c r="I411" s="743"/>
      <c r="J411" s="743"/>
      <c r="K411" s="743"/>
      <c r="L411" s="743"/>
      <c r="M411" s="743"/>
      <c r="N411" s="743"/>
      <c r="O411" s="743"/>
      <c r="P411" s="743"/>
      <c r="Q411" s="743"/>
      <c r="R411" s="743"/>
      <c r="S411" s="743"/>
      <c r="T411" s="743"/>
      <c r="U411" s="743"/>
      <c r="V411" s="743"/>
      <c r="W411" s="743"/>
      <c r="X411" s="743"/>
      <c r="Y411" s="743"/>
      <c r="Z411" s="743"/>
      <c r="AA411" s="743"/>
      <c r="AB411" s="743"/>
      <c r="AC411" s="743"/>
      <c r="AD411" s="743"/>
      <c r="AE411" s="743"/>
      <c r="AF411" s="743"/>
      <c r="AG411" s="743"/>
      <c r="AH411" s="743"/>
      <c r="AI411" s="743"/>
      <c r="AJ411" s="743"/>
      <c r="AK411" s="743"/>
      <c r="AL411" s="743"/>
      <c r="AM411" s="743"/>
      <c r="AN411" s="743"/>
      <c r="AO411" s="743"/>
      <c r="AP411" s="743"/>
      <c r="AQ411" s="743"/>
      <c r="AR411" s="743"/>
      <c r="AS411" s="743"/>
      <c r="AT411" s="743"/>
      <c r="AU411" s="743"/>
      <c r="AV411" s="743"/>
      <c r="AW411" s="743"/>
      <c r="AX411" s="743"/>
      <c r="AY411" s="743"/>
      <c r="AZ411" s="743"/>
      <c r="BA411" s="743"/>
      <c r="BB411" s="743"/>
      <c r="BC411" s="743"/>
      <c r="BD411" s="743"/>
      <c r="BE411" s="743"/>
      <c r="BF411" s="743"/>
      <c r="BG411" s="743"/>
      <c r="BH411" s="743"/>
    </row>
    <row r="412" spans="1:60" s="628" customFormat="1" ht="26.25" customHeight="1" x14ac:dyDescent="0.25">
      <c r="A412" s="871"/>
      <c r="B412" s="28"/>
      <c r="C412" s="35"/>
      <c r="D412" s="121"/>
      <c r="E412" s="32"/>
      <c r="F412" s="620"/>
      <c r="G412" s="743"/>
      <c r="H412" s="743"/>
      <c r="I412" s="743"/>
      <c r="J412" s="743"/>
      <c r="K412" s="743"/>
      <c r="L412" s="743"/>
      <c r="M412" s="743"/>
      <c r="N412" s="743"/>
      <c r="O412" s="743"/>
      <c r="P412" s="743"/>
      <c r="Q412" s="743"/>
      <c r="R412" s="743"/>
      <c r="S412" s="743"/>
      <c r="T412" s="743"/>
      <c r="U412" s="743"/>
      <c r="V412" s="743"/>
      <c r="W412" s="743"/>
      <c r="X412" s="743"/>
      <c r="Y412" s="743"/>
      <c r="Z412" s="743"/>
      <c r="AA412" s="743"/>
      <c r="AB412" s="743"/>
      <c r="AC412" s="743"/>
      <c r="AD412" s="743"/>
      <c r="AE412" s="743"/>
      <c r="AF412" s="743"/>
      <c r="AG412" s="743"/>
      <c r="AH412" s="743"/>
      <c r="AI412" s="743"/>
      <c r="AJ412" s="743"/>
      <c r="AK412" s="743"/>
      <c r="AL412" s="743"/>
      <c r="AM412" s="743"/>
      <c r="AN412" s="743"/>
      <c r="AO412" s="743"/>
      <c r="AP412" s="743"/>
      <c r="AQ412" s="743"/>
      <c r="AR412" s="743"/>
      <c r="AS412" s="743"/>
      <c r="AT412" s="743"/>
      <c r="AU412" s="743"/>
      <c r="AV412" s="743"/>
      <c r="AW412" s="743"/>
      <c r="AX412" s="743"/>
      <c r="AY412" s="743"/>
      <c r="AZ412" s="743"/>
      <c r="BA412" s="743"/>
      <c r="BB412" s="743"/>
      <c r="BC412" s="743"/>
      <c r="BD412" s="743"/>
      <c r="BE412" s="743"/>
      <c r="BF412" s="743"/>
      <c r="BG412" s="743"/>
      <c r="BH412" s="743"/>
    </row>
    <row r="413" spans="1:60" s="628" customFormat="1" ht="15" customHeight="1" x14ac:dyDescent="0.25">
      <c r="A413" s="871"/>
      <c r="B413" s="28"/>
      <c r="C413" s="35"/>
      <c r="D413" s="121"/>
      <c r="E413" s="32"/>
      <c r="F413" s="620"/>
      <c r="G413" s="743"/>
      <c r="H413" s="743"/>
      <c r="I413" s="743"/>
      <c r="J413" s="743"/>
      <c r="K413" s="743"/>
      <c r="L413" s="743"/>
      <c r="M413" s="743"/>
      <c r="N413" s="743"/>
      <c r="O413" s="743"/>
      <c r="P413" s="743"/>
      <c r="Q413" s="743"/>
      <c r="R413" s="743"/>
      <c r="S413" s="743"/>
      <c r="T413" s="743"/>
      <c r="U413" s="743"/>
      <c r="V413" s="743"/>
      <c r="W413" s="743"/>
      <c r="X413" s="743"/>
      <c r="Y413" s="743"/>
      <c r="Z413" s="743"/>
      <c r="AA413" s="743"/>
      <c r="AB413" s="743"/>
      <c r="AC413" s="743"/>
      <c r="AD413" s="743"/>
      <c r="AE413" s="743"/>
      <c r="AF413" s="743"/>
      <c r="AG413" s="743"/>
      <c r="AH413" s="743"/>
      <c r="AI413" s="743"/>
      <c r="AJ413" s="743"/>
      <c r="AK413" s="743"/>
      <c r="AL413" s="743"/>
      <c r="AM413" s="743"/>
      <c r="AN413" s="743"/>
      <c r="AO413" s="743"/>
      <c r="AP413" s="743"/>
      <c r="AQ413" s="743"/>
      <c r="AR413" s="743"/>
      <c r="AS413" s="743"/>
      <c r="AT413" s="743"/>
      <c r="AU413" s="743"/>
      <c r="AV413" s="743"/>
      <c r="AW413" s="743"/>
      <c r="AX413" s="743"/>
      <c r="AY413" s="743"/>
      <c r="AZ413" s="743"/>
      <c r="BA413" s="743"/>
      <c r="BB413" s="743"/>
      <c r="BC413" s="743"/>
      <c r="BD413" s="743"/>
      <c r="BE413" s="743"/>
      <c r="BF413" s="743"/>
      <c r="BG413" s="743"/>
      <c r="BH413" s="743"/>
    </row>
    <row r="414" spans="1:60" s="628" customFormat="1" ht="15.75" customHeight="1" x14ac:dyDescent="0.25">
      <c r="A414" s="10"/>
      <c r="B414" s="1050"/>
      <c r="C414" s="35"/>
      <c r="D414" s="121"/>
      <c r="E414" s="32"/>
      <c r="F414" s="620"/>
      <c r="G414" s="743"/>
      <c r="H414" s="743"/>
      <c r="I414" s="743"/>
      <c r="J414" s="743"/>
      <c r="K414" s="743"/>
      <c r="L414" s="743"/>
      <c r="M414" s="743"/>
      <c r="N414" s="743"/>
      <c r="O414" s="743"/>
      <c r="P414" s="743"/>
      <c r="Q414" s="743"/>
      <c r="R414" s="743"/>
      <c r="S414" s="743"/>
      <c r="T414" s="743"/>
      <c r="U414" s="743"/>
      <c r="V414" s="743"/>
      <c r="W414" s="743"/>
      <c r="X414" s="743"/>
      <c r="Y414" s="743"/>
      <c r="Z414" s="743"/>
      <c r="AA414" s="743"/>
      <c r="AB414" s="743"/>
      <c r="AC414" s="743"/>
      <c r="AD414" s="743"/>
      <c r="AE414" s="743"/>
      <c r="AF414" s="743"/>
      <c r="AG414" s="743"/>
      <c r="AH414" s="743"/>
      <c r="AI414" s="743"/>
      <c r="AJ414" s="743"/>
      <c r="AK414" s="743"/>
      <c r="AL414" s="743"/>
      <c r="AM414" s="743"/>
      <c r="AN414" s="743"/>
      <c r="AO414" s="743"/>
      <c r="AP414" s="743"/>
      <c r="AQ414" s="743"/>
      <c r="AR414" s="743"/>
      <c r="AS414" s="743"/>
      <c r="AT414" s="743"/>
      <c r="AU414" s="743"/>
      <c r="AV414" s="743"/>
      <c r="AW414" s="743"/>
      <c r="AX414" s="743"/>
      <c r="AY414" s="743"/>
      <c r="AZ414" s="743"/>
      <c r="BA414" s="743"/>
      <c r="BB414" s="743"/>
      <c r="BC414" s="743"/>
      <c r="BD414" s="743"/>
      <c r="BE414" s="743"/>
      <c r="BF414" s="743"/>
      <c r="BG414" s="743"/>
      <c r="BH414" s="743"/>
    </row>
    <row r="415" spans="1:60" s="628" customFormat="1" ht="15" customHeight="1" x14ac:dyDescent="0.25">
      <c r="A415" s="1171" t="s">
        <v>0</v>
      </c>
      <c r="B415" s="1171"/>
      <c r="C415" s="1171"/>
      <c r="D415" s="1171"/>
      <c r="E415" s="1171"/>
      <c r="F415" s="1171"/>
      <c r="G415" s="743"/>
      <c r="H415" s="743"/>
      <c r="I415" s="743"/>
      <c r="J415" s="743"/>
      <c r="K415" s="743"/>
      <c r="L415" s="743"/>
      <c r="M415" s="743"/>
      <c r="N415" s="743"/>
      <c r="O415" s="743"/>
      <c r="P415" s="743"/>
      <c r="Q415" s="743"/>
      <c r="R415" s="743"/>
      <c r="S415" s="743"/>
      <c r="T415" s="743"/>
      <c r="U415" s="743"/>
      <c r="V415" s="743"/>
      <c r="W415" s="743"/>
      <c r="X415" s="743"/>
      <c r="Y415" s="743"/>
      <c r="Z415" s="743"/>
      <c r="AA415" s="743"/>
      <c r="AB415" s="743"/>
      <c r="AC415" s="743"/>
      <c r="AD415" s="743"/>
      <c r="AE415" s="743"/>
      <c r="AF415" s="743"/>
      <c r="AG415" s="743"/>
      <c r="AH415" s="743"/>
      <c r="AI415" s="743"/>
      <c r="AJ415" s="743"/>
      <c r="AK415" s="743"/>
      <c r="AL415" s="743"/>
      <c r="AM415" s="743"/>
      <c r="AN415" s="743"/>
      <c r="AO415" s="743"/>
      <c r="AP415" s="743"/>
      <c r="AQ415" s="743"/>
      <c r="AR415" s="743"/>
      <c r="AS415" s="743"/>
      <c r="AT415" s="743"/>
      <c r="AU415" s="743"/>
      <c r="AV415" s="743"/>
      <c r="AW415" s="743"/>
      <c r="AX415" s="743"/>
      <c r="AY415" s="743"/>
      <c r="AZ415" s="743"/>
      <c r="BA415" s="743"/>
      <c r="BB415" s="743"/>
      <c r="BC415" s="743"/>
      <c r="BD415" s="743"/>
      <c r="BE415" s="743"/>
      <c r="BF415" s="743"/>
      <c r="BG415" s="743"/>
      <c r="BH415" s="743"/>
    </row>
    <row r="416" spans="1:60" s="628" customFormat="1" ht="15" customHeight="1" x14ac:dyDescent="0.25">
      <c r="A416" s="1171" t="s">
        <v>1</v>
      </c>
      <c r="B416" s="1171"/>
      <c r="C416" s="1171"/>
      <c r="D416" s="1171"/>
      <c r="E416" s="1171"/>
      <c r="F416" s="1171"/>
      <c r="G416" s="743"/>
      <c r="H416" s="743"/>
      <c r="I416" s="743"/>
      <c r="J416" s="743"/>
      <c r="K416" s="743"/>
      <c r="L416" s="743"/>
      <c r="M416" s="743"/>
      <c r="N416" s="743"/>
      <c r="O416" s="743"/>
      <c r="P416" s="743"/>
      <c r="Q416" s="743"/>
      <c r="R416" s="743"/>
      <c r="S416" s="743"/>
      <c r="T416" s="743"/>
      <c r="U416" s="743"/>
      <c r="V416" s="743"/>
      <c r="W416" s="743"/>
      <c r="X416" s="743"/>
      <c r="Y416" s="743"/>
      <c r="Z416" s="743"/>
      <c r="AA416" s="743"/>
      <c r="AB416" s="743"/>
      <c r="AC416" s="743"/>
      <c r="AD416" s="743"/>
      <c r="AE416" s="743"/>
      <c r="AF416" s="743"/>
      <c r="AG416" s="743"/>
      <c r="AH416" s="743"/>
      <c r="AI416" s="743"/>
      <c r="AJ416" s="743"/>
      <c r="AK416" s="743"/>
      <c r="AL416" s="743"/>
      <c r="AM416" s="743"/>
      <c r="AN416" s="743"/>
      <c r="AO416" s="743"/>
      <c r="AP416" s="743"/>
      <c r="AQ416" s="743"/>
      <c r="AR416" s="743"/>
      <c r="AS416" s="743"/>
      <c r="AT416" s="743"/>
      <c r="AU416" s="743"/>
      <c r="AV416" s="743"/>
      <c r="AW416" s="743"/>
      <c r="AX416" s="743"/>
      <c r="AY416" s="743"/>
      <c r="AZ416" s="743"/>
      <c r="BA416" s="743"/>
      <c r="BB416" s="743"/>
      <c r="BC416" s="743"/>
      <c r="BD416" s="743"/>
      <c r="BE416" s="743"/>
      <c r="BF416" s="743"/>
      <c r="BG416" s="743"/>
      <c r="BH416" s="743"/>
    </row>
    <row r="417" spans="1:60" s="628" customFormat="1" ht="16.5" customHeight="1" x14ac:dyDescent="0.25">
      <c r="A417" s="1173" t="s">
        <v>17427</v>
      </c>
      <c r="B417" s="1173"/>
      <c r="C417" s="1173"/>
      <c r="D417" s="1173"/>
      <c r="E417" s="1173"/>
      <c r="F417" s="1173"/>
      <c r="G417" s="743"/>
      <c r="H417" s="743"/>
      <c r="I417" s="743"/>
      <c r="J417" s="743"/>
      <c r="K417" s="743"/>
      <c r="L417" s="743"/>
      <c r="M417" s="743"/>
      <c r="N417" s="743"/>
      <c r="O417" s="743"/>
      <c r="P417" s="743"/>
      <c r="Q417" s="743"/>
      <c r="R417" s="743"/>
      <c r="S417" s="743"/>
      <c r="T417" s="743"/>
      <c r="U417" s="743"/>
      <c r="V417" s="743"/>
      <c r="W417" s="743"/>
      <c r="X417" s="743"/>
      <c r="Y417" s="743"/>
      <c r="Z417" s="743"/>
      <c r="AA417" s="743"/>
      <c r="AB417" s="743"/>
      <c r="AC417" s="743"/>
      <c r="AD417" s="743"/>
      <c r="AE417" s="743"/>
      <c r="AF417" s="743"/>
      <c r="AG417" s="743"/>
      <c r="AH417" s="743"/>
      <c r="AI417" s="743"/>
      <c r="AJ417" s="743"/>
      <c r="AK417" s="743"/>
      <c r="AL417" s="743"/>
      <c r="AM417" s="743"/>
      <c r="AN417" s="743"/>
      <c r="AO417" s="743"/>
      <c r="AP417" s="743"/>
      <c r="AQ417" s="743"/>
      <c r="AR417" s="743"/>
      <c r="AS417" s="743"/>
      <c r="AT417" s="743"/>
      <c r="AU417" s="743"/>
      <c r="AV417" s="743"/>
      <c r="AW417" s="743"/>
      <c r="AX417" s="743"/>
      <c r="AY417" s="743"/>
      <c r="AZ417" s="743"/>
      <c r="BA417" s="743"/>
      <c r="BB417" s="743"/>
      <c r="BC417" s="743"/>
      <c r="BD417" s="743"/>
      <c r="BE417" s="743"/>
      <c r="BF417" s="743"/>
      <c r="BG417" s="743"/>
      <c r="BH417" s="743"/>
    </row>
    <row r="418" spans="1:60" s="628" customFormat="1" ht="12" customHeight="1" x14ac:dyDescent="0.25">
      <c r="A418" s="1173" t="s">
        <v>2</v>
      </c>
      <c r="B418" s="1173"/>
      <c r="C418" s="1173"/>
      <c r="D418" s="1173"/>
      <c r="E418" s="1173"/>
      <c r="F418" s="1173"/>
      <c r="G418" s="743"/>
      <c r="H418" s="743"/>
      <c r="I418" s="743"/>
      <c r="J418" s="743"/>
      <c r="K418" s="743"/>
      <c r="L418" s="743"/>
      <c r="M418" s="743"/>
      <c r="N418" s="743"/>
      <c r="O418" s="743"/>
      <c r="P418" s="743"/>
      <c r="Q418" s="743"/>
      <c r="R418" s="743"/>
      <c r="S418" s="743"/>
      <c r="T418" s="743"/>
      <c r="U418" s="743"/>
      <c r="V418" s="743"/>
      <c r="W418" s="743"/>
      <c r="X418" s="743"/>
      <c r="Y418" s="743"/>
      <c r="Z418" s="743"/>
      <c r="AA418" s="743"/>
      <c r="AB418" s="743"/>
      <c r="AC418" s="743"/>
      <c r="AD418" s="743"/>
      <c r="AE418" s="743"/>
      <c r="AF418" s="743"/>
      <c r="AG418" s="743"/>
      <c r="AH418" s="743"/>
      <c r="AI418" s="743"/>
      <c r="AJ418" s="743"/>
      <c r="AK418" s="743"/>
      <c r="AL418" s="743"/>
      <c r="AM418" s="743"/>
      <c r="AN418" s="743"/>
      <c r="AO418" s="743"/>
      <c r="AP418" s="743"/>
      <c r="AQ418" s="743"/>
      <c r="AR418" s="743"/>
      <c r="AS418" s="743"/>
      <c r="AT418" s="743"/>
      <c r="AU418" s="743"/>
      <c r="AV418" s="743"/>
      <c r="AW418" s="743"/>
      <c r="AX418" s="743"/>
      <c r="AY418" s="743"/>
      <c r="AZ418" s="743"/>
      <c r="BA418" s="743"/>
      <c r="BB418" s="743"/>
      <c r="BC418" s="743"/>
      <c r="BD418" s="743"/>
      <c r="BE418" s="743"/>
      <c r="BF418" s="743"/>
      <c r="BG418" s="743"/>
      <c r="BH418" s="743"/>
    </row>
    <row r="419" spans="1:60" s="628" customFormat="1" ht="12" customHeight="1" x14ac:dyDescent="0.25">
      <c r="A419" s="123"/>
      <c r="B419" s="131"/>
      <c r="C419" s="25"/>
      <c r="D419" s="68"/>
      <c r="E419" s="106"/>
      <c r="F419" s="101"/>
      <c r="G419" s="743"/>
      <c r="H419" s="743"/>
      <c r="I419" s="743"/>
      <c r="J419" s="743"/>
      <c r="K419" s="743"/>
      <c r="L419" s="743"/>
      <c r="M419" s="743"/>
      <c r="N419" s="743"/>
      <c r="O419" s="743"/>
      <c r="P419" s="743"/>
      <c r="Q419" s="743"/>
      <c r="R419" s="743"/>
      <c r="S419" s="743"/>
      <c r="T419" s="743"/>
      <c r="U419" s="743"/>
      <c r="V419" s="743"/>
      <c r="W419" s="743"/>
      <c r="X419" s="743"/>
      <c r="Y419" s="743"/>
      <c r="Z419" s="743"/>
      <c r="AA419" s="743"/>
      <c r="AB419" s="743"/>
      <c r="AC419" s="743"/>
      <c r="AD419" s="743"/>
      <c r="AE419" s="743"/>
      <c r="AF419" s="743"/>
      <c r="AG419" s="743"/>
      <c r="AH419" s="743"/>
      <c r="AI419" s="743"/>
      <c r="AJ419" s="743"/>
      <c r="AK419" s="743"/>
      <c r="AL419" s="743"/>
      <c r="AM419" s="743"/>
      <c r="AN419" s="743"/>
      <c r="AO419" s="743"/>
      <c r="AP419" s="743"/>
      <c r="AQ419" s="743"/>
      <c r="AR419" s="743"/>
      <c r="AS419" s="743"/>
      <c r="AT419" s="743"/>
      <c r="AU419" s="743"/>
      <c r="AV419" s="743"/>
      <c r="AW419" s="743"/>
      <c r="AX419" s="743"/>
      <c r="AY419" s="743"/>
      <c r="AZ419" s="743"/>
      <c r="BA419" s="743"/>
      <c r="BB419" s="743"/>
      <c r="BC419" s="743"/>
      <c r="BD419" s="743"/>
      <c r="BE419" s="743"/>
      <c r="BF419" s="743"/>
      <c r="BG419" s="743"/>
      <c r="BH419" s="743"/>
    </row>
    <row r="420" spans="1:60" s="628" customFormat="1" ht="12" customHeight="1" x14ac:dyDescent="0.25">
      <c r="A420" s="1311" t="s">
        <v>21</v>
      </c>
      <c r="B420" s="1312"/>
      <c r="C420" s="1312"/>
      <c r="D420" s="1312"/>
      <c r="E420" s="1312"/>
      <c r="F420" s="1313"/>
      <c r="G420" s="743"/>
      <c r="H420" s="743"/>
      <c r="I420" s="743"/>
      <c r="J420" s="743"/>
      <c r="K420" s="743"/>
      <c r="L420" s="743"/>
      <c r="M420" s="743"/>
      <c r="N420" s="743"/>
      <c r="O420" s="743"/>
      <c r="P420" s="743"/>
      <c r="Q420" s="743"/>
      <c r="R420" s="743"/>
      <c r="S420" s="743"/>
      <c r="T420" s="743"/>
      <c r="U420" s="743"/>
      <c r="V420" s="743"/>
      <c r="W420" s="743"/>
      <c r="X420" s="743"/>
      <c r="Y420" s="743"/>
      <c r="Z420" s="743"/>
      <c r="AA420" s="743"/>
      <c r="AB420" s="743"/>
      <c r="AC420" s="743"/>
      <c r="AD420" s="743"/>
      <c r="AE420" s="743"/>
      <c r="AF420" s="743"/>
      <c r="AG420" s="743"/>
      <c r="AH420" s="743"/>
      <c r="AI420" s="743"/>
      <c r="AJ420" s="743"/>
      <c r="AK420" s="743"/>
      <c r="AL420" s="743"/>
      <c r="AM420" s="743"/>
      <c r="AN420" s="743"/>
      <c r="AO420" s="743"/>
      <c r="AP420" s="743"/>
      <c r="AQ420" s="743"/>
      <c r="AR420" s="743"/>
      <c r="AS420" s="743"/>
      <c r="AT420" s="743"/>
      <c r="AU420" s="743"/>
      <c r="AV420" s="743"/>
      <c r="AW420" s="743"/>
      <c r="AX420" s="743"/>
      <c r="AY420" s="743"/>
      <c r="AZ420" s="743"/>
      <c r="BA420" s="743"/>
      <c r="BB420" s="743"/>
      <c r="BC420" s="743"/>
      <c r="BD420" s="743"/>
      <c r="BE420" s="743"/>
      <c r="BF420" s="743"/>
      <c r="BG420" s="743"/>
      <c r="BH420" s="743"/>
    </row>
    <row r="421" spans="1:60" s="628" customFormat="1" ht="12" customHeight="1" x14ac:dyDescent="0.25">
      <c r="A421" s="1311" t="s">
        <v>4</v>
      </c>
      <c r="B421" s="1312"/>
      <c r="C421" s="1312"/>
      <c r="D421" s="1312"/>
      <c r="E421" s="1313"/>
      <c r="F421" s="726">
        <v>410404979.69999999</v>
      </c>
      <c r="G421" s="743"/>
      <c r="H421" s="743"/>
      <c r="I421" s="743"/>
      <c r="J421" s="743"/>
      <c r="K421" s="743"/>
      <c r="L421" s="743"/>
      <c r="M421" s="743"/>
      <c r="N421" s="743"/>
      <c r="O421" s="743"/>
      <c r="P421" s="743"/>
      <c r="Q421" s="743"/>
      <c r="R421" s="743"/>
      <c r="S421" s="743"/>
      <c r="T421" s="743"/>
      <c r="U421" s="743"/>
      <c r="V421" s="743"/>
      <c r="W421" s="743"/>
      <c r="X421" s="743"/>
      <c r="Y421" s="743"/>
      <c r="Z421" s="743"/>
      <c r="AA421" s="743"/>
      <c r="AB421" s="743"/>
      <c r="AC421" s="743"/>
      <c r="AD421" s="743"/>
      <c r="AE421" s="743"/>
      <c r="AF421" s="743"/>
      <c r="AG421" s="743"/>
      <c r="AH421" s="743"/>
      <c r="AI421" s="743"/>
      <c r="AJ421" s="743"/>
      <c r="AK421" s="743"/>
      <c r="AL421" s="743"/>
      <c r="AM421" s="743"/>
      <c r="AN421" s="743"/>
      <c r="AO421" s="743"/>
      <c r="AP421" s="743"/>
      <c r="AQ421" s="743"/>
      <c r="AR421" s="743"/>
      <c r="AS421" s="743"/>
      <c r="AT421" s="743"/>
      <c r="AU421" s="743"/>
      <c r="AV421" s="743"/>
      <c r="AW421" s="743"/>
      <c r="AX421" s="743"/>
      <c r="AY421" s="743"/>
      <c r="AZ421" s="743"/>
      <c r="BA421" s="743"/>
      <c r="BB421" s="743"/>
      <c r="BC421" s="743"/>
      <c r="BD421" s="743"/>
      <c r="BE421" s="743"/>
      <c r="BF421" s="743"/>
      <c r="BG421" s="743"/>
      <c r="BH421" s="743"/>
    </row>
    <row r="422" spans="1:60" s="628" customFormat="1" ht="12" customHeight="1" x14ac:dyDescent="0.25">
      <c r="A422" s="1135" t="s">
        <v>5</v>
      </c>
      <c r="B422" s="1135" t="s">
        <v>6</v>
      </c>
      <c r="C422" s="1135" t="s">
        <v>22</v>
      </c>
      <c r="D422" s="1135" t="s">
        <v>8</v>
      </c>
      <c r="E422" s="1135" t="s">
        <v>9</v>
      </c>
      <c r="F422" s="1135" t="s">
        <v>6181</v>
      </c>
      <c r="G422" s="743"/>
      <c r="H422" s="743"/>
      <c r="I422" s="743"/>
      <c r="J422" s="743"/>
      <c r="K422" s="743"/>
      <c r="L422" s="743"/>
      <c r="M422" s="743"/>
      <c r="N422" s="743"/>
      <c r="O422" s="743"/>
      <c r="P422" s="743"/>
      <c r="Q422" s="743"/>
      <c r="R422" s="743"/>
      <c r="S422" s="743"/>
      <c r="T422" s="743"/>
      <c r="U422" s="743"/>
      <c r="V422" s="743"/>
      <c r="W422" s="743"/>
      <c r="X422" s="743"/>
      <c r="Y422" s="743"/>
      <c r="Z422" s="743"/>
      <c r="AA422" s="743"/>
      <c r="AB422" s="743"/>
      <c r="AC422" s="743"/>
      <c r="AD422" s="743"/>
      <c r="AE422" s="743"/>
      <c r="AF422" s="743"/>
      <c r="AG422" s="743"/>
      <c r="AH422" s="743"/>
      <c r="AI422" s="743"/>
      <c r="AJ422" s="743"/>
      <c r="AK422" s="743"/>
      <c r="AL422" s="743"/>
      <c r="AM422" s="743"/>
      <c r="AN422" s="743"/>
      <c r="AO422" s="743"/>
      <c r="AP422" s="743"/>
      <c r="AQ422" s="743"/>
      <c r="AR422" s="743"/>
      <c r="AS422" s="743"/>
      <c r="AT422" s="743"/>
      <c r="AU422" s="743"/>
      <c r="AV422" s="743"/>
      <c r="AW422" s="743"/>
      <c r="AX422" s="743"/>
      <c r="AY422" s="743"/>
      <c r="AZ422" s="743"/>
      <c r="BA422" s="743"/>
      <c r="BB422" s="743"/>
      <c r="BC422" s="743"/>
      <c r="BD422" s="743"/>
      <c r="BE422" s="743"/>
      <c r="BF422" s="743"/>
      <c r="BG422" s="743"/>
      <c r="BH422" s="743"/>
    </row>
    <row r="423" spans="1:60" s="628" customFormat="1" ht="17.25" customHeight="1" x14ac:dyDescent="0.25">
      <c r="A423" s="134"/>
      <c r="B423" s="16"/>
      <c r="C423" s="2" t="s">
        <v>32</v>
      </c>
      <c r="D423" s="128"/>
      <c r="E423" s="608"/>
      <c r="F423" s="332">
        <f>F421</f>
        <v>410404979.69999999</v>
      </c>
      <c r="G423" s="743"/>
      <c r="H423" s="743"/>
      <c r="I423" s="743"/>
      <c r="J423" s="743"/>
      <c r="K423" s="743"/>
      <c r="L423" s="743"/>
      <c r="M423" s="743"/>
      <c r="N423" s="743"/>
      <c r="O423" s="743"/>
      <c r="P423" s="743"/>
      <c r="Q423" s="743"/>
      <c r="R423" s="743"/>
      <c r="S423" s="743"/>
      <c r="T423" s="743"/>
      <c r="U423" s="743"/>
      <c r="V423" s="743"/>
      <c r="W423" s="743"/>
      <c r="X423" s="743"/>
      <c r="Y423" s="743"/>
      <c r="Z423" s="743"/>
      <c r="AA423" s="743"/>
      <c r="AB423" s="743"/>
      <c r="AC423" s="743"/>
      <c r="AD423" s="743"/>
      <c r="AE423" s="743"/>
      <c r="AF423" s="743"/>
      <c r="AG423" s="743"/>
      <c r="AH423" s="743"/>
      <c r="AI423" s="743"/>
      <c r="AJ423" s="743"/>
      <c r="AK423" s="743"/>
      <c r="AL423" s="743"/>
      <c r="AM423" s="743"/>
      <c r="AN423" s="743"/>
      <c r="AO423" s="743"/>
      <c r="AP423" s="743"/>
      <c r="AQ423" s="743"/>
      <c r="AR423" s="743"/>
      <c r="AS423" s="743"/>
      <c r="AT423" s="743"/>
      <c r="AU423" s="743"/>
      <c r="AV423" s="743"/>
      <c r="AW423" s="743"/>
      <c r="AX423" s="743"/>
      <c r="AY423" s="743"/>
      <c r="AZ423" s="743"/>
      <c r="BA423" s="743"/>
      <c r="BB423" s="743"/>
      <c r="BC423" s="743"/>
      <c r="BD423" s="743"/>
      <c r="BE423" s="743"/>
      <c r="BF423" s="743"/>
      <c r="BG423" s="743"/>
      <c r="BH423" s="743"/>
    </row>
    <row r="424" spans="1:60" s="628" customFormat="1" ht="15" customHeight="1" x14ac:dyDescent="0.25">
      <c r="A424" s="134"/>
      <c r="B424" s="16"/>
      <c r="C424" s="2" t="s">
        <v>32</v>
      </c>
      <c r="D424" s="128"/>
      <c r="E424" s="717"/>
      <c r="F424" s="332">
        <f>F423-E424</f>
        <v>410404979.69999999</v>
      </c>
      <c r="G424" s="743"/>
      <c r="H424" s="743"/>
      <c r="I424" s="743"/>
      <c r="J424" s="743"/>
      <c r="K424" s="743"/>
      <c r="L424" s="743"/>
      <c r="M424" s="743"/>
      <c r="N424" s="743"/>
      <c r="O424" s="743"/>
      <c r="P424" s="743"/>
      <c r="Q424" s="743"/>
      <c r="R424" s="743"/>
      <c r="S424" s="743"/>
      <c r="T424" s="743"/>
      <c r="U424" s="743"/>
      <c r="V424" s="743"/>
      <c r="W424" s="743"/>
      <c r="X424" s="743"/>
      <c r="Y424" s="743"/>
      <c r="Z424" s="743"/>
      <c r="AA424" s="743"/>
      <c r="AB424" s="743"/>
      <c r="AC424" s="743"/>
      <c r="AD424" s="743"/>
      <c r="AE424" s="743"/>
      <c r="AF424" s="743"/>
      <c r="AG424" s="743"/>
      <c r="AH424" s="743"/>
      <c r="AI424" s="743"/>
      <c r="AJ424" s="743"/>
      <c r="AK424" s="743"/>
      <c r="AL424" s="743"/>
      <c r="AM424" s="743"/>
      <c r="AN424" s="743"/>
      <c r="AO424" s="743"/>
      <c r="AP424" s="743"/>
      <c r="AQ424" s="743"/>
      <c r="AR424" s="743"/>
      <c r="AS424" s="743"/>
      <c r="AT424" s="743"/>
      <c r="AU424" s="743"/>
      <c r="AV424" s="743"/>
      <c r="AW424" s="743"/>
      <c r="AX424" s="743"/>
      <c r="AY424" s="743"/>
      <c r="AZ424" s="743"/>
      <c r="BA424" s="743"/>
      <c r="BB424" s="743"/>
      <c r="BC424" s="743"/>
      <c r="BD424" s="743"/>
      <c r="BE424" s="743"/>
      <c r="BF424" s="743"/>
      <c r="BG424" s="743"/>
      <c r="BH424" s="743"/>
    </row>
    <row r="425" spans="1:60" s="628" customFormat="1" ht="12" customHeight="1" x14ac:dyDescent="0.25">
      <c r="A425" s="134"/>
      <c r="B425" s="16"/>
      <c r="C425" s="2" t="s">
        <v>751</v>
      </c>
      <c r="D425" s="128"/>
      <c r="E425" s="608"/>
      <c r="F425" s="332">
        <f t="shared" ref="F425:F426" si="8">F424-E425</f>
        <v>410404979.69999999</v>
      </c>
      <c r="G425" s="743"/>
      <c r="H425" s="743"/>
      <c r="I425" s="743"/>
      <c r="J425" s="743"/>
      <c r="K425" s="743"/>
      <c r="L425" s="743"/>
      <c r="M425" s="743"/>
      <c r="N425" s="743"/>
      <c r="O425" s="743"/>
      <c r="P425" s="743"/>
      <c r="Q425" s="743"/>
      <c r="R425" s="743"/>
      <c r="S425" s="743"/>
      <c r="T425" s="743"/>
      <c r="U425" s="743"/>
      <c r="V425" s="743"/>
      <c r="W425" s="743"/>
      <c r="X425" s="743"/>
      <c r="Y425" s="743"/>
      <c r="Z425" s="743"/>
      <c r="AA425" s="743"/>
      <c r="AB425" s="743"/>
      <c r="AC425" s="743"/>
      <c r="AD425" s="743"/>
      <c r="AE425" s="743"/>
      <c r="AF425" s="743"/>
      <c r="AG425" s="743"/>
      <c r="AH425" s="743"/>
      <c r="AI425" s="743"/>
      <c r="AJ425" s="743"/>
      <c r="AK425" s="743"/>
      <c r="AL425" s="743"/>
      <c r="AM425" s="743"/>
      <c r="AN425" s="743"/>
      <c r="AO425" s="743"/>
      <c r="AP425" s="743"/>
      <c r="AQ425" s="743"/>
      <c r="AR425" s="743"/>
      <c r="AS425" s="743"/>
      <c r="AT425" s="743"/>
      <c r="AU425" s="743"/>
      <c r="AV425" s="743"/>
      <c r="AW425" s="743"/>
      <c r="AX425" s="743"/>
      <c r="AY425" s="743"/>
      <c r="AZ425" s="743"/>
      <c r="BA425" s="743"/>
      <c r="BB425" s="743"/>
      <c r="BC425" s="743"/>
      <c r="BD425" s="743"/>
      <c r="BE425" s="743"/>
      <c r="BF425" s="743"/>
      <c r="BG425" s="743"/>
      <c r="BH425" s="743"/>
    </row>
    <row r="426" spans="1:60" s="628" customFormat="1" ht="15" customHeight="1" x14ac:dyDescent="0.25">
      <c r="A426" s="61"/>
      <c r="B426" s="16"/>
      <c r="C426" s="2" t="s">
        <v>1358</v>
      </c>
      <c r="D426" s="62"/>
      <c r="E426" s="717">
        <v>175</v>
      </c>
      <c r="F426" s="332">
        <f t="shared" si="8"/>
        <v>410404804.69999999</v>
      </c>
      <c r="G426" s="743"/>
      <c r="H426" s="743"/>
      <c r="I426" s="743"/>
      <c r="J426" s="743"/>
      <c r="K426" s="743"/>
      <c r="L426" s="743"/>
      <c r="M426" s="743"/>
      <c r="N426" s="743"/>
      <c r="O426" s="743"/>
      <c r="P426" s="743"/>
      <c r="Q426" s="743"/>
      <c r="R426" s="743"/>
      <c r="S426" s="743"/>
      <c r="T426" s="743"/>
      <c r="U426" s="743"/>
      <c r="V426" s="743"/>
      <c r="W426" s="743"/>
      <c r="X426" s="743"/>
      <c r="Y426" s="743"/>
      <c r="Z426" s="743"/>
      <c r="AA426" s="743"/>
      <c r="AB426" s="743"/>
      <c r="AC426" s="743"/>
      <c r="AD426" s="743"/>
      <c r="AE426" s="743"/>
      <c r="AF426" s="743"/>
      <c r="AG426" s="743"/>
      <c r="AH426" s="743"/>
      <c r="AI426" s="743"/>
      <c r="AJ426" s="743"/>
      <c r="AK426" s="743"/>
      <c r="AL426" s="743"/>
      <c r="AM426" s="743"/>
      <c r="AN426" s="743"/>
      <c r="AO426" s="743"/>
      <c r="AP426" s="743"/>
      <c r="AQ426" s="743"/>
      <c r="AR426" s="743"/>
      <c r="AS426" s="743"/>
      <c r="AT426" s="743"/>
      <c r="AU426" s="743"/>
      <c r="AV426" s="743"/>
      <c r="AW426" s="743"/>
      <c r="AX426" s="743"/>
      <c r="AY426" s="743"/>
      <c r="AZ426" s="743"/>
      <c r="BA426" s="743"/>
      <c r="BB426" s="743"/>
      <c r="BC426" s="743"/>
      <c r="BD426" s="743"/>
      <c r="BE426" s="743"/>
      <c r="BF426" s="743"/>
      <c r="BG426" s="743"/>
      <c r="BH426" s="743"/>
    </row>
    <row r="427" spans="1:60" s="628" customFormat="1" ht="15" customHeight="1" x14ac:dyDescent="0.25">
      <c r="A427" s="59"/>
      <c r="B427" s="20"/>
      <c r="C427" s="64"/>
      <c r="D427" s="461"/>
      <c r="E427" s="916"/>
      <c r="F427" s="164"/>
      <c r="G427" s="743"/>
      <c r="H427" s="743"/>
      <c r="I427" s="743"/>
      <c r="J427" s="743"/>
      <c r="K427" s="743"/>
      <c r="L427" s="743"/>
      <c r="M427" s="743"/>
      <c r="N427" s="743"/>
      <c r="O427" s="743"/>
      <c r="P427" s="743"/>
      <c r="Q427" s="743"/>
      <c r="R427" s="743"/>
      <c r="S427" s="743"/>
      <c r="T427" s="743"/>
      <c r="U427" s="743"/>
      <c r="V427" s="743"/>
      <c r="W427" s="743"/>
      <c r="X427" s="743"/>
      <c r="Y427" s="743"/>
      <c r="Z427" s="743"/>
      <c r="AA427" s="743"/>
      <c r="AB427" s="743"/>
      <c r="AC427" s="743"/>
      <c r="AD427" s="743"/>
      <c r="AE427" s="743"/>
      <c r="AF427" s="743"/>
      <c r="AG427" s="743"/>
      <c r="AH427" s="743"/>
      <c r="AI427" s="743"/>
      <c r="AJ427" s="743"/>
      <c r="AK427" s="743"/>
      <c r="AL427" s="743"/>
      <c r="AM427" s="743"/>
      <c r="AN427" s="743"/>
      <c r="AO427" s="743"/>
      <c r="AP427" s="743"/>
      <c r="AQ427" s="743"/>
      <c r="AR427" s="743"/>
      <c r="AS427" s="743"/>
      <c r="AT427" s="743"/>
      <c r="AU427" s="743"/>
      <c r="AV427" s="743"/>
      <c r="AW427" s="743"/>
      <c r="AX427" s="743"/>
      <c r="AY427" s="743"/>
      <c r="AZ427" s="743"/>
      <c r="BA427" s="743"/>
      <c r="BB427" s="743"/>
      <c r="BC427" s="743"/>
      <c r="BD427" s="743"/>
      <c r="BE427" s="743"/>
      <c r="BF427" s="743"/>
      <c r="BG427" s="743"/>
      <c r="BH427" s="743"/>
    </row>
    <row r="428" spans="1:60" s="628" customFormat="1" ht="15" customHeight="1" x14ac:dyDescent="0.25">
      <c r="A428" s="59"/>
      <c r="B428" s="20"/>
      <c r="C428" s="64"/>
      <c r="D428" s="461"/>
      <c r="E428" s="916"/>
      <c r="F428" s="164"/>
      <c r="G428" s="743"/>
      <c r="H428" s="743"/>
      <c r="I428" s="743"/>
      <c r="J428" s="743"/>
      <c r="K428" s="743"/>
      <c r="L428" s="743"/>
      <c r="M428" s="743"/>
      <c r="N428" s="743"/>
      <c r="O428" s="743"/>
      <c r="P428" s="743"/>
      <c r="Q428" s="743"/>
      <c r="R428" s="743"/>
      <c r="S428" s="743"/>
      <c r="T428" s="743"/>
      <c r="U428" s="743"/>
      <c r="V428" s="743"/>
      <c r="W428" s="743"/>
      <c r="X428" s="743"/>
      <c r="Y428" s="743"/>
      <c r="Z428" s="743"/>
      <c r="AA428" s="743"/>
      <c r="AB428" s="743"/>
      <c r="AC428" s="743"/>
      <c r="AD428" s="743"/>
      <c r="AE428" s="743"/>
      <c r="AF428" s="743"/>
      <c r="AG428" s="743"/>
      <c r="AH428" s="743"/>
      <c r="AI428" s="743"/>
      <c r="AJ428" s="743"/>
      <c r="AK428" s="743"/>
      <c r="AL428" s="743"/>
      <c r="AM428" s="743"/>
      <c r="AN428" s="743"/>
      <c r="AO428" s="743"/>
      <c r="AP428" s="743"/>
      <c r="AQ428" s="743"/>
      <c r="AR428" s="743"/>
      <c r="AS428" s="743"/>
      <c r="AT428" s="743"/>
      <c r="AU428" s="743"/>
      <c r="AV428" s="743"/>
      <c r="AW428" s="743"/>
      <c r="AX428" s="743"/>
      <c r="AY428" s="743"/>
      <c r="AZ428" s="743"/>
      <c r="BA428" s="743"/>
      <c r="BB428" s="743"/>
      <c r="BC428" s="743"/>
      <c r="BD428" s="743"/>
      <c r="BE428" s="743"/>
      <c r="BF428" s="743"/>
      <c r="BG428" s="743"/>
      <c r="BH428" s="743"/>
    </row>
    <row r="429" spans="1:60" s="628" customFormat="1" ht="15" customHeight="1" x14ac:dyDescent="0.25">
      <c r="A429" s="59"/>
      <c r="B429" s="20"/>
      <c r="C429" s="64"/>
      <c r="D429" s="461"/>
      <c r="E429" s="916"/>
      <c r="F429" s="164"/>
      <c r="G429" s="743"/>
      <c r="H429" s="743"/>
      <c r="I429" s="743"/>
      <c r="J429" s="743"/>
      <c r="K429" s="743"/>
      <c r="L429" s="743"/>
      <c r="M429" s="743"/>
      <c r="N429" s="743"/>
      <c r="O429" s="743"/>
      <c r="P429" s="743"/>
      <c r="Q429" s="743"/>
      <c r="R429" s="743"/>
      <c r="S429" s="743"/>
      <c r="T429" s="743"/>
      <c r="U429" s="743"/>
      <c r="V429" s="743"/>
      <c r="W429" s="743"/>
      <c r="X429" s="743"/>
      <c r="Y429" s="743"/>
      <c r="Z429" s="743"/>
      <c r="AA429" s="743"/>
      <c r="AB429" s="743"/>
      <c r="AC429" s="743"/>
      <c r="AD429" s="743"/>
      <c r="AE429" s="743"/>
      <c r="AF429" s="743"/>
      <c r="AG429" s="743"/>
      <c r="AH429" s="743"/>
      <c r="AI429" s="743"/>
      <c r="AJ429" s="743"/>
      <c r="AK429" s="743"/>
      <c r="AL429" s="743"/>
      <c r="AM429" s="743"/>
      <c r="AN429" s="743"/>
      <c r="AO429" s="743"/>
      <c r="AP429" s="743"/>
      <c r="AQ429" s="743"/>
      <c r="AR429" s="743"/>
      <c r="AS429" s="743"/>
      <c r="AT429" s="743"/>
      <c r="AU429" s="743"/>
      <c r="AV429" s="743"/>
      <c r="AW429" s="743"/>
      <c r="AX429" s="743"/>
      <c r="AY429" s="743"/>
      <c r="AZ429" s="743"/>
      <c r="BA429" s="743"/>
      <c r="BB429" s="743"/>
      <c r="BC429" s="743"/>
      <c r="BD429" s="743"/>
      <c r="BE429" s="743"/>
      <c r="BF429" s="743"/>
      <c r="BG429" s="743"/>
      <c r="BH429" s="743"/>
    </row>
    <row r="430" spans="1:60" s="628" customFormat="1" ht="15" customHeight="1" x14ac:dyDescent="0.25">
      <c r="A430" s="59"/>
      <c r="B430" s="20"/>
      <c r="C430" s="64"/>
      <c r="D430" s="461"/>
      <c r="E430" s="916"/>
      <c r="F430" s="164"/>
      <c r="G430" s="743"/>
      <c r="H430" s="743"/>
      <c r="I430" s="743"/>
      <c r="J430" s="743"/>
      <c r="K430" s="743"/>
      <c r="L430" s="743"/>
      <c r="M430" s="743"/>
      <c r="N430" s="743"/>
      <c r="O430" s="743"/>
      <c r="P430" s="743"/>
      <c r="Q430" s="743"/>
      <c r="R430" s="743"/>
      <c r="S430" s="743"/>
      <c r="T430" s="743"/>
      <c r="U430" s="743"/>
      <c r="V430" s="743"/>
      <c r="W430" s="743"/>
      <c r="X430" s="743"/>
      <c r="Y430" s="743"/>
      <c r="Z430" s="743"/>
      <c r="AA430" s="743"/>
      <c r="AB430" s="743"/>
      <c r="AC430" s="743"/>
      <c r="AD430" s="743"/>
      <c r="AE430" s="743"/>
      <c r="AF430" s="743"/>
      <c r="AG430" s="743"/>
      <c r="AH430" s="743"/>
      <c r="AI430" s="743"/>
      <c r="AJ430" s="743"/>
      <c r="AK430" s="743"/>
      <c r="AL430" s="743"/>
      <c r="AM430" s="743"/>
      <c r="AN430" s="743"/>
      <c r="AO430" s="743"/>
      <c r="AP430" s="743"/>
      <c r="AQ430" s="743"/>
      <c r="AR430" s="743"/>
      <c r="AS430" s="743"/>
      <c r="AT430" s="743"/>
      <c r="AU430" s="743"/>
      <c r="AV430" s="743"/>
      <c r="AW430" s="743"/>
      <c r="AX430" s="743"/>
      <c r="AY430" s="743"/>
      <c r="AZ430" s="743"/>
      <c r="BA430" s="743"/>
      <c r="BB430" s="743"/>
      <c r="BC430" s="743"/>
      <c r="BD430" s="743"/>
      <c r="BE430" s="743"/>
      <c r="BF430" s="743"/>
      <c r="BG430" s="743"/>
      <c r="BH430" s="743"/>
    </row>
    <row r="431" spans="1:60" s="628" customFormat="1" ht="15" customHeight="1" x14ac:dyDescent="0.25">
      <c r="A431" s="59"/>
      <c r="B431" s="20"/>
      <c r="C431" s="64"/>
      <c r="D431" s="461"/>
      <c r="E431" s="916"/>
      <c r="F431" s="164"/>
      <c r="G431" s="743"/>
      <c r="H431" s="743"/>
      <c r="I431" s="743"/>
      <c r="J431" s="743"/>
      <c r="K431" s="743"/>
      <c r="L431" s="743"/>
      <c r="M431" s="743"/>
      <c r="N431" s="743"/>
      <c r="O431" s="743"/>
      <c r="P431" s="743"/>
      <c r="Q431" s="743"/>
      <c r="R431" s="743"/>
      <c r="S431" s="743"/>
      <c r="T431" s="743"/>
      <c r="U431" s="743"/>
      <c r="V431" s="743"/>
      <c r="W431" s="743"/>
      <c r="X431" s="743"/>
      <c r="Y431" s="743"/>
      <c r="Z431" s="743"/>
      <c r="AA431" s="743"/>
      <c r="AB431" s="743"/>
      <c r="AC431" s="743"/>
      <c r="AD431" s="743"/>
      <c r="AE431" s="743"/>
      <c r="AF431" s="743"/>
      <c r="AG431" s="743"/>
      <c r="AH431" s="743"/>
      <c r="AI431" s="743"/>
      <c r="AJ431" s="743"/>
      <c r="AK431" s="743"/>
      <c r="AL431" s="743"/>
      <c r="AM431" s="743"/>
      <c r="AN431" s="743"/>
      <c r="AO431" s="743"/>
      <c r="AP431" s="743"/>
      <c r="AQ431" s="743"/>
      <c r="AR431" s="743"/>
      <c r="AS431" s="743"/>
      <c r="AT431" s="743"/>
      <c r="AU431" s="743"/>
      <c r="AV431" s="743"/>
      <c r="AW431" s="743"/>
      <c r="AX431" s="743"/>
      <c r="AY431" s="743"/>
      <c r="AZ431" s="743"/>
      <c r="BA431" s="743"/>
      <c r="BB431" s="743"/>
      <c r="BC431" s="743"/>
      <c r="BD431" s="743"/>
      <c r="BE431" s="743"/>
      <c r="BF431" s="743"/>
      <c r="BG431" s="743"/>
      <c r="BH431" s="743"/>
    </row>
    <row r="432" spans="1:60" s="628" customFormat="1" ht="15" customHeight="1" x14ac:dyDescent="0.25">
      <c r="A432" s="59"/>
      <c r="B432" s="20"/>
      <c r="C432" s="64"/>
      <c r="D432" s="461"/>
      <c r="E432" s="916"/>
      <c r="F432" s="164"/>
      <c r="G432" s="743"/>
      <c r="H432" s="743"/>
      <c r="I432" s="743"/>
      <c r="J432" s="743"/>
      <c r="K432" s="743"/>
      <c r="L432" s="743"/>
      <c r="M432" s="743"/>
      <c r="N432" s="743"/>
      <c r="O432" s="743"/>
      <c r="P432" s="743"/>
      <c r="Q432" s="743"/>
      <c r="R432" s="743"/>
      <c r="S432" s="743"/>
      <c r="T432" s="743"/>
      <c r="U432" s="743"/>
      <c r="V432" s="743"/>
      <c r="W432" s="743"/>
      <c r="X432" s="743"/>
      <c r="Y432" s="743"/>
      <c r="Z432" s="743"/>
      <c r="AA432" s="743"/>
      <c r="AB432" s="743"/>
      <c r="AC432" s="743"/>
      <c r="AD432" s="743"/>
      <c r="AE432" s="743"/>
      <c r="AF432" s="743"/>
      <c r="AG432" s="743"/>
      <c r="AH432" s="743"/>
      <c r="AI432" s="743"/>
      <c r="AJ432" s="743"/>
      <c r="AK432" s="743"/>
      <c r="AL432" s="743"/>
      <c r="AM432" s="743"/>
      <c r="AN432" s="743"/>
      <c r="AO432" s="743"/>
      <c r="AP432" s="743"/>
      <c r="AQ432" s="743"/>
      <c r="AR432" s="743"/>
      <c r="AS432" s="743"/>
      <c r="AT432" s="743"/>
      <c r="AU432" s="743"/>
      <c r="AV432" s="743"/>
      <c r="AW432" s="743"/>
      <c r="AX432" s="743"/>
      <c r="AY432" s="743"/>
      <c r="AZ432" s="743"/>
      <c r="BA432" s="743"/>
      <c r="BB432" s="743"/>
      <c r="BC432" s="743"/>
      <c r="BD432" s="743"/>
      <c r="BE432" s="743"/>
      <c r="BF432" s="743"/>
      <c r="BG432" s="743"/>
      <c r="BH432" s="743"/>
    </row>
    <row r="433" spans="1:60" s="628" customFormat="1" ht="15" customHeight="1" x14ac:dyDescent="0.25">
      <c r="A433" s="59"/>
      <c r="B433" s="20"/>
      <c r="C433" s="64"/>
      <c r="D433" s="461"/>
      <c r="E433" s="916"/>
      <c r="F433" s="164"/>
      <c r="G433" s="743"/>
      <c r="H433" s="743"/>
      <c r="I433" s="743"/>
      <c r="J433" s="743"/>
      <c r="K433" s="743"/>
      <c r="L433" s="743"/>
      <c r="M433" s="743"/>
      <c r="N433" s="743"/>
      <c r="O433" s="743"/>
      <c r="P433" s="743"/>
      <c r="Q433" s="743"/>
      <c r="R433" s="743"/>
      <c r="S433" s="743"/>
      <c r="T433" s="743"/>
      <c r="U433" s="743"/>
      <c r="V433" s="743"/>
      <c r="W433" s="743"/>
      <c r="X433" s="743"/>
      <c r="Y433" s="743"/>
      <c r="Z433" s="743"/>
      <c r="AA433" s="743"/>
      <c r="AB433" s="743"/>
      <c r="AC433" s="743"/>
      <c r="AD433" s="743"/>
      <c r="AE433" s="743"/>
      <c r="AF433" s="743"/>
      <c r="AG433" s="743"/>
      <c r="AH433" s="743"/>
      <c r="AI433" s="743"/>
      <c r="AJ433" s="743"/>
      <c r="AK433" s="743"/>
      <c r="AL433" s="743"/>
      <c r="AM433" s="743"/>
      <c r="AN433" s="743"/>
      <c r="AO433" s="743"/>
      <c r="AP433" s="743"/>
      <c r="AQ433" s="743"/>
      <c r="AR433" s="743"/>
      <c r="AS433" s="743"/>
      <c r="AT433" s="743"/>
      <c r="AU433" s="743"/>
      <c r="AV433" s="743"/>
      <c r="AW433" s="743"/>
      <c r="AX433" s="743"/>
      <c r="AY433" s="743"/>
      <c r="AZ433" s="743"/>
      <c r="BA433" s="743"/>
      <c r="BB433" s="743"/>
      <c r="BC433" s="743"/>
      <c r="BD433" s="743"/>
      <c r="BE433" s="743"/>
      <c r="BF433" s="743"/>
      <c r="BG433" s="743"/>
      <c r="BH433" s="743"/>
    </row>
    <row r="434" spans="1:60" s="628" customFormat="1" ht="15" customHeight="1" x14ac:dyDescent="0.25">
      <c r="A434" s="59"/>
      <c r="B434" s="20"/>
      <c r="C434" s="64"/>
      <c r="D434" s="461"/>
      <c r="E434" s="916"/>
      <c r="F434" s="164"/>
      <c r="G434" s="743"/>
      <c r="H434" s="743"/>
      <c r="I434" s="743"/>
      <c r="J434" s="743"/>
      <c r="K434" s="743"/>
      <c r="L434" s="743"/>
      <c r="M434" s="743"/>
      <c r="N434" s="743"/>
      <c r="O434" s="743"/>
      <c r="P434" s="743"/>
      <c r="Q434" s="743"/>
      <c r="R434" s="743"/>
      <c r="S434" s="743"/>
      <c r="T434" s="743"/>
      <c r="U434" s="743"/>
      <c r="V434" s="743"/>
      <c r="W434" s="743"/>
      <c r="X434" s="743"/>
      <c r="Y434" s="743"/>
      <c r="Z434" s="743"/>
      <c r="AA434" s="743"/>
      <c r="AB434" s="743"/>
      <c r="AC434" s="743"/>
      <c r="AD434" s="743"/>
      <c r="AE434" s="743"/>
      <c r="AF434" s="743"/>
      <c r="AG434" s="743"/>
      <c r="AH434" s="743"/>
      <c r="AI434" s="743"/>
      <c r="AJ434" s="743"/>
      <c r="AK434" s="743"/>
      <c r="AL434" s="743"/>
      <c r="AM434" s="743"/>
      <c r="AN434" s="743"/>
      <c r="AO434" s="743"/>
      <c r="AP434" s="743"/>
      <c r="AQ434" s="743"/>
      <c r="AR434" s="743"/>
      <c r="AS434" s="743"/>
      <c r="AT434" s="743"/>
      <c r="AU434" s="743"/>
      <c r="AV434" s="743"/>
      <c r="AW434" s="743"/>
      <c r="AX434" s="743"/>
      <c r="AY434" s="743"/>
      <c r="AZ434" s="743"/>
      <c r="BA434" s="743"/>
      <c r="BB434" s="743"/>
      <c r="BC434" s="743"/>
      <c r="BD434" s="743"/>
      <c r="BE434" s="743"/>
      <c r="BF434" s="743"/>
      <c r="BG434" s="743"/>
      <c r="BH434" s="743"/>
    </row>
    <row r="435" spans="1:60" s="628" customFormat="1" ht="15" customHeight="1" x14ac:dyDescent="0.25">
      <c r="A435" s="59"/>
      <c r="B435" s="20"/>
      <c r="C435" s="64"/>
      <c r="D435" s="461"/>
      <c r="E435" s="916"/>
      <c r="F435" s="164"/>
      <c r="G435" s="743"/>
      <c r="H435" s="743"/>
      <c r="I435" s="743"/>
      <c r="J435" s="743"/>
      <c r="K435" s="743"/>
      <c r="L435" s="743"/>
      <c r="M435" s="743"/>
      <c r="N435" s="743"/>
      <c r="O435" s="743"/>
      <c r="P435" s="743"/>
      <c r="Q435" s="743"/>
      <c r="R435" s="743"/>
      <c r="S435" s="743"/>
      <c r="T435" s="743"/>
      <c r="U435" s="743"/>
      <c r="V435" s="743"/>
      <c r="W435" s="743"/>
      <c r="X435" s="743"/>
      <c r="Y435" s="743"/>
      <c r="Z435" s="743"/>
      <c r="AA435" s="743"/>
      <c r="AB435" s="743"/>
      <c r="AC435" s="743"/>
      <c r="AD435" s="743"/>
      <c r="AE435" s="743"/>
      <c r="AF435" s="743"/>
      <c r="AG435" s="743"/>
      <c r="AH435" s="743"/>
      <c r="AI435" s="743"/>
      <c r="AJ435" s="743"/>
      <c r="AK435" s="743"/>
      <c r="AL435" s="743"/>
      <c r="AM435" s="743"/>
      <c r="AN435" s="743"/>
      <c r="AO435" s="743"/>
      <c r="AP435" s="743"/>
      <c r="AQ435" s="743"/>
      <c r="AR435" s="743"/>
      <c r="AS435" s="743"/>
      <c r="AT435" s="743"/>
      <c r="AU435" s="743"/>
      <c r="AV435" s="743"/>
      <c r="AW435" s="743"/>
      <c r="AX435" s="743"/>
      <c r="AY435" s="743"/>
      <c r="AZ435" s="743"/>
      <c r="BA435" s="743"/>
      <c r="BB435" s="743"/>
      <c r="BC435" s="743"/>
      <c r="BD435" s="743"/>
      <c r="BE435" s="743"/>
      <c r="BF435" s="743"/>
      <c r="BG435" s="743"/>
      <c r="BH435" s="743"/>
    </row>
    <row r="436" spans="1:60" s="628" customFormat="1" ht="15" customHeight="1" x14ac:dyDescent="0.25">
      <c r="A436" s="59"/>
      <c r="B436" s="20"/>
      <c r="C436" s="64"/>
      <c r="D436" s="461"/>
      <c r="E436" s="916"/>
      <c r="F436" s="164"/>
      <c r="G436" s="743"/>
      <c r="H436" s="743"/>
      <c r="I436" s="743"/>
      <c r="J436" s="743"/>
      <c r="K436" s="743"/>
      <c r="L436" s="743"/>
      <c r="M436" s="743"/>
      <c r="N436" s="743"/>
      <c r="O436" s="743"/>
      <c r="P436" s="743"/>
      <c r="Q436" s="743"/>
      <c r="R436" s="743"/>
      <c r="S436" s="743"/>
      <c r="T436" s="743"/>
      <c r="U436" s="743"/>
      <c r="V436" s="743"/>
      <c r="W436" s="743"/>
      <c r="X436" s="743"/>
      <c r="Y436" s="743"/>
      <c r="Z436" s="743"/>
      <c r="AA436" s="743"/>
      <c r="AB436" s="743"/>
      <c r="AC436" s="743"/>
      <c r="AD436" s="743"/>
      <c r="AE436" s="743"/>
      <c r="AF436" s="743"/>
      <c r="AG436" s="743"/>
      <c r="AH436" s="743"/>
      <c r="AI436" s="743"/>
      <c r="AJ436" s="743"/>
      <c r="AK436" s="743"/>
      <c r="AL436" s="743"/>
      <c r="AM436" s="743"/>
      <c r="AN436" s="743"/>
      <c r="AO436" s="743"/>
      <c r="AP436" s="743"/>
      <c r="AQ436" s="743"/>
      <c r="AR436" s="743"/>
      <c r="AS436" s="743"/>
      <c r="AT436" s="743"/>
      <c r="AU436" s="743"/>
      <c r="AV436" s="743"/>
      <c r="AW436" s="743"/>
      <c r="AX436" s="743"/>
      <c r="AY436" s="743"/>
      <c r="AZ436" s="743"/>
      <c r="BA436" s="743"/>
      <c r="BB436" s="743"/>
      <c r="BC436" s="743"/>
      <c r="BD436" s="743"/>
      <c r="BE436" s="743"/>
      <c r="BF436" s="743"/>
      <c r="BG436" s="743"/>
      <c r="BH436" s="743"/>
    </row>
    <row r="437" spans="1:60" s="628" customFormat="1" ht="15" customHeight="1" x14ac:dyDescent="0.25">
      <c r="A437" s="59"/>
      <c r="B437" s="20"/>
      <c r="C437" s="64"/>
      <c r="D437" s="461"/>
      <c r="E437" s="916"/>
      <c r="F437" s="164"/>
      <c r="G437" s="743"/>
      <c r="H437" s="743"/>
      <c r="I437" s="743"/>
      <c r="J437" s="743"/>
      <c r="K437" s="743"/>
      <c r="L437" s="743"/>
      <c r="M437" s="743"/>
      <c r="N437" s="743"/>
      <c r="O437" s="743"/>
      <c r="P437" s="743"/>
      <c r="Q437" s="743"/>
      <c r="R437" s="743"/>
      <c r="S437" s="743"/>
      <c r="T437" s="743"/>
      <c r="U437" s="743"/>
      <c r="V437" s="743"/>
      <c r="W437" s="743"/>
      <c r="X437" s="743"/>
      <c r="Y437" s="743"/>
      <c r="Z437" s="743"/>
      <c r="AA437" s="743"/>
      <c r="AB437" s="743"/>
      <c r="AC437" s="743"/>
      <c r="AD437" s="743"/>
      <c r="AE437" s="743"/>
      <c r="AF437" s="743"/>
      <c r="AG437" s="743"/>
      <c r="AH437" s="743"/>
      <c r="AI437" s="743"/>
      <c r="AJ437" s="743"/>
      <c r="AK437" s="743"/>
      <c r="AL437" s="743"/>
      <c r="AM437" s="743"/>
      <c r="AN437" s="743"/>
      <c r="AO437" s="743"/>
      <c r="AP437" s="743"/>
      <c r="AQ437" s="743"/>
      <c r="AR437" s="743"/>
      <c r="AS437" s="743"/>
      <c r="AT437" s="743"/>
      <c r="AU437" s="743"/>
      <c r="AV437" s="743"/>
      <c r="AW437" s="743"/>
      <c r="AX437" s="743"/>
      <c r="AY437" s="743"/>
      <c r="AZ437" s="743"/>
      <c r="BA437" s="743"/>
      <c r="BB437" s="743"/>
      <c r="BC437" s="743"/>
      <c r="BD437" s="743"/>
      <c r="BE437" s="743"/>
      <c r="BF437" s="743"/>
      <c r="BG437" s="743"/>
      <c r="BH437" s="743"/>
    </row>
    <row r="438" spans="1:60" s="628" customFormat="1" ht="15" customHeight="1" x14ac:dyDescent="0.25">
      <c r="A438" s="59"/>
      <c r="B438" s="20"/>
      <c r="C438" s="64"/>
      <c r="D438" s="461"/>
      <c r="E438" s="916"/>
      <c r="F438" s="164"/>
      <c r="G438" s="743"/>
      <c r="H438" s="743"/>
      <c r="I438" s="743"/>
      <c r="J438" s="743"/>
      <c r="K438" s="743"/>
      <c r="L438" s="743"/>
      <c r="M438" s="743"/>
      <c r="N438" s="743"/>
      <c r="O438" s="743"/>
      <c r="P438" s="743"/>
      <c r="Q438" s="743"/>
      <c r="R438" s="743"/>
      <c r="S438" s="743"/>
      <c r="T438" s="743"/>
      <c r="U438" s="743"/>
      <c r="V438" s="743"/>
      <c r="W438" s="743"/>
      <c r="X438" s="743"/>
      <c r="Y438" s="743"/>
      <c r="Z438" s="743"/>
      <c r="AA438" s="743"/>
      <c r="AB438" s="743"/>
      <c r="AC438" s="743"/>
      <c r="AD438" s="743"/>
      <c r="AE438" s="743"/>
      <c r="AF438" s="743"/>
      <c r="AG438" s="743"/>
      <c r="AH438" s="743"/>
      <c r="AI438" s="743"/>
      <c r="AJ438" s="743"/>
      <c r="AK438" s="743"/>
      <c r="AL438" s="743"/>
      <c r="AM438" s="743"/>
      <c r="AN438" s="743"/>
      <c r="AO438" s="743"/>
      <c r="AP438" s="743"/>
      <c r="AQ438" s="743"/>
      <c r="AR438" s="743"/>
      <c r="AS438" s="743"/>
      <c r="AT438" s="743"/>
      <c r="AU438" s="743"/>
      <c r="AV438" s="743"/>
      <c r="AW438" s="743"/>
      <c r="AX438" s="743"/>
      <c r="AY438" s="743"/>
      <c r="AZ438" s="743"/>
      <c r="BA438" s="743"/>
      <c r="BB438" s="743"/>
      <c r="BC438" s="743"/>
      <c r="BD438" s="743"/>
      <c r="BE438" s="743"/>
      <c r="BF438" s="743"/>
      <c r="BG438" s="743"/>
      <c r="BH438" s="743"/>
    </row>
    <row r="439" spans="1:60" s="628" customFormat="1" ht="15" customHeight="1" x14ac:dyDescent="0.25">
      <c r="A439" s="59"/>
      <c r="B439" s="20"/>
      <c r="C439" s="64"/>
      <c r="D439" s="461"/>
      <c r="E439" s="916"/>
      <c r="F439" s="164"/>
      <c r="G439" s="743"/>
      <c r="H439" s="743"/>
      <c r="I439" s="743"/>
      <c r="J439" s="743"/>
      <c r="K439" s="743"/>
      <c r="L439" s="743"/>
      <c r="M439" s="743"/>
      <c r="N439" s="743"/>
      <c r="O439" s="743"/>
      <c r="P439" s="743"/>
      <c r="Q439" s="743"/>
      <c r="R439" s="743"/>
      <c r="S439" s="743"/>
      <c r="T439" s="743"/>
      <c r="U439" s="743"/>
      <c r="V439" s="743"/>
      <c r="W439" s="743"/>
      <c r="X439" s="743"/>
      <c r="Y439" s="743"/>
      <c r="Z439" s="743"/>
      <c r="AA439" s="743"/>
      <c r="AB439" s="743"/>
      <c r="AC439" s="743"/>
      <c r="AD439" s="743"/>
      <c r="AE439" s="743"/>
      <c r="AF439" s="743"/>
      <c r="AG439" s="743"/>
      <c r="AH439" s="743"/>
      <c r="AI439" s="743"/>
      <c r="AJ439" s="743"/>
      <c r="AK439" s="743"/>
      <c r="AL439" s="743"/>
      <c r="AM439" s="743"/>
      <c r="AN439" s="743"/>
      <c r="AO439" s="743"/>
      <c r="AP439" s="743"/>
      <c r="AQ439" s="743"/>
      <c r="AR439" s="743"/>
      <c r="AS439" s="743"/>
      <c r="AT439" s="743"/>
      <c r="AU439" s="743"/>
      <c r="AV439" s="743"/>
      <c r="AW439" s="743"/>
      <c r="AX439" s="743"/>
      <c r="AY439" s="743"/>
      <c r="AZ439" s="743"/>
      <c r="BA439" s="743"/>
      <c r="BB439" s="743"/>
      <c r="BC439" s="743"/>
      <c r="BD439" s="743"/>
      <c r="BE439" s="743"/>
      <c r="BF439" s="743"/>
      <c r="BG439" s="743"/>
      <c r="BH439" s="743"/>
    </row>
    <row r="440" spans="1:60" s="628" customFormat="1" ht="15" customHeight="1" x14ac:dyDescent="0.25">
      <c r="A440" s="59"/>
      <c r="B440" s="20"/>
      <c r="C440" s="64"/>
      <c r="D440" s="461"/>
      <c r="E440" s="916"/>
      <c r="F440" s="164"/>
      <c r="G440" s="743"/>
      <c r="H440" s="743"/>
      <c r="I440" s="743"/>
      <c r="J440" s="743"/>
      <c r="K440" s="743"/>
      <c r="L440" s="743"/>
      <c r="M440" s="743"/>
      <c r="N440" s="743"/>
      <c r="O440" s="743"/>
      <c r="P440" s="743"/>
      <c r="Q440" s="743"/>
      <c r="R440" s="743"/>
      <c r="S440" s="743"/>
      <c r="T440" s="743"/>
      <c r="U440" s="743"/>
      <c r="V440" s="743"/>
      <c r="W440" s="743"/>
      <c r="X440" s="743"/>
      <c r="Y440" s="743"/>
      <c r="Z440" s="743"/>
      <c r="AA440" s="743"/>
      <c r="AB440" s="743"/>
      <c r="AC440" s="743"/>
      <c r="AD440" s="743"/>
      <c r="AE440" s="743"/>
      <c r="AF440" s="743"/>
      <c r="AG440" s="743"/>
      <c r="AH440" s="743"/>
      <c r="AI440" s="743"/>
      <c r="AJ440" s="743"/>
      <c r="AK440" s="743"/>
      <c r="AL440" s="743"/>
      <c r="AM440" s="743"/>
      <c r="AN440" s="743"/>
      <c r="AO440" s="743"/>
      <c r="AP440" s="743"/>
      <c r="AQ440" s="743"/>
      <c r="AR440" s="743"/>
      <c r="AS440" s="743"/>
      <c r="AT440" s="743"/>
      <c r="AU440" s="743"/>
      <c r="AV440" s="743"/>
      <c r="AW440" s="743"/>
      <c r="AX440" s="743"/>
      <c r="AY440" s="743"/>
      <c r="AZ440" s="743"/>
      <c r="BA440" s="743"/>
      <c r="BB440" s="743"/>
      <c r="BC440" s="743"/>
      <c r="BD440" s="743"/>
      <c r="BE440" s="743"/>
      <c r="BF440" s="743"/>
      <c r="BG440" s="743"/>
      <c r="BH440" s="743"/>
    </row>
    <row r="441" spans="1:60" s="628" customFormat="1" ht="15" customHeight="1" x14ac:dyDescent="0.25">
      <c r="A441" s="59"/>
      <c r="B441" s="20"/>
      <c r="C441" s="64"/>
      <c r="D441" s="461"/>
      <c r="E441" s="916"/>
      <c r="F441" s="164"/>
      <c r="G441" s="743"/>
      <c r="H441" s="743"/>
      <c r="I441" s="743"/>
      <c r="J441" s="743"/>
      <c r="K441" s="743"/>
      <c r="L441" s="743"/>
      <c r="M441" s="743"/>
      <c r="N441" s="743"/>
      <c r="O441" s="743"/>
      <c r="P441" s="743"/>
      <c r="Q441" s="743"/>
      <c r="R441" s="743"/>
      <c r="S441" s="743"/>
      <c r="T441" s="743"/>
      <c r="U441" s="743"/>
      <c r="V441" s="743"/>
      <c r="W441" s="743"/>
      <c r="X441" s="743"/>
      <c r="Y441" s="743"/>
      <c r="Z441" s="743"/>
      <c r="AA441" s="743"/>
      <c r="AB441" s="743"/>
      <c r="AC441" s="743"/>
      <c r="AD441" s="743"/>
      <c r="AE441" s="743"/>
      <c r="AF441" s="743"/>
      <c r="AG441" s="743"/>
      <c r="AH441" s="743"/>
      <c r="AI441" s="743"/>
      <c r="AJ441" s="743"/>
      <c r="AK441" s="743"/>
      <c r="AL441" s="743"/>
      <c r="AM441" s="743"/>
      <c r="AN441" s="743"/>
      <c r="AO441" s="743"/>
      <c r="AP441" s="743"/>
      <c r="AQ441" s="743"/>
      <c r="AR441" s="743"/>
      <c r="AS441" s="743"/>
      <c r="AT441" s="743"/>
      <c r="AU441" s="743"/>
      <c r="AV441" s="743"/>
      <c r="AW441" s="743"/>
      <c r="AX441" s="743"/>
      <c r="AY441" s="743"/>
      <c r="AZ441" s="743"/>
      <c r="BA441" s="743"/>
      <c r="BB441" s="743"/>
      <c r="BC441" s="743"/>
      <c r="BD441" s="743"/>
      <c r="BE441" s="743"/>
      <c r="BF441" s="743"/>
      <c r="BG441" s="743"/>
      <c r="BH441" s="743"/>
    </row>
    <row r="442" spans="1:60" s="628" customFormat="1" ht="15" customHeight="1" x14ac:dyDescent="0.25">
      <c r="A442" s="59"/>
      <c r="B442" s="20"/>
      <c r="C442" s="64"/>
      <c r="D442" s="461"/>
      <c r="E442" s="916"/>
      <c r="F442" s="164"/>
      <c r="G442" s="743"/>
      <c r="H442" s="743"/>
      <c r="I442" s="743"/>
      <c r="J442" s="743"/>
      <c r="K442" s="743"/>
      <c r="L442" s="743"/>
      <c r="M442" s="743"/>
      <c r="N442" s="743"/>
      <c r="O442" s="743"/>
      <c r="P442" s="743"/>
      <c r="Q442" s="743"/>
      <c r="R442" s="743"/>
      <c r="S442" s="743"/>
      <c r="T442" s="743"/>
      <c r="U442" s="743"/>
      <c r="V442" s="743"/>
      <c r="W442" s="743"/>
      <c r="X442" s="743"/>
      <c r="Y442" s="743"/>
      <c r="Z442" s="743"/>
      <c r="AA442" s="743"/>
      <c r="AB442" s="743"/>
      <c r="AC442" s="743"/>
      <c r="AD442" s="743"/>
      <c r="AE442" s="743"/>
      <c r="AF442" s="743"/>
      <c r="AG442" s="743"/>
      <c r="AH442" s="743"/>
      <c r="AI442" s="743"/>
      <c r="AJ442" s="743"/>
      <c r="AK442" s="743"/>
      <c r="AL442" s="743"/>
      <c r="AM442" s="743"/>
      <c r="AN442" s="743"/>
      <c r="AO442" s="743"/>
      <c r="AP442" s="743"/>
      <c r="AQ442" s="743"/>
      <c r="AR442" s="743"/>
      <c r="AS442" s="743"/>
      <c r="AT442" s="743"/>
      <c r="AU442" s="743"/>
      <c r="AV442" s="743"/>
      <c r="AW442" s="743"/>
      <c r="AX442" s="743"/>
      <c r="AY442" s="743"/>
      <c r="AZ442" s="743"/>
      <c r="BA442" s="743"/>
      <c r="BB442" s="743"/>
      <c r="BC442" s="743"/>
      <c r="BD442" s="743"/>
      <c r="BE442" s="743"/>
      <c r="BF442" s="743"/>
      <c r="BG442" s="743"/>
      <c r="BH442" s="743"/>
    </row>
    <row r="443" spans="1:60" s="628" customFormat="1" ht="15" customHeight="1" x14ac:dyDescent="0.25">
      <c r="A443" s="59"/>
      <c r="B443" s="20"/>
      <c r="C443" s="64"/>
      <c r="D443" s="461"/>
      <c r="E443" s="916"/>
      <c r="F443" s="164"/>
      <c r="G443" s="743"/>
      <c r="H443" s="743"/>
      <c r="I443" s="743"/>
      <c r="J443" s="743"/>
      <c r="K443" s="743"/>
      <c r="L443" s="743"/>
      <c r="M443" s="743"/>
      <c r="N443" s="743"/>
      <c r="O443" s="743"/>
      <c r="P443" s="743"/>
      <c r="Q443" s="743"/>
      <c r="R443" s="743"/>
      <c r="S443" s="743"/>
      <c r="T443" s="743"/>
      <c r="U443" s="743"/>
      <c r="V443" s="743"/>
      <c r="W443" s="743"/>
      <c r="X443" s="743"/>
      <c r="Y443" s="743"/>
      <c r="Z443" s="743"/>
      <c r="AA443" s="743"/>
      <c r="AB443" s="743"/>
      <c r="AC443" s="743"/>
      <c r="AD443" s="743"/>
      <c r="AE443" s="743"/>
      <c r="AF443" s="743"/>
      <c r="AG443" s="743"/>
      <c r="AH443" s="743"/>
      <c r="AI443" s="743"/>
      <c r="AJ443" s="743"/>
      <c r="AK443" s="743"/>
      <c r="AL443" s="743"/>
      <c r="AM443" s="743"/>
      <c r="AN443" s="743"/>
      <c r="AO443" s="743"/>
      <c r="AP443" s="743"/>
      <c r="AQ443" s="743"/>
      <c r="AR443" s="743"/>
      <c r="AS443" s="743"/>
      <c r="AT443" s="743"/>
      <c r="AU443" s="743"/>
      <c r="AV443" s="743"/>
      <c r="AW443" s="743"/>
      <c r="AX443" s="743"/>
      <c r="AY443" s="743"/>
      <c r="AZ443" s="743"/>
      <c r="BA443" s="743"/>
      <c r="BB443" s="743"/>
      <c r="BC443" s="743"/>
      <c r="BD443" s="743"/>
      <c r="BE443" s="743"/>
      <c r="BF443" s="743"/>
      <c r="BG443" s="743"/>
      <c r="BH443" s="743"/>
    </row>
    <row r="444" spans="1:60" s="628" customFormat="1" ht="15" customHeight="1" x14ac:dyDescent="0.25">
      <c r="A444" s="59"/>
      <c r="B444" s="20"/>
      <c r="C444" s="64"/>
      <c r="D444" s="461"/>
      <c r="E444" s="916"/>
      <c r="F444" s="164"/>
      <c r="G444" s="743"/>
      <c r="H444" s="743"/>
      <c r="I444" s="743"/>
      <c r="J444" s="743"/>
      <c r="K444" s="743"/>
      <c r="L444" s="743"/>
      <c r="M444" s="743"/>
      <c r="N444" s="743"/>
      <c r="O444" s="743"/>
      <c r="P444" s="743"/>
      <c r="Q444" s="743"/>
      <c r="R444" s="743"/>
      <c r="S444" s="743"/>
      <c r="T444" s="743"/>
      <c r="U444" s="743"/>
      <c r="V444" s="743"/>
      <c r="W444" s="743"/>
      <c r="X444" s="743"/>
      <c r="Y444" s="743"/>
      <c r="Z444" s="743"/>
      <c r="AA444" s="743"/>
      <c r="AB444" s="743"/>
      <c r="AC444" s="743"/>
      <c r="AD444" s="743"/>
      <c r="AE444" s="743"/>
      <c r="AF444" s="743"/>
      <c r="AG444" s="743"/>
      <c r="AH444" s="743"/>
      <c r="AI444" s="743"/>
      <c r="AJ444" s="743"/>
      <c r="AK444" s="743"/>
      <c r="AL444" s="743"/>
      <c r="AM444" s="743"/>
      <c r="AN444" s="743"/>
      <c r="AO444" s="743"/>
      <c r="AP444" s="743"/>
      <c r="AQ444" s="743"/>
      <c r="AR444" s="743"/>
      <c r="AS444" s="743"/>
      <c r="AT444" s="743"/>
      <c r="AU444" s="743"/>
      <c r="AV444" s="743"/>
      <c r="AW444" s="743"/>
      <c r="AX444" s="743"/>
      <c r="AY444" s="743"/>
      <c r="AZ444" s="743"/>
      <c r="BA444" s="743"/>
      <c r="BB444" s="743"/>
      <c r="BC444" s="743"/>
      <c r="BD444" s="743"/>
      <c r="BE444" s="743"/>
      <c r="BF444" s="743"/>
      <c r="BG444" s="743"/>
      <c r="BH444" s="743"/>
    </row>
    <row r="445" spans="1:60" s="628" customFormat="1" ht="15" customHeight="1" x14ac:dyDescent="0.25">
      <c r="A445" s="59"/>
      <c r="B445" s="20"/>
      <c r="C445" s="64"/>
      <c r="D445" s="461"/>
      <c r="E445" s="916"/>
      <c r="F445" s="164"/>
      <c r="G445" s="743"/>
      <c r="H445" s="743"/>
      <c r="I445" s="743"/>
      <c r="J445" s="743"/>
      <c r="K445" s="743"/>
      <c r="L445" s="743"/>
      <c r="M445" s="743"/>
      <c r="N445" s="743"/>
      <c r="O445" s="743"/>
      <c r="P445" s="743"/>
      <c r="Q445" s="743"/>
      <c r="R445" s="743"/>
      <c r="S445" s="743"/>
      <c r="T445" s="743"/>
      <c r="U445" s="743"/>
      <c r="V445" s="743"/>
      <c r="W445" s="743"/>
      <c r="X445" s="743"/>
      <c r="Y445" s="743"/>
      <c r="Z445" s="743"/>
      <c r="AA445" s="743"/>
      <c r="AB445" s="743"/>
      <c r="AC445" s="743"/>
      <c r="AD445" s="743"/>
      <c r="AE445" s="743"/>
      <c r="AF445" s="743"/>
      <c r="AG445" s="743"/>
      <c r="AH445" s="743"/>
      <c r="AI445" s="743"/>
      <c r="AJ445" s="743"/>
      <c r="AK445" s="743"/>
      <c r="AL445" s="743"/>
      <c r="AM445" s="743"/>
      <c r="AN445" s="743"/>
      <c r="AO445" s="743"/>
      <c r="AP445" s="743"/>
      <c r="AQ445" s="743"/>
      <c r="AR445" s="743"/>
      <c r="AS445" s="743"/>
      <c r="AT445" s="743"/>
      <c r="AU445" s="743"/>
      <c r="AV445" s="743"/>
      <c r="AW445" s="743"/>
      <c r="AX445" s="743"/>
      <c r="AY445" s="743"/>
      <c r="AZ445" s="743"/>
      <c r="BA445" s="743"/>
      <c r="BB445" s="743"/>
      <c r="BC445" s="743"/>
      <c r="BD445" s="743"/>
      <c r="BE445" s="743"/>
      <c r="BF445" s="743"/>
      <c r="BG445" s="743"/>
      <c r="BH445" s="743"/>
    </row>
    <row r="446" spans="1:60" s="628" customFormat="1" ht="15" customHeight="1" x14ac:dyDescent="0.25">
      <c r="A446" s="59"/>
      <c r="B446" s="20"/>
      <c r="C446" s="64"/>
      <c r="D446" s="461"/>
      <c r="E446" s="916"/>
      <c r="F446" s="164"/>
      <c r="G446" s="743"/>
      <c r="H446" s="743"/>
      <c r="I446" s="743"/>
      <c r="J446" s="743"/>
      <c r="K446" s="743"/>
      <c r="L446" s="743"/>
      <c r="M446" s="743"/>
      <c r="N446" s="743"/>
      <c r="O446" s="743"/>
      <c r="P446" s="743"/>
      <c r="Q446" s="743"/>
      <c r="R446" s="743"/>
      <c r="S446" s="743"/>
      <c r="T446" s="743"/>
      <c r="U446" s="743"/>
      <c r="V446" s="743"/>
      <c r="W446" s="743"/>
      <c r="X446" s="743"/>
      <c r="Y446" s="743"/>
      <c r="Z446" s="743"/>
      <c r="AA446" s="743"/>
      <c r="AB446" s="743"/>
      <c r="AC446" s="743"/>
      <c r="AD446" s="743"/>
      <c r="AE446" s="743"/>
      <c r="AF446" s="743"/>
      <c r="AG446" s="743"/>
      <c r="AH446" s="743"/>
      <c r="AI446" s="743"/>
      <c r="AJ446" s="743"/>
      <c r="AK446" s="743"/>
      <c r="AL446" s="743"/>
      <c r="AM446" s="743"/>
      <c r="AN446" s="743"/>
      <c r="AO446" s="743"/>
      <c r="AP446" s="743"/>
      <c r="AQ446" s="743"/>
      <c r="AR446" s="743"/>
      <c r="AS446" s="743"/>
      <c r="AT446" s="743"/>
      <c r="AU446" s="743"/>
      <c r="AV446" s="743"/>
      <c r="AW446" s="743"/>
      <c r="AX446" s="743"/>
      <c r="AY446" s="743"/>
      <c r="AZ446" s="743"/>
      <c r="BA446" s="743"/>
      <c r="BB446" s="743"/>
      <c r="BC446" s="743"/>
      <c r="BD446" s="743"/>
      <c r="BE446" s="743"/>
      <c r="BF446" s="743"/>
      <c r="BG446" s="743"/>
      <c r="BH446" s="743"/>
    </row>
    <row r="447" spans="1:60" s="628" customFormat="1" ht="15" customHeight="1" x14ac:dyDescent="0.25">
      <c r="A447" s="59"/>
      <c r="B447" s="20"/>
      <c r="C447" s="64"/>
      <c r="D447" s="461"/>
      <c r="E447" s="916"/>
      <c r="F447" s="164"/>
      <c r="G447" s="743"/>
      <c r="H447" s="743"/>
      <c r="I447" s="743"/>
      <c r="J447" s="743"/>
      <c r="K447" s="743"/>
      <c r="L447" s="743"/>
      <c r="M447" s="743"/>
      <c r="N447" s="743"/>
      <c r="O447" s="743"/>
      <c r="P447" s="743"/>
      <c r="Q447" s="743"/>
      <c r="R447" s="743"/>
      <c r="S447" s="743"/>
      <c r="T447" s="743"/>
      <c r="U447" s="743"/>
      <c r="V447" s="743"/>
      <c r="W447" s="743"/>
      <c r="X447" s="743"/>
      <c r="Y447" s="743"/>
      <c r="Z447" s="743"/>
      <c r="AA447" s="743"/>
      <c r="AB447" s="743"/>
      <c r="AC447" s="743"/>
      <c r="AD447" s="743"/>
      <c r="AE447" s="743"/>
      <c r="AF447" s="743"/>
      <c r="AG447" s="743"/>
      <c r="AH447" s="743"/>
      <c r="AI447" s="743"/>
      <c r="AJ447" s="743"/>
      <c r="AK447" s="743"/>
      <c r="AL447" s="743"/>
      <c r="AM447" s="743"/>
      <c r="AN447" s="743"/>
      <c r="AO447" s="743"/>
      <c r="AP447" s="743"/>
      <c r="AQ447" s="743"/>
      <c r="AR447" s="743"/>
      <c r="AS447" s="743"/>
      <c r="AT447" s="743"/>
      <c r="AU447" s="743"/>
      <c r="AV447" s="743"/>
      <c r="AW447" s="743"/>
      <c r="AX447" s="743"/>
      <c r="AY447" s="743"/>
      <c r="AZ447" s="743"/>
      <c r="BA447" s="743"/>
      <c r="BB447" s="743"/>
      <c r="BC447" s="743"/>
      <c r="BD447" s="743"/>
      <c r="BE447" s="743"/>
      <c r="BF447" s="743"/>
      <c r="BG447" s="743"/>
      <c r="BH447" s="743"/>
    </row>
    <row r="448" spans="1:60" s="628" customFormat="1" ht="15" customHeight="1" x14ac:dyDescent="0.25">
      <c r="A448" s="59"/>
      <c r="B448" s="20"/>
      <c r="C448" s="64"/>
      <c r="D448" s="461"/>
      <c r="E448" s="916"/>
      <c r="F448" s="164"/>
      <c r="G448" s="743"/>
      <c r="H448" s="743"/>
      <c r="I448" s="743"/>
      <c r="J448" s="743"/>
      <c r="K448" s="743"/>
      <c r="L448" s="743"/>
      <c r="M448" s="743"/>
      <c r="N448" s="743"/>
      <c r="O448" s="743"/>
      <c r="P448" s="743"/>
      <c r="Q448" s="743"/>
      <c r="R448" s="743"/>
      <c r="S448" s="743"/>
      <c r="T448" s="743"/>
      <c r="U448" s="743"/>
      <c r="V448" s="743"/>
      <c r="W448" s="743"/>
      <c r="X448" s="743"/>
      <c r="Y448" s="743"/>
      <c r="Z448" s="743"/>
      <c r="AA448" s="743"/>
      <c r="AB448" s="743"/>
      <c r="AC448" s="743"/>
      <c r="AD448" s="743"/>
      <c r="AE448" s="743"/>
      <c r="AF448" s="743"/>
      <c r="AG448" s="743"/>
      <c r="AH448" s="743"/>
      <c r="AI448" s="743"/>
      <c r="AJ448" s="743"/>
      <c r="AK448" s="743"/>
      <c r="AL448" s="743"/>
      <c r="AM448" s="743"/>
      <c r="AN448" s="743"/>
      <c r="AO448" s="743"/>
      <c r="AP448" s="743"/>
      <c r="AQ448" s="743"/>
      <c r="AR448" s="743"/>
      <c r="AS448" s="743"/>
      <c r="AT448" s="743"/>
      <c r="AU448" s="743"/>
      <c r="AV448" s="743"/>
      <c r="AW448" s="743"/>
      <c r="AX448" s="743"/>
      <c r="AY448" s="743"/>
      <c r="AZ448" s="743"/>
      <c r="BA448" s="743"/>
      <c r="BB448" s="743"/>
      <c r="BC448" s="743"/>
      <c r="BD448" s="743"/>
      <c r="BE448" s="743"/>
      <c r="BF448" s="743"/>
      <c r="BG448" s="743"/>
      <c r="BH448" s="743"/>
    </row>
    <row r="449" spans="1:60" s="628" customFormat="1" ht="15" customHeight="1" x14ac:dyDescent="0.25">
      <c r="A449" s="59"/>
      <c r="B449" s="20"/>
      <c r="C449" s="64"/>
      <c r="D449" s="461"/>
      <c r="E449" s="916"/>
      <c r="F449" s="164"/>
      <c r="G449" s="743"/>
      <c r="H449" s="743"/>
      <c r="I449" s="743"/>
      <c r="J449" s="743"/>
      <c r="K449" s="743"/>
      <c r="L449" s="743"/>
      <c r="M449" s="743"/>
      <c r="N449" s="743"/>
      <c r="O449" s="743"/>
      <c r="P449" s="743"/>
      <c r="Q449" s="743"/>
      <c r="R449" s="743"/>
      <c r="S449" s="743"/>
      <c r="T449" s="743"/>
      <c r="U449" s="743"/>
      <c r="V449" s="743"/>
      <c r="W449" s="743"/>
      <c r="X449" s="743"/>
      <c r="Y449" s="743"/>
      <c r="Z449" s="743"/>
      <c r="AA449" s="743"/>
      <c r="AB449" s="743"/>
      <c r="AC449" s="743"/>
      <c r="AD449" s="743"/>
      <c r="AE449" s="743"/>
      <c r="AF449" s="743"/>
      <c r="AG449" s="743"/>
      <c r="AH449" s="743"/>
      <c r="AI449" s="743"/>
      <c r="AJ449" s="743"/>
      <c r="AK449" s="743"/>
      <c r="AL449" s="743"/>
      <c r="AM449" s="743"/>
      <c r="AN449" s="743"/>
      <c r="AO449" s="743"/>
      <c r="AP449" s="743"/>
      <c r="AQ449" s="743"/>
      <c r="AR449" s="743"/>
      <c r="AS449" s="743"/>
      <c r="AT449" s="743"/>
      <c r="AU449" s="743"/>
      <c r="AV449" s="743"/>
      <c r="AW449" s="743"/>
      <c r="AX449" s="743"/>
      <c r="AY449" s="743"/>
      <c r="AZ449" s="743"/>
      <c r="BA449" s="743"/>
      <c r="BB449" s="743"/>
      <c r="BC449" s="743"/>
      <c r="BD449" s="743"/>
      <c r="BE449" s="743"/>
      <c r="BF449" s="743"/>
      <c r="BG449" s="743"/>
      <c r="BH449" s="743"/>
    </row>
    <row r="450" spans="1:60" s="628" customFormat="1" ht="15" customHeight="1" x14ac:dyDescent="0.25">
      <c r="A450" s="59"/>
      <c r="B450" s="20"/>
      <c r="C450" s="64"/>
      <c r="D450" s="461"/>
      <c r="E450" s="916"/>
      <c r="F450" s="164"/>
      <c r="G450" s="743"/>
      <c r="H450" s="743"/>
      <c r="I450" s="743"/>
      <c r="J450" s="743"/>
      <c r="K450" s="743"/>
      <c r="L450" s="743"/>
      <c r="M450" s="743"/>
      <c r="N450" s="743"/>
      <c r="O450" s="743"/>
      <c r="P450" s="743"/>
      <c r="Q450" s="743"/>
      <c r="R450" s="743"/>
      <c r="S450" s="743"/>
      <c r="T450" s="743"/>
      <c r="U450" s="743"/>
      <c r="V450" s="743"/>
      <c r="W450" s="743"/>
      <c r="X450" s="743"/>
      <c r="Y450" s="743"/>
      <c r="Z450" s="743"/>
      <c r="AA450" s="743"/>
      <c r="AB450" s="743"/>
      <c r="AC450" s="743"/>
      <c r="AD450" s="743"/>
      <c r="AE450" s="743"/>
      <c r="AF450" s="743"/>
      <c r="AG450" s="743"/>
      <c r="AH450" s="743"/>
      <c r="AI450" s="743"/>
      <c r="AJ450" s="743"/>
      <c r="AK450" s="743"/>
      <c r="AL450" s="743"/>
      <c r="AM450" s="743"/>
      <c r="AN450" s="743"/>
      <c r="AO450" s="743"/>
      <c r="AP450" s="743"/>
      <c r="AQ450" s="743"/>
      <c r="AR450" s="743"/>
      <c r="AS450" s="743"/>
      <c r="AT450" s="743"/>
      <c r="AU450" s="743"/>
      <c r="AV450" s="743"/>
      <c r="AW450" s="743"/>
      <c r="AX450" s="743"/>
      <c r="AY450" s="743"/>
      <c r="AZ450" s="743"/>
      <c r="BA450" s="743"/>
      <c r="BB450" s="743"/>
      <c r="BC450" s="743"/>
      <c r="BD450" s="743"/>
      <c r="BE450" s="743"/>
      <c r="BF450" s="743"/>
      <c r="BG450" s="743"/>
      <c r="BH450" s="743"/>
    </row>
    <row r="451" spans="1:60" s="628" customFormat="1" ht="15" customHeight="1" x14ac:dyDescent="0.25">
      <c r="A451" s="59"/>
      <c r="B451" s="20"/>
      <c r="C451" s="64"/>
      <c r="D451" s="461"/>
      <c r="E451" s="916"/>
      <c r="F451" s="164"/>
      <c r="G451" s="743"/>
      <c r="H451" s="743"/>
      <c r="I451" s="743"/>
      <c r="J451" s="743"/>
      <c r="K451" s="743"/>
      <c r="L451" s="743"/>
      <c r="M451" s="743"/>
      <c r="N451" s="743"/>
      <c r="O451" s="743"/>
      <c r="P451" s="743"/>
      <c r="Q451" s="743"/>
      <c r="R451" s="743"/>
      <c r="S451" s="743"/>
      <c r="T451" s="743"/>
      <c r="U451" s="743"/>
      <c r="V451" s="743"/>
      <c r="W451" s="743"/>
      <c r="X451" s="743"/>
      <c r="Y451" s="743"/>
      <c r="Z451" s="743"/>
      <c r="AA451" s="743"/>
      <c r="AB451" s="743"/>
      <c r="AC451" s="743"/>
      <c r="AD451" s="743"/>
      <c r="AE451" s="743"/>
      <c r="AF451" s="743"/>
      <c r="AG451" s="743"/>
      <c r="AH451" s="743"/>
      <c r="AI451" s="743"/>
      <c r="AJ451" s="743"/>
      <c r="AK451" s="743"/>
      <c r="AL451" s="743"/>
      <c r="AM451" s="743"/>
      <c r="AN451" s="743"/>
      <c r="AO451" s="743"/>
      <c r="AP451" s="743"/>
      <c r="AQ451" s="743"/>
      <c r="AR451" s="743"/>
      <c r="AS451" s="743"/>
      <c r="AT451" s="743"/>
      <c r="AU451" s="743"/>
      <c r="AV451" s="743"/>
      <c r="AW451" s="743"/>
      <c r="AX451" s="743"/>
      <c r="AY451" s="743"/>
      <c r="AZ451" s="743"/>
      <c r="BA451" s="743"/>
      <c r="BB451" s="743"/>
      <c r="BC451" s="743"/>
      <c r="BD451" s="743"/>
      <c r="BE451" s="743"/>
      <c r="BF451" s="743"/>
      <c r="BG451" s="743"/>
      <c r="BH451" s="743"/>
    </row>
    <row r="452" spans="1:60" s="628" customFormat="1" ht="15" customHeight="1" x14ac:dyDescent="0.25">
      <c r="A452" s="59"/>
      <c r="B452" s="20"/>
      <c r="C452" s="64"/>
      <c r="D452" s="461"/>
      <c r="E452" s="916"/>
      <c r="F452" s="164"/>
      <c r="G452" s="743"/>
      <c r="H452" s="743"/>
      <c r="I452" s="743"/>
      <c r="J452" s="743"/>
      <c r="K452" s="743"/>
      <c r="L452" s="743"/>
      <c r="M452" s="743"/>
      <c r="N452" s="743"/>
      <c r="O452" s="743"/>
      <c r="P452" s="743"/>
      <c r="Q452" s="743"/>
      <c r="R452" s="743"/>
      <c r="S452" s="743"/>
      <c r="T452" s="743"/>
      <c r="U452" s="743"/>
      <c r="V452" s="743"/>
      <c r="W452" s="743"/>
      <c r="X452" s="743"/>
      <c r="Y452" s="743"/>
      <c r="Z452" s="743"/>
      <c r="AA452" s="743"/>
      <c r="AB452" s="743"/>
      <c r="AC452" s="743"/>
      <c r="AD452" s="743"/>
      <c r="AE452" s="743"/>
      <c r="AF452" s="743"/>
      <c r="AG452" s="743"/>
      <c r="AH452" s="743"/>
      <c r="AI452" s="743"/>
      <c r="AJ452" s="743"/>
      <c r="AK452" s="743"/>
      <c r="AL452" s="743"/>
      <c r="AM452" s="743"/>
      <c r="AN452" s="743"/>
      <c r="AO452" s="743"/>
      <c r="AP452" s="743"/>
      <c r="AQ452" s="743"/>
      <c r="AR452" s="743"/>
      <c r="AS452" s="743"/>
      <c r="AT452" s="743"/>
      <c r="AU452" s="743"/>
      <c r="AV452" s="743"/>
      <c r="AW452" s="743"/>
      <c r="AX452" s="743"/>
      <c r="AY452" s="743"/>
      <c r="AZ452" s="743"/>
      <c r="BA452" s="743"/>
      <c r="BB452" s="743"/>
      <c r="BC452" s="743"/>
      <c r="BD452" s="743"/>
      <c r="BE452" s="743"/>
      <c r="BF452" s="743"/>
      <c r="BG452" s="743"/>
      <c r="BH452" s="743"/>
    </row>
    <row r="453" spans="1:60" s="628" customFormat="1" ht="15" customHeight="1" x14ac:dyDescent="0.25">
      <c r="A453" s="59"/>
      <c r="B453" s="20"/>
      <c r="C453" s="64"/>
      <c r="D453" s="461"/>
      <c r="E453" s="916"/>
      <c r="F453" s="164"/>
      <c r="G453" s="743"/>
      <c r="H453" s="743"/>
      <c r="I453" s="743"/>
      <c r="J453" s="743"/>
      <c r="K453" s="743"/>
      <c r="L453" s="743"/>
      <c r="M453" s="743"/>
      <c r="N453" s="743"/>
      <c r="O453" s="743"/>
      <c r="P453" s="743"/>
      <c r="Q453" s="743"/>
      <c r="R453" s="743"/>
      <c r="S453" s="743"/>
      <c r="T453" s="743"/>
      <c r="U453" s="743"/>
      <c r="V453" s="743"/>
      <c r="W453" s="743"/>
      <c r="X453" s="743"/>
      <c r="Y453" s="743"/>
      <c r="Z453" s="743"/>
      <c r="AA453" s="743"/>
      <c r="AB453" s="743"/>
      <c r="AC453" s="743"/>
      <c r="AD453" s="743"/>
      <c r="AE453" s="743"/>
      <c r="AF453" s="743"/>
      <c r="AG453" s="743"/>
      <c r="AH453" s="743"/>
      <c r="AI453" s="743"/>
      <c r="AJ453" s="743"/>
      <c r="AK453" s="743"/>
      <c r="AL453" s="743"/>
      <c r="AM453" s="743"/>
      <c r="AN453" s="743"/>
      <c r="AO453" s="743"/>
      <c r="AP453" s="743"/>
      <c r="AQ453" s="743"/>
      <c r="AR453" s="743"/>
      <c r="AS453" s="743"/>
      <c r="AT453" s="743"/>
      <c r="AU453" s="743"/>
      <c r="AV453" s="743"/>
      <c r="AW453" s="743"/>
      <c r="AX453" s="743"/>
      <c r="AY453" s="743"/>
      <c r="AZ453" s="743"/>
      <c r="BA453" s="743"/>
      <c r="BB453" s="743"/>
      <c r="BC453" s="743"/>
      <c r="BD453" s="743"/>
      <c r="BE453" s="743"/>
      <c r="BF453" s="743"/>
      <c r="BG453" s="743"/>
      <c r="BH453" s="743"/>
    </row>
    <row r="454" spans="1:60" s="628" customFormat="1" ht="15" customHeight="1" x14ac:dyDescent="0.25">
      <c r="A454" s="59"/>
      <c r="B454" s="20"/>
      <c r="C454" s="64"/>
      <c r="D454" s="461"/>
      <c r="E454" s="916"/>
      <c r="F454" s="164"/>
      <c r="G454" s="743"/>
      <c r="H454" s="743"/>
      <c r="I454" s="743"/>
      <c r="J454" s="743"/>
      <c r="K454" s="743"/>
      <c r="L454" s="743"/>
      <c r="M454" s="743"/>
      <c r="N454" s="743"/>
      <c r="O454" s="743"/>
      <c r="P454" s="743"/>
      <c r="Q454" s="743"/>
      <c r="R454" s="743"/>
      <c r="S454" s="743"/>
      <c r="T454" s="743"/>
      <c r="U454" s="743"/>
      <c r="V454" s="743"/>
      <c r="W454" s="743"/>
      <c r="X454" s="743"/>
      <c r="Y454" s="743"/>
      <c r="Z454" s="743"/>
      <c r="AA454" s="743"/>
      <c r="AB454" s="743"/>
      <c r="AC454" s="743"/>
      <c r="AD454" s="743"/>
      <c r="AE454" s="743"/>
      <c r="AF454" s="743"/>
      <c r="AG454" s="743"/>
      <c r="AH454" s="743"/>
      <c r="AI454" s="743"/>
      <c r="AJ454" s="743"/>
      <c r="AK454" s="743"/>
      <c r="AL454" s="743"/>
      <c r="AM454" s="743"/>
      <c r="AN454" s="743"/>
      <c r="AO454" s="743"/>
      <c r="AP454" s="743"/>
      <c r="AQ454" s="743"/>
      <c r="AR454" s="743"/>
      <c r="AS454" s="743"/>
      <c r="AT454" s="743"/>
      <c r="AU454" s="743"/>
      <c r="AV454" s="743"/>
      <c r="AW454" s="743"/>
      <c r="AX454" s="743"/>
      <c r="AY454" s="743"/>
      <c r="AZ454" s="743"/>
      <c r="BA454" s="743"/>
      <c r="BB454" s="743"/>
      <c r="BC454" s="743"/>
      <c r="BD454" s="743"/>
      <c r="BE454" s="743"/>
      <c r="BF454" s="743"/>
      <c r="BG454" s="743"/>
      <c r="BH454" s="743"/>
    </row>
    <row r="455" spans="1:60" s="628" customFormat="1" ht="15" customHeight="1" x14ac:dyDescent="0.25">
      <c r="A455" s="59"/>
      <c r="B455" s="20"/>
      <c r="C455" s="64"/>
      <c r="D455" s="461"/>
      <c r="E455" s="916"/>
      <c r="F455" s="164"/>
      <c r="G455" s="743"/>
      <c r="H455" s="743"/>
      <c r="I455" s="743"/>
      <c r="J455" s="743"/>
      <c r="K455" s="743"/>
      <c r="L455" s="743"/>
      <c r="M455" s="743"/>
      <c r="N455" s="743"/>
      <c r="O455" s="743"/>
      <c r="P455" s="743"/>
      <c r="Q455" s="743"/>
      <c r="R455" s="743"/>
      <c r="S455" s="743"/>
      <c r="T455" s="743"/>
      <c r="U455" s="743"/>
      <c r="V455" s="743"/>
      <c r="W455" s="743"/>
      <c r="X455" s="743"/>
      <c r="Y455" s="743"/>
      <c r="Z455" s="743"/>
      <c r="AA455" s="743"/>
      <c r="AB455" s="743"/>
      <c r="AC455" s="743"/>
      <c r="AD455" s="743"/>
      <c r="AE455" s="743"/>
      <c r="AF455" s="743"/>
      <c r="AG455" s="743"/>
      <c r="AH455" s="743"/>
      <c r="AI455" s="743"/>
      <c r="AJ455" s="743"/>
      <c r="AK455" s="743"/>
      <c r="AL455" s="743"/>
      <c r="AM455" s="743"/>
      <c r="AN455" s="743"/>
      <c r="AO455" s="743"/>
      <c r="AP455" s="743"/>
      <c r="AQ455" s="743"/>
      <c r="AR455" s="743"/>
      <c r="AS455" s="743"/>
      <c r="AT455" s="743"/>
      <c r="AU455" s="743"/>
      <c r="AV455" s="743"/>
      <c r="AW455" s="743"/>
      <c r="AX455" s="743"/>
      <c r="AY455" s="743"/>
      <c r="AZ455" s="743"/>
      <c r="BA455" s="743"/>
      <c r="BB455" s="743"/>
      <c r="BC455" s="743"/>
      <c r="BD455" s="743"/>
      <c r="BE455" s="743"/>
      <c r="BF455" s="743"/>
      <c r="BG455" s="743"/>
      <c r="BH455" s="743"/>
    </row>
    <row r="456" spans="1:60" s="628" customFormat="1" ht="15" customHeight="1" x14ac:dyDescent="0.25">
      <c r="A456" s="59"/>
      <c r="B456" s="20"/>
      <c r="C456" s="64"/>
      <c r="D456" s="461"/>
      <c r="E456" s="916"/>
      <c r="F456" s="164"/>
      <c r="G456" s="743"/>
      <c r="H456" s="743"/>
      <c r="I456" s="743"/>
      <c r="J456" s="743"/>
      <c r="K456" s="743"/>
      <c r="L456" s="743"/>
      <c r="M456" s="743"/>
      <c r="N456" s="743"/>
      <c r="O456" s="743"/>
      <c r="P456" s="743"/>
      <c r="Q456" s="743"/>
      <c r="R456" s="743"/>
      <c r="S456" s="743"/>
      <c r="T456" s="743"/>
      <c r="U456" s="743"/>
      <c r="V456" s="743"/>
      <c r="W456" s="743"/>
      <c r="X456" s="743"/>
      <c r="Y456" s="743"/>
      <c r="Z456" s="743"/>
      <c r="AA456" s="743"/>
      <c r="AB456" s="743"/>
      <c r="AC456" s="743"/>
      <c r="AD456" s="743"/>
      <c r="AE456" s="743"/>
      <c r="AF456" s="743"/>
      <c r="AG456" s="743"/>
      <c r="AH456" s="743"/>
      <c r="AI456" s="743"/>
      <c r="AJ456" s="743"/>
      <c r="AK456" s="743"/>
      <c r="AL456" s="743"/>
      <c r="AM456" s="743"/>
      <c r="AN456" s="743"/>
      <c r="AO456" s="743"/>
      <c r="AP456" s="743"/>
      <c r="AQ456" s="743"/>
      <c r="AR456" s="743"/>
      <c r="AS456" s="743"/>
      <c r="AT456" s="743"/>
      <c r="AU456" s="743"/>
      <c r="AV456" s="743"/>
      <c r="AW456" s="743"/>
      <c r="AX456" s="743"/>
      <c r="AY456" s="743"/>
      <c r="AZ456" s="743"/>
      <c r="BA456" s="743"/>
      <c r="BB456" s="743"/>
      <c r="BC456" s="743"/>
      <c r="BD456" s="743"/>
      <c r="BE456" s="743"/>
      <c r="BF456" s="743"/>
      <c r="BG456" s="743"/>
      <c r="BH456" s="743"/>
    </row>
    <row r="457" spans="1:60" s="628" customFormat="1" ht="15" customHeight="1" x14ac:dyDescent="0.25">
      <c r="A457" s="59"/>
      <c r="B457" s="20"/>
      <c r="C457" s="64"/>
      <c r="D457" s="461"/>
      <c r="E457" s="916"/>
      <c r="F457" s="164"/>
      <c r="G457" s="743"/>
      <c r="H457" s="743"/>
      <c r="I457" s="743"/>
      <c r="J457" s="743"/>
      <c r="K457" s="743"/>
      <c r="L457" s="743"/>
      <c r="M457" s="743"/>
      <c r="N457" s="743"/>
      <c r="O457" s="743"/>
      <c r="P457" s="743"/>
      <c r="Q457" s="743"/>
      <c r="R457" s="743"/>
      <c r="S457" s="743"/>
      <c r="T457" s="743"/>
      <c r="U457" s="743"/>
      <c r="V457" s="743"/>
      <c r="W457" s="743"/>
      <c r="X457" s="743"/>
      <c r="Y457" s="743"/>
      <c r="Z457" s="743"/>
      <c r="AA457" s="743"/>
      <c r="AB457" s="743"/>
      <c r="AC457" s="743"/>
      <c r="AD457" s="743"/>
      <c r="AE457" s="743"/>
      <c r="AF457" s="743"/>
      <c r="AG457" s="743"/>
      <c r="AH457" s="743"/>
      <c r="AI457" s="743"/>
      <c r="AJ457" s="743"/>
      <c r="AK457" s="743"/>
      <c r="AL457" s="743"/>
      <c r="AM457" s="743"/>
      <c r="AN457" s="743"/>
      <c r="AO457" s="743"/>
      <c r="AP457" s="743"/>
      <c r="AQ457" s="743"/>
      <c r="AR457" s="743"/>
      <c r="AS457" s="743"/>
      <c r="AT457" s="743"/>
      <c r="AU457" s="743"/>
      <c r="AV457" s="743"/>
      <c r="AW457" s="743"/>
      <c r="AX457" s="743"/>
      <c r="AY457" s="743"/>
      <c r="AZ457" s="743"/>
      <c r="BA457" s="743"/>
      <c r="BB457" s="743"/>
      <c r="BC457" s="743"/>
      <c r="BD457" s="743"/>
      <c r="BE457" s="743"/>
      <c r="BF457" s="743"/>
      <c r="BG457" s="743"/>
      <c r="BH457" s="743"/>
    </row>
    <row r="458" spans="1:60" s="628" customFormat="1" ht="15" customHeight="1" x14ac:dyDescent="0.25">
      <c r="A458" s="59"/>
      <c r="B458" s="20"/>
      <c r="C458" s="64"/>
      <c r="D458" s="461"/>
      <c r="E458" s="916"/>
      <c r="F458" s="164"/>
      <c r="G458" s="743"/>
      <c r="H458" s="743"/>
      <c r="I458" s="743"/>
      <c r="J458" s="743"/>
      <c r="K458" s="743"/>
      <c r="L458" s="743"/>
      <c r="M458" s="743"/>
      <c r="N458" s="743"/>
      <c r="O458" s="743"/>
      <c r="P458" s="743"/>
      <c r="Q458" s="743"/>
      <c r="R458" s="743"/>
      <c r="S458" s="743"/>
      <c r="T458" s="743"/>
      <c r="U458" s="743"/>
      <c r="V458" s="743"/>
      <c r="W458" s="743"/>
      <c r="X458" s="743"/>
      <c r="Y458" s="743"/>
      <c r="Z458" s="743"/>
      <c r="AA458" s="743"/>
      <c r="AB458" s="743"/>
      <c r="AC458" s="743"/>
      <c r="AD458" s="743"/>
      <c r="AE458" s="743"/>
      <c r="AF458" s="743"/>
      <c r="AG458" s="743"/>
      <c r="AH458" s="743"/>
      <c r="AI458" s="743"/>
      <c r="AJ458" s="743"/>
      <c r="AK458" s="743"/>
      <c r="AL458" s="743"/>
      <c r="AM458" s="743"/>
      <c r="AN458" s="743"/>
      <c r="AO458" s="743"/>
      <c r="AP458" s="743"/>
      <c r="AQ458" s="743"/>
      <c r="AR458" s="743"/>
      <c r="AS458" s="743"/>
      <c r="AT458" s="743"/>
      <c r="AU458" s="743"/>
      <c r="AV458" s="743"/>
      <c r="AW458" s="743"/>
      <c r="AX458" s="743"/>
      <c r="AY458" s="743"/>
      <c r="AZ458" s="743"/>
      <c r="BA458" s="743"/>
      <c r="BB458" s="743"/>
      <c r="BC458" s="743"/>
      <c r="BD458" s="743"/>
      <c r="BE458" s="743"/>
      <c r="BF458" s="743"/>
      <c r="BG458" s="743"/>
      <c r="BH458" s="743"/>
    </row>
    <row r="459" spans="1:60" s="628" customFormat="1" ht="15" customHeight="1" x14ac:dyDescent="0.25">
      <c r="A459" s="59"/>
      <c r="B459" s="20"/>
      <c r="C459" s="64"/>
      <c r="D459" s="461"/>
      <c r="E459" s="916"/>
      <c r="F459" s="164"/>
      <c r="G459" s="743"/>
      <c r="H459" s="743"/>
      <c r="I459" s="743"/>
      <c r="J459" s="743"/>
      <c r="K459" s="743"/>
      <c r="L459" s="743"/>
      <c r="M459" s="743"/>
      <c r="N459" s="743"/>
      <c r="O459" s="743"/>
      <c r="P459" s="743"/>
      <c r="Q459" s="743"/>
      <c r="R459" s="743"/>
      <c r="S459" s="743"/>
      <c r="T459" s="743"/>
      <c r="U459" s="743"/>
      <c r="V459" s="743"/>
      <c r="W459" s="743"/>
      <c r="X459" s="743"/>
      <c r="Y459" s="743"/>
      <c r="Z459" s="743"/>
      <c r="AA459" s="743"/>
      <c r="AB459" s="743"/>
      <c r="AC459" s="743"/>
      <c r="AD459" s="743"/>
      <c r="AE459" s="743"/>
      <c r="AF459" s="743"/>
      <c r="AG459" s="743"/>
      <c r="AH459" s="743"/>
      <c r="AI459" s="743"/>
      <c r="AJ459" s="743"/>
      <c r="AK459" s="743"/>
      <c r="AL459" s="743"/>
      <c r="AM459" s="743"/>
      <c r="AN459" s="743"/>
      <c r="AO459" s="743"/>
      <c r="AP459" s="743"/>
      <c r="AQ459" s="743"/>
      <c r="AR459" s="743"/>
      <c r="AS459" s="743"/>
      <c r="AT459" s="743"/>
      <c r="AU459" s="743"/>
      <c r="AV459" s="743"/>
      <c r="AW459" s="743"/>
      <c r="AX459" s="743"/>
      <c r="AY459" s="743"/>
      <c r="AZ459" s="743"/>
      <c r="BA459" s="743"/>
      <c r="BB459" s="743"/>
      <c r="BC459" s="743"/>
      <c r="BD459" s="743"/>
      <c r="BE459" s="743"/>
      <c r="BF459" s="743"/>
      <c r="BG459" s="743"/>
      <c r="BH459" s="743"/>
    </row>
    <row r="460" spans="1:60" s="628" customFormat="1" ht="15" customHeight="1" x14ac:dyDescent="0.25">
      <c r="A460" s="59"/>
      <c r="B460" s="20"/>
      <c r="C460" s="64"/>
      <c r="D460" s="461"/>
      <c r="E460" s="916"/>
      <c r="F460" s="164"/>
      <c r="G460" s="743"/>
      <c r="H460" s="743"/>
      <c r="I460" s="743"/>
      <c r="J460" s="743"/>
      <c r="K460" s="743"/>
      <c r="L460" s="743"/>
      <c r="M460" s="743"/>
      <c r="N460" s="743"/>
      <c r="O460" s="743"/>
      <c r="P460" s="743"/>
      <c r="Q460" s="743"/>
      <c r="R460" s="743"/>
      <c r="S460" s="743"/>
      <c r="T460" s="743"/>
      <c r="U460" s="743"/>
      <c r="V460" s="743"/>
      <c r="W460" s="743"/>
      <c r="X460" s="743"/>
      <c r="Y460" s="743"/>
      <c r="Z460" s="743"/>
      <c r="AA460" s="743"/>
      <c r="AB460" s="743"/>
      <c r="AC460" s="743"/>
      <c r="AD460" s="743"/>
      <c r="AE460" s="743"/>
      <c r="AF460" s="743"/>
      <c r="AG460" s="743"/>
      <c r="AH460" s="743"/>
      <c r="AI460" s="743"/>
      <c r="AJ460" s="743"/>
      <c r="AK460" s="743"/>
      <c r="AL460" s="743"/>
      <c r="AM460" s="743"/>
      <c r="AN460" s="743"/>
      <c r="AO460" s="743"/>
      <c r="AP460" s="743"/>
      <c r="AQ460" s="743"/>
      <c r="AR460" s="743"/>
      <c r="AS460" s="743"/>
      <c r="AT460" s="743"/>
      <c r="AU460" s="743"/>
      <c r="AV460" s="743"/>
      <c r="AW460" s="743"/>
      <c r="AX460" s="743"/>
      <c r="AY460" s="743"/>
      <c r="AZ460" s="743"/>
      <c r="BA460" s="743"/>
      <c r="BB460" s="743"/>
      <c r="BC460" s="743"/>
      <c r="BD460" s="743"/>
      <c r="BE460" s="743"/>
      <c r="BF460" s="743"/>
      <c r="BG460" s="743"/>
      <c r="BH460" s="743"/>
    </row>
    <row r="461" spans="1:60" s="628" customFormat="1" ht="15" customHeight="1" x14ac:dyDescent="0.25">
      <c r="A461" s="59"/>
      <c r="B461" s="20"/>
      <c r="C461" s="64"/>
      <c r="D461" s="461"/>
      <c r="E461" s="916"/>
      <c r="F461" s="164"/>
      <c r="G461" s="743"/>
      <c r="H461" s="743"/>
      <c r="I461" s="743"/>
      <c r="J461" s="743"/>
      <c r="K461" s="743"/>
      <c r="L461" s="743"/>
      <c r="M461" s="743"/>
      <c r="N461" s="743"/>
      <c r="O461" s="743"/>
      <c r="P461" s="743"/>
      <c r="Q461" s="743"/>
      <c r="R461" s="743"/>
      <c r="S461" s="743"/>
      <c r="T461" s="743"/>
      <c r="U461" s="743"/>
      <c r="V461" s="743"/>
      <c r="W461" s="743"/>
      <c r="X461" s="743"/>
      <c r="Y461" s="743"/>
      <c r="Z461" s="743"/>
      <c r="AA461" s="743"/>
      <c r="AB461" s="743"/>
      <c r="AC461" s="743"/>
      <c r="AD461" s="743"/>
      <c r="AE461" s="743"/>
      <c r="AF461" s="743"/>
      <c r="AG461" s="743"/>
      <c r="AH461" s="743"/>
      <c r="AI461" s="743"/>
      <c r="AJ461" s="743"/>
      <c r="AK461" s="743"/>
      <c r="AL461" s="743"/>
      <c r="AM461" s="743"/>
      <c r="AN461" s="743"/>
      <c r="AO461" s="743"/>
      <c r="AP461" s="743"/>
      <c r="AQ461" s="743"/>
      <c r="AR461" s="743"/>
      <c r="AS461" s="743"/>
      <c r="AT461" s="743"/>
      <c r="AU461" s="743"/>
      <c r="AV461" s="743"/>
      <c r="AW461" s="743"/>
      <c r="AX461" s="743"/>
      <c r="AY461" s="743"/>
      <c r="AZ461" s="743"/>
      <c r="BA461" s="743"/>
      <c r="BB461" s="743"/>
      <c r="BC461" s="743"/>
      <c r="BD461" s="743"/>
      <c r="BE461" s="743"/>
      <c r="BF461" s="743"/>
      <c r="BG461" s="743"/>
      <c r="BH461" s="743"/>
    </row>
    <row r="462" spans="1:60" s="628" customFormat="1" ht="15" customHeight="1" x14ac:dyDescent="0.25">
      <c r="A462" s="59"/>
      <c r="B462" s="20"/>
      <c r="C462" s="64"/>
      <c r="D462" s="461"/>
      <c r="E462" s="916"/>
      <c r="F462" s="164"/>
      <c r="G462" s="743"/>
      <c r="H462" s="743"/>
      <c r="I462" s="743"/>
      <c r="J462" s="743"/>
      <c r="K462" s="743"/>
      <c r="L462" s="743"/>
      <c r="M462" s="743"/>
      <c r="N462" s="743"/>
      <c r="O462" s="743"/>
      <c r="P462" s="743"/>
      <c r="Q462" s="743"/>
      <c r="R462" s="743"/>
      <c r="S462" s="743"/>
      <c r="T462" s="743"/>
      <c r="U462" s="743"/>
      <c r="V462" s="743"/>
      <c r="W462" s="743"/>
      <c r="X462" s="743"/>
      <c r="Y462" s="743"/>
      <c r="Z462" s="743"/>
      <c r="AA462" s="743"/>
      <c r="AB462" s="743"/>
      <c r="AC462" s="743"/>
      <c r="AD462" s="743"/>
      <c r="AE462" s="743"/>
      <c r="AF462" s="743"/>
      <c r="AG462" s="743"/>
      <c r="AH462" s="743"/>
      <c r="AI462" s="743"/>
      <c r="AJ462" s="743"/>
      <c r="AK462" s="743"/>
      <c r="AL462" s="743"/>
      <c r="AM462" s="743"/>
      <c r="AN462" s="743"/>
      <c r="AO462" s="743"/>
      <c r="AP462" s="743"/>
      <c r="AQ462" s="743"/>
      <c r="AR462" s="743"/>
      <c r="AS462" s="743"/>
      <c r="AT462" s="743"/>
      <c r="AU462" s="743"/>
      <c r="AV462" s="743"/>
      <c r="AW462" s="743"/>
      <c r="AX462" s="743"/>
      <c r="AY462" s="743"/>
      <c r="AZ462" s="743"/>
      <c r="BA462" s="743"/>
      <c r="BB462" s="743"/>
      <c r="BC462" s="743"/>
      <c r="BD462" s="743"/>
      <c r="BE462" s="743"/>
      <c r="BF462" s="743"/>
      <c r="BG462" s="743"/>
      <c r="BH462" s="743"/>
    </row>
    <row r="463" spans="1:60" s="628" customFormat="1" ht="15" customHeight="1" x14ac:dyDescent="0.25">
      <c r="A463" s="59"/>
      <c r="B463" s="20"/>
      <c r="C463" s="64"/>
      <c r="D463" s="461"/>
      <c r="E463" s="916"/>
      <c r="F463" s="164"/>
      <c r="G463" s="743"/>
      <c r="H463" s="743"/>
      <c r="I463" s="743"/>
      <c r="J463" s="743"/>
      <c r="K463" s="743"/>
      <c r="L463" s="743"/>
      <c r="M463" s="743"/>
      <c r="N463" s="743"/>
      <c r="O463" s="743"/>
      <c r="P463" s="743"/>
      <c r="Q463" s="743"/>
      <c r="R463" s="743"/>
      <c r="S463" s="743"/>
      <c r="T463" s="743"/>
      <c r="U463" s="743"/>
      <c r="V463" s="743"/>
      <c r="W463" s="743"/>
      <c r="X463" s="743"/>
      <c r="Y463" s="743"/>
      <c r="Z463" s="743"/>
      <c r="AA463" s="743"/>
      <c r="AB463" s="743"/>
      <c r="AC463" s="743"/>
      <c r="AD463" s="743"/>
      <c r="AE463" s="743"/>
      <c r="AF463" s="743"/>
      <c r="AG463" s="743"/>
      <c r="AH463" s="743"/>
      <c r="AI463" s="743"/>
      <c r="AJ463" s="743"/>
      <c r="AK463" s="743"/>
      <c r="AL463" s="743"/>
      <c r="AM463" s="743"/>
      <c r="AN463" s="743"/>
      <c r="AO463" s="743"/>
      <c r="AP463" s="743"/>
      <c r="AQ463" s="743"/>
      <c r="AR463" s="743"/>
      <c r="AS463" s="743"/>
      <c r="AT463" s="743"/>
      <c r="AU463" s="743"/>
      <c r="AV463" s="743"/>
      <c r="AW463" s="743"/>
      <c r="AX463" s="743"/>
      <c r="AY463" s="743"/>
      <c r="AZ463" s="743"/>
      <c r="BA463" s="743"/>
      <c r="BB463" s="743"/>
      <c r="BC463" s="743"/>
      <c r="BD463" s="743"/>
      <c r="BE463" s="743"/>
      <c r="BF463" s="743"/>
      <c r="BG463" s="743"/>
      <c r="BH463" s="743"/>
    </row>
    <row r="464" spans="1:60" s="628" customFormat="1" ht="15" customHeight="1" x14ac:dyDescent="0.25">
      <c r="A464" s="59"/>
      <c r="B464" s="20"/>
      <c r="C464" s="64"/>
      <c r="D464" s="461"/>
      <c r="E464" s="916"/>
      <c r="F464" s="164"/>
      <c r="G464" s="743"/>
      <c r="H464" s="743"/>
      <c r="I464" s="743"/>
      <c r="J464" s="743"/>
      <c r="K464" s="743"/>
      <c r="L464" s="743"/>
      <c r="M464" s="743"/>
      <c r="N464" s="743"/>
      <c r="O464" s="743"/>
      <c r="P464" s="743"/>
      <c r="Q464" s="743"/>
      <c r="R464" s="743"/>
      <c r="S464" s="743"/>
      <c r="T464" s="743"/>
      <c r="U464" s="743"/>
      <c r="V464" s="743"/>
      <c r="W464" s="743"/>
      <c r="X464" s="743"/>
      <c r="Y464" s="743"/>
      <c r="Z464" s="743"/>
      <c r="AA464" s="743"/>
      <c r="AB464" s="743"/>
      <c r="AC464" s="743"/>
      <c r="AD464" s="743"/>
      <c r="AE464" s="743"/>
      <c r="AF464" s="743"/>
      <c r="AG464" s="743"/>
      <c r="AH464" s="743"/>
      <c r="AI464" s="743"/>
      <c r="AJ464" s="743"/>
      <c r="AK464" s="743"/>
      <c r="AL464" s="743"/>
      <c r="AM464" s="743"/>
      <c r="AN464" s="743"/>
      <c r="AO464" s="743"/>
      <c r="AP464" s="743"/>
      <c r="AQ464" s="743"/>
      <c r="AR464" s="743"/>
      <c r="AS464" s="743"/>
      <c r="AT464" s="743"/>
      <c r="AU464" s="743"/>
      <c r="AV464" s="743"/>
      <c r="AW464" s="743"/>
      <c r="AX464" s="743"/>
      <c r="AY464" s="743"/>
      <c r="AZ464" s="743"/>
      <c r="BA464" s="743"/>
      <c r="BB464" s="743"/>
      <c r="BC464" s="743"/>
      <c r="BD464" s="743"/>
      <c r="BE464" s="743"/>
      <c r="BF464" s="743"/>
      <c r="BG464" s="743"/>
      <c r="BH464" s="743"/>
    </row>
    <row r="465" spans="1:60" s="628" customFormat="1" ht="15" customHeight="1" x14ac:dyDescent="0.25">
      <c r="A465" s="59"/>
      <c r="B465" s="20"/>
      <c r="C465" s="64"/>
      <c r="D465" s="461"/>
      <c r="E465" s="916"/>
      <c r="F465" s="164"/>
      <c r="G465" s="743"/>
      <c r="H465" s="743"/>
      <c r="I465" s="743"/>
      <c r="J465" s="743"/>
      <c r="K465" s="743"/>
      <c r="L465" s="743"/>
      <c r="M465" s="743"/>
      <c r="N465" s="743"/>
      <c r="O465" s="743"/>
      <c r="P465" s="743"/>
      <c r="Q465" s="743"/>
      <c r="R465" s="743"/>
      <c r="S465" s="743"/>
      <c r="T465" s="743"/>
      <c r="U465" s="743"/>
      <c r="V465" s="743"/>
      <c r="W465" s="743"/>
      <c r="X465" s="743"/>
      <c r="Y465" s="743"/>
      <c r="Z465" s="743"/>
      <c r="AA465" s="743"/>
      <c r="AB465" s="743"/>
      <c r="AC465" s="743"/>
      <c r="AD465" s="743"/>
      <c r="AE465" s="743"/>
      <c r="AF465" s="743"/>
      <c r="AG465" s="743"/>
      <c r="AH465" s="743"/>
      <c r="AI465" s="743"/>
      <c r="AJ465" s="743"/>
      <c r="AK465" s="743"/>
      <c r="AL465" s="743"/>
      <c r="AM465" s="743"/>
      <c r="AN465" s="743"/>
      <c r="AO465" s="743"/>
      <c r="AP465" s="743"/>
      <c r="AQ465" s="743"/>
      <c r="AR465" s="743"/>
      <c r="AS465" s="743"/>
      <c r="AT465" s="743"/>
      <c r="AU465" s="743"/>
      <c r="AV465" s="743"/>
      <c r="AW465" s="743"/>
      <c r="AX465" s="743"/>
      <c r="AY465" s="743"/>
      <c r="AZ465" s="743"/>
      <c r="BA465" s="743"/>
      <c r="BB465" s="743"/>
      <c r="BC465" s="743"/>
      <c r="BD465" s="743"/>
      <c r="BE465" s="743"/>
      <c r="BF465" s="743"/>
      <c r="BG465" s="743"/>
      <c r="BH465" s="743"/>
    </row>
    <row r="466" spans="1:60" s="628" customFormat="1" ht="15" customHeight="1" x14ac:dyDescent="0.25">
      <c r="A466" s="59"/>
      <c r="B466" s="20"/>
      <c r="C466" s="64"/>
      <c r="D466" s="461"/>
      <c r="E466" s="916"/>
      <c r="F466" s="164"/>
      <c r="G466" s="743"/>
      <c r="H466" s="743"/>
      <c r="I466" s="743"/>
      <c r="J466" s="743"/>
      <c r="K466" s="743"/>
      <c r="L466" s="743"/>
      <c r="M466" s="743"/>
      <c r="N466" s="743"/>
      <c r="O466" s="743"/>
      <c r="P466" s="743"/>
      <c r="Q466" s="743"/>
      <c r="R466" s="743"/>
      <c r="S466" s="743"/>
      <c r="T466" s="743"/>
      <c r="U466" s="743"/>
      <c r="V466" s="743"/>
      <c r="W466" s="743"/>
      <c r="X466" s="743"/>
      <c r="Y466" s="743"/>
      <c r="Z466" s="743"/>
      <c r="AA466" s="743"/>
      <c r="AB466" s="743"/>
      <c r="AC466" s="743"/>
      <c r="AD466" s="743"/>
      <c r="AE466" s="743"/>
      <c r="AF466" s="743"/>
      <c r="AG466" s="743"/>
      <c r="AH466" s="743"/>
      <c r="AI466" s="743"/>
      <c r="AJ466" s="743"/>
      <c r="AK466" s="743"/>
      <c r="AL466" s="743"/>
      <c r="AM466" s="743"/>
      <c r="AN466" s="743"/>
      <c r="AO466" s="743"/>
      <c r="AP466" s="743"/>
      <c r="AQ466" s="743"/>
      <c r="AR466" s="743"/>
      <c r="AS466" s="743"/>
      <c r="AT466" s="743"/>
      <c r="AU466" s="743"/>
      <c r="AV466" s="743"/>
      <c r="AW466" s="743"/>
      <c r="AX466" s="743"/>
      <c r="AY466" s="743"/>
      <c r="AZ466" s="743"/>
      <c r="BA466" s="743"/>
      <c r="BB466" s="743"/>
      <c r="BC466" s="743"/>
      <c r="BD466" s="743"/>
      <c r="BE466" s="743"/>
      <c r="BF466" s="743"/>
      <c r="BG466" s="743"/>
      <c r="BH466" s="743"/>
    </row>
    <row r="467" spans="1:60" s="628" customFormat="1" ht="15" customHeight="1" x14ac:dyDescent="0.25">
      <c r="A467" s="59"/>
      <c r="B467" s="20"/>
      <c r="C467" s="64"/>
      <c r="D467" s="461"/>
      <c r="E467" s="916"/>
      <c r="F467" s="164"/>
      <c r="G467" s="743"/>
      <c r="H467" s="743"/>
      <c r="I467" s="743"/>
      <c r="J467" s="743"/>
      <c r="K467" s="743"/>
      <c r="L467" s="743"/>
      <c r="M467" s="743"/>
      <c r="N467" s="743"/>
      <c r="O467" s="743"/>
      <c r="P467" s="743"/>
      <c r="Q467" s="743"/>
      <c r="R467" s="743"/>
      <c r="S467" s="743"/>
      <c r="T467" s="743"/>
      <c r="U467" s="743"/>
      <c r="V467" s="743"/>
      <c r="W467" s="743"/>
      <c r="X467" s="743"/>
      <c r="Y467" s="743"/>
      <c r="Z467" s="743"/>
      <c r="AA467" s="743"/>
      <c r="AB467" s="743"/>
      <c r="AC467" s="743"/>
      <c r="AD467" s="743"/>
      <c r="AE467" s="743"/>
      <c r="AF467" s="743"/>
      <c r="AG467" s="743"/>
      <c r="AH467" s="743"/>
      <c r="AI467" s="743"/>
      <c r="AJ467" s="743"/>
      <c r="AK467" s="743"/>
      <c r="AL467" s="743"/>
      <c r="AM467" s="743"/>
      <c r="AN467" s="743"/>
      <c r="AO467" s="743"/>
      <c r="AP467" s="743"/>
      <c r="AQ467" s="743"/>
      <c r="AR467" s="743"/>
      <c r="AS467" s="743"/>
      <c r="AT467" s="743"/>
      <c r="AU467" s="743"/>
      <c r="AV467" s="743"/>
      <c r="AW467" s="743"/>
      <c r="AX467" s="743"/>
      <c r="AY467" s="743"/>
      <c r="AZ467" s="743"/>
      <c r="BA467" s="743"/>
      <c r="BB467" s="743"/>
      <c r="BC467" s="743"/>
      <c r="BD467" s="743"/>
      <c r="BE467" s="743"/>
      <c r="BF467" s="743"/>
      <c r="BG467" s="743"/>
      <c r="BH467" s="743"/>
    </row>
    <row r="468" spans="1:60" s="628" customFormat="1" ht="15" customHeight="1" x14ac:dyDescent="0.25">
      <c r="A468" s="59"/>
      <c r="B468" s="20"/>
      <c r="C468" s="64"/>
      <c r="D468" s="461"/>
      <c r="E468" s="916"/>
      <c r="F468" s="164"/>
      <c r="G468" s="743"/>
      <c r="H468" s="743"/>
      <c r="I468" s="743"/>
      <c r="J468" s="743"/>
      <c r="K468" s="743"/>
      <c r="L468" s="743"/>
      <c r="M468" s="743"/>
      <c r="N468" s="743"/>
      <c r="O468" s="743"/>
      <c r="P468" s="743"/>
      <c r="Q468" s="743"/>
      <c r="R468" s="743"/>
      <c r="S468" s="743"/>
      <c r="T468" s="743"/>
      <c r="U468" s="743"/>
      <c r="V468" s="743"/>
      <c r="W468" s="743"/>
      <c r="X468" s="743"/>
      <c r="Y468" s="743"/>
      <c r="Z468" s="743"/>
      <c r="AA468" s="743"/>
      <c r="AB468" s="743"/>
      <c r="AC468" s="743"/>
      <c r="AD468" s="743"/>
      <c r="AE468" s="743"/>
      <c r="AF468" s="743"/>
      <c r="AG468" s="743"/>
      <c r="AH468" s="743"/>
      <c r="AI468" s="743"/>
      <c r="AJ468" s="743"/>
      <c r="AK468" s="743"/>
      <c r="AL468" s="743"/>
      <c r="AM468" s="743"/>
      <c r="AN468" s="743"/>
      <c r="AO468" s="743"/>
      <c r="AP468" s="743"/>
      <c r="AQ468" s="743"/>
      <c r="AR468" s="743"/>
      <c r="AS468" s="743"/>
      <c r="AT468" s="743"/>
      <c r="AU468" s="743"/>
      <c r="AV468" s="743"/>
      <c r="AW468" s="743"/>
      <c r="AX468" s="743"/>
      <c r="AY468" s="743"/>
      <c r="AZ468" s="743"/>
      <c r="BA468" s="743"/>
      <c r="BB468" s="743"/>
      <c r="BC468" s="743"/>
      <c r="BD468" s="743"/>
      <c r="BE468" s="743"/>
      <c r="BF468" s="743"/>
      <c r="BG468" s="743"/>
      <c r="BH468" s="743"/>
    </row>
    <row r="469" spans="1:60" s="628" customFormat="1" ht="15" customHeight="1" x14ac:dyDescent="0.25">
      <c r="A469" s="59"/>
      <c r="B469" s="20"/>
      <c r="C469" s="64"/>
      <c r="D469" s="461"/>
      <c r="E469" s="916"/>
      <c r="F469" s="164"/>
      <c r="G469" s="743"/>
      <c r="H469" s="743"/>
      <c r="I469" s="743"/>
      <c r="J469" s="743"/>
      <c r="K469" s="743"/>
      <c r="L469" s="743"/>
      <c r="M469" s="743"/>
      <c r="N469" s="743"/>
      <c r="O469" s="743"/>
      <c r="P469" s="743"/>
      <c r="Q469" s="743"/>
      <c r="R469" s="743"/>
      <c r="S469" s="743"/>
      <c r="T469" s="743"/>
      <c r="U469" s="743"/>
      <c r="V469" s="743"/>
      <c r="W469" s="743"/>
      <c r="X469" s="743"/>
      <c r="Y469" s="743"/>
      <c r="Z469" s="743"/>
      <c r="AA469" s="743"/>
      <c r="AB469" s="743"/>
      <c r="AC469" s="743"/>
      <c r="AD469" s="743"/>
      <c r="AE469" s="743"/>
      <c r="AF469" s="743"/>
      <c r="AG469" s="743"/>
      <c r="AH469" s="743"/>
      <c r="AI469" s="743"/>
      <c r="AJ469" s="743"/>
      <c r="AK469" s="743"/>
      <c r="AL469" s="743"/>
      <c r="AM469" s="743"/>
      <c r="AN469" s="743"/>
      <c r="AO469" s="743"/>
      <c r="AP469" s="743"/>
      <c r="AQ469" s="743"/>
      <c r="AR469" s="743"/>
      <c r="AS469" s="743"/>
      <c r="AT469" s="743"/>
      <c r="AU469" s="743"/>
      <c r="AV469" s="743"/>
      <c r="AW469" s="743"/>
      <c r="AX469" s="743"/>
      <c r="AY469" s="743"/>
      <c r="AZ469" s="743"/>
      <c r="BA469" s="743"/>
      <c r="BB469" s="743"/>
      <c r="BC469" s="743"/>
      <c r="BD469" s="743"/>
      <c r="BE469" s="743"/>
      <c r="BF469" s="743"/>
      <c r="BG469" s="743"/>
      <c r="BH469" s="743"/>
    </row>
    <row r="470" spans="1:60" s="628" customFormat="1" ht="15" customHeight="1" x14ac:dyDescent="0.25">
      <c r="A470" s="59"/>
      <c r="B470" s="20"/>
      <c r="C470" s="64"/>
      <c r="D470" s="461"/>
      <c r="E470" s="916"/>
      <c r="F470" s="164"/>
      <c r="G470" s="743"/>
      <c r="H470" s="743"/>
      <c r="I470" s="743"/>
      <c r="J470" s="743"/>
      <c r="K470" s="743"/>
      <c r="L470" s="743"/>
      <c r="M470" s="743"/>
      <c r="N470" s="743"/>
      <c r="O470" s="743"/>
      <c r="P470" s="743"/>
      <c r="Q470" s="743"/>
      <c r="R470" s="743"/>
      <c r="S470" s="743"/>
      <c r="T470" s="743"/>
      <c r="U470" s="743"/>
      <c r="V470" s="743"/>
      <c r="W470" s="743"/>
      <c r="X470" s="743"/>
      <c r="Y470" s="743"/>
      <c r="Z470" s="743"/>
      <c r="AA470" s="743"/>
      <c r="AB470" s="743"/>
      <c r="AC470" s="743"/>
      <c r="AD470" s="743"/>
      <c r="AE470" s="743"/>
      <c r="AF470" s="743"/>
      <c r="AG470" s="743"/>
      <c r="AH470" s="743"/>
      <c r="AI470" s="743"/>
      <c r="AJ470" s="743"/>
      <c r="AK470" s="743"/>
      <c r="AL470" s="743"/>
      <c r="AM470" s="743"/>
      <c r="AN470" s="743"/>
      <c r="AO470" s="743"/>
      <c r="AP470" s="743"/>
      <c r="AQ470" s="743"/>
      <c r="AR470" s="743"/>
      <c r="AS470" s="743"/>
      <c r="AT470" s="743"/>
      <c r="AU470" s="743"/>
      <c r="AV470" s="743"/>
      <c r="AW470" s="743"/>
      <c r="AX470" s="743"/>
      <c r="AY470" s="743"/>
      <c r="AZ470" s="743"/>
      <c r="BA470" s="743"/>
      <c r="BB470" s="743"/>
      <c r="BC470" s="743"/>
      <c r="BD470" s="743"/>
      <c r="BE470" s="743"/>
      <c r="BF470" s="743"/>
      <c r="BG470" s="743"/>
      <c r="BH470" s="743"/>
    </row>
    <row r="471" spans="1:60" s="628" customFormat="1" ht="15" customHeight="1" x14ac:dyDescent="0.25">
      <c r="A471" s="59"/>
      <c r="B471" s="20"/>
      <c r="C471" s="64"/>
      <c r="D471" s="461"/>
      <c r="E471" s="916"/>
      <c r="F471" s="164"/>
      <c r="G471" s="743"/>
      <c r="H471" s="743"/>
      <c r="I471" s="743"/>
      <c r="J471" s="743"/>
      <c r="K471" s="743"/>
      <c r="L471" s="743"/>
      <c r="M471" s="743"/>
      <c r="N471" s="743"/>
      <c r="O471" s="743"/>
      <c r="P471" s="743"/>
      <c r="Q471" s="743"/>
      <c r="R471" s="743"/>
      <c r="S471" s="743"/>
      <c r="T471" s="743"/>
      <c r="U471" s="743"/>
      <c r="V471" s="743"/>
      <c r="W471" s="743"/>
      <c r="X471" s="743"/>
      <c r="Y471" s="743"/>
      <c r="Z471" s="743"/>
      <c r="AA471" s="743"/>
      <c r="AB471" s="743"/>
      <c r="AC471" s="743"/>
      <c r="AD471" s="743"/>
      <c r="AE471" s="743"/>
      <c r="AF471" s="743"/>
      <c r="AG471" s="743"/>
      <c r="AH471" s="743"/>
      <c r="AI471" s="743"/>
      <c r="AJ471" s="743"/>
      <c r="AK471" s="743"/>
      <c r="AL471" s="743"/>
      <c r="AM471" s="743"/>
      <c r="AN471" s="743"/>
      <c r="AO471" s="743"/>
      <c r="AP471" s="743"/>
      <c r="AQ471" s="743"/>
      <c r="AR471" s="743"/>
      <c r="AS471" s="743"/>
      <c r="AT471" s="743"/>
      <c r="AU471" s="743"/>
      <c r="AV471" s="743"/>
      <c r="AW471" s="743"/>
      <c r="AX471" s="743"/>
      <c r="AY471" s="743"/>
      <c r="AZ471" s="743"/>
      <c r="BA471" s="743"/>
      <c r="BB471" s="743"/>
      <c r="BC471" s="743"/>
      <c r="BD471" s="743"/>
      <c r="BE471" s="743"/>
      <c r="BF471" s="743"/>
      <c r="BG471" s="743"/>
      <c r="BH471" s="743"/>
    </row>
    <row r="472" spans="1:60" s="628" customFormat="1" ht="15" customHeight="1" x14ac:dyDescent="0.25">
      <c r="A472" s="59"/>
      <c r="B472" s="20"/>
      <c r="C472" s="64"/>
      <c r="D472" s="461"/>
      <c r="E472" s="916"/>
      <c r="F472" s="164"/>
      <c r="G472" s="743"/>
      <c r="H472" s="743"/>
      <c r="I472" s="743"/>
      <c r="J472" s="743"/>
      <c r="K472" s="743"/>
      <c r="L472" s="743"/>
      <c r="M472" s="743"/>
      <c r="N472" s="743"/>
      <c r="O472" s="743"/>
      <c r="P472" s="743"/>
      <c r="Q472" s="743"/>
      <c r="R472" s="743"/>
      <c r="S472" s="743"/>
      <c r="T472" s="743"/>
      <c r="U472" s="743"/>
      <c r="V472" s="743"/>
      <c r="W472" s="743"/>
      <c r="X472" s="743"/>
      <c r="Y472" s="743"/>
      <c r="Z472" s="743"/>
      <c r="AA472" s="743"/>
      <c r="AB472" s="743"/>
      <c r="AC472" s="743"/>
      <c r="AD472" s="743"/>
      <c r="AE472" s="743"/>
      <c r="AF472" s="743"/>
      <c r="AG472" s="743"/>
      <c r="AH472" s="743"/>
      <c r="AI472" s="743"/>
      <c r="AJ472" s="743"/>
      <c r="AK472" s="743"/>
      <c r="AL472" s="743"/>
      <c r="AM472" s="743"/>
      <c r="AN472" s="743"/>
      <c r="AO472" s="743"/>
      <c r="AP472" s="743"/>
      <c r="AQ472" s="743"/>
      <c r="AR472" s="743"/>
      <c r="AS472" s="743"/>
      <c r="AT472" s="743"/>
      <c r="AU472" s="743"/>
      <c r="AV472" s="743"/>
      <c r="AW472" s="743"/>
      <c r="AX472" s="743"/>
      <c r="AY472" s="743"/>
      <c r="AZ472" s="743"/>
      <c r="BA472" s="743"/>
      <c r="BB472" s="743"/>
      <c r="BC472" s="743"/>
      <c r="BD472" s="743"/>
      <c r="BE472" s="743"/>
      <c r="BF472" s="743"/>
      <c r="BG472" s="743"/>
      <c r="BH472" s="743"/>
    </row>
    <row r="473" spans="1:60" s="628" customFormat="1" ht="15" customHeight="1" x14ac:dyDescent="0.25">
      <c r="A473" s="59"/>
      <c r="B473" s="20"/>
      <c r="C473" s="64"/>
      <c r="D473" s="461"/>
      <c r="E473" s="916"/>
      <c r="F473" s="164"/>
      <c r="G473" s="743"/>
      <c r="H473" s="743"/>
      <c r="I473" s="743"/>
      <c r="J473" s="743"/>
      <c r="K473" s="743"/>
      <c r="L473" s="743"/>
      <c r="M473" s="743"/>
      <c r="N473" s="743"/>
      <c r="O473" s="743"/>
      <c r="P473" s="743"/>
      <c r="Q473" s="743"/>
      <c r="R473" s="743"/>
      <c r="S473" s="743"/>
      <c r="T473" s="743"/>
      <c r="U473" s="743"/>
      <c r="V473" s="743"/>
      <c r="W473" s="743"/>
      <c r="X473" s="743"/>
      <c r="Y473" s="743"/>
      <c r="Z473" s="743"/>
      <c r="AA473" s="743"/>
      <c r="AB473" s="743"/>
      <c r="AC473" s="743"/>
      <c r="AD473" s="743"/>
      <c r="AE473" s="743"/>
      <c r="AF473" s="743"/>
      <c r="AG473" s="743"/>
      <c r="AH473" s="743"/>
      <c r="AI473" s="743"/>
      <c r="AJ473" s="743"/>
      <c r="AK473" s="743"/>
      <c r="AL473" s="743"/>
      <c r="AM473" s="743"/>
      <c r="AN473" s="743"/>
      <c r="AO473" s="743"/>
      <c r="AP473" s="743"/>
      <c r="AQ473" s="743"/>
      <c r="AR473" s="743"/>
      <c r="AS473" s="743"/>
      <c r="AT473" s="743"/>
      <c r="AU473" s="743"/>
      <c r="AV473" s="743"/>
      <c r="AW473" s="743"/>
      <c r="AX473" s="743"/>
      <c r="AY473" s="743"/>
      <c r="AZ473" s="743"/>
      <c r="BA473" s="743"/>
      <c r="BB473" s="743"/>
      <c r="BC473" s="743"/>
      <c r="BD473" s="743"/>
      <c r="BE473" s="743"/>
      <c r="BF473" s="743"/>
      <c r="BG473" s="743"/>
      <c r="BH473" s="743"/>
    </row>
    <row r="474" spans="1:60" s="628" customFormat="1" ht="15" customHeight="1" x14ac:dyDescent="0.25">
      <c r="A474" s="59"/>
      <c r="B474" s="20"/>
      <c r="C474" s="64"/>
      <c r="D474" s="461"/>
      <c r="E474" s="916"/>
      <c r="F474" s="164"/>
      <c r="G474" s="743"/>
      <c r="H474" s="743"/>
      <c r="I474" s="743"/>
      <c r="J474" s="743"/>
      <c r="K474" s="743"/>
      <c r="L474" s="743"/>
      <c r="M474" s="743"/>
      <c r="N474" s="743"/>
      <c r="O474" s="743"/>
      <c r="P474" s="743"/>
      <c r="Q474" s="743"/>
      <c r="R474" s="743"/>
      <c r="S474" s="743"/>
      <c r="T474" s="743"/>
      <c r="U474" s="743"/>
      <c r="V474" s="743"/>
      <c r="W474" s="743"/>
      <c r="X474" s="743"/>
      <c r="Y474" s="743"/>
      <c r="Z474" s="743"/>
      <c r="AA474" s="743"/>
      <c r="AB474" s="743"/>
      <c r="AC474" s="743"/>
      <c r="AD474" s="743"/>
      <c r="AE474" s="743"/>
      <c r="AF474" s="743"/>
      <c r="AG474" s="743"/>
      <c r="AH474" s="743"/>
      <c r="AI474" s="743"/>
      <c r="AJ474" s="743"/>
      <c r="AK474" s="743"/>
      <c r="AL474" s="743"/>
      <c r="AM474" s="743"/>
      <c r="AN474" s="743"/>
      <c r="AO474" s="743"/>
      <c r="AP474" s="743"/>
      <c r="AQ474" s="743"/>
      <c r="AR474" s="743"/>
      <c r="AS474" s="743"/>
      <c r="AT474" s="743"/>
      <c r="AU474" s="743"/>
      <c r="AV474" s="743"/>
      <c r="AW474" s="743"/>
      <c r="AX474" s="743"/>
      <c r="AY474" s="743"/>
      <c r="AZ474" s="743"/>
      <c r="BA474" s="743"/>
      <c r="BB474" s="743"/>
      <c r="BC474" s="743"/>
      <c r="BD474" s="743"/>
      <c r="BE474" s="743"/>
      <c r="BF474" s="743"/>
      <c r="BG474" s="743"/>
      <c r="BH474" s="743"/>
    </row>
    <row r="475" spans="1:60" s="628" customFormat="1" ht="15" customHeight="1" x14ac:dyDescent="0.25">
      <c r="A475" s="59"/>
      <c r="B475" s="20"/>
      <c r="C475" s="64"/>
      <c r="D475" s="461"/>
      <c r="E475" s="916"/>
      <c r="F475" s="164"/>
      <c r="G475" s="743"/>
      <c r="H475" s="743"/>
      <c r="I475" s="743"/>
      <c r="J475" s="743"/>
      <c r="K475" s="743"/>
      <c r="L475" s="743"/>
      <c r="M475" s="743"/>
      <c r="N475" s="743"/>
      <c r="O475" s="743"/>
      <c r="P475" s="743"/>
      <c r="Q475" s="743"/>
      <c r="R475" s="743"/>
      <c r="S475" s="743"/>
      <c r="T475" s="743"/>
      <c r="U475" s="743"/>
      <c r="V475" s="743"/>
      <c r="W475" s="743"/>
      <c r="X475" s="743"/>
      <c r="Y475" s="743"/>
      <c r="Z475" s="743"/>
      <c r="AA475" s="743"/>
      <c r="AB475" s="743"/>
      <c r="AC475" s="743"/>
      <c r="AD475" s="743"/>
      <c r="AE475" s="743"/>
      <c r="AF475" s="743"/>
      <c r="AG475" s="743"/>
      <c r="AH475" s="743"/>
      <c r="AI475" s="743"/>
      <c r="AJ475" s="743"/>
      <c r="AK475" s="743"/>
      <c r="AL475" s="743"/>
      <c r="AM475" s="743"/>
      <c r="AN475" s="743"/>
      <c r="AO475" s="743"/>
      <c r="AP475" s="743"/>
      <c r="AQ475" s="743"/>
      <c r="AR475" s="743"/>
      <c r="AS475" s="743"/>
      <c r="AT475" s="743"/>
      <c r="AU475" s="743"/>
      <c r="AV475" s="743"/>
      <c r="AW475" s="743"/>
      <c r="AX475" s="743"/>
      <c r="AY475" s="743"/>
      <c r="AZ475" s="743"/>
      <c r="BA475" s="743"/>
      <c r="BB475" s="743"/>
      <c r="BC475" s="743"/>
      <c r="BD475" s="743"/>
      <c r="BE475" s="743"/>
      <c r="BF475" s="743"/>
      <c r="BG475" s="743"/>
      <c r="BH475" s="743"/>
    </row>
    <row r="476" spans="1:60" s="628" customFormat="1" ht="15" customHeight="1" x14ac:dyDescent="0.25">
      <c r="A476" s="59"/>
      <c r="B476" s="20"/>
      <c r="C476" s="64"/>
      <c r="D476" s="461"/>
      <c r="E476" s="916"/>
      <c r="F476" s="164"/>
      <c r="G476" s="743"/>
      <c r="H476" s="743"/>
      <c r="I476" s="743"/>
      <c r="J476" s="743"/>
      <c r="K476" s="743"/>
      <c r="L476" s="743"/>
      <c r="M476" s="743"/>
      <c r="N476" s="743"/>
      <c r="O476" s="743"/>
      <c r="P476" s="743"/>
      <c r="Q476" s="743"/>
      <c r="R476" s="743"/>
      <c r="S476" s="743"/>
      <c r="T476" s="743"/>
      <c r="U476" s="743"/>
      <c r="V476" s="743"/>
      <c r="W476" s="743"/>
      <c r="X476" s="743"/>
      <c r="Y476" s="743"/>
      <c r="Z476" s="743"/>
      <c r="AA476" s="743"/>
      <c r="AB476" s="743"/>
      <c r="AC476" s="743"/>
      <c r="AD476" s="743"/>
      <c r="AE476" s="743"/>
      <c r="AF476" s="743"/>
      <c r="AG476" s="743"/>
      <c r="AH476" s="743"/>
      <c r="AI476" s="743"/>
      <c r="AJ476" s="743"/>
      <c r="AK476" s="743"/>
      <c r="AL476" s="743"/>
      <c r="AM476" s="743"/>
      <c r="AN476" s="743"/>
      <c r="AO476" s="743"/>
      <c r="AP476" s="743"/>
      <c r="AQ476" s="743"/>
      <c r="AR476" s="743"/>
      <c r="AS476" s="743"/>
      <c r="AT476" s="743"/>
      <c r="AU476" s="743"/>
      <c r="AV476" s="743"/>
      <c r="AW476" s="743"/>
      <c r="AX476" s="743"/>
      <c r="AY476" s="743"/>
      <c r="AZ476" s="743"/>
      <c r="BA476" s="743"/>
      <c r="BB476" s="743"/>
      <c r="BC476" s="743"/>
      <c r="BD476" s="743"/>
      <c r="BE476" s="743"/>
      <c r="BF476" s="743"/>
      <c r="BG476" s="743"/>
      <c r="BH476" s="743"/>
    </row>
    <row r="477" spans="1:60" s="628" customFormat="1" ht="15" customHeight="1" x14ac:dyDescent="0.25">
      <c r="A477" s="59"/>
      <c r="B477" s="20"/>
      <c r="C477" s="64"/>
      <c r="D477" s="461"/>
      <c r="E477" s="916"/>
      <c r="F477" s="164"/>
      <c r="G477" s="743"/>
      <c r="H477" s="743"/>
      <c r="I477" s="743"/>
      <c r="J477" s="743"/>
      <c r="K477" s="743"/>
      <c r="L477" s="743"/>
      <c r="M477" s="743"/>
      <c r="N477" s="743"/>
      <c r="O477" s="743"/>
      <c r="P477" s="743"/>
      <c r="Q477" s="743"/>
      <c r="R477" s="743"/>
      <c r="S477" s="743"/>
      <c r="T477" s="743"/>
      <c r="U477" s="743"/>
      <c r="V477" s="743"/>
      <c r="W477" s="743"/>
      <c r="X477" s="743"/>
      <c r="Y477" s="743"/>
      <c r="Z477" s="743"/>
      <c r="AA477" s="743"/>
      <c r="AB477" s="743"/>
      <c r="AC477" s="743"/>
      <c r="AD477" s="743"/>
      <c r="AE477" s="743"/>
      <c r="AF477" s="743"/>
      <c r="AG477" s="743"/>
      <c r="AH477" s="743"/>
      <c r="AI477" s="743"/>
      <c r="AJ477" s="743"/>
      <c r="AK477" s="743"/>
      <c r="AL477" s="743"/>
      <c r="AM477" s="743"/>
      <c r="AN477" s="743"/>
      <c r="AO477" s="743"/>
      <c r="AP477" s="743"/>
      <c r="AQ477" s="743"/>
      <c r="AR477" s="743"/>
      <c r="AS477" s="743"/>
      <c r="AT477" s="743"/>
      <c r="AU477" s="743"/>
      <c r="AV477" s="743"/>
      <c r="AW477" s="743"/>
      <c r="AX477" s="743"/>
      <c r="AY477" s="743"/>
      <c r="AZ477" s="743"/>
      <c r="BA477" s="743"/>
      <c r="BB477" s="743"/>
      <c r="BC477" s="743"/>
      <c r="BD477" s="743"/>
      <c r="BE477" s="743"/>
      <c r="BF477" s="743"/>
      <c r="BG477" s="743"/>
      <c r="BH477" s="743"/>
    </row>
    <row r="478" spans="1:60" s="628" customFormat="1" ht="15" customHeight="1" x14ac:dyDescent="0.25">
      <c r="A478" s="59"/>
      <c r="B478" s="20"/>
      <c r="C478" s="64"/>
      <c r="D478" s="461"/>
      <c r="E478" s="916"/>
      <c r="F478" s="164"/>
      <c r="G478" s="743"/>
      <c r="H478" s="743"/>
      <c r="I478" s="743"/>
      <c r="J478" s="743"/>
      <c r="K478" s="743"/>
      <c r="L478" s="743"/>
      <c r="M478" s="743"/>
      <c r="N478" s="743"/>
      <c r="O478" s="743"/>
      <c r="P478" s="743"/>
      <c r="Q478" s="743"/>
      <c r="R478" s="743"/>
      <c r="S478" s="743"/>
      <c r="T478" s="743"/>
      <c r="U478" s="743"/>
      <c r="V478" s="743"/>
      <c r="W478" s="743"/>
      <c r="X478" s="743"/>
      <c r="Y478" s="743"/>
      <c r="Z478" s="743"/>
      <c r="AA478" s="743"/>
      <c r="AB478" s="743"/>
      <c r="AC478" s="743"/>
      <c r="AD478" s="743"/>
      <c r="AE478" s="743"/>
      <c r="AF478" s="743"/>
      <c r="AG478" s="743"/>
      <c r="AH478" s="743"/>
      <c r="AI478" s="743"/>
      <c r="AJ478" s="743"/>
      <c r="AK478" s="743"/>
      <c r="AL478" s="743"/>
      <c r="AM478" s="743"/>
      <c r="AN478" s="743"/>
      <c r="AO478" s="743"/>
      <c r="AP478" s="743"/>
      <c r="AQ478" s="743"/>
      <c r="AR478" s="743"/>
      <c r="AS478" s="743"/>
      <c r="AT478" s="743"/>
      <c r="AU478" s="743"/>
      <c r="AV478" s="743"/>
      <c r="AW478" s="743"/>
      <c r="AX478" s="743"/>
      <c r="AY478" s="743"/>
      <c r="AZ478" s="743"/>
      <c r="BA478" s="743"/>
      <c r="BB478" s="743"/>
      <c r="BC478" s="743"/>
      <c r="BD478" s="743"/>
      <c r="BE478" s="743"/>
      <c r="BF478" s="743"/>
      <c r="BG478" s="743"/>
      <c r="BH478" s="743"/>
    </row>
    <row r="479" spans="1:60" s="628" customFormat="1" ht="27" customHeight="1" x14ac:dyDescent="0.25">
      <c r="A479" s="59"/>
      <c r="B479" s="20"/>
      <c r="C479" s="64"/>
      <c r="D479" s="461"/>
      <c r="E479" s="916"/>
      <c r="F479" s="164"/>
      <c r="G479" s="743"/>
      <c r="H479" s="743"/>
      <c r="I479" s="743"/>
      <c r="J479" s="743"/>
      <c r="K479" s="743"/>
      <c r="L479" s="743"/>
      <c r="M479" s="743"/>
      <c r="N479" s="743"/>
      <c r="O479" s="743"/>
      <c r="P479" s="743"/>
      <c r="Q479" s="743"/>
      <c r="R479" s="743"/>
      <c r="S479" s="743"/>
      <c r="T479" s="743"/>
      <c r="U479" s="743"/>
      <c r="V479" s="743"/>
      <c r="W479" s="743"/>
      <c r="X479" s="743"/>
      <c r="Y479" s="743"/>
      <c r="Z479" s="743"/>
      <c r="AA479" s="743"/>
      <c r="AB479" s="743"/>
      <c r="AC479" s="743"/>
      <c r="AD479" s="743"/>
      <c r="AE479" s="743"/>
      <c r="AF479" s="743"/>
      <c r="AG479" s="743"/>
      <c r="AH479" s="743"/>
      <c r="AI479" s="743"/>
      <c r="AJ479" s="743"/>
      <c r="AK479" s="743"/>
      <c r="AL479" s="743"/>
      <c r="AM479" s="743"/>
      <c r="AN479" s="743"/>
      <c r="AO479" s="743"/>
      <c r="AP479" s="743"/>
      <c r="AQ479" s="743"/>
      <c r="AR479" s="743"/>
      <c r="AS479" s="743"/>
      <c r="AT479" s="743"/>
      <c r="AU479" s="743"/>
      <c r="AV479" s="743"/>
      <c r="AW479" s="743"/>
      <c r="AX479" s="743"/>
      <c r="AY479" s="743"/>
      <c r="AZ479" s="743"/>
      <c r="BA479" s="743"/>
      <c r="BB479" s="743"/>
      <c r="BC479" s="743"/>
      <c r="BD479" s="743"/>
      <c r="BE479" s="743"/>
      <c r="BF479" s="743"/>
      <c r="BG479" s="743"/>
      <c r="BH479" s="743"/>
    </row>
    <row r="480" spans="1:60" s="628" customFormat="1" ht="12" customHeight="1" x14ac:dyDescent="0.25">
      <c r="A480" s="59"/>
      <c r="B480" s="20"/>
      <c r="C480" s="64"/>
      <c r="D480" s="461"/>
      <c r="E480" s="916"/>
      <c r="F480" s="164"/>
      <c r="G480" s="743"/>
      <c r="H480" s="743"/>
      <c r="I480" s="743"/>
      <c r="J480" s="743"/>
      <c r="K480" s="743"/>
      <c r="L480" s="743"/>
      <c r="M480" s="743"/>
      <c r="N480" s="743"/>
      <c r="O480" s="743"/>
      <c r="P480" s="743"/>
      <c r="Q480" s="743"/>
      <c r="R480" s="743"/>
      <c r="S480" s="743"/>
      <c r="T480" s="743"/>
      <c r="U480" s="743"/>
      <c r="V480" s="743"/>
      <c r="W480" s="743"/>
      <c r="X480" s="743"/>
      <c r="Y480" s="743"/>
      <c r="Z480" s="743"/>
      <c r="AA480" s="743"/>
      <c r="AB480" s="743"/>
      <c r="AC480" s="743"/>
      <c r="AD480" s="743"/>
      <c r="AE480" s="743"/>
      <c r="AF480" s="743"/>
      <c r="AG480" s="743"/>
      <c r="AH480" s="743"/>
      <c r="AI480" s="743"/>
      <c r="AJ480" s="743"/>
      <c r="AK480" s="743"/>
      <c r="AL480" s="743"/>
      <c r="AM480" s="743"/>
      <c r="AN480" s="743"/>
      <c r="AO480" s="743"/>
      <c r="AP480" s="743"/>
      <c r="AQ480" s="743"/>
      <c r="AR480" s="743"/>
      <c r="AS480" s="743"/>
      <c r="AT480" s="743"/>
      <c r="AU480" s="743"/>
      <c r="AV480" s="743"/>
      <c r="AW480" s="743"/>
      <c r="AX480" s="743"/>
      <c r="AY480" s="743"/>
      <c r="AZ480" s="743"/>
      <c r="BA480" s="743"/>
      <c r="BB480" s="743"/>
      <c r="BC480" s="743"/>
      <c r="BD480" s="743"/>
      <c r="BE480" s="743"/>
      <c r="BF480" s="743"/>
      <c r="BG480" s="743"/>
      <c r="BH480" s="743"/>
    </row>
    <row r="481" spans="1:60" s="628" customFormat="1" ht="12" customHeight="1" x14ac:dyDescent="0.25">
      <c r="A481" s="59"/>
      <c r="B481" s="20"/>
      <c r="C481" s="64"/>
      <c r="D481" s="461"/>
      <c r="E481" s="916"/>
      <c r="F481" s="164"/>
      <c r="G481" s="743"/>
      <c r="H481" s="743"/>
      <c r="I481" s="743"/>
      <c r="J481" s="743"/>
      <c r="K481" s="743"/>
      <c r="L481" s="743"/>
      <c r="M481" s="743"/>
      <c r="N481" s="743"/>
      <c r="O481" s="743"/>
      <c r="P481" s="743"/>
      <c r="Q481" s="743"/>
      <c r="R481" s="743"/>
      <c r="S481" s="743"/>
      <c r="T481" s="743"/>
      <c r="U481" s="743"/>
      <c r="V481" s="743"/>
      <c r="W481" s="743"/>
      <c r="X481" s="743"/>
      <c r="Y481" s="743"/>
      <c r="Z481" s="743"/>
      <c r="AA481" s="743"/>
      <c r="AB481" s="743"/>
      <c r="AC481" s="743"/>
      <c r="AD481" s="743"/>
      <c r="AE481" s="743"/>
      <c r="AF481" s="743"/>
      <c r="AG481" s="743"/>
      <c r="AH481" s="743"/>
      <c r="AI481" s="743"/>
      <c r="AJ481" s="743"/>
      <c r="AK481" s="743"/>
      <c r="AL481" s="743"/>
      <c r="AM481" s="743"/>
      <c r="AN481" s="743"/>
      <c r="AO481" s="743"/>
      <c r="AP481" s="743"/>
      <c r="AQ481" s="743"/>
      <c r="AR481" s="743"/>
      <c r="AS481" s="743"/>
      <c r="AT481" s="743"/>
      <c r="AU481" s="743"/>
      <c r="AV481" s="743"/>
      <c r="AW481" s="743"/>
      <c r="AX481" s="743"/>
      <c r="AY481" s="743"/>
      <c r="AZ481" s="743"/>
      <c r="BA481" s="743"/>
      <c r="BB481" s="743"/>
      <c r="BC481" s="743"/>
      <c r="BD481" s="743"/>
      <c r="BE481" s="743"/>
      <c r="BF481" s="743"/>
      <c r="BG481" s="743"/>
      <c r="BH481" s="743"/>
    </row>
    <row r="482" spans="1:60" s="628" customFormat="1" ht="12" customHeight="1" x14ac:dyDescent="0.25">
      <c r="A482" s="1171" t="s">
        <v>0</v>
      </c>
      <c r="B482" s="1171"/>
      <c r="C482" s="1171"/>
      <c r="D482" s="1171"/>
      <c r="E482" s="1171"/>
      <c r="F482" s="1171"/>
      <c r="G482" s="743"/>
      <c r="H482" s="743"/>
      <c r="I482" s="743"/>
      <c r="J482" s="743"/>
      <c r="K482" s="743"/>
      <c r="L482" s="743"/>
      <c r="M482" s="743"/>
      <c r="N482" s="743"/>
      <c r="O482" s="743"/>
      <c r="P482" s="743"/>
      <c r="Q482" s="743"/>
      <c r="R482" s="743"/>
      <c r="S482" s="743"/>
      <c r="T482" s="743"/>
      <c r="U482" s="743"/>
      <c r="V482" s="743"/>
      <c r="W482" s="743"/>
      <c r="X482" s="743"/>
      <c r="Y482" s="743"/>
      <c r="Z482" s="743"/>
      <c r="AA482" s="743"/>
      <c r="AB482" s="743"/>
      <c r="AC482" s="743"/>
      <c r="AD482" s="743"/>
      <c r="AE482" s="743"/>
      <c r="AF482" s="743"/>
      <c r="AG482" s="743"/>
      <c r="AH482" s="743"/>
      <c r="AI482" s="743"/>
      <c r="AJ482" s="743"/>
      <c r="AK482" s="743"/>
      <c r="AL482" s="743"/>
      <c r="AM482" s="743"/>
      <c r="AN482" s="743"/>
      <c r="AO482" s="743"/>
      <c r="AP482" s="743"/>
      <c r="AQ482" s="743"/>
      <c r="AR482" s="743"/>
      <c r="AS482" s="743"/>
      <c r="AT482" s="743"/>
      <c r="AU482" s="743"/>
      <c r="AV482" s="743"/>
      <c r="AW482" s="743"/>
      <c r="AX482" s="743"/>
      <c r="AY482" s="743"/>
      <c r="AZ482" s="743"/>
      <c r="BA482" s="743"/>
      <c r="BB482" s="743"/>
      <c r="BC482" s="743"/>
      <c r="BD482" s="743"/>
      <c r="BE482" s="743"/>
      <c r="BF482" s="743"/>
      <c r="BG482" s="743"/>
      <c r="BH482" s="743"/>
    </row>
    <row r="483" spans="1:60" s="628" customFormat="1" ht="12" customHeight="1" x14ac:dyDescent="0.25">
      <c r="A483" s="1171" t="s">
        <v>1</v>
      </c>
      <c r="B483" s="1171"/>
      <c r="C483" s="1171"/>
      <c r="D483" s="1171"/>
      <c r="E483" s="1171"/>
      <c r="F483" s="1171"/>
      <c r="G483" s="743"/>
      <c r="H483" s="743"/>
      <c r="I483" s="743"/>
      <c r="J483" s="743"/>
      <c r="K483" s="743"/>
      <c r="L483" s="743"/>
      <c r="M483" s="743"/>
      <c r="N483" s="743"/>
      <c r="O483" s="743"/>
      <c r="P483" s="743"/>
      <c r="Q483" s="743"/>
      <c r="R483" s="743"/>
      <c r="S483" s="743"/>
      <c r="T483" s="743"/>
      <c r="U483" s="743"/>
      <c r="V483" s="743"/>
      <c r="W483" s="743"/>
      <c r="X483" s="743"/>
      <c r="Y483" s="743"/>
      <c r="Z483" s="743"/>
      <c r="AA483" s="743"/>
      <c r="AB483" s="743"/>
      <c r="AC483" s="743"/>
      <c r="AD483" s="743"/>
      <c r="AE483" s="743"/>
      <c r="AF483" s="743"/>
      <c r="AG483" s="743"/>
      <c r="AH483" s="743"/>
      <c r="AI483" s="743"/>
      <c r="AJ483" s="743"/>
      <c r="AK483" s="743"/>
      <c r="AL483" s="743"/>
      <c r="AM483" s="743"/>
      <c r="AN483" s="743"/>
      <c r="AO483" s="743"/>
      <c r="AP483" s="743"/>
      <c r="AQ483" s="743"/>
      <c r="AR483" s="743"/>
      <c r="AS483" s="743"/>
      <c r="AT483" s="743"/>
      <c r="AU483" s="743"/>
      <c r="AV483" s="743"/>
      <c r="AW483" s="743"/>
      <c r="AX483" s="743"/>
      <c r="AY483" s="743"/>
      <c r="AZ483" s="743"/>
      <c r="BA483" s="743"/>
      <c r="BB483" s="743"/>
      <c r="BC483" s="743"/>
      <c r="BD483" s="743"/>
      <c r="BE483" s="743"/>
      <c r="BF483" s="743"/>
      <c r="BG483" s="743"/>
      <c r="BH483" s="743"/>
    </row>
    <row r="484" spans="1:60" s="628" customFormat="1" ht="12" customHeight="1" x14ac:dyDescent="0.25">
      <c r="A484" s="1173" t="s">
        <v>17427</v>
      </c>
      <c r="B484" s="1173"/>
      <c r="C484" s="1173"/>
      <c r="D484" s="1173"/>
      <c r="E484" s="1173"/>
      <c r="F484" s="1173"/>
      <c r="G484" s="743"/>
      <c r="H484" s="743"/>
      <c r="I484" s="743"/>
      <c r="J484" s="743"/>
      <c r="K484" s="743"/>
      <c r="L484" s="743"/>
      <c r="M484" s="743"/>
      <c r="N484" s="743"/>
      <c r="O484" s="743"/>
      <c r="P484" s="743"/>
      <c r="Q484" s="743"/>
      <c r="R484" s="743"/>
      <c r="S484" s="743"/>
      <c r="T484" s="743"/>
      <c r="U484" s="743"/>
      <c r="V484" s="743"/>
      <c r="W484" s="743"/>
      <c r="X484" s="743"/>
      <c r="Y484" s="743"/>
      <c r="Z484" s="743"/>
      <c r="AA484" s="743"/>
      <c r="AB484" s="743"/>
      <c r="AC484" s="743"/>
      <c r="AD484" s="743"/>
      <c r="AE484" s="743"/>
      <c r="AF484" s="743"/>
      <c r="AG484" s="743"/>
      <c r="AH484" s="743"/>
      <c r="AI484" s="743"/>
      <c r="AJ484" s="743"/>
      <c r="AK484" s="743"/>
      <c r="AL484" s="743"/>
      <c r="AM484" s="743"/>
      <c r="AN484" s="743"/>
      <c r="AO484" s="743"/>
      <c r="AP484" s="743"/>
      <c r="AQ484" s="743"/>
      <c r="AR484" s="743"/>
      <c r="AS484" s="743"/>
      <c r="AT484" s="743"/>
      <c r="AU484" s="743"/>
      <c r="AV484" s="743"/>
      <c r="AW484" s="743"/>
      <c r="AX484" s="743"/>
      <c r="AY484" s="743"/>
      <c r="AZ484" s="743"/>
      <c r="BA484" s="743"/>
      <c r="BB484" s="743"/>
      <c r="BC484" s="743"/>
      <c r="BD484" s="743"/>
      <c r="BE484" s="743"/>
      <c r="BF484" s="743"/>
      <c r="BG484" s="743"/>
      <c r="BH484" s="743"/>
    </row>
    <row r="485" spans="1:60" s="628" customFormat="1" ht="15" customHeight="1" x14ac:dyDescent="0.25">
      <c r="A485" s="1173" t="s">
        <v>2</v>
      </c>
      <c r="B485" s="1173"/>
      <c r="C485" s="1173"/>
      <c r="D485" s="1173"/>
      <c r="E485" s="1173"/>
      <c r="F485" s="1173"/>
      <c r="G485" s="743"/>
      <c r="H485" s="743"/>
      <c r="I485" s="743"/>
      <c r="J485" s="743"/>
      <c r="K485" s="743"/>
      <c r="L485" s="743"/>
      <c r="M485" s="743"/>
      <c r="N485" s="743"/>
      <c r="O485" s="743"/>
      <c r="P485" s="743"/>
      <c r="Q485" s="743"/>
      <c r="R485" s="743"/>
      <c r="S485" s="743"/>
      <c r="T485" s="743"/>
      <c r="U485" s="743"/>
      <c r="V485" s="743"/>
      <c r="W485" s="743"/>
      <c r="X485" s="743"/>
      <c r="Y485" s="743"/>
      <c r="Z485" s="743"/>
      <c r="AA485" s="743"/>
      <c r="AB485" s="743"/>
      <c r="AC485" s="743"/>
      <c r="AD485" s="743"/>
      <c r="AE485" s="743"/>
      <c r="AF485" s="743"/>
      <c r="AG485" s="743"/>
      <c r="AH485" s="743"/>
      <c r="AI485" s="743"/>
      <c r="AJ485" s="743"/>
      <c r="AK485" s="743"/>
      <c r="AL485" s="743"/>
      <c r="AM485" s="743"/>
      <c r="AN485" s="743"/>
      <c r="AO485" s="743"/>
      <c r="AP485" s="743"/>
      <c r="AQ485" s="743"/>
      <c r="AR485" s="743"/>
      <c r="AS485" s="743"/>
      <c r="AT485" s="743"/>
      <c r="AU485" s="743"/>
      <c r="AV485" s="743"/>
      <c r="AW485" s="743"/>
      <c r="AX485" s="743"/>
      <c r="AY485" s="743"/>
      <c r="AZ485" s="743"/>
      <c r="BA485" s="743"/>
      <c r="BB485" s="743"/>
      <c r="BC485" s="743"/>
      <c r="BD485" s="743"/>
      <c r="BE485" s="743"/>
      <c r="BF485" s="743"/>
      <c r="BG485" s="743"/>
      <c r="BH485" s="743"/>
    </row>
    <row r="486" spans="1:60" s="628" customFormat="1" ht="15" customHeight="1" x14ac:dyDescent="0.25">
      <c r="A486" s="746"/>
      <c r="B486" s="627"/>
      <c r="D486" s="629"/>
      <c r="E486" s="630"/>
      <c r="F486" s="631"/>
      <c r="G486" s="743"/>
      <c r="H486" s="743"/>
      <c r="I486" s="743"/>
      <c r="J486" s="743"/>
      <c r="K486" s="743"/>
      <c r="L486" s="743"/>
      <c r="M486" s="743"/>
      <c r="N486" s="743"/>
      <c r="O486" s="743"/>
      <c r="P486" s="743"/>
      <c r="Q486" s="743"/>
      <c r="R486" s="743"/>
      <c r="S486" s="743"/>
      <c r="T486" s="743"/>
      <c r="U486" s="743"/>
      <c r="V486" s="743"/>
      <c r="W486" s="743"/>
      <c r="X486" s="743"/>
      <c r="Y486" s="743"/>
      <c r="Z486" s="743"/>
      <c r="AA486" s="743"/>
      <c r="AB486" s="743"/>
      <c r="AC486" s="743"/>
      <c r="AD486" s="743"/>
      <c r="AE486" s="743"/>
      <c r="AF486" s="743"/>
      <c r="AG486" s="743"/>
      <c r="AH486" s="743"/>
      <c r="AI486" s="743"/>
      <c r="AJ486" s="743"/>
      <c r="AK486" s="743"/>
      <c r="AL486" s="743"/>
      <c r="AM486" s="743"/>
      <c r="AN486" s="743"/>
      <c r="AO486" s="743"/>
      <c r="AP486" s="743"/>
      <c r="AQ486" s="743"/>
      <c r="AR486" s="743"/>
      <c r="AS486" s="743"/>
      <c r="AT486" s="743"/>
      <c r="AU486" s="743"/>
      <c r="AV486" s="743"/>
      <c r="AW486" s="743"/>
      <c r="AX486" s="743"/>
      <c r="AY486" s="743"/>
      <c r="AZ486" s="743"/>
      <c r="BA486" s="743"/>
      <c r="BB486" s="743"/>
      <c r="BC486" s="743"/>
      <c r="BD486" s="743"/>
      <c r="BE486" s="743"/>
      <c r="BF486" s="743"/>
      <c r="BG486" s="743"/>
      <c r="BH486" s="743"/>
    </row>
    <row r="487" spans="1:60" s="628" customFormat="1" ht="15" customHeight="1" x14ac:dyDescent="0.25">
      <c r="A487" s="1311" t="s">
        <v>38</v>
      </c>
      <c r="B487" s="1312"/>
      <c r="C487" s="1312"/>
      <c r="D487" s="1312"/>
      <c r="E487" s="1312"/>
      <c r="F487" s="1313"/>
      <c r="G487" s="743"/>
      <c r="H487" s="743"/>
      <c r="J487" s="743"/>
      <c r="K487" s="743"/>
      <c r="L487" s="743"/>
      <c r="M487" s="743"/>
      <c r="N487" s="743"/>
      <c r="O487" s="743"/>
      <c r="P487" s="743"/>
      <c r="Q487" s="743"/>
      <c r="R487" s="743"/>
      <c r="S487" s="743"/>
      <c r="T487" s="743"/>
      <c r="U487" s="743"/>
      <c r="V487" s="743"/>
      <c r="W487" s="743"/>
      <c r="X487" s="743"/>
      <c r="Y487" s="743"/>
      <c r="Z487" s="743"/>
      <c r="AA487" s="743"/>
      <c r="AB487" s="743"/>
      <c r="AC487" s="743"/>
      <c r="AD487" s="743"/>
      <c r="AE487" s="743"/>
      <c r="AF487" s="743"/>
      <c r="AG487" s="743"/>
      <c r="AH487" s="743"/>
      <c r="AI487" s="743"/>
      <c r="AJ487" s="743"/>
      <c r="AK487" s="743"/>
      <c r="AL487" s="743"/>
      <c r="AM487" s="743"/>
      <c r="AN487" s="743"/>
      <c r="AO487" s="743"/>
      <c r="AP487" s="743"/>
      <c r="AQ487" s="743"/>
      <c r="AR487" s="743"/>
      <c r="AS487" s="743"/>
      <c r="AT487" s="743"/>
      <c r="AU487" s="743"/>
      <c r="AV487" s="743"/>
      <c r="AW487" s="743"/>
      <c r="AX487" s="743"/>
      <c r="AY487" s="743"/>
      <c r="AZ487" s="743"/>
      <c r="BA487" s="743"/>
      <c r="BB487" s="743"/>
      <c r="BC487" s="743"/>
      <c r="BD487" s="743"/>
      <c r="BE487" s="743"/>
      <c r="BF487" s="743"/>
      <c r="BG487" s="743"/>
      <c r="BH487" s="743"/>
    </row>
    <row r="488" spans="1:60" s="628" customFormat="1" ht="15" customHeight="1" x14ac:dyDescent="0.25">
      <c r="A488" s="1311" t="s">
        <v>4</v>
      </c>
      <c r="B488" s="1312"/>
      <c r="C488" s="1312"/>
      <c r="D488" s="1312"/>
      <c r="E488" s="1313"/>
      <c r="F488" s="726">
        <v>152590578.97999999</v>
      </c>
      <c r="G488" s="743"/>
      <c r="H488" s="743"/>
      <c r="I488" s="743"/>
      <c r="J488" s="743"/>
      <c r="K488" s="743"/>
      <c r="L488" s="743"/>
      <c r="M488" s="743"/>
      <c r="N488" s="743"/>
      <c r="O488" s="743"/>
      <c r="P488" s="743"/>
      <c r="Q488" s="743"/>
      <c r="R488" s="743"/>
      <c r="S488" s="743"/>
      <c r="T488" s="743"/>
      <c r="U488" s="743"/>
      <c r="V488" s="743"/>
      <c r="W488" s="743"/>
      <c r="X488" s="743"/>
      <c r="Y488" s="743"/>
      <c r="Z488" s="743"/>
      <c r="AA488" s="743"/>
      <c r="AB488" s="743"/>
      <c r="AC488" s="743"/>
      <c r="AD488" s="743"/>
      <c r="AE488" s="743"/>
      <c r="AF488" s="743"/>
      <c r="AG488" s="743"/>
      <c r="AH488" s="743"/>
      <c r="AI488" s="743"/>
      <c r="AJ488" s="743"/>
      <c r="AK488" s="743"/>
      <c r="AL488" s="743"/>
      <c r="AM488" s="743"/>
      <c r="AN488" s="743"/>
      <c r="AO488" s="743"/>
      <c r="AP488" s="743"/>
      <c r="AQ488" s="743"/>
      <c r="AR488" s="743"/>
      <c r="AS488" s="743"/>
      <c r="AT488" s="743"/>
      <c r="AU488" s="743"/>
      <c r="AV488" s="743"/>
      <c r="AW488" s="743"/>
      <c r="AX488" s="743"/>
      <c r="AY488" s="743"/>
      <c r="AZ488" s="743"/>
      <c r="BA488" s="743"/>
      <c r="BB488" s="743"/>
      <c r="BC488" s="743"/>
      <c r="BD488" s="743"/>
      <c r="BE488" s="743"/>
      <c r="BF488" s="743"/>
      <c r="BG488" s="743"/>
      <c r="BH488" s="743"/>
    </row>
    <row r="489" spans="1:60" s="628" customFormat="1" ht="15" customHeight="1" x14ac:dyDescent="0.25">
      <c r="A489" s="1135" t="s">
        <v>5</v>
      </c>
      <c r="B489" s="1135" t="s">
        <v>6</v>
      </c>
      <c r="C489" s="1135" t="s">
        <v>22</v>
      </c>
      <c r="D489" s="1135" t="s">
        <v>8</v>
      </c>
      <c r="E489" s="1135" t="s">
        <v>9</v>
      </c>
      <c r="F489" s="1135" t="s">
        <v>6181</v>
      </c>
      <c r="G489" s="743"/>
      <c r="H489" s="743"/>
      <c r="I489" s="743"/>
      <c r="J489" s="743"/>
      <c r="K489" s="743"/>
      <c r="L489" s="743"/>
      <c r="M489" s="743"/>
      <c r="N489" s="743"/>
      <c r="O489" s="743"/>
      <c r="P489" s="743"/>
      <c r="Q489" s="743"/>
      <c r="R489" s="743"/>
      <c r="S489" s="743"/>
      <c r="T489" s="743"/>
      <c r="U489" s="743"/>
      <c r="V489" s="743"/>
      <c r="W489" s="743"/>
      <c r="X489" s="743"/>
      <c r="Y489" s="743"/>
      <c r="Z489" s="743"/>
      <c r="AA489" s="743"/>
      <c r="AB489" s="743"/>
      <c r="AC489" s="743"/>
      <c r="AD489" s="743"/>
      <c r="AE489" s="743"/>
      <c r="AF489" s="743"/>
      <c r="AG489" s="743"/>
      <c r="AH489" s="743"/>
      <c r="AI489" s="743"/>
      <c r="AJ489" s="743"/>
      <c r="AK489" s="743"/>
      <c r="AL489" s="743"/>
      <c r="AM489" s="743"/>
      <c r="AN489" s="743"/>
      <c r="AO489" s="743"/>
      <c r="AP489" s="743"/>
      <c r="AQ489" s="743"/>
      <c r="AR489" s="743"/>
      <c r="AS489" s="743"/>
      <c r="AT489" s="743"/>
      <c r="AU489" s="743"/>
      <c r="AV489" s="743"/>
      <c r="AW489" s="743"/>
      <c r="AX489" s="743"/>
      <c r="AY489" s="743"/>
      <c r="AZ489" s="743"/>
      <c r="BA489" s="743"/>
      <c r="BB489" s="743"/>
      <c r="BC489" s="743"/>
      <c r="BD489" s="743"/>
      <c r="BE489" s="743"/>
      <c r="BF489" s="743"/>
      <c r="BG489" s="743"/>
      <c r="BH489" s="743"/>
    </row>
    <row r="490" spans="1:60" s="628" customFormat="1" ht="15" customHeight="1" x14ac:dyDescent="0.25">
      <c r="A490" s="134"/>
      <c r="B490" s="16"/>
      <c r="C490" s="2" t="s">
        <v>387</v>
      </c>
      <c r="D490" s="455">
        <v>24808790.02</v>
      </c>
      <c r="E490" s="608"/>
      <c r="F490" s="332">
        <f>F488+D490</f>
        <v>177399369</v>
      </c>
      <c r="G490" s="743"/>
      <c r="H490" s="743"/>
      <c r="I490" s="743"/>
      <c r="J490" s="743"/>
      <c r="K490" s="743"/>
      <c r="L490" s="743"/>
      <c r="M490" s="743"/>
      <c r="N490" s="743"/>
      <c r="O490" s="743"/>
      <c r="P490" s="743"/>
      <c r="Q490" s="743"/>
      <c r="R490" s="743"/>
      <c r="S490" s="743"/>
      <c r="T490" s="743"/>
      <c r="U490" s="743"/>
      <c r="V490" s="743"/>
      <c r="W490" s="743"/>
      <c r="X490" s="743"/>
      <c r="Y490" s="743"/>
      <c r="Z490" s="743"/>
      <c r="AA490" s="743"/>
      <c r="AB490" s="743"/>
      <c r="AC490" s="743"/>
      <c r="AD490" s="743"/>
      <c r="AE490" s="743"/>
      <c r="AF490" s="743"/>
      <c r="AG490" s="743"/>
      <c r="AH490" s="743"/>
      <c r="AI490" s="743"/>
      <c r="AJ490" s="743"/>
      <c r="AK490" s="743"/>
      <c r="AL490" s="743"/>
      <c r="AM490" s="743"/>
      <c r="AN490" s="743"/>
      <c r="AO490" s="743"/>
      <c r="AP490" s="743"/>
      <c r="AQ490" s="743"/>
      <c r="AR490" s="743"/>
      <c r="AS490" s="743"/>
      <c r="AT490" s="743"/>
      <c r="AU490" s="743"/>
      <c r="AV490" s="743"/>
      <c r="AW490" s="743"/>
      <c r="AX490" s="743"/>
      <c r="AY490" s="743"/>
      <c r="AZ490" s="743"/>
      <c r="BA490" s="743"/>
      <c r="BB490" s="743"/>
      <c r="BC490" s="743"/>
      <c r="BD490" s="743"/>
      <c r="BE490" s="743"/>
      <c r="BF490" s="743"/>
      <c r="BG490" s="743"/>
      <c r="BH490" s="743"/>
    </row>
    <row r="491" spans="1:60" s="628" customFormat="1" ht="15" customHeight="1" x14ac:dyDescent="0.25">
      <c r="A491" s="134"/>
      <c r="B491" s="16"/>
      <c r="C491" s="2" t="s">
        <v>14523</v>
      </c>
      <c r="D491" s="153"/>
      <c r="E491" s="40"/>
      <c r="F491" s="332">
        <f>F490+D491</f>
        <v>177399369</v>
      </c>
      <c r="G491" s="743"/>
      <c r="H491" s="743"/>
      <c r="I491" s="743"/>
      <c r="J491" s="743"/>
      <c r="K491" s="743"/>
      <c r="L491" s="743"/>
      <c r="M491" s="743"/>
      <c r="N491" s="743"/>
      <c r="O491" s="743"/>
      <c r="P491" s="743"/>
      <c r="Q491" s="743"/>
      <c r="R491" s="743"/>
      <c r="S491" s="743"/>
      <c r="T491" s="743"/>
      <c r="U491" s="743"/>
      <c r="V491" s="743"/>
      <c r="W491" s="743"/>
      <c r="X491" s="743"/>
      <c r="Y491" s="743"/>
      <c r="Z491" s="743"/>
      <c r="AA491" s="743"/>
      <c r="AB491" s="743"/>
      <c r="AC491" s="743"/>
      <c r="AD491" s="743"/>
      <c r="AE491" s="743"/>
      <c r="AF491" s="743"/>
      <c r="AG491" s="743"/>
      <c r="AH491" s="743"/>
      <c r="AI491" s="743"/>
      <c r="AJ491" s="743"/>
      <c r="AK491" s="743"/>
      <c r="AL491" s="743"/>
      <c r="AM491" s="743"/>
      <c r="AN491" s="743"/>
      <c r="AO491" s="743"/>
      <c r="AP491" s="743"/>
      <c r="AQ491" s="743"/>
      <c r="AR491" s="743"/>
      <c r="AS491" s="743"/>
      <c r="AT491" s="743"/>
      <c r="AU491" s="743"/>
      <c r="AV491" s="743"/>
      <c r="AW491" s="743"/>
      <c r="AX491" s="743"/>
      <c r="AY491" s="743"/>
      <c r="AZ491" s="743"/>
      <c r="BA491" s="743"/>
      <c r="BB491" s="743"/>
      <c r="BC491" s="743"/>
      <c r="BD491" s="743"/>
      <c r="BE491" s="743"/>
      <c r="BF491" s="743"/>
      <c r="BG491" s="743"/>
      <c r="BH491" s="743"/>
    </row>
    <row r="492" spans="1:60" s="628" customFormat="1" ht="15" customHeight="1" x14ac:dyDescent="0.25">
      <c r="A492" s="134"/>
      <c r="B492" s="16"/>
      <c r="C492" s="2" t="s">
        <v>14640</v>
      </c>
      <c r="D492" s="153"/>
      <c r="E492" s="29"/>
      <c r="F492" s="332">
        <f>F491-E492</f>
        <v>177399369</v>
      </c>
      <c r="G492" s="743"/>
      <c r="H492" s="743"/>
      <c r="I492" s="743"/>
      <c r="J492" s="743"/>
      <c r="K492" s="743"/>
      <c r="L492" s="743"/>
      <c r="M492" s="743"/>
      <c r="N492" s="743"/>
      <c r="O492" s="743"/>
      <c r="P492" s="743"/>
      <c r="Q492" s="743"/>
      <c r="R492" s="743"/>
      <c r="S492" s="743"/>
      <c r="T492" s="743"/>
      <c r="U492" s="743"/>
      <c r="V492" s="743"/>
      <c r="W492" s="743"/>
      <c r="X492" s="743"/>
      <c r="Y492" s="743"/>
      <c r="Z492" s="743"/>
      <c r="AA492" s="743"/>
      <c r="AB492" s="743"/>
      <c r="AC492" s="743"/>
      <c r="AD492" s="743"/>
      <c r="AE492" s="743"/>
      <c r="AF492" s="743"/>
      <c r="AG492" s="743"/>
      <c r="AH492" s="743"/>
      <c r="AI492" s="743"/>
      <c r="AJ492" s="743"/>
      <c r="AK492" s="743"/>
      <c r="AL492" s="743"/>
      <c r="AM492" s="743"/>
      <c r="AN492" s="743"/>
      <c r="AO492" s="743"/>
      <c r="AP492" s="743"/>
      <c r="AQ492" s="743"/>
      <c r="AR492" s="743"/>
      <c r="AS492" s="743"/>
      <c r="AT492" s="743"/>
      <c r="AU492" s="743"/>
      <c r="AV492" s="743"/>
      <c r="AW492" s="743"/>
      <c r="AX492" s="743"/>
      <c r="AY492" s="743"/>
      <c r="AZ492" s="743"/>
      <c r="BA492" s="743"/>
      <c r="BB492" s="743"/>
      <c r="BC492" s="743"/>
      <c r="BD492" s="743"/>
      <c r="BE492" s="743"/>
      <c r="BF492" s="743"/>
      <c r="BG492" s="743"/>
      <c r="BH492" s="743"/>
    </row>
    <row r="493" spans="1:60" s="628" customFormat="1" ht="15" customHeight="1" x14ac:dyDescent="0.25">
      <c r="A493" s="134"/>
      <c r="B493" s="16"/>
      <c r="C493" s="2" t="s">
        <v>1330</v>
      </c>
      <c r="D493" s="153"/>
      <c r="E493" s="42">
        <v>1200900</v>
      </c>
      <c r="F493" s="332">
        <f>F492-E493</f>
        <v>176198469</v>
      </c>
      <c r="G493" s="743"/>
      <c r="H493" s="743"/>
      <c r="I493" s="743"/>
      <c r="J493" s="743"/>
      <c r="K493" s="743"/>
      <c r="L493" s="743"/>
      <c r="M493" s="743"/>
      <c r="N493" s="743"/>
      <c r="O493" s="743"/>
      <c r="P493" s="743"/>
      <c r="Q493" s="743"/>
      <c r="R493" s="743"/>
      <c r="S493" s="743"/>
      <c r="T493" s="743"/>
      <c r="U493" s="743"/>
      <c r="V493" s="743"/>
      <c r="W493" s="743"/>
      <c r="X493" s="743"/>
      <c r="Y493" s="743"/>
      <c r="Z493" s="743"/>
      <c r="AA493" s="743"/>
      <c r="AB493" s="743"/>
      <c r="AC493" s="743"/>
      <c r="AD493" s="743"/>
      <c r="AE493" s="743"/>
      <c r="AF493" s="743"/>
      <c r="AG493" s="743"/>
      <c r="AH493" s="743"/>
      <c r="AI493" s="743"/>
      <c r="AJ493" s="743"/>
      <c r="AK493" s="743"/>
      <c r="AL493" s="743"/>
      <c r="AM493" s="743"/>
      <c r="AN493" s="743"/>
      <c r="AO493" s="743"/>
      <c r="AP493" s="743"/>
      <c r="AQ493" s="743"/>
      <c r="AR493" s="743"/>
      <c r="AS493" s="743"/>
      <c r="AT493" s="743"/>
      <c r="AU493" s="743"/>
      <c r="AV493" s="743"/>
      <c r="AW493" s="743"/>
      <c r="AX493" s="743"/>
      <c r="AY493" s="743"/>
      <c r="AZ493" s="743"/>
      <c r="BA493" s="743"/>
      <c r="BB493" s="743"/>
      <c r="BC493" s="743"/>
      <c r="BD493" s="743"/>
      <c r="BE493" s="743"/>
      <c r="BF493" s="743"/>
      <c r="BG493" s="743"/>
      <c r="BH493" s="743"/>
    </row>
    <row r="494" spans="1:60" s="628" customFormat="1" ht="15" customHeight="1" x14ac:dyDescent="0.25">
      <c r="A494" s="134"/>
      <c r="B494" s="16"/>
      <c r="C494" s="2" t="s">
        <v>1331</v>
      </c>
      <c r="D494" s="128"/>
      <c r="E494" s="42">
        <v>1750</v>
      </c>
      <c r="F494" s="332">
        <f>F493-E494</f>
        <v>176196719</v>
      </c>
      <c r="G494" s="743"/>
      <c r="H494" s="743"/>
      <c r="I494" s="743"/>
      <c r="J494" s="743"/>
      <c r="K494" s="743"/>
      <c r="L494" s="743"/>
      <c r="M494" s="743"/>
      <c r="N494" s="743"/>
      <c r="O494" s="743"/>
      <c r="P494" s="743"/>
      <c r="Q494" s="743"/>
      <c r="R494" s="743"/>
      <c r="S494" s="743"/>
      <c r="T494" s="743"/>
      <c r="U494" s="743"/>
      <c r="V494" s="743"/>
      <c r="W494" s="743"/>
      <c r="X494" s="743"/>
      <c r="Y494" s="743"/>
      <c r="Z494" s="743"/>
      <c r="AA494" s="743"/>
      <c r="AB494" s="743"/>
      <c r="AC494" s="743"/>
      <c r="AD494" s="743"/>
      <c r="AE494" s="743"/>
      <c r="AF494" s="743"/>
      <c r="AG494" s="743"/>
      <c r="AH494" s="743"/>
      <c r="AI494" s="743"/>
      <c r="AJ494" s="743"/>
      <c r="AK494" s="743"/>
      <c r="AL494" s="743"/>
      <c r="AM494" s="743"/>
      <c r="AN494" s="743"/>
      <c r="AO494" s="743"/>
      <c r="AP494" s="743"/>
      <c r="AQ494" s="743"/>
      <c r="AR494" s="743"/>
      <c r="AS494" s="743"/>
      <c r="AT494" s="743"/>
      <c r="AU494" s="743"/>
      <c r="AV494" s="743"/>
      <c r="AW494" s="743"/>
      <c r="AX494" s="743"/>
      <c r="AY494" s="743"/>
      <c r="AZ494" s="743"/>
      <c r="BA494" s="743"/>
      <c r="BB494" s="743"/>
      <c r="BC494" s="743"/>
      <c r="BD494" s="743"/>
      <c r="BE494" s="743"/>
      <c r="BF494" s="743"/>
      <c r="BG494" s="743"/>
      <c r="BH494" s="743"/>
    </row>
    <row r="495" spans="1:60" s="628" customFormat="1" ht="15" customHeight="1" x14ac:dyDescent="0.25">
      <c r="A495" s="134"/>
      <c r="B495" s="16"/>
      <c r="C495" s="2" t="s">
        <v>6198</v>
      </c>
      <c r="D495" s="128"/>
      <c r="E495" s="42">
        <v>3211.95</v>
      </c>
      <c r="F495" s="332">
        <f>F494-E495</f>
        <v>176193507.05000001</v>
      </c>
      <c r="G495" s="743"/>
      <c r="H495" s="743"/>
      <c r="I495" s="743"/>
      <c r="J495" s="743"/>
      <c r="K495" s="743"/>
      <c r="L495" s="743"/>
      <c r="M495" s="743"/>
      <c r="N495" s="743"/>
      <c r="O495" s="743"/>
      <c r="P495" s="743"/>
      <c r="Q495" s="743"/>
      <c r="R495" s="743"/>
      <c r="S495" s="743"/>
      <c r="T495" s="743"/>
      <c r="U495" s="743"/>
      <c r="V495" s="743"/>
      <c r="W495" s="743"/>
      <c r="X495" s="743"/>
      <c r="Y495" s="743"/>
      <c r="Z495" s="743"/>
      <c r="AA495" s="743"/>
      <c r="AB495" s="743"/>
      <c r="AC495" s="743"/>
      <c r="AD495" s="743"/>
      <c r="AE495" s="743"/>
      <c r="AF495" s="743"/>
      <c r="AG495" s="743"/>
      <c r="AH495" s="743"/>
      <c r="AI495" s="743"/>
      <c r="AJ495" s="743"/>
      <c r="AK495" s="743"/>
      <c r="AL495" s="743"/>
      <c r="AM495" s="743"/>
      <c r="AN495" s="743"/>
      <c r="AO495" s="743"/>
      <c r="AP495" s="743"/>
      <c r="AQ495" s="743"/>
      <c r="AR495" s="743"/>
      <c r="AS495" s="743"/>
      <c r="AT495" s="743"/>
      <c r="AU495" s="743"/>
      <c r="AV495" s="743"/>
      <c r="AW495" s="743"/>
      <c r="AX495" s="743"/>
      <c r="AY495" s="743"/>
      <c r="AZ495" s="743"/>
      <c r="BA495" s="743"/>
      <c r="BB495" s="743"/>
      <c r="BC495" s="743"/>
      <c r="BD495" s="743"/>
      <c r="BE495" s="743"/>
      <c r="BF495" s="743"/>
      <c r="BG495" s="743"/>
      <c r="BH495" s="743"/>
    </row>
    <row r="496" spans="1:60" s="628" customFormat="1" ht="15" customHeight="1" x14ac:dyDescent="0.25">
      <c r="A496" s="134"/>
      <c r="B496" s="16"/>
      <c r="C496" s="2" t="s">
        <v>15235</v>
      </c>
      <c r="D496" s="128"/>
      <c r="E496" s="42"/>
      <c r="F496" s="332">
        <f t="shared" ref="F496:F498" si="9">F495-E496</f>
        <v>176193507.05000001</v>
      </c>
      <c r="G496" s="743"/>
      <c r="H496" s="743"/>
      <c r="I496" s="743"/>
      <c r="J496" s="743"/>
      <c r="K496" s="743"/>
      <c r="L496" s="743"/>
      <c r="M496" s="743"/>
      <c r="N496" s="743"/>
      <c r="O496" s="743"/>
      <c r="P496" s="743"/>
      <c r="Q496" s="743"/>
      <c r="R496" s="743"/>
      <c r="S496" s="743"/>
      <c r="T496" s="743"/>
      <c r="U496" s="743"/>
      <c r="V496" s="743"/>
      <c r="W496" s="743"/>
      <c r="X496" s="743"/>
      <c r="Y496" s="743"/>
      <c r="Z496" s="743"/>
      <c r="AA496" s="743"/>
      <c r="AB496" s="743"/>
      <c r="AC496" s="743"/>
      <c r="AD496" s="743"/>
      <c r="AE496" s="743"/>
      <c r="AF496" s="743"/>
      <c r="AG496" s="743"/>
      <c r="AH496" s="743"/>
      <c r="AI496" s="743"/>
      <c r="AJ496" s="743"/>
      <c r="AK496" s="743"/>
      <c r="AL496" s="743"/>
      <c r="AM496" s="743"/>
      <c r="AN496" s="743"/>
      <c r="AO496" s="743"/>
      <c r="AP496" s="743"/>
      <c r="AQ496" s="743"/>
      <c r="AR496" s="743"/>
      <c r="AS496" s="743"/>
      <c r="AT496" s="743"/>
      <c r="AU496" s="743"/>
      <c r="AV496" s="743"/>
      <c r="AW496" s="743"/>
      <c r="AX496" s="743"/>
      <c r="AY496" s="743"/>
      <c r="AZ496" s="743"/>
      <c r="BA496" s="743"/>
      <c r="BB496" s="743"/>
      <c r="BC496" s="743"/>
      <c r="BD496" s="743"/>
      <c r="BE496" s="743"/>
      <c r="BF496" s="743"/>
      <c r="BG496" s="743"/>
      <c r="BH496" s="743"/>
    </row>
    <row r="497" spans="1:60" s="628" customFormat="1" ht="15" customHeight="1" x14ac:dyDescent="0.25">
      <c r="A497" s="134"/>
      <c r="B497" s="16"/>
      <c r="C497" s="2" t="s">
        <v>14832</v>
      </c>
      <c r="D497" s="128"/>
      <c r="E497" s="42"/>
      <c r="F497" s="332">
        <f t="shared" si="9"/>
        <v>176193507.05000001</v>
      </c>
      <c r="G497" s="743"/>
      <c r="H497" s="743"/>
      <c r="I497" s="743"/>
      <c r="J497" s="743"/>
      <c r="K497" s="743"/>
      <c r="L497" s="743"/>
      <c r="M497" s="743"/>
      <c r="N497" s="743"/>
      <c r="O497" s="743"/>
      <c r="P497" s="743"/>
      <c r="Q497" s="743"/>
      <c r="R497" s="743"/>
      <c r="S497" s="743"/>
      <c r="T497" s="743"/>
      <c r="U497" s="743"/>
      <c r="V497" s="743"/>
      <c r="W497" s="743"/>
      <c r="X497" s="743"/>
      <c r="Y497" s="743"/>
      <c r="Z497" s="743"/>
      <c r="AA497" s="743"/>
      <c r="AB497" s="743"/>
      <c r="AC497" s="743"/>
      <c r="AD497" s="743"/>
      <c r="AE497" s="743"/>
      <c r="AF497" s="743"/>
      <c r="AG497" s="743"/>
      <c r="AH497" s="743"/>
      <c r="AI497" s="743"/>
      <c r="AJ497" s="743"/>
      <c r="AK497" s="743"/>
      <c r="AL497" s="743"/>
      <c r="AM497" s="743"/>
      <c r="AN497" s="743"/>
      <c r="AO497" s="743"/>
      <c r="AP497" s="743"/>
      <c r="AQ497" s="743"/>
      <c r="AR497" s="743"/>
      <c r="AS497" s="743"/>
      <c r="AT497" s="743"/>
      <c r="AU497" s="743"/>
      <c r="AV497" s="743"/>
      <c r="AW497" s="743"/>
      <c r="AX497" s="743"/>
      <c r="AY497" s="743"/>
      <c r="AZ497" s="743"/>
      <c r="BA497" s="743"/>
      <c r="BB497" s="743"/>
      <c r="BC497" s="743"/>
      <c r="BD497" s="743"/>
      <c r="BE497" s="743"/>
      <c r="BF497" s="743"/>
      <c r="BG497" s="743"/>
      <c r="BH497" s="743"/>
    </row>
    <row r="498" spans="1:60" s="728" customFormat="1" ht="15" customHeight="1" x14ac:dyDescent="0.2">
      <c r="A498" s="134"/>
      <c r="B498" s="16"/>
      <c r="C498" s="2" t="s">
        <v>1333</v>
      </c>
      <c r="D498" s="128"/>
      <c r="E498" s="213">
        <v>150</v>
      </c>
      <c r="F498" s="332">
        <f t="shared" si="9"/>
        <v>176193357.05000001</v>
      </c>
      <c r="G498" s="727"/>
      <c r="H498" s="727"/>
      <c r="I498" s="727"/>
      <c r="J498" s="727"/>
      <c r="K498" s="727"/>
      <c r="L498" s="727"/>
      <c r="M498" s="727"/>
      <c r="N498" s="727"/>
      <c r="O498" s="727"/>
      <c r="P498" s="727"/>
      <c r="Q498" s="727"/>
      <c r="R498" s="727"/>
      <c r="S498" s="727"/>
      <c r="T498" s="727"/>
      <c r="U498" s="727"/>
      <c r="V498" s="727"/>
      <c r="W498" s="727"/>
      <c r="X498" s="727"/>
      <c r="Y498" s="727"/>
      <c r="Z498" s="727"/>
      <c r="AA498" s="727"/>
      <c r="AB498" s="727"/>
      <c r="AC498" s="727"/>
      <c r="AD498" s="727"/>
      <c r="AE498" s="727"/>
      <c r="AF498" s="727"/>
      <c r="AG498" s="727"/>
      <c r="AH498" s="727"/>
      <c r="AI498" s="727"/>
      <c r="AJ498" s="727"/>
      <c r="AK498" s="727"/>
      <c r="AL498" s="727"/>
      <c r="AM498" s="727"/>
      <c r="AN498" s="727"/>
      <c r="AO498" s="727"/>
      <c r="AP498" s="727"/>
      <c r="AQ498" s="727"/>
      <c r="AR498" s="727"/>
      <c r="AS498" s="727"/>
      <c r="AT498" s="727"/>
      <c r="AU498" s="727"/>
      <c r="AV498" s="727"/>
      <c r="AW498" s="727"/>
      <c r="AX498" s="727"/>
      <c r="AY498" s="727"/>
      <c r="AZ498" s="727"/>
      <c r="BA498" s="727"/>
      <c r="BB498" s="727"/>
      <c r="BC498" s="727"/>
      <c r="BD498" s="727"/>
      <c r="BE498" s="727"/>
      <c r="BF498" s="727"/>
      <c r="BG498" s="727"/>
      <c r="BH498" s="727"/>
    </row>
    <row r="499" spans="1:60" s="728" customFormat="1" ht="12" customHeight="1" x14ac:dyDescent="0.2">
      <c r="A499" s="134"/>
      <c r="B499" s="16"/>
      <c r="C499" s="2" t="s">
        <v>2372</v>
      </c>
      <c r="D499" s="472">
        <v>381392.26</v>
      </c>
      <c r="E499" s="472"/>
      <c r="F499" s="332">
        <f>F498+D499</f>
        <v>176574749.31</v>
      </c>
      <c r="G499" s="727"/>
      <c r="H499" s="727"/>
      <c r="I499" s="727"/>
      <c r="J499" s="727"/>
      <c r="K499" s="727"/>
      <c r="L499" s="727"/>
      <c r="M499" s="727"/>
      <c r="N499" s="727"/>
      <c r="O499" s="727"/>
      <c r="P499" s="727"/>
      <c r="Q499" s="727"/>
      <c r="R499" s="727"/>
      <c r="S499" s="727"/>
      <c r="T499" s="727"/>
      <c r="U499" s="727"/>
      <c r="V499" s="727"/>
      <c r="W499" s="727"/>
      <c r="X499" s="727"/>
      <c r="Y499" s="727"/>
      <c r="Z499" s="727"/>
      <c r="AA499" s="727"/>
      <c r="AB499" s="727"/>
      <c r="AC499" s="727"/>
      <c r="AD499" s="727"/>
      <c r="AE499" s="727"/>
      <c r="AF499" s="727"/>
      <c r="AG499" s="727"/>
      <c r="AH499" s="727"/>
      <c r="AI499" s="727"/>
      <c r="AJ499" s="727"/>
      <c r="AK499" s="727"/>
      <c r="AL499" s="727"/>
      <c r="AM499" s="727"/>
      <c r="AN499" s="727"/>
      <c r="AO499" s="727"/>
      <c r="AP499" s="727"/>
      <c r="AQ499" s="727"/>
      <c r="AR499" s="727"/>
      <c r="AS499" s="727"/>
      <c r="AT499" s="727"/>
      <c r="AU499" s="727"/>
      <c r="AV499" s="727"/>
      <c r="AW499" s="727"/>
      <c r="AX499" s="727"/>
      <c r="AY499" s="727"/>
      <c r="AZ499" s="727"/>
      <c r="BA499" s="727"/>
      <c r="BB499" s="727"/>
      <c r="BC499" s="727"/>
      <c r="BD499" s="727"/>
      <c r="BE499" s="727"/>
      <c r="BF499" s="727"/>
      <c r="BG499" s="727"/>
      <c r="BH499" s="727"/>
    </row>
    <row r="500" spans="1:60" s="728" customFormat="1" ht="12" customHeight="1" x14ac:dyDescent="0.2">
      <c r="A500" s="10"/>
      <c r="B500" s="20"/>
      <c r="C500" s="64"/>
      <c r="D500" s="32"/>
      <c r="E500" s="32"/>
      <c r="F500" s="164"/>
      <c r="G500" s="727"/>
      <c r="H500" s="727"/>
      <c r="I500" s="727"/>
      <c r="J500" s="727"/>
      <c r="K500" s="727"/>
      <c r="L500" s="727"/>
      <c r="M500" s="727"/>
      <c r="N500" s="727"/>
      <c r="O500" s="727"/>
      <c r="P500" s="727"/>
      <c r="Q500" s="727"/>
      <c r="R500" s="727"/>
      <c r="S500" s="727"/>
      <c r="T500" s="727"/>
      <c r="U500" s="727"/>
      <c r="V500" s="727"/>
      <c r="W500" s="727"/>
      <c r="X500" s="727"/>
      <c r="Y500" s="727"/>
      <c r="Z500" s="727"/>
      <c r="AA500" s="727"/>
      <c r="AB500" s="727"/>
      <c r="AC500" s="727"/>
      <c r="AD500" s="727"/>
      <c r="AE500" s="727"/>
      <c r="AF500" s="727"/>
      <c r="AG500" s="727"/>
      <c r="AH500" s="727"/>
      <c r="AI500" s="727"/>
      <c r="AJ500" s="727"/>
      <c r="AK500" s="727"/>
      <c r="AL500" s="727"/>
      <c r="AM500" s="727"/>
      <c r="AN500" s="727"/>
      <c r="AO500" s="727"/>
      <c r="AP500" s="727"/>
      <c r="AQ500" s="727"/>
      <c r="AR500" s="727"/>
      <c r="AS500" s="727"/>
      <c r="AT500" s="727"/>
      <c r="AU500" s="727"/>
      <c r="AV500" s="727"/>
      <c r="AW500" s="727"/>
      <c r="AX500" s="727"/>
      <c r="AY500" s="727"/>
      <c r="AZ500" s="727"/>
      <c r="BA500" s="727"/>
      <c r="BB500" s="727"/>
      <c r="BC500" s="727"/>
      <c r="BD500" s="727"/>
      <c r="BE500" s="727"/>
      <c r="BF500" s="727"/>
      <c r="BG500" s="727"/>
      <c r="BH500" s="727"/>
    </row>
    <row r="501" spans="1:60" s="728" customFormat="1" ht="12" customHeight="1" x14ac:dyDescent="0.2">
      <c r="A501" s="10"/>
      <c r="B501" s="20"/>
      <c r="C501" s="64"/>
      <c r="D501" s="32"/>
      <c r="E501" s="32"/>
      <c r="F501" s="164"/>
      <c r="G501" s="727"/>
      <c r="H501" s="727"/>
      <c r="I501" s="727"/>
      <c r="J501" s="727"/>
      <c r="K501" s="727"/>
      <c r="L501" s="727"/>
      <c r="M501" s="727"/>
      <c r="N501" s="727"/>
      <c r="O501" s="727"/>
      <c r="P501" s="727"/>
      <c r="Q501" s="727"/>
      <c r="R501" s="727"/>
      <c r="S501" s="727"/>
      <c r="T501" s="727"/>
      <c r="U501" s="727"/>
      <c r="V501" s="727"/>
      <c r="W501" s="727"/>
      <c r="X501" s="727"/>
      <c r="Y501" s="727"/>
      <c r="Z501" s="727"/>
      <c r="AA501" s="727"/>
      <c r="AB501" s="727"/>
      <c r="AC501" s="727"/>
      <c r="AD501" s="727"/>
      <c r="AE501" s="727"/>
      <c r="AF501" s="727"/>
      <c r="AG501" s="727"/>
      <c r="AH501" s="727"/>
      <c r="AI501" s="727"/>
      <c r="AJ501" s="727"/>
      <c r="AK501" s="727"/>
      <c r="AL501" s="727"/>
      <c r="AM501" s="727"/>
      <c r="AN501" s="727"/>
      <c r="AO501" s="727"/>
      <c r="AP501" s="727"/>
      <c r="AQ501" s="727"/>
      <c r="AR501" s="727"/>
      <c r="AS501" s="727"/>
      <c r="AT501" s="727"/>
      <c r="AU501" s="727"/>
      <c r="AV501" s="727"/>
      <c r="AW501" s="727"/>
      <c r="AX501" s="727"/>
      <c r="AY501" s="727"/>
      <c r="AZ501" s="727"/>
      <c r="BA501" s="727"/>
      <c r="BB501" s="727"/>
      <c r="BC501" s="727"/>
      <c r="BD501" s="727"/>
      <c r="BE501" s="727"/>
      <c r="BF501" s="727"/>
      <c r="BG501" s="727"/>
      <c r="BH501" s="727"/>
    </row>
    <row r="502" spans="1:60" s="728" customFormat="1" ht="12" customHeight="1" x14ac:dyDescent="0.2">
      <c r="A502" s="10"/>
      <c r="B502" s="20"/>
      <c r="C502" s="64"/>
      <c r="D502" s="32"/>
      <c r="E502" s="32"/>
      <c r="F502" s="164"/>
      <c r="G502" s="727"/>
      <c r="H502" s="727"/>
      <c r="I502" s="727"/>
      <c r="J502" s="727"/>
      <c r="K502" s="727"/>
      <c r="L502" s="727"/>
      <c r="M502" s="727"/>
      <c r="N502" s="727"/>
      <c r="O502" s="727"/>
      <c r="P502" s="727"/>
      <c r="Q502" s="727"/>
      <c r="R502" s="727"/>
      <c r="S502" s="727"/>
      <c r="T502" s="727"/>
      <c r="U502" s="727"/>
      <c r="V502" s="727"/>
      <c r="W502" s="727"/>
      <c r="X502" s="727"/>
      <c r="Y502" s="727"/>
      <c r="Z502" s="727"/>
      <c r="AA502" s="727"/>
      <c r="AB502" s="727"/>
      <c r="AC502" s="727"/>
      <c r="AD502" s="727"/>
      <c r="AE502" s="727"/>
      <c r="AF502" s="727"/>
      <c r="AG502" s="727"/>
      <c r="AH502" s="727"/>
      <c r="AI502" s="727"/>
      <c r="AJ502" s="727"/>
      <c r="AK502" s="727"/>
      <c r="AL502" s="727"/>
      <c r="AM502" s="727"/>
      <c r="AN502" s="727"/>
      <c r="AO502" s="727"/>
      <c r="AP502" s="727"/>
      <c r="AQ502" s="727"/>
      <c r="AR502" s="727"/>
      <c r="AS502" s="727"/>
      <c r="AT502" s="727"/>
      <c r="AU502" s="727"/>
      <c r="AV502" s="727"/>
      <c r="AW502" s="727"/>
      <c r="AX502" s="727"/>
      <c r="AY502" s="727"/>
      <c r="AZ502" s="727"/>
      <c r="BA502" s="727"/>
      <c r="BB502" s="727"/>
      <c r="BC502" s="727"/>
      <c r="BD502" s="727"/>
      <c r="BE502" s="727"/>
      <c r="BF502" s="727"/>
      <c r="BG502" s="727"/>
      <c r="BH502" s="727"/>
    </row>
    <row r="503" spans="1:60" s="728" customFormat="1" ht="12" customHeight="1" x14ac:dyDescent="0.2">
      <c r="A503" s="10"/>
      <c r="B503" s="20"/>
      <c r="C503" s="64"/>
      <c r="D503" s="32"/>
      <c r="E503" s="32"/>
      <c r="F503" s="164"/>
      <c r="G503" s="727"/>
      <c r="H503" s="727"/>
      <c r="I503" s="727"/>
      <c r="J503" s="727"/>
      <c r="K503" s="727"/>
      <c r="L503" s="727"/>
      <c r="M503" s="727"/>
      <c r="N503" s="727"/>
      <c r="O503" s="727"/>
      <c r="P503" s="727"/>
      <c r="Q503" s="727"/>
      <c r="R503" s="727"/>
      <c r="S503" s="727"/>
      <c r="T503" s="727"/>
      <c r="U503" s="727"/>
      <c r="V503" s="727"/>
      <c r="W503" s="727"/>
      <c r="X503" s="727"/>
      <c r="Y503" s="727"/>
      <c r="Z503" s="727"/>
      <c r="AA503" s="727"/>
      <c r="AB503" s="727"/>
      <c r="AC503" s="727"/>
      <c r="AD503" s="727"/>
      <c r="AE503" s="727"/>
      <c r="AF503" s="727"/>
      <c r="AG503" s="727"/>
      <c r="AH503" s="727"/>
      <c r="AI503" s="727"/>
      <c r="AJ503" s="727"/>
      <c r="AK503" s="727"/>
      <c r="AL503" s="727"/>
      <c r="AM503" s="727"/>
      <c r="AN503" s="727"/>
      <c r="AO503" s="727"/>
      <c r="AP503" s="727"/>
      <c r="AQ503" s="727"/>
      <c r="AR503" s="727"/>
      <c r="AS503" s="727"/>
      <c r="AT503" s="727"/>
      <c r="AU503" s="727"/>
      <c r="AV503" s="727"/>
      <c r="AW503" s="727"/>
      <c r="AX503" s="727"/>
      <c r="AY503" s="727"/>
      <c r="AZ503" s="727"/>
      <c r="BA503" s="727"/>
      <c r="BB503" s="727"/>
      <c r="BC503" s="727"/>
      <c r="BD503" s="727"/>
      <c r="BE503" s="727"/>
      <c r="BF503" s="727"/>
      <c r="BG503" s="727"/>
      <c r="BH503" s="727"/>
    </row>
    <row r="504" spans="1:60" s="728" customFormat="1" ht="12" customHeight="1" x14ac:dyDescent="0.2">
      <c r="A504" s="10"/>
      <c r="B504" s="20"/>
      <c r="C504" s="64"/>
      <c r="D504" s="32"/>
      <c r="E504" s="32"/>
      <c r="F504" s="164"/>
      <c r="G504" s="727"/>
      <c r="H504" s="727"/>
      <c r="I504" s="727"/>
      <c r="J504" s="727"/>
      <c r="K504" s="727"/>
      <c r="L504" s="727"/>
      <c r="M504" s="727"/>
      <c r="N504" s="727"/>
      <c r="O504" s="727"/>
      <c r="P504" s="727"/>
      <c r="Q504" s="727"/>
      <c r="R504" s="727"/>
      <c r="S504" s="727"/>
      <c r="T504" s="727"/>
      <c r="U504" s="727"/>
      <c r="V504" s="727"/>
      <c r="W504" s="727"/>
      <c r="X504" s="727"/>
      <c r="Y504" s="727"/>
      <c r="Z504" s="727"/>
      <c r="AA504" s="727"/>
      <c r="AB504" s="727"/>
      <c r="AC504" s="727"/>
      <c r="AD504" s="727"/>
      <c r="AE504" s="727"/>
      <c r="AF504" s="727"/>
      <c r="AG504" s="727"/>
      <c r="AH504" s="727"/>
      <c r="AI504" s="727"/>
      <c r="AJ504" s="727"/>
      <c r="AK504" s="727"/>
      <c r="AL504" s="727"/>
      <c r="AM504" s="727"/>
      <c r="AN504" s="727"/>
      <c r="AO504" s="727"/>
      <c r="AP504" s="727"/>
      <c r="AQ504" s="727"/>
      <c r="AR504" s="727"/>
      <c r="AS504" s="727"/>
      <c r="AT504" s="727"/>
      <c r="AU504" s="727"/>
      <c r="AV504" s="727"/>
      <c r="AW504" s="727"/>
      <c r="AX504" s="727"/>
      <c r="AY504" s="727"/>
      <c r="AZ504" s="727"/>
      <c r="BA504" s="727"/>
      <c r="BB504" s="727"/>
      <c r="BC504" s="727"/>
      <c r="BD504" s="727"/>
      <c r="BE504" s="727"/>
      <c r="BF504" s="727"/>
      <c r="BG504" s="727"/>
      <c r="BH504" s="727"/>
    </row>
    <row r="505" spans="1:60" s="728" customFormat="1" ht="12" customHeight="1" x14ac:dyDescent="0.2">
      <c r="A505" s="10"/>
      <c r="B505" s="20"/>
      <c r="C505" s="64"/>
      <c r="D505" s="32"/>
      <c r="E505" s="32"/>
      <c r="F505" s="164"/>
      <c r="G505" s="727"/>
      <c r="H505" s="727"/>
      <c r="I505" s="727"/>
      <c r="J505" s="727"/>
      <c r="K505" s="727"/>
      <c r="L505" s="727"/>
      <c r="M505" s="727"/>
      <c r="N505" s="727"/>
      <c r="O505" s="727"/>
      <c r="P505" s="727"/>
      <c r="Q505" s="727"/>
      <c r="R505" s="727"/>
      <c r="S505" s="727"/>
      <c r="T505" s="727"/>
      <c r="U505" s="727"/>
      <c r="V505" s="727"/>
      <c r="W505" s="727"/>
      <c r="X505" s="727"/>
      <c r="Y505" s="727"/>
      <c r="Z505" s="727"/>
      <c r="AA505" s="727"/>
      <c r="AB505" s="727"/>
      <c r="AC505" s="727"/>
      <c r="AD505" s="727"/>
      <c r="AE505" s="727"/>
      <c r="AF505" s="727"/>
      <c r="AG505" s="727"/>
      <c r="AH505" s="727"/>
      <c r="AI505" s="727"/>
      <c r="AJ505" s="727"/>
      <c r="AK505" s="727"/>
      <c r="AL505" s="727"/>
      <c r="AM505" s="727"/>
      <c r="AN505" s="727"/>
      <c r="AO505" s="727"/>
      <c r="AP505" s="727"/>
      <c r="AQ505" s="727"/>
      <c r="AR505" s="727"/>
      <c r="AS505" s="727"/>
      <c r="AT505" s="727"/>
      <c r="AU505" s="727"/>
      <c r="AV505" s="727"/>
      <c r="AW505" s="727"/>
      <c r="AX505" s="727"/>
      <c r="AY505" s="727"/>
      <c r="AZ505" s="727"/>
      <c r="BA505" s="727"/>
      <c r="BB505" s="727"/>
      <c r="BC505" s="727"/>
      <c r="BD505" s="727"/>
      <c r="BE505" s="727"/>
      <c r="BF505" s="727"/>
      <c r="BG505" s="727"/>
      <c r="BH505" s="727"/>
    </row>
    <row r="506" spans="1:60" s="728" customFormat="1" ht="12" customHeight="1" x14ac:dyDescent="0.2">
      <c r="A506" s="10"/>
      <c r="B506" s="20"/>
      <c r="C506" s="64"/>
      <c r="D506" s="32"/>
      <c r="E506" s="32"/>
      <c r="F506" s="164"/>
      <c r="G506" s="727"/>
      <c r="H506" s="727"/>
      <c r="I506" s="727"/>
      <c r="J506" s="727"/>
      <c r="K506" s="727"/>
      <c r="L506" s="727"/>
      <c r="M506" s="727"/>
      <c r="N506" s="727"/>
      <c r="O506" s="727"/>
      <c r="P506" s="727"/>
      <c r="Q506" s="727"/>
      <c r="R506" s="727"/>
      <c r="S506" s="727"/>
      <c r="T506" s="727"/>
      <c r="U506" s="727"/>
      <c r="V506" s="727"/>
      <c r="W506" s="727"/>
      <c r="X506" s="727"/>
      <c r="Y506" s="727"/>
      <c r="Z506" s="727"/>
      <c r="AA506" s="727"/>
      <c r="AB506" s="727"/>
      <c r="AC506" s="727"/>
      <c r="AD506" s="727"/>
      <c r="AE506" s="727"/>
      <c r="AF506" s="727"/>
      <c r="AG506" s="727"/>
      <c r="AH506" s="727"/>
      <c r="AI506" s="727"/>
      <c r="AJ506" s="727"/>
      <c r="AK506" s="727"/>
      <c r="AL506" s="727"/>
      <c r="AM506" s="727"/>
      <c r="AN506" s="727"/>
      <c r="AO506" s="727"/>
      <c r="AP506" s="727"/>
      <c r="AQ506" s="727"/>
      <c r="AR506" s="727"/>
      <c r="AS506" s="727"/>
      <c r="AT506" s="727"/>
      <c r="AU506" s="727"/>
      <c r="AV506" s="727"/>
      <c r="AW506" s="727"/>
      <c r="AX506" s="727"/>
      <c r="AY506" s="727"/>
      <c r="AZ506" s="727"/>
      <c r="BA506" s="727"/>
      <c r="BB506" s="727"/>
      <c r="BC506" s="727"/>
      <c r="BD506" s="727"/>
      <c r="BE506" s="727"/>
      <c r="BF506" s="727"/>
      <c r="BG506" s="727"/>
      <c r="BH506" s="727"/>
    </row>
    <row r="507" spans="1:60" s="728" customFormat="1" ht="12" customHeight="1" x14ac:dyDescent="0.2">
      <c r="A507" s="10"/>
      <c r="B507" s="20"/>
      <c r="C507" s="64"/>
      <c r="D507" s="32"/>
      <c r="E507" s="32"/>
      <c r="F507" s="164"/>
      <c r="G507" s="727"/>
      <c r="H507" s="727"/>
      <c r="I507" s="727"/>
      <c r="J507" s="727"/>
      <c r="K507" s="727"/>
      <c r="L507" s="727"/>
      <c r="M507" s="727"/>
      <c r="N507" s="727"/>
      <c r="O507" s="727"/>
      <c r="P507" s="727"/>
      <c r="Q507" s="727"/>
      <c r="R507" s="727"/>
      <c r="S507" s="727"/>
      <c r="T507" s="727"/>
      <c r="U507" s="727"/>
      <c r="V507" s="727"/>
      <c r="W507" s="727"/>
      <c r="X507" s="727"/>
      <c r="Y507" s="727"/>
      <c r="Z507" s="727"/>
      <c r="AA507" s="727"/>
      <c r="AB507" s="727"/>
      <c r="AC507" s="727"/>
      <c r="AD507" s="727"/>
      <c r="AE507" s="727"/>
      <c r="AF507" s="727"/>
      <c r="AG507" s="727"/>
      <c r="AH507" s="727"/>
      <c r="AI507" s="727"/>
      <c r="AJ507" s="727"/>
      <c r="AK507" s="727"/>
      <c r="AL507" s="727"/>
      <c r="AM507" s="727"/>
      <c r="AN507" s="727"/>
      <c r="AO507" s="727"/>
      <c r="AP507" s="727"/>
      <c r="AQ507" s="727"/>
      <c r="AR507" s="727"/>
      <c r="AS507" s="727"/>
      <c r="AT507" s="727"/>
      <c r="AU507" s="727"/>
      <c r="AV507" s="727"/>
      <c r="AW507" s="727"/>
      <c r="AX507" s="727"/>
      <c r="AY507" s="727"/>
      <c r="AZ507" s="727"/>
      <c r="BA507" s="727"/>
      <c r="BB507" s="727"/>
      <c r="BC507" s="727"/>
      <c r="BD507" s="727"/>
      <c r="BE507" s="727"/>
      <c r="BF507" s="727"/>
      <c r="BG507" s="727"/>
      <c r="BH507" s="727"/>
    </row>
    <row r="508" spans="1:60" s="728" customFormat="1" ht="12" customHeight="1" x14ac:dyDescent="0.2">
      <c r="A508" s="10"/>
      <c r="B508" s="20"/>
      <c r="C508" s="64"/>
      <c r="D508" s="32"/>
      <c r="E508" s="32"/>
      <c r="F508" s="164"/>
      <c r="G508" s="727"/>
      <c r="H508" s="727"/>
      <c r="I508" s="727"/>
      <c r="J508" s="727"/>
      <c r="K508" s="727"/>
      <c r="L508" s="727"/>
      <c r="M508" s="727"/>
      <c r="N508" s="727"/>
      <c r="O508" s="727"/>
      <c r="P508" s="727"/>
      <c r="Q508" s="727"/>
      <c r="R508" s="727"/>
      <c r="S508" s="727"/>
      <c r="T508" s="727"/>
      <c r="U508" s="727"/>
      <c r="V508" s="727"/>
      <c r="W508" s="727"/>
      <c r="X508" s="727"/>
      <c r="Y508" s="727"/>
      <c r="Z508" s="727"/>
      <c r="AA508" s="727"/>
      <c r="AB508" s="727"/>
      <c r="AC508" s="727"/>
      <c r="AD508" s="727"/>
      <c r="AE508" s="727"/>
      <c r="AF508" s="727"/>
      <c r="AG508" s="727"/>
      <c r="AH508" s="727"/>
      <c r="AI508" s="727"/>
      <c r="AJ508" s="727"/>
      <c r="AK508" s="727"/>
      <c r="AL508" s="727"/>
      <c r="AM508" s="727"/>
      <c r="AN508" s="727"/>
      <c r="AO508" s="727"/>
      <c r="AP508" s="727"/>
      <c r="AQ508" s="727"/>
      <c r="AR508" s="727"/>
      <c r="AS508" s="727"/>
      <c r="AT508" s="727"/>
      <c r="AU508" s="727"/>
      <c r="AV508" s="727"/>
      <c r="AW508" s="727"/>
      <c r="AX508" s="727"/>
      <c r="AY508" s="727"/>
      <c r="AZ508" s="727"/>
      <c r="BA508" s="727"/>
      <c r="BB508" s="727"/>
      <c r="BC508" s="727"/>
      <c r="BD508" s="727"/>
      <c r="BE508" s="727"/>
      <c r="BF508" s="727"/>
      <c r="BG508" s="727"/>
      <c r="BH508" s="727"/>
    </row>
    <row r="509" spans="1:60" s="728" customFormat="1" ht="12" customHeight="1" x14ac:dyDescent="0.2">
      <c r="A509" s="10"/>
      <c r="B509" s="20"/>
      <c r="C509" s="64"/>
      <c r="D509" s="32"/>
      <c r="E509" s="32"/>
      <c r="F509" s="164"/>
      <c r="G509" s="727"/>
      <c r="H509" s="727"/>
      <c r="I509" s="727"/>
      <c r="J509" s="727"/>
      <c r="K509" s="727"/>
      <c r="L509" s="727"/>
      <c r="M509" s="727"/>
      <c r="N509" s="727"/>
      <c r="O509" s="727"/>
      <c r="P509" s="727"/>
      <c r="Q509" s="727"/>
      <c r="R509" s="727"/>
      <c r="S509" s="727"/>
      <c r="T509" s="727"/>
      <c r="U509" s="727"/>
      <c r="V509" s="727"/>
      <c r="W509" s="727"/>
      <c r="X509" s="727"/>
      <c r="Y509" s="727"/>
      <c r="Z509" s="727"/>
      <c r="AA509" s="727"/>
      <c r="AB509" s="727"/>
      <c r="AC509" s="727"/>
      <c r="AD509" s="727"/>
      <c r="AE509" s="727"/>
      <c r="AF509" s="727"/>
      <c r="AG509" s="727"/>
      <c r="AH509" s="727"/>
      <c r="AI509" s="727"/>
      <c r="AJ509" s="727"/>
      <c r="AK509" s="727"/>
      <c r="AL509" s="727"/>
      <c r="AM509" s="727"/>
      <c r="AN509" s="727"/>
      <c r="AO509" s="727"/>
      <c r="AP509" s="727"/>
      <c r="AQ509" s="727"/>
      <c r="AR509" s="727"/>
      <c r="AS509" s="727"/>
      <c r="AT509" s="727"/>
      <c r="AU509" s="727"/>
      <c r="AV509" s="727"/>
      <c r="AW509" s="727"/>
      <c r="AX509" s="727"/>
      <c r="AY509" s="727"/>
      <c r="AZ509" s="727"/>
      <c r="BA509" s="727"/>
      <c r="BB509" s="727"/>
      <c r="BC509" s="727"/>
      <c r="BD509" s="727"/>
      <c r="BE509" s="727"/>
      <c r="BF509" s="727"/>
      <c r="BG509" s="727"/>
      <c r="BH509" s="727"/>
    </row>
    <row r="510" spans="1:60" s="728" customFormat="1" ht="12" customHeight="1" x14ac:dyDescent="0.2">
      <c r="A510" s="10"/>
      <c r="B510" s="20"/>
      <c r="C510" s="64"/>
      <c r="D510" s="32"/>
      <c r="E510" s="32"/>
      <c r="F510" s="164"/>
      <c r="G510" s="727"/>
      <c r="H510" s="727"/>
      <c r="I510" s="727"/>
      <c r="J510" s="727"/>
      <c r="K510" s="727"/>
      <c r="L510" s="727"/>
      <c r="M510" s="727"/>
      <c r="N510" s="727"/>
      <c r="O510" s="727"/>
      <c r="P510" s="727"/>
      <c r="Q510" s="727"/>
      <c r="R510" s="727"/>
      <c r="S510" s="727"/>
      <c r="T510" s="727"/>
      <c r="U510" s="727"/>
      <c r="V510" s="727"/>
      <c r="W510" s="727"/>
      <c r="X510" s="727"/>
      <c r="Y510" s="727"/>
      <c r="Z510" s="727"/>
      <c r="AA510" s="727"/>
      <c r="AB510" s="727"/>
      <c r="AC510" s="727"/>
      <c r="AD510" s="727"/>
      <c r="AE510" s="727"/>
      <c r="AF510" s="727"/>
      <c r="AG510" s="727"/>
      <c r="AH510" s="727"/>
      <c r="AI510" s="727"/>
      <c r="AJ510" s="727"/>
      <c r="AK510" s="727"/>
      <c r="AL510" s="727"/>
      <c r="AM510" s="727"/>
      <c r="AN510" s="727"/>
      <c r="AO510" s="727"/>
      <c r="AP510" s="727"/>
      <c r="AQ510" s="727"/>
      <c r="AR510" s="727"/>
      <c r="AS510" s="727"/>
      <c r="AT510" s="727"/>
      <c r="AU510" s="727"/>
      <c r="AV510" s="727"/>
      <c r="AW510" s="727"/>
      <c r="AX510" s="727"/>
      <c r="AY510" s="727"/>
      <c r="AZ510" s="727"/>
      <c r="BA510" s="727"/>
      <c r="BB510" s="727"/>
      <c r="BC510" s="727"/>
      <c r="BD510" s="727"/>
      <c r="BE510" s="727"/>
      <c r="BF510" s="727"/>
      <c r="BG510" s="727"/>
      <c r="BH510" s="727"/>
    </row>
    <row r="511" spans="1:60" s="728" customFormat="1" ht="12" customHeight="1" x14ac:dyDescent="0.2">
      <c r="A511" s="10"/>
      <c r="B511" s="20"/>
      <c r="C511" s="64"/>
      <c r="D511" s="32"/>
      <c r="E511" s="32"/>
      <c r="F511" s="164"/>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727"/>
      <c r="AH511" s="727"/>
      <c r="AI511" s="727"/>
      <c r="AJ511" s="727"/>
      <c r="AK511" s="727"/>
      <c r="AL511" s="727"/>
      <c r="AM511" s="727"/>
      <c r="AN511" s="727"/>
      <c r="AO511" s="727"/>
      <c r="AP511" s="727"/>
      <c r="AQ511" s="727"/>
      <c r="AR511" s="727"/>
      <c r="AS511" s="727"/>
      <c r="AT511" s="727"/>
      <c r="AU511" s="727"/>
      <c r="AV511" s="727"/>
      <c r="AW511" s="727"/>
      <c r="AX511" s="727"/>
      <c r="AY511" s="727"/>
      <c r="AZ511" s="727"/>
      <c r="BA511" s="727"/>
      <c r="BB511" s="727"/>
      <c r="BC511" s="727"/>
      <c r="BD511" s="727"/>
      <c r="BE511" s="727"/>
      <c r="BF511" s="727"/>
      <c r="BG511" s="727"/>
      <c r="BH511" s="727"/>
    </row>
    <row r="512" spans="1:60" s="728" customFormat="1" ht="12" customHeight="1" x14ac:dyDescent="0.2">
      <c r="A512" s="10"/>
      <c r="B512" s="20"/>
      <c r="C512" s="64"/>
      <c r="D512" s="32"/>
      <c r="E512" s="32"/>
      <c r="F512" s="164"/>
      <c r="G512" s="727"/>
      <c r="H512" s="727"/>
      <c r="I512" s="727"/>
      <c r="J512" s="727"/>
      <c r="K512" s="727"/>
      <c r="L512" s="727"/>
      <c r="M512" s="727"/>
      <c r="N512" s="727"/>
      <c r="O512" s="727"/>
      <c r="P512" s="727"/>
      <c r="Q512" s="727"/>
      <c r="R512" s="727"/>
      <c r="S512" s="727"/>
      <c r="T512" s="727"/>
      <c r="U512" s="727"/>
      <c r="V512" s="727"/>
      <c r="W512" s="727"/>
      <c r="X512" s="727"/>
      <c r="Y512" s="727"/>
      <c r="Z512" s="727"/>
      <c r="AA512" s="727"/>
      <c r="AB512" s="727"/>
      <c r="AC512" s="727"/>
      <c r="AD512" s="727"/>
      <c r="AE512" s="727"/>
      <c r="AF512" s="727"/>
      <c r="AG512" s="727"/>
      <c r="AH512" s="727"/>
      <c r="AI512" s="727"/>
      <c r="AJ512" s="727"/>
      <c r="AK512" s="727"/>
      <c r="AL512" s="727"/>
      <c r="AM512" s="727"/>
      <c r="AN512" s="727"/>
      <c r="AO512" s="727"/>
      <c r="AP512" s="727"/>
      <c r="AQ512" s="727"/>
      <c r="AR512" s="727"/>
      <c r="AS512" s="727"/>
      <c r="AT512" s="727"/>
      <c r="AU512" s="727"/>
      <c r="AV512" s="727"/>
      <c r="AW512" s="727"/>
      <c r="AX512" s="727"/>
      <c r="AY512" s="727"/>
      <c r="AZ512" s="727"/>
      <c r="BA512" s="727"/>
      <c r="BB512" s="727"/>
      <c r="BC512" s="727"/>
      <c r="BD512" s="727"/>
      <c r="BE512" s="727"/>
      <c r="BF512" s="727"/>
      <c r="BG512" s="727"/>
      <c r="BH512" s="727"/>
    </row>
    <row r="513" spans="1:60" s="728" customFormat="1" ht="12" customHeight="1" x14ac:dyDescent="0.2">
      <c r="A513" s="10"/>
      <c r="B513" s="20"/>
      <c r="C513" s="64"/>
      <c r="D513" s="32"/>
      <c r="E513" s="32"/>
      <c r="F513" s="164"/>
      <c r="G513" s="727"/>
      <c r="H513" s="727"/>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27"/>
      <c r="AE513" s="727"/>
      <c r="AF513" s="727"/>
      <c r="AG513" s="727"/>
      <c r="AH513" s="727"/>
      <c r="AI513" s="727"/>
      <c r="AJ513" s="727"/>
      <c r="AK513" s="727"/>
      <c r="AL513" s="727"/>
      <c r="AM513" s="727"/>
      <c r="AN513" s="727"/>
      <c r="AO513" s="727"/>
      <c r="AP513" s="727"/>
      <c r="AQ513" s="727"/>
      <c r="AR513" s="727"/>
      <c r="AS513" s="727"/>
      <c r="AT513" s="727"/>
      <c r="AU513" s="727"/>
      <c r="AV513" s="727"/>
      <c r="AW513" s="727"/>
      <c r="AX513" s="727"/>
      <c r="AY513" s="727"/>
      <c r="AZ513" s="727"/>
      <c r="BA513" s="727"/>
      <c r="BB513" s="727"/>
      <c r="BC513" s="727"/>
      <c r="BD513" s="727"/>
      <c r="BE513" s="727"/>
      <c r="BF513" s="727"/>
      <c r="BG513" s="727"/>
      <c r="BH513" s="727"/>
    </row>
    <row r="514" spans="1:60" s="728" customFormat="1" ht="12" customHeight="1" x14ac:dyDescent="0.2">
      <c r="A514" s="10"/>
      <c r="B514" s="20"/>
      <c r="C514" s="64"/>
      <c r="D514" s="32"/>
      <c r="E514" s="32"/>
      <c r="F514" s="164"/>
      <c r="G514" s="727"/>
      <c r="H514" s="727"/>
      <c r="I514" s="727"/>
      <c r="J514" s="727"/>
      <c r="K514" s="727"/>
      <c r="L514" s="727"/>
      <c r="M514" s="727"/>
      <c r="N514" s="727"/>
      <c r="O514" s="727"/>
      <c r="P514" s="727"/>
      <c r="Q514" s="727"/>
      <c r="R514" s="727"/>
      <c r="S514" s="727"/>
      <c r="T514" s="727"/>
      <c r="U514" s="727"/>
      <c r="V514" s="727"/>
      <c r="W514" s="727"/>
      <c r="X514" s="727"/>
      <c r="Y514" s="727"/>
      <c r="Z514" s="727"/>
      <c r="AA514" s="727"/>
      <c r="AB514" s="727"/>
      <c r="AC514" s="727"/>
      <c r="AD514" s="727"/>
      <c r="AE514" s="727"/>
      <c r="AF514" s="727"/>
      <c r="AG514" s="727"/>
      <c r="AH514" s="727"/>
      <c r="AI514" s="727"/>
      <c r="AJ514" s="727"/>
      <c r="AK514" s="727"/>
      <c r="AL514" s="727"/>
      <c r="AM514" s="727"/>
      <c r="AN514" s="727"/>
      <c r="AO514" s="727"/>
      <c r="AP514" s="727"/>
      <c r="AQ514" s="727"/>
      <c r="AR514" s="727"/>
      <c r="AS514" s="727"/>
      <c r="AT514" s="727"/>
      <c r="AU514" s="727"/>
      <c r="AV514" s="727"/>
      <c r="AW514" s="727"/>
      <c r="AX514" s="727"/>
      <c r="AY514" s="727"/>
      <c r="AZ514" s="727"/>
      <c r="BA514" s="727"/>
      <c r="BB514" s="727"/>
      <c r="BC514" s="727"/>
      <c r="BD514" s="727"/>
      <c r="BE514" s="727"/>
      <c r="BF514" s="727"/>
      <c r="BG514" s="727"/>
      <c r="BH514" s="727"/>
    </row>
    <row r="515" spans="1:60" s="728" customFormat="1" ht="12" customHeight="1" x14ac:dyDescent="0.2">
      <c r="A515" s="10"/>
      <c r="B515" s="20"/>
      <c r="C515" s="64"/>
      <c r="D515" s="32"/>
      <c r="E515" s="32"/>
      <c r="F515" s="164"/>
      <c r="G515" s="727"/>
      <c r="H515" s="727"/>
      <c r="I515" s="727"/>
      <c r="J515" s="727"/>
      <c r="K515" s="727"/>
      <c r="L515" s="727"/>
      <c r="M515" s="727"/>
      <c r="N515" s="727"/>
      <c r="O515" s="727"/>
      <c r="P515" s="727"/>
      <c r="Q515" s="727"/>
      <c r="R515" s="727"/>
      <c r="S515" s="727"/>
      <c r="T515" s="727"/>
      <c r="U515" s="727"/>
      <c r="V515" s="727"/>
      <c r="W515" s="727"/>
      <c r="X515" s="727"/>
      <c r="Y515" s="727"/>
      <c r="Z515" s="727"/>
      <c r="AA515" s="727"/>
      <c r="AB515" s="727"/>
      <c r="AC515" s="727"/>
      <c r="AD515" s="727"/>
      <c r="AE515" s="727"/>
      <c r="AF515" s="727"/>
      <c r="AG515" s="727"/>
      <c r="AH515" s="727"/>
      <c r="AI515" s="727"/>
      <c r="AJ515" s="727"/>
      <c r="AK515" s="727"/>
      <c r="AL515" s="727"/>
      <c r="AM515" s="727"/>
      <c r="AN515" s="727"/>
      <c r="AO515" s="727"/>
      <c r="AP515" s="727"/>
      <c r="AQ515" s="727"/>
      <c r="AR515" s="727"/>
      <c r="AS515" s="727"/>
      <c r="AT515" s="727"/>
      <c r="AU515" s="727"/>
      <c r="AV515" s="727"/>
      <c r="AW515" s="727"/>
      <c r="AX515" s="727"/>
      <c r="AY515" s="727"/>
      <c r="AZ515" s="727"/>
      <c r="BA515" s="727"/>
      <c r="BB515" s="727"/>
      <c r="BC515" s="727"/>
      <c r="BD515" s="727"/>
      <c r="BE515" s="727"/>
      <c r="BF515" s="727"/>
      <c r="BG515" s="727"/>
      <c r="BH515" s="727"/>
    </row>
    <row r="516" spans="1:60" s="728" customFormat="1" ht="12" customHeight="1" x14ac:dyDescent="0.2">
      <c r="A516" s="10"/>
      <c r="B516" s="20"/>
      <c r="C516" s="64"/>
      <c r="D516" s="32"/>
      <c r="E516" s="32"/>
      <c r="F516" s="164"/>
      <c r="G516" s="727"/>
      <c r="H516" s="727"/>
      <c r="I516" s="727"/>
      <c r="J516" s="727"/>
      <c r="K516" s="727"/>
      <c r="L516" s="727"/>
      <c r="M516" s="727"/>
      <c r="N516" s="727"/>
      <c r="O516" s="727"/>
      <c r="P516" s="727"/>
      <c r="Q516" s="727"/>
      <c r="R516" s="727"/>
      <c r="S516" s="727"/>
      <c r="T516" s="727"/>
      <c r="U516" s="727"/>
      <c r="V516" s="727"/>
      <c r="W516" s="727"/>
      <c r="X516" s="727"/>
      <c r="Y516" s="727"/>
      <c r="Z516" s="727"/>
      <c r="AA516" s="727"/>
      <c r="AB516" s="727"/>
      <c r="AC516" s="727"/>
      <c r="AD516" s="727"/>
      <c r="AE516" s="727"/>
      <c r="AF516" s="727"/>
      <c r="AG516" s="727"/>
      <c r="AH516" s="727"/>
      <c r="AI516" s="727"/>
      <c r="AJ516" s="727"/>
      <c r="AK516" s="727"/>
      <c r="AL516" s="727"/>
      <c r="AM516" s="727"/>
      <c r="AN516" s="727"/>
      <c r="AO516" s="727"/>
      <c r="AP516" s="727"/>
      <c r="AQ516" s="727"/>
      <c r="AR516" s="727"/>
      <c r="AS516" s="727"/>
      <c r="AT516" s="727"/>
      <c r="AU516" s="727"/>
      <c r="AV516" s="727"/>
      <c r="AW516" s="727"/>
      <c r="AX516" s="727"/>
      <c r="AY516" s="727"/>
      <c r="AZ516" s="727"/>
      <c r="BA516" s="727"/>
      <c r="BB516" s="727"/>
      <c r="BC516" s="727"/>
      <c r="BD516" s="727"/>
      <c r="BE516" s="727"/>
      <c r="BF516" s="727"/>
      <c r="BG516" s="727"/>
      <c r="BH516" s="727"/>
    </row>
    <row r="517" spans="1:60" s="728" customFormat="1" ht="12" customHeight="1" x14ac:dyDescent="0.2">
      <c r="A517" s="10"/>
      <c r="B517" s="20"/>
      <c r="C517" s="64"/>
      <c r="D517" s="32"/>
      <c r="E517" s="32"/>
      <c r="F517" s="164"/>
      <c r="G517" s="727"/>
      <c r="H517" s="727"/>
      <c r="I517" s="727"/>
      <c r="J517" s="727"/>
      <c r="K517" s="727"/>
      <c r="L517" s="727"/>
      <c r="M517" s="727"/>
      <c r="N517" s="727"/>
      <c r="O517" s="727"/>
      <c r="P517" s="727"/>
      <c r="Q517" s="727"/>
      <c r="R517" s="727"/>
      <c r="S517" s="727"/>
      <c r="T517" s="727"/>
      <c r="U517" s="727"/>
      <c r="V517" s="727"/>
      <c r="W517" s="727"/>
      <c r="X517" s="727"/>
      <c r="Y517" s="727"/>
      <c r="Z517" s="727"/>
      <c r="AA517" s="727"/>
      <c r="AB517" s="727"/>
      <c r="AC517" s="727"/>
      <c r="AD517" s="727"/>
      <c r="AE517" s="727"/>
      <c r="AF517" s="727"/>
      <c r="AG517" s="727"/>
      <c r="AH517" s="727"/>
      <c r="AI517" s="727"/>
      <c r="AJ517" s="727"/>
      <c r="AK517" s="727"/>
      <c r="AL517" s="727"/>
      <c r="AM517" s="727"/>
      <c r="AN517" s="727"/>
      <c r="AO517" s="727"/>
      <c r="AP517" s="727"/>
      <c r="AQ517" s="727"/>
      <c r="AR517" s="727"/>
      <c r="AS517" s="727"/>
      <c r="AT517" s="727"/>
      <c r="AU517" s="727"/>
      <c r="AV517" s="727"/>
      <c r="AW517" s="727"/>
      <c r="AX517" s="727"/>
      <c r="AY517" s="727"/>
      <c r="AZ517" s="727"/>
      <c r="BA517" s="727"/>
      <c r="BB517" s="727"/>
      <c r="BC517" s="727"/>
      <c r="BD517" s="727"/>
      <c r="BE517" s="727"/>
      <c r="BF517" s="727"/>
      <c r="BG517" s="727"/>
      <c r="BH517" s="727"/>
    </row>
    <row r="518" spans="1:60" s="728" customFormat="1" ht="12" customHeight="1" x14ac:dyDescent="0.2">
      <c r="A518" s="10"/>
      <c r="B518" s="20"/>
      <c r="C518" s="64"/>
      <c r="D518" s="32"/>
      <c r="E518" s="32"/>
      <c r="F518" s="164"/>
      <c r="G518" s="727"/>
      <c r="H518" s="727"/>
      <c r="I518" s="727"/>
      <c r="J518" s="727"/>
      <c r="K518" s="727"/>
      <c r="L518" s="727"/>
      <c r="M518" s="727"/>
      <c r="N518" s="727"/>
      <c r="O518" s="727"/>
      <c r="P518" s="727"/>
      <c r="Q518" s="727"/>
      <c r="R518" s="727"/>
      <c r="S518" s="727"/>
      <c r="T518" s="727"/>
      <c r="U518" s="727"/>
      <c r="V518" s="727"/>
      <c r="W518" s="727"/>
      <c r="X518" s="727"/>
      <c r="Y518" s="727"/>
      <c r="Z518" s="727"/>
      <c r="AA518" s="727"/>
      <c r="AB518" s="727"/>
      <c r="AC518" s="727"/>
      <c r="AD518" s="727"/>
      <c r="AE518" s="727"/>
      <c r="AF518" s="727"/>
      <c r="AG518" s="727"/>
      <c r="AH518" s="727"/>
      <c r="AI518" s="727"/>
      <c r="AJ518" s="727"/>
      <c r="AK518" s="727"/>
      <c r="AL518" s="727"/>
      <c r="AM518" s="727"/>
      <c r="AN518" s="727"/>
      <c r="AO518" s="727"/>
      <c r="AP518" s="727"/>
      <c r="AQ518" s="727"/>
      <c r="AR518" s="727"/>
      <c r="AS518" s="727"/>
      <c r="AT518" s="727"/>
      <c r="AU518" s="727"/>
      <c r="AV518" s="727"/>
      <c r="AW518" s="727"/>
      <c r="AX518" s="727"/>
      <c r="AY518" s="727"/>
      <c r="AZ518" s="727"/>
      <c r="BA518" s="727"/>
      <c r="BB518" s="727"/>
      <c r="BC518" s="727"/>
      <c r="BD518" s="727"/>
      <c r="BE518" s="727"/>
      <c r="BF518" s="727"/>
      <c r="BG518" s="727"/>
      <c r="BH518" s="727"/>
    </row>
    <row r="519" spans="1:60" s="728" customFormat="1" ht="12" customHeight="1" x14ac:dyDescent="0.2">
      <c r="A519" s="10"/>
      <c r="B519" s="20"/>
      <c r="C519" s="64"/>
      <c r="D519" s="32"/>
      <c r="E519" s="32"/>
      <c r="F519" s="164"/>
      <c r="G519" s="727"/>
      <c r="H519" s="727"/>
      <c r="I519" s="727"/>
      <c r="J519" s="727"/>
      <c r="K519" s="727"/>
      <c r="L519" s="727"/>
      <c r="M519" s="727"/>
      <c r="N519" s="727"/>
      <c r="O519" s="727"/>
      <c r="P519" s="727"/>
      <c r="Q519" s="727"/>
      <c r="R519" s="727"/>
      <c r="S519" s="727"/>
      <c r="T519" s="727"/>
      <c r="U519" s="727"/>
      <c r="V519" s="727"/>
      <c r="W519" s="727"/>
      <c r="X519" s="727"/>
      <c r="Y519" s="727"/>
      <c r="Z519" s="727"/>
      <c r="AA519" s="727"/>
      <c r="AB519" s="727"/>
      <c r="AC519" s="727"/>
      <c r="AD519" s="727"/>
      <c r="AE519" s="727"/>
      <c r="AF519" s="727"/>
      <c r="AG519" s="727"/>
      <c r="AH519" s="727"/>
      <c r="AI519" s="727"/>
      <c r="AJ519" s="727"/>
      <c r="AK519" s="727"/>
      <c r="AL519" s="727"/>
      <c r="AM519" s="727"/>
      <c r="AN519" s="727"/>
      <c r="AO519" s="727"/>
      <c r="AP519" s="727"/>
      <c r="AQ519" s="727"/>
      <c r="AR519" s="727"/>
      <c r="AS519" s="727"/>
      <c r="AT519" s="727"/>
      <c r="AU519" s="727"/>
      <c r="AV519" s="727"/>
      <c r="AW519" s="727"/>
      <c r="AX519" s="727"/>
      <c r="AY519" s="727"/>
      <c r="AZ519" s="727"/>
      <c r="BA519" s="727"/>
      <c r="BB519" s="727"/>
      <c r="BC519" s="727"/>
      <c r="BD519" s="727"/>
      <c r="BE519" s="727"/>
      <c r="BF519" s="727"/>
      <c r="BG519" s="727"/>
      <c r="BH519" s="727"/>
    </row>
    <row r="520" spans="1:60" s="728" customFormat="1" ht="12" customHeight="1" x14ac:dyDescent="0.2">
      <c r="A520" s="10"/>
      <c r="B520" s="20"/>
      <c r="C520" s="64"/>
      <c r="D520" s="32"/>
      <c r="E520" s="32"/>
      <c r="F520" s="164"/>
      <c r="G520" s="727"/>
      <c r="H520" s="727"/>
      <c r="I520" s="727"/>
      <c r="J520" s="727"/>
      <c r="K520" s="727"/>
      <c r="L520" s="727"/>
      <c r="M520" s="727"/>
      <c r="N520" s="727"/>
      <c r="O520" s="727"/>
      <c r="P520" s="727"/>
      <c r="Q520" s="727"/>
      <c r="R520" s="727"/>
      <c r="S520" s="727"/>
      <c r="T520" s="727"/>
      <c r="U520" s="727"/>
      <c r="V520" s="727"/>
      <c r="W520" s="727"/>
      <c r="X520" s="727"/>
      <c r="Y520" s="727"/>
      <c r="Z520" s="727"/>
      <c r="AA520" s="727"/>
      <c r="AB520" s="727"/>
      <c r="AC520" s="727"/>
      <c r="AD520" s="727"/>
      <c r="AE520" s="727"/>
      <c r="AF520" s="727"/>
      <c r="AG520" s="727"/>
      <c r="AH520" s="727"/>
      <c r="AI520" s="727"/>
      <c r="AJ520" s="727"/>
      <c r="AK520" s="727"/>
      <c r="AL520" s="727"/>
      <c r="AM520" s="727"/>
      <c r="AN520" s="727"/>
      <c r="AO520" s="727"/>
      <c r="AP520" s="727"/>
      <c r="AQ520" s="727"/>
      <c r="AR520" s="727"/>
      <c r="AS520" s="727"/>
      <c r="AT520" s="727"/>
      <c r="AU520" s="727"/>
      <c r="AV520" s="727"/>
      <c r="AW520" s="727"/>
      <c r="AX520" s="727"/>
      <c r="AY520" s="727"/>
      <c r="AZ520" s="727"/>
      <c r="BA520" s="727"/>
      <c r="BB520" s="727"/>
      <c r="BC520" s="727"/>
      <c r="BD520" s="727"/>
      <c r="BE520" s="727"/>
      <c r="BF520" s="727"/>
      <c r="BG520" s="727"/>
      <c r="BH520" s="727"/>
    </row>
    <row r="521" spans="1:60" s="728" customFormat="1" ht="12" customHeight="1" x14ac:dyDescent="0.2">
      <c r="A521" s="10"/>
      <c r="B521" s="20"/>
      <c r="C521" s="64"/>
      <c r="D521" s="32"/>
      <c r="E521" s="32"/>
      <c r="F521" s="164"/>
      <c r="G521" s="727"/>
      <c r="H521" s="727"/>
      <c r="I521" s="727"/>
      <c r="J521" s="727"/>
      <c r="K521" s="727"/>
      <c r="L521" s="727"/>
      <c r="M521" s="727"/>
      <c r="N521" s="727"/>
      <c r="O521" s="727"/>
      <c r="P521" s="727"/>
      <c r="Q521" s="727"/>
      <c r="R521" s="727"/>
      <c r="S521" s="727"/>
      <c r="T521" s="727"/>
      <c r="U521" s="727"/>
      <c r="V521" s="727"/>
      <c r="W521" s="727"/>
      <c r="X521" s="727"/>
      <c r="Y521" s="727"/>
      <c r="Z521" s="727"/>
      <c r="AA521" s="727"/>
      <c r="AB521" s="727"/>
      <c r="AC521" s="727"/>
      <c r="AD521" s="727"/>
      <c r="AE521" s="727"/>
      <c r="AF521" s="727"/>
      <c r="AG521" s="727"/>
      <c r="AH521" s="727"/>
      <c r="AI521" s="727"/>
      <c r="AJ521" s="727"/>
      <c r="AK521" s="727"/>
      <c r="AL521" s="727"/>
      <c r="AM521" s="727"/>
      <c r="AN521" s="727"/>
      <c r="AO521" s="727"/>
      <c r="AP521" s="727"/>
      <c r="AQ521" s="727"/>
      <c r="AR521" s="727"/>
      <c r="AS521" s="727"/>
      <c r="AT521" s="727"/>
      <c r="AU521" s="727"/>
      <c r="AV521" s="727"/>
      <c r="AW521" s="727"/>
      <c r="AX521" s="727"/>
      <c r="AY521" s="727"/>
      <c r="AZ521" s="727"/>
      <c r="BA521" s="727"/>
      <c r="BB521" s="727"/>
      <c r="BC521" s="727"/>
      <c r="BD521" s="727"/>
      <c r="BE521" s="727"/>
      <c r="BF521" s="727"/>
      <c r="BG521" s="727"/>
      <c r="BH521" s="727"/>
    </row>
    <row r="522" spans="1:60" s="728" customFormat="1" ht="12" customHeight="1" x14ac:dyDescent="0.2">
      <c r="A522" s="10"/>
      <c r="B522" s="20"/>
      <c r="C522" s="64"/>
      <c r="D522" s="32"/>
      <c r="E522" s="32"/>
      <c r="F522" s="164"/>
      <c r="G522" s="727"/>
      <c r="H522" s="727"/>
      <c r="I522" s="727"/>
      <c r="J522" s="727"/>
      <c r="K522" s="727"/>
      <c r="L522" s="727"/>
      <c r="M522" s="727"/>
      <c r="N522" s="727"/>
      <c r="O522" s="727"/>
      <c r="P522" s="727"/>
      <c r="Q522" s="727"/>
      <c r="R522" s="727"/>
      <c r="S522" s="727"/>
      <c r="T522" s="727"/>
      <c r="U522" s="727"/>
      <c r="V522" s="727"/>
      <c r="W522" s="727"/>
      <c r="X522" s="727"/>
      <c r="Y522" s="727"/>
      <c r="Z522" s="727"/>
      <c r="AA522" s="727"/>
      <c r="AB522" s="727"/>
      <c r="AC522" s="727"/>
      <c r="AD522" s="727"/>
      <c r="AE522" s="727"/>
      <c r="AF522" s="727"/>
      <c r="AG522" s="727"/>
      <c r="AH522" s="727"/>
      <c r="AI522" s="727"/>
      <c r="AJ522" s="727"/>
      <c r="AK522" s="727"/>
      <c r="AL522" s="727"/>
      <c r="AM522" s="727"/>
      <c r="AN522" s="727"/>
      <c r="AO522" s="727"/>
      <c r="AP522" s="727"/>
      <c r="AQ522" s="727"/>
      <c r="AR522" s="727"/>
      <c r="AS522" s="727"/>
      <c r="AT522" s="727"/>
      <c r="AU522" s="727"/>
      <c r="AV522" s="727"/>
      <c r="AW522" s="727"/>
      <c r="AX522" s="727"/>
      <c r="AY522" s="727"/>
      <c r="AZ522" s="727"/>
      <c r="BA522" s="727"/>
      <c r="BB522" s="727"/>
      <c r="BC522" s="727"/>
      <c r="BD522" s="727"/>
      <c r="BE522" s="727"/>
      <c r="BF522" s="727"/>
      <c r="BG522" s="727"/>
      <c r="BH522" s="727"/>
    </row>
    <row r="523" spans="1:60" s="728" customFormat="1" ht="12" customHeight="1" x14ac:dyDescent="0.2">
      <c r="A523" s="10"/>
      <c r="B523" s="20"/>
      <c r="C523" s="64"/>
      <c r="D523" s="32"/>
      <c r="E523" s="32"/>
      <c r="F523" s="164"/>
      <c r="G523" s="727"/>
      <c r="H523" s="727"/>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27"/>
      <c r="AE523" s="727"/>
      <c r="AF523" s="727"/>
      <c r="AG523" s="727"/>
      <c r="AH523" s="727"/>
      <c r="AI523" s="727"/>
      <c r="AJ523" s="727"/>
      <c r="AK523" s="727"/>
      <c r="AL523" s="727"/>
      <c r="AM523" s="727"/>
      <c r="AN523" s="727"/>
      <c r="AO523" s="727"/>
      <c r="AP523" s="727"/>
      <c r="AQ523" s="727"/>
      <c r="AR523" s="727"/>
      <c r="AS523" s="727"/>
      <c r="AT523" s="727"/>
      <c r="AU523" s="727"/>
      <c r="AV523" s="727"/>
      <c r="AW523" s="727"/>
      <c r="AX523" s="727"/>
      <c r="AY523" s="727"/>
      <c r="AZ523" s="727"/>
      <c r="BA523" s="727"/>
      <c r="BB523" s="727"/>
      <c r="BC523" s="727"/>
      <c r="BD523" s="727"/>
      <c r="BE523" s="727"/>
      <c r="BF523" s="727"/>
      <c r="BG523" s="727"/>
      <c r="BH523" s="727"/>
    </row>
    <row r="524" spans="1:60" s="728" customFormat="1" ht="12" customHeight="1" x14ac:dyDescent="0.2">
      <c r="A524" s="10"/>
      <c r="B524" s="20"/>
      <c r="C524" s="64"/>
      <c r="D524" s="32"/>
      <c r="E524" s="32"/>
      <c r="F524" s="164"/>
      <c r="G524" s="727"/>
      <c r="H524" s="727"/>
      <c r="I524" s="727"/>
      <c r="J524" s="727"/>
      <c r="K524" s="727"/>
      <c r="L524" s="727"/>
      <c r="M524" s="727"/>
      <c r="N524" s="727"/>
      <c r="O524" s="727"/>
      <c r="P524" s="727"/>
      <c r="Q524" s="727"/>
      <c r="R524" s="727"/>
      <c r="S524" s="727"/>
      <c r="T524" s="727"/>
      <c r="U524" s="727"/>
      <c r="V524" s="727"/>
      <c r="W524" s="727"/>
      <c r="X524" s="727"/>
      <c r="Y524" s="727"/>
      <c r="Z524" s="727"/>
      <c r="AA524" s="727"/>
      <c r="AB524" s="727"/>
      <c r="AC524" s="727"/>
      <c r="AD524" s="727"/>
      <c r="AE524" s="727"/>
      <c r="AF524" s="727"/>
      <c r="AG524" s="727"/>
      <c r="AH524" s="727"/>
      <c r="AI524" s="727"/>
      <c r="AJ524" s="727"/>
      <c r="AK524" s="727"/>
      <c r="AL524" s="727"/>
      <c r="AM524" s="727"/>
      <c r="AN524" s="727"/>
      <c r="AO524" s="727"/>
      <c r="AP524" s="727"/>
      <c r="AQ524" s="727"/>
      <c r="AR524" s="727"/>
      <c r="AS524" s="727"/>
      <c r="AT524" s="727"/>
      <c r="AU524" s="727"/>
      <c r="AV524" s="727"/>
      <c r="AW524" s="727"/>
      <c r="AX524" s="727"/>
      <c r="AY524" s="727"/>
      <c r="AZ524" s="727"/>
      <c r="BA524" s="727"/>
      <c r="BB524" s="727"/>
      <c r="BC524" s="727"/>
      <c r="BD524" s="727"/>
      <c r="BE524" s="727"/>
      <c r="BF524" s="727"/>
      <c r="BG524" s="727"/>
      <c r="BH524" s="727"/>
    </row>
    <row r="525" spans="1:60" s="728" customFormat="1" ht="12" customHeight="1" x14ac:dyDescent="0.2">
      <c r="A525" s="10"/>
      <c r="B525" s="20"/>
      <c r="C525" s="64"/>
      <c r="D525" s="32"/>
      <c r="E525" s="32"/>
      <c r="F525" s="164"/>
      <c r="G525" s="727"/>
      <c r="H525" s="727"/>
      <c r="I525" s="727"/>
      <c r="J525" s="727"/>
      <c r="K525" s="727"/>
      <c r="L525" s="727"/>
      <c r="M525" s="727"/>
      <c r="N525" s="727"/>
      <c r="O525" s="727"/>
      <c r="P525" s="727"/>
      <c r="Q525" s="727"/>
      <c r="R525" s="727"/>
      <c r="S525" s="727"/>
      <c r="T525" s="727"/>
      <c r="U525" s="727"/>
      <c r="V525" s="727"/>
      <c r="W525" s="727"/>
      <c r="X525" s="727"/>
      <c r="Y525" s="727"/>
      <c r="Z525" s="727"/>
      <c r="AA525" s="727"/>
      <c r="AB525" s="727"/>
      <c r="AC525" s="727"/>
      <c r="AD525" s="727"/>
      <c r="AE525" s="727"/>
      <c r="AF525" s="727"/>
      <c r="AG525" s="727"/>
      <c r="AH525" s="727"/>
      <c r="AI525" s="727"/>
      <c r="AJ525" s="727"/>
      <c r="AK525" s="727"/>
      <c r="AL525" s="727"/>
      <c r="AM525" s="727"/>
      <c r="AN525" s="727"/>
      <c r="AO525" s="727"/>
      <c r="AP525" s="727"/>
      <c r="AQ525" s="727"/>
      <c r="AR525" s="727"/>
      <c r="AS525" s="727"/>
      <c r="AT525" s="727"/>
      <c r="AU525" s="727"/>
      <c r="AV525" s="727"/>
      <c r="AW525" s="727"/>
      <c r="AX525" s="727"/>
      <c r="AY525" s="727"/>
      <c r="AZ525" s="727"/>
      <c r="BA525" s="727"/>
      <c r="BB525" s="727"/>
      <c r="BC525" s="727"/>
      <c r="BD525" s="727"/>
      <c r="BE525" s="727"/>
      <c r="BF525" s="727"/>
      <c r="BG525" s="727"/>
      <c r="BH525" s="727"/>
    </row>
    <row r="526" spans="1:60" s="728" customFormat="1" ht="12" customHeight="1" x14ac:dyDescent="0.2">
      <c r="A526" s="10"/>
      <c r="B526" s="20"/>
      <c r="C526" s="64"/>
      <c r="D526" s="32"/>
      <c r="E526" s="32"/>
      <c r="F526" s="164"/>
      <c r="G526" s="727"/>
      <c r="H526" s="727"/>
      <c r="I526" s="727"/>
      <c r="J526" s="727"/>
      <c r="K526" s="727"/>
      <c r="L526" s="727"/>
      <c r="M526" s="727"/>
      <c r="N526" s="727"/>
      <c r="O526" s="727"/>
      <c r="P526" s="727"/>
      <c r="Q526" s="727"/>
      <c r="R526" s="727"/>
      <c r="S526" s="727"/>
      <c r="T526" s="727"/>
      <c r="U526" s="727"/>
      <c r="V526" s="727"/>
      <c r="W526" s="727"/>
      <c r="X526" s="727"/>
      <c r="Y526" s="727"/>
      <c r="Z526" s="727"/>
      <c r="AA526" s="727"/>
      <c r="AB526" s="727"/>
      <c r="AC526" s="727"/>
      <c r="AD526" s="727"/>
      <c r="AE526" s="727"/>
      <c r="AF526" s="727"/>
      <c r="AG526" s="727"/>
      <c r="AH526" s="727"/>
      <c r="AI526" s="727"/>
      <c r="AJ526" s="727"/>
      <c r="AK526" s="727"/>
      <c r="AL526" s="727"/>
      <c r="AM526" s="727"/>
      <c r="AN526" s="727"/>
      <c r="AO526" s="727"/>
      <c r="AP526" s="727"/>
      <c r="AQ526" s="727"/>
      <c r="AR526" s="727"/>
      <c r="AS526" s="727"/>
      <c r="AT526" s="727"/>
      <c r="AU526" s="727"/>
      <c r="AV526" s="727"/>
      <c r="AW526" s="727"/>
      <c r="AX526" s="727"/>
      <c r="AY526" s="727"/>
      <c r="AZ526" s="727"/>
      <c r="BA526" s="727"/>
      <c r="BB526" s="727"/>
      <c r="BC526" s="727"/>
      <c r="BD526" s="727"/>
      <c r="BE526" s="727"/>
      <c r="BF526" s="727"/>
      <c r="BG526" s="727"/>
      <c r="BH526" s="727"/>
    </row>
    <row r="527" spans="1:60" s="728" customFormat="1" ht="12" customHeight="1" x14ac:dyDescent="0.2">
      <c r="A527" s="10"/>
      <c r="B527" s="20"/>
      <c r="C527" s="64"/>
      <c r="D527" s="32"/>
      <c r="E527" s="32"/>
      <c r="F527" s="164"/>
      <c r="G527" s="727"/>
      <c r="H527" s="727"/>
      <c r="I527" s="727"/>
      <c r="J527" s="727"/>
      <c r="K527" s="727"/>
      <c r="L527" s="727"/>
      <c r="M527" s="727"/>
      <c r="N527" s="727"/>
      <c r="O527" s="727"/>
      <c r="P527" s="727"/>
      <c r="Q527" s="727"/>
      <c r="R527" s="727"/>
      <c r="S527" s="727"/>
      <c r="T527" s="727"/>
      <c r="U527" s="727"/>
      <c r="V527" s="727"/>
      <c r="W527" s="727"/>
      <c r="X527" s="727"/>
      <c r="Y527" s="727"/>
      <c r="Z527" s="727"/>
      <c r="AA527" s="727"/>
      <c r="AB527" s="727"/>
      <c r="AC527" s="727"/>
      <c r="AD527" s="727"/>
      <c r="AE527" s="727"/>
      <c r="AF527" s="727"/>
      <c r="AG527" s="727"/>
      <c r="AH527" s="727"/>
      <c r="AI527" s="727"/>
      <c r="AJ527" s="727"/>
      <c r="AK527" s="727"/>
      <c r="AL527" s="727"/>
      <c r="AM527" s="727"/>
      <c r="AN527" s="727"/>
      <c r="AO527" s="727"/>
      <c r="AP527" s="727"/>
      <c r="AQ527" s="727"/>
      <c r="AR527" s="727"/>
      <c r="AS527" s="727"/>
      <c r="AT527" s="727"/>
      <c r="AU527" s="727"/>
      <c r="AV527" s="727"/>
      <c r="AW527" s="727"/>
      <c r="AX527" s="727"/>
      <c r="AY527" s="727"/>
      <c r="AZ527" s="727"/>
      <c r="BA527" s="727"/>
      <c r="BB527" s="727"/>
      <c r="BC527" s="727"/>
      <c r="BD527" s="727"/>
      <c r="BE527" s="727"/>
      <c r="BF527" s="727"/>
      <c r="BG527" s="727"/>
      <c r="BH527" s="727"/>
    </row>
    <row r="528" spans="1:60" s="728" customFormat="1" ht="12" customHeight="1" x14ac:dyDescent="0.2">
      <c r="A528" s="10"/>
      <c r="B528" s="20"/>
      <c r="C528" s="64"/>
      <c r="D528" s="32"/>
      <c r="E528" s="32"/>
      <c r="F528" s="164"/>
      <c r="G528" s="727"/>
      <c r="H528" s="727"/>
      <c r="I528" s="727"/>
      <c r="J528" s="727"/>
      <c r="K528" s="727"/>
      <c r="L528" s="727"/>
      <c r="M528" s="727"/>
      <c r="N528" s="727"/>
      <c r="O528" s="727"/>
      <c r="P528" s="727"/>
      <c r="Q528" s="727"/>
      <c r="R528" s="727"/>
      <c r="S528" s="727"/>
      <c r="T528" s="727"/>
      <c r="U528" s="727"/>
      <c r="V528" s="727"/>
      <c r="W528" s="727"/>
      <c r="X528" s="727"/>
      <c r="Y528" s="727"/>
      <c r="Z528" s="727"/>
      <c r="AA528" s="727"/>
      <c r="AB528" s="727"/>
      <c r="AC528" s="727"/>
      <c r="AD528" s="727"/>
      <c r="AE528" s="727"/>
      <c r="AF528" s="727"/>
      <c r="AG528" s="727"/>
      <c r="AH528" s="727"/>
      <c r="AI528" s="727"/>
      <c r="AJ528" s="727"/>
      <c r="AK528" s="727"/>
      <c r="AL528" s="727"/>
      <c r="AM528" s="727"/>
      <c r="AN528" s="727"/>
      <c r="AO528" s="727"/>
      <c r="AP528" s="727"/>
      <c r="AQ528" s="727"/>
      <c r="AR528" s="727"/>
      <c r="AS528" s="727"/>
      <c r="AT528" s="727"/>
      <c r="AU528" s="727"/>
      <c r="AV528" s="727"/>
      <c r="AW528" s="727"/>
      <c r="AX528" s="727"/>
      <c r="AY528" s="727"/>
      <c r="AZ528" s="727"/>
      <c r="BA528" s="727"/>
      <c r="BB528" s="727"/>
      <c r="BC528" s="727"/>
      <c r="BD528" s="727"/>
      <c r="BE528" s="727"/>
      <c r="BF528" s="727"/>
      <c r="BG528" s="727"/>
      <c r="BH528" s="727"/>
    </row>
    <row r="529" spans="1:60" s="728" customFormat="1" ht="12" customHeight="1" x14ac:dyDescent="0.2">
      <c r="A529" s="10"/>
      <c r="B529" s="20"/>
      <c r="C529" s="64"/>
      <c r="D529" s="32"/>
      <c r="E529" s="32"/>
      <c r="F529" s="164"/>
      <c r="G529" s="727"/>
      <c r="H529" s="727"/>
      <c r="I529" s="727"/>
      <c r="J529" s="727"/>
      <c r="K529" s="727"/>
      <c r="L529" s="727"/>
      <c r="M529" s="727"/>
      <c r="N529" s="727"/>
      <c r="O529" s="727"/>
      <c r="P529" s="727"/>
      <c r="Q529" s="727"/>
      <c r="R529" s="727"/>
      <c r="S529" s="727"/>
      <c r="T529" s="727"/>
      <c r="U529" s="727"/>
      <c r="V529" s="727"/>
      <c r="W529" s="727"/>
      <c r="X529" s="727"/>
      <c r="Y529" s="727"/>
      <c r="Z529" s="727"/>
      <c r="AA529" s="727"/>
      <c r="AB529" s="727"/>
      <c r="AC529" s="727"/>
      <c r="AD529" s="727"/>
      <c r="AE529" s="727"/>
      <c r="AF529" s="727"/>
      <c r="AG529" s="727"/>
      <c r="AH529" s="727"/>
      <c r="AI529" s="727"/>
      <c r="AJ529" s="727"/>
      <c r="AK529" s="727"/>
      <c r="AL529" s="727"/>
      <c r="AM529" s="727"/>
      <c r="AN529" s="727"/>
      <c r="AO529" s="727"/>
      <c r="AP529" s="727"/>
      <c r="AQ529" s="727"/>
      <c r="AR529" s="727"/>
      <c r="AS529" s="727"/>
      <c r="AT529" s="727"/>
      <c r="AU529" s="727"/>
      <c r="AV529" s="727"/>
      <c r="AW529" s="727"/>
      <c r="AX529" s="727"/>
      <c r="AY529" s="727"/>
      <c r="AZ529" s="727"/>
      <c r="BA529" s="727"/>
      <c r="BB529" s="727"/>
      <c r="BC529" s="727"/>
      <c r="BD529" s="727"/>
      <c r="BE529" s="727"/>
      <c r="BF529" s="727"/>
      <c r="BG529" s="727"/>
      <c r="BH529" s="727"/>
    </row>
    <row r="530" spans="1:60" s="728" customFormat="1" ht="12" customHeight="1" x14ac:dyDescent="0.2">
      <c r="A530" s="10"/>
      <c r="B530" s="20"/>
      <c r="C530" s="64"/>
      <c r="D530" s="32"/>
      <c r="E530" s="32"/>
      <c r="F530" s="164"/>
      <c r="G530" s="727"/>
      <c r="H530" s="727"/>
      <c r="I530" s="727"/>
      <c r="J530" s="727"/>
      <c r="K530" s="727"/>
      <c r="L530" s="727"/>
      <c r="M530" s="727"/>
      <c r="N530" s="727"/>
      <c r="O530" s="727"/>
      <c r="P530" s="727"/>
      <c r="Q530" s="727"/>
      <c r="R530" s="727"/>
      <c r="S530" s="727"/>
      <c r="T530" s="727"/>
      <c r="U530" s="727"/>
      <c r="V530" s="727"/>
      <c r="W530" s="727"/>
      <c r="X530" s="727"/>
      <c r="Y530" s="727"/>
      <c r="Z530" s="727"/>
      <c r="AA530" s="727"/>
      <c r="AB530" s="727"/>
      <c r="AC530" s="727"/>
      <c r="AD530" s="727"/>
      <c r="AE530" s="727"/>
      <c r="AF530" s="727"/>
      <c r="AG530" s="727"/>
      <c r="AH530" s="727"/>
      <c r="AI530" s="727"/>
      <c r="AJ530" s="727"/>
      <c r="AK530" s="727"/>
      <c r="AL530" s="727"/>
      <c r="AM530" s="727"/>
      <c r="AN530" s="727"/>
      <c r="AO530" s="727"/>
      <c r="AP530" s="727"/>
      <c r="AQ530" s="727"/>
      <c r="AR530" s="727"/>
      <c r="AS530" s="727"/>
      <c r="AT530" s="727"/>
      <c r="AU530" s="727"/>
      <c r="AV530" s="727"/>
      <c r="AW530" s="727"/>
      <c r="AX530" s="727"/>
      <c r="AY530" s="727"/>
      <c r="AZ530" s="727"/>
      <c r="BA530" s="727"/>
      <c r="BB530" s="727"/>
      <c r="BC530" s="727"/>
      <c r="BD530" s="727"/>
      <c r="BE530" s="727"/>
      <c r="BF530" s="727"/>
      <c r="BG530" s="727"/>
      <c r="BH530" s="727"/>
    </row>
    <row r="531" spans="1:60" s="728" customFormat="1" ht="12" customHeight="1" x14ac:dyDescent="0.2">
      <c r="A531" s="10"/>
      <c r="B531" s="20"/>
      <c r="C531" s="64"/>
      <c r="D531" s="32"/>
      <c r="E531" s="32"/>
      <c r="F531" s="164"/>
      <c r="G531" s="727"/>
      <c r="H531" s="727"/>
      <c r="I531" s="727"/>
      <c r="J531" s="727"/>
      <c r="K531" s="727"/>
      <c r="L531" s="727"/>
      <c r="M531" s="727"/>
      <c r="N531" s="727"/>
      <c r="O531" s="727"/>
      <c r="P531" s="727"/>
      <c r="Q531" s="727"/>
      <c r="R531" s="727"/>
      <c r="S531" s="727"/>
      <c r="T531" s="727"/>
      <c r="U531" s="727"/>
      <c r="V531" s="727"/>
      <c r="W531" s="727"/>
      <c r="X531" s="727"/>
      <c r="Y531" s="727"/>
      <c r="Z531" s="727"/>
      <c r="AA531" s="727"/>
      <c r="AB531" s="727"/>
      <c r="AC531" s="727"/>
      <c r="AD531" s="727"/>
      <c r="AE531" s="727"/>
      <c r="AF531" s="727"/>
      <c r="AG531" s="727"/>
      <c r="AH531" s="727"/>
      <c r="AI531" s="727"/>
      <c r="AJ531" s="727"/>
      <c r="AK531" s="727"/>
      <c r="AL531" s="727"/>
      <c r="AM531" s="727"/>
      <c r="AN531" s="727"/>
      <c r="AO531" s="727"/>
      <c r="AP531" s="727"/>
      <c r="AQ531" s="727"/>
      <c r="AR531" s="727"/>
      <c r="AS531" s="727"/>
      <c r="AT531" s="727"/>
      <c r="AU531" s="727"/>
      <c r="AV531" s="727"/>
      <c r="AW531" s="727"/>
      <c r="AX531" s="727"/>
      <c r="AY531" s="727"/>
      <c r="AZ531" s="727"/>
      <c r="BA531" s="727"/>
      <c r="BB531" s="727"/>
      <c r="BC531" s="727"/>
      <c r="BD531" s="727"/>
      <c r="BE531" s="727"/>
      <c r="BF531" s="727"/>
      <c r="BG531" s="727"/>
      <c r="BH531" s="727"/>
    </row>
    <row r="532" spans="1:60" s="728" customFormat="1" ht="12" customHeight="1" x14ac:dyDescent="0.2">
      <c r="A532" s="10"/>
      <c r="B532" s="20"/>
      <c r="C532" s="64"/>
      <c r="D532" s="32"/>
      <c r="E532" s="32"/>
      <c r="F532" s="164"/>
      <c r="G532" s="727"/>
      <c r="H532" s="727"/>
      <c r="I532" s="727"/>
      <c r="J532" s="727"/>
      <c r="K532" s="727"/>
      <c r="L532" s="727"/>
      <c r="M532" s="727"/>
      <c r="N532" s="727"/>
      <c r="O532" s="727"/>
      <c r="P532" s="727"/>
      <c r="Q532" s="727"/>
      <c r="R532" s="727"/>
      <c r="S532" s="727"/>
      <c r="T532" s="727"/>
      <c r="U532" s="727"/>
      <c r="V532" s="727"/>
      <c r="W532" s="727"/>
      <c r="X532" s="727"/>
      <c r="Y532" s="727"/>
      <c r="Z532" s="727"/>
      <c r="AA532" s="727"/>
      <c r="AB532" s="727"/>
      <c r="AC532" s="727"/>
      <c r="AD532" s="727"/>
      <c r="AE532" s="727"/>
      <c r="AF532" s="727"/>
      <c r="AG532" s="727"/>
      <c r="AH532" s="727"/>
      <c r="AI532" s="727"/>
      <c r="AJ532" s="727"/>
      <c r="AK532" s="727"/>
      <c r="AL532" s="727"/>
      <c r="AM532" s="727"/>
      <c r="AN532" s="727"/>
      <c r="AO532" s="727"/>
      <c r="AP532" s="727"/>
      <c r="AQ532" s="727"/>
      <c r="AR532" s="727"/>
      <c r="AS532" s="727"/>
      <c r="AT532" s="727"/>
      <c r="AU532" s="727"/>
      <c r="AV532" s="727"/>
      <c r="AW532" s="727"/>
      <c r="AX532" s="727"/>
      <c r="AY532" s="727"/>
      <c r="AZ532" s="727"/>
      <c r="BA532" s="727"/>
      <c r="BB532" s="727"/>
      <c r="BC532" s="727"/>
      <c r="BD532" s="727"/>
      <c r="BE532" s="727"/>
      <c r="BF532" s="727"/>
      <c r="BG532" s="727"/>
      <c r="BH532" s="727"/>
    </row>
    <row r="533" spans="1:60" s="728" customFormat="1" ht="12" customHeight="1" x14ac:dyDescent="0.2">
      <c r="A533" s="10"/>
      <c r="B533" s="20"/>
      <c r="C533" s="64"/>
      <c r="D533" s="32"/>
      <c r="E533" s="32"/>
      <c r="F533" s="164"/>
      <c r="G533" s="727"/>
      <c r="H533" s="727"/>
      <c r="I533" s="727"/>
      <c r="J533" s="727"/>
      <c r="K533" s="727"/>
      <c r="L533" s="727"/>
      <c r="M533" s="727"/>
      <c r="N533" s="727"/>
      <c r="O533" s="727"/>
      <c r="P533" s="727"/>
      <c r="Q533" s="727"/>
      <c r="R533" s="727"/>
      <c r="S533" s="727"/>
      <c r="T533" s="727"/>
      <c r="U533" s="727"/>
      <c r="V533" s="727"/>
      <c r="W533" s="727"/>
      <c r="X533" s="727"/>
      <c r="Y533" s="727"/>
      <c r="Z533" s="727"/>
      <c r="AA533" s="727"/>
      <c r="AB533" s="727"/>
      <c r="AC533" s="727"/>
      <c r="AD533" s="727"/>
      <c r="AE533" s="727"/>
      <c r="AF533" s="727"/>
      <c r="AG533" s="727"/>
      <c r="AH533" s="727"/>
      <c r="AI533" s="727"/>
      <c r="AJ533" s="727"/>
      <c r="AK533" s="727"/>
      <c r="AL533" s="727"/>
      <c r="AM533" s="727"/>
      <c r="AN533" s="727"/>
      <c r="AO533" s="727"/>
      <c r="AP533" s="727"/>
      <c r="AQ533" s="727"/>
      <c r="AR533" s="727"/>
      <c r="AS533" s="727"/>
      <c r="AT533" s="727"/>
      <c r="AU533" s="727"/>
      <c r="AV533" s="727"/>
      <c r="AW533" s="727"/>
      <c r="AX533" s="727"/>
      <c r="AY533" s="727"/>
      <c r="AZ533" s="727"/>
      <c r="BA533" s="727"/>
      <c r="BB533" s="727"/>
      <c r="BC533" s="727"/>
      <c r="BD533" s="727"/>
      <c r="BE533" s="727"/>
      <c r="BF533" s="727"/>
      <c r="BG533" s="727"/>
      <c r="BH533" s="727"/>
    </row>
    <row r="534" spans="1:60" s="728" customFormat="1" ht="12" customHeight="1" x14ac:dyDescent="0.2">
      <c r="A534" s="10"/>
      <c r="B534" s="20"/>
      <c r="C534" s="64"/>
      <c r="D534" s="32"/>
      <c r="E534" s="32"/>
      <c r="F534" s="164"/>
      <c r="G534" s="727"/>
      <c r="H534" s="727"/>
      <c r="I534" s="727"/>
      <c r="J534" s="727"/>
      <c r="K534" s="727"/>
      <c r="L534" s="727"/>
      <c r="M534" s="727"/>
      <c r="N534" s="727"/>
      <c r="O534" s="727"/>
      <c r="P534" s="727"/>
      <c r="Q534" s="727"/>
      <c r="R534" s="727"/>
      <c r="S534" s="727"/>
      <c r="T534" s="727"/>
      <c r="U534" s="727"/>
      <c r="V534" s="727"/>
      <c r="W534" s="727"/>
      <c r="X534" s="727"/>
      <c r="Y534" s="727"/>
      <c r="Z534" s="727"/>
      <c r="AA534" s="727"/>
      <c r="AB534" s="727"/>
      <c r="AC534" s="727"/>
      <c r="AD534" s="727"/>
      <c r="AE534" s="727"/>
      <c r="AF534" s="727"/>
      <c r="AG534" s="727"/>
      <c r="AH534" s="727"/>
      <c r="AI534" s="727"/>
      <c r="AJ534" s="727"/>
      <c r="AK534" s="727"/>
      <c r="AL534" s="727"/>
      <c r="AM534" s="727"/>
      <c r="AN534" s="727"/>
      <c r="AO534" s="727"/>
      <c r="AP534" s="727"/>
      <c r="AQ534" s="727"/>
      <c r="AR534" s="727"/>
      <c r="AS534" s="727"/>
      <c r="AT534" s="727"/>
      <c r="AU534" s="727"/>
      <c r="AV534" s="727"/>
      <c r="AW534" s="727"/>
      <c r="AX534" s="727"/>
      <c r="AY534" s="727"/>
      <c r="AZ534" s="727"/>
      <c r="BA534" s="727"/>
      <c r="BB534" s="727"/>
      <c r="BC534" s="727"/>
      <c r="BD534" s="727"/>
      <c r="BE534" s="727"/>
      <c r="BF534" s="727"/>
      <c r="BG534" s="727"/>
      <c r="BH534" s="727"/>
    </row>
    <row r="535" spans="1:60" s="728" customFormat="1" ht="12" customHeight="1" x14ac:dyDescent="0.2">
      <c r="A535" s="10"/>
      <c r="B535" s="20"/>
      <c r="C535" s="64"/>
      <c r="D535" s="32"/>
      <c r="E535" s="32"/>
      <c r="F535" s="164"/>
      <c r="G535" s="727"/>
      <c r="H535" s="727"/>
      <c r="I535" s="727"/>
      <c r="J535" s="727"/>
      <c r="K535" s="727"/>
      <c r="L535" s="727"/>
      <c r="M535" s="727"/>
      <c r="N535" s="727"/>
      <c r="O535" s="727"/>
      <c r="P535" s="727"/>
      <c r="Q535" s="727"/>
      <c r="R535" s="727"/>
      <c r="S535" s="727"/>
      <c r="T535" s="727"/>
      <c r="U535" s="727"/>
      <c r="V535" s="727"/>
      <c r="W535" s="727"/>
      <c r="X535" s="727"/>
      <c r="Y535" s="727"/>
      <c r="Z535" s="727"/>
      <c r="AA535" s="727"/>
      <c r="AB535" s="727"/>
      <c r="AC535" s="727"/>
      <c r="AD535" s="727"/>
      <c r="AE535" s="727"/>
      <c r="AF535" s="727"/>
      <c r="AG535" s="727"/>
      <c r="AH535" s="727"/>
      <c r="AI535" s="727"/>
      <c r="AJ535" s="727"/>
      <c r="AK535" s="727"/>
      <c r="AL535" s="727"/>
      <c r="AM535" s="727"/>
      <c r="AN535" s="727"/>
      <c r="AO535" s="727"/>
      <c r="AP535" s="727"/>
      <c r="AQ535" s="727"/>
      <c r="AR535" s="727"/>
      <c r="AS535" s="727"/>
      <c r="AT535" s="727"/>
      <c r="AU535" s="727"/>
      <c r="AV535" s="727"/>
      <c r="AW535" s="727"/>
      <c r="AX535" s="727"/>
      <c r="AY535" s="727"/>
      <c r="AZ535" s="727"/>
      <c r="BA535" s="727"/>
      <c r="BB535" s="727"/>
      <c r="BC535" s="727"/>
      <c r="BD535" s="727"/>
      <c r="BE535" s="727"/>
      <c r="BF535" s="727"/>
      <c r="BG535" s="727"/>
      <c r="BH535" s="727"/>
    </row>
    <row r="536" spans="1:60" s="728" customFormat="1" ht="12" customHeight="1" x14ac:dyDescent="0.2">
      <c r="A536" s="10"/>
      <c r="B536" s="20"/>
      <c r="C536" s="64"/>
      <c r="D536" s="32"/>
      <c r="E536" s="32"/>
      <c r="F536" s="164"/>
      <c r="G536" s="727"/>
      <c r="H536" s="727"/>
      <c r="I536" s="727"/>
      <c r="J536" s="727"/>
      <c r="K536" s="727"/>
      <c r="L536" s="727"/>
      <c r="M536" s="727"/>
      <c r="N536" s="727"/>
      <c r="O536" s="727"/>
      <c r="P536" s="727"/>
      <c r="Q536" s="727"/>
      <c r="R536" s="727"/>
      <c r="S536" s="727"/>
      <c r="T536" s="727"/>
      <c r="U536" s="727"/>
      <c r="V536" s="727"/>
      <c r="W536" s="727"/>
      <c r="X536" s="727"/>
      <c r="Y536" s="727"/>
      <c r="Z536" s="727"/>
      <c r="AA536" s="727"/>
      <c r="AB536" s="727"/>
      <c r="AC536" s="727"/>
      <c r="AD536" s="727"/>
      <c r="AE536" s="727"/>
      <c r="AF536" s="727"/>
      <c r="AG536" s="727"/>
      <c r="AH536" s="727"/>
      <c r="AI536" s="727"/>
      <c r="AJ536" s="727"/>
      <c r="AK536" s="727"/>
      <c r="AL536" s="727"/>
      <c r="AM536" s="727"/>
      <c r="AN536" s="727"/>
      <c r="AO536" s="727"/>
      <c r="AP536" s="727"/>
      <c r="AQ536" s="727"/>
      <c r="AR536" s="727"/>
      <c r="AS536" s="727"/>
      <c r="AT536" s="727"/>
      <c r="AU536" s="727"/>
      <c r="AV536" s="727"/>
      <c r="AW536" s="727"/>
      <c r="AX536" s="727"/>
      <c r="AY536" s="727"/>
      <c r="AZ536" s="727"/>
      <c r="BA536" s="727"/>
      <c r="BB536" s="727"/>
      <c r="BC536" s="727"/>
      <c r="BD536" s="727"/>
      <c r="BE536" s="727"/>
      <c r="BF536" s="727"/>
      <c r="BG536" s="727"/>
      <c r="BH536" s="727"/>
    </row>
    <row r="537" spans="1:60" s="728" customFormat="1" ht="12" customHeight="1" x14ac:dyDescent="0.2">
      <c r="A537" s="10"/>
      <c r="B537" s="20"/>
      <c r="C537" s="64"/>
      <c r="D537" s="32"/>
      <c r="E537" s="32"/>
      <c r="F537" s="164"/>
      <c r="G537" s="727"/>
      <c r="H537" s="727"/>
      <c r="I537" s="727"/>
      <c r="J537" s="727"/>
      <c r="K537" s="727"/>
      <c r="L537" s="727"/>
      <c r="M537" s="727"/>
      <c r="N537" s="727"/>
      <c r="O537" s="727"/>
      <c r="P537" s="727"/>
      <c r="Q537" s="727"/>
      <c r="R537" s="727"/>
      <c r="S537" s="727"/>
      <c r="T537" s="727"/>
      <c r="U537" s="727"/>
      <c r="V537" s="727"/>
      <c r="W537" s="727"/>
      <c r="X537" s="727"/>
      <c r="Y537" s="727"/>
      <c r="Z537" s="727"/>
      <c r="AA537" s="727"/>
      <c r="AB537" s="727"/>
      <c r="AC537" s="727"/>
      <c r="AD537" s="727"/>
      <c r="AE537" s="727"/>
      <c r="AF537" s="727"/>
      <c r="AG537" s="727"/>
      <c r="AH537" s="727"/>
      <c r="AI537" s="727"/>
      <c r="AJ537" s="727"/>
      <c r="AK537" s="727"/>
      <c r="AL537" s="727"/>
      <c r="AM537" s="727"/>
      <c r="AN537" s="727"/>
      <c r="AO537" s="727"/>
      <c r="AP537" s="727"/>
      <c r="AQ537" s="727"/>
      <c r="AR537" s="727"/>
      <c r="AS537" s="727"/>
      <c r="AT537" s="727"/>
      <c r="AU537" s="727"/>
      <c r="AV537" s="727"/>
      <c r="AW537" s="727"/>
      <c r="AX537" s="727"/>
      <c r="AY537" s="727"/>
      <c r="AZ537" s="727"/>
      <c r="BA537" s="727"/>
      <c r="BB537" s="727"/>
      <c r="BC537" s="727"/>
      <c r="BD537" s="727"/>
      <c r="BE537" s="727"/>
      <c r="BF537" s="727"/>
      <c r="BG537" s="727"/>
      <c r="BH537" s="727"/>
    </row>
    <row r="538" spans="1:60" s="728" customFormat="1" ht="12" customHeight="1" x14ac:dyDescent="0.2">
      <c r="A538" s="10"/>
      <c r="B538" s="20"/>
      <c r="C538" s="64"/>
      <c r="D538" s="32"/>
      <c r="E538" s="32"/>
      <c r="F538" s="164"/>
      <c r="G538" s="727"/>
      <c r="H538" s="727"/>
      <c r="I538" s="727"/>
      <c r="J538" s="727"/>
      <c r="K538" s="727"/>
      <c r="L538" s="727"/>
      <c r="M538" s="727"/>
      <c r="N538" s="727"/>
      <c r="O538" s="727"/>
      <c r="P538" s="727"/>
      <c r="Q538" s="727"/>
      <c r="R538" s="727"/>
      <c r="S538" s="727"/>
      <c r="T538" s="727"/>
      <c r="U538" s="727"/>
      <c r="V538" s="727"/>
      <c r="W538" s="727"/>
      <c r="X538" s="727"/>
      <c r="Y538" s="727"/>
      <c r="Z538" s="727"/>
      <c r="AA538" s="727"/>
      <c r="AB538" s="727"/>
      <c r="AC538" s="727"/>
      <c r="AD538" s="727"/>
      <c r="AE538" s="727"/>
      <c r="AF538" s="727"/>
      <c r="AG538" s="727"/>
      <c r="AH538" s="727"/>
      <c r="AI538" s="727"/>
      <c r="AJ538" s="727"/>
      <c r="AK538" s="727"/>
      <c r="AL538" s="727"/>
      <c r="AM538" s="727"/>
      <c r="AN538" s="727"/>
      <c r="AO538" s="727"/>
      <c r="AP538" s="727"/>
      <c r="AQ538" s="727"/>
      <c r="AR538" s="727"/>
      <c r="AS538" s="727"/>
      <c r="AT538" s="727"/>
      <c r="AU538" s="727"/>
      <c r="AV538" s="727"/>
      <c r="AW538" s="727"/>
      <c r="AX538" s="727"/>
      <c r="AY538" s="727"/>
      <c r="AZ538" s="727"/>
      <c r="BA538" s="727"/>
      <c r="BB538" s="727"/>
      <c r="BC538" s="727"/>
      <c r="BD538" s="727"/>
      <c r="BE538" s="727"/>
      <c r="BF538" s="727"/>
      <c r="BG538" s="727"/>
      <c r="BH538" s="727"/>
    </row>
    <row r="539" spans="1:60" s="728" customFormat="1" ht="12" customHeight="1" x14ac:dyDescent="0.2">
      <c r="A539" s="10"/>
      <c r="B539" s="20"/>
      <c r="C539" s="64"/>
      <c r="D539" s="32"/>
      <c r="E539" s="32"/>
      <c r="F539" s="164"/>
      <c r="G539" s="727"/>
      <c r="H539" s="727"/>
      <c r="I539" s="727"/>
      <c r="J539" s="727"/>
      <c r="K539" s="727"/>
      <c r="L539" s="727"/>
      <c r="M539" s="727"/>
      <c r="N539" s="727"/>
      <c r="O539" s="727"/>
      <c r="P539" s="727"/>
      <c r="Q539" s="727"/>
      <c r="R539" s="727"/>
      <c r="S539" s="727"/>
      <c r="T539" s="727"/>
      <c r="U539" s="727"/>
      <c r="V539" s="727"/>
      <c r="W539" s="727"/>
      <c r="X539" s="727"/>
      <c r="Y539" s="727"/>
      <c r="Z539" s="727"/>
      <c r="AA539" s="727"/>
      <c r="AB539" s="727"/>
      <c r="AC539" s="727"/>
      <c r="AD539" s="727"/>
      <c r="AE539" s="727"/>
      <c r="AF539" s="727"/>
      <c r="AG539" s="727"/>
      <c r="AH539" s="727"/>
      <c r="AI539" s="727"/>
      <c r="AJ539" s="727"/>
      <c r="AK539" s="727"/>
      <c r="AL539" s="727"/>
      <c r="AM539" s="727"/>
      <c r="AN539" s="727"/>
      <c r="AO539" s="727"/>
      <c r="AP539" s="727"/>
      <c r="AQ539" s="727"/>
      <c r="AR539" s="727"/>
      <c r="AS539" s="727"/>
      <c r="AT539" s="727"/>
      <c r="AU539" s="727"/>
      <c r="AV539" s="727"/>
      <c r="AW539" s="727"/>
      <c r="AX539" s="727"/>
      <c r="AY539" s="727"/>
      <c r="AZ539" s="727"/>
      <c r="BA539" s="727"/>
      <c r="BB539" s="727"/>
      <c r="BC539" s="727"/>
      <c r="BD539" s="727"/>
      <c r="BE539" s="727"/>
      <c r="BF539" s="727"/>
      <c r="BG539" s="727"/>
      <c r="BH539" s="727"/>
    </row>
    <row r="540" spans="1:60" s="728" customFormat="1" ht="12" customHeight="1" x14ac:dyDescent="0.2">
      <c r="A540" s="10"/>
      <c r="B540" s="20"/>
      <c r="C540" s="64"/>
      <c r="D540" s="32"/>
      <c r="E540" s="32"/>
      <c r="F540" s="164"/>
      <c r="G540" s="727"/>
      <c r="H540" s="727"/>
      <c r="I540" s="727"/>
      <c r="J540" s="727"/>
      <c r="K540" s="727"/>
      <c r="L540" s="727"/>
      <c r="M540" s="727"/>
      <c r="N540" s="727"/>
      <c r="O540" s="727"/>
      <c r="P540" s="727"/>
      <c r="Q540" s="727"/>
      <c r="R540" s="727"/>
      <c r="S540" s="727"/>
      <c r="T540" s="727"/>
      <c r="U540" s="727"/>
      <c r="V540" s="727"/>
      <c r="W540" s="727"/>
      <c r="X540" s="727"/>
      <c r="Y540" s="727"/>
      <c r="Z540" s="727"/>
      <c r="AA540" s="727"/>
      <c r="AB540" s="727"/>
      <c r="AC540" s="727"/>
      <c r="AD540" s="727"/>
      <c r="AE540" s="727"/>
      <c r="AF540" s="727"/>
      <c r="AG540" s="727"/>
      <c r="AH540" s="727"/>
      <c r="AI540" s="727"/>
      <c r="AJ540" s="727"/>
      <c r="AK540" s="727"/>
      <c r="AL540" s="727"/>
      <c r="AM540" s="727"/>
      <c r="AN540" s="727"/>
      <c r="AO540" s="727"/>
      <c r="AP540" s="727"/>
      <c r="AQ540" s="727"/>
      <c r="AR540" s="727"/>
      <c r="AS540" s="727"/>
      <c r="AT540" s="727"/>
      <c r="AU540" s="727"/>
      <c r="AV540" s="727"/>
      <c r="AW540" s="727"/>
      <c r="AX540" s="727"/>
      <c r="AY540" s="727"/>
      <c r="AZ540" s="727"/>
      <c r="BA540" s="727"/>
      <c r="BB540" s="727"/>
      <c r="BC540" s="727"/>
      <c r="BD540" s="727"/>
      <c r="BE540" s="727"/>
      <c r="BF540" s="727"/>
      <c r="BG540" s="727"/>
      <c r="BH540" s="727"/>
    </row>
    <row r="541" spans="1:60" s="728" customFormat="1" ht="12" customHeight="1" x14ac:dyDescent="0.2">
      <c r="A541" s="10"/>
      <c r="B541" s="20"/>
      <c r="C541" s="64"/>
      <c r="D541" s="32"/>
      <c r="E541" s="32"/>
      <c r="F541" s="164"/>
      <c r="G541" s="727"/>
      <c r="H541" s="727"/>
      <c r="I541" s="727"/>
      <c r="J541" s="727"/>
      <c r="K541" s="727"/>
      <c r="L541" s="727"/>
      <c r="M541" s="727"/>
      <c r="N541" s="727"/>
      <c r="O541" s="727"/>
      <c r="P541" s="727"/>
      <c r="Q541" s="727"/>
      <c r="R541" s="727"/>
      <c r="S541" s="727"/>
      <c r="T541" s="727"/>
      <c r="U541" s="727"/>
      <c r="V541" s="727"/>
      <c r="W541" s="727"/>
      <c r="X541" s="727"/>
      <c r="Y541" s="727"/>
      <c r="Z541" s="727"/>
      <c r="AA541" s="727"/>
      <c r="AB541" s="727"/>
      <c r="AC541" s="727"/>
      <c r="AD541" s="727"/>
      <c r="AE541" s="727"/>
      <c r="AF541" s="727"/>
      <c r="AG541" s="727"/>
      <c r="AH541" s="727"/>
      <c r="AI541" s="727"/>
      <c r="AJ541" s="727"/>
      <c r="AK541" s="727"/>
      <c r="AL541" s="727"/>
      <c r="AM541" s="727"/>
      <c r="AN541" s="727"/>
      <c r="AO541" s="727"/>
      <c r="AP541" s="727"/>
      <c r="AQ541" s="727"/>
      <c r="AR541" s="727"/>
      <c r="AS541" s="727"/>
      <c r="AT541" s="727"/>
      <c r="AU541" s="727"/>
      <c r="AV541" s="727"/>
      <c r="AW541" s="727"/>
      <c r="AX541" s="727"/>
      <c r="AY541" s="727"/>
      <c r="AZ541" s="727"/>
      <c r="BA541" s="727"/>
      <c r="BB541" s="727"/>
      <c r="BC541" s="727"/>
      <c r="BD541" s="727"/>
      <c r="BE541" s="727"/>
      <c r="BF541" s="727"/>
      <c r="BG541" s="727"/>
      <c r="BH541" s="727"/>
    </row>
    <row r="542" spans="1:60" s="728" customFormat="1" ht="12" customHeight="1" x14ac:dyDescent="0.2">
      <c r="A542" s="10"/>
      <c r="B542" s="20"/>
      <c r="C542" s="64"/>
      <c r="D542" s="32"/>
      <c r="E542" s="32"/>
      <c r="F542" s="164"/>
      <c r="G542" s="727"/>
      <c r="H542" s="727"/>
      <c r="I542" s="727"/>
      <c r="J542" s="727"/>
      <c r="K542" s="727"/>
      <c r="L542" s="727"/>
      <c r="M542" s="727"/>
      <c r="N542" s="727"/>
      <c r="O542" s="727"/>
      <c r="P542" s="727"/>
      <c r="Q542" s="727"/>
      <c r="R542" s="727"/>
      <c r="S542" s="727"/>
      <c r="T542" s="727"/>
      <c r="U542" s="727"/>
      <c r="V542" s="727"/>
      <c r="W542" s="727"/>
      <c r="X542" s="727"/>
      <c r="Y542" s="727"/>
      <c r="Z542" s="727"/>
      <c r="AA542" s="727"/>
      <c r="AB542" s="727"/>
      <c r="AC542" s="727"/>
      <c r="AD542" s="727"/>
      <c r="AE542" s="727"/>
      <c r="AF542" s="727"/>
      <c r="AG542" s="727"/>
      <c r="AH542" s="727"/>
      <c r="AI542" s="727"/>
      <c r="AJ542" s="727"/>
      <c r="AK542" s="727"/>
      <c r="AL542" s="727"/>
      <c r="AM542" s="727"/>
      <c r="AN542" s="727"/>
      <c r="AO542" s="727"/>
      <c r="AP542" s="727"/>
      <c r="AQ542" s="727"/>
      <c r="AR542" s="727"/>
      <c r="AS542" s="727"/>
      <c r="AT542" s="727"/>
      <c r="AU542" s="727"/>
      <c r="AV542" s="727"/>
      <c r="AW542" s="727"/>
      <c r="AX542" s="727"/>
      <c r="AY542" s="727"/>
      <c r="AZ542" s="727"/>
      <c r="BA542" s="727"/>
      <c r="BB542" s="727"/>
      <c r="BC542" s="727"/>
      <c r="BD542" s="727"/>
      <c r="BE542" s="727"/>
      <c r="BF542" s="727"/>
      <c r="BG542" s="727"/>
      <c r="BH542" s="727"/>
    </row>
    <row r="543" spans="1:60" s="728" customFormat="1" ht="12" customHeight="1" x14ac:dyDescent="0.2">
      <c r="A543" s="10"/>
      <c r="B543" s="20"/>
      <c r="C543" s="64"/>
      <c r="D543" s="32"/>
      <c r="E543" s="32"/>
      <c r="F543" s="164"/>
      <c r="G543" s="727"/>
      <c r="H543" s="727"/>
      <c r="I543" s="727"/>
      <c r="J543" s="727"/>
      <c r="K543" s="727"/>
      <c r="L543" s="727"/>
      <c r="M543" s="727"/>
      <c r="N543" s="727"/>
      <c r="O543" s="727"/>
      <c r="P543" s="727"/>
      <c r="Q543" s="727"/>
      <c r="R543" s="727"/>
      <c r="S543" s="727"/>
      <c r="T543" s="727"/>
      <c r="U543" s="727"/>
      <c r="V543" s="727"/>
      <c r="W543" s="727"/>
      <c r="X543" s="727"/>
      <c r="Y543" s="727"/>
      <c r="Z543" s="727"/>
      <c r="AA543" s="727"/>
      <c r="AB543" s="727"/>
      <c r="AC543" s="727"/>
      <c r="AD543" s="727"/>
      <c r="AE543" s="727"/>
      <c r="AF543" s="727"/>
      <c r="AG543" s="727"/>
      <c r="AH543" s="727"/>
      <c r="AI543" s="727"/>
      <c r="AJ543" s="727"/>
      <c r="AK543" s="727"/>
      <c r="AL543" s="727"/>
      <c r="AM543" s="727"/>
      <c r="AN543" s="727"/>
      <c r="AO543" s="727"/>
      <c r="AP543" s="727"/>
      <c r="AQ543" s="727"/>
      <c r="AR543" s="727"/>
      <c r="AS543" s="727"/>
      <c r="AT543" s="727"/>
      <c r="AU543" s="727"/>
      <c r="AV543" s="727"/>
      <c r="AW543" s="727"/>
      <c r="AX543" s="727"/>
      <c r="AY543" s="727"/>
      <c r="AZ543" s="727"/>
      <c r="BA543" s="727"/>
      <c r="BB543" s="727"/>
      <c r="BC543" s="727"/>
      <c r="BD543" s="727"/>
      <c r="BE543" s="727"/>
      <c r="BF543" s="727"/>
      <c r="BG543" s="727"/>
      <c r="BH543" s="727"/>
    </row>
    <row r="544" spans="1:60" s="728" customFormat="1" ht="12" customHeight="1" x14ac:dyDescent="0.2">
      <c r="A544" s="10"/>
      <c r="B544" s="20"/>
      <c r="C544" s="64"/>
      <c r="D544" s="32"/>
      <c r="E544" s="32"/>
      <c r="F544" s="164"/>
      <c r="G544" s="727"/>
      <c r="H544" s="727"/>
      <c r="I544" s="727"/>
      <c r="J544" s="727"/>
      <c r="K544" s="727"/>
      <c r="L544" s="727"/>
      <c r="M544" s="727"/>
      <c r="N544" s="727"/>
      <c r="O544" s="727"/>
      <c r="P544" s="727"/>
      <c r="Q544" s="727"/>
      <c r="R544" s="727"/>
      <c r="S544" s="727"/>
      <c r="T544" s="727"/>
      <c r="U544" s="727"/>
      <c r="V544" s="727"/>
      <c r="W544" s="727"/>
      <c r="X544" s="727"/>
      <c r="Y544" s="727"/>
      <c r="Z544" s="727"/>
      <c r="AA544" s="727"/>
      <c r="AB544" s="727"/>
      <c r="AC544" s="727"/>
      <c r="AD544" s="727"/>
      <c r="AE544" s="727"/>
      <c r="AF544" s="727"/>
      <c r="AG544" s="727"/>
      <c r="AH544" s="727"/>
      <c r="AI544" s="727"/>
      <c r="AJ544" s="727"/>
      <c r="AK544" s="727"/>
      <c r="AL544" s="727"/>
      <c r="AM544" s="727"/>
      <c r="AN544" s="727"/>
      <c r="AO544" s="727"/>
      <c r="AP544" s="727"/>
      <c r="AQ544" s="727"/>
      <c r="AR544" s="727"/>
      <c r="AS544" s="727"/>
      <c r="AT544" s="727"/>
      <c r="AU544" s="727"/>
      <c r="AV544" s="727"/>
      <c r="AW544" s="727"/>
      <c r="AX544" s="727"/>
      <c r="AY544" s="727"/>
      <c r="AZ544" s="727"/>
      <c r="BA544" s="727"/>
      <c r="BB544" s="727"/>
      <c r="BC544" s="727"/>
      <c r="BD544" s="727"/>
      <c r="BE544" s="727"/>
      <c r="BF544" s="727"/>
      <c r="BG544" s="727"/>
      <c r="BH544" s="727"/>
    </row>
    <row r="545" spans="1:60" s="728" customFormat="1" ht="12" customHeight="1" x14ac:dyDescent="0.2">
      <c r="A545" s="10"/>
      <c r="B545" s="20"/>
      <c r="C545" s="64"/>
      <c r="D545" s="32"/>
      <c r="E545" s="32"/>
      <c r="F545" s="164"/>
      <c r="G545" s="727"/>
      <c r="H545" s="727"/>
      <c r="I545" s="727"/>
      <c r="J545" s="727"/>
      <c r="K545" s="727"/>
      <c r="L545" s="727"/>
      <c r="M545" s="727"/>
      <c r="N545" s="727"/>
      <c r="O545" s="727"/>
      <c r="P545" s="727"/>
      <c r="Q545" s="727"/>
      <c r="R545" s="727"/>
      <c r="S545" s="727"/>
      <c r="T545" s="727"/>
      <c r="U545" s="727"/>
      <c r="V545" s="727"/>
      <c r="W545" s="727"/>
      <c r="X545" s="727"/>
      <c r="Y545" s="727"/>
      <c r="Z545" s="727"/>
      <c r="AA545" s="727"/>
      <c r="AB545" s="727"/>
      <c r="AC545" s="727"/>
      <c r="AD545" s="727"/>
      <c r="AE545" s="727"/>
      <c r="AF545" s="727"/>
      <c r="AG545" s="727"/>
      <c r="AH545" s="727"/>
      <c r="AI545" s="727"/>
      <c r="AJ545" s="727"/>
      <c r="AK545" s="727"/>
      <c r="AL545" s="727"/>
      <c r="AM545" s="727"/>
      <c r="AN545" s="727"/>
      <c r="AO545" s="727"/>
      <c r="AP545" s="727"/>
      <c r="AQ545" s="727"/>
      <c r="AR545" s="727"/>
      <c r="AS545" s="727"/>
      <c r="AT545" s="727"/>
      <c r="AU545" s="727"/>
      <c r="AV545" s="727"/>
      <c r="AW545" s="727"/>
      <c r="AX545" s="727"/>
      <c r="AY545" s="727"/>
      <c r="AZ545" s="727"/>
      <c r="BA545" s="727"/>
      <c r="BB545" s="727"/>
      <c r="BC545" s="727"/>
      <c r="BD545" s="727"/>
      <c r="BE545" s="727"/>
      <c r="BF545" s="727"/>
      <c r="BG545" s="727"/>
      <c r="BH545" s="727"/>
    </row>
    <row r="546" spans="1:60" s="728" customFormat="1" ht="12" customHeight="1" x14ac:dyDescent="0.2">
      <c r="A546" s="10"/>
      <c r="B546" s="20"/>
      <c r="C546" s="64"/>
      <c r="D546" s="32"/>
      <c r="E546" s="32"/>
      <c r="F546" s="164"/>
      <c r="G546" s="727"/>
      <c r="H546" s="727"/>
      <c r="I546" s="727"/>
      <c r="J546" s="727"/>
      <c r="K546" s="727"/>
      <c r="L546" s="727"/>
      <c r="M546" s="727"/>
      <c r="N546" s="727"/>
      <c r="O546" s="727"/>
      <c r="P546" s="727"/>
      <c r="Q546" s="727"/>
      <c r="R546" s="727"/>
      <c r="S546" s="727"/>
      <c r="T546" s="727"/>
      <c r="U546" s="727"/>
      <c r="V546" s="727"/>
      <c r="W546" s="727"/>
      <c r="X546" s="727"/>
      <c r="Y546" s="727"/>
      <c r="Z546" s="727"/>
      <c r="AA546" s="727"/>
      <c r="AB546" s="727"/>
      <c r="AC546" s="727"/>
      <c r="AD546" s="727"/>
      <c r="AE546" s="727"/>
      <c r="AF546" s="727"/>
      <c r="AG546" s="727"/>
      <c r="AH546" s="727"/>
      <c r="AI546" s="727"/>
      <c r="AJ546" s="727"/>
      <c r="AK546" s="727"/>
      <c r="AL546" s="727"/>
      <c r="AM546" s="727"/>
      <c r="AN546" s="727"/>
      <c r="AO546" s="727"/>
      <c r="AP546" s="727"/>
      <c r="AQ546" s="727"/>
      <c r="AR546" s="727"/>
      <c r="AS546" s="727"/>
      <c r="AT546" s="727"/>
      <c r="AU546" s="727"/>
      <c r="AV546" s="727"/>
      <c r="AW546" s="727"/>
      <c r="AX546" s="727"/>
      <c r="AY546" s="727"/>
      <c r="AZ546" s="727"/>
      <c r="BA546" s="727"/>
      <c r="BB546" s="727"/>
      <c r="BC546" s="727"/>
      <c r="BD546" s="727"/>
      <c r="BE546" s="727"/>
      <c r="BF546" s="727"/>
      <c r="BG546" s="727"/>
      <c r="BH546" s="727"/>
    </row>
    <row r="547" spans="1:60" s="728" customFormat="1" ht="12" customHeight="1" x14ac:dyDescent="0.2">
      <c r="A547" s="10"/>
      <c r="B547" s="20"/>
      <c r="C547" s="64"/>
      <c r="D547" s="32"/>
      <c r="E547" s="32"/>
      <c r="F547" s="164"/>
      <c r="G547" s="727"/>
      <c r="H547" s="727"/>
      <c r="I547" s="727"/>
      <c r="J547" s="727"/>
      <c r="K547" s="727"/>
      <c r="L547" s="727"/>
      <c r="M547" s="727"/>
      <c r="N547" s="727"/>
      <c r="O547" s="727"/>
      <c r="P547" s="727"/>
      <c r="Q547" s="727"/>
      <c r="R547" s="727"/>
      <c r="S547" s="727"/>
      <c r="T547" s="727"/>
      <c r="U547" s="727"/>
      <c r="V547" s="727"/>
      <c r="W547" s="727"/>
      <c r="X547" s="727"/>
      <c r="Y547" s="727"/>
      <c r="Z547" s="727"/>
      <c r="AA547" s="727"/>
      <c r="AB547" s="727"/>
      <c r="AC547" s="727"/>
      <c r="AD547" s="727"/>
      <c r="AE547" s="727"/>
      <c r="AF547" s="727"/>
      <c r="AG547" s="727"/>
      <c r="AH547" s="727"/>
      <c r="AI547" s="727"/>
      <c r="AJ547" s="727"/>
      <c r="AK547" s="727"/>
      <c r="AL547" s="727"/>
      <c r="AM547" s="727"/>
      <c r="AN547" s="727"/>
      <c r="AO547" s="727"/>
      <c r="AP547" s="727"/>
      <c r="AQ547" s="727"/>
      <c r="AR547" s="727"/>
      <c r="AS547" s="727"/>
      <c r="AT547" s="727"/>
      <c r="AU547" s="727"/>
      <c r="AV547" s="727"/>
      <c r="AW547" s="727"/>
      <c r="AX547" s="727"/>
      <c r="AY547" s="727"/>
      <c r="AZ547" s="727"/>
      <c r="BA547" s="727"/>
      <c r="BB547" s="727"/>
      <c r="BC547" s="727"/>
      <c r="BD547" s="727"/>
      <c r="BE547" s="727"/>
      <c r="BF547" s="727"/>
      <c r="BG547" s="727"/>
      <c r="BH547" s="727"/>
    </row>
    <row r="548" spans="1:60" s="728" customFormat="1" ht="12" customHeight="1" x14ac:dyDescent="0.2">
      <c r="A548" s="10"/>
      <c r="B548" s="20"/>
      <c r="C548" s="64"/>
      <c r="D548" s="32"/>
      <c r="E548" s="32"/>
      <c r="F548" s="164"/>
      <c r="G548" s="727"/>
      <c r="H548" s="727"/>
      <c r="I548" s="727"/>
      <c r="J548" s="727"/>
      <c r="K548" s="727"/>
      <c r="L548" s="727"/>
      <c r="M548" s="727"/>
      <c r="N548" s="727"/>
      <c r="O548" s="727"/>
      <c r="P548" s="727"/>
      <c r="Q548" s="727"/>
      <c r="R548" s="727"/>
      <c r="S548" s="727"/>
      <c r="T548" s="727"/>
      <c r="U548" s="727"/>
      <c r="V548" s="727"/>
      <c r="W548" s="727"/>
      <c r="X548" s="727"/>
      <c r="Y548" s="727"/>
      <c r="Z548" s="727"/>
      <c r="AA548" s="727"/>
      <c r="AB548" s="727"/>
      <c r="AC548" s="727"/>
      <c r="AD548" s="727"/>
      <c r="AE548" s="727"/>
      <c r="AF548" s="727"/>
      <c r="AG548" s="727"/>
      <c r="AH548" s="727"/>
      <c r="AI548" s="727"/>
      <c r="AJ548" s="727"/>
      <c r="AK548" s="727"/>
      <c r="AL548" s="727"/>
      <c r="AM548" s="727"/>
      <c r="AN548" s="727"/>
      <c r="AO548" s="727"/>
      <c r="AP548" s="727"/>
      <c r="AQ548" s="727"/>
      <c r="AR548" s="727"/>
      <c r="AS548" s="727"/>
      <c r="AT548" s="727"/>
      <c r="AU548" s="727"/>
      <c r="AV548" s="727"/>
      <c r="AW548" s="727"/>
      <c r="AX548" s="727"/>
      <c r="AY548" s="727"/>
      <c r="AZ548" s="727"/>
      <c r="BA548" s="727"/>
      <c r="BB548" s="727"/>
      <c r="BC548" s="727"/>
      <c r="BD548" s="727"/>
      <c r="BE548" s="727"/>
      <c r="BF548" s="727"/>
      <c r="BG548" s="727"/>
      <c r="BH548" s="727"/>
    </row>
    <row r="549" spans="1:60" s="728" customFormat="1" ht="12" customHeight="1" x14ac:dyDescent="0.2">
      <c r="A549" s="10"/>
      <c r="B549" s="20"/>
      <c r="C549" s="64"/>
      <c r="D549" s="32"/>
      <c r="E549" s="32"/>
      <c r="F549" s="164"/>
      <c r="G549" s="727"/>
      <c r="H549" s="727"/>
      <c r="I549" s="727"/>
      <c r="J549" s="727"/>
      <c r="K549" s="727"/>
      <c r="L549" s="727"/>
      <c r="M549" s="727"/>
      <c r="N549" s="727"/>
      <c r="O549" s="727"/>
      <c r="P549" s="727"/>
      <c r="Q549" s="727"/>
      <c r="R549" s="727"/>
      <c r="S549" s="727"/>
      <c r="T549" s="727"/>
      <c r="U549" s="727"/>
      <c r="V549" s="727"/>
      <c r="W549" s="727"/>
      <c r="X549" s="727"/>
      <c r="Y549" s="727"/>
      <c r="Z549" s="727"/>
      <c r="AA549" s="727"/>
      <c r="AB549" s="727"/>
      <c r="AC549" s="727"/>
      <c r="AD549" s="727"/>
      <c r="AE549" s="727"/>
      <c r="AF549" s="727"/>
      <c r="AG549" s="727"/>
      <c r="AH549" s="727"/>
      <c r="AI549" s="727"/>
      <c r="AJ549" s="727"/>
      <c r="AK549" s="727"/>
      <c r="AL549" s="727"/>
      <c r="AM549" s="727"/>
      <c r="AN549" s="727"/>
      <c r="AO549" s="727"/>
      <c r="AP549" s="727"/>
      <c r="AQ549" s="727"/>
      <c r="AR549" s="727"/>
      <c r="AS549" s="727"/>
      <c r="AT549" s="727"/>
      <c r="AU549" s="727"/>
      <c r="AV549" s="727"/>
      <c r="AW549" s="727"/>
      <c r="AX549" s="727"/>
      <c r="AY549" s="727"/>
      <c r="AZ549" s="727"/>
      <c r="BA549" s="727"/>
      <c r="BB549" s="727"/>
      <c r="BC549" s="727"/>
      <c r="BD549" s="727"/>
      <c r="BE549" s="727"/>
      <c r="BF549" s="727"/>
      <c r="BG549" s="727"/>
      <c r="BH549" s="727"/>
    </row>
    <row r="550" spans="1:60" s="728" customFormat="1" ht="12" customHeight="1" x14ac:dyDescent="0.2">
      <c r="A550" s="10"/>
      <c r="B550" s="20"/>
      <c r="C550" s="64"/>
      <c r="D550" s="32"/>
      <c r="E550" s="32"/>
      <c r="F550" s="164"/>
      <c r="G550" s="727"/>
      <c r="H550" s="727"/>
      <c r="I550" s="727"/>
      <c r="J550" s="727"/>
      <c r="K550" s="727"/>
      <c r="L550" s="727"/>
      <c r="M550" s="727"/>
      <c r="N550" s="727"/>
      <c r="O550" s="727"/>
      <c r="P550" s="727"/>
      <c r="Q550" s="727"/>
      <c r="R550" s="727"/>
      <c r="S550" s="727"/>
      <c r="T550" s="727"/>
      <c r="U550" s="727"/>
      <c r="V550" s="727"/>
      <c r="W550" s="727"/>
      <c r="X550" s="727"/>
      <c r="Y550" s="727"/>
      <c r="Z550" s="727"/>
      <c r="AA550" s="727"/>
      <c r="AB550" s="727"/>
      <c r="AC550" s="727"/>
      <c r="AD550" s="727"/>
      <c r="AE550" s="727"/>
      <c r="AF550" s="727"/>
      <c r="AG550" s="727"/>
      <c r="AH550" s="727"/>
      <c r="AI550" s="727"/>
      <c r="AJ550" s="727"/>
      <c r="AK550" s="727"/>
      <c r="AL550" s="727"/>
      <c r="AM550" s="727"/>
      <c r="AN550" s="727"/>
      <c r="AO550" s="727"/>
      <c r="AP550" s="727"/>
      <c r="AQ550" s="727"/>
      <c r="AR550" s="727"/>
      <c r="AS550" s="727"/>
      <c r="AT550" s="727"/>
      <c r="AU550" s="727"/>
      <c r="AV550" s="727"/>
      <c r="AW550" s="727"/>
      <c r="AX550" s="727"/>
      <c r="AY550" s="727"/>
      <c r="AZ550" s="727"/>
      <c r="BA550" s="727"/>
      <c r="BB550" s="727"/>
      <c r="BC550" s="727"/>
      <c r="BD550" s="727"/>
      <c r="BE550" s="727"/>
      <c r="BF550" s="727"/>
      <c r="BG550" s="727"/>
      <c r="BH550" s="727"/>
    </row>
    <row r="551" spans="1:60" s="728" customFormat="1" ht="12" customHeight="1" x14ac:dyDescent="0.2">
      <c r="A551" s="10"/>
      <c r="B551" s="20"/>
      <c r="C551" s="64"/>
      <c r="D551" s="32"/>
      <c r="E551" s="32"/>
      <c r="F551" s="164"/>
      <c r="G551" s="727"/>
      <c r="H551" s="727"/>
      <c r="I551" s="727"/>
      <c r="J551" s="727"/>
      <c r="K551" s="727"/>
      <c r="L551" s="727"/>
      <c r="M551" s="727"/>
      <c r="N551" s="727"/>
      <c r="O551" s="727"/>
      <c r="P551" s="727"/>
      <c r="Q551" s="727"/>
      <c r="R551" s="727"/>
      <c r="S551" s="727"/>
      <c r="T551" s="727"/>
      <c r="U551" s="727"/>
      <c r="V551" s="727"/>
      <c r="W551" s="727"/>
      <c r="X551" s="727"/>
      <c r="Y551" s="727"/>
      <c r="Z551" s="727"/>
      <c r="AA551" s="727"/>
      <c r="AB551" s="727"/>
      <c r="AC551" s="727"/>
      <c r="AD551" s="727"/>
      <c r="AE551" s="727"/>
      <c r="AF551" s="727"/>
      <c r="AG551" s="727"/>
      <c r="AH551" s="727"/>
      <c r="AI551" s="727"/>
      <c r="AJ551" s="727"/>
      <c r="AK551" s="727"/>
      <c r="AL551" s="727"/>
      <c r="AM551" s="727"/>
      <c r="AN551" s="727"/>
      <c r="AO551" s="727"/>
      <c r="AP551" s="727"/>
      <c r="AQ551" s="727"/>
      <c r="AR551" s="727"/>
      <c r="AS551" s="727"/>
      <c r="AT551" s="727"/>
      <c r="AU551" s="727"/>
      <c r="AV551" s="727"/>
      <c r="AW551" s="727"/>
      <c r="AX551" s="727"/>
      <c r="AY551" s="727"/>
      <c r="AZ551" s="727"/>
      <c r="BA551" s="727"/>
      <c r="BB551" s="727"/>
      <c r="BC551" s="727"/>
      <c r="BD551" s="727"/>
      <c r="BE551" s="727"/>
      <c r="BF551" s="727"/>
      <c r="BG551" s="727"/>
      <c r="BH551" s="727"/>
    </row>
    <row r="552" spans="1:60" s="728" customFormat="1" ht="12" customHeight="1" x14ac:dyDescent="0.2">
      <c r="A552" s="10"/>
      <c r="B552" s="20"/>
      <c r="C552" s="64"/>
      <c r="D552" s="32"/>
      <c r="E552" s="32"/>
      <c r="F552" s="164"/>
      <c r="G552" s="727"/>
      <c r="H552" s="727"/>
      <c r="I552" s="727"/>
      <c r="J552" s="727"/>
      <c r="K552" s="727"/>
      <c r="L552" s="727"/>
      <c r="M552" s="727"/>
      <c r="N552" s="727"/>
      <c r="O552" s="727"/>
      <c r="P552" s="727"/>
      <c r="Q552" s="727"/>
      <c r="R552" s="727"/>
      <c r="S552" s="727"/>
      <c r="T552" s="727"/>
      <c r="U552" s="727"/>
      <c r="V552" s="727"/>
      <c r="W552" s="727"/>
      <c r="X552" s="727"/>
      <c r="Y552" s="727"/>
      <c r="Z552" s="727"/>
      <c r="AA552" s="727"/>
      <c r="AB552" s="727"/>
      <c r="AC552" s="727"/>
      <c r="AD552" s="727"/>
      <c r="AE552" s="727"/>
      <c r="AF552" s="727"/>
      <c r="AG552" s="727"/>
      <c r="AH552" s="727"/>
      <c r="AI552" s="727"/>
      <c r="AJ552" s="727"/>
      <c r="AK552" s="727"/>
      <c r="AL552" s="727"/>
      <c r="AM552" s="727"/>
      <c r="AN552" s="727"/>
      <c r="AO552" s="727"/>
      <c r="AP552" s="727"/>
      <c r="AQ552" s="727"/>
      <c r="AR552" s="727"/>
      <c r="AS552" s="727"/>
      <c r="AT552" s="727"/>
      <c r="AU552" s="727"/>
      <c r="AV552" s="727"/>
      <c r="AW552" s="727"/>
      <c r="AX552" s="727"/>
      <c r="AY552" s="727"/>
      <c r="AZ552" s="727"/>
      <c r="BA552" s="727"/>
      <c r="BB552" s="727"/>
      <c r="BC552" s="727"/>
      <c r="BD552" s="727"/>
      <c r="BE552" s="727"/>
      <c r="BF552" s="727"/>
      <c r="BG552" s="727"/>
      <c r="BH552" s="727"/>
    </row>
    <row r="553" spans="1:60" s="728" customFormat="1" ht="12" customHeight="1" x14ac:dyDescent="0.2">
      <c r="A553" s="10"/>
      <c r="B553" s="20"/>
      <c r="C553" s="64"/>
      <c r="D553" s="32"/>
      <c r="E553" s="32"/>
      <c r="F553" s="164"/>
      <c r="G553" s="727"/>
      <c r="H553" s="727"/>
      <c r="I553" s="727"/>
      <c r="J553" s="727"/>
      <c r="K553" s="727"/>
      <c r="L553" s="727"/>
      <c r="M553" s="727"/>
      <c r="N553" s="727"/>
      <c r="O553" s="727"/>
      <c r="P553" s="727"/>
      <c r="Q553" s="727"/>
      <c r="R553" s="727"/>
      <c r="S553" s="727"/>
      <c r="T553" s="727"/>
      <c r="U553" s="727"/>
      <c r="V553" s="727"/>
      <c r="W553" s="727"/>
      <c r="X553" s="727"/>
      <c r="Y553" s="727"/>
      <c r="Z553" s="727"/>
      <c r="AA553" s="727"/>
      <c r="AB553" s="727"/>
      <c r="AC553" s="727"/>
      <c r="AD553" s="727"/>
      <c r="AE553" s="727"/>
      <c r="AF553" s="727"/>
      <c r="AG553" s="727"/>
      <c r="AH553" s="727"/>
      <c r="AI553" s="727"/>
      <c r="AJ553" s="727"/>
      <c r="AK553" s="727"/>
      <c r="AL553" s="727"/>
      <c r="AM553" s="727"/>
      <c r="AN553" s="727"/>
      <c r="AO553" s="727"/>
      <c r="AP553" s="727"/>
      <c r="AQ553" s="727"/>
      <c r="AR553" s="727"/>
      <c r="AS553" s="727"/>
      <c r="AT553" s="727"/>
      <c r="AU553" s="727"/>
      <c r="AV553" s="727"/>
      <c r="AW553" s="727"/>
      <c r="AX553" s="727"/>
      <c r="AY553" s="727"/>
      <c r="AZ553" s="727"/>
      <c r="BA553" s="727"/>
      <c r="BB553" s="727"/>
      <c r="BC553" s="727"/>
      <c r="BD553" s="727"/>
      <c r="BE553" s="727"/>
      <c r="BF553" s="727"/>
      <c r="BG553" s="727"/>
      <c r="BH553" s="727"/>
    </row>
    <row r="554" spans="1:60" s="728" customFormat="1" ht="12" customHeight="1" x14ac:dyDescent="0.2">
      <c r="A554" s="10"/>
      <c r="B554" s="20"/>
      <c r="C554" s="64"/>
      <c r="D554" s="32"/>
      <c r="E554" s="32"/>
      <c r="F554" s="164"/>
      <c r="G554" s="727"/>
      <c r="H554" s="727"/>
      <c r="I554" s="727"/>
      <c r="J554" s="727"/>
      <c r="K554" s="727"/>
      <c r="L554" s="727"/>
      <c r="M554" s="727"/>
      <c r="N554" s="727"/>
      <c r="O554" s="727"/>
      <c r="P554" s="727"/>
      <c r="Q554" s="727"/>
      <c r="R554" s="727"/>
      <c r="S554" s="727"/>
      <c r="T554" s="727"/>
      <c r="U554" s="727"/>
      <c r="V554" s="727"/>
      <c r="W554" s="727"/>
      <c r="X554" s="727"/>
      <c r="Y554" s="727"/>
      <c r="Z554" s="727"/>
      <c r="AA554" s="727"/>
      <c r="AB554" s="727"/>
      <c r="AC554" s="727"/>
      <c r="AD554" s="727"/>
      <c r="AE554" s="727"/>
      <c r="AF554" s="727"/>
      <c r="AG554" s="727"/>
      <c r="AH554" s="727"/>
      <c r="AI554" s="727"/>
      <c r="AJ554" s="727"/>
      <c r="AK554" s="727"/>
      <c r="AL554" s="727"/>
      <c r="AM554" s="727"/>
      <c r="AN554" s="727"/>
      <c r="AO554" s="727"/>
      <c r="AP554" s="727"/>
      <c r="AQ554" s="727"/>
      <c r="AR554" s="727"/>
      <c r="AS554" s="727"/>
      <c r="AT554" s="727"/>
      <c r="AU554" s="727"/>
      <c r="AV554" s="727"/>
      <c r="AW554" s="727"/>
      <c r="AX554" s="727"/>
      <c r="AY554" s="727"/>
      <c r="AZ554" s="727"/>
      <c r="BA554" s="727"/>
      <c r="BB554" s="727"/>
      <c r="BC554" s="727"/>
      <c r="BD554" s="727"/>
      <c r="BE554" s="727"/>
      <c r="BF554" s="727"/>
      <c r="BG554" s="727"/>
      <c r="BH554" s="727"/>
    </row>
    <row r="555" spans="1:60" s="728" customFormat="1" ht="12" customHeight="1" x14ac:dyDescent="0.2">
      <c r="A555" s="10"/>
      <c r="B555" s="20"/>
      <c r="C555" s="64"/>
      <c r="D555" s="32"/>
      <c r="E555" s="32"/>
      <c r="F555" s="164"/>
      <c r="G555" s="727"/>
      <c r="H555" s="727"/>
      <c r="I555" s="727"/>
      <c r="J555" s="727"/>
      <c r="K555" s="727"/>
      <c r="L555" s="727"/>
      <c r="M555" s="727"/>
      <c r="N555" s="727"/>
      <c r="O555" s="727"/>
      <c r="P555" s="727"/>
      <c r="Q555" s="727"/>
      <c r="R555" s="727"/>
      <c r="S555" s="727"/>
      <c r="T555" s="727"/>
      <c r="U555" s="727"/>
      <c r="V555" s="727"/>
      <c r="W555" s="727"/>
      <c r="X555" s="727"/>
      <c r="Y555" s="727"/>
      <c r="Z555" s="727"/>
      <c r="AA555" s="727"/>
      <c r="AB555" s="727"/>
      <c r="AC555" s="727"/>
      <c r="AD555" s="727"/>
      <c r="AE555" s="727"/>
      <c r="AF555" s="727"/>
      <c r="AG555" s="727"/>
      <c r="AH555" s="727"/>
      <c r="AI555" s="727"/>
      <c r="AJ555" s="727"/>
      <c r="AK555" s="727"/>
      <c r="AL555" s="727"/>
      <c r="AM555" s="727"/>
      <c r="AN555" s="727"/>
      <c r="AO555" s="727"/>
      <c r="AP555" s="727"/>
      <c r="AQ555" s="727"/>
      <c r="AR555" s="727"/>
      <c r="AS555" s="727"/>
      <c r="AT555" s="727"/>
      <c r="AU555" s="727"/>
      <c r="AV555" s="727"/>
      <c r="AW555" s="727"/>
      <c r="AX555" s="727"/>
      <c r="AY555" s="727"/>
      <c r="AZ555" s="727"/>
      <c r="BA555" s="727"/>
      <c r="BB555" s="727"/>
      <c r="BC555" s="727"/>
      <c r="BD555" s="727"/>
      <c r="BE555" s="727"/>
      <c r="BF555" s="727"/>
      <c r="BG555" s="727"/>
      <c r="BH555" s="727"/>
    </row>
    <row r="556" spans="1:60" s="728" customFormat="1" ht="12" customHeight="1" x14ac:dyDescent="0.2">
      <c r="A556" s="10"/>
      <c r="B556" s="20"/>
      <c r="C556" s="64"/>
      <c r="D556" s="32"/>
      <c r="E556" s="32"/>
      <c r="F556" s="164"/>
      <c r="G556" s="727"/>
      <c r="H556" s="727"/>
      <c r="I556" s="727"/>
      <c r="J556" s="727"/>
      <c r="K556" s="727"/>
      <c r="L556" s="727"/>
      <c r="M556" s="727"/>
      <c r="N556" s="727"/>
      <c r="O556" s="727"/>
      <c r="P556" s="727"/>
      <c r="Q556" s="727"/>
      <c r="R556" s="727"/>
      <c r="S556" s="727"/>
      <c r="T556" s="727"/>
      <c r="U556" s="727"/>
      <c r="V556" s="727"/>
      <c r="W556" s="727"/>
      <c r="X556" s="727"/>
      <c r="Y556" s="727"/>
      <c r="Z556" s="727"/>
      <c r="AA556" s="727"/>
      <c r="AB556" s="727"/>
      <c r="AC556" s="727"/>
      <c r="AD556" s="727"/>
      <c r="AE556" s="727"/>
      <c r="AF556" s="727"/>
      <c r="AG556" s="727"/>
      <c r="AH556" s="727"/>
      <c r="AI556" s="727"/>
      <c r="AJ556" s="727"/>
      <c r="AK556" s="727"/>
      <c r="AL556" s="727"/>
      <c r="AM556" s="727"/>
      <c r="AN556" s="727"/>
      <c r="AO556" s="727"/>
      <c r="AP556" s="727"/>
      <c r="AQ556" s="727"/>
      <c r="AR556" s="727"/>
      <c r="AS556" s="727"/>
      <c r="AT556" s="727"/>
      <c r="AU556" s="727"/>
      <c r="AV556" s="727"/>
      <c r="AW556" s="727"/>
      <c r="AX556" s="727"/>
      <c r="AY556" s="727"/>
      <c r="AZ556" s="727"/>
      <c r="BA556" s="727"/>
      <c r="BB556" s="727"/>
      <c r="BC556" s="727"/>
      <c r="BD556" s="727"/>
      <c r="BE556" s="727"/>
      <c r="BF556" s="727"/>
      <c r="BG556" s="727"/>
      <c r="BH556" s="727"/>
    </row>
    <row r="557" spans="1:60" s="728" customFormat="1" ht="12" customHeight="1" x14ac:dyDescent="0.2">
      <c r="A557" s="10"/>
      <c r="B557" s="20"/>
      <c r="C557" s="64"/>
      <c r="D557" s="32"/>
      <c r="E557" s="32"/>
      <c r="F557" s="164"/>
      <c r="G557" s="727"/>
      <c r="H557" s="727"/>
      <c r="I557" s="727"/>
      <c r="J557" s="727"/>
      <c r="K557" s="727"/>
      <c r="L557" s="727"/>
      <c r="M557" s="727"/>
      <c r="N557" s="727"/>
      <c r="O557" s="727"/>
      <c r="P557" s="727"/>
      <c r="Q557" s="727"/>
      <c r="R557" s="727"/>
      <c r="S557" s="727"/>
      <c r="T557" s="727"/>
      <c r="U557" s="727"/>
      <c r="V557" s="727"/>
      <c r="W557" s="727"/>
      <c r="X557" s="727"/>
      <c r="Y557" s="727"/>
      <c r="Z557" s="727"/>
      <c r="AA557" s="727"/>
      <c r="AB557" s="727"/>
      <c r="AC557" s="727"/>
      <c r="AD557" s="727"/>
      <c r="AE557" s="727"/>
      <c r="AF557" s="727"/>
      <c r="AG557" s="727"/>
      <c r="AH557" s="727"/>
      <c r="AI557" s="727"/>
      <c r="AJ557" s="727"/>
      <c r="AK557" s="727"/>
      <c r="AL557" s="727"/>
      <c r="AM557" s="727"/>
      <c r="AN557" s="727"/>
      <c r="AO557" s="727"/>
      <c r="AP557" s="727"/>
      <c r="AQ557" s="727"/>
      <c r="AR557" s="727"/>
      <c r="AS557" s="727"/>
      <c r="AT557" s="727"/>
      <c r="AU557" s="727"/>
      <c r="AV557" s="727"/>
      <c r="AW557" s="727"/>
      <c r="AX557" s="727"/>
      <c r="AY557" s="727"/>
      <c r="AZ557" s="727"/>
      <c r="BA557" s="727"/>
      <c r="BB557" s="727"/>
      <c r="BC557" s="727"/>
      <c r="BD557" s="727"/>
      <c r="BE557" s="727"/>
      <c r="BF557" s="727"/>
      <c r="BG557" s="727"/>
      <c r="BH557" s="727"/>
    </row>
    <row r="558" spans="1:60" s="728" customFormat="1" ht="12" customHeight="1" x14ac:dyDescent="0.2">
      <c r="A558" s="10"/>
      <c r="B558" s="20"/>
      <c r="C558" s="64"/>
      <c r="D558" s="32"/>
      <c r="E558" s="32"/>
      <c r="F558" s="164"/>
      <c r="G558" s="727"/>
      <c r="H558" s="727"/>
      <c r="I558" s="727"/>
      <c r="J558" s="727"/>
      <c r="K558" s="727"/>
      <c r="L558" s="727"/>
      <c r="M558" s="727"/>
      <c r="N558" s="727"/>
      <c r="O558" s="727"/>
      <c r="P558" s="727"/>
      <c r="Q558" s="727"/>
      <c r="R558" s="727"/>
      <c r="S558" s="727"/>
      <c r="T558" s="727"/>
      <c r="U558" s="727"/>
      <c r="V558" s="727"/>
      <c r="W558" s="727"/>
      <c r="X558" s="727"/>
      <c r="Y558" s="727"/>
      <c r="Z558" s="727"/>
      <c r="AA558" s="727"/>
      <c r="AB558" s="727"/>
      <c r="AC558" s="727"/>
      <c r="AD558" s="727"/>
      <c r="AE558" s="727"/>
      <c r="AF558" s="727"/>
      <c r="AG558" s="727"/>
      <c r="AH558" s="727"/>
      <c r="AI558" s="727"/>
      <c r="AJ558" s="727"/>
      <c r="AK558" s="727"/>
      <c r="AL558" s="727"/>
      <c r="AM558" s="727"/>
      <c r="AN558" s="727"/>
      <c r="AO558" s="727"/>
      <c r="AP558" s="727"/>
      <c r="AQ558" s="727"/>
      <c r="AR558" s="727"/>
      <c r="AS558" s="727"/>
      <c r="AT558" s="727"/>
      <c r="AU558" s="727"/>
      <c r="AV558" s="727"/>
      <c r="AW558" s="727"/>
      <c r="AX558" s="727"/>
      <c r="AY558" s="727"/>
      <c r="AZ558" s="727"/>
      <c r="BA558" s="727"/>
      <c r="BB558" s="727"/>
      <c r="BC558" s="727"/>
      <c r="BD558" s="727"/>
      <c r="BE558" s="727"/>
      <c r="BF558" s="727"/>
      <c r="BG558" s="727"/>
      <c r="BH558" s="727"/>
    </row>
    <row r="559" spans="1:60" s="728" customFormat="1" ht="15" customHeight="1" x14ac:dyDescent="0.2">
      <c r="A559" s="59"/>
      <c r="B559" s="982"/>
      <c r="C559" s="86"/>
      <c r="D559" s="72"/>
      <c r="E559" s="65"/>
      <c r="F559" s="164"/>
      <c r="G559" s="727"/>
      <c r="H559" s="727"/>
      <c r="I559" s="727"/>
      <c r="J559" s="727"/>
      <c r="K559" s="727"/>
      <c r="L559" s="727"/>
      <c r="M559" s="727"/>
      <c r="N559" s="727"/>
      <c r="O559" s="727"/>
      <c r="P559" s="727"/>
      <c r="Q559" s="727"/>
      <c r="R559" s="727"/>
      <c r="S559" s="727"/>
      <c r="T559" s="727"/>
      <c r="U559" s="727"/>
      <c r="V559" s="727"/>
      <c r="W559" s="727"/>
      <c r="X559" s="727"/>
      <c r="Y559" s="727"/>
      <c r="Z559" s="727"/>
      <c r="AA559" s="727"/>
      <c r="AB559" s="727"/>
      <c r="AC559" s="727"/>
      <c r="AD559" s="727"/>
      <c r="AE559" s="727"/>
      <c r="AF559" s="727"/>
      <c r="AG559" s="727"/>
      <c r="AH559" s="727"/>
      <c r="AI559" s="727"/>
      <c r="AJ559" s="727"/>
      <c r="AK559" s="727"/>
      <c r="AL559" s="727"/>
      <c r="AM559" s="727"/>
      <c r="AN559" s="727"/>
      <c r="AO559" s="727"/>
      <c r="AP559" s="727"/>
      <c r="AQ559" s="727"/>
      <c r="AR559" s="727"/>
      <c r="AS559" s="727"/>
      <c r="AT559" s="727"/>
      <c r="AU559" s="727"/>
      <c r="AV559" s="727"/>
      <c r="AW559" s="727"/>
      <c r="AX559" s="727"/>
      <c r="AY559" s="727"/>
      <c r="AZ559" s="727"/>
      <c r="BA559" s="727"/>
      <c r="BB559" s="727"/>
      <c r="BC559" s="727"/>
      <c r="BD559" s="727"/>
      <c r="BE559" s="727"/>
      <c r="BF559" s="727"/>
      <c r="BG559" s="727"/>
      <c r="BH559" s="727"/>
    </row>
    <row r="560" spans="1:60" ht="15" customHeight="1" x14ac:dyDescent="0.2">
      <c r="A560" s="59"/>
      <c r="B560" s="7"/>
      <c r="C560" s="31"/>
      <c r="D560" s="74"/>
      <c r="E560" s="283"/>
      <c r="F560" s="116"/>
    </row>
    <row r="561" spans="1:8" ht="15" customHeight="1" x14ac:dyDescent="0.2">
      <c r="A561" s="59"/>
      <c r="B561" s="7"/>
      <c r="C561" s="31"/>
      <c r="D561" s="74"/>
      <c r="E561" s="283"/>
      <c r="F561" s="116"/>
    </row>
    <row r="562" spans="1:8" ht="15" customHeight="1" x14ac:dyDescent="0.25">
      <c r="A562" s="1171" t="s">
        <v>0</v>
      </c>
      <c r="B562" s="1171"/>
      <c r="C562" s="1171"/>
      <c r="D562" s="1171"/>
      <c r="E562" s="1171"/>
      <c r="F562" s="1171"/>
    </row>
    <row r="563" spans="1:8" ht="15" customHeight="1" x14ac:dyDescent="0.25">
      <c r="A563" s="1171" t="s">
        <v>1</v>
      </c>
      <c r="B563" s="1171"/>
      <c r="C563" s="1171"/>
      <c r="D563" s="1171"/>
      <c r="E563" s="1171"/>
      <c r="F563" s="1171"/>
    </row>
    <row r="564" spans="1:8" ht="15" customHeight="1" x14ac:dyDescent="0.25">
      <c r="A564" s="1173" t="s">
        <v>17427</v>
      </c>
      <c r="B564" s="1173"/>
      <c r="C564" s="1173"/>
      <c r="D564" s="1173"/>
      <c r="E564" s="1173"/>
      <c r="F564" s="1173"/>
    </row>
    <row r="565" spans="1:8" ht="15" customHeight="1" x14ac:dyDescent="0.25">
      <c r="A565" s="1173" t="s">
        <v>2</v>
      </c>
      <c r="B565" s="1173"/>
      <c r="C565" s="1173"/>
      <c r="D565" s="1173"/>
      <c r="E565" s="1173"/>
      <c r="F565" s="1173"/>
    </row>
    <row r="566" spans="1:8" ht="15" customHeight="1" x14ac:dyDescent="0.25">
      <c r="A566" s="737"/>
      <c r="B566" s="750"/>
      <c r="C566" s="754"/>
      <c r="D566" s="755"/>
      <c r="E566" s="752"/>
      <c r="F566" s="753"/>
    </row>
    <row r="567" spans="1:8" ht="15" customHeight="1" x14ac:dyDescent="0.2">
      <c r="A567" s="1309" t="s">
        <v>30</v>
      </c>
      <c r="B567" s="1309"/>
      <c r="C567" s="1309"/>
      <c r="D567" s="1309"/>
      <c r="E567" s="1309"/>
      <c r="F567" s="1309"/>
      <c r="H567" s="25"/>
    </row>
    <row r="568" spans="1:8" ht="15" customHeight="1" x14ac:dyDescent="0.2">
      <c r="A568" s="1309" t="s">
        <v>4</v>
      </c>
      <c r="B568" s="1309"/>
      <c r="C568" s="1309"/>
      <c r="D568" s="1309"/>
      <c r="E568" s="1309"/>
      <c r="F568" s="726">
        <v>175</v>
      </c>
    </row>
    <row r="569" spans="1:8" ht="15" customHeight="1" x14ac:dyDescent="0.2">
      <c r="A569" s="1135" t="s">
        <v>5</v>
      </c>
      <c r="B569" s="1135" t="s">
        <v>23</v>
      </c>
      <c r="C569" s="1135" t="s">
        <v>22</v>
      </c>
      <c r="D569" s="1135" t="s">
        <v>8</v>
      </c>
      <c r="E569" s="1135" t="s">
        <v>9</v>
      </c>
      <c r="F569" s="1135"/>
    </row>
    <row r="570" spans="1:8" ht="15" customHeight="1" x14ac:dyDescent="0.2">
      <c r="A570" s="134"/>
      <c r="B570" s="27"/>
      <c r="C570" s="1" t="s">
        <v>27</v>
      </c>
      <c r="D570" s="40"/>
      <c r="E570" s="455"/>
      <c r="F570" s="494">
        <f>F568</f>
        <v>175</v>
      </c>
    </row>
    <row r="571" spans="1:8" ht="15" customHeight="1" x14ac:dyDescent="0.2">
      <c r="A571" s="134"/>
      <c r="B571" s="27"/>
      <c r="C571" s="1" t="s">
        <v>387</v>
      </c>
      <c r="D571" s="40"/>
      <c r="E571" s="455"/>
      <c r="F571" s="494">
        <f t="shared" ref="F571:F573" si="10">F570-E571</f>
        <v>175</v>
      </c>
    </row>
    <row r="572" spans="1:8" ht="15" customHeight="1" x14ac:dyDescent="0.2">
      <c r="A572" s="134"/>
      <c r="B572" s="27"/>
      <c r="C572" s="2" t="s">
        <v>17426</v>
      </c>
      <c r="D572" s="62"/>
      <c r="E572" s="455"/>
      <c r="F572" s="494">
        <f t="shared" si="10"/>
        <v>175</v>
      </c>
    </row>
    <row r="573" spans="1:8" ht="15" customHeight="1" x14ac:dyDescent="0.2">
      <c r="A573" s="134"/>
      <c r="B573" s="27"/>
      <c r="C573" s="2" t="s">
        <v>1358</v>
      </c>
      <c r="D573" s="40"/>
      <c r="E573" s="717"/>
      <c r="F573" s="494">
        <f t="shared" si="10"/>
        <v>175</v>
      </c>
    </row>
    <row r="574" spans="1:8" ht="15" customHeight="1" x14ac:dyDescent="0.2">
      <c r="A574" s="134"/>
      <c r="B574" s="27"/>
      <c r="C574" s="2" t="s">
        <v>15125</v>
      </c>
      <c r="D574" s="62"/>
      <c r="E574" s="455">
        <v>175</v>
      </c>
      <c r="F574" s="494">
        <f>F573-E574</f>
        <v>0</v>
      </c>
    </row>
    <row r="575" spans="1:8" ht="15" customHeight="1" x14ac:dyDescent="0.2">
      <c r="A575" s="1122"/>
      <c r="B575" s="770"/>
      <c r="C575" s="930"/>
      <c r="D575" s="69"/>
      <c r="E575" s="916"/>
      <c r="F575" s="112"/>
    </row>
    <row r="576" spans="1:8" s="14" customFormat="1" ht="15" customHeight="1" x14ac:dyDescent="0.2">
      <c r="A576" s="1122"/>
      <c r="B576" s="770"/>
      <c r="C576" s="930"/>
      <c r="D576" s="69"/>
      <c r="E576" s="916"/>
      <c r="F576" s="112"/>
    </row>
    <row r="577" spans="1:6" s="14" customFormat="1" ht="15" customHeight="1" x14ac:dyDescent="0.2">
      <c r="A577" s="1122"/>
      <c r="B577" s="770"/>
      <c r="C577" s="930"/>
      <c r="D577" s="69"/>
      <c r="E577" s="916"/>
      <c r="F577" s="112"/>
    </row>
    <row r="578" spans="1:6" s="14" customFormat="1" ht="15" customHeight="1" x14ac:dyDescent="0.2">
      <c r="A578" s="1122"/>
      <c r="B578" s="770"/>
      <c r="C578" s="930"/>
      <c r="D578" s="69"/>
      <c r="E578" s="916"/>
      <c r="F578" s="112"/>
    </row>
    <row r="579" spans="1:6" s="14" customFormat="1" ht="15" customHeight="1" x14ac:dyDescent="0.2">
      <c r="A579" s="1122"/>
      <c r="B579" s="770"/>
      <c r="C579" s="930"/>
      <c r="D579" s="69"/>
      <c r="E579" s="916"/>
      <c r="F579" s="112"/>
    </row>
    <row r="580" spans="1:6" s="14" customFormat="1" ht="15" customHeight="1" x14ac:dyDescent="0.2">
      <c r="A580" s="1122"/>
      <c r="B580" s="770"/>
      <c r="C580" s="930"/>
      <c r="D580" s="69"/>
      <c r="E580" s="916"/>
      <c r="F580" s="112"/>
    </row>
    <row r="581" spans="1:6" s="14" customFormat="1" ht="15" customHeight="1" x14ac:dyDescent="0.2">
      <c r="A581" s="1122"/>
      <c r="B581" s="770"/>
      <c r="C581" s="930"/>
      <c r="D581" s="69"/>
      <c r="E581" s="916"/>
      <c r="F581" s="112"/>
    </row>
    <row r="582" spans="1:6" s="14" customFormat="1" ht="15" customHeight="1" x14ac:dyDescent="0.2">
      <c r="A582" s="1122"/>
      <c r="B582" s="770"/>
      <c r="C582" s="930"/>
      <c r="D582" s="69"/>
      <c r="E582" s="916"/>
      <c r="F582" s="112"/>
    </row>
    <row r="583" spans="1:6" s="14" customFormat="1" ht="15" customHeight="1" x14ac:dyDescent="0.2">
      <c r="A583" s="1122"/>
      <c r="B583" s="770"/>
      <c r="C583" s="930"/>
      <c r="D583" s="69"/>
      <c r="E583" s="916"/>
      <c r="F583" s="112"/>
    </row>
    <row r="584" spans="1:6" s="14" customFormat="1" ht="15" customHeight="1" x14ac:dyDescent="0.2">
      <c r="A584" s="1122"/>
      <c r="B584" s="770"/>
      <c r="C584" s="930"/>
      <c r="D584" s="69"/>
      <c r="E584" s="916"/>
      <c r="F584" s="112"/>
    </row>
    <row r="585" spans="1:6" s="14" customFormat="1" ht="15" customHeight="1" x14ac:dyDescent="0.2">
      <c r="A585" s="1122"/>
      <c r="B585" s="770"/>
      <c r="C585" s="930"/>
      <c r="D585" s="69"/>
      <c r="E585" s="916"/>
      <c r="F585" s="112"/>
    </row>
    <row r="586" spans="1:6" s="14" customFormat="1" ht="15" customHeight="1" x14ac:dyDescent="0.2">
      <c r="A586" s="1122"/>
      <c r="B586" s="770"/>
      <c r="C586" s="930"/>
      <c r="D586" s="69"/>
      <c r="E586" s="916"/>
      <c r="F586" s="112"/>
    </row>
    <row r="587" spans="1:6" s="14" customFormat="1" ht="15" customHeight="1" x14ac:dyDescent="0.2">
      <c r="A587" s="1122"/>
      <c r="B587" s="770"/>
      <c r="C587" s="930"/>
      <c r="D587" s="69"/>
      <c r="E587" s="916"/>
      <c r="F587" s="112"/>
    </row>
    <row r="588" spans="1:6" s="14" customFormat="1" ht="15" customHeight="1" x14ac:dyDescent="0.2">
      <c r="A588" s="1122"/>
      <c r="B588" s="770"/>
      <c r="C588" s="930"/>
      <c r="D588" s="69"/>
      <c r="E588" s="916"/>
      <c r="F588" s="112"/>
    </row>
    <row r="589" spans="1:6" s="14" customFormat="1" ht="15" customHeight="1" x14ac:dyDescent="0.2">
      <c r="A589" s="1122"/>
      <c r="B589" s="770"/>
      <c r="C589" s="930"/>
      <c r="D589" s="69"/>
      <c r="E589" s="916"/>
      <c r="F589" s="112"/>
    </row>
    <row r="590" spans="1:6" s="14" customFormat="1" ht="15" customHeight="1" x14ac:dyDescent="0.2">
      <c r="A590" s="1122"/>
      <c r="B590" s="770"/>
      <c r="C590" s="930"/>
      <c r="D590" s="69"/>
      <c r="E590" s="916"/>
      <c r="F590" s="112"/>
    </row>
    <row r="591" spans="1:6" s="14" customFormat="1" ht="15" customHeight="1" x14ac:dyDescent="0.2">
      <c r="A591" s="1122"/>
      <c r="B591" s="770"/>
      <c r="C591" s="930"/>
      <c r="D591" s="69"/>
      <c r="E591" s="916"/>
      <c r="F591" s="112"/>
    </row>
    <row r="592" spans="1:6" s="14" customFormat="1" ht="15" customHeight="1" x14ac:dyDescent="0.2">
      <c r="A592" s="1122"/>
      <c r="B592" s="770"/>
      <c r="C592" s="930"/>
      <c r="D592" s="69"/>
      <c r="E592" s="916"/>
      <c r="F592" s="112"/>
    </row>
    <row r="593" spans="1:6" s="14" customFormat="1" ht="15" customHeight="1" x14ac:dyDescent="0.2">
      <c r="A593" s="1122"/>
      <c r="B593" s="770"/>
      <c r="C593" s="930"/>
      <c r="D593" s="69"/>
      <c r="E593" s="916"/>
      <c r="F593" s="112"/>
    </row>
    <row r="594" spans="1:6" s="14" customFormat="1" ht="15" customHeight="1" x14ac:dyDescent="0.2">
      <c r="A594" s="1122"/>
      <c r="B594" s="770"/>
      <c r="C594" s="930"/>
      <c r="D594" s="69"/>
      <c r="E594" s="916"/>
      <c r="F594" s="112"/>
    </row>
    <row r="595" spans="1:6" s="14" customFormat="1" ht="15" customHeight="1" x14ac:dyDescent="0.2">
      <c r="A595" s="1122"/>
      <c r="B595" s="770"/>
      <c r="C595" s="930"/>
      <c r="D595" s="69"/>
      <c r="E595" s="916"/>
      <c r="F595" s="112"/>
    </row>
    <row r="596" spans="1:6" s="14" customFormat="1" ht="15" customHeight="1" x14ac:dyDescent="0.2">
      <c r="A596" s="1122"/>
      <c r="B596" s="770"/>
      <c r="C596" s="930"/>
      <c r="D596" s="69"/>
      <c r="E596" s="916"/>
      <c r="F596" s="112"/>
    </row>
    <row r="597" spans="1:6" s="14" customFormat="1" ht="15" customHeight="1" x14ac:dyDescent="0.2">
      <c r="A597" s="1122"/>
      <c r="B597" s="770"/>
      <c r="C597" s="930"/>
      <c r="D597" s="69"/>
      <c r="E597" s="916"/>
      <c r="F597" s="112"/>
    </row>
    <row r="598" spans="1:6" s="14" customFormat="1" ht="15" customHeight="1" x14ac:dyDescent="0.2">
      <c r="A598" s="1122"/>
      <c r="B598" s="770"/>
      <c r="C598" s="930"/>
      <c r="D598" s="69"/>
      <c r="E598" s="916"/>
      <c r="F598" s="112"/>
    </row>
    <row r="599" spans="1:6" s="14" customFormat="1" ht="15" customHeight="1" x14ac:dyDescent="0.2">
      <c r="A599" s="1122"/>
      <c r="B599" s="770"/>
      <c r="C599" s="930"/>
      <c r="D599" s="69"/>
      <c r="E599" s="916"/>
      <c r="F599" s="112"/>
    </row>
    <row r="600" spans="1:6" s="14" customFormat="1" ht="15" customHeight="1" x14ac:dyDescent="0.2">
      <c r="A600" s="1122"/>
      <c r="B600" s="770"/>
      <c r="C600" s="930"/>
      <c r="D600" s="69"/>
      <c r="E600" s="916"/>
      <c r="F600" s="112"/>
    </row>
    <row r="601" spans="1:6" s="14" customFormat="1" ht="15" customHeight="1" x14ac:dyDescent="0.2">
      <c r="A601" s="1122"/>
      <c r="B601" s="770"/>
      <c r="C601" s="930"/>
      <c r="D601" s="69"/>
      <c r="E601" s="916"/>
      <c r="F601" s="112"/>
    </row>
    <row r="602" spans="1:6" s="14" customFormat="1" ht="15" customHeight="1" x14ac:dyDescent="0.2">
      <c r="A602" s="1122"/>
      <c r="B602" s="770"/>
      <c r="C602" s="930"/>
      <c r="D602" s="69"/>
      <c r="E602" s="916"/>
      <c r="F602" s="112"/>
    </row>
    <row r="603" spans="1:6" s="14" customFormat="1" ht="15" customHeight="1" x14ac:dyDescent="0.2">
      <c r="A603" s="1122"/>
      <c r="B603" s="770"/>
      <c r="C603" s="930"/>
      <c r="D603" s="69"/>
      <c r="E603" s="916"/>
      <c r="F603" s="112"/>
    </row>
    <row r="604" spans="1:6" s="14" customFormat="1" ht="15" customHeight="1" x14ac:dyDescent="0.2">
      <c r="A604" s="1122"/>
      <c r="B604" s="770"/>
      <c r="C604" s="930"/>
      <c r="D604" s="69"/>
      <c r="E604" s="916"/>
      <c r="F604" s="112"/>
    </row>
    <row r="605" spans="1:6" s="14" customFormat="1" ht="15" customHeight="1" x14ac:dyDescent="0.2">
      <c r="A605" s="1122"/>
      <c r="B605" s="770"/>
      <c r="C605" s="930"/>
      <c r="D605" s="69"/>
      <c r="E605" s="916"/>
      <c r="F605" s="112"/>
    </row>
    <row r="606" spans="1:6" s="14" customFormat="1" ht="15" customHeight="1" x14ac:dyDescent="0.2">
      <c r="A606" s="1122"/>
      <c r="B606" s="770"/>
      <c r="C606" s="930"/>
      <c r="D606" s="69"/>
      <c r="E606" s="916"/>
      <c r="F606" s="112"/>
    </row>
    <row r="607" spans="1:6" s="14" customFormat="1" ht="15" customHeight="1" x14ac:dyDescent="0.2">
      <c r="A607" s="1122"/>
      <c r="B607" s="770"/>
      <c r="C607" s="930"/>
      <c r="D607" s="69"/>
      <c r="E607" s="916"/>
      <c r="F607" s="112"/>
    </row>
    <row r="608" spans="1:6" s="14" customFormat="1" ht="15" customHeight="1" x14ac:dyDescent="0.2">
      <c r="A608" s="1122"/>
      <c r="B608" s="770"/>
      <c r="C608" s="930"/>
      <c r="D608" s="69"/>
      <c r="E608" s="916"/>
      <c r="F608" s="112"/>
    </row>
    <row r="609" spans="1:60" s="14" customFormat="1" ht="15" customHeight="1" x14ac:dyDescent="0.2">
      <c r="A609" s="1122"/>
      <c r="B609" s="770"/>
      <c r="C609" s="930"/>
      <c r="D609" s="69"/>
      <c r="E609" s="916"/>
      <c r="F609" s="112"/>
    </row>
    <row r="610" spans="1:60" s="14" customFormat="1" ht="15" customHeight="1" x14ac:dyDescent="0.2">
      <c r="A610" s="1122"/>
      <c r="B610" s="770"/>
      <c r="C610" s="930"/>
      <c r="D610" s="69"/>
      <c r="E610" s="916"/>
      <c r="F610" s="112"/>
    </row>
    <row r="611" spans="1:60" s="14" customFormat="1" ht="15" customHeight="1" x14ac:dyDescent="0.2">
      <c r="A611" s="1122"/>
      <c r="B611" s="770"/>
      <c r="C611" s="930"/>
      <c r="D611" s="69"/>
      <c r="E611" s="916"/>
      <c r="F611" s="112"/>
    </row>
    <row r="612" spans="1:60" s="14" customFormat="1" ht="15" customHeight="1" x14ac:dyDescent="0.2">
      <c r="A612" s="1122"/>
      <c r="B612" s="770"/>
      <c r="C612" s="930"/>
      <c r="D612" s="69"/>
      <c r="E612" s="916"/>
      <c r="F612" s="112"/>
    </row>
    <row r="613" spans="1:60" s="101" customFormat="1" ht="15" customHeight="1" x14ac:dyDescent="0.2">
      <c r="A613" s="1122"/>
      <c r="B613" s="770"/>
      <c r="C613" s="930"/>
      <c r="D613" s="69"/>
      <c r="E613" s="916"/>
      <c r="F613" s="112"/>
      <c r="G613" s="103"/>
      <c r="H613" s="103"/>
      <c r="I613" s="103"/>
      <c r="J613" s="103"/>
      <c r="K613" s="103"/>
      <c r="L613" s="103"/>
      <c r="M613" s="103"/>
      <c r="N613" s="103"/>
      <c r="O613" s="103"/>
      <c r="P613" s="103"/>
      <c r="Q613" s="103"/>
      <c r="R613" s="103"/>
      <c r="S613" s="103"/>
      <c r="T613" s="103"/>
      <c r="U613" s="103"/>
      <c r="V613" s="103"/>
      <c r="W613" s="103"/>
      <c r="X613" s="103"/>
      <c r="Y613" s="103"/>
      <c r="Z613" s="103"/>
      <c r="AA613" s="103"/>
      <c r="AB613" s="103"/>
      <c r="AC613" s="103"/>
      <c r="AD613" s="103"/>
      <c r="AE613" s="103"/>
      <c r="AF613" s="103"/>
      <c r="AG613" s="103"/>
      <c r="AH613" s="103"/>
      <c r="AI613" s="103"/>
      <c r="AJ613" s="103"/>
      <c r="AK613" s="103"/>
      <c r="AL613" s="103"/>
      <c r="AM613" s="103"/>
      <c r="AN613" s="103"/>
      <c r="AO613" s="103"/>
      <c r="AP613" s="103"/>
      <c r="AQ613" s="103"/>
      <c r="AR613" s="103"/>
      <c r="AS613" s="103"/>
      <c r="AT613" s="103"/>
      <c r="AU613" s="103"/>
      <c r="AV613" s="103"/>
      <c r="AW613" s="103"/>
      <c r="AX613" s="103"/>
      <c r="AY613" s="103"/>
      <c r="AZ613" s="103"/>
      <c r="BA613" s="103"/>
      <c r="BB613" s="103"/>
      <c r="BC613" s="103"/>
      <c r="BD613" s="103"/>
      <c r="BE613" s="103"/>
      <c r="BF613" s="103"/>
      <c r="BG613" s="103"/>
      <c r="BH613" s="103"/>
    </row>
    <row r="614" spans="1:60" s="101" customFormat="1" ht="15" customHeight="1" x14ac:dyDescent="0.2">
      <c r="A614" s="1122"/>
      <c r="B614" s="770"/>
      <c r="C614" s="930"/>
      <c r="D614" s="69"/>
      <c r="E614" s="916"/>
      <c r="F614" s="112"/>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3"/>
      <c r="AR614" s="103"/>
      <c r="AS614" s="103"/>
      <c r="AT614" s="103"/>
      <c r="AU614" s="103"/>
      <c r="AV614" s="103"/>
      <c r="AW614" s="103"/>
      <c r="AX614" s="103"/>
      <c r="AY614" s="103"/>
      <c r="AZ614" s="103"/>
      <c r="BA614" s="103"/>
      <c r="BB614" s="103"/>
      <c r="BC614" s="103"/>
      <c r="BD614" s="103"/>
      <c r="BE614" s="103"/>
      <c r="BF614" s="103"/>
      <c r="BG614" s="103"/>
      <c r="BH614" s="103"/>
    </row>
    <row r="615" spans="1:60" s="101" customFormat="1" ht="15" customHeight="1" x14ac:dyDescent="0.2">
      <c r="A615" s="1122"/>
      <c r="B615" s="770"/>
      <c r="C615" s="930"/>
      <c r="D615" s="69"/>
      <c r="E615" s="916"/>
      <c r="F615" s="112"/>
      <c r="G615" s="103"/>
      <c r="H615" s="103"/>
      <c r="I615" s="103"/>
      <c r="J615" s="103"/>
      <c r="K615" s="103"/>
      <c r="L615" s="103"/>
      <c r="M615" s="103"/>
      <c r="N615" s="103"/>
      <c r="O615" s="103"/>
      <c r="P615" s="103"/>
      <c r="Q615" s="103"/>
      <c r="R615" s="103"/>
      <c r="S615" s="103"/>
      <c r="T615" s="103"/>
      <c r="U615" s="103"/>
      <c r="V615" s="103"/>
      <c r="W615" s="103"/>
      <c r="X615" s="103"/>
      <c r="Y615" s="103"/>
      <c r="Z615" s="103"/>
      <c r="AA615" s="103"/>
      <c r="AB615" s="103"/>
      <c r="AC615" s="103"/>
      <c r="AD615" s="103"/>
      <c r="AE615" s="103"/>
      <c r="AF615" s="103"/>
      <c r="AG615" s="103"/>
      <c r="AH615" s="103"/>
      <c r="AI615" s="103"/>
      <c r="AJ615" s="103"/>
      <c r="AK615" s="103"/>
      <c r="AL615" s="103"/>
      <c r="AM615" s="103"/>
      <c r="AN615" s="103"/>
      <c r="AO615" s="103"/>
      <c r="AP615" s="103"/>
      <c r="AQ615" s="103"/>
      <c r="AR615" s="103"/>
      <c r="AS615" s="103"/>
      <c r="AT615" s="103"/>
      <c r="AU615" s="103"/>
      <c r="AV615" s="103"/>
      <c r="AW615" s="103"/>
      <c r="AX615" s="103"/>
      <c r="AY615" s="103"/>
      <c r="AZ615" s="103"/>
      <c r="BA615" s="103"/>
      <c r="BB615" s="103"/>
      <c r="BC615" s="103"/>
      <c r="BD615" s="103"/>
      <c r="BE615" s="103"/>
      <c r="BF615" s="103"/>
      <c r="BG615" s="103"/>
      <c r="BH615" s="103"/>
    </row>
    <row r="616" spans="1:60" s="101" customFormat="1" ht="15" customHeight="1" x14ac:dyDescent="0.2">
      <c r="A616" s="1122"/>
      <c r="B616" s="770"/>
      <c r="C616" s="930"/>
      <c r="D616" s="69"/>
      <c r="E616" s="916"/>
      <c r="F616" s="112"/>
      <c r="G616" s="865"/>
      <c r="H616" s="103"/>
      <c r="I616" s="103"/>
      <c r="J616" s="103"/>
      <c r="K616" s="103"/>
      <c r="L616" s="103"/>
      <c r="M616" s="103"/>
      <c r="N616" s="103"/>
      <c r="O616" s="103"/>
      <c r="P616" s="103"/>
      <c r="Q616" s="103"/>
      <c r="R616" s="103"/>
      <c r="S616" s="103"/>
      <c r="T616" s="103"/>
      <c r="U616" s="103"/>
      <c r="V616" s="103"/>
      <c r="W616" s="103"/>
      <c r="X616" s="103"/>
      <c r="Y616" s="103"/>
      <c r="Z616" s="103"/>
      <c r="AA616" s="103"/>
      <c r="AB616" s="103"/>
      <c r="AC616" s="103"/>
      <c r="AD616" s="103"/>
      <c r="AE616" s="103"/>
      <c r="AF616" s="103"/>
      <c r="AG616" s="103"/>
      <c r="AH616" s="103"/>
      <c r="AI616" s="103"/>
      <c r="AJ616" s="103"/>
      <c r="AK616" s="103"/>
      <c r="AL616" s="103"/>
      <c r="AM616" s="103"/>
      <c r="AN616" s="103"/>
      <c r="AO616" s="103"/>
      <c r="AP616" s="103"/>
      <c r="AQ616" s="103"/>
      <c r="AR616" s="103"/>
      <c r="AS616" s="103"/>
      <c r="AT616" s="103"/>
      <c r="AU616" s="103"/>
      <c r="AV616" s="103"/>
      <c r="AW616" s="103"/>
      <c r="AX616" s="103"/>
      <c r="AY616" s="103"/>
      <c r="AZ616" s="103"/>
      <c r="BA616" s="103"/>
      <c r="BB616" s="103"/>
      <c r="BC616" s="103"/>
      <c r="BD616" s="103"/>
      <c r="BE616" s="103"/>
      <c r="BF616" s="103"/>
      <c r="BG616" s="103"/>
      <c r="BH616" s="103"/>
    </row>
    <row r="617" spans="1:60" s="101" customFormat="1" ht="15" customHeight="1" x14ac:dyDescent="0.2">
      <c r="A617" s="1122"/>
      <c r="B617" s="770"/>
      <c r="C617" s="930"/>
      <c r="D617" s="69"/>
      <c r="E617" s="916"/>
      <c r="F617" s="112"/>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3"/>
      <c r="AR617" s="103"/>
      <c r="AS617" s="103"/>
      <c r="AT617" s="103"/>
      <c r="AU617" s="103"/>
      <c r="AV617" s="103"/>
      <c r="AW617" s="103"/>
      <c r="AX617" s="103"/>
      <c r="AY617" s="103"/>
      <c r="AZ617" s="103"/>
      <c r="BA617" s="103"/>
      <c r="BB617" s="103"/>
      <c r="BC617" s="103"/>
      <c r="BD617" s="103"/>
      <c r="BE617" s="103"/>
      <c r="BF617" s="103"/>
      <c r="BG617" s="103"/>
      <c r="BH617" s="103"/>
    </row>
    <row r="618" spans="1:60" s="101" customFormat="1" ht="15" customHeight="1" x14ac:dyDescent="0.2">
      <c r="A618" s="1122"/>
      <c r="B618" s="770"/>
      <c r="C618" s="930"/>
      <c r="D618" s="69"/>
      <c r="E618" s="916"/>
      <c r="F618" s="112"/>
      <c r="G618" s="103"/>
      <c r="H618" s="103"/>
      <c r="I618" s="103"/>
      <c r="J618" s="103"/>
      <c r="K618" s="103"/>
      <c r="L618" s="103"/>
      <c r="M618" s="103"/>
      <c r="N618" s="103"/>
      <c r="O618" s="103"/>
      <c r="P618" s="103"/>
      <c r="Q618" s="103"/>
      <c r="R618" s="103"/>
      <c r="S618" s="103"/>
      <c r="T618" s="103"/>
      <c r="U618" s="103"/>
      <c r="V618" s="103"/>
      <c r="W618" s="103"/>
      <c r="X618" s="103"/>
      <c r="Y618" s="103"/>
      <c r="Z618" s="103"/>
      <c r="AA618" s="103"/>
      <c r="AB618" s="103"/>
      <c r="AC618" s="103"/>
      <c r="AD618" s="103"/>
      <c r="AE618" s="103"/>
      <c r="AF618" s="103"/>
      <c r="AG618" s="103"/>
      <c r="AH618" s="103"/>
      <c r="AI618" s="103"/>
      <c r="AJ618" s="103"/>
      <c r="AK618" s="103"/>
      <c r="AL618" s="103"/>
      <c r="AM618" s="103"/>
      <c r="AN618" s="103"/>
      <c r="AO618" s="103"/>
      <c r="AP618" s="103"/>
      <c r="AQ618" s="103"/>
      <c r="AR618" s="103"/>
      <c r="AS618" s="103"/>
      <c r="AT618" s="103"/>
      <c r="AU618" s="103"/>
      <c r="AV618" s="103"/>
      <c r="AW618" s="103"/>
      <c r="AX618" s="103"/>
      <c r="AY618" s="103"/>
      <c r="AZ618" s="103"/>
      <c r="BA618" s="103"/>
      <c r="BB618" s="103"/>
      <c r="BC618" s="103"/>
      <c r="BD618" s="103"/>
      <c r="BE618" s="103"/>
      <c r="BF618" s="103"/>
      <c r="BG618" s="103"/>
      <c r="BH618" s="103"/>
    </row>
    <row r="619" spans="1:60" s="101" customFormat="1" ht="15" customHeight="1" x14ac:dyDescent="0.2">
      <c r="A619" s="1122"/>
      <c r="B619" s="770"/>
      <c r="C619" s="930"/>
      <c r="D619" s="69"/>
      <c r="E619" s="916"/>
      <c r="F619" s="112"/>
      <c r="G619" s="103"/>
      <c r="H619" s="103"/>
      <c r="I619" s="103"/>
      <c r="J619" s="103"/>
      <c r="K619" s="103"/>
      <c r="L619" s="103"/>
      <c r="M619" s="103"/>
      <c r="N619" s="103"/>
      <c r="O619" s="103"/>
      <c r="P619" s="103"/>
      <c r="Q619" s="103"/>
      <c r="R619" s="103"/>
      <c r="S619" s="103"/>
      <c r="T619" s="103"/>
      <c r="U619" s="103"/>
      <c r="V619" s="103"/>
      <c r="W619" s="103"/>
      <c r="X619" s="103"/>
      <c r="Y619" s="103"/>
      <c r="Z619" s="103"/>
      <c r="AA619" s="103"/>
      <c r="AB619" s="103"/>
      <c r="AC619" s="103"/>
      <c r="AD619" s="103"/>
      <c r="AE619" s="103"/>
      <c r="AF619" s="103"/>
      <c r="AG619" s="103"/>
      <c r="AH619" s="103"/>
      <c r="AI619" s="103"/>
      <c r="AJ619" s="103"/>
      <c r="AK619" s="103"/>
      <c r="AL619" s="103"/>
      <c r="AM619" s="103"/>
      <c r="AN619" s="103"/>
      <c r="AO619" s="103"/>
      <c r="AP619" s="103"/>
      <c r="AQ619" s="103"/>
      <c r="AR619" s="103"/>
      <c r="AS619" s="103"/>
      <c r="AT619" s="103"/>
      <c r="AU619" s="103"/>
      <c r="AV619" s="103"/>
      <c r="AW619" s="103"/>
      <c r="AX619" s="103"/>
      <c r="AY619" s="103"/>
      <c r="AZ619" s="103"/>
      <c r="BA619" s="103"/>
      <c r="BB619" s="103"/>
      <c r="BC619" s="103"/>
      <c r="BD619" s="103"/>
      <c r="BE619" s="103"/>
      <c r="BF619" s="103"/>
      <c r="BG619" s="103"/>
      <c r="BH619" s="103"/>
    </row>
    <row r="620" spans="1:60" s="101" customFormat="1" ht="15" customHeight="1" x14ac:dyDescent="0.2">
      <c r="A620" s="1122"/>
      <c r="B620" s="770"/>
      <c r="C620" s="930"/>
      <c r="D620" s="69"/>
      <c r="E620" s="916"/>
      <c r="F620" s="112"/>
      <c r="G620" s="103"/>
      <c r="H620" s="103"/>
      <c r="I620" s="103"/>
      <c r="J620" s="103"/>
      <c r="K620" s="103"/>
      <c r="L620" s="103"/>
      <c r="M620" s="103"/>
      <c r="N620" s="103"/>
      <c r="O620" s="103"/>
      <c r="P620" s="103"/>
      <c r="Q620" s="103"/>
      <c r="R620" s="103"/>
      <c r="S620" s="103"/>
      <c r="T620" s="103"/>
      <c r="U620" s="103"/>
      <c r="V620" s="103"/>
      <c r="W620" s="103"/>
      <c r="X620" s="103"/>
      <c r="Y620" s="103"/>
      <c r="Z620" s="103"/>
      <c r="AA620" s="103"/>
      <c r="AB620" s="103"/>
      <c r="AC620" s="103"/>
      <c r="AD620" s="103"/>
      <c r="AE620" s="103"/>
      <c r="AF620" s="103"/>
      <c r="AG620" s="103"/>
      <c r="AH620" s="103"/>
      <c r="AI620" s="103"/>
      <c r="AJ620" s="103"/>
      <c r="AK620" s="103"/>
      <c r="AL620" s="103"/>
      <c r="AM620" s="103"/>
      <c r="AN620" s="103"/>
      <c r="AO620" s="103"/>
      <c r="AP620" s="103"/>
      <c r="AQ620" s="103"/>
      <c r="AR620" s="103"/>
      <c r="AS620" s="103"/>
      <c r="AT620" s="103"/>
      <c r="AU620" s="103"/>
      <c r="AV620" s="103"/>
      <c r="AW620" s="103"/>
      <c r="AX620" s="103"/>
      <c r="AY620" s="103"/>
      <c r="AZ620" s="103"/>
      <c r="BA620" s="103"/>
      <c r="BB620" s="103"/>
      <c r="BC620" s="103"/>
      <c r="BD620" s="103"/>
      <c r="BE620" s="103"/>
      <c r="BF620" s="103"/>
      <c r="BG620" s="103"/>
      <c r="BH620" s="103"/>
    </row>
    <row r="621" spans="1:60" s="101" customFormat="1" ht="15" customHeight="1" x14ac:dyDescent="0.2">
      <c r="A621" s="1122"/>
      <c r="B621" s="770"/>
      <c r="C621" s="930"/>
      <c r="D621" s="69"/>
      <c r="E621" s="916"/>
      <c r="F621" s="112"/>
      <c r="G621" s="103"/>
      <c r="H621" s="103"/>
      <c r="I621" s="103"/>
      <c r="J621" s="103"/>
      <c r="K621" s="103"/>
      <c r="L621" s="103"/>
      <c r="M621" s="103"/>
      <c r="N621" s="103"/>
      <c r="O621" s="103"/>
      <c r="P621" s="103"/>
      <c r="Q621" s="103"/>
      <c r="R621" s="103"/>
      <c r="S621" s="103"/>
      <c r="T621" s="103"/>
      <c r="U621" s="103"/>
      <c r="V621" s="103"/>
      <c r="W621" s="103"/>
      <c r="X621" s="103"/>
      <c r="Y621" s="103"/>
      <c r="Z621" s="103"/>
      <c r="AA621" s="103"/>
      <c r="AB621" s="103"/>
      <c r="AC621" s="103"/>
      <c r="AD621" s="103"/>
      <c r="AE621" s="103"/>
      <c r="AF621" s="103"/>
      <c r="AG621" s="103"/>
      <c r="AH621" s="103"/>
      <c r="AI621" s="103"/>
      <c r="AJ621" s="103"/>
      <c r="AK621" s="103"/>
      <c r="AL621" s="103"/>
      <c r="AM621" s="103"/>
      <c r="AN621" s="103"/>
      <c r="AO621" s="103"/>
      <c r="AP621" s="103"/>
      <c r="AQ621" s="103"/>
      <c r="AR621" s="103"/>
      <c r="AS621" s="103"/>
      <c r="AT621" s="103"/>
      <c r="AU621" s="103"/>
      <c r="AV621" s="103"/>
      <c r="AW621" s="103"/>
      <c r="AX621" s="103"/>
      <c r="AY621" s="103"/>
      <c r="AZ621" s="103"/>
      <c r="BA621" s="103"/>
      <c r="BB621" s="103"/>
      <c r="BC621" s="103"/>
      <c r="BD621" s="103"/>
      <c r="BE621" s="103"/>
      <c r="BF621" s="103"/>
      <c r="BG621" s="103"/>
      <c r="BH621" s="103"/>
    </row>
    <row r="622" spans="1:60" s="101" customFormat="1" ht="15" customHeight="1" x14ac:dyDescent="0.2">
      <c r="A622" s="1122"/>
      <c r="B622" s="770"/>
      <c r="C622" s="930"/>
      <c r="D622" s="69"/>
      <c r="E622" s="916"/>
      <c r="F622" s="112"/>
      <c r="G622" s="112"/>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3"/>
      <c r="AR622" s="103"/>
      <c r="AS622" s="103"/>
      <c r="AT622" s="103"/>
      <c r="AU622" s="103"/>
      <c r="AV622" s="103"/>
      <c r="AW622" s="103"/>
      <c r="AX622" s="103"/>
      <c r="AY622" s="103"/>
      <c r="AZ622" s="103"/>
      <c r="BA622" s="103"/>
      <c r="BB622" s="103"/>
      <c r="BC622" s="103"/>
      <c r="BD622" s="103"/>
      <c r="BE622" s="103"/>
      <c r="BF622" s="103"/>
      <c r="BG622" s="103"/>
      <c r="BH622" s="103"/>
    </row>
    <row r="623" spans="1:60" s="101" customFormat="1" ht="15" customHeight="1" x14ac:dyDescent="0.2">
      <c r="A623" s="1122"/>
      <c r="B623" s="770"/>
      <c r="C623" s="930"/>
      <c r="D623" s="69"/>
      <c r="E623" s="916"/>
      <c r="F623" s="112"/>
      <c r="G623" s="103"/>
      <c r="H623" s="103"/>
      <c r="I623" s="103"/>
      <c r="J623" s="103"/>
      <c r="K623" s="103"/>
      <c r="L623" s="103"/>
      <c r="M623" s="103"/>
      <c r="N623" s="103"/>
      <c r="O623" s="103"/>
      <c r="P623" s="103"/>
      <c r="Q623" s="103"/>
      <c r="R623" s="103"/>
      <c r="S623" s="103"/>
      <c r="T623" s="103"/>
      <c r="U623" s="103"/>
      <c r="V623" s="103"/>
      <c r="W623" s="103"/>
      <c r="X623" s="103"/>
      <c r="Y623" s="103"/>
      <c r="Z623" s="103"/>
      <c r="AA623" s="103"/>
      <c r="AB623" s="103"/>
      <c r="AC623" s="103"/>
      <c r="AD623" s="103"/>
      <c r="AE623" s="103"/>
      <c r="AF623" s="103"/>
      <c r="AG623" s="103"/>
      <c r="AH623" s="103"/>
      <c r="AI623" s="103"/>
      <c r="AJ623" s="103"/>
      <c r="AK623" s="103"/>
      <c r="AL623" s="103"/>
      <c r="AM623" s="103"/>
      <c r="AN623" s="103"/>
      <c r="AO623" s="103"/>
      <c r="AP623" s="103"/>
      <c r="AQ623" s="103"/>
      <c r="AR623" s="103"/>
      <c r="AS623" s="103"/>
      <c r="AT623" s="103"/>
      <c r="AU623" s="103"/>
      <c r="AV623" s="103"/>
      <c r="AW623" s="103"/>
      <c r="AX623" s="103"/>
      <c r="AY623" s="103"/>
      <c r="AZ623" s="103"/>
      <c r="BA623" s="103"/>
      <c r="BB623" s="103"/>
      <c r="BC623" s="103"/>
      <c r="BD623" s="103"/>
      <c r="BE623" s="103"/>
      <c r="BF623" s="103"/>
      <c r="BG623" s="103"/>
      <c r="BH623" s="103"/>
    </row>
    <row r="624" spans="1:60" s="101" customFormat="1" ht="15" customHeight="1" x14ac:dyDescent="0.2">
      <c r="A624" s="1122"/>
      <c r="B624" s="770"/>
      <c r="C624" s="930"/>
      <c r="D624" s="69"/>
      <c r="E624" s="916"/>
      <c r="F624" s="112"/>
      <c r="G624" s="103"/>
      <c r="H624" s="103"/>
      <c r="I624" s="103"/>
      <c r="J624" s="103"/>
      <c r="K624" s="103"/>
      <c r="L624" s="103"/>
      <c r="M624" s="103"/>
      <c r="N624" s="103"/>
      <c r="O624" s="103"/>
      <c r="P624" s="103"/>
      <c r="Q624" s="103"/>
      <c r="R624" s="103"/>
      <c r="S624" s="103"/>
      <c r="T624" s="103"/>
      <c r="U624" s="103"/>
      <c r="V624" s="103"/>
      <c r="W624" s="103"/>
      <c r="X624" s="103"/>
      <c r="Y624" s="103"/>
      <c r="Z624" s="103"/>
      <c r="AA624" s="103"/>
      <c r="AB624" s="103"/>
      <c r="AC624" s="103"/>
      <c r="AD624" s="103"/>
      <c r="AE624" s="103"/>
      <c r="AF624" s="103"/>
      <c r="AG624" s="103"/>
      <c r="AH624" s="103"/>
      <c r="AI624" s="103"/>
      <c r="AJ624" s="103"/>
      <c r="AK624" s="103"/>
      <c r="AL624" s="103"/>
      <c r="AM624" s="103"/>
      <c r="AN624" s="103"/>
      <c r="AO624" s="103"/>
      <c r="AP624" s="103"/>
      <c r="AQ624" s="103"/>
      <c r="AR624" s="103"/>
      <c r="AS624" s="103"/>
      <c r="AT624" s="103"/>
      <c r="AU624" s="103"/>
      <c r="AV624" s="103"/>
      <c r="AW624" s="103"/>
      <c r="AX624" s="103"/>
      <c r="AY624" s="103"/>
      <c r="AZ624" s="103"/>
      <c r="BA624" s="103"/>
      <c r="BB624" s="103"/>
      <c r="BC624" s="103"/>
      <c r="BD624" s="103"/>
      <c r="BE624" s="103"/>
      <c r="BF624" s="103"/>
      <c r="BG624" s="103"/>
      <c r="BH624" s="103"/>
    </row>
    <row r="625" spans="1:6" ht="15" customHeight="1" x14ac:dyDescent="0.2">
      <c r="A625" s="1122"/>
      <c r="B625" s="770"/>
      <c r="C625" s="930"/>
      <c r="D625" s="69"/>
      <c r="E625" s="916"/>
      <c r="F625" s="112"/>
    </row>
    <row r="626" spans="1:6" ht="15" customHeight="1" x14ac:dyDescent="0.2">
      <c r="A626" s="1122"/>
      <c r="B626" s="770"/>
      <c r="C626" s="930"/>
      <c r="D626" s="69"/>
      <c r="E626" s="916"/>
      <c r="F626" s="112"/>
    </row>
    <row r="627" spans="1:6" ht="15" customHeight="1" x14ac:dyDescent="0.25">
      <c r="A627" s="1052"/>
      <c r="B627" s="1053"/>
      <c r="C627" s="934"/>
      <c r="D627" s="69"/>
      <c r="E627" s="772"/>
      <c r="F627" s="112"/>
    </row>
    <row r="628" spans="1:6" ht="15" customHeight="1" x14ac:dyDescent="0.25">
      <c r="A628" s="1321" t="s">
        <v>13519</v>
      </c>
      <c r="B628" s="1321"/>
      <c r="C628" s="1321"/>
      <c r="D628" s="1321"/>
      <c r="E628" s="1321"/>
      <c r="F628" s="1321"/>
    </row>
    <row r="629" spans="1:6" ht="15" customHeight="1" x14ac:dyDescent="0.25">
      <c r="A629" s="1171" t="s">
        <v>1</v>
      </c>
      <c r="B629" s="1171"/>
      <c r="C629" s="1171"/>
      <c r="D629" s="1171"/>
      <c r="E629" s="1171"/>
      <c r="F629" s="1171"/>
    </row>
    <row r="630" spans="1:6" ht="15" customHeight="1" x14ac:dyDescent="0.25">
      <c r="A630" s="1173" t="s">
        <v>17427</v>
      </c>
      <c r="B630" s="1173"/>
      <c r="C630" s="1173"/>
      <c r="D630" s="1173"/>
      <c r="E630" s="1173"/>
      <c r="F630" s="1173"/>
    </row>
    <row r="631" spans="1:6" ht="15" customHeight="1" x14ac:dyDescent="0.25">
      <c r="A631" s="1173" t="s">
        <v>2</v>
      </c>
      <c r="B631" s="1173"/>
      <c r="C631" s="1173"/>
      <c r="D631" s="1173"/>
      <c r="E631" s="1173"/>
      <c r="F631" s="1173"/>
    </row>
    <row r="632" spans="1:6" ht="15" customHeight="1" x14ac:dyDescent="0.25">
      <c r="A632" s="737"/>
      <c r="B632" s="750"/>
      <c r="C632" s="754"/>
      <c r="D632" s="755"/>
      <c r="E632" s="752"/>
      <c r="F632" s="753"/>
    </row>
    <row r="633" spans="1:6" ht="15" customHeight="1" x14ac:dyDescent="0.2">
      <c r="A633" s="1309" t="s">
        <v>29</v>
      </c>
      <c r="B633" s="1309"/>
      <c r="C633" s="1309"/>
      <c r="D633" s="1309"/>
      <c r="E633" s="1309"/>
      <c r="F633" s="1309"/>
    </row>
    <row r="634" spans="1:6" ht="15" customHeight="1" x14ac:dyDescent="0.2">
      <c r="A634" s="1309" t="s">
        <v>4</v>
      </c>
      <c r="B634" s="1309"/>
      <c r="C634" s="1309"/>
      <c r="D634" s="1309"/>
      <c r="E634" s="1309"/>
      <c r="F634" s="726">
        <v>1567.53</v>
      </c>
    </row>
    <row r="635" spans="1:6" ht="15" customHeight="1" x14ac:dyDescent="0.2">
      <c r="A635" s="1135" t="s">
        <v>5</v>
      </c>
      <c r="B635" s="1135" t="s">
        <v>23</v>
      </c>
      <c r="C635" s="1135" t="s">
        <v>22</v>
      </c>
      <c r="D635" s="1135" t="s">
        <v>8</v>
      </c>
      <c r="E635" s="1135" t="s">
        <v>9</v>
      </c>
      <c r="F635" s="1135" t="s">
        <v>6181</v>
      </c>
    </row>
    <row r="636" spans="1:6" ht="15" customHeight="1" x14ac:dyDescent="0.2">
      <c r="A636" s="61"/>
      <c r="B636" s="1"/>
      <c r="C636" s="2" t="s">
        <v>27</v>
      </c>
      <c r="D636" s="970">
        <v>4200000</v>
      </c>
      <c r="E636" s="40"/>
      <c r="F636" s="494">
        <f>F634+D636</f>
        <v>4201567.53</v>
      </c>
    </row>
    <row r="637" spans="1:6" ht="15" customHeight="1" x14ac:dyDescent="0.2">
      <c r="A637" s="61"/>
      <c r="B637" s="1"/>
      <c r="C637" s="2" t="s">
        <v>1084</v>
      </c>
      <c r="D637" s="62"/>
      <c r="E637" s="455"/>
      <c r="F637" s="494">
        <f>F636-E637</f>
        <v>4201567.53</v>
      </c>
    </row>
    <row r="638" spans="1:6" ht="15" customHeight="1" x14ac:dyDescent="0.2">
      <c r="A638" s="61"/>
      <c r="B638" s="1"/>
      <c r="C638" s="530" t="s">
        <v>2479</v>
      </c>
      <c r="D638" s="62"/>
      <c r="E638" s="455">
        <v>5762.75</v>
      </c>
      <c r="F638" s="494">
        <f t="shared" ref="F638:F692" si="11">F637-E638</f>
        <v>4195804.78</v>
      </c>
    </row>
    <row r="639" spans="1:6" ht="15" customHeight="1" x14ac:dyDescent="0.2">
      <c r="A639" s="61"/>
      <c r="B639" s="1"/>
      <c r="C639" s="530" t="s">
        <v>17467</v>
      </c>
      <c r="D639" s="62"/>
      <c r="E639" s="455">
        <v>22.57</v>
      </c>
      <c r="F639" s="494">
        <f t="shared" si="11"/>
        <v>4195782.21</v>
      </c>
    </row>
    <row r="640" spans="1:6" ht="15" customHeight="1" x14ac:dyDescent="0.2">
      <c r="A640" s="61"/>
      <c r="B640" s="1"/>
      <c r="C640" s="530" t="s">
        <v>17468</v>
      </c>
      <c r="D640" s="62"/>
      <c r="E640" s="455">
        <v>350</v>
      </c>
      <c r="F640" s="494">
        <f t="shared" si="11"/>
        <v>4195432.21</v>
      </c>
    </row>
    <row r="641" spans="1:6" ht="15" customHeight="1" x14ac:dyDescent="0.2">
      <c r="A641" s="61"/>
      <c r="B641" s="1"/>
      <c r="C641" s="530" t="s">
        <v>17442</v>
      </c>
      <c r="D641" s="62"/>
      <c r="E641" s="455">
        <v>7550.33</v>
      </c>
      <c r="F641" s="494">
        <f t="shared" si="11"/>
        <v>4187881.88</v>
      </c>
    </row>
    <row r="642" spans="1:6" ht="15" customHeight="1" x14ac:dyDescent="0.2">
      <c r="A642" s="61"/>
      <c r="B642" s="1"/>
      <c r="C642" s="2" t="s">
        <v>1083</v>
      </c>
      <c r="D642" s="62"/>
      <c r="E642" s="455">
        <v>500</v>
      </c>
      <c r="F642" s="494">
        <f t="shared" si="11"/>
        <v>4187381.88</v>
      </c>
    </row>
    <row r="643" spans="1:6" ht="15" customHeight="1" x14ac:dyDescent="0.2">
      <c r="A643" s="87"/>
      <c r="B643" s="27"/>
      <c r="C643" s="2" t="s">
        <v>1358</v>
      </c>
      <c r="D643" s="62"/>
      <c r="E643" s="717">
        <v>175</v>
      </c>
      <c r="F643" s="494">
        <f t="shared" si="11"/>
        <v>4187206.88</v>
      </c>
    </row>
    <row r="644" spans="1:6" ht="27.75" customHeight="1" x14ac:dyDescent="0.2">
      <c r="A644" s="464">
        <v>44718</v>
      </c>
      <c r="B644" s="971" t="s">
        <v>17543</v>
      </c>
      <c r="C644" s="882" t="s">
        <v>17515</v>
      </c>
      <c r="D644" s="62"/>
      <c r="E644" s="836">
        <v>51300</v>
      </c>
      <c r="F644" s="494">
        <f t="shared" si="11"/>
        <v>4135906.88</v>
      </c>
    </row>
    <row r="645" spans="1:6" ht="38.25" customHeight="1" x14ac:dyDescent="0.2">
      <c r="A645" s="464">
        <v>44718</v>
      </c>
      <c r="B645" s="971" t="s">
        <v>17544</v>
      </c>
      <c r="C645" s="882" t="s">
        <v>17516</v>
      </c>
      <c r="D645" s="447"/>
      <c r="E645" s="836">
        <v>111904</v>
      </c>
      <c r="F645" s="494">
        <f t="shared" si="11"/>
        <v>4024002.88</v>
      </c>
    </row>
    <row r="646" spans="1:6" ht="29.25" customHeight="1" x14ac:dyDescent="0.2">
      <c r="A646" s="464">
        <v>44718</v>
      </c>
      <c r="B646" s="971" t="s">
        <v>17545</v>
      </c>
      <c r="C646" s="1127" t="s">
        <v>17517</v>
      </c>
      <c r="D646" s="447"/>
      <c r="E646" s="836">
        <v>125789.78</v>
      </c>
      <c r="F646" s="494">
        <f t="shared" si="11"/>
        <v>3898213.1</v>
      </c>
    </row>
    <row r="647" spans="1:6" ht="38.25" customHeight="1" x14ac:dyDescent="0.2">
      <c r="A647" s="464">
        <v>44718</v>
      </c>
      <c r="B647" s="971" t="s">
        <v>17546</v>
      </c>
      <c r="C647" s="882" t="s">
        <v>17518</v>
      </c>
      <c r="D647" s="900"/>
      <c r="E647" s="836">
        <v>118736.6</v>
      </c>
      <c r="F647" s="494">
        <f t="shared" si="11"/>
        <v>3779476.5</v>
      </c>
    </row>
    <row r="648" spans="1:6" ht="27.75" customHeight="1" x14ac:dyDescent="0.2">
      <c r="A648" s="464">
        <v>44718</v>
      </c>
      <c r="B648" s="971" t="s">
        <v>17547</v>
      </c>
      <c r="C648" s="882" t="s">
        <v>17519</v>
      </c>
      <c r="D648" s="1116"/>
      <c r="E648" s="836">
        <v>237300</v>
      </c>
      <c r="F648" s="494">
        <f t="shared" si="11"/>
        <v>3542176.5</v>
      </c>
    </row>
    <row r="649" spans="1:6" ht="37.5" customHeight="1" x14ac:dyDescent="0.2">
      <c r="A649" s="464">
        <v>44718</v>
      </c>
      <c r="B649" s="971" t="s">
        <v>17548</v>
      </c>
      <c r="C649" s="882" t="s">
        <v>17520</v>
      </c>
      <c r="D649" s="1116"/>
      <c r="E649" s="836">
        <v>14670</v>
      </c>
      <c r="F649" s="494">
        <f t="shared" si="11"/>
        <v>3527506.5</v>
      </c>
    </row>
    <row r="650" spans="1:6" ht="39.75" customHeight="1" x14ac:dyDescent="0.2">
      <c r="A650" s="464">
        <v>44718</v>
      </c>
      <c r="B650" s="971" t="s">
        <v>17570</v>
      </c>
      <c r="C650" s="882" t="s">
        <v>17521</v>
      </c>
      <c r="D650" s="1116"/>
      <c r="E650" s="836">
        <v>151548.98000000001</v>
      </c>
      <c r="F650" s="494">
        <f t="shared" si="11"/>
        <v>3375957.52</v>
      </c>
    </row>
    <row r="651" spans="1:6" ht="38.25" customHeight="1" x14ac:dyDescent="0.2">
      <c r="A651" s="464">
        <v>44718</v>
      </c>
      <c r="B651" s="971" t="s">
        <v>17549</v>
      </c>
      <c r="C651" s="882" t="s">
        <v>17522</v>
      </c>
      <c r="D651" s="1116"/>
      <c r="E651" s="836">
        <v>48420</v>
      </c>
      <c r="F651" s="494">
        <f t="shared" si="11"/>
        <v>3327537.52</v>
      </c>
    </row>
    <row r="652" spans="1:6" ht="32.25" customHeight="1" x14ac:dyDescent="0.2">
      <c r="A652" s="464">
        <v>44718</v>
      </c>
      <c r="B652" s="971" t="s">
        <v>17550</v>
      </c>
      <c r="C652" s="882" t="s">
        <v>17523</v>
      </c>
      <c r="D652" s="1116"/>
      <c r="E652" s="836">
        <v>25919.14</v>
      </c>
      <c r="F652" s="494">
        <f t="shared" si="11"/>
        <v>3301618.38</v>
      </c>
    </row>
    <row r="653" spans="1:6" ht="42.75" customHeight="1" x14ac:dyDescent="0.2">
      <c r="A653" s="464">
        <v>44718</v>
      </c>
      <c r="B653" s="971" t="s">
        <v>17551</v>
      </c>
      <c r="C653" s="882" t="s">
        <v>17524</v>
      </c>
      <c r="D653" s="1116"/>
      <c r="E653" s="836">
        <v>49500</v>
      </c>
      <c r="F653" s="494">
        <f t="shared" si="11"/>
        <v>3252118.38</v>
      </c>
    </row>
    <row r="654" spans="1:6" ht="42" customHeight="1" x14ac:dyDescent="0.2">
      <c r="A654" s="464">
        <v>44718</v>
      </c>
      <c r="B654" s="971" t="s">
        <v>17552</v>
      </c>
      <c r="C654" s="882" t="s">
        <v>17525</v>
      </c>
      <c r="D654" s="1116"/>
      <c r="E654" s="836">
        <v>55338.1</v>
      </c>
      <c r="F654" s="494">
        <f t="shared" si="11"/>
        <v>3196780.28</v>
      </c>
    </row>
    <row r="655" spans="1:6" ht="43.5" customHeight="1" x14ac:dyDescent="0.2">
      <c r="A655" s="464">
        <v>44718</v>
      </c>
      <c r="B655" s="971" t="s">
        <v>17553</v>
      </c>
      <c r="C655" s="882" t="s">
        <v>17526</v>
      </c>
      <c r="D655" s="1116"/>
      <c r="E655" s="836">
        <v>156815.19</v>
      </c>
      <c r="F655" s="494">
        <f t="shared" si="11"/>
        <v>3039965.09</v>
      </c>
    </row>
    <row r="656" spans="1:6" ht="42" customHeight="1" x14ac:dyDescent="0.2">
      <c r="A656" s="464">
        <v>44718</v>
      </c>
      <c r="B656" s="971" t="s">
        <v>17554</v>
      </c>
      <c r="C656" s="882" t="s">
        <v>17527</v>
      </c>
      <c r="D656" s="1116"/>
      <c r="E656" s="836">
        <v>131602.29</v>
      </c>
      <c r="F656" s="494">
        <f t="shared" si="11"/>
        <v>2908362.8</v>
      </c>
    </row>
    <row r="657" spans="1:10" ht="27" customHeight="1" x14ac:dyDescent="0.2">
      <c r="A657" s="464">
        <v>44718</v>
      </c>
      <c r="B657" s="971" t="s">
        <v>17555</v>
      </c>
      <c r="C657" s="882" t="s">
        <v>17528</v>
      </c>
      <c r="D657" s="1116"/>
      <c r="E657" s="836">
        <v>7020</v>
      </c>
      <c r="F657" s="494">
        <f t="shared" si="11"/>
        <v>2901342.8</v>
      </c>
    </row>
    <row r="658" spans="1:10" ht="29.25" customHeight="1" x14ac:dyDescent="0.2">
      <c r="A658" s="464">
        <v>44718</v>
      </c>
      <c r="B658" s="971" t="s">
        <v>17556</v>
      </c>
      <c r="C658" s="882" t="s">
        <v>17529</v>
      </c>
      <c r="D658" s="1116"/>
      <c r="E658" s="836">
        <v>109388.77</v>
      </c>
      <c r="F658" s="494">
        <f t="shared" si="11"/>
        <v>2791954.03</v>
      </c>
    </row>
    <row r="659" spans="1:10" ht="29.25" customHeight="1" x14ac:dyDescent="0.2">
      <c r="A659" s="464">
        <v>44718</v>
      </c>
      <c r="B659" s="971" t="s">
        <v>17557</v>
      </c>
      <c r="C659" s="882" t="s">
        <v>17530</v>
      </c>
      <c r="D659" s="1116"/>
      <c r="E659" s="836">
        <v>58954.25</v>
      </c>
      <c r="F659" s="494">
        <f t="shared" si="11"/>
        <v>2732999.78</v>
      </c>
    </row>
    <row r="660" spans="1:10" ht="30" customHeight="1" x14ac:dyDescent="0.2">
      <c r="A660" s="464">
        <v>44718</v>
      </c>
      <c r="B660" s="971" t="s">
        <v>17558</v>
      </c>
      <c r="C660" s="1127" t="s">
        <v>17531</v>
      </c>
      <c r="D660" s="1116"/>
      <c r="E660" s="836">
        <v>16758.47</v>
      </c>
      <c r="F660" s="494">
        <f t="shared" si="11"/>
        <v>2716241.3099999996</v>
      </c>
    </row>
    <row r="661" spans="1:10" ht="29.25" customHeight="1" x14ac:dyDescent="0.2">
      <c r="A661" s="464">
        <v>44718</v>
      </c>
      <c r="B661" s="971" t="s">
        <v>17559</v>
      </c>
      <c r="C661" s="882" t="s">
        <v>17532</v>
      </c>
      <c r="D661" s="1116"/>
      <c r="E661" s="836">
        <v>420757.32</v>
      </c>
      <c r="F661" s="494">
        <f t="shared" si="11"/>
        <v>2295483.9899999998</v>
      </c>
    </row>
    <row r="662" spans="1:10" ht="28.5" customHeight="1" x14ac:dyDescent="0.2">
      <c r="A662" s="464">
        <v>44718</v>
      </c>
      <c r="B662" s="971" t="s">
        <v>17560</v>
      </c>
      <c r="C662" s="882" t="s">
        <v>17533</v>
      </c>
      <c r="D662" s="1116"/>
      <c r="E662" s="836">
        <v>156205.76000000001</v>
      </c>
      <c r="F662" s="494">
        <f t="shared" si="11"/>
        <v>2139278.2299999995</v>
      </c>
    </row>
    <row r="663" spans="1:10" ht="38.25" customHeight="1" x14ac:dyDescent="0.2">
      <c r="A663" s="464">
        <v>44718</v>
      </c>
      <c r="B663" s="971" t="s">
        <v>17561</v>
      </c>
      <c r="C663" s="882" t="s">
        <v>17534</v>
      </c>
      <c r="D663" s="1116"/>
      <c r="E663" s="836">
        <v>49155</v>
      </c>
      <c r="F663" s="494">
        <f t="shared" si="11"/>
        <v>2090123.2299999995</v>
      </c>
    </row>
    <row r="664" spans="1:10" ht="28.5" customHeight="1" x14ac:dyDescent="0.2">
      <c r="A664" s="464">
        <v>44718</v>
      </c>
      <c r="B664" s="971" t="s">
        <v>17562</v>
      </c>
      <c r="C664" s="882" t="s">
        <v>17535</v>
      </c>
      <c r="D664" s="1116"/>
      <c r="E664" s="836">
        <v>65239.31</v>
      </c>
      <c r="F664" s="494">
        <f t="shared" si="11"/>
        <v>2024883.9199999995</v>
      </c>
    </row>
    <row r="665" spans="1:10" ht="37.5" customHeight="1" x14ac:dyDescent="0.2">
      <c r="A665" s="464">
        <v>44718</v>
      </c>
      <c r="B665" s="971" t="s">
        <v>17563</v>
      </c>
      <c r="C665" s="882" t="s">
        <v>17536</v>
      </c>
      <c r="D665" s="1116"/>
      <c r="E665" s="836">
        <v>26550</v>
      </c>
      <c r="F665" s="494">
        <f t="shared" si="11"/>
        <v>1998333.9199999995</v>
      </c>
    </row>
    <row r="666" spans="1:10" ht="45.75" customHeight="1" x14ac:dyDescent="0.2">
      <c r="A666" s="464">
        <v>44718</v>
      </c>
      <c r="B666" s="971" t="s">
        <v>17564</v>
      </c>
      <c r="C666" s="882" t="s">
        <v>17537</v>
      </c>
      <c r="D666" s="1116"/>
      <c r="E666" s="836">
        <v>7020</v>
      </c>
      <c r="F666" s="494">
        <f t="shared" si="11"/>
        <v>1991313.9199999995</v>
      </c>
    </row>
    <row r="667" spans="1:10" ht="37.5" customHeight="1" x14ac:dyDescent="0.2">
      <c r="A667" s="464">
        <v>44718</v>
      </c>
      <c r="B667" s="971" t="s">
        <v>17565</v>
      </c>
      <c r="C667" s="882" t="s">
        <v>17538</v>
      </c>
      <c r="D667" s="1116"/>
      <c r="E667" s="836">
        <v>15840</v>
      </c>
      <c r="F667" s="494">
        <f t="shared" si="11"/>
        <v>1975473.9199999995</v>
      </c>
    </row>
    <row r="668" spans="1:10" ht="36.75" customHeight="1" x14ac:dyDescent="0.2">
      <c r="A668" s="464">
        <v>44718</v>
      </c>
      <c r="B668" s="971" t="s">
        <v>17566</v>
      </c>
      <c r="C668" s="882" t="s">
        <v>17539</v>
      </c>
      <c r="D668" s="1116"/>
      <c r="E668" s="836">
        <v>18000</v>
      </c>
      <c r="F668" s="494">
        <f t="shared" si="11"/>
        <v>1957473.9199999995</v>
      </c>
      <c r="G668" s="25"/>
    </row>
    <row r="669" spans="1:10" ht="31.5" customHeight="1" x14ac:dyDescent="0.2">
      <c r="A669" s="464">
        <v>44718</v>
      </c>
      <c r="B669" s="971" t="s">
        <v>17567</v>
      </c>
      <c r="C669" s="882" t="s">
        <v>17540</v>
      </c>
      <c r="D669" s="1116"/>
      <c r="E669" s="836">
        <v>14850</v>
      </c>
      <c r="F669" s="494">
        <f t="shared" si="11"/>
        <v>1942623.9199999995</v>
      </c>
      <c r="H669" s="857"/>
      <c r="I669" s="857"/>
      <c r="J669" s="857"/>
    </row>
    <row r="670" spans="1:10" ht="39.75" customHeight="1" x14ac:dyDescent="0.2">
      <c r="A670" s="464">
        <v>44718</v>
      </c>
      <c r="B670" s="971" t="s">
        <v>17568</v>
      </c>
      <c r="C670" s="882" t="s">
        <v>17541</v>
      </c>
      <c r="D670" s="1116"/>
      <c r="E670" s="836">
        <v>7236</v>
      </c>
      <c r="F670" s="494">
        <f t="shared" si="11"/>
        <v>1935387.9199999995</v>
      </c>
      <c r="G670" s="857"/>
      <c r="H670" s="857"/>
      <c r="I670" s="857"/>
      <c r="J670" s="857"/>
    </row>
    <row r="671" spans="1:10" ht="33.75" customHeight="1" x14ac:dyDescent="0.2">
      <c r="A671" s="464">
        <v>44718</v>
      </c>
      <c r="B671" s="971" t="s">
        <v>17569</v>
      </c>
      <c r="C671" s="882" t="s">
        <v>17542</v>
      </c>
      <c r="D671" s="1116"/>
      <c r="E671" s="836">
        <v>25200</v>
      </c>
      <c r="F671" s="494">
        <f t="shared" si="11"/>
        <v>1910187.9199999995</v>
      </c>
      <c r="G671" s="857"/>
      <c r="H671" s="857"/>
      <c r="I671" s="857"/>
      <c r="J671" s="857"/>
    </row>
    <row r="672" spans="1:10" ht="37.5" customHeight="1" x14ac:dyDescent="0.2">
      <c r="A672" s="464">
        <v>44749</v>
      </c>
      <c r="B672" s="971" t="s">
        <v>17749</v>
      </c>
      <c r="C672" s="882" t="s">
        <v>17731</v>
      </c>
      <c r="D672" s="1116"/>
      <c r="E672" s="836">
        <v>20846.240000000002</v>
      </c>
      <c r="F672" s="494">
        <f t="shared" si="11"/>
        <v>1889341.6799999995</v>
      </c>
    </row>
    <row r="673" spans="1:60" ht="38.25" customHeight="1" x14ac:dyDescent="0.2">
      <c r="A673" s="464">
        <v>44749</v>
      </c>
      <c r="B673" s="971" t="s">
        <v>17750</v>
      </c>
      <c r="C673" s="882" t="s">
        <v>17732</v>
      </c>
      <c r="D673" s="1116"/>
      <c r="E673" s="836">
        <v>22829.83</v>
      </c>
      <c r="F673" s="494">
        <f t="shared" si="11"/>
        <v>1866511.8499999994</v>
      </c>
    </row>
    <row r="674" spans="1:60" ht="44.25" customHeight="1" x14ac:dyDescent="0.2">
      <c r="A674" s="464">
        <v>44749</v>
      </c>
      <c r="B674" s="971" t="s">
        <v>17751</v>
      </c>
      <c r="C674" s="882" t="s">
        <v>17733</v>
      </c>
      <c r="D674" s="1116"/>
      <c r="E674" s="836">
        <v>65427</v>
      </c>
      <c r="F674" s="494">
        <f t="shared" si="11"/>
        <v>1801084.8499999994</v>
      </c>
    </row>
    <row r="675" spans="1:60" ht="42" customHeight="1" x14ac:dyDescent="0.2">
      <c r="A675" s="464">
        <v>44749</v>
      </c>
      <c r="B675" s="971" t="s">
        <v>17752</v>
      </c>
      <c r="C675" s="882" t="s">
        <v>17734</v>
      </c>
      <c r="D675" s="1010"/>
      <c r="E675" s="836">
        <v>16667.5</v>
      </c>
      <c r="F675" s="494">
        <f t="shared" si="11"/>
        <v>1784417.3499999994</v>
      </c>
    </row>
    <row r="676" spans="1:60" s="235" customFormat="1" ht="27.75" customHeight="1" x14ac:dyDescent="0.2">
      <c r="A676" s="464">
        <v>44749</v>
      </c>
      <c r="B676" s="971" t="s">
        <v>17753</v>
      </c>
      <c r="C676" s="882" t="s">
        <v>17735</v>
      </c>
      <c r="D676" s="994"/>
      <c r="E676" s="836">
        <v>26550.6</v>
      </c>
      <c r="F676" s="494">
        <f t="shared" si="11"/>
        <v>1757866.7499999993</v>
      </c>
      <c r="G676" s="1118"/>
      <c r="H676" s="279"/>
      <c r="I676" s="279"/>
      <c r="J676" s="279"/>
      <c r="L676" s="279"/>
      <c r="M676" s="279"/>
      <c r="N676" s="279"/>
      <c r="O676" s="279"/>
      <c r="P676" s="279"/>
      <c r="Q676" s="279"/>
      <c r="R676" s="279"/>
      <c r="S676" s="279"/>
      <c r="T676" s="279"/>
      <c r="U676" s="279"/>
      <c r="V676" s="279"/>
      <c r="W676" s="279"/>
      <c r="X676" s="279"/>
      <c r="Y676" s="279"/>
      <c r="Z676" s="279"/>
      <c r="AA676" s="279"/>
      <c r="AB676" s="279"/>
      <c r="AC676" s="279"/>
      <c r="AD676" s="279"/>
      <c r="AE676" s="279"/>
      <c r="AF676" s="279"/>
      <c r="AG676" s="279"/>
      <c r="AH676" s="279"/>
      <c r="AI676" s="279"/>
      <c r="AJ676" s="279"/>
      <c r="AK676" s="279"/>
      <c r="AL676" s="279"/>
      <c r="AM676" s="279"/>
      <c r="AN676" s="279"/>
      <c r="AO676" s="279"/>
      <c r="AP676" s="279"/>
      <c r="AQ676" s="279"/>
      <c r="AR676" s="279"/>
      <c r="AS676" s="279"/>
      <c r="AT676" s="279"/>
      <c r="AU676" s="279"/>
      <c r="AV676" s="279"/>
      <c r="AW676" s="279"/>
      <c r="AX676" s="279"/>
      <c r="AY676" s="279"/>
      <c r="AZ676" s="279"/>
      <c r="BA676" s="279"/>
      <c r="BB676" s="279"/>
      <c r="BC676" s="279"/>
      <c r="BD676" s="279"/>
      <c r="BE676" s="279"/>
      <c r="BF676" s="279"/>
      <c r="BG676" s="279"/>
      <c r="BH676" s="279"/>
    </row>
    <row r="677" spans="1:60" s="235" customFormat="1" ht="41.25" customHeight="1" x14ac:dyDescent="0.2">
      <c r="A677" s="464">
        <v>44749</v>
      </c>
      <c r="B677" s="971" t="s">
        <v>17754</v>
      </c>
      <c r="C677" s="882" t="s">
        <v>17736</v>
      </c>
      <c r="D677" s="794"/>
      <c r="E677" s="836">
        <v>6994</v>
      </c>
      <c r="F677" s="494">
        <f t="shared" si="11"/>
        <v>1750872.7499999993</v>
      </c>
      <c r="G677" s="1118"/>
      <c r="H677" s="279"/>
      <c r="I677" s="279"/>
      <c r="J677" s="279"/>
      <c r="K677" s="279"/>
      <c r="L677" s="279"/>
      <c r="M677" s="279"/>
      <c r="N677" s="279"/>
      <c r="O677" s="279"/>
      <c r="P677" s="279"/>
      <c r="Q677" s="279"/>
      <c r="R677" s="279"/>
      <c r="S677" s="279"/>
      <c r="T677" s="279"/>
      <c r="U677" s="279"/>
      <c r="V677" s="279"/>
      <c r="W677" s="279"/>
      <c r="X677" s="279"/>
      <c r="Y677" s="279"/>
      <c r="Z677" s="279"/>
      <c r="AA677" s="279"/>
      <c r="AB677" s="279"/>
      <c r="AC677" s="279"/>
      <c r="AD677" s="279"/>
      <c r="AE677" s="279"/>
      <c r="AF677" s="279"/>
      <c r="AG677" s="279"/>
      <c r="AH677" s="279"/>
      <c r="AI677" s="279"/>
      <c r="AJ677" s="279"/>
      <c r="AK677" s="279"/>
      <c r="AL677" s="279"/>
      <c r="AM677" s="279"/>
      <c r="AN677" s="279"/>
      <c r="AO677" s="279"/>
      <c r="AP677" s="279"/>
      <c r="AQ677" s="279"/>
      <c r="AR677" s="279"/>
      <c r="AS677" s="279"/>
      <c r="AT677" s="279"/>
      <c r="AU677" s="279"/>
      <c r="AV677" s="279"/>
      <c r="AW677" s="279"/>
      <c r="AX677" s="279"/>
      <c r="AY677" s="279"/>
      <c r="AZ677" s="279"/>
      <c r="BA677" s="279"/>
      <c r="BB677" s="279"/>
      <c r="BC677" s="279"/>
      <c r="BD677" s="279"/>
      <c r="BE677" s="279"/>
      <c r="BF677" s="279"/>
      <c r="BG677" s="279"/>
      <c r="BH677" s="279"/>
    </row>
    <row r="678" spans="1:60" s="235" customFormat="1" ht="42.75" customHeight="1" x14ac:dyDescent="0.2">
      <c r="A678" s="887">
        <v>44749</v>
      </c>
      <c r="B678" s="1068" t="s">
        <v>17755</v>
      </c>
      <c r="C678" s="946" t="s">
        <v>17737</v>
      </c>
      <c r="D678" s="994"/>
      <c r="E678" s="1032">
        <v>32168.41</v>
      </c>
      <c r="F678" s="567">
        <f t="shared" si="11"/>
        <v>1718704.3399999994</v>
      </c>
      <c r="G678" s="1118"/>
      <c r="H678" s="279"/>
      <c r="I678" s="279"/>
      <c r="J678" s="279"/>
      <c r="K678" s="279"/>
      <c r="L678" s="279"/>
      <c r="M678" s="279"/>
      <c r="N678" s="279"/>
      <c r="O678" s="279"/>
      <c r="P678" s="279"/>
      <c r="Q678" s="279"/>
      <c r="R678" s="279"/>
      <c r="S678" s="279"/>
      <c r="T678" s="279"/>
      <c r="U678" s="279"/>
      <c r="V678" s="279"/>
      <c r="W678" s="279"/>
      <c r="X678" s="279"/>
      <c r="Y678" s="279"/>
      <c r="Z678" s="279"/>
      <c r="AA678" s="279"/>
      <c r="AB678" s="279"/>
      <c r="AC678" s="279"/>
      <c r="AD678" s="279"/>
      <c r="AE678" s="279"/>
      <c r="AF678" s="279"/>
      <c r="AG678" s="279"/>
      <c r="AH678" s="279"/>
      <c r="AI678" s="279"/>
      <c r="AJ678" s="279"/>
      <c r="AK678" s="279"/>
      <c r="AL678" s="279"/>
      <c r="AM678" s="279"/>
      <c r="AN678" s="279"/>
      <c r="AO678" s="279"/>
      <c r="AP678" s="279"/>
      <c r="AQ678" s="279"/>
      <c r="AR678" s="279"/>
      <c r="AS678" s="279"/>
      <c r="AT678" s="279"/>
      <c r="AU678" s="279"/>
      <c r="AV678" s="279"/>
      <c r="AW678" s="279"/>
      <c r="AX678" s="279"/>
      <c r="AY678" s="279"/>
      <c r="AZ678" s="279"/>
      <c r="BA678" s="279"/>
      <c r="BB678" s="279"/>
      <c r="BC678" s="279"/>
      <c r="BD678" s="279"/>
      <c r="BE678" s="279"/>
      <c r="BF678" s="279"/>
      <c r="BG678" s="279"/>
      <c r="BH678" s="279"/>
    </row>
    <row r="679" spans="1:60" s="235" customFormat="1" ht="41.25" customHeight="1" x14ac:dyDescent="0.2">
      <c r="A679" s="758">
        <v>44750</v>
      </c>
      <c r="B679" s="971" t="s">
        <v>17756</v>
      </c>
      <c r="C679" s="882" t="s">
        <v>17738</v>
      </c>
      <c r="D679" s="794"/>
      <c r="E679" s="836">
        <v>136456.54</v>
      </c>
      <c r="F679" s="567">
        <f t="shared" si="11"/>
        <v>1582247.7999999993</v>
      </c>
      <c r="G679" s="1118"/>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79"/>
      <c r="AD679" s="279"/>
      <c r="AE679" s="279"/>
      <c r="AF679" s="279"/>
      <c r="AG679" s="279"/>
      <c r="AH679" s="279"/>
      <c r="AI679" s="279"/>
      <c r="AJ679" s="279"/>
      <c r="AK679" s="279"/>
      <c r="AL679" s="279"/>
      <c r="AM679" s="279"/>
      <c r="AN679" s="279"/>
      <c r="AO679" s="279"/>
      <c r="AP679" s="279"/>
      <c r="AQ679" s="279"/>
      <c r="AR679" s="279"/>
      <c r="AS679" s="279"/>
      <c r="AT679" s="279"/>
      <c r="AU679" s="279"/>
      <c r="AV679" s="279"/>
      <c r="AW679" s="279"/>
      <c r="AX679" s="279"/>
      <c r="AY679" s="279"/>
      <c r="AZ679" s="279"/>
      <c r="BA679" s="279"/>
      <c r="BB679" s="279"/>
      <c r="BC679" s="279"/>
      <c r="BD679" s="279"/>
      <c r="BE679" s="279"/>
      <c r="BF679" s="279"/>
      <c r="BG679" s="279"/>
      <c r="BH679" s="279"/>
    </row>
    <row r="680" spans="1:60" s="235" customFormat="1" ht="39" customHeight="1" x14ac:dyDescent="0.2">
      <c r="A680" s="758">
        <v>44750</v>
      </c>
      <c r="B680" s="971" t="s">
        <v>17757</v>
      </c>
      <c r="C680" s="882" t="s">
        <v>17739</v>
      </c>
      <c r="D680" s="794"/>
      <c r="E680" s="836">
        <v>154634.85</v>
      </c>
      <c r="F680" s="567">
        <f t="shared" si="11"/>
        <v>1427612.9499999993</v>
      </c>
      <c r="G680" s="1118"/>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79"/>
      <c r="AD680" s="279"/>
      <c r="AE680" s="279"/>
      <c r="AF680" s="279"/>
      <c r="AG680" s="279"/>
      <c r="AH680" s="279"/>
      <c r="AI680" s="279"/>
      <c r="AJ680" s="279"/>
      <c r="AK680" s="279"/>
      <c r="AL680" s="279"/>
      <c r="AM680" s="279"/>
      <c r="AN680" s="279"/>
      <c r="AO680" s="279"/>
      <c r="AP680" s="279"/>
      <c r="AQ680" s="279"/>
      <c r="AR680" s="279"/>
      <c r="AS680" s="279"/>
      <c r="AT680" s="279"/>
      <c r="AU680" s="279"/>
      <c r="AV680" s="279"/>
      <c r="AW680" s="279"/>
      <c r="AX680" s="279"/>
      <c r="AY680" s="279"/>
      <c r="AZ680" s="279"/>
      <c r="BA680" s="279"/>
      <c r="BB680" s="279"/>
      <c r="BC680" s="279"/>
      <c r="BD680" s="279"/>
      <c r="BE680" s="279"/>
      <c r="BF680" s="279"/>
      <c r="BG680" s="279"/>
      <c r="BH680" s="279"/>
    </row>
    <row r="681" spans="1:60" s="235" customFormat="1" ht="42.75" customHeight="1" x14ac:dyDescent="0.2">
      <c r="A681" s="758">
        <v>44750</v>
      </c>
      <c r="B681" s="971" t="s">
        <v>17758</v>
      </c>
      <c r="C681" s="882" t="s">
        <v>17740</v>
      </c>
      <c r="D681" s="794"/>
      <c r="E681" s="836">
        <v>147016.43</v>
      </c>
      <c r="F681" s="567">
        <f t="shared" si="11"/>
        <v>1280596.5199999993</v>
      </c>
      <c r="G681" s="1118"/>
      <c r="H681" s="279"/>
      <c r="I681" s="279"/>
      <c r="J681" s="279"/>
      <c r="K681" s="279"/>
      <c r="L681" s="279"/>
      <c r="M681" s="279"/>
      <c r="N681" s="279"/>
      <c r="O681" s="279"/>
      <c r="P681" s="279"/>
      <c r="Q681" s="279"/>
      <c r="R681" s="279"/>
      <c r="S681" s="279"/>
      <c r="T681" s="279"/>
      <c r="U681" s="279"/>
      <c r="V681" s="279"/>
      <c r="W681" s="279"/>
      <c r="X681" s="279"/>
      <c r="Y681" s="279"/>
      <c r="Z681" s="279"/>
      <c r="AA681" s="279"/>
      <c r="AB681" s="279"/>
      <c r="AC681" s="279"/>
      <c r="AD681" s="279"/>
      <c r="AE681" s="279"/>
      <c r="AF681" s="279"/>
      <c r="AG681" s="279"/>
      <c r="AH681" s="279"/>
      <c r="AI681" s="279"/>
      <c r="AJ681" s="279"/>
      <c r="AK681" s="279"/>
      <c r="AL681" s="279"/>
      <c r="AM681" s="279"/>
      <c r="AN681" s="279"/>
      <c r="AO681" s="279"/>
      <c r="AP681" s="279"/>
      <c r="AQ681" s="279"/>
      <c r="AR681" s="279"/>
      <c r="AS681" s="279"/>
      <c r="AT681" s="279"/>
      <c r="AU681" s="279"/>
      <c r="AV681" s="279"/>
      <c r="AW681" s="279"/>
      <c r="AX681" s="279"/>
      <c r="AY681" s="279"/>
      <c r="AZ681" s="279"/>
      <c r="BA681" s="279"/>
      <c r="BB681" s="279"/>
      <c r="BC681" s="279"/>
      <c r="BD681" s="279"/>
      <c r="BE681" s="279"/>
      <c r="BF681" s="279"/>
      <c r="BG681" s="279"/>
      <c r="BH681" s="279"/>
    </row>
    <row r="682" spans="1:60" s="235" customFormat="1" ht="43.5" customHeight="1" x14ac:dyDescent="0.2">
      <c r="A682" s="758">
        <v>44750</v>
      </c>
      <c r="B682" s="971" t="s">
        <v>17759</v>
      </c>
      <c r="C682" s="882" t="s">
        <v>17741</v>
      </c>
      <c r="D682" s="794"/>
      <c r="E682" s="836">
        <v>16200</v>
      </c>
      <c r="F682" s="567">
        <f t="shared" si="11"/>
        <v>1264396.5199999993</v>
      </c>
      <c r="G682" s="1118"/>
      <c r="H682" s="279"/>
      <c r="I682" s="279"/>
      <c r="J682" s="279"/>
      <c r="K682" s="279"/>
      <c r="L682" s="279"/>
      <c r="M682" s="279"/>
      <c r="N682" s="279"/>
      <c r="O682" s="279"/>
      <c r="P682" s="279"/>
      <c r="Q682" s="279"/>
      <c r="R682" s="279"/>
      <c r="S682" s="279"/>
      <c r="T682" s="279"/>
      <c r="U682" s="279"/>
      <c r="V682" s="279"/>
      <c r="W682" s="279"/>
      <c r="X682" s="279"/>
      <c r="Y682" s="279"/>
      <c r="Z682" s="279"/>
      <c r="AA682" s="279"/>
      <c r="AB682" s="279"/>
      <c r="AC682" s="279"/>
      <c r="AD682" s="279"/>
      <c r="AE682" s="279"/>
      <c r="AF682" s="279"/>
      <c r="AG682" s="279"/>
      <c r="AH682" s="279"/>
      <c r="AI682" s="279"/>
      <c r="AJ682" s="279"/>
      <c r="AK682" s="279"/>
      <c r="AL682" s="279"/>
      <c r="AM682" s="279"/>
      <c r="AN682" s="279"/>
      <c r="AO682" s="279"/>
      <c r="AP682" s="279"/>
      <c r="AQ682" s="279"/>
      <c r="AR682" s="279"/>
      <c r="AS682" s="279"/>
      <c r="AT682" s="279"/>
      <c r="AU682" s="279"/>
      <c r="AV682" s="279"/>
      <c r="AW682" s="279"/>
      <c r="AX682" s="279"/>
      <c r="AY682" s="279"/>
      <c r="AZ682" s="279"/>
      <c r="BA682" s="279"/>
      <c r="BB682" s="279"/>
      <c r="BC682" s="279"/>
      <c r="BD682" s="279"/>
      <c r="BE682" s="279"/>
      <c r="BF682" s="279"/>
      <c r="BG682" s="279"/>
      <c r="BH682" s="279"/>
    </row>
    <row r="683" spans="1:60" s="235" customFormat="1" ht="39" customHeight="1" x14ac:dyDescent="0.2">
      <c r="A683" s="758">
        <v>44750</v>
      </c>
      <c r="B683" s="971" t="s">
        <v>17760</v>
      </c>
      <c r="C683" s="882" t="s">
        <v>17742</v>
      </c>
      <c r="D683" s="794"/>
      <c r="E683" s="836">
        <v>104400</v>
      </c>
      <c r="F683" s="567">
        <f t="shared" si="11"/>
        <v>1159996.5199999993</v>
      </c>
      <c r="G683" s="1118"/>
      <c r="H683" s="279"/>
      <c r="I683" s="279"/>
      <c r="J683" s="279"/>
      <c r="K683" s="279"/>
      <c r="L683" s="279"/>
      <c r="M683" s="279"/>
      <c r="N683" s="279"/>
      <c r="O683" s="279"/>
      <c r="P683" s="279"/>
      <c r="Q683" s="279"/>
      <c r="R683" s="279"/>
      <c r="S683" s="279"/>
      <c r="T683" s="279"/>
      <c r="U683" s="279"/>
      <c r="V683" s="279"/>
      <c r="W683" s="279"/>
      <c r="X683" s="279"/>
      <c r="Y683" s="279"/>
      <c r="Z683" s="279"/>
      <c r="AA683" s="279"/>
      <c r="AB683" s="279"/>
      <c r="AC683" s="279"/>
      <c r="AD683" s="279"/>
      <c r="AE683" s="279"/>
      <c r="AF683" s="279"/>
      <c r="AG683" s="279"/>
      <c r="AH683" s="279"/>
      <c r="AI683" s="279"/>
      <c r="AJ683" s="279"/>
      <c r="AK683" s="279"/>
      <c r="AL683" s="279"/>
      <c r="AM683" s="279"/>
      <c r="AN683" s="279"/>
      <c r="AO683" s="279"/>
      <c r="AP683" s="279"/>
      <c r="AQ683" s="279"/>
      <c r="AR683" s="279"/>
      <c r="AS683" s="279"/>
      <c r="AT683" s="279"/>
      <c r="AU683" s="279"/>
      <c r="AV683" s="279"/>
      <c r="AW683" s="279"/>
      <c r="AX683" s="279"/>
      <c r="AY683" s="279"/>
      <c r="AZ683" s="279"/>
      <c r="BA683" s="279"/>
      <c r="BB683" s="279"/>
      <c r="BC683" s="279"/>
      <c r="BD683" s="279"/>
      <c r="BE683" s="279"/>
      <c r="BF683" s="279"/>
      <c r="BG683" s="279"/>
      <c r="BH683" s="279"/>
    </row>
    <row r="684" spans="1:60" s="235" customFormat="1" ht="24" customHeight="1" x14ac:dyDescent="0.2">
      <c r="A684" s="758">
        <v>44750</v>
      </c>
      <c r="B684" s="971" t="s">
        <v>17761</v>
      </c>
      <c r="C684" s="882" t="s">
        <v>41</v>
      </c>
      <c r="D684" s="794"/>
      <c r="E684" s="42">
        <v>0</v>
      </c>
      <c r="F684" s="567">
        <f t="shared" si="11"/>
        <v>1159996.5199999993</v>
      </c>
      <c r="G684" s="1118"/>
      <c r="H684" s="279"/>
      <c r="I684" s="279"/>
      <c r="J684" s="279"/>
      <c r="K684" s="279"/>
      <c r="L684" s="279"/>
      <c r="M684" s="279"/>
      <c r="N684" s="279"/>
      <c r="O684" s="279"/>
      <c r="P684" s="279"/>
      <c r="Q684" s="279"/>
      <c r="R684" s="279"/>
      <c r="S684" s="279"/>
      <c r="T684" s="279"/>
      <c r="U684" s="279"/>
      <c r="V684" s="279"/>
      <c r="W684" s="279"/>
      <c r="X684" s="279"/>
      <c r="Y684" s="279"/>
      <c r="Z684" s="279"/>
      <c r="AA684" s="279"/>
      <c r="AB684" s="279"/>
      <c r="AC684" s="279"/>
      <c r="AD684" s="279"/>
      <c r="AE684" s="279"/>
      <c r="AF684" s="279"/>
      <c r="AG684" s="279"/>
      <c r="AH684" s="279"/>
      <c r="AI684" s="279"/>
      <c r="AJ684" s="279"/>
      <c r="AK684" s="279"/>
      <c r="AL684" s="279"/>
      <c r="AM684" s="279"/>
      <c r="AN684" s="279"/>
      <c r="AO684" s="279"/>
      <c r="AP684" s="279"/>
      <c r="AQ684" s="279"/>
      <c r="AR684" s="279"/>
      <c r="AS684" s="279"/>
      <c r="AT684" s="279"/>
      <c r="AU684" s="279"/>
      <c r="AV684" s="279"/>
      <c r="AW684" s="279"/>
      <c r="AX684" s="279"/>
      <c r="AY684" s="279"/>
      <c r="AZ684" s="279"/>
      <c r="BA684" s="279"/>
      <c r="BB684" s="279"/>
      <c r="BC684" s="279"/>
      <c r="BD684" s="279"/>
      <c r="BE684" s="279"/>
      <c r="BF684" s="279"/>
      <c r="BG684" s="279"/>
      <c r="BH684" s="279"/>
    </row>
    <row r="685" spans="1:60" s="235" customFormat="1" ht="45.75" customHeight="1" x14ac:dyDescent="0.2">
      <c r="A685" s="758">
        <v>44750</v>
      </c>
      <c r="B685" s="971" t="s">
        <v>17762</v>
      </c>
      <c r="C685" s="882" t="s">
        <v>17743</v>
      </c>
      <c r="D685" s="794"/>
      <c r="E685" s="836">
        <v>24536</v>
      </c>
      <c r="F685" s="567">
        <f t="shared" si="11"/>
        <v>1135460.5199999993</v>
      </c>
      <c r="G685" s="1118"/>
      <c r="H685" s="279"/>
      <c r="I685" s="279"/>
      <c r="J685" s="279"/>
      <c r="K685" s="279"/>
      <c r="L685" s="279"/>
      <c r="M685" s="279"/>
      <c r="N685" s="279"/>
      <c r="O685" s="279"/>
      <c r="P685" s="279"/>
      <c r="Q685" s="279"/>
      <c r="R685" s="279"/>
      <c r="S685" s="279"/>
      <c r="T685" s="279"/>
      <c r="U685" s="279"/>
      <c r="V685" s="279"/>
      <c r="W685" s="279"/>
      <c r="X685" s="279"/>
      <c r="Y685" s="279"/>
      <c r="Z685" s="279"/>
      <c r="AA685" s="279"/>
      <c r="AB685" s="279"/>
      <c r="AC685" s="279"/>
      <c r="AD685" s="279"/>
      <c r="AE685" s="279"/>
      <c r="AF685" s="279"/>
      <c r="AG685" s="279"/>
      <c r="AH685" s="279"/>
      <c r="AI685" s="279"/>
      <c r="AJ685" s="279"/>
      <c r="AK685" s="279"/>
      <c r="AL685" s="279"/>
      <c r="AM685" s="279"/>
      <c r="AN685" s="279"/>
      <c r="AO685" s="279"/>
      <c r="AP685" s="279"/>
      <c r="AQ685" s="279"/>
      <c r="AR685" s="279"/>
      <c r="AS685" s="279"/>
      <c r="AT685" s="279"/>
      <c r="AU685" s="279"/>
      <c r="AV685" s="279"/>
      <c r="AW685" s="279"/>
      <c r="AX685" s="279"/>
      <c r="AY685" s="279"/>
      <c r="AZ685" s="279"/>
      <c r="BA685" s="279"/>
      <c r="BB685" s="279"/>
      <c r="BC685" s="279"/>
      <c r="BD685" s="279"/>
      <c r="BE685" s="279"/>
      <c r="BF685" s="279"/>
      <c r="BG685" s="279"/>
      <c r="BH685" s="279"/>
    </row>
    <row r="686" spans="1:60" s="235" customFormat="1" ht="37.5" customHeight="1" x14ac:dyDescent="0.2">
      <c r="A686" s="867">
        <v>44750</v>
      </c>
      <c r="B686" s="1068" t="s">
        <v>17763</v>
      </c>
      <c r="C686" s="946" t="s">
        <v>17744</v>
      </c>
      <c r="D686" s="994"/>
      <c r="E686" s="1032">
        <v>55456.5</v>
      </c>
      <c r="F686" s="567">
        <f t="shared" si="11"/>
        <v>1080004.0199999993</v>
      </c>
      <c r="G686" s="1118"/>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79"/>
      <c r="AD686" s="279"/>
      <c r="AE686" s="279"/>
      <c r="AF686" s="279"/>
      <c r="AG686" s="279"/>
      <c r="AH686" s="279"/>
      <c r="AI686" s="279"/>
      <c r="AJ686" s="279"/>
      <c r="AK686" s="279"/>
      <c r="AL686" s="279"/>
      <c r="AM686" s="279"/>
      <c r="AN686" s="279"/>
      <c r="AO686" s="279"/>
      <c r="AP686" s="279"/>
      <c r="AQ686" s="279"/>
      <c r="AR686" s="279"/>
      <c r="AS686" s="279"/>
      <c r="AT686" s="279"/>
      <c r="AU686" s="279"/>
      <c r="AV686" s="279"/>
      <c r="AW686" s="279"/>
      <c r="AX686" s="279"/>
      <c r="AY686" s="279"/>
      <c r="AZ686" s="279"/>
      <c r="BA686" s="279"/>
      <c r="BB686" s="279"/>
      <c r="BC686" s="279"/>
      <c r="BD686" s="279"/>
      <c r="BE686" s="279"/>
      <c r="BF686" s="279"/>
      <c r="BG686" s="279"/>
      <c r="BH686" s="279"/>
    </row>
    <row r="687" spans="1:60" s="235" customFormat="1" ht="38.25" customHeight="1" x14ac:dyDescent="0.2">
      <c r="A687" s="867">
        <v>44754</v>
      </c>
      <c r="B687" s="971" t="s">
        <v>17770</v>
      </c>
      <c r="C687" s="882" t="s">
        <v>17769</v>
      </c>
      <c r="D687" s="994"/>
      <c r="E687" s="836">
        <v>149899.73000000001</v>
      </c>
      <c r="F687" s="567">
        <f t="shared" si="11"/>
        <v>930104.28999999934</v>
      </c>
      <c r="G687" s="1118"/>
      <c r="H687" s="279"/>
      <c r="I687" s="279"/>
      <c r="J687" s="279"/>
      <c r="K687" s="279"/>
      <c r="L687" s="279"/>
      <c r="M687" s="279"/>
      <c r="N687" s="279"/>
      <c r="O687" s="279"/>
      <c r="P687" s="279"/>
      <c r="Q687" s="279"/>
      <c r="R687" s="279"/>
      <c r="S687" s="279"/>
      <c r="T687" s="279"/>
      <c r="U687" s="279"/>
      <c r="V687" s="279"/>
      <c r="W687" s="279"/>
      <c r="X687" s="279"/>
      <c r="Y687" s="279"/>
      <c r="Z687" s="279"/>
      <c r="AA687" s="279"/>
      <c r="AB687" s="279"/>
      <c r="AC687" s="279"/>
      <c r="AD687" s="279"/>
      <c r="AE687" s="279"/>
      <c r="AF687" s="279"/>
      <c r="AG687" s="279"/>
      <c r="AH687" s="279"/>
      <c r="AI687" s="279"/>
      <c r="AJ687" s="279"/>
      <c r="AK687" s="279"/>
      <c r="AL687" s="279"/>
      <c r="AM687" s="279"/>
      <c r="AN687" s="279"/>
      <c r="AO687" s="279"/>
      <c r="AP687" s="279"/>
      <c r="AQ687" s="279"/>
      <c r="AR687" s="279"/>
      <c r="AS687" s="279"/>
      <c r="AT687" s="279"/>
      <c r="AU687" s="279"/>
      <c r="AV687" s="279"/>
      <c r="AW687" s="279"/>
      <c r="AX687" s="279"/>
      <c r="AY687" s="279"/>
      <c r="AZ687" s="279"/>
      <c r="BA687" s="279"/>
      <c r="BB687" s="279"/>
      <c r="BC687" s="279"/>
      <c r="BD687" s="279"/>
      <c r="BE687" s="279"/>
      <c r="BF687" s="279"/>
      <c r="BG687" s="279"/>
      <c r="BH687" s="279"/>
    </row>
    <row r="688" spans="1:60" s="14" customFormat="1" ht="21" customHeight="1" x14ac:dyDescent="0.2">
      <c r="A688" s="867">
        <v>44754</v>
      </c>
      <c r="B688" s="874" t="s">
        <v>17764</v>
      </c>
      <c r="C688" s="882" t="s">
        <v>41</v>
      </c>
      <c r="D688" s="831"/>
      <c r="E688" s="42">
        <v>0</v>
      </c>
      <c r="F688" s="567">
        <f t="shared" si="11"/>
        <v>930104.28999999934</v>
      </c>
    </row>
    <row r="689" spans="1:6" s="14" customFormat="1" ht="46.5" customHeight="1" x14ac:dyDescent="0.2">
      <c r="A689" s="867">
        <v>44754</v>
      </c>
      <c r="B689" s="874" t="s">
        <v>17765</v>
      </c>
      <c r="C689" s="882" t="s">
        <v>17745</v>
      </c>
      <c r="D689" s="831"/>
      <c r="E689" s="836">
        <v>109800</v>
      </c>
      <c r="F689" s="567">
        <f t="shared" si="11"/>
        <v>820304.28999999934</v>
      </c>
    </row>
    <row r="690" spans="1:6" s="14" customFormat="1" ht="56.25" customHeight="1" x14ac:dyDescent="0.2">
      <c r="A690" s="867">
        <v>44754</v>
      </c>
      <c r="B690" s="874" t="s">
        <v>17766</v>
      </c>
      <c r="C690" s="882" t="s">
        <v>17746</v>
      </c>
      <c r="D690" s="831"/>
      <c r="E690" s="836">
        <v>152961.60000000001</v>
      </c>
      <c r="F690" s="567">
        <f t="shared" si="11"/>
        <v>667342.68999999936</v>
      </c>
    </row>
    <row r="691" spans="1:6" s="14" customFormat="1" ht="35.25" customHeight="1" x14ac:dyDescent="0.2">
      <c r="A691" s="867">
        <v>44754</v>
      </c>
      <c r="B691" s="874" t="s">
        <v>17767</v>
      </c>
      <c r="C691" s="882" t="s">
        <v>17747</v>
      </c>
      <c r="D691" s="831"/>
      <c r="E691" s="836">
        <v>10848</v>
      </c>
      <c r="F691" s="567">
        <f t="shared" si="11"/>
        <v>656494.68999999936</v>
      </c>
    </row>
    <row r="692" spans="1:6" s="14" customFormat="1" ht="52.5" customHeight="1" x14ac:dyDescent="0.2">
      <c r="A692" s="758">
        <v>44755</v>
      </c>
      <c r="B692" s="971" t="s">
        <v>17768</v>
      </c>
      <c r="C692" s="882" t="s">
        <v>17748</v>
      </c>
      <c r="D692" s="831"/>
      <c r="E692" s="1160">
        <v>150978.51999999999</v>
      </c>
      <c r="F692" s="494">
        <f t="shared" si="11"/>
        <v>505516.16999999934</v>
      </c>
    </row>
    <row r="693" spans="1:6" s="14" customFormat="1" ht="15" customHeight="1" x14ac:dyDescent="0.2">
      <c r="A693" s="59"/>
      <c r="B693" s="7"/>
      <c r="C693" s="31"/>
      <c r="D693" s="74"/>
      <c r="E693" s="283"/>
      <c r="F693" s="116"/>
    </row>
    <row r="694" spans="1:6" s="14" customFormat="1" ht="15" customHeight="1" x14ac:dyDescent="0.2">
      <c r="A694" s="59"/>
      <c r="B694" s="7"/>
      <c r="C694" s="31"/>
      <c r="D694" s="74"/>
      <c r="E694" s="283"/>
      <c r="F694" s="116"/>
    </row>
    <row r="695" spans="1:6" s="14" customFormat="1" ht="15" customHeight="1" x14ac:dyDescent="0.2">
      <c r="A695" s="59"/>
      <c r="B695" s="7"/>
      <c r="C695" s="31"/>
      <c r="D695" s="74"/>
      <c r="E695" s="283"/>
      <c r="F695" s="116"/>
    </row>
    <row r="696" spans="1:6" s="14" customFormat="1" ht="15" customHeight="1" x14ac:dyDescent="0.2">
      <c r="A696" s="59"/>
      <c r="B696" s="7"/>
      <c r="C696" s="31"/>
      <c r="D696" s="74"/>
      <c r="E696" s="283"/>
      <c r="F696" s="116"/>
    </row>
    <row r="697" spans="1:6" s="14" customFormat="1" ht="15" customHeight="1" x14ac:dyDescent="0.2">
      <c r="A697" s="59"/>
      <c r="B697" s="7"/>
      <c r="C697" s="31"/>
      <c r="D697" s="74"/>
      <c r="E697" s="283"/>
      <c r="F697" s="116"/>
    </row>
    <row r="698" spans="1:6" s="14" customFormat="1" ht="15" customHeight="1" x14ac:dyDescent="0.2">
      <c r="A698" s="59"/>
      <c r="B698" s="7"/>
      <c r="C698" s="31"/>
      <c r="D698" s="74"/>
      <c r="E698" s="283"/>
      <c r="F698" s="116"/>
    </row>
    <row r="699" spans="1:6" s="14" customFormat="1" ht="15" customHeight="1" x14ac:dyDescent="0.2">
      <c r="A699" s="59"/>
      <c r="B699" s="7"/>
      <c r="C699" s="31"/>
      <c r="D699" s="74"/>
      <c r="E699" s="283"/>
      <c r="F699" s="116"/>
    </row>
    <row r="700" spans="1:6" s="14" customFormat="1" ht="15" customHeight="1" x14ac:dyDescent="0.2">
      <c r="A700" s="59"/>
      <c r="B700" s="7"/>
      <c r="C700" s="31"/>
      <c r="D700" s="74"/>
      <c r="E700" s="283"/>
      <c r="F700" s="116"/>
    </row>
    <row r="701" spans="1:6" s="14" customFormat="1" ht="15" customHeight="1" x14ac:dyDescent="0.2">
      <c r="A701" s="59"/>
      <c r="B701" s="7"/>
      <c r="C701" s="31"/>
      <c r="D701" s="74"/>
      <c r="E701" s="283"/>
      <c r="F701" s="116"/>
    </row>
    <row r="702" spans="1:6" s="14" customFormat="1" ht="15" customHeight="1" x14ac:dyDescent="0.2">
      <c r="A702" s="59"/>
      <c r="B702" s="7"/>
      <c r="C702" s="31"/>
      <c r="D702" s="74"/>
      <c r="E702" s="283"/>
      <c r="F702" s="116"/>
    </row>
    <row r="703" spans="1:6" s="14" customFormat="1" ht="15" customHeight="1" x14ac:dyDescent="0.2">
      <c r="A703" s="59"/>
      <c r="B703" s="7"/>
      <c r="C703" s="31"/>
      <c r="D703" s="74"/>
      <c r="E703" s="283"/>
      <c r="F703" s="116"/>
    </row>
    <row r="704" spans="1:6" s="14" customFormat="1" ht="15" customHeight="1" x14ac:dyDescent="0.2">
      <c r="A704" s="59"/>
      <c r="B704" s="7"/>
      <c r="C704" s="31"/>
      <c r="D704" s="74"/>
      <c r="E704" s="283"/>
      <c r="F704" s="116"/>
    </row>
    <row r="705" spans="1:6" s="14" customFormat="1" ht="15" customHeight="1" x14ac:dyDescent="0.2">
      <c r="A705" s="59"/>
      <c r="B705" s="7"/>
      <c r="C705" s="31"/>
      <c r="D705" s="74"/>
      <c r="E705" s="283"/>
      <c r="F705" s="116"/>
    </row>
    <row r="706" spans="1:6" s="14" customFormat="1" ht="15" customHeight="1" x14ac:dyDescent="0.2">
      <c r="A706" s="59"/>
      <c r="B706" s="7"/>
      <c r="C706" s="31"/>
      <c r="D706" s="74"/>
      <c r="E706" s="283"/>
      <c r="F706" s="116"/>
    </row>
    <row r="707" spans="1:6" s="14" customFormat="1" ht="15" customHeight="1" x14ac:dyDescent="0.2">
      <c r="A707" s="59"/>
      <c r="B707" s="7"/>
      <c r="C707" s="31"/>
      <c r="D707" s="74"/>
      <c r="E707" s="283"/>
      <c r="F707" s="116"/>
    </row>
    <row r="708" spans="1:6" s="14" customFormat="1" ht="15" customHeight="1" x14ac:dyDescent="0.2">
      <c r="A708" s="59"/>
      <c r="B708" s="7"/>
      <c r="C708" s="31"/>
      <c r="D708" s="74"/>
      <c r="E708" s="283"/>
      <c r="F708" s="116"/>
    </row>
    <row r="709" spans="1:6" s="14" customFormat="1" ht="15" customHeight="1" x14ac:dyDescent="0.2">
      <c r="A709" s="59"/>
      <c r="B709" s="7"/>
      <c r="C709" s="31"/>
      <c r="D709" s="74"/>
      <c r="E709" s="283"/>
      <c r="F709" s="116"/>
    </row>
    <row r="710" spans="1:6" s="14" customFormat="1" ht="15" customHeight="1" x14ac:dyDescent="0.2">
      <c r="A710" s="59"/>
      <c r="B710" s="7"/>
      <c r="C710" s="31"/>
      <c r="D710" s="74"/>
      <c r="E710" s="283"/>
      <c r="F710" s="116"/>
    </row>
    <row r="711" spans="1:6" s="14" customFormat="1" ht="15" customHeight="1" x14ac:dyDescent="0.2">
      <c r="A711" s="59"/>
      <c r="B711" s="7"/>
      <c r="C711" s="31"/>
      <c r="D711" s="74"/>
      <c r="E711" s="283"/>
      <c r="F711" s="116"/>
    </row>
    <row r="712" spans="1:6" s="14" customFormat="1" ht="15" customHeight="1" x14ac:dyDescent="0.2">
      <c r="A712" s="59"/>
      <c r="B712" s="7"/>
      <c r="C712" s="31"/>
      <c r="D712" s="74"/>
      <c r="E712" s="283"/>
      <c r="F712" s="116"/>
    </row>
    <row r="713" spans="1:6" s="14" customFormat="1" ht="15" customHeight="1" x14ac:dyDescent="0.2">
      <c r="A713" s="59"/>
      <c r="B713" s="7"/>
      <c r="C713" s="31"/>
      <c r="D713" s="74"/>
      <c r="E713" s="283"/>
      <c r="F713" s="116"/>
    </row>
    <row r="714" spans="1:6" s="14" customFormat="1" ht="15" customHeight="1" x14ac:dyDescent="0.2">
      <c r="A714" s="59"/>
      <c r="B714" s="7"/>
      <c r="C714" s="31"/>
      <c r="D714" s="74"/>
      <c r="E714" s="283"/>
      <c r="F714" s="116"/>
    </row>
    <row r="715" spans="1:6" s="14" customFormat="1" ht="15" customHeight="1" x14ac:dyDescent="0.2">
      <c r="A715" s="59"/>
      <c r="B715" s="7"/>
      <c r="C715" s="31"/>
      <c r="D715" s="74"/>
      <c r="E715" s="283"/>
      <c r="F715" s="116"/>
    </row>
    <row r="716" spans="1:6" s="14" customFormat="1" ht="15" customHeight="1" x14ac:dyDescent="0.2">
      <c r="A716" s="59"/>
      <c r="B716" s="7"/>
      <c r="C716" s="31"/>
      <c r="D716" s="74"/>
      <c r="E716" s="283"/>
      <c r="F716" s="116"/>
    </row>
    <row r="717" spans="1:6" s="14" customFormat="1" ht="15" customHeight="1" x14ac:dyDescent="0.2">
      <c r="A717" s="59"/>
      <c r="B717" s="7"/>
      <c r="C717" s="31"/>
      <c r="D717" s="74"/>
      <c r="E717" s="283"/>
      <c r="F717" s="116"/>
    </row>
    <row r="718" spans="1:6" s="14" customFormat="1" ht="15" customHeight="1" x14ac:dyDescent="0.2">
      <c r="A718" s="59"/>
      <c r="B718" s="7"/>
      <c r="C718" s="31"/>
      <c r="D718" s="74"/>
      <c r="E718" s="283"/>
      <c r="F718" s="116"/>
    </row>
    <row r="719" spans="1:6" s="14" customFormat="1" ht="15" customHeight="1" x14ac:dyDescent="0.2">
      <c r="A719" s="59"/>
      <c r="B719" s="7"/>
      <c r="C719" s="31"/>
      <c r="D719" s="74"/>
      <c r="E719" s="283"/>
      <c r="F719" s="116"/>
    </row>
    <row r="720" spans="1:6" s="14" customFormat="1" ht="15" customHeight="1" x14ac:dyDescent="0.2">
      <c r="A720" s="59"/>
      <c r="B720" s="7"/>
      <c r="C720" s="31"/>
      <c r="D720" s="74"/>
      <c r="E720" s="283"/>
      <c r="F720" s="116"/>
    </row>
    <row r="721" spans="1:6" s="14" customFormat="1" ht="15" customHeight="1" x14ac:dyDescent="0.2">
      <c r="A721" s="59"/>
      <c r="B721" s="7"/>
      <c r="C721" s="31"/>
      <c r="D721" s="74"/>
      <c r="E721" s="283"/>
      <c r="F721" s="116"/>
    </row>
    <row r="722" spans="1:6" s="14" customFormat="1" ht="15" customHeight="1" x14ac:dyDescent="0.2">
      <c r="A722" s="59"/>
      <c r="B722" s="7"/>
      <c r="C722" s="31"/>
      <c r="D722" s="74"/>
      <c r="E722" s="283"/>
      <c r="F722" s="116"/>
    </row>
    <row r="723" spans="1:6" s="14" customFormat="1" ht="15" customHeight="1" x14ac:dyDescent="0.2">
      <c r="A723" s="59"/>
      <c r="B723" s="7"/>
      <c r="C723" s="31"/>
      <c r="D723" s="74"/>
      <c r="E723" s="283"/>
      <c r="F723" s="116"/>
    </row>
    <row r="724" spans="1:6" s="14" customFormat="1" ht="15" customHeight="1" x14ac:dyDescent="0.2">
      <c r="A724" s="59"/>
      <c r="B724" s="7"/>
      <c r="C724" s="31"/>
      <c r="D724" s="74"/>
      <c r="E724" s="283"/>
      <c r="F724" s="116"/>
    </row>
    <row r="725" spans="1:6" s="14" customFormat="1" ht="15" customHeight="1" x14ac:dyDescent="0.2">
      <c r="A725" s="59"/>
      <c r="B725" s="7"/>
      <c r="C725" s="31"/>
      <c r="D725" s="74"/>
      <c r="E725" s="283"/>
      <c r="F725" s="116"/>
    </row>
    <row r="726" spans="1:6" s="14" customFormat="1" ht="15" customHeight="1" x14ac:dyDescent="0.2">
      <c r="A726" s="59"/>
      <c r="B726" s="7"/>
      <c r="C726" s="31"/>
      <c r="D726" s="74"/>
      <c r="E726" s="283"/>
      <c r="F726" s="116"/>
    </row>
    <row r="727" spans="1:6" s="14" customFormat="1" ht="15" customHeight="1" x14ac:dyDescent="0.2">
      <c r="A727" s="59"/>
      <c r="B727" s="7"/>
      <c r="C727" s="31"/>
      <c r="D727" s="74"/>
      <c r="E727" s="283"/>
      <c r="F727" s="116"/>
    </row>
    <row r="728" spans="1:6" s="14" customFormat="1" ht="15" customHeight="1" x14ac:dyDescent="0.2">
      <c r="A728" s="59"/>
      <c r="B728" s="7"/>
      <c r="C728" s="31"/>
      <c r="D728" s="74"/>
      <c r="E728" s="283"/>
      <c r="F728" s="116"/>
    </row>
    <row r="729" spans="1:6" s="14" customFormat="1" ht="15" customHeight="1" x14ac:dyDescent="0.2">
      <c r="A729" s="59"/>
      <c r="B729" s="7"/>
      <c r="C729" s="31"/>
      <c r="D729" s="74"/>
      <c r="E729" s="283"/>
      <c r="F729" s="116"/>
    </row>
    <row r="730" spans="1:6" s="14" customFormat="1" ht="15" customHeight="1" x14ac:dyDescent="0.2">
      <c r="A730" s="59"/>
      <c r="B730" s="7"/>
      <c r="C730" s="31"/>
      <c r="D730" s="74"/>
      <c r="E730" s="283"/>
      <c r="F730" s="116"/>
    </row>
    <row r="731" spans="1:6" s="14" customFormat="1" ht="15" customHeight="1" x14ac:dyDescent="0.2">
      <c r="A731" s="59"/>
      <c r="B731" s="7"/>
      <c r="C731" s="31"/>
      <c r="D731" s="74"/>
      <c r="E731" s="283"/>
      <c r="F731" s="116"/>
    </row>
    <row r="732" spans="1:6" s="14" customFormat="1" ht="15" customHeight="1" x14ac:dyDescent="0.2">
      <c r="A732" s="59"/>
      <c r="B732" s="7"/>
      <c r="C732" s="31"/>
      <c r="D732" s="74"/>
      <c r="E732" s="283"/>
      <c r="F732" s="116"/>
    </row>
    <row r="733" spans="1:6" s="14" customFormat="1" ht="15" customHeight="1" x14ac:dyDescent="0.2">
      <c r="A733" s="59"/>
      <c r="B733" s="7"/>
      <c r="C733" s="31"/>
      <c r="D733" s="74"/>
      <c r="E733" s="283"/>
      <c r="F733" s="116"/>
    </row>
    <row r="734" spans="1:6" s="14" customFormat="1" ht="15" customHeight="1" x14ac:dyDescent="0.2">
      <c r="A734" s="59"/>
      <c r="B734" s="7"/>
      <c r="C734" s="31"/>
      <c r="D734" s="74"/>
      <c r="E734" s="283"/>
      <c r="F734" s="116"/>
    </row>
    <row r="735" spans="1:6" s="14" customFormat="1" ht="15" customHeight="1" x14ac:dyDescent="0.2">
      <c r="A735" s="59"/>
      <c r="B735" s="7"/>
      <c r="C735" s="31"/>
      <c r="D735" s="74"/>
      <c r="E735" s="283"/>
      <c r="F735" s="116"/>
    </row>
    <row r="736" spans="1:6" s="14" customFormat="1" ht="15" customHeight="1" x14ac:dyDescent="0.2">
      <c r="A736" s="59"/>
      <c r="B736" s="7"/>
      <c r="C736" s="31"/>
      <c r="D736" s="74"/>
      <c r="E736" s="283"/>
      <c r="F736" s="116"/>
    </row>
    <row r="737" spans="1:6" s="14" customFormat="1" ht="15" customHeight="1" x14ac:dyDescent="0.2">
      <c r="A737" s="59"/>
      <c r="B737" s="7"/>
      <c r="C737" s="31"/>
      <c r="D737" s="74"/>
      <c r="E737" s="283"/>
      <c r="F737" s="116"/>
    </row>
    <row r="738" spans="1:6" s="14" customFormat="1" ht="15" customHeight="1" x14ac:dyDescent="0.2">
      <c r="A738" s="59"/>
      <c r="B738" s="7"/>
      <c r="C738" s="31"/>
      <c r="D738" s="74"/>
      <c r="E738" s="283"/>
      <c r="F738" s="116"/>
    </row>
    <row r="739" spans="1:6" s="14" customFormat="1" ht="15" customHeight="1" x14ac:dyDescent="0.2">
      <c r="A739" s="59"/>
      <c r="B739" s="7"/>
      <c r="C739" s="31"/>
      <c r="D739" s="74"/>
      <c r="E739" s="283"/>
      <c r="F739" s="116"/>
    </row>
    <row r="740" spans="1:6" s="14" customFormat="1" ht="15" customHeight="1" x14ac:dyDescent="0.2">
      <c r="A740" s="59"/>
      <c r="B740" s="7"/>
      <c r="C740" s="31"/>
      <c r="D740" s="74"/>
      <c r="E740" s="283"/>
      <c r="F740" s="116"/>
    </row>
    <row r="741" spans="1:6" s="14" customFormat="1" ht="15" customHeight="1" x14ac:dyDescent="0.2">
      <c r="A741" s="59"/>
      <c r="B741" s="7"/>
      <c r="C741" s="31"/>
      <c r="D741" s="74"/>
      <c r="E741" s="283"/>
      <c r="F741" s="116"/>
    </row>
    <row r="742" spans="1:6" s="14" customFormat="1" ht="15" customHeight="1" x14ac:dyDescent="0.2">
      <c r="A742" s="59"/>
      <c r="B742" s="7"/>
      <c r="C742" s="31"/>
      <c r="D742" s="74"/>
      <c r="E742" s="283"/>
      <c r="F742" s="116"/>
    </row>
    <row r="743" spans="1:6" s="14" customFormat="1" ht="15" customHeight="1" x14ac:dyDescent="0.2">
      <c r="A743" s="59"/>
      <c r="B743" s="7"/>
      <c r="C743" s="31"/>
      <c r="D743" s="74"/>
      <c r="E743" s="283"/>
      <c r="F743" s="116"/>
    </row>
    <row r="744" spans="1:6" s="14" customFormat="1" ht="15" customHeight="1" x14ac:dyDescent="0.2">
      <c r="A744" s="59"/>
      <c r="B744" s="7"/>
      <c r="C744" s="31"/>
      <c r="D744" s="74"/>
      <c r="E744" s="283"/>
      <c r="F744" s="116"/>
    </row>
    <row r="745" spans="1:6" s="14" customFormat="1" ht="15" customHeight="1" x14ac:dyDescent="0.2">
      <c r="A745" s="59"/>
      <c r="B745" s="7"/>
      <c r="C745" s="31"/>
      <c r="D745" s="74"/>
      <c r="E745" s="283"/>
      <c r="F745" s="116"/>
    </row>
    <row r="746" spans="1:6" s="14" customFormat="1" ht="15" customHeight="1" x14ac:dyDescent="0.2">
      <c r="A746" s="59"/>
      <c r="B746" s="7"/>
      <c r="C746" s="31"/>
      <c r="D746" s="74"/>
      <c r="E746" s="283"/>
      <c r="F746" s="116"/>
    </row>
    <row r="747" spans="1:6" s="14" customFormat="1" ht="15" customHeight="1" x14ac:dyDescent="0.2">
      <c r="A747" s="59"/>
      <c r="B747" s="7"/>
      <c r="C747" s="31"/>
      <c r="D747" s="74"/>
      <c r="E747" s="283"/>
      <c r="F747" s="116"/>
    </row>
    <row r="748" spans="1:6" s="14" customFormat="1" ht="15" customHeight="1" x14ac:dyDescent="0.2">
      <c r="A748" s="59"/>
      <c r="B748" s="7"/>
      <c r="C748" s="31"/>
      <c r="D748" s="74"/>
      <c r="E748" s="283"/>
      <c r="F748" s="116"/>
    </row>
    <row r="749" spans="1:6" s="14" customFormat="1" ht="15" customHeight="1" x14ac:dyDescent="0.2">
      <c r="A749" s="59"/>
      <c r="B749" s="7"/>
      <c r="C749" s="31"/>
      <c r="D749" s="74"/>
      <c r="E749" s="283"/>
      <c r="F749" s="116"/>
    </row>
    <row r="750" spans="1:6" s="14" customFormat="1" ht="15" customHeight="1" x14ac:dyDescent="0.2">
      <c r="A750" s="59"/>
      <c r="B750" s="7"/>
      <c r="C750" s="31"/>
      <c r="D750" s="74"/>
      <c r="E750" s="283"/>
      <c r="F750" s="116"/>
    </row>
    <row r="751" spans="1:6" s="14" customFormat="1" ht="15" customHeight="1" x14ac:dyDescent="0.2">
      <c r="A751" s="59"/>
      <c r="B751" s="7"/>
      <c r="C751" s="31"/>
      <c r="D751" s="74"/>
      <c r="E751" s="283"/>
      <c r="F751" s="116"/>
    </row>
    <row r="752" spans="1:6" s="14" customFormat="1" ht="15" customHeight="1" x14ac:dyDescent="0.2">
      <c r="A752" s="59"/>
      <c r="B752" s="7"/>
      <c r="C752" s="31"/>
      <c r="D752" s="74"/>
      <c r="E752" s="283"/>
      <c r="F752" s="116"/>
    </row>
    <row r="753" spans="1:8" s="14" customFormat="1" ht="15" customHeight="1" x14ac:dyDescent="0.2">
      <c r="A753" s="59"/>
      <c r="B753" s="7"/>
      <c r="C753" s="31"/>
      <c r="D753" s="74"/>
      <c r="E753" s="283"/>
      <c r="F753" s="116"/>
    </row>
    <row r="754" spans="1:8" s="14" customFormat="1" ht="15" customHeight="1" x14ac:dyDescent="0.2">
      <c r="A754" s="59"/>
      <c r="B754" s="7"/>
      <c r="C754" s="31"/>
      <c r="D754" s="74"/>
      <c r="E754" s="283"/>
      <c r="F754" s="116"/>
    </row>
    <row r="755" spans="1:8" s="14" customFormat="1" ht="15" customHeight="1" x14ac:dyDescent="0.2">
      <c r="A755" s="59"/>
      <c r="B755" s="7"/>
      <c r="C755" s="31"/>
      <c r="D755" s="74"/>
      <c r="E755" s="283"/>
      <c r="F755" s="116"/>
    </row>
    <row r="756" spans="1:8" s="14" customFormat="1" ht="15" customHeight="1" x14ac:dyDescent="0.2">
      <c r="A756" s="59"/>
      <c r="B756" s="7"/>
      <c r="C756" s="31"/>
      <c r="D756" s="74"/>
      <c r="E756" s="283"/>
      <c r="F756" s="116"/>
    </row>
    <row r="757" spans="1:8" s="14" customFormat="1" ht="15" customHeight="1" x14ac:dyDescent="0.2">
      <c r="A757" s="59"/>
      <c r="B757" s="7"/>
      <c r="C757" s="31"/>
      <c r="D757" s="74"/>
      <c r="E757" s="283"/>
      <c r="F757" s="116"/>
    </row>
    <row r="758" spans="1:8" x14ac:dyDescent="0.2">
      <c r="A758" s="59"/>
      <c r="B758" s="7"/>
      <c r="C758" s="31"/>
      <c r="D758" s="74"/>
      <c r="E758" s="283"/>
      <c r="F758" s="116"/>
    </row>
    <row r="759" spans="1:8" ht="15" x14ac:dyDescent="0.25">
      <c r="A759" s="1171" t="s">
        <v>0</v>
      </c>
      <c r="B759" s="1171"/>
      <c r="C759" s="1171"/>
      <c r="D759" s="1171"/>
      <c r="E759" s="1171"/>
      <c r="F759" s="1171"/>
    </row>
    <row r="760" spans="1:8" ht="15" x14ac:dyDescent="0.25">
      <c r="A760" s="1171" t="s">
        <v>1</v>
      </c>
      <c r="B760" s="1171"/>
      <c r="C760" s="1171"/>
      <c r="D760" s="1171"/>
      <c r="E760" s="1171"/>
      <c r="F760" s="1171"/>
    </row>
    <row r="761" spans="1:8" ht="15" customHeight="1" x14ac:dyDescent="0.25">
      <c r="A761" s="1173" t="s">
        <v>17573</v>
      </c>
      <c r="B761" s="1173"/>
      <c r="C761" s="1173"/>
      <c r="D761" s="1173"/>
      <c r="E761" s="1173"/>
      <c r="F761" s="1173"/>
    </row>
    <row r="762" spans="1:8" ht="15" x14ac:dyDescent="0.25">
      <c r="A762" s="1173" t="s">
        <v>2</v>
      </c>
      <c r="B762" s="1173"/>
      <c r="C762" s="1173"/>
      <c r="D762" s="1173"/>
      <c r="E762" s="1173"/>
      <c r="F762" s="1173"/>
    </row>
    <row r="763" spans="1:8" x14ac:dyDescent="0.2">
      <c r="A763" s="17"/>
      <c r="B763" s="7"/>
      <c r="C763" s="14"/>
      <c r="D763" s="69"/>
      <c r="E763" s="108"/>
      <c r="F763" s="103"/>
    </row>
    <row r="764" spans="1:8" x14ac:dyDescent="0.2">
      <c r="A764" s="17"/>
      <c r="B764" s="7"/>
      <c r="C764" s="14"/>
      <c r="D764" s="69"/>
      <c r="E764" s="108"/>
      <c r="F764" s="103"/>
    </row>
    <row r="765" spans="1:8" ht="12" x14ac:dyDescent="0.2">
      <c r="A765" s="1311" t="s">
        <v>14637</v>
      </c>
      <c r="B765" s="1312"/>
      <c r="C765" s="1312"/>
      <c r="D765" s="1312"/>
      <c r="E765" s="1312"/>
      <c r="F765" s="1313"/>
    </row>
    <row r="766" spans="1:8" ht="12" x14ac:dyDescent="0.2">
      <c r="A766" s="1311" t="s">
        <v>14638</v>
      </c>
      <c r="B766" s="1312"/>
      <c r="C766" s="1312"/>
      <c r="D766" s="1312"/>
      <c r="E766" s="1313"/>
      <c r="F766" s="830">
        <v>4174771080.6799998</v>
      </c>
    </row>
    <row r="767" spans="1:8" ht="12" x14ac:dyDescent="0.2">
      <c r="A767" s="1135" t="s">
        <v>5</v>
      </c>
      <c r="B767" s="1135" t="s">
        <v>23</v>
      </c>
      <c r="C767" s="1135" t="s">
        <v>22</v>
      </c>
      <c r="D767" s="1135" t="s">
        <v>8</v>
      </c>
      <c r="E767" s="1135" t="s">
        <v>9</v>
      </c>
      <c r="F767" s="1135"/>
    </row>
    <row r="768" spans="1:8" x14ac:dyDescent="0.2">
      <c r="A768" s="87"/>
      <c r="B768" s="1"/>
      <c r="C768" s="2" t="s">
        <v>11</v>
      </c>
      <c r="D768" s="40">
        <v>5382289.29</v>
      </c>
      <c r="E768" s="455"/>
      <c r="F768" s="494">
        <f>F766+D768</f>
        <v>4180153369.9699998</v>
      </c>
      <c r="H768" s="1170"/>
    </row>
    <row r="769" spans="1:60" x14ac:dyDescent="0.2">
      <c r="A769" s="559"/>
      <c r="B769" s="27"/>
      <c r="C769" s="2" t="s">
        <v>13</v>
      </c>
      <c r="D769" s="41">
        <v>1671675783.3299999</v>
      </c>
      <c r="E769" s="455"/>
      <c r="F769" s="494">
        <f>F768+D769</f>
        <v>5851829153.2999992</v>
      </c>
    </row>
    <row r="770" spans="1:60" x14ac:dyDescent="0.2">
      <c r="A770" s="559"/>
      <c r="B770" s="27"/>
      <c r="C770" s="2" t="s">
        <v>15549</v>
      </c>
      <c r="D770" s="41">
        <v>47111862.75</v>
      </c>
      <c r="E770" s="455"/>
      <c r="F770" s="494">
        <f>F769+D770</f>
        <v>5898941016.0499992</v>
      </c>
      <c r="H770" s="1170"/>
    </row>
    <row r="771" spans="1:60" ht="45" customHeight="1" x14ac:dyDescent="0.2">
      <c r="A771" s="464">
        <v>44743</v>
      </c>
      <c r="B771" s="252" t="s">
        <v>17719</v>
      </c>
      <c r="C771" s="193" t="s">
        <v>17725</v>
      </c>
      <c r="D771" s="1128"/>
      <c r="E771" s="42">
        <v>564688213.40999997</v>
      </c>
      <c r="F771" s="494">
        <f>F770-E771</f>
        <v>5334252802.6399994</v>
      </c>
    </row>
    <row r="772" spans="1:60" s="235" customFormat="1" ht="45.75" customHeight="1" x14ac:dyDescent="0.2">
      <c r="A772" s="464">
        <v>44743</v>
      </c>
      <c r="B772" s="252" t="s">
        <v>17720</v>
      </c>
      <c r="C772" s="193" t="s">
        <v>17726</v>
      </c>
      <c r="D772" s="1137"/>
      <c r="E772" s="42">
        <v>39908750.799999997</v>
      </c>
      <c r="F772" s="494">
        <f t="shared" ref="F772:F835" si="12">F771-E772</f>
        <v>5294344051.8399992</v>
      </c>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279"/>
      <c r="AE772" s="279"/>
      <c r="AF772" s="279"/>
      <c r="AG772" s="279"/>
      <c r="AH772" s="279"/>
      <c r="AI772" s="279"/>
      <c r="AJ772" s="279"/>
      <c r="AK772" s="279"/>
      <c r="AL772" s="279"/>
      <c r="AM772" s="279"/>
      <c r="AN772" s="279"/>
      <c r="AO772" s="279"/>
      <c r="AP772" s="279"/>
      <c r="AQ772" s="279"/>
      <c r="AR772" s="279"/>
      <c r="AS772" s="279"/>
      <c r="AT772" s="279"/>
      <c r="AU772" s="279"/>
      <c r="AV772" s="279"/>
      <c r="AW772" s="279"/>
      <c r="AX772" s="279"/>
      <c r="AY772" s="279"/>
      <c r="AZ772" s="279"/>
      <c r="BA772" s="279"/>
      <c r="BB772" s="279"/>
      <c r="BC772" s="279"/>
      <c r="BD772" s="279"/>
      <c r="BE772" s="279"/>
      <c r="BF772" s="279"/>
      <c r="BG772" s="279"/>
      <c r="BH772" s="279"/>
    </row>
    <row r="773" spans="1:60" ht="32.25" customHeight="1" x14ac:dyDescent="0.2">
      <c r="A773" s="464">
        <v>44748</v>
      </c>
      <c r="B773" s="252" t="s">
        <v>17721</v>
      </c>
      <c r="C773" s="193" t="s">
        <v>17727</v>
      </c>
      <c r="D773" s="1137"/>
      <c r="E773" s="42">
        <v>86423.1</v>
      </c>
      <c r="F773" s="494">
        <f t="shared" si="12"/>
        <v>5294257628.7399988</v>
      </c>
    </row>
    <row r="774" spans="1:60" ht="31.5" customHeight="1" x14ac:dyDescent="0.2">
      <c r="A774" s="464">
        <v>44750</v>
      </c>
      <c r="B774" s="252" t="s">
        <v>17722</v>
      </c>
      <c r="C774" s="193" t="s">
        <v>17728</v>
      </c>
      <c r="D774" s="1137"/>
      <c r="E774" s="42">
        <v>3973544</v>
      </c>
      <c r="F774" s="494">
        <f t="shared" si="12"/>
        <v>5290284084.7399988</v>
      </c>
    </row>
    <row r="775" spans="1:60" ht="32.25" customHeight="1" x14ac:dyDescent="0.2">
      <c r="A775" s="464">
        <v>44750</v>
      </c>
      <c r="B775" s="252" t="s">
        <v>17723</v>
      </c>
      <c r="C775" s="193" t="s">
        <v>17729</v>
      </c>
      <c r="D775" s="1137"/>
      <c r="E775" s="42">
        <v>65338.86</v>
      </c>
      <c r="F775" s="494">
        <f t="shared" si="12"/>
        <v>5290218745.8799992</v>
      </c>
    </row>
    <row r="776" spans="1:60" ht="28.5" customHeight="1" x14ac:dyDescent="0.2">
      <c r="A776" s="464">
        <v>44750</v>
      </c>
      <c r="B776" s="252" t="s">
        <v>17724</v>
      </c>
      <c r="C776" s="193" t="s">
        <v>17730</v>
      </c>
      <c r="D776" s="1137"/>
      <c r="E776" s="42">
        <v>372144.58</v>
      </c>
      <c r="F776" s="494">
        <f t="shared" si="12"/>
        <v>5289846601.2999992</v>
      </c>
    </row>
    <row r="777" spans="1:60" ht="39" customHeight="1" x14ac:dyDescent="0.2">
      <c r="A777" s="1163">
        <v>44756</v>
      </c>
      <c r="B777" s="977" t="s">
        <v>17828</v>
      </c>
      <c r="C777" s="1165" t="s">
        <v>17835</v>
      </c>
      <c r="D777" s="1162"/>
      <c r="E777" s="1164">
        <v>1171947.68</v>
      </c>
      <c r="F777" s="494">
        <f t="shared" si="12"/>
        <v>5288674653.6199989</v>
      </c>
    </row>
    <row r="778" spans="1:60" ht="63.75" customHeight="1" x14ac:dyDescent="0.2">
      <c r="A778" s="464">
        <v>44760</v>
      </c>
      <c r="B778" s="252" t="s">
        <v>17829</v>
      </c>
      <c r="C778" s="193" t="s">
        <v>17832</v>
      </c>
      <c r="D778" s="1137"/>
      <c r="E778" s="42">
        <v>5109855.37</v>
      </c>
      <c r="F778" s="494">
        <f t="shared" si="12"/>
        <v>5283564798.249999</v>
      </c>
    </row>
    <row r="779" spans="1:60" ht="50.25" customHeight="1" x14ac:dyDescent="0.2">
      <c r="A779" s="464">
        <v>44760</v>
      </c>
      <c r="B779" s="252" t="s">
        <v>17830</v>
      </c>
      <c r="C779" s="193" t="s">
        <v>17833</v>
      </c>
      <c r="D779" s="1137"/>
      <c r="E779" s="42">
        <v>619356.31000000006</v>
      </c>
      <c r="F779" s="494">
        <f t="shared" si="12"/>
        <v>5282945441.9399986</v>
      </c>
    </row>
    <row r="780" spans="1:60" ht="42" customHeight="1" x14ac:dyDescent="0.2">
      <c r="A780" s="464">
        <v>44760</v>
      </c>
      <c r="B780" s="252" t="s">
        <v>17831</v>
      </c>
      <c r="C780" s="193" t="s">
        <v>17834</v>
      </c>
      <c r="D780" s="1139"/>
      <c r="E780" s="42">
        <v>13946507.01</v>
      </c>
      <c r="F780" s="494">
        <f t="shared" si="12"/>
        <v>5268998934.9299984</v>
      </c>
    </row>
    <row r="781" spans="1:60" ht="66" customHeight="1" x14ac:dyDescent="0.2">
      <c r="A781" s="464">
        <v>44764</v>
      </c>
      <c r="B781" s="252" t="s">
        <v>17868</v>
      </c>
      <c r="C781" s="193" t="s">
        <v>17873</v>
      </c>
      <c r="D781" s="831"/>
      <c r="E781" s="42">
        <v>3268717.62</v>
      </c>
      <c r="F781" s="494">
        <f t="shared" si="12"/>
        <v>5265730217.3099985</v>
      </c>
    </row>
    <row r="782" spans="1:60" s="235" customFormat="1" ht="44.25" customHeight="1" x14ac:dyDescent="0.2">
      <c r="A782" s="464">
        <v>44764</v>
      </c>
      <c r="B782" s="252" t="s">
        <v>17869</v>
      </c>
      <c r="C782" s="193" t="s">
        <v>17874</v>
      </c>
      <c r="D782" s="831"/>
      <c r="E782" s="42">
        <v>2534062.4300000002</v>
      </c>
      <c r="F782" s="494">
        <f t="shared" si="12"/>
        <v>5263196154.8799982</v>
      </c>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79"/>
      <c r="AE782" s="279"/>
      <c r="AF782" s="279"/>
      <c r="AG782" s="279"/>
      <c r="AH782" s="279"/>
      <c r="AI782" s="279"/>
      <c r="AJ782" s="279"/>
      <c r="AK782" s="279"/>
      <c r="AL782" s="279"/>
      <c r="AM782" s="279"/>
      <c r="AN782" s="279"/>
      <c r="AO782" s="279"/>
      <c r="AP782" s="279"/>
      <c r="AQ782" s="279"/>
      <c r="AR782" s="279"/>
      <c r="AS782" s="279"/>
      <c r="AT782" s="279"/>
      <c r="AU782" s="279"/>
      <c r="AV782" s="279"/>
      <c r="AW782" s="279"/>
      <c r="AX782" s="279"/>
      <c r="AY782" s="279"/>
      <c r="AZ782" s="279"/>
      <c r="BA782" s="279"/>
      <c r="BB782" s="279"/>
      <c r="BC782" s="279"/>
      <c r="BD782" s="279"/>
      <c r="BE782" s="279"/>
      <c r="BF782" s="279"/>
      <c r="BG782" s="279"/>
      <c r="BH782" s="279"/>
    </row>
    <row r="783" spans="1:60" s="235" customFormat="1" ht="72.75" customHeight="1" x14ac:dyDescent="0.2">
      <c r="A783" s="464">
        <v>44764</v>
      </c>
      <c r="B783" s="252" t="s">
        <v>17870</v>
      </c>
      <c r="C783" s="193" t="s">
        <v>17875</v>
      </c>
      <c r="D783" s="831"/>
      <c r="E783" s="42">
        <v>18956870.399999999</v>
      </c>
      <c r="F783" s="494">
        <f t="shared" si="12"/>
        <v>5244239284.4799986</v>
      </c>
      <c r="G783" s="279"/>
      <c r="H783" s="279"/>
      <c r="I783" s="279"/>
      <c r="J783" s="279"/>
      <c r="K783" s="279"/>
      <c r="L783" s="279"/>
      <c r="M783" s="279"/>
      <c r="N783" s="279"/>
      <c r="O783" s="279"/>
      <c r="P783" s="279"/>
      <c r="Q783" s="279"/>
      <c r="R783" s="279"/>
      <c r="S783" s="279"/>
      <c r="T783" s="279"/>
      <c r="U783" s="279"/>
      <c r="V783" s="279"/>
      <c r="W783" s="279"/>
      <c r="X783" s="279"/>
      <c r="Y783" s="279"/>
      <c r="Z783" s="279"/>
      <c r="AA783" s="279"/>
      <c r="AB783" s="279"/>
      <c r="AC783" s="279"/>
      <c r="AD783" s="279"/>
      <c r="AE783" s="279"/>
      <c r="AF783" s="279"/>
      <c r="AG783" s="279"/>
      <c r="AH783" s="279"/>
      <c r="AI783" s="279"/>
      <c r="AJ783" s="279"/>
      <c r="AK783" s="279"/>
      <c r="AL783" s="279"/>
      <c r="AM783" s="279"/>
      <c r="AN783" s="279"/>
      <c r="AO783" s="279"/>
      <c r="AP783" s="279"/>
      <c r="AQ783" s="279"/>
      <c r="AR783" s="279"/>
      <c r="AS783" s="279"/>
      <c r="AT783" s="279"/>
      <c r="AU783" s="279"/>
      <c r="AV783" s="279"/>
      <c r="AW783" s="279"/>
      <c r="AX783" s="279"/>
      <c r="AY783" s="279"/>
      <c r="AZ783" s="279"/>
      <c r="BA783" s="279"/>
      <c r="BB783" s="279"/>
      <c r="BC783" s="279"/>
      <c r="BD783" s="279"/>
      <c r="BE783" s="279"/>
      <c r="BF783" s="279"/>
      <c r="BG783" s="279"/>
      <c r="BH783" s="279"/>
    </row>
    <row r="784" spans="1:60" s="235" customFormat="1" ht="30.75" customHeight="1" x14ac:dyDescent="0.2">
      <c r="A784" s="464">
        <v>44764</v>
      </c>
      <c r="B784" s="252" t="s">
        <v>17871</v>
      </c>
      <c r="C784" s="193" t="s">
        <v>17876</v>
      </c>
      <c r="D784" s="1142"/>
      <c r="E784" s="42">
        <v>54355100.509999998</v>
      </c>
      <c r="F784" s="494">
        <f t="shared" si="12"/>
        <v>5189884183.9699984</v>
      </c>
      <c r="G784" s="279"/>
      <c r="H784" s="279"/>
      <c r="I784" s="279"/>
      <c r="J784" s="279"/>
      <c r="K784" s="279"/>
      <c r="L784" s="279"/>
      <c r="M784" s="279"/>
      <c r="N784" s="279"/>
      <c r="O784" s="279"/>
      <c r="P784" s="279"/>
      <c r="Q784" s="279"/>
      <c r="R784" s="279"/>
      <c r="S784" s="279"/>
      <c r="T784" s="279"/>
      <c r="U784" s="279"/>
      <c r="V784" s="279"/>
      <c r="W784" s="279"/>
      <c r="X784" s="279"/>
      <c r="Y784" s="279"/>
      <c r="Z784" s="279"/>
      <c r="AA784" s="279"/>
      <c r="AB784" s="279"/>
      <c r="AC784" s="279"/>
      <c r="AD784" s="279"/>
      <c r="AE784" s="279"/>
      <c r="AF784" s="279"/>
      <c r="AG784" s="279"/>
      <c r="AH784" s="279"/>
      <c r="AI784" s="279"/>
      <c r="AJ784" s="279"/>
      <c r="AK784" s="279"/>
      <c r="AL784" s="279"/>
      <c r="AM784" s="279"/>
      <c r="AN784" s="279"/>
      <c r="AO784" s="279"/>
      <c r="AP784" s="279"/>
      <c r="AQ784" s="279"/>
      <c r="AR784" s="279"/>
      <c r="AS784" s="279"/>
      <c r="AT784" s="279"/>
      <c r="AU784" s="279"/>
      <c r="AV784" s="279"/>
      <c r="AW784" s="279"/>
      <c r="AX784" s="279"/>
      <c r="AY784" s="279"/>
      <c r="AZ784" s="279"/>
      <c r="BA784" s="279"/>
      <c r="BB784" s="279"/>
      <c r="BC784" s="279"/>
      <c r="BD784" s="279"/>
      <c r="BE784" s="279"/>
      <c r="BF784" s="279"/>
      <c r="BG784" s="279"/>
      <c r="BH784" s="279"/>
    </row>
    <row r="785" spans="1:60" s="235" customFormat="1" ht="33.75" customHeight="1" x14ac:dyDescent="0.2">
      <c r="A785" s="464">
        <v>44764</v>
      </c>
      <c r="B785" s="252" t="s">
        <v>17872</v>
      </c>
      <c r="C785" s="193" t="s">
        <v>17877</v>
      </c>
      <c r="D785" s="831"/>
      <c r="E785" s="42">
        <v>27294019.399999999</v>
      </c>
      <c r="F785" s="494">
        <f t="shared" si="12"/>
        <v>5162590164.5699987</v>
      </c>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279"/>
      <c r="AE785" s="279"/>
      <c r="AF785" s="279"/>
      <c r="AG785" s="279"/>
      <c r="AH785" s="279"/>
      <c r="AI785" s="279"/>
      <c r="AJ785" s="279"/>
      <c r="AK785" s="279"/>
      <c r="AL785" s="279"/>
      <c r="AM785" s="279"/>
      <c r="AN785" s="279"/>
      <c r="AO785" s="279"/>
      <c r="AP785" s="279"/>
      <c r="AQ785" s="279"/>
      <c r="AR785" s="279"/>
      <c r="AS785" s="279"/>
      <c r="AT785" s="279"/>
      <c r="AU785" s="279"/>
      <c r="AV785" s="279"/>
      <c r="AW785" s="279"/>
      <c r="AX785" s="279"/>
      <c r="AY785" s="279"/>
      <c r="AZ785" s="279"/>
      <c r="BA785" s="279"/>
      <c r="BB785" s="279"/>
      <c r="BC785" s="279"/>
      <c r="BD785" s="279"/>
      <c r="BE785" s="279"/>
      <c r="BF785" s="279"/>
      <c r="BG785" s="279"/>
      <c r="BH785" s="279"/>
    </row>
    <row r="786" spans="1:60" s="235" customFormat="1" ht="31.5" customHeight="1" x14ac:dyDescent="0.2">
      <c r="A786" s="464">
        <v>44767</v>
      </c>
      <c r="B786" s="252" t="s">
        <v>17880</v>
      </c>
      <c r="C786" s="1167" t="s">
        <v>17890</v>
      </c>
      <c r="D786" s="432"/>
      <c r="E786" s="42">
        <v>42596207.189999998</v>
      </c>
      <c r="F786" s="494">
        <f t="shared" si="12"/>
        <v>5119993957.3799992</v>
      </c>
      <c r="G786" s="279"/>
      <c r="H786" s="279"/>
      <c r="I786" s="279"/>
      <c r="J786" s="279"/>
      <c r="K786" s="279"/>
      <c r="L786" s="279"/>
      <c r="M786" s="279"/>
      <c r="N786" s="279"/>
      <c r="O786" s="279"/>
      <c r="P786" s="279"/>
      <c r="Q786" s="279"/>
      <c r="R786" s="279"/>
      <c r="S786" s="279"/>
      <c r="T786" s="279"/>
      <c r="U786" s="279"/>
      <c r="V786" s="279"/>
      <c r="W786" s="279"/>
      <c r="X786" s="279"/>
      <c r="Y786" s="279"/>
      <c r="Z786" s="279"/>
      <c r="AA786" s="279"/>
      <c r="AB786" s="279"/>
      <c r="AC786" s="279"/>
      <c r="AD786" s="279"/>
      <c r="AE786" s="279"/>
      <c r="AF786" s="279"/>
      <c r="AG786" s="279"/>
      <c r="AH786" s="279"/>
      <c r="AI786" s="279"/>
      <c r="AJ786" s="279"/>
      <c r="AK786" s="279"/>
      <c r="AL786" s="279"/>
      <c r="AM786" s="279"/>
      <c r="AN786" s="279"/>
      <c r="AO786" s="279"/>
      <c r="AP786" s="279"/>
      <c r="AQ786" s="279"/>
      <c r="AR786" s="279"/>
      <c r="AS786" s="279"/>
      <c r="AT786" s="279"/>
      <c r="AU786" s="279"/>
      <c r="AV786" s="279"/>
      <c r="AW786" s="279"/>
      <c r="AX786" s="279"/>
      <c r="AY786" s="279"/>
      <c r="AZ786" s="279"/>
      <c r="BA786" s="279"/>
      <c r="BB786" s="279"/>
      <c r="BC786" s="279"/>
      <c r="BD786" s="279"/>
      <c r="BE786" s="279"/>
      <c r="BF786" s="279"/>
      <c r="BG786" s="279"/>
      <c r="BH786" s="279"/>
    </row>
    <row r="787" spans="1:60" s="235" customFormat="1" ht="40.5" customHeight="1" x14ac:dyDescent="0.2">
      <c r="A787" s="464">
        <v>44768</v>
      </c>
      <c r="B787" s="252" t="s">
        <v>17888</v>
      </c>
      <c r="C787" s="193" t="s">
        <v>17891</v>
      </c>
      <c r="D787" s="432"/>
      <c r="E787" s="42">
        <v>1057550</v>
      </c>
      <c r="F787" s="494">
        <f t="shared" si="12"/>
        <v>5118936407.3799992</v>
      </c>
      <c r="G787" s="279"/>
      <c r="H787" s="279"/>
      <c r="I787" s="279"/>
      <c r="J787" s="279"/>
      <c r="K787" s="279"/>
      <c r="L787" s="279"/>
      <c r="M787" s="279"/>
      <c r="N787" s="279"/>
      <c r="O787" s="279"/>
      <c r="P787" s="279"/>
      <c r="Q787" s="279"/>
      <c r="R787" s="279"/>
      <c r="S787" s="279"/>
      <c r="T787" s="279"/>
      <c r="U787" s="279"/>
      <c r="V787" s="279"/>
      <c r="W787" s="279"/>
      <c r="X787" s="279"/>
      <c r="Y787" s="279"/>
      <c r="Z787" s="279"/>
      <c r="AA787" s="279"/>
      <c r="AB787" s="279"/>
      <c r="AC787" s="279"/>
      <c r="AD787" s="279"/>
      <c r="AE787" s="279"/>
      <c r="AF787" s="279"/>
      <c r="AG787" s="279"/>
      <c r="AH787" s="279"/>
      <c r="AI787" s="279"/>
      <c r="AJ787" s="279"/>
      <c r="AK787" s="279"/>
      <c r="AL787" s="279"/>
      <c r="AM787" s="279"/>
      <c r="AN787" s="279"/>
      <c r="AO787" s="279"/>
      <c r="AP787" s="279"/>
      <c r="AQ787" s="279"/>
      <c r="AR787" s="279"/>
      <c r="AS787" s="279"/>
      <c r="AT787" s="279"/>
      <c r="AU787" s="279"/>
      <c r="AV787" s="279"/>
      <c r="AW787" s="279"/>
      <c r="AX787" s="279"/>
      <c r="AY787" s="279"/>
      <c r="AZ787" s="279"/>
      <c r="BA787" s="279"/>
      <c r="BB787" s="279"/>
      <c r="BC787" s="279"/>
      <c r="BD787" s="279"/>
      <c r="BE787" s="279"/>
      <c r="BF787" s="279"/>
      <c r="BG787" s="279"/>
      <c r="BH787" s="279"/>
    </row>
    <row r="788" spans="1:60" s="235" customFormat="1" ht="56.25" customHeight="1" x14ac:dyDescent="0.2">
      <c r="A788" s="464">
        <v>44768</v>
      </c>
      <c r="B788" s="252" t="s">
        <v>17889</v>
      </c>
      <c r="C788" s="193" t="s">
        <v>17892</v>
      </c>
      <c r="D788" s="432"/>
      <c r="E788" s="42">
        <v>436968.16</v>
      </c>
      <c r="F788" s="494">
        <f t="shared" si="12"/>
        <v>5118499439.2199993</v>
      </c>
      <c r="G788" s="279"/>
      <c r="H788" s="279"/>
      <c r="I788" s="279"/>
      <c r="J788" s="279"/>
      <c r="K788" s="279"/>
      <c r="L788" s="279"/>
      <c r="M788" s="279"/>
      <c r="N788" s="279"/>
      <c r="O788" s="279"/>
      <c r="P788" s="279"/>
      <c r="Q788" s="279"/>
      <c r="R788" s="279"/>
      <c r="S788" s="279"/>
      <c r="T788" s="279"/>
      <c r="U788" s="279"/>
      <c r="V788" s="279"/>
      <c r="W788" s="279"/>
      <c r="X788" s="279"/>
      <c r="Y788" s="279"/>
      <c r="Z788" s="279"/>
      <c r="AA788" s="279"/>
      <c r="AB788" s="279"/>
      <c r="AC788" s="279"/>
      <c r="AD788" s="279"/>
      <c r="AE788" s="279"/>
      <c r="AF788" s="279"/>
      <c r="AG788" s="279"/>
      <c r="AH788" s="279"/>
      <c r="AI788" s="279"/>
      <c r="AJ788" s="279"/>
      <c r="AK788" s="279"/>
      <c r="AL788" s="279"/>
      <c r="AM788" s="279"/>
      <c r="AN788" s="279"/>
      <c r="AO788" s="279"/>
      <c r="AP788" s="279"/>
      <c r="AQ788" s="279"/>
      <c r="AR788" s="279"/>
      <c r="AS788" s="279"/>
      <c r="AT788" s="279"/>
      <c r="AU788" s="279"/>
      <c r="AV788" s="279"/>
      <c r="AW788" s="279"/>
      <c r="AX788" s="279"/>
      <c r="AY788" s="279"/>
      <c r="AZ788" s="279"/>
      <c r="BA788" s="279"/>
      <c r="BB788" s="279"/>
      <c r="BC788" s="279"/>
      <c r="BD788" s="279"/>
      <c r="BE788" s="279"/>
      <c r="BF788" s="279"/>
      <c r="BG788" s="279"/>
      <c r="BH788" s="279"/>
    </row>
    <row r="789" spans="1:60" s="235" customFormat="1" ht="34.5" customHeight="1" x14ac:dyDescent="0.2">
      <c r="A789" s="464">
        <v>44768</v>
      </c>
      <c r="B789" s="252" t="s">
        <v>17897</v>
      </c>
      <c r="C789" s="193" t="s">
        <v>17903</v>
      </c>
      <c r="D789" s="432"/>
      <c r="E789" s="42">
        <v>20675.02</v>
      </c>
      <c r="F789" s="494">
        <f t="shared" si="12"/>
        <v>5118478764.1999989</v>
      </c>
      <c r="G789" s="279"/>
      <c r="H789" s="279"/>
      <c r="I789" s="279"/>
      <c r="J789" s="279"/>
      <c r="K789" s="279"/>
      <c r="L789" s="279"/>
      <c r="M789" s="279"/>
      <c r="N789" s="279"/>
      <c r="O789" s="279"/>
      <c r="P789" s="279"/>
      <c r="Q789" s="279"/>
      <c r="R789" s="279"/>
      <c r="S789" s="279"/>
      <c r="T789" s="279"/>
      <c r="U789" s="279"/>
      <c r="V789" s="279"/>
      <c r="W789" s="279"/>
      <c r="X789" s="279"/>
      <c r="Y789" s="279"/>
      <c r="Z789" s="279"/>
      <c r="AA789" s="279"/>
      <c r="AB789" s="279"/>
      <c r="AC789" s="279"/>
      <c r="AD789" s="279"/>
      <c r="AE789" s="279"/>
      <c r="AF789" s="279"/>
      <c r="AG789" s="279"/>
      <c r="AH789" s="279"/>
      <c r="AI789" s="279"/>
      <c r="AJ789" s="279"/>
      <c r="AK789" s="279"/>
      <c r="AL789" s="279"/>
      <c r="AM789" s="279"/>
      <c r="AN789" s="279"/>
      <c r="AO789" s="279"/>
      <c r="AP789" s="279"/>
      <c r="AQ789" s="279"/>
      <c r="AR789" s="279"/>
      <c r="AS789" s="279"/>
      <c r="AT789" s="279"/>
      <c r="AU789" s="279"/>
      <c r="AV789" s="279"/>
      <c r="AW789" s="279"/>
      <c r="AX789" s="279"/>
      <c r="AY789" s="279"/>
      <c r="AZ789" s="279"/>
      <c r="BA789" s="279"/>
      <c r="BB789" s="279"/>
      <c r="BC789" s="279"/>
      <c r="BD789" s="279"/>
      <c r="BE789" s="279"/>
      <c r="BF789" s="279"/>
      <c r="BG789" s="279"/>
      <c r="BH789" s="279"/>
    </row>
    <row r="790" spans="1:60" s="235" customFormat="1" ht="40.5" customHeight="1" x14ac:dyDescent="0.2">
      <c r="A790" s="464">
        <v>44768</v>
      </c>
      <c r="B790" s="252" t="s">
        <v>17898</v>
      </c>
      <c r="C790" s="193" t="s">
        <v>17904</v>
      </c>
      <c r="D790" s="432"/>
      <c r="E790" s="42">
        <v>3124324.71</v>
      </c>
      <c r="F790" s="494">
        <f t="shared" si="12"/>
        <v>5115354439.4899988</v>
      </c>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79"/>
      <c r="AD790" s="279"/>
      <c r="AE790" s="279"/>
      <c r="AF790" s="279"/>
      <c r="AG790" s="279"/>
      <c r="AH790" s="279"/>
      <c r="AI790" s="279"/>
      <c r="AJ790" s="279"/>
      <c r="AK790" s="279"/>
      <c r="AL790" s="279"/>
      <c r="AM790" s="279"/>
      <c r="AN790" s="279"/>
      <c r="AO790" s="279"/>
      <c r="AP790" s="279"/>
      <c r="AQ790" s="279"/>
      <c r="AR790" s="279"/>
      <c r="AS790" s="279"/>
      <c r="AT790" s="279"/>
      <c r="AU790" s="279"/>
      <c r="AV790" s="279"/>
      <c r="AW790" s="279"/>
      <c r="AX790" s="279"/>
      <c r="AY790" s="279"/>
      <c r="AZ790" s="279"/>
      <c r="BA790" s="279"/>
      <c r="BB790" s="279"/>
      <c r="BC790" s="279"/>
      <c r="BD790" s="279"/>
      <c r="BE790" s="279"/>
      <c r="BF790" s="279"/>
      <c r="BG790" s="279"/>
      <c r="BH790" s="279"/>
    </row>
    <row r="791" spans="1:60" s="235" customFormat="1" ht="39" customHeight="1" x14ac:dyDescent="0.2">
      <c r="A791" s="464">
        <v>44768</v>
      </c>
      <c r="B791" s="252" t="s">
        <v>17899</v>
      </c>
      <c r="C791" s="193" t="s">
        <v>17905</v>
      </c>
      <c r="D791" s="432"/>
      <c r="E791" s="42">
        <v>217624.9</v>
      </c>
      <c r="F791" s="494">
        <f t="shared" si="12"/>
        <v>5115136814.5899992</v>
      </c>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79"/>
      <c r="AE791" s="279"/>
      <c r="AF791" s="279"/>
      <c r="AG791" s="279"/>
      <c r="AH791" s="279"/>
      <c r="AI791" s="279"/>
      <c r="AJ791" s="279"/>
      <c r="AK791" s="279"/>
      <c r="AL791" s="279"/>
      <c r="AM791" s="279"/>
      <c r="AN791" s="279"/>
      <c r="AO791" s="279"/>
      <c r="AP791" s="279"/>
      <c r="AQ791" s="279"/>
      <c r="AR791" s="279"/>
      <c r="AS791" s="279"/>
      <c r="AT791" s="279"/>
      <c r="AU791" s="279"/>
      <c r="AV791" s="279"/>
      <c r="AW791" s="279"/>
      <c r="AX791" s="279"/>
      <c r="AY791" s="279"/>
      <c r="AZ791" s="279"/>
      <c r="BA791" s="279"/>
      <c r="BB791" s="279"/>
      <c r="BC791" s="279"/>
      <c r="BD791" s="279"/>
      <c r="BE791" s="279"/>
      <c r="BF791" s="279"/>
      <c r="BG791" s="279"/>
      <c r="BH791" s="279"/>
    </row>
    <row r="792" spans="1:60" s="235" customFormat="1" ht="51.75" customHeight="1" x14ac:dyDescent="0.2">
      <c r="A792" s="464">
        <v>44768</v>
      </c>
      <c r="B792" s="252" t="s">
        <v>17900</v>
      </c>
      <c r="C792" s="193" t="s">
        <v>17906</v>
      </c>
      <c r="D792" s="432"/>
      <c r="E792" s="42">
        <v>1757475.28</v>
      </c>
      <c r="F792" s="494">
        <f t="shared" si="12"/>
        <v>5113379339.3099995</v>
      </c>
      <c r="G792" s="279"/>
      <c r="H792" s="279"/>
      <c r="I792" s="279"/>
      <c r="J792" s="279"/>
      <c r="K792" s="279"/>
      <c r="L792" s="279"/>
      <c r="M792" s="279"/>
      <c r="N792" s="279"/>
      <c r="O792" s="279"/>
      <c r="P792" s="279"/>
      <c r="Q792" s="279"/>
      <c r="R792" s="279"/>
      <c r="S792" s="279"/>
      <c r="T792" s="279"/>
      <c r="U792" s="279"/>
      <c r="V792" s="279"/>
      <c r="W792" s="279"/>
      <c r="X792" s="279"/>
      <c r="Y792" s="279"/>
      <c r="Z792" s="279"/>
      <c r="AA792" s="279"/>
      <c r="AB792" s="279"/>
      <c r="AC792" s="279"/>
      <c r="AD792" s="279"/>
      <c r="AE792" s="279"/>
      <c r="AF792" s="279"/>
      <c r="AG792" s="279"/>
      <c r="AH792" s="279"/>
      <c r="AI792" s="279"/>
      <c r="AJ792" s="279"/>
      <c r="AK792" s="279"/>
      <c r="AL792" s="279"/>
      <c r="AM792" s="279"/>
      <c r="AN792" s="279"/>
      <c r="AO792" s="279"/>
      <c r="AP792" s="279"/>
      <c r="AQ792" s="279"/>
      <c r="AR792" s="279"/>
      <c r="AS792" s="279"/>
      <c r="AT792" s="279"/>
      <c r="AU792" s="279"/>
      <c r="AV792" s="279"/>
      <c r="AW792" s="279"/>
      <c r="AX792" s="279"/>
      <c r="AY792" s="279"/>
      <c r="AZ792" s="279"/>
      <c r="BA792" s="279"/>
      <c r="BB792" s="279"/>
      <c r="BC792" s="279"/>
      <c r="BD792" s="279"/>
      <c r="BE792" s="279"/>
      <c r="BF792" s="279"/>
      <c r="BG792" s="279"/>
      <c r="BH792" s="279"/>
    </row>
    <row r="793" spans="1:60" s="235" customFormat="1" ht="41.25" customHeight="1" x14ac:dyDescent="0.2">
      <c r="A793" s="464">
        <v>44768</v>
      </c>
      <c r="B793" s="252" t="s">
        <v>17901</v>
      </c>
      <c r="C793" s="193" t="s">
        <v>17907</v>
      </c>
      <c r="D793" s="432"/>
      <c r="E793" s="42">
        <v>3466956.61</v>
      </c>
      <c r="F793" s="494">
        <f t="shared" si="12"/>
        <v>5109912382.6999998</v>
      </c>
      <c r="G793" s="279"/>
      <c r="H793" s="279"/>
      <c r="I793" s="279"/>
      <c r="J793" s="279"/>
      <c r="K793" s="279"/>
      <c r="L793" s="279"/>
      <c r="M793" s="279"/>
      <c r="N793" s="279"/>
      <c r="O793" s="279"/>
      <c r="P793" s="279"/>
      <c r="Q793" s="279"/>
      <c r="R793" s="279"/>
      <c r="S793" s="279"/>
      <c r="T793" s="279"/>
      <c r="U793" s="279"/>
      <c r="V793" s="279"/>
      <c r="W793" s="279"/>
      <c r="X793" s="279"/>
      <c r="Y793" s="279"/>
      <c r="Z793" s="279"/>
      <c r="AA793" s="279"/>
      <c r="AB793" s="279"/>
      <c r="AC793" s="279"/>
      <c r="AD793" s="279"/>
      <c r="AE793" s="279"/>
      <c r="AF793" s="279"/>
      <c r="AG793" s="279"/>
      <c r="AH793" s="279"/>
      <c r="AI793" s="279"/>
      <c r="AJ793" s="279"/>
      <c r="AK793" s="279"/>
      <c r="AL793" s="279"/>
      <c r="AM793" s="279"/>
      <c r="AN793" s="279"/>
      <c r="AO793" s="279"/>
      <c r="AP793" s="279"/>
      <c r="AQ793" s="279"/>
      <c r="AR793" s="279"/>
      <c r="AS793" s="279"/>
      <c r="AT793" s="279"/>
      <c r="AU793" s="279"/>
      <c r="AV793" s="279"/>
      <c r="AW793" s="279"/>
      <c r="AX793" s="279"/>
      <c r="AY793" s="279"/>
      <c r="AZ793" s="279"/>
      <c r="BA793" s="279"/>
      <c r="BB793" s="279"/>
      <c r="BC793" s="279"/>
      <c r="BD793" s="279"/>
      <c r="BE793" s="279"/>
      <c r="BF793" s="279"/>
      <c r="BG793" s="279"/>
      <c r="BH793" s="279"/>
    </row>
    <row r="794" spans="1:60" s="235" customFormat="1" ht="51.75" customHeight="1" x14ac:dyDescent="0.2">
      <c r="A794" s="464">
        <v>44768</v>
      </c>
      <c r="B794" s="252" t="s">
        <v>17902</v>
      </c>
      <c r="C794" s="193" t="s">
        <v>17908</v>
      </c>
      <c r="D794" s="432"/>
      <c r="E794" s="42">
        <v>77172</v>
      </c>
      <c r="F794" s="494">
        <f t="shared" si="12"/>
        <v>5109835210.6999998</v>
      </c>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79"/>
      <c r="AE794" s="279"/>
      <c r="AF794" s="279"/>
      <c r="AG794" s="279"/>
      <c r="AH794" s="279"/>
      <c r="AI794" s="279"/>
      <c r="AJ794" s="279"/>
      <c r="AK794" s="279"/>
      <c r="AL794" s="279"/>
      <c r="AM794" s="279"/>
      <c r="AN794" s="279"/>
      <c r="AO794" s="279"/>
      <c r="AP794" s="279"/>
      <c r="AQ794" s="279"/>
      <c r="AR794" s="279"/>
      <c r="AS794" s="279"/>
      <c r="AT794" s="279"/>
      <c r="AU794" s="279"/>
      <c r="AV794" s="279"/>
      <c r="AW794" s="279"/>
      <c r="AX794" s="279"/>
      <c r="AY794" s="279"/>
      <c r="AZ794" s="279"/>
      <c r="BA794" s="279"/>
      <c r="BB794" s="279"/>
      <c r="BC794" s="279"/>
      <c r="BD794" s="279"/>
      <c r="BE794" s="279"/>
      <c r="BF794" s="279"/>
      <c r="BG794" s="279"/>
      <c r="BH794" s="279"/>
    </row>
    <row r="795" spans="1:60" s="235" customFormat="1" ht="39.75" customHeight="1" x14ac:dyDescent="0.2">
      <c r="A795" s="464">
        <v>44770</v>
      </c>
      <c r="B795" s="252" t="s">
        <v>17914</v>
      </c>
      <c r="C795" s="193" t="s">
        <v>17934</v>
      </c>
      <c r="D795" s="432"/>
      <c r="E795" s="42">
        <v>88350</v>
      </c>
      <c r="F795" s="494">
        <f t="shared" si="12"/>
        <v>5109746860.6999998</v>
      </c>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79"/>
      <c r="AE795" s="279"/>
      <c r="AF795" s="279"/>
      <c r="AG795" s="279"/>
      <c r="AH795" s="279"/>
      <c r="AI795" s="279"/>
      <c r="AJ795" s="279"/>
      <c r="AK795" s="279"/>
      <c r="AL795" s="279"/>
      <c r="AM795" s="279"/>
      <c r="AN795" s="279"/>
      <c r="AO795" s="279"/>
      <c r="AP795" s="279"/>
      <c r="AQ795" s="279"/>
      <c r="AR795" s="279"/>
      <c r="AS795" s="279"/>
      <c r="AT795" s="279"/>
      <c r="AU795" s="279"/>
      <c r="AV795" s="279"/>
      <c r="AW795" s="279"/>
      <c r="AX795" s="279"/>
      <c r="AY795" s="279"/>
      <c r="AZ795" s="279"/>
      <c r="BA795" s="279"/>
      <c r="BB795" s="279"/>
      <c r="BC795" s="279"/>
      <c r="BD795" s="279"/>
      <c r="BE795" s="279"/>
      <c r="BF795" s="279"/>
      <c r="BG795" s="279"/>
      <c r="BH795" s="279"/>
    </row>
    <row r="796" spans="1:60" ht="42.75" customHeight="1" x14ac:dyDescent="0.2">
      <c r="A796" s="464">
        <v>44770</v>
      </c>
      <c r="B796" s="252" t="s">
        <v>17915</v>
      </c>
      <c r="C796" s="193" t="s">
        <v>17935</v>
      </c>
      <c r="D796" s="432"/>
      <c r="E796" s="42">
        <v>354141.6</v>
      </c>
      <c r="F796" s="494">
        <f t="shared" si="12"/>
        <v>5109392719.0999994</v>
      </c>
    </row>
    <row r="797" spans="1:60" ht="53.25" customHeight="1" x14ac:dyDescent="0.2">
      <c r="A797" s="464">
        <v>44770</v>
      </c>
      <c r="B797" s="252" t="s">
        <v>17916</v>
      </c>
      <c r="C797" s="193" t="s">
        <v>17936</v>
      </c>
      <c r="D797" s="432"/>
      <c r="E797" s="42">
        <v>886070.92</v>
      </c>
      <c r="F797" s="494">
        <f t="shared" si="12"/>
        <v>5108506648.1799994</v>
      </c>
    </row>
    <row r="798" spans="1:60" ht="38.25" customHeight="1" x14ac:dyDescent="0.2">
      <c r="A798" s="464">
        <v>44770</v>
      </c>
      <c r="B798" s="252" t="s">
        <v>17917</v>
      </c>
      <c r="C798" s="193" t="s">
        <v>17937</v>
      </c>
      <c r="D798" s="432"/>
      <c r="E798" s="42">
        <v>1969763.22</v>
      </c>
      <c r="F798" s="494">
        <f t="shared" si="12"/>
        <v>5106536884.9599991</v>
      </c>
    </row>
    <row r="799" spans="1:60" ht="100.5" customHeight="1" x14ac:dyDescent="0.2">
      <c r="A799" s="464">
        <v>44770</v>
      </c>
      <c r="B799" s="252" t="s">
        <v>17918</v>
      </c>
      <c r="C799" s="193" t="s">
        <v>17938</v>
      </c>
      <c r="D799" s="432"/>
      <c r="E799" s="42">
        <v>108450387.48</v>
      </c>
      <c r="F799" s="494">
        <f t="shared" si="12"/>
        <v>4998086497.4799995</v>
      </c>
    </row>
    <row r="800" spans="1:60" ht="42" customHeight="1" x14ac:dyDescent="0.2">
      <c r="A800" s="464">
        <v>44770</v>
      </c>
      <c r="B800" s="252" t="s">
        <v>17919</v>
      </c>
      <c r="C800" s="193" t="s">
        <v>17939</v>
      </c>
      <c r="D800" s="432"/>
      <c r="E800" s="42">
        <v>7218197.0199999996</v>
      </c>
      <c r="F800" s="494">
        <f t="shared" si="12"/>
        <v>4990868300.4599991</v>
      </c>
    </row>
    <row r="801" spans="1:60" ht="32.25" customHeight="1" x14ac:dyDescent="0.2">
      <c r="A801" s="464">
        <v>44770</v>
      </c>
      <c r="B801" s="252" t="s">
        <v>17920</v>
      </c>
      <c r="C801" s="193" t="s">
        <v>17940</v>
      </c>
      <c r="D801" s="432"/>
      <c r="E801" s="42">
        <v>568720.01</v>
      </c>
      <c r="F801" s="494">
        <f t="shared" si="12"/>
        <v>4990299580.4499989</v>
      </c>
    </row>
    <row r="802" spans="1:60" ht="39.75" customHeight="1" x14ac:dyDescent="0.2">
      <c r="A802" s="464">
        <v>44770</v>
      </c>
      <c r="B802" s="252" t="s">
        <v>17921</v>
      </c>
      <c r="C802" s="193" t="s">
        <v>17941</v>
      </c>
      <c r="D802" s="432"/>
      <c r="E802" s="42">
        <v>218300</v>
      </c>
      <c r="F802" s="494">
        <f t="shared" si="12"/>
        <v>4990081280.4499989</v>
      </c>
    </row>
    <row r="803" spans="1:60" ht="45" customHeight="1" x14ac:dyDescent="0.2">
      <c r="A803" s="464">
        <v>44770</v>
      </c>
      <c r="B803" s="252" t="s">
        <v>17922</v>
      </c>
      <c r="C803" s="193" t="s">
        <v>17942</v>
      </c>
      <c r="D803" s="432"/>
      <c r="E803" s="42">
        <v>322409.03999999998</v>
      </c>
      <c r="F803" s="494">
        <f t="shared" si="12"/>
        <v>4989758871.4099989</v>
      </c>
    </row>
    <row r="804" spans="1:60" ht="45.75" customHeight="1" x14ac:dyDescent="0.2">
      <c r="A804" s="464">
        <v>44770</v>
      </c>
      <c r="B804" s="252" t="s">
        <v>17923</v>
      </c>
      <c r="C804" s="193" t="s">
        <v>17943</v>
      </c>
      <c r="D804" s="503"/>
      <c r="E804" s="42">
        <v>18821</v>
      </c>
      <c r="F804" s="494">
        <f t="shared" si="12"/>
        <v>4989740050.4099989</v>
      </c>
    </row>
    <row r="805" spans="1:60" ht="32.25" customHeight="1" x14ac:dyDescent="0.2">
      <c r="A805" s="464">
        <v>44770</v>
      </c>
      <c r="B805" s="252" t="s">
        <v>17924</v>
      </c>
      <c r="C805" s="193" t="s">
        <v>17944</v>
      </c>
      <c r="D805" s="433"/>
      <c r="E805" s="42">
        <v>6332180.9100000001</v>
      </c>
      <c r="F805" s="494">
        <f t="shared" si="12"/>
        <v>4983407869.499999</v>
      </c>
      <c r="BC805" s="25"/>
      <c r="BD805" s="25"/>
      <c r="BE805" s="25"/>
      <c r="BF805" s="25"/>
      <c r="BG805" s="25"/>
      <c r="BH805" s="25"/>
    </row>
    <row r="806" spans="1:60" ht="41.25" customHeight="1" x14ac:dyDescent="0.2">
      <c r="A806" s="464">
        <v>44770</v>
      </c>
      <c r="B806" s="252" t="s">
        <v>17925</v>
      </c>
      <c r="C806" s="193" t="s">
        <v>17945</v>
      </c>
      <c r="D806" s="433"/>
      <c r="E806" s="42">
        <v>13422043.43</v>
      </c>
      <c r="F806" s="494">
        <f t="shared" si="12"/>
        <v>4969985826.0699987</v>
      </c>
      <c r="BC806" s="25"/>
      <c r="BD806" s="25"/>
      <c r="BE806" s="25"/>
      <c r="BF806" s="25"/>
      <c r="BG806" s="25"/>
      <c r="BH806" s="25"/>
    </row>
    <row r="807" spans="1:60" ht="30" customHeight="1" x14ac:dyDescent="0.2">
      <c r="A807" s="464">
        <v>44770</v>
      </c>
      <c r="B807" s="252" t="s">
        <v>17926</v>
      </c>
      <c r="C807" s="193" t="s">
        <v>17946</v>
      </c>
      <c r="D807" s="433"/>
      <c r="E807" s="42">
        <v>11953185.810000001</v>
      </c>
      <c r="F807" s="494">
        <f t="shared" si="12"/>
        <v>4958032640.2599983</v>
      </c>
      <c r="BC807" s="25"/>
      <c r="BD807" s="25"/>
      <c r="BE807" s="25"/>
      <c r="BF807" s="25"/>
      <c r="BG807" s="25"/>
      <c r="BH807" s="25"/>
    </row>
    <row r="808" spans="1:60" ht="27.75" customHeight="1" x14ac:dyDescent="0.2">
      <c r="A808" s="464">
        <v>44770</v>
      </c>
      <c r="B808" s="252" t="s">
        <v>17927</v>
      </c>
      <c r="C808" s="193" t="s">
        <v>17947</v>
      </c>
      <c r="D808" s="547"/>
      <c r="E808" s="42">
        <v>15137854.52</v>
      </c>
      <c r="F808" s="494">
        <f t="shared" si="12"/>
        <v>4942894785.7399979</v>
      </c>
      <c r="BC808" s="25"/>
      <c r="BD808" s="25"/>
      <c r="BE808" s="25"/>
      <c r="BF808" s="25"/>
      <c r="BG808" s="25"/>
      <c r="BH808" s="25"/>
    </row>
    <row r="809" spans="1:60" ht="30" customHeight="1" x14ac:dyDescent="0.2">
      <c r="A809" s="464">
        <v>44770</v>
      </c>
      <c r="B809" s="252" t="s">
        <v>17928</v>
      </c>
      <c r="C809" s="193" t="s">
        <v>17948</v>
      </c>
      <c r="D809" s="547"/>
      <c r="E809" s="42">
        <v>43234053.229999997</v>
      </c>
      <c r="F809" s="494">
        <f t="shared" si="12"/>
        <v>4899660732.5099983</v>
      </c>
      <c r="BC809" s="25"/>
      <c r="BD809" s="25"/>
      <c r="BE809" s="25"/>
      <c r="BF809" s="25"/>
      <c r="BG809" s="25"/>
      <c r="BH809" s="25"/>
    </row>
    <row r="810" spans="1:60" ht="31.5" customHeight="1" x14ac:dyDescent="0.2">
      <c r="A810" s="464">
        <v>44770</v>
      </c>
      <c r="B810" s="252" t="s">
        <v>17929</v>
      </c>
      <c r="C810" s="193" t="s">
        <v>17949</v>
      </c>
      <c r="D810" s="547"/>
      <c r="E810" s="42">
        <v>259256.13</v>
      </c>
      <c r="F810" s="494">
        <f t="shared" si="12"/>
        <v>4899401476.3799982</v>
      </c>
      <c r="BC810" s="25"/>
      <c r="BD810" s="25"/>
      <c r="BE810" s="25"/>
      <c r="BF810" s="25"/>
      <c r="BG810" s="25"/>
      <c r="BH810" s="25"/>
    </row>
    <row r="811" spans="1:60" ht="30.75" customHeight="1" x14ac:dyDescent="0.2">
      <c r="A811" s="464">
        <v>44770</v>
      </c>
      <c r="B811" s="252" t="s">
        <v>17930</v>
      </c>
      <c r="C811" s="193" t="s">
        <v>17950</v>
      </c>
      <c r="D811" s="547"/>
      <c r="E811" s="42">
        <v>3612927.75</v>
      </c>
      <c r="F811" s="494">
        <f t="shared" si="12"/>
        <v>4895788548.6299982</v>
      </c>
      <c r="BC811" s="25"/>
      <c r="BD811" s="25"/>
      <c r="BE811" s="25"/>
      <c r="BF811" s="25"/>
      <c r="BG811" s="25"/>
      <c r="BH811" s="25"/>
    </row>
    <row r="812" spans="1:60" ht="30" customHeight="1" x14ac:dyDescent="0.2">
      <c r="A812" s="464">
        <v>44770</v>
      </c>
      <c r="B812" s="252" t="s">
        <v>17931</v>
      </c>
      <c r="C812" s="193" t="s">
        <v>17951</v>
      </c>
      <c r="D812" s="547"/>
      <c r="E812" s="42">
        <v>4965806.4000000004</v>
      </c>
      <c r="F812" s="494">
        <f t="shared" si="12"/>
        <v>4890822742.2299986</v>
      </c>
      <c r="BC812" s="25"/>
      <c r="BD812" s="25"/>
      <c r="BE812" s="25"/>
      <c r="BF812" s="25"/>
      <c r="BG812" s="25"/>
      <c r="BH812" s="25"/>
    </row>
    <row r="813" spans="1:60" ht="30.75" customHeight="1" x14ac:dyDescent="0.2">
      <c r="A813" s="464">
        <v>44770</v>
      </c>
      <c r="B813" s="252" t="s">
        <v>17932</v>
      </c>
      <c r="C813" s="193" t="s">
        <v>17952</v>
      </c>
      <c r="D813" s="547"/>
      <c r="E813" s="42">
        <v>1074809.24</v>
      </c>
      <c r="F813" s="494">
        <f t="shared" si="12"/>
        <v>4889747932.9899988</v>
      </c>
      <c r="BC813" s="25"/>
      <c r="BD813" s="25"/>
      <c r="BE813" s="25"/>
      <c r="BF813" s="25"/>
      <c r="BG813" s="25"/>
      <c r="BH813" s="25"/>
    </row>
    <row r="814" spans="1:60" ht="25.5" customHeight="1" x14ac:dyDescent="0.2">
      <c r="A814" s="464">
        <v>44770</v>
      </c>
      <c r="B814" s="252" t="s">
        <v>17933</v>
      </c>
      <c r="C814" s="193" t="s">
        <v>17953</v>
      </c>
      <c r="D814" s="547"/>
      <c r="E814" s="42">
        <v>27563210.949999999</v>
      </c>
      <c r="F814" s="494">
        <f t="shared" si="12"/>
        <v>4862184722.039999</v>
      </c>
      <c r="BC814" s="25"/>
      <c r="BD814" s="25"/>
      <c r="BE814" s="25"/>
      <c r="BF814" s="25"/>
      <c r="BG814" s="25"/>
      <c r="BH814" s="25"/>
    </row>
    <row r="815" spans="1:60" ht="46.5" customHeight="1" x14ac:dyDescent="0.2">
      <c r="A815" s="464">
        <v>44771</v>
      </c>
      <c r="B815" s="193" t="s">
        <v>17960</v>
      </c>
      <c r="C815" s="193" t="s">
        <v>17994</v>
      </c>
      <c r="D815" s="547"/>
      <c r="E815" s="42">
        <v>129983314.01000001</v>
      </c>
      <c r="F815" s="494">
        <f t="shared" si="12"/>
        <v>4732201408.0299988</v>
      </c>
      <c r="BC815" s="25"/>
      <c r="BD815" s="25"/>
      <c r="BE815" s="25"/>
      <c r="BF815" s="25"/>
      <c r="BG815" s="25"/>
      <c r="BH815" s="25"/>
    </row>
    <row r="816" spans="1:60" ht="72" customHeight="1" x14ac:dyDescent="0.2">
      <c r="A816" s="464">
        <v>44771</v>
      </c>
      <c r="B816" s="193" t="s">
        <v>17961</v>
      </c>
      <c r="C816" s="193" t="s">
        <v>17995</v>
      </c>
      <c r="D816" s="547"/>
      <c r="E816" s="42">
        <v>7564200</v>
      </c>
      <c r="F816" s="494">
        <f t="shared" si="12"/>
        <v>4724637208.0299988</v>
      </c>
      <c r="BC816" s="25"/>
      <c r="BD816" s="25"/>
      <c r="BE816" s="25"/>
      <c r="BF816" s="25"/>
      <c r="BG816" s="25"/>
      <c r="BH816" s="25"/>
    </row>
    <row r="817" spans="1:60" ht="60.75" customHeight="1" x14ac:dyDescent="0.2">
      <c r="A817" s="464">
        <v>44771</v>
      </c>
      <c r="B817" s="193" t="s">
        <v>17962</v>
      </c>
      <c r="C817" s="193" t="s">
        <v>17996</v>
      </c>
      <c r="D817" s="547"/>
      <c r="E817" s="42">
        <v>35400</v>
      </c>
      <c r="F817" s="494">
        <f t="shared" si="12"/>
        <v>4724601808.0299988</v>
      </c>
      <c r="BC817" s="25"/>
      <c r="BD817" s="25"/>
      <c r="BE817" s="25"/>
      <c r="BF817" s="25"/>
      <c r="BG817" s="25"/>
      <c r="BH817" s="25"/>
    </row>
    <row r="818" spans="1:60" ht="37.5" customHeight="1" x14ac:dyDescent="0.2">
      <c r="A818" s="464">
        <v>44771</v>
      </c>
      <c r="B818" s="193" t="s">
        <v>17963</v>
      </c>
      <c r="C818" s="193" t="s">
        <v>17997</v>
      </c>
      <c r="D818" s="547"/>
      <c r="E818" s="42">
        <v>3550672.84</v>
      </c>
      <c r="F818" s="494">
        <f t="shared" si="12"/>
        <v>4721051135.1899986</v>
      </c>
      <c r="BC818" s="25"/>
      <c r="BD818" s="25"/>
      <c r="BE818" s="25"/>
      <c r="BF818" s="25"/>
      <c r="BG818" s="25"/>
      <c r="BH818" s="25"/>
    </row>
    <row r="819" spans="1:60" ht="58.5" customHeight="1" x14ac:dyDescent="0.2">
      <c r="A819" s="464">
        <v>44771</v>
      </c>
      <c r="B819" s="193" t="s">
        <v>17964</v>
      </c>
      <c r="C819" s="193" t="s">
        <v>17998</v>
      </c>
      <c r="D819" s="547"/>
      <c r="E819" s="42">
        <v>62658</v>
      </c>
      <c r="F819" s="494">
        <f t="shared" si="12"/>
        <v>4720988477.1899986</v>
      </c>
      <c r="BC819" s="25"/>
      <c r="BD819" s="25"/>
      <c r="BE819" s="25"/>
      <c r="BF819" s="25"/>
      <c r="BG819" s="25"/>
      <c r="BH819" s="25"/>
    </row>
    <row r="820" spans="1:60" ht="27" customHeight="1" x14ac:dyDescent="0.2">
      <c r="A820" s="464">
        <v>44771</v>
      </c>
      <c r="B820" s="193" t="s">
        <v>17965</v>
      </c>
      <c r="C820" s="193" t="s">
        <v>17999</v>
      </c>
      <c r="D820" s="547"/>
      <c r="E820" s="42">
        <v>19159096.719999999</v>
      </c>
      <c r="F820" s="494">
        <f t="shared" si="12"/>
        <v>4701829380.4699984</v>
      </c>
      <c r="BC820" s="25"/>
      <c r="BD820" s="25"/>
      <c r="BE820" s="25"/>
      <c r="BF820" s="25"/>
      <c r="BG820" s="25"/>
      <c r="BH820" s="25"/>
    </row>
    <row r="821" spans="1:60" ht="30" customHeight="1" x14ac:dyDescent="0.2">
      <c r="A821" s="464">
        <v>44771</v>
      </c>
      <c r="B821" s="193" t="s">
        <v>17966</v>
      </c>
      <c r="C821" s="193" t="s">
        <v>18000</v>
      </c>
      <c r="D821" s="547"/>
      <c r="E821" s="42">
        <v>3982544</v>
      </c>
      <c r="F821" s="494">
        <f t="shared" si="12"/>
        <v>4697846836.4699984</v>
      </c>
      <c r="BC821" s="25"/>
      <c r="BD821" s="25"/>
      <c r="BE821" s="25"/>
      <c r="BF821" s="25"/>
      <c r="BG821" s="25"/>
      <c r="BH821" s="25"/>
    </row>
    <row r="822" spans="1:60" ht="33" customHeight="1" x14ac:dyDescent="0.2">
      <c r="A822" s="464">
        <v>44771</v>
      </c>
      <c r="B822" s="193" t="s">
        <v>17967</v>
      </c>
      <c r="C822" s="193" t="s">
        <v>18001</v>
      </c>
      <c r="D822" s="547"/>
      <c r="E822" s="42">
        <v>1158773.1000000001</v>
      </c>
      <c r="F822" s="494">
        <f t="shared" si="12"/>
        <v>4696688063.369998</v>
      </c>
      <c r="BC822" s="25"/>
      <c r="BD822" s="25"/>
      <c r="BE822" s="25"/>
      <c r="BF822" s="25"/>
      <c r="BG822" s="25"/>
      <c r="BH822" s="25"/>
    </row>
    <row r="823" spans="1:60" ht="34.5" customHeight="1" x14ac:dyDescent="0.2">
      <c r="A823" s="464">
        <v>44771</v>
      </c>
      <c r="B823" s="193" t="s">
        <v>17968</v>
      </c>
      <c r="C823" s="193" t="s">
        <v>18002</v>
      </c>
      <c r="D823" s="547"/>
      <c r="E823" s="42">
        <v>26762404.879999999</v>
      </c>
      <c r="F823" s="494">
        <f t="shared" si="12"/>
        <v>4669925658.4899979</v>
      </c>
      <c r="BC823" s="25"/>
      <c r="BD823" s="25"/>
      <c r="BE823" s="25"/>
      <c r="BF823" s="25"/>
      <c r="BG823" s="25"/>
      <c r="BH823" s="25"/>
    </row>
    <row r="824" spans="1:60" ht="39.75" customHeight="1" x14ac:dyDescent="0.2">
      <c r="A824" s="464">
        <v>44771</v>
      </c>
      <c r="B824" s="193" t="s">
        <v>17969</v>
      </c>
      <c r="C824" s="193" t="s">
        <v>18003</v>
      </c>
      <c r="D824" s="547"/>
      <c r="E824" s="42">
        <v>202500000</v>
      </c>
      <c r="F824" s="494">
        <f t="shared" si="12"/>
        <v>4467425658.4899979</v>
      </c>
      <c r="BC824" s="25"/>
      <c r="BD824" s="25"/>
      <c r="BE824" s="25"/>
      <c r="BF824" s="25"/>
      <c r="BG824" s="25"/>
      <c r="BH824" s="25"/>
    </row>
    <row r="825" spans="1:60" ht="45.75" customHeight="1" x14ac:dyDescent="0.2">
      <c r="A825" s="464">
        <v>44771</v>
      </c>
      <c r="B825" s="193" t="s">
        <v>17970</v>
      </c>
      <c r="C825" s="193" t="s">
        <v>18004</v>
      </c>
      <c r="D825" s="547"/>
      <c r="E825" s="42">
        <v>133500</v>
      </c>
      <c r="F825" s="494">
        <f t="shared" si="12"/>
        <v>4467292158.4899979</v>
      </c>
      <c r="BC825" s="25"/>
      <c r="BD825" s="25"/>
      <c r="BE825" s="25"/>
      <c r="BF825" s="25"/>
      <c r="BG825" s="25"/>
      <c r="BH825" s="25"/>
    </row>
    <row r="826" spans="1:60" ht="40.5" customHeight="1" x14ac:dyDescent="0.2">
      <c r="A826" s="464">
        <v>44771</v>
      </c>
      <c r="B826" s="193" t="s">
        <v>17971</v>
      </c>
      <c r="C826" s="193" t="s">
        <v>18005</v>
      </c>
      <c r="D826" s="547"/>
      <c r="E826" s="42">
        <v>133500</v>
      </c>
      <c r="F826" s="494">
        <f t="shared" si="12"/>
        <v>4467158658.4899979</v>
      </c>
      <c r="BC826" s="25"/>
      <c r="BD826" s="25"/>
      <c r="BE826" s="25"/>
      <c r="BF826" s="25"/>
      <c r="BG826" s="25"/>
      <c r="BH826" s="25"/>
    </row>
    <row r="827" spans="1:60" ht="26.25" customHeight="1" x14ac:dyDescent="0.2">
      <c r="A827" s="464">
        <v>44771</v>
      </c>
      <c r="B827" s="193" t="s">
        <v>17972</v>
      </c>
      <c r="C827" s="193" t="s">
        <v>18006</v>
      </c>
      <c r="D827" s="547"/>
      <c r="E827" s="42">
        <v>915496.04</v>
      </c>
      <c r="F827" s="494">
        <f t="shared" si="12"/>
        <v>4466243162.4499979</v>
      </c>
      <c r="BC827" s="25"/>
      <c r="BD827" s="25"/>
      <c r="BE827" s="25"/>
      <c r="BF827" s="25"/>
      <c r="BG827" s="25"/>
      <c r="BH827" s="25"/>
    </row>
    <row r="828" spans="1:60" ht="34.5" customHeight="1" x14ac:dyDescent="0.2">
      <c r="A828" s="464">
        <v>44771</v>
      </c>
      <c r="B828" s="193" t="s">
        <v>17973</v>
      </c>
      <c r="C828" s="193" t="s">
        <v>18007</v>
      </c>
      <c r="D828" s="547"/>
      <c r="E828" s="42">
        <v>5371859.2999999998</v>
      </c>
      <c r="F828" s="494">
        <f t="shared" si="12"/>
        <v>4460871303.1499977</v>
      </c>
      <c r="BC828" s="25"/>
      <c r="BD828" s="25"/>
      <c r="BE828" s="25"/>
      <c r="BF828" s="25"/>
      <c r="BG828" s="25"/>
      <c r="BH828" s="25"/>
    </row>
    <row r="829" spans="1:60" ht="39.75" customHeight="1" x14ac:dyDescent="0.2">
      <c r="A829" s="464">
        <v>44771</v>
      </c>
      <c r="B829" s="193" t="s">
        <v>17974</v>
      </c>
      <c r="C829" s="193" t="s">
        <v>18008</v>
      </c>
      <c r="D829" s="547"/>
      <c r="E829" s="42">
        <v>16910364.690000001</v>
      </c>
      <c r="F829" s="494">
        <f t="shared" si="12"/>
        <v>4443960938.4599981</v>
      </c>
      <c r="BC829" s="25"/>
      <c r="BD829" s="25"/>
      <c r="BE829" s="25"/>
      <c r="BF829" s="25"/>
      <c r="BG829" s="25"/>
      <c r="BH829" s="25"/>
    </row>
    <row r="830" spans="1:60" ht="37.5" customHeight="1" x14ac:dyDescent="0.2">
      <c r="A830" s="464">
        <v>44771</v>
      </c>
      <c r="B830" s="193" t="s">
        <v>17975</v>
      </c>
      <c r="C830" s="193" t="s">
        <v>18016</v>
      </c>
      <c r="D830" s="547"/>
      <c r="E830" s="42">
        <v>4220284.8</v>
      </c>
      <c r="F830" s="494">
        <f t="shared" si="12"/>
        <v>4439740653.6599979</v>
      </c>
      <c r="BC830" s="25"/>
      <c r="BD830" s="25"/>
      <c r="BE830" s="25"/>
      <c r="BF830" s="25"/>
      <c r="BG830" s="25"/>
      <c r="BH830" s="25"/>
    </row>
    <row r="831" spans="1:60" ht="90" customHeight="1" x14ac:dyDescent="0.2">
      <c r="A831" s="464">
        <v>44771</v>
      </c>
      <c r="B831" s="193" t="s">
        <v>17976</v>
      </c>
      <c r="C831" s="193" t="s">
        <v>18017</v>
      </c>
      <c r="D831" s="547"/>
      <c r="E831" s="42">
        <v>45947172.060000002</v>
      </c>
      <c r="F831" s="494">
        <f t="shared" si="12"/>
        <v>4393793481.5999975</v>
      </c>
      <c r="BC831" s="25"/>
      <c r="BD831" s="25"/>
      <c r="BE831" s="25"/>
      <c r="BF831" s="25"/>
      <c r="BG831" s="25"/>
      <c r="BH831" s="25"/>
    </row>
    <row r="832" spans="1:60" ht="52.5" customHeight="1" x14ac:dyDescent="0.2">
      <c r="A832" s="464">
        <v>44771</v>
      </c>
      <c r="B832" s="193" t="s">
        <v>17977</v>
      </c>
      <c r="C832" s="193" t="s">
        <v>18026</v>
      </c>
      <c r="D832" s="547"/>
      <c r="E832" s="42">
        <v>124600</v>
      </c>
      <c r="F832" s="494">
        <f t="shared" si="12"/>
        <v>4393668881.5999975</v>
      </c>
      <c r="BC832" s="25"/>
      <c r="BD832" s="25"/>
      <c r="BE832" s="25"/>
      <c r="BF832" s="25"/>
      <c r="BG832" s="25"/>
      <c r="BH832" s="25"/>
    </row>
    <row r="833" spans="1:60" ht="60" customHeight="1" x14ac:dyDescent="0.2">
      <c r="A833" s="464">
        <v>44771</v>
      </c>
      <c r="B833" s="193" t="s">
        <v>17978</v>
      </c>
      <c r="C833" s="193" t="s">
        <v>18025</v>
      </c>
      <c r="D833" s="547"/>
      <c r="E833" s="42">
        <v>431650</v>
      </c>
      <c r="F833" s="494">
        <f t="shared" si="12"/>
        <v>4393237231.5999975</v>
      </c>
      <c r="BC833" s="25"/>
      <c r="BD833" s="25"/>
      <c r="BE833" s="25"/>
      <c r="BF833" s="25"/>
      <c r="BG833" s="25"/>
      <c r="BH833" s="25"/>
    </row>
    <row r="834" spans="1:60" ht="41.25" customHeight="1" x14ac:dyDescent="0.2">
      <c r="A834" s="464">
        <v>44771</v>
      </c>
      <c r="B834" s="193" t="s">
        <v>17979</v>
      </c>
      <c r="C834" s="193" t="s">
        <v>18024</v>
      </c>
      <c r="D834" s="547"/>
      <c r="E834" s="42">
        <v>120150</v>
      </c>
      <c r="F834" s="494">
        <f t="shared" si="12"/>
        <v>4393117081.5999975</v>
      </c>
      <c r="BC834" s="25"/>
      <c r="BD834" s="25"/>
      <c r="BE834" s="25"/>
      <c r="BF834" s="25"/>
      <c r="BG834" s="25"/>
      <c r="BH834" s="25"/>
    </row>
    <row r="835" spans="1:60" ht="69.75" customHeight="1" x14ac:dyDescent="0.2">
      <c r="A835" s="464">
        <v>44771</v>
      </c>
      <c r="B835" s="193" t="s">
        <v>17980</v>
      </c>
      <c r="C835" s="193" t="s">
        <v>18018</v>
      </c>
      <c r="D835" s="433"/>
      <c r="E835" s="42">
        <v>18956870.399999999</v>
      </c>
      <c r="F835" s="494">
        <f t="shared" si="12"/>
        <v>4374160211.1999979</v>
      </c>
      <c r="BC835" s="25"/>
      <c r="BD835" s="25"/>
      <c r="BE835" s="25"/>
      <c r="BF835" s="25"/>
      <c r="BG835" s="25"/>
      <c r="BH835" s="25"/>
    </row>
    <row r="836" spans="1:60" ht="49.5" customHeight="1" x14ac:dyDescent="0.2">
      <c r="A836" s="464">
        <v>44771</v>
      </c>
      <c r="B836" s="193" t="s">
        <v>17981</v>
      </c>
      <c r="C836" s="193" t="s">
        <v>18019</v>
      </c>
      <c r="D836" s="433"/>
      <c r="E836" s="42">
        <v>5251580.66</v>
      </c>
      <c r="F836" s="494">
        <f t="shared" ref="F836:F849" si="13">F835-E836</f>
        <v>4368908630.5399981</v>
      </c>
    </row>
    <row r="837" spans="1:60" ht="53.25" customHeight="1" x14ac:dyDescent="0.2">
      <c r="A837" s="464">
        <v>44771</v>
      </c>
      <c r="B837" s="193" t="s">
        <v>17982</v>
      </c>
      <c r="C837" s="193" t="s">
        <v>18023</v>
      </c>
      <c r="D837" s="433"/>
      <c r="E837" s="42">
        <v>50853.63</v>
      </c>
      <c r="F837" s="494">
        <f t="shared" si="13"/>
        <v>4368857776.9099979</v>
      </c>
    </row>
    <row r="838" spans="1:60" ht="37.5" customHeight="1" x14ac:dyDescent="0.2">
      <c r="A838" s="464">
        <v>44771</v>
      </c>
      <c r="B838" s="193" t="s">
        <v>17983</v>
      </c>
      <c r="C838" s="193" t="s">
        <v>18022</v>
      </c>
      <c r="D838" s="433"/>
      <c r="E838" s="42">
        <v>263500</v>
      </c>
      <c r="F838" s="494">
        <f t="shared" si="13"/>
        <v>4368594276.9099979</v>
      </c>
    </row>
    <row r="839" spans="1:60" ht="35.25" customHeight="1" x14ac:dyDescent="0.2">
      <c r="A839" s="464">
        <v>44771</v>
      </c>
      <c r="B839" s="193" t="s">
        <v>17984</v>
      </c>
      <c r="C839" s="193" t="s">
        <v>18021</v>
      </c>
      <c r="D839" s="433"/>
      <c r="E839" s="42">
        <v>8693801.5399999991</v>
      </c>
      <c r="F839" s="494">
        <f t="shared" si="13"/>
        <v>4359900475.369998</v>
      </c>
    </row>
    <row r="840" spans="1:60" ht="42.75" customHeight="1" x14ac:dyDescent="0.2">
      <c r="A840" s="464">
        <v>44771</v>
      </c>
      <c r="B840" s="193" t="s">
        <v>17985</v>
      </c>
      <c r="C840" s="193" t="s">
        <v>18020</v>
      </c>
      <c r="D840" s="433"/>
      <c r="E840" s="42">
        <v>2599510.15</v>
      </c>
      <c r="F840" s="494">
        <f t="shared" si="13"/>
        <v>4357300965.2199984</v>
      </c>
    </row>
    <row r="841" spans="1:60" ht="34.5" customHeight="1" x14ac:dyDescent="0.2">
      <c r="A841" s="464">
        <v>44771</v>
      </c>
      <c r="B841" s="193" t="s">
        <v>17986</v>
      </c>
      <c r="C841" s="193" t="s">
        <v>41</v>
      </c>
      <c r="D841" s="547"/>
      <c r="E841" s="42">
        <v>0</v>
      </c>
      <c r="F841" s="494">
        <f t="shared" si="13"/>
        <v>4357300965.2199984</v>
      </c>
    </row>
    <row r="842" spans="1:60" ht="28.5" customHeight="1" x14ac:dyDescent="0.2">
      <c r="A842" s="464">
        <v>44771</v>
      </c>
      <c r="B842" s="193" t="s">
        <v>17986</v>
      </c>
      <c r="C842" s="1169" t="s">
        <v>41</v>
      </c>
      <c r="D842" s="432"/>
      <c r="E842" s="42">
        <v>0</v>
      </c>
      <c r="F842" s="494">
        <f t="shared" si="13"/>
        <v>4357300965.2199984</v>
      </c>
    </row>
    <row r="843" spans="1:60" ht="42.75" customHeight="1" x14ac:dyDescent="0.2">
      <c r="A843" s="464">
        <v>44771</v>
      </c>
      <c r="B843" s="193" t="s">
        <v>17987</v>
      </c>
      <c r="C843" s="1169" t="s">
        <v>18015</v>
      </c>
      <c r="D843" s="432"/>
      <c r="E843" s="42">
        <v>713548.95</v>
      </c>
      <c r="F843" s="494">
        <f t="shared" si="13"/>
        <v>4356587416.2699986</v>
      </c>
    </row>
    <row r="844" spans="1:60" ht="42.75" customHeight="1" x14ac:dyDescent="0.2">
      <c r="A844" s="464">
        <v>44771</v>
      </c>
      <c r="B844" s="193" t="s">
        <v>17988</v>
      </c>
      <c r="C844" s="1169" t="s">
        <v>18014</v>
      </c>
      <c r="D844" s="432"/>
      <c r="E844" s="42">
        <v>3913842.09</v>
      </c>
      <c r="F844" s="494">
        <f t="shared" si="13"/>
        <v>4352673574.1799984</v>
      </c>
    </row>
    <row r="845" spans="1:60" ht="49.5" customHeight="1" x14ac:dyDescent="0.2">
      <c r="A845" s="464">
        <v>44771</v>
      </c>
      <c r="B845" s="193" t="s">
        <v>17989</v>
      </c>
      <c r="C845" s="1169" t="s">
        <v>18013</v>
      </c>
      <c r="D845" s="432"/>
      <c r="E845" s="42">
        <v>20471</v>
      </c>
      <c r="F845" s="494">
        <f t="shared" si="13"/>
        <v>4352653103.1799984</v>
      </c>
    </row>
    <row r="846" spans="1:60" ht="45.75" customHeight="1" x14ac:dyDescent="0.2">
      <c r="A846" s="464">
        <v>44771</v>
      </c>
      <c r="B846" s="193" t="s">
        <v>17990</v>
      </c>
      <c r="C846" s="1169" t="s">
        <v>18012</v>
      </c>
      <c r="D846" s="432"/>
      <c r="E846" s="42">
        <v>27523.53</v>
      </c>
      <c r="F846" s="494">
        <f t="shared" si="13"/>
        <v>4352625579.6499987</v>
      </c>
    </row>
    <row r="847" spans="1:60" ht="46.5" customHeight="1" x14ac:dyDescent="0.2">
      <c r="A847" s="464">
        <v>44771</v>
      </c>
      <c r="B847" s="193" t="s">
        <v>17991</v>
      </c>
      <c r="C847" s="1169" t="s">
        <v>18011</v>
      </c>
      <c r="D847" s="432"/>
      <c r="E847" s="42">
        <v>82695.23</v>
      </c>
      <c r="F847" s="494">
        <f t="shared" si="13"/>
        <v>4352542884.4199991</v>
      </c>
    </row>
    <row r="848" spans="1:60" ht="38.25" customHeight="1" x14ac:dyDescent="0.2">
      <c r="A848" s="464">
        <v>44771</v>
      </c>
      <c r="B848" s="193" t="s">
        <v>17992</v>
      </c>
      <c r="C848" s="1169" t="s">
        <v>18010</v>
      </c>
      <c r="D848" s="432"/>
      <c r="E848" s="42">
        <v>133500</v>
      </c>
      <c r="F848" s="494">
        <f t="shared" si="13"/>
        <v>4352409384.4199991</v>
      </c>
    </row>
    <row r="849" spans="1:6" ht="40.5" customHeight="1" x14ac:dyDescent="0.2">
      <c r="A849" s="464">
        <v>44771</v>
      </c>
      <c r="B849" s="193" t="s">
        <v>17993</v>
      </c>
      <c r="C849" s="1169" t="s">
        <v>18009</v>
      </c>
      <c r="D849" s="432"/>
      <c r="E849" s="42">
        <v>124600</v>
      </c>
      <c r="F849" s="494">
        <f t="shared" si="13"/>
        <v>4352284784.4199991</v>
      </c>
    </row>
    <row r="850" spans="1:6" ht="12" customHeight="1" x14ac:dyDescent="0.2">
      <c r="A850" s="871"/>
      <c r="B850" s="1168"/>
      <c r="C850" s="1168"/>
    </row>
    <row r="851" spans="1:6" ht="12" customHeight="1" x14ac:dyDescent="0.2">
      <c r="A851" s="871"/>
      <c r="B851" s="1168"/>
      <c r="C851" s="1168"/>
    </row>
    <row r="852" spans="1:6" ht="12" customHeight="1" x14ac:dyDescent="0.2">
      <c r="A852" s="871"/>
      <c r="B852" s="1168"/>
      <c r="C852" s="1168"/>
    </row>
    <row r="853" spans="1:6" ht="12" customHeight="1" x14ac:dyDescent="0.2">
      <c r="A853" s="871"/>
      <c r="B853" s="1168"/>
      <c r="C853" s="1168"/>
    </row>
    <row r="854" spans="1:6" ht="12" customHeight="1" x14ac:dyDescent="0.2">
      <c r="A854" s="871"/>
      <c r="B854" s="1168"/>
      <c r="C854" s="1168"/>
    </row>
    <row r="855" spans="1:6" ht="12" customHeight="1" x14ac:dyDescent="0.2">
      <c r="A855" s="871"/>
      <c r="B855" s="1168"/>
      <c r="C855" s="1168"/>
    </row>
    <row r="856" spans="1:6" ht="12" customHeight="1" x14ac:dyDescent="0.2">
      <c r="A856" s="871"/>
      <c r="B856" s="1168"/>
      <c r="C856" s="1168"/>
    </row>
    <row r="857" spans="1:6" ht="12" customHeight="1" x14ac:dyDescent="0.2"/>
    <row r="858" spans="1:6" ht="12" customHeight="1" x14ac:dyDescent="0.2"/>
    <row r="859" spans="1:6" ht="12" customHeight="1" x14ac:dyDescent="0.2"/>
    <row r="860" spans="1:6" ht="12" customHeight="1" x14ac:dyDescent="0.2"/>
    <row r="861" spans="1:6" ht="12" customHeight="1" x14ac:dyDescent="0.2"/>
    <row r="862" spans="1:6" ht="12" customHeight="1" x14ac:dyDescent="0.2"/>
    <row r="863" spans="1:6" ht="12" customHeight="1" x14ac:dyDescent="0.2"/>
    <row r="864" spans="1:6" ht="12" customHeight="1" x14ac:dyDescent="0.2"/>
    <row r="865" spans="7:7" ht="12" customHeight="1" x14ac:dyDescent="0.2"/>
    <row r="866" spans="7:7" ht="12" customHeight="1" x14ac:dyDescent="0.2"/>
    <row r="868" spans="7:7" x14ac:dyDescent="0.2">
      <c r="G868" s="14" t="s">
        <v>37</v>
      </c>
    </row>
  </sheetData>
  <mergeCells count="48">
    <mergeCell ref="A766:E766"/>
    <mergeCell ref="A628:F628"/>
    <mergeCell ref="A629:F629"/>
    <mergeCell ref="A630:F630"/>
    <mergeCell ref="A631:F631"/>
    <mergeCell ref="A633:F633"/>
    <mergeCell ref="A634:E634"/>
    <mergeCell ref="A759:F759"/>
    <mergeCell ref="A760:F760"/>
    <mergeCell ref="A761:F761"/>
    <mergeCell ref="A762:F762"/>
    <mergeCell ref="A765:F765"/>
    <mergeCell ref="A568:E568"/>
    <mergeCell ref="A482:F482"/>
    <mergeCell ref="A483:F483"/>
    <mergeCell ref="A484:F484"/>
    <mergeCell ref="A485:F485"/>
    <mergeCell ref="A487:F487"/>
    <mergeCell ref="A488:E488"/>
    <mergeCell ref="A562:F562"/>
    <mergeCell ref="A563:F563"/>
    <mergeCell ref="A564:F564"/>
    <mergeCell ref="A565:F565"/>
    <mergeCell ref="A567:F567"/>
    <mergeCell ref="A421:E421"/>
    <mergeCell ref="A355:F355"/>
    <mergeCell ref="A356:F356"/>
    <mergeCell ref="A357:F357"/>
    <mergeCell ref="A358:F358"/>
    <mergeCell ref="A360:F360"/>
    <mergeCell ref="A361:E361"/>
    <mergeCell ref="A415:F415"/>
    <mergeCell ref="A416:F416"/>
    <mergeCell ref="A417:F417"/>
    <mergeCell ref="A418:F418"/>
    <mergeCell ref="A420:F420"/>
    <mergeCell ref="A261:E261"/>
    <mergeCell ref="A1:F1"/>
    <mergeCell ref="A2:F2"/>
    <mergeCell ref="A3:F3"/>
    <mergeCell ref="A4:F4"/>
    <mergeCell ref="A6:F6"/>
    <mergeCell ref="A7:E7"/>
    <mergeCell ref="A254:F254"/>
    <mergeCell ref="A255:F255"/>
    <mergeCell ref="A256:F256"/>
    <mergeCell ref="A257:F257"/>
    <mergeCell ref="A259:F260"/>
  </mergeCells>
  <phoneticPr fontId="8" type="noConversion"/>
  <printOptions horizontalCentered="1" verticalCentered="1"/>
  <pageMargins left="0.7" right="0.7" top="0.75" bottom="0.75" header="0.3" footer="0.3"/>
  <pageSetup scale="70" fitToHeight="0" orientation="portrait" r:id="rId1"/>
  <ignoredErrors>
    <ignoredError sqref="F365:F366 F266" formula="1"/>
    <ignoredError sqref="B373 B687:B692 B644:B68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758"/>
  <sheetViews>
    <sheetView topLeftCell="A547" zoomScaleNormal="100" workbookViewId="0">
      <selection activeCell="I557" sqref="I557"/>
    </sheetView>
  </sheetViews>
  <sheetFormatPr baseColWidth="10" defaultRowHeight="15" x14ac:dyDescent="0.25"/>
  <cols>
    <col min="1" max="1" width="11.85546875" customWidth="1"/>
    <col min="2" max="2" width="16.28515625" style="131" customWidth="1"/>
    <col min="3" max="3" width="51.140625" customWidth="1"/>
    <col min="4" max="4" width="14.7109375" style="70" customWidth="1"/>
    <col min="5" max="5" width="14.28515625" style="110" customWidth="1"/>
    <col min="6" max="6" width="16" style="104" customWidth="1"/>
    <col min="7" max="7" width="11.42578125" style="271" customWidth="1"/>
    <col min="8" max="143" width="11.42578125" style="271"/>
  </cols>
  <sheetData>
    <row r="1" spans="1:6" x14ac:dyDescent="0.25">
      <c r="A1" s="1171" t="s">
        <v>0</v>
      </c>
      <c r="B1" s="1171"/>
      <c r="C1" s="1171"/>
      <c r="D1" s="1171"/>
      <c r="E1" s="1171"/>
      <c r="F1" s="1171"/>
    </row>
    <row r="2" spans="1:6" x14ac:dyDescent="0.25">
      <c r="A2" s="1172" t="s">
        <v>33</v>
      </c>
      <c r="B2" s="1172"/>
      <c r="C2" s="1172"/>
      <c r="D2" s="1172"/>
      <c r="E2" s="1172"/>
      <c r="F2" s="1172"/>
    </row>
    <row r="3" spans="1:6" x14ac:dyDescent="0.25">
      <c r="A3" s="39"/>
      <c r="B3" s="249"/>
      <c r="C3" s="245"/>
      <c r="D3" s="245"/>
      <c r="E3" s="105"/>
      <c r="F3" s="100"/>
    </row>
    <row r="4" spans="1:6" x14ac:dyDescent="0.25">
      <c r="A4" s="1171" t="s">
        <v>1</v>
      </c>
      <c r="B4" s="1171"/>
      <c r="C4" s="1171"/>
      <c r="D4" s="1171"/>
      <c r="E4" s="1171"/>
      <c r="F4" s="1171"/>
    </row>
    <row r="5" spans="1:6" x14ac:dyDescent="0.25">
      <c r="A5" s="1173" t="s">
        <v>601</v>
      </c>
      <c r="B5" s="1173"/>
      <c r="C5" s="1173"/>
      <c r="D5" s="1173"/>
      <c r="E5" s="1173"/>
      <c r="F5" s="1173"/>
    </row>
    <row r="6" spans="1:6" x14ac:dyDescent="0.25">
      <c r="A6" s="1173" t="s">
        <v>2</v>
      </c>
      <c r="B6" s="1173"/>
      <c r="C6" s="1173"/>
      <c r="D6" s="1173"/>
      <c r="E6" s="1173"/>
      <c r="F6" s="1173"/>
    </row>
    <row r="7" spans="1:6" ht="15.75" thickBot="1" x14ac:dyDescent="0.3">
      <c r="A7" s="24"/>
      <c r="C7" s="25"/>
      <c r="D7" s="68"/>
      <c r="E7" s="106"/>
      <c r="F7" s="101"/>
    </row>
    <row r="8" spans="1:6" x14ac:dyDescent="0.25">
      <c r="A8" s="1225" t="s">
        <v>3</v>
      </c>
      <c r="B8" s="1226"/>
      <c r="C8" s="1226"/>
      <c r="D8" s="1226"/>
      <c r="E8" s="1226"/>
      <c r="F8" s="1244"/>
    </row>
    <row r="9" spans="1:6" ht="15.75" thickBot="1" x14ac:dyDescent="0.3">
      <c r="A9" s="1228"/>
      <c r="B9" s="1229"/>
      <c r="C9" s="1229"/>
      <c r="D9" s="1229"/>
      <c r="E9" s="1229"/>
      <c r="F9" s="1245"/>
    </row>
    <row r="10" spans="1:6" x14ac:dyDescent="0.25">
      <c r="A10" s="1236" t="s">
        <v>4</v>
      </c>
      <c r="B10" s="1237"/>
      <c r="C10" s="1237"/>
      <c r="D10" s="1237"/>
      <c r="E10" s="1237"/>
      <c r="F10" s="1238">
        <v>33051644.449999999</v>
      </c>
    </row>
    <row r="11" spans="1:6" ht="15.75" thickBot="1" x14ac:dyDescent="0.3">
      <c r="A11" s="1228"/>
      <c r="B11" s="1229"/>
      <c r="C11" s="1229"/>
      <c r="D11" s="1229"/>
      <c r="E11" s="1229"/>
      <c r="F11" s="1197"/>
    </row>
    <row r="12" spans="1:6" x14ac:dyDescent="0.25">
      <c r="A12" s="1217" t="s">
        <v>5</v>
      </c>
      <c r="B12" s="1239" t="s">
        <v>6</v>
      </c>
      <c r="C12" s="1219" t="s">
        <v>7</v>
      </c>
      <c r="D12" s="1221" t="s">
        <v>8</v>
      </c>
      <c r="E12" s="1241" t="s">
        <v>9</v>
      </c>
      <c r="F12" s="1204" t="s">
        <v>10</v>
      </c>
    </row>
    <row r="13" spans="1:6" ht="15.75" thickBot="1" x14ac:dyDescent="0.3">
      <c r="A13" s="1218"/>
      <c r="B13" s="1240"/>
      <c r="C13" s="1220"/>
      <c r="D13" s="1222"/>
      <c r="E13" s="1242"/>
      <c r="F13" s="1243"/>
    </row>
    <row r="14" spans="1:6" x14ac:dyDescent="0.25">
      <c r="A14" s="43"/>
      <c r="B14" s="44"/>
      <c r="C14" s="45" t="s">
        <v>11</v>
      </c>
      <c r="D14" s="295">
        <v>49654317.869999997</v>
      </c>
      <c r="E14" s="296"/>
      <c r="F14" s="288">
        <f>F10+D14</f>
        <v>82705962.319999993</v>
      </c>
    </row>
    <row r="15" spans="1:6" x14ac:dyDescent="0.25">
      <c r="A15" s="15"/>
      <c r="B15" s="1"/>
      <c r="C15" s="3" t="s">
        <v>12</v>
      </c>
      <c r="D15" s="297">
        <v>65000000</v>
      </c>
      <c r="E15" s="298"/>
      <c r="F15" s="288">
        <f>F14+D15</f>
        <v>147705962.31999999</v>
      </c>
    </row>
    <row r="16" spans="1:6" x14ac:dyDescent="0.25">
      <c r="A16" s="15"/>
      <c r="B16" s="1"/>
      <c r="C16" s="2" t="s">
        <v>13</v>
      </c>
      <c r="D16" s="297">
        <f>8166666.67+62841546+8166666.67</f>
        <v>79174879.340000004</v>
      </c>
      <c r="E16" s="298"/>
      <c r="F16" s="288">
        <f>F15+D16</f>
        <v>226880841.66</v>
      </c>
    </row>
    <row r="17" spans="1:143" x14ac:dyDescent="0.25">
      <c r="A17" s="15"/>
      <c r="B17" s="1"/>
      <c r="C17" s="4" t="s">
        <v>31</v>
      </c>
      <c r="D17" s="299">
        <v>1496191.65</v>
      </c>
      <c r="E17" s="299"/>
      <c r="F17" s="288">
        <f>F16+D17</f>
        <v>228377033.31</v>
      </c>
      <c r="G17" s="272"/>
    </row>
    <row r="18" spans="1:143" x14ac:dyDescent="0.25">
      <c r="A18" s="15"/>
      <c r="B18" s="1"/>
      <c r="C18" s="3" t="s">
        <v>12</v>
      </c>
      <c r="D18" s="300"/>
      <c r="E18" s="301">
        <f>2934025.09+62841546</f>
        <v>65775571.090000004</v>
      </c>
      <c r="F18" s="289">
        <f>F17-E18</f>
        <v>162601462.22</v>
      </c>
    </row>
    <row r="19" spans="1:143" ht="24" customHeight="1" x14ac:dyDescent="0.25">
      <c r="A19" s="87"/>
      <c r="B19" s="1"/>
      <c r="C19" s="260" t="s">
        <v>1088</v>
      </c>
      <c r="D19" s="300"/>
      <c r="E19" s="436">
        <v>98345.55</v>
      </c>
      <c r="F19" s="289">
        <f>F18-E19</f>
        <v>162503116.66999999</v>
      </c>
      <c r="G19" s="272"/>
      <c r="H19" s="273"/>
    </row>
    <row r="20" spans="1:143" ht="24" customHeight="1" x14ac:dyDescent="0.25">
      <c r="A20" s="87"/>
      <c r="B20" s="1"/>
      <c r="C20" s="260" t="s">
        <v>1089</v>
      </c>
      <c r="D20" s="302"/>
      <c r="E20" s="437">
        <v>240</v>
      </c>
      <c r="F20" s="289">
        <f t="shared" ref="F20:F84" si="0">F19-E20</f>
        <v>162502876.66999999</v>
      </c>
      <c r="G20" s="272"/>
      <c r="H20" s="273"/>
    </row>
    <row r="21" spans="1:143" ht="24" customHeight="1" x14ac:dyDescent="0.25">
      <c r="A21" s="303"/>
      <c r="B21" s="304"/>
      <c r="C21" s="305" t="s">
        <v>1084</v>
      </c>
      <c r="D21" s="306"/>
      <c r="E21" s="438">
        <v>92208.06</v>
      </c>
      <c r="F21" s="289">
        <f t="shared" si="0"/>
        <v>162410668.60999998</v>
      </c>
      <c r="G21" s="272"/>
      <c r="H21" s="273"/>
    </row>
    <row r="22" spans="1:143" ht="24" customHeight="1" x14ac:dyDescent="0.25">
      <c r="A22" s="87"/>
      <c r="B22" s="1"/>
      <c r="C22" s="2" t="s">
        <v>1083</v>
      </c>
      <c r="D22" s="302"/>
      <c r="E22" s="435">
        <f>2500+1500</f>
        <v>4000</v>
      </c>
      <c r="F22" s="289">
        <f t="shared" si="0"/>
        <v>162406668.60999998</v>
      </c>
      <c r="G22" s="272"/>
      <c r="H22" s="273"/>
    </row>
    <row r="23" spans="1:143" ht="24" customHeight="1" x14ac:dyDescent="0.25">
      <c r="A23" s="87"/>
      <c r="B23" s="1"/>
      <c r="C23" s="2" t="s">
        <v>1085</v>
      </c>
      <c r="D23" s="302"/>
      <c r="E23" s="435">
        <v>1000</v>
      </c>
      <c r="F23" s="289">
        <f t="shared" si="0"/>
        <v>162405668.60999998</v>
      </c>
      <c r="G23" s="272"/>
      <c r="H23" s="273"/>
    </row>
    <row r="24" spans="1:143" ht="24" customHeight="1" x14ac:dyDescent="0.25">
      <c r="A24" s="87"/>
      <c r="B24" s="1"/>
      <c r="C24" s="2" t="s">
        <v>1086</v>
      </c>
      <c r="D24" s="302"/>
      <c r="E24" s="435">
        <v>129</v>
      </c>
      <c r="F24" s="289">
        <f t="shared" si="0"/>
        <v>162405539.60999998</v>
      </c>
      <c r="G24" s="272"/>
      <c r="H24" s="273"/>
    </row>
    <row r="25" spans="1:143" ht="24" customHeight="1" x14ac:dyDescent="0.25">
      <c r="A25" s="87"/>
      <c r="B25" s="1"/>
      <c r="C25" s="2" t="s">
        <v>1087</v>
      </c>
      <c r="D25" s="302"/>
      <c r="E25" s="435">
        <v>350</v>
      </c>
      <c r="F25" s="289">
        <f t="shared" si="0"/>
        <v>162405189.60999998</v>
      </c>
      <c r="G25" s="272"/>
      <c r="H25" s="273"/>
    </row>
    <row r="26" spans="1:143" ht="24" customHeight="1" x14ac:dyDescent="0.25">
      <c r="A26" s="87"/>
      <c r="B26" s="1"/>
      <c r="C26" s="2" t="s">
        <v>1358</v>
      </c>
      <c r="D26" s="302"/>
      <c r="E26" s="436">
        <v>175</v>
      </c>
      <c r="F26" s="289">
        <f t="shared" si="0"/>
        <v>162405014.60999998</v>
      </c>
      <c r="G26" s="272"/>
      <c r="H26" s="273"/>
    </row>
    <row r="27" spans="1:143" ht="24" customHeight="1" x14ac:dyDescent="0.25">
      <c r="A27" s="87"/>
      <c r="B27" s="1"/>
      <c r="C27" s="2" t="s">
        <v>14</v>
      </c>
      <c r="D27" s="302"/>
      <c r="E27" s="435">
        <f>16.69+48454.08+90+1200101.93</f>
        <v>1248662.7</v>
      </c>
      <c r="F27" s="289">
        <f t="shared" si="0"/>
        <v>161156351.91</v>
      </c>
      <c r="G27" s="272"/>
      <c r="H27" s="273"/>
    </row>
    <row r="28" spans="1:143" s="374" customFormat="1" ht="48" customHeight="1" x14ac:dyDescent="0.25">
      <c r="A28" s="368">
        <v>44228</v>
      </c>
      <c r="B28" s="369">
        <v>58108</v>
      </c>
      <c r="C28" s="370" t="s">
        <v>613</v>
      </c>
      <c r="D28" s="371"/>
      <c r="E28" s="372">
        <v>480199.57</v>
      </c>
      <c r="F28" s="289">
        <f t="shared" si="0"/>
        <v>160676152.34</v>
      </c>
      <c r="G28" s="373"/>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c r="AG28" s="373"/>
      <c r="AH28" s="373"/>
      <c r="AI28" s="373"/>
      <c r="AJ28" s="373"/>
      <c r="AK28" s="373"/>
      <c r="AL28" s="373"/>
      <c r="AM28" s="373"/>
      <c r="AN28" s="373"/>
      <c r="AO28" s="373"/>
      <c r="AP28" s="373"/>
      <c r="AQ28" s="373"/>
      <c r="AR28" s="373"/>
      <c r="AS28" s="373"/>
      <c r="AT28" s="373"/>
      <c r="AU28" s="373"/>
      <c r="AV28" s="373"/>
      <c r="AW28" s="373"/>
      <c r="AX28" s="373"/>
      <c r="AY28" s="373"/>
      <c r="AZ28" s="373"/>
      <c r="BA28" s="373"/>
      <c r="BB28" s="373"/>
      <c r="BC28" s="373"/>
      <c r="BD28" s="373"/>
      <c r="BE28" s="373"/>
      <c r="BF28" s="373"/>
      <c r="BG28" s="373"/>
      <c r="BH28" s="373"/>
      <c r="BI28" s="373"/>
      <c r="BJ28" s="373"/>
      <c r="BK28" s="373"/>
      <c r="BL28" s="373"/>
      <c r="BM28" s="373"/>
      <c r="BN28" s="373"/>
      <c r="BO28" s="373"/>
      <c r="BP28" s="373"/>
      <c r="BQ28" s="373"/>
      <c r="BR28" s="373"/>
      <c r="BS28" s="373"/>
      <c r="BT28" s="373"/>
      <c r="BU28" s="373"/>
      <c r="BV28" s="373"/>
      <c r="BW28" s="373"/>
      <c r="BX28" s="373"/>
      <c r="BY28" s="373"/>
      <c r="BZ28" s="373"/>
      <c r="CA28" s="373"/>
      <c r="CB28" s="373"/>
      <c r="CC28" s="373"/>
      <c r="CD28" s="373"/>
      <c r="CE28" s="373"/>
      <c r="CF28" s="373"/>
      <c r="CG28" s="373"/>
      <c r="CH28" s="373"/>
      <c r="CI28" s="373"/>
      <c r="CJ28" s="373"/>
      <c r="CK28" s="373"/>
      <c r="CL28" s="373"/>
      <c r="CM28" s="373"/>
      <c r="CN28" s="373"/>
      <c r="CO28" s="373"/>
      <c r="CP28" s="373"/>
      <c r="CQ28" s="373"/>
      <c r="CR28" s="373"/>
      <c r="CS28" s="373"/>
      <c r="CT28" s="373"/>
      <c r="CU28" s="373"/>
      <c r="CV28" s="373"/>
      <c r="CW28" s="373"/>
      <c r="CX28" s="373"/>
      <c r="CY28" s="373"/>
      <c r="CZ28" s="373"/>
      <c r="DA28" s="373"/>
      <c r="DB28" s="373"/>
      <c r="DC28" s="373"/>
      <c r="DD28" s="373"/>
      <c r="DE28" s="373"/>
      <c r="DF28" s="373"/>
      <c r="DG28" s="373"/>
      <c r="DH28" s="373"/>
      <c r="DI28" s="373"/>
      <c r="DJ28" s="373"/>
      <c r="DK28" s="373"/>
      <c r="DL28" s="373"/>
      <c r="DM28" s="373"/>
      <c r="DN28" s="373"/>
      <c r="DO28" s="373"/>
      <c r="DP28" s="373"/>
      <c r="DQ28" s="373"/>
      <c r="DR28" s="373"/>
      <c r="DS28" s="373"/>
      <c r="DT28" s="373"/>
      <c r="DU28" s="373"/>
      <c r="DV28" s="373"/>
      <c r="DW28" s="373"/>
      <c r="DX28" s="373"/>
      <c r="DY28" s="373"/>
      <c r="DZ28" s="373"/>
      <c r="EA28" s="373"/>
      <c r="EB28" s="373"/>
      <c r="EC28" s="373"/>
      <c r="ED28" s="373"/>
      <c r="EE28" s="373"/>
      <c r="EF28" s="373"/>
      <c r="EG28" s="373"/>
      <c r="EH28" s="373"/>
      <c r="EI28" s="373"/>
      <c r="EJ28" s="373"/>
      <c r="EK28" s="373"/>
      <c r="EL28" s="373"/>
      <c r="EM28" s="373"/>
    </row>
    <row r="29" spans="1:143" s="374" customFormat="1" ht="39" customHeight="1" x14ac:dyDescent="0.25">
      <c r="A29" s="375">
        <v>44228</v>
      </c>
      <c r="B29" s="376">
        <v>58109</v>
      </c>
      <c r="C29" s="377" t="s">
        <v>614</v>
      </c>
      <c r="D29" s="378"/>
      <c r="E29" s="379">
        <v>744.72</v>
      </c>
      <c r="F29" s="289">
        <f t="shared" si="0"/>
        <v>160675407.62</v>
      </c>
      <c r="G29" s="373" t="s">
        <v>37</v>
      </c>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c r="BA29" s="373"/>
      <c r="BB29" s="373"/>
      <c r="BC29" s="373"/>
      <c r="BD29" s="373"/>
      <c r="BE29" s="373"/>
      <c r="BF29" s="373"/>
      <c r="BG29" s="373"/>
      <c r="BH29" s="373"/>
      <c r="BI29" s="373"/>
      <c r="BJ29" s="373"/>
      <c r="BK29" s="373"/>
      <c r="BL29" s="373"/>
      <c r="BM29" s="373"/>
      <c r="BN29" s="373"/>
      <c r="BO29" s="373"/>
      <c r="BP29" s="373"/>
      <c r="BQ29" s="373"/>
      <c r="BR29" s="373"/>
      <c r="BS29" s="373"/>
      <c r="BT29" s="373"/>
      <c r="BU29" s="373"/>
      <c r="BV29" s="373"/>
      <c r="BW29" s="373"/>
      <c r="BX29" s="373"/>
      <c r="BY29" s="373"/>
      <c r="BZ29" s="373"/>
      <c r="CA29" s="373"/>
      <c r="CB29" s="373"/>
      <c r="CC29" s="373"/>
      <c r="CD29" s="373"/>
      <c r="CE29" s="373"/>
      <c r="CF29" s="373"/>
      <c r="CG29" s="373"/>
      <c r="CH29" s="373"/>
      <c r="CI29" s="373"/>
      <c r="CJ29" s="373"/>
      <c r="CK29" s="373"/>
      <c r="CL29" s="373"/>
      <c r="CM29" s="373"/>
      <c r="CN29" s="373"/>
      <c r="CO29" s="373"/>
      <c r="CP29" s="373"/>
      <c r="CQ29" s="373"/>
      <c r="CR29" s="373"/>
      <c r="CS29" s="373"/>
      <c r="CT29" s="373"/>
      <c r="CU29" s="373"/>
      <c r="CV29" s="373"/>
      <c r="CW29" s="373"/>
      <c r="CX29" s="373"/>
      <c r="CY29" s="373"/>
      <c r="CZ29" s="373"/>
      <c r="DA29" s="373"/>
      <c r="DB29" s="373"/>
      <c r="DC29" s="373"/>
      <c r="DD29" s="373"/>
      <c r="DE29" s="373"/>
      <c r="DF29" s="373"/>
      <c r="DG29" s="373"/>
      <c r="DH29" s="373"/>
      <c r="DI29" s="373"/>
      <c r="DJ29" s="373"/>
      <c r="DK29" s="373"/>
      <c r="DL29" s="373"/>
      <c r="DM29" s="373"/>
      <c r="DN29" s="373"/>
      <c r="DO29" s="373"/>
      <c r="DP29" s="373"/>
      <c r="DQ29" s="373"/>
      <c r="DR29" s="373"/>
      <c r="DS29" s="373"/>
      <c r="DT29" s="373"/>
      <c r="DU29" s="373"/>
      <c r="DV29" s="373"/>
      <c r="DW29" s="373"/>
      <c r="DX29" s="373"/>
      <c r="DY29" s="373"/>
      <c r="DZ29" s="373"/>
      <c r="EA29" s="373"/>
      <c r="EB29" s="373"/>
      <c r="EC29" s="373"/>
      <c r="ED29" s="373"/>
      <c r="EE29" s="373"/>
      <c r="EF29" s="373"/>
      <c r="EG29" s="373"/>
      <c r="EH29" s="373"/>
      <c r="EI29" s="373"/>
      <c r="EJ29" s="373"/>
      <c r="EK29" s="373"/>
      <c r="EL29" s="373"/>
      <c r="EM29" s="373"/>
    </row>
    <row r="30" spans="1:143" s="374" customFormat="1" ht="19.5" customHeight="1" x14ac:dyDescent="0.25">
      <c r="A30" s="375">
        <v>44228</v>
      </c>
      <c r="B30" s="376">
        <v>58110</v>
      </c>
      <c r="C30" s="377" t="s">
        <v>41</v>
      </c>
      <c r="D30" s="378"/>
      <c r="E30" s="380">
        <v>0</v>
      </c>
      <c r="F30" s="289">
        <f t="shared" si="0"/>
        <v>160675407.62</v>
      </c>
      <c r="G30" s="373"/>
      <c r="H30" s="373"/>
      <c r="I30" s="373"/>
      <c r="J30" s="373"/>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373"/>
      <c r="AL30" s="373"/>
      <c r="AM30" s="373"/>
      <c r="AN30" s="373"/>
      <c r="AO30" s="373"/>
      <c r="AP30" s="373"/>
      <c r="AQ30" s="373"/>
      <c r="AR30" s="373"/>
      <c r="AS30" s="373"/>
      <c r="AT30" s="373"/>
      <c r="AU30" s="373"/>
      <c r="AV30" s="373"/>
      <c r="AW30" s="373"/>
      <c r="AX30" s="373"/>
      <c r="AY30" s="373"/>
      <c r="AZ30" s="373"/>
      <c r="BA30" s="373"/>
      <c r="BB30" s="373"/>
      <c r="BC30" s="373"/>
      <c r="BD30" s="373"/>
      <c r="BE30" s="373"/>
      <c r="BF30" s="373"/>
      <c r="BG30" s="373"/>
      <c r="BH30" s="373"/>
      <c r="BI30" s="373"/>
      <c r="BJ30" s="373"/>
      <c r="BK30" s="373"/>
      <c r="BL30" s="373"/>
      <c r="BM30" s="373"/>
      <c r="BN30" s="373"/>
      <c r="BO30" s="373"/>
      <c r="BP30" s="373"/>
      <c r="BQ30" s="373"/>
      <c r="BR30" s="373"/>
      <c r="BS30" s="373"/>
      <c r="BT30" s="373"/>
      <c r="BU30" s="373"/>
      <c r="BV30" s="373"/>
      <c r="BW30" s="373"/>
      <c r="BX30" s="373"/>
      <c r="BY30" s="373"/>
      <c r="BZ30" s="373"/>
      <c r="CA30" s="373"/>
      <c r="CB30" s="373"/>
      <c r="CC30" s="373"/>
      <c r="CD30" s="373"/>
      <c r="CE30" s="373"/>
      <c r="CF30" s="373"/>
      <c r="CG30" s="373"/>
      <c r="CH30" s="373"/>
      <c r="CI30" s="373"/>
      <c r="CJ30" s="373"/>
      <c r="CK30" s="373"/>
      <c r="CL30" s="373"/>
      <c r="CM30" s="373"/>
      <c r="CN30" s="373"/>
      <c r="CO30" s="373"/>
      <c r="CP30" s="373"/>
      <c r="CQ30" s="373"/>
      <c r="CR30" s="373"/>
      <c r="CS30" s="373"/>
      <c r="CT30" s="373"/>
      <c r="CU30" s="373"/>
      <c r="CV30" s="373"/>
      <c r="CW30" s="373"/>
      <c r="CX30" s="373"/>
      <c r="CY30" s="373"/>
      <c r="CZ30" s="373"/>
      <c r="DA30" s="373"/>
      <c r="DB30" s="373"/>
      <c r="DC30" s="373"/>
      <c r="DD30" s="373"/>
      <c r="DE30" s="373"/>
      <c r="DF30" s="373"/>
      <c r="DG30" s="373"/>
      <c r="DH30" s="373"/>
      <c r="DI30" s="373"/>
      <c r="DJ30" s="373"/>
      <c r="DK30" s="373"/>
      <c r="DL30" s="373"/>
      <c r="DM30" s="373"/>
      <c r="DN30" s="373"/>
      <c r="DO30" s="373"/>
      <c r="DP30" s="373"/>
      <c r="DQ30" s="373"/>
      <c r="DR30" s="373"/>
      <c r="DS30" s="373"/>
      <c r="DT30" s="373"/>
      <c r="DU30" s="373"/>
      <c r="DV30" s="373"/>
      <c r="DW30" s="373"/>
      <c r="DX30" s="373"/>
      <c r="DY30" s="373"/>
      <c r="DZ30" s="373"/>
      <c r="EA30" s="373"/>
      <c r="EB30" s="373"/>
      <c r="EC30" s="373"/>
      <c r="ED30" s="373"/>
      <c r="EE30" s="373"/>
      <c r="EF30" s="373"/>
      <c r="EG30" s="373"/>
      <c r="EH30" s="373"/>
      <c r="EI30" s="373"/>
      <c r="EJ30" s="373"/>
      <c r="EK30" s="373"/>
      <c r="EL30" s="373"/>
      <c r="EM30" s="373"/>
    </row>
    <row r="31" spans="1:143" s="374" customFormat="1" ht="33" customHeight="1" x14ac:dyDescent="0.25">
      <c r="A31" s="375">
        <v>44228</v>
      </c>
      <c r="B31" s="376">
        <v>58111</v>
      </c>
      <c r="C31" s="377" t="s">
        <v>615</v>
      </c>
      <c r="D31" s="378"/>
      <c r="E31" s="380">
        <v>116107.99</v>
      </c>
      <c r="F31" s="289">
        <f t="shared" si="0"/>
        <v>160559299.63</v>
      </c>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c r="AE31" s="373"/>
      <c r="AF31" s="373"/>
      <c r="AG31" s="373"/>
      <c r="AH31" s="373"/>
      <c r="AI31" s="373"/>
      <c r="AJ31" s="373"/>
      <c r="AK31" s="373"/>
      <c r="AL31" s="373"/>
      <c r="AM31" s="373"/>
      <c r="AN31" s="373"/>
      <c r="AO31" s="373"/>
      <c r="AP31" s="373"/>
      <c r="AQ31" s="373"/>
      <c r="AR31" s="373"/>
      <c r="AS31" s="373"/>
      <c r="AT31" s="373"/>
      <c r="AU31" s="373"/>
      <c r="AV31" s="373"/>
      <c r="AW31" s="373"/>
      <c r="AX31" s="373"/>
      <c r="AY31" s="373"/>
      <c r="AZ31" s="373"/>
      <c r="BA31" s="373"/>
      <c r="BB31" s="373"/>
      <c r="BC31" s="373"/>
      <c r="BD31" s="373"/>
      <c r="BE31" s="373"/>
      <c r="BF31" s="373"/>
      <c r="BG31" s="373"/>
      <c r="BH31" s="373"/>
      <c r="BI31" s="373"/>
      <c r="BJ31" s="373"/>
      <c r="BK31" s="373"/>
      <c r="BL31" s="373"/>
      <c r="BM31" s="373"/>
      <c r="BN31" s="373"/>
      <c r="BO31" s="373"/>
      <c r="BP31" s="373"/>
      <c r="BQ31" s="373"/>
      <c r="BR31" s="373"/>
      <c r="BS31" s="373"/>
      <c r="BT31" s="373"/>
      <c r="BU31" s="373"/>
      <c r="BV31" s="373"/>
      <c r="BW31" s="373"/>
      <c r="BX31" s="373"/>
      <c r="BY31" s="373"/>
      <c r="BZ31" s="373"/>
      <c r="CA31" s="373"/>
      <c r="CB31" s="373"/>
      <c r="CC31" s="373"/>
      <c r="CD31" s="373"/>
      <c r="CE31" s="373"/>
      <c r="CF31" s="373"/>
      <c r="CG31" s="373"/>
      <c r="CH31" s="373"/>
      <c r="CI31" s="373"/>
      <c r="CJ31" s="373"/>
      <c r="CK31" s="373"/>
      <c r="CL31" s="373"/>
      <c r="CM31" s="373"/>
      <c r="CN31" s="373"/>
      <c r="CO31" s="373"/>
      <c r="CP31" s="373"/>
      <c r="CQ31" s="373"/>
      <c r="CR31" s="373"/>
      <c r="CS31" s="373"/>
      <c r="CT31" s="373"/>
      <c r="CU31" s="373"/>
      <c r="CV31" s="373"/>
      <c r="CW31" s="373"/>
      <c r="CX31" s="373"/>
      <c r="CY31" s="373"/>
      <c r="CZ31" s="373"/>
      <c r="DA31" s="373"/>
      <c r="DB31" s="373"/>
      <c r="DC31" s="373"/>
      <c r="DD31" s="373"/>
      <c r="DE31" s="373"/>
      <c r="DF31" s="373"/>
      <c r="DG31" s="373"/>
      <c r="DH31" s="373"/>
      <c r="DI31" s="373"/>
      <c r="DJ31" s="373"/>
      <c r="DK31" s="373"/>
      <c r="DL31" s="373"/>
      <c r="DM31" s="373"/>
      <c r="DN31" s="373"/>
      <c r="DO31" s="373"/>
      <c r="DP31" s="373"/>
      <c r="DQ31" s="373"/>
      <c r="DR31" s="373"/>
      <c r="DS31" s="373"/>
      <c r="DT31" s="373"/>
      <c r="DU31" s="373"/>
      <c r="DV31" s="373"/>
      <c r="DW31" s="373"/>
      <c r="DX31" s="373"/>
      <c r="DY31" s="373"/>
      <c r="DZ31" s="373"/>
      <c r="EA31" s="373"/>
      <c r="EB31" s="373"/>
      <c r="EC31" s="373"/>
      <c r="ED31" s="373"/>
      <c r="EE31" s="373"/>
      <c r="EF31" s="373"/>
      <c r="EG31" s="373"/>
      <c r="EH31" s="373"/>
      <c r="EI31" s="373"/>
      <c r="EJ31" s="373"/>
      <c r="EK31" s="373"/>
      <c r="EL31" s="373"/>
      <c r="EM31" s="373"/>
    </row>
    <row r="32" spans="1:143" s="374" customFormat="1" ht="39" customHeight="1" x14ac:dyDescent="0.25">
      <c r="A32" s="375">
        <v>44228</v>
      </c>
      <c r="B32" s="376">
        <v>58112</v>
      </c>
      <c r="C32" s="377" t="s">
        <v>616</v>
      </c>
      <c r="D32" s="378"/>
      <c r="E32" s="380">
        <v>80268.649999999994</v>
      </c>
      <c r="F32" s="289">
        <f t="shared" si="0"/>
        <v>160479030.97999999</v>
      </c>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3"/>
      <c r="AR32" s="373"/>
      <c r="AS32" s="373"/>
      <c r="AT32" s="373"/>
      <c r="AU32" s="373"/>
      <c r="AV32" s="373"/>
      <c r="AW32" s="373"/>
      <c r="AX32" s="373"/>
      <c r="AY32" s="373"/>
      <c r="AZ32" s="373"/>
      <c r="BA32" s="373"/>
      <c r="BB32" s="373"/>
      <c r="BC32" s="373"/>
      <c r="BD32" s="373"/>
      <c r="BE32" s="373"/>
      <c r="BF32" s="373"/>
      <c r="BG32" s="373"/>
      <c r="BH32" s="373"/>
      <c r="BI32" s="373"/>
      <c r="BJ32" s="373"/>
      <c r="BK32" s="373"/>
      <c r="BL32" s="373"/>
      <c r="BM32" s="373"/>
      <c r="BN32" s="373"/>
      <c r="BO32" s="373"/>
      <c r="BP32" s="373"/>
      <c r="BQ32" s="373"/>
      <c r="BR32" s="373"/>
      <c r="BS32" s="373"/>
      <c r="BT32" s="373"/>
      <c r="BU32" s="373"/>
      <c r="BV32" s="373"/>
      <c r="BW32" s="373"/>
      <c r="BX32" s="373"/>
      <c r="BY32" s="373"/>
      <c r="BZ32" s="373"/>
      <c r="CA32" s="373"/>
      <c r="CB32" s="373"/>
      <c r="CC32" s="373"/>
      <c r="CD32" s="373"/>
      <c r="CE32" s="373"/>
      <c r="CF32" s="373"/>
      <c r="CG32" s="373"/>
      <c r="CH32" s="373"/>
      <c r="CI32" s="373"/>
      <c r="CJ32" s="373"/>
      <c r="CK32" s="373"/>
      <c r="CL32" s="373"/>
      <c r="CM32" s="373"/>
      <c r="CN32" s="373"/>
      <c r="CO32" s="373"/>
      <c r="CP32" s="373"/>
      <c r="CQ32" s="373"/>
      <c r="CR32" s="373"/>
      <c r="CS32" s="373"/>
      <c r="CT32" s="373"/>
      <c r="CU32" s="373"/>
      <c r="CV32" s="373"/>
      <c r="CW32" s="373"/>
      <c r="CX32" s="373"/>
      <c r="CY32" s="373"/>
      <c r="CZ32" s="373"/>
      <c r="DA32" s="373"/>
      <c r="DB32" s="373"/>
      <c r="DC32" s="373"/>
      <c r="DD32" s="373"/>
      <c r="DE32" s="373"/>
      <c r="DF32" s="373"/>
      <c r="DG32" s="373"/>
      <c r="DH32" s="373"/>
      <c r="DI32" s="373"/>
      <c r="DJ32" s="373"/>
      <c r="DK32" s="373"/>
      <c r="DL32" s="373"/>
      <c r="DM32" s="373"/>
      <c r="DN32" s="373"/>
      <c r="DO32" s="373"/>
      <c r="DP32" s="373"/>
      <c r="DQ32" s="373"/>
      <c r="DR32" s="373"/>
      <c r="DS32" s="373"/>
      <c r="DT32" s="373"/>
      <c r="DU32" s="373"/>
      <c r="DV32" s="373"/>
      <c r="DW32" s="373"/>
      <c r="DX32" s="373"/>
      <c r="DY32" s="373"/>
      <c r="DZ32" s="373"/>
      <c r="EA32" s="373"/>
      <c r="EB32" s="373"/>
      <c r="EC32" s="373"/>
      <c r="ED32" s="373"/>
      <c r="EE32" s="373"/>
      <c r="EF32" s="373"/>
      <c r="EG32" s="373"/>
      <c r="EH32" s="373"/>
      <c r="EI32" s="373"/>
      <c r="EJ32" s="373"/>
      <c r="EK32" s="373"/>
      <c r="EL32" s="373"/>
      <c r="EM32" s="373"/>
    </row>
    <row r="33" spans="1:143" s="382" customFormat="1" ht="45.75" customHeight="1" x14ac:dyDescent="0.25">
      <c r="A33" s="375">
        <v>44228</v>
      </c>
      <c r="B33" s="376">
        <v>58113</v>
      </c>
      <c r="C33" s="377" t="s">
        <v>617</v>
      </c>
      <c r="D33" s="378"/>
      <c r="E33" s="380">
        <v>46142.52</v>
      </c>
      <c r="F33" s="289">
        <f t="shared" si="0"/>
        <v>160432888.45999998</v>
      </c>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1"/>
      <c r="AN33" s="381"/>
      <c r="AO33" s="381"/>
      <c r="AP33" s="381"/>
      <c r="AQ33" s="381"/>
      <c r="AR33" s="381"/>
      <c r="AS33" s="381"/>
      <c r="AT33" s="381"/>
      <c r="AU33" s="381"/>
      <c r="AV33" s="381"/>
      <c r="AW33" s="381"/>
      <c r="AX33" s="381"/>
      <c r="AY33" s="381"/>
      <c r="AZ33" s="381"/>
      <c r="BA33" s="381"/>
      <c r="BB33" s="381"/>
      <c r="BC33" s="381"/>
      <c r="BD33" s="381"/>
      <c r="BE33" s="381"/>
      <c r="BF33" s="381"/>
      <c r="BG33" s="381"/>
      <c r="BH33" s="381"/>
      <c r="BI33" s="381"/>
      <c r="BJ33" s="381"/>
      <c r="BK33" s="381"/>
      <c r="BL33" s="381"/>
      <c r="BM33" s="381"/>
      <c r="BN33" s="381"/>
      <c r="BO33" s="381"/>
      <c r="BP33" s="381"/>
      <c r="BQ33" s="381"/>
      <c r="BR33" s="381"/>
      <c r="BS33" s="381"/>
      <c r="BT33" s="381"/>
      <c r="BU33" s="381"/>
      <c r="BV33" s="381"/>
      <c r="BW33" s="381"/>
      <c r="BX33" s="381"/>
      <c r="BY33" s="381"/>
      <c r="BZ33" s="381"/>
      <c r="CA33" s="381"/>
      <c r="CB33" s="381"/>
      <c r="CC33" s="381"/>
      <c r="CD33" s="381"/>
      <c r="CE33" s="381"/>
      <c r="CF33" s="381"/>
      <c r="CG33" s="381"/>
      <c r="CH33" s="381"/>
      <c r="CI33" s="381"/>
      <c r="CJ33" s="381"/>
      <c r="CK33" s="381"/>
      <c r="CL33" s="381"/>
      <c r="CM33" s="381"/>
      <c r="CN33" s="381"/>
      <c r="CO33" s="381"/>
      <c r="CP33" s="381"/>
      <c r="CQ33" s="381"/>
      <c r="CR33" s="381"/>
      <c r="CS33" s="381"/>
      <c r="CT33" s="381"/>
      <c r="CU33" s="381"/>
      <c r="CV33" s="381"/>
      <c r="CW33" s="381"/>
      <c r="CX33" s="381"/>
      <c r="CY33" s="381"/>
      <c r="CZ33" s="381"/>
      <c r="DA33" s="381"/>
      <c r="DB33" s="381"/>
      <c r="DC33" s="381"/>
      <c r="DD33" s="381"/>
      <c r="DE33" s="381"/>
      <c r="DF33" s="381"/>
      <c r="DG33" s="381"/>
      <c r="DH33" s="381"/>
      <c r="DI33" s="381"/>
      <c r="DJ33" s="381"/>
      <c r="DK33" s="381"/>
      <c r="DL33" s="381"/>
      <c r="DM33" s="381"/>
      <c r="DN33" s="381"/>
      <c r="DO33" s="381"/>
      <c r="DP33" s="381"/>
      <c r="DQ33" s="381"/>
      <c r="DR33" s="381"/>
      <c r="DS33" s="381"/>
      <c r="DT33" s="381"/>
      <c r="DU33" s="381"/>
      <c r="DV33" s="381"/>
      <c r="DW33" s="381"/>
      <c r="DX33" s="381"/>
      <c r="DY33" s="381"/>
      <c r="DZ33" s="381"/>
      <c r="EA33" s="381"/>
      <c r="EB33" s="381"/>
      <c r="EC33" s="381"/>
      <c r="ED33" s="381"/>
      <c r="EE33" s="381"/>
      <c r="EF33" s="381"/>
      <c r="EG33" s="381"/>
      <c r="EH33" s="381"/>
      <c r="EI33" s="381"/>
      <c r="EJ33" s="381"/>
      <c r="EK33" s="381"/>
      <c r="EL33" s="381"/>
      <c r="EM33" s="381"/>
    </row>
    <row r="34" spans="1:143" s="374" customFormat="1" ht="45.75" customHeight="1" x14ac:dyDescent="0.25">
      <c r="A34" s="375">
        <v>44228</v>
      </c>
      <c r="B34" s="376">
        <v>58114</v>
      </c>
      <c r="C34" s="377" t="s">
        <v>618</v>
      </c>
      <c r="D34" s="378"/>
      <c r="E34" s="380">
        <v>276020.81</v>
      </c>
      <c r="F34" s="289">
        <f t="shared" si="0"/>
        <v>160156867.64999998</v>
      </c>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373"/>
      <c r="AL34" s="373"/>
      <c r="AM34" s="373"/>
      <c r="AN34" s="373"/>
      <c r="AO34" s="373"/>
      <c r="AP34" s="373"/>
      <c r="AQ34" s="373"/>
      <c r="AR34" s="373"/>
      <c r="AS34" s="373"/>
      <c r="AT34" s="373"/>
      <c r="AU34" s="373"/>
      <c r="AV34" s="373"/>
      <c r="AW34" s="373"/>
      <c r="AX34" s="373"/>
      <c r="AY34" s="373"/>
      <c r="AZ34" s="373"/>
      <c r="BA34" s="373"/>
      <c r="BB34" s="373"/>
      <c r="BC34" s="373"/>
      <c r="BD34" s="373"/>
      <c r="BE34" s="373"/>
      <c r="BF34" s="373"/>
      <c r="BG34" s="373"/>
      <c r="BH34" s="373"/>
      <c r="BI34" s="373"/>
      <c r="BJ34" s="373"/>
      <c r="BK34" s="373"/>
      <c r="BL34" s="373"/>
      <c r="BM34" s="373"/>
      <c r="BN34" s="373"/>
      <c r="BO34" s="373"/>
      <c r="BP34" s="373"/>
      <c r="BQ34" s="373"/>
      <c r="BR34" s="373"/>
      <c r="BS34" s="373"/>
      <c r="BT34" s="373"/>
      <c r="BU34" s="373"/>
      <c r="BV34" s="373"/>
      <c r="BW34" s="373"/>
      <c r="BX34" s="373"/>
      <c r="BY34" s="373"/>
      <c r="BZ34" s="373"/>
      <c r="CA34" s="373"/>
      <c r="CB34" s="373"/>
      <c r="CC34" s="373"/>
      <c r="CD34" s="373"/>
      <c r="CE34" s="373"/>
      <c r="CF34" s="373"/>
      <c r="CG34" s="373"/>
      <c r="CH34" s="373"/>
      <c r="CI34" s="373"/>
      <c r="CJ34" s="373"/>
      <c r="CK34" s="373"/>
      <c r="CL34" s="373"/>
      <c r="CM34" s="373"/>
      <c r="CN34" s="373"/>
      <c r="CO34" s="373"/>
      <c r="CP34" s="373"/>
      <c r="CQ34" s="373"/>
      <c r="CR34" s="373"/>
      <c r="CS34" s="373"/>
      <c r="CT34" s="373"/>
      <c r="CU34" s="373"/>
      <c r="CV34" s="373"/>
      <c r="CW34" s="373"/>
      <c r="CX34" s="373"/>
      <c r="CY34" s="373"/>
      <c r="CZ34" s="373"/>
      <c r="DA34" s="373"/>
      <c r="DB34" s="373"/>
      <c r="DC34" s="373"/>
      <c r="DD34" s="373"/>
      <c r="DE34" s="373"/>
      <c r="DF34" s="373"/>
      <c r="DG34" s="373"/>
      <c r="DH34" s="373"/>
      <c r="DI34" s="373"/>
      <c r="DJ34" s="373"/>
      <c r="DK34" s="373"/>
      <c r="DL34" s="373"/>
      <c r="DM34" s="373"/>
      <c r="DN34" s="373"/>
      <c r="DO34" s="373"/>
      <c r="DP34" s="373"/>
      <c r="DQ34" s="373"/>
      <c r="DR34" s="373"/>
      <c r="DS34" s="373"/>
      <c r="DT34" s="373"/>
      <c r="DU34" s="373"/>
      <c r="DV34" s="373"/>
      <c r="DW34" s="373"/>
      <c r="DX34" s="373"/>
      <c r="DY34" s="373"/>
      <c r="DZ34" s="373"/>
      <c r="EA34" s="373"/>
      <c r="EB34" s="373"/>
      <c r="EC34" s="373"/>
      <c r="ED34" s="373"/>
      <c r="EE34" s="373"/>
      <c r="EF34" s="373"/>
      <c r="EG34" s="373"/>
      <c r="EH34" s="373"/>
      <c r="EI34" s="373"/>
      <c r="EJ34" s="373"/>
      <c r="EK34" s="373"/>
      <c r="EL34" s="373"/>
      <c r="EM34" s="373"/>
    </row>
    <row r="35" spans="1:143" s="374" customFormat="1" ht="42" customHeight="1" x14ac:dyDescent="0.25">
      <c r="A35" s="375">
        <v>44228</v>
      </c>
      <c r="B35" s="376">
        <v>58115</v>
      </c>
      <c r="C35" s="377" t="s">
        <v>619</v>
      </c>
      <c r="D35" s="383"/>
      <c r="E35" s="380">
        <v>131816.75</v>
      </c>
      <c r="F35" s="289">
        <f t="shared" si="0"/>
        <v>160025050.89999998</v>
      </c>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c r="BF35" s="373"/>
      <c r="BG35" s="373"/>
      <c r="BH35" s="373"/>
      <c r="BI35" s="373"/>
      <c r="BJ35" s="373"/>
      <c r="BK35" s="373"/>
      <c r="BL35" s="373"/>
      <c r="BM35" s="373"/>
      <c r="BN35" s="373"/>
      <c r="BO35" s="373"/>
      <c r="BP35" s="373"/>
      <c r="BQ35" s="373"/>
      <c r="BR35" s="373"/>
      <c r="BS35" s="373"/>
      <c r="BT35" s="373"/>
      <c r="BU35" s="373"/>
      <c r="BV35" s="373"/>
      <c r="BW35" s="373"/>
      <c r="BX35" s="373"/>
      <c r="BY35" s="373"/>
      <c r="BZ35" s="373"/>
      <c r="CA35" s="373"/>
      <c r="CB35" s="373"/>
      <c r="CC35" s="373"/>
      <c r="CD35" s="373"/>
      <c r="CE35" s="373"/>
      <c r="CF35" s="373"/>
      <c r="CG35" s="373"/>
      <c r="CH35" s="373"/>
      <c r="CI35" s="373"/>
      <c r="CJ35" s="373"/>
      <c r="CK35" s="373"/>
      <c r="CL35" s="373"/>
      <c r="CM35" s="373"/>
      <c r="CN35" s="373"/>
      <c r="CO35" s="373"/>
      <c r="CP35" s="373"/>
      <c r="CQ35" s="373"/>
      <c r="CR35" s="373"/>
      <c r="CS35" s="373"/>
      <c r="CT35" s="373"/>
      <c r="CU35" s="373"/>
      <c r="CV35" s="373"/>
      <c r="CW35" s="373"/>
      <c r="CX35" s="373"/>
      <c r="CY35" s="373"/>
      <c r="CZ35" s="373"/>
      <c r="DA35" s="373"/>
      <c r="DB35" s="373"/>
      <c r="DC35" s="373"/>
      <c r="DD35" s="373"/>
      <c r="DE35" s="373"/>
      <c r="DF35" s="373"/>
      <c r="DG35" s="373"/>
      <c r="DH35" s="373"/>
      <c r="DI35" s="373"/>
      <c r="DJ35" s="373"/>
      <c r="DK35" s="373"/>
      <c r="DL35" s="373"/>
      <c r="DM35" s="373"/>
      <c r="DN35" s="373"/>
      <c r="DO35" s="373"/>
      <c r="DP35" s="373"/>
      <c r="DQ35" s="373"/>
      <c r="DR35" s="373"/>
      <c r="DS35" s="373"/>
      <c r="DT35" s="373"/>
      <c r="DU35" s="373"/>
      <c r="DV35" s="373"/>
      <c r="DW35" s="373"/>
      <c r="DX35" s="373"/>
      <c r="DY35" s="373"/>
      <c r="DZ35" s="373"/>
      <c r="EA35" s="373"/>
      <c r="EB35" s="373"/>
      <c r="EC35" s="373"/>
      <c r="ED35" s="373"/>
      <c r="EE35" s="373"/>
      <c r="EF35" s="373"/>
      <c r="EG35" s="373"/>
      <c r="EH35" s="373"/>
      <c r="EI35" s="373"/>
      <c r="EJ35" s="373"/>
      <c r="EK35" s="373"/>
      <c r="EL35" s="373"/>
      <c r="EM35" s="373"/>
    </row>
    <row r="36" spans="1:143" s="374" customFormat="1" ht="38.25" customHeight="1" x14ac:dyDescent="0.25">
      <c r="A36" s="375">
        <v>44228</v>
      </c>
      <c r="B36" s="376">
        <v>58116</v>
      </c>
      <c r="C36" s="377" t="s">
        <v>620</v>
      </c>
      <c r="D36" s="383"/>
      <c r="E36" s="380">
        <v>183155.55</v>
      </c>
      <c r="F36" s="289">
        <f t="shared" si="0"/>
        <v>159841895.34999996</v>
      </c>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3"/>
      <c r="BG36" s="373"/>
      <c r="BH36" s="373"/>
      <c r="BI36" s="373"/>
      <c r="BJ36" s="373"/>
      <c r="BK36" s="373"/>
      <c r="BL36" s="373"/>
      <c r="BM36" s="373"/>
      <c r="BN36" s="373"/>
      <c r="BO36" s="373"/>
      <c r="BP36" s="373"/>
      <c r="BQ36" s="373"/>
      <c r="BR36" s="373"/>
      <c r="BS36" s="373"/>
      <c r="BT36" s="373"/>
      <c r="BU36" s="373"/>
      <c r="BV36" s="373"/>
      <c r="BW36" s="373"/>
      <c r="BX36" s="373"/>
      <c r="BY36" s="373"/>
      <c r="BZ36" s="373"/>
      <c r="CA36" s="373"/>
      <c r="CB36" s="373"/>
      <c r="CC36" s="373"/>
      <c r="CD36" s="373"/>
      <c r="CE36" s="373"/>
      <c r="CF36" s="373"/>
      <c r="CG36" s="373"/>
      <c r="CH36" s="373"/>
      <c r="CI36" s="373"/>
      <c r="CJ36" s="373"/>
      <c r="CK36" s="373"/>
      <c r="CL36" s="373"/>
      <c r="CM36" s="373"/>
      <c r="CN36" s="373"/>
      <c r="CO36" s="373"/>
      <c r="CP36" s="373"/>
      <c r="CQ36" s="373"/>
      <c r="CR36" s="373"/>
      <c r="CS36" s="373"/>
      <c r="CT36" s="373"/>
      <c r="CU36" s="373"/>
      <c r="CV36" s="373"/>
      <c r="CW36" s="373"/>
      <c r="CX36" s="373"/>
      <c r="CY36" s="373"/>
      <c r="CZ36" s="373"/>
      <c r="DA36" s="373"/>
      <c r="DB36" s="373"/>
      <c r="DC36" s="373"/>
      <c r="DD36" s="373"/>
      <c r="DE36" s="373"/>
      <c r="DF36" s="373"/>
      <c r="DG36" s="373"/>
      <c r="DH36" s="373"/>
      <c r="DI36" s="373"/>
      <c r="DJ36" s="373"/>
      <c r="DK36" s="373"/>
      <c r="DL36" s="373"/>
      <c r="DM36" s="373"/>
      <c r="DN36" s="373"/>
      <c r="DO36" s="373"/>
      <c r="DP36" s="373"/>
      <c r="DQ36" s="373"/>
      <c r="DR36" s="373"/>
      <c r="DS36" s="373"/>
      <c r="DT36" s="373"/>
      <c r="DU36" s="373"/>
      <c r="DV36" s="373"/>
      <c r="DW36" s="373"/>
      <c r="DX36" s="373"/>
      <c r="DY36" s="373"/>
      <c r="DZ36" s="373"/>
      <c r="EA36" s="373"/>
      <c r="EB36" s="373"/>
      <c r="EC36" s="373"/>
      <c r="ED36" s="373"/>
      <c r="EE36" s="373"/>
      <c r="EF36" s="373"/>
      <c r="EG36" s="373"/>
      <c r="EH36" s="373"/>
      <c r="EI36" s="373"/>
      <c r="EJ36" s="373"/>
      <c r="EK36" s="373"/>
      <c r="EL36" s="373"/>
      <c r="EM36" s="373"/>
    </row>
    <row r="37" spans="1:143" s="382" customFormat="1" ht="40.5" customHeight="1" x14ac:dyDescent="0.25">
      <c r="A37" s="375">
        <v>44228</v>
      </c>
      <c r="B37" s="376">
        <v>58117</v>
      </c>
      <c r="C37" s="377" t="s">
        <v>621</v>
      </c>
      <c r="D37" s="378"/>
      <c r="E37" s="380">
        <v>6377.44</v>
      </c>
      <c r="F37" s="289">
        <f t="shared" si="0"/>
        <v>159835517.90999997</v>
      </c>
      <c r="G37" s="381"/>
      <c r="H37" s="381"/>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381"/>
      <c r="AO37" s="381"/>
      <c r="AP37" s="381"/>
      <c r="AQ37" s="381"/>
      <c r="AR37" s="381"/>
      <c r="AS37" s="381"/>
      <c r="AT37" s="381"/>
      <c r="AU37" s="381"/>
      <c r="AV37" s="381"/>
      <c r="AW37" s="381"/>
      <c r="AX37" s="381"/>
      <c r="AY37" s="381"/>
      <c r="AZ37" s="381"/>
      <c r="BA37" s="381"/>
      <c r="BB37" s="381"/>
      <c r="BC37" s="381"/>
      <c r="BD37" s="381"/>
      <c r="BE37" s="381"/>
      <c r="BF37" s="381"/>
      <c r="BG37" s="381"/>
      <c r="BH37" s="381"/>
      <c r="BI37" s="381"/>
      <c r="BJ37" s="381"/>
      <c r="BK37" s="381"/>
      <c r="BL37" s="381"/>
      <c r="BM37" s="381"/>
      <c r="BN37" s="381"/>
      <c r="BO37" s="381"/>
      <c r="BP37" s="381"/>
      <c r="BQ37" s="381"/>
      <c r="BR37" s="381"/>
      <c r="BS37" s="381"/>
      <c r="BT37" s="381"/>
      <c r="BU37" s="381"/>
      <c r="BV37" s="381"/>
      <c r="BW37" s="381"/>
      <c r="BX37" s="381"/>
      <c r="BY37" s="381"/>
      <c r="BZ37" s="381"/>
      <c r="CA37" s="381"/>
      <c r="CB37" s="381"/>
      <c r="CC37" s="381"/>
      <c r="CD37" s="381"/>
      <c r="CE37" s="381"/>
      <c r="CF37" s="381"/>
      <c r="CG37" s="381"/>
      <c r="CH37" s="381"/>
      <c r="CI37" s="381"/>
      <c r="CJ37" s="381"/>
      <c r="CK37" s="381"/>
      <c r="CL37" s="381"/>
      <c r="CM37" s="381"/>
      <c r="CN37" s="381"/>
      <c r="CO37" s="381"/>
      <c r="CP37" s="381"/>
      <c r="CQ37" s="381"/>
      <c r="CR37" s="381"/>
      <c r="CS37" s="381"/>
      <c r="CT37" s="381"/>
      <c r="CU37" s="381"/>
      <c r="CV37" s="381"/>
      <c r="CW37" s="381"/>
      <c r="CX37" s="381"/>
      <c r="CY37" s="381"/>
      <c r="CZ37" s="381"/>
      <c r="DA37" s="381"/>
      <c r="DB37" s="381"/>
      <c r="DC37" s="381"/>
      <c r="DD37" s="381"/>
      <c r="DE37" s="381"/>
      <c r="DF37" s="381"/>
      <c r="DG37" s="381"/>
      <c r="DH37" s="381"/>
      <c r="DI37" s="381"/>
      <c r="DJ37" s="381"/>
      <c r="DK37" s="381"/>
      <c r="DL37" s="381"/>
      <c r="DM37" s="381"/>
      <c r="DN37" s="381"/>
      <c r="DO37" s="381"/>
      <c r="DP37" s="381"/>
      <c r="DQ37" s="381"/>
      <c r="DR37" s="381"/>
      <c r="DS37" s="381"/>
      <c r="DT37" s="381"/>
      <c r="DU37" s="381"/>
      <c r="DV37" s="381"/>
      <c r="DW37" s="381"/>
      <c r="DX37" s="381"/>
      <c r="DY37" s="381"/>
      <c r="DZ37" s="381"/>
      <c r="EA37" s="381"/>
      <c r="EB37" s="381"/>
      <c r="EC37" s="381"/>
      <c r="ED37" s="381"/>
      <c r="EE37" s="381"/>
      <c r="EF37" s="381"/>
      <c r="EG37" s="381"/>
      <c r="EH37" s="381"/>
      <c r="EI37" s="381"/>
      <c r="EJ37" s="381"/>
      <c r="EK37" s="381"/>
      <c r="EL37" s="381"/>
      <c r="EM37" s="381"/>
    </row>
    <row r="38" spans="1:143" s="382" customFormat="1" ht="41.25" customHeight="1" x14ac:dyDescent="0.25">
      <c r="A38" s="375">
        <v>44228</v>
      </c>
      <c r="B38" s="376">
        <v>58118</v>
      </c>
      <c r="C38" s="377" t="s">
        <v>622</v>
      </c>
      <c r="D38" s="378"/>
      <c r="E38" s="380">
        <v>155282.47</v>
      </c>
      <c r="F38" s="289">
        <f t="shared" si="0"/>
        <v>159680235.43999997</v>
      </c>
      <c r="G38" s="381"/>
      <c r="H38" s="381"/>
      <c r="I38" s="381"/>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381"/>
      <c r="AL38" s="381"/>
      <c r="AM38" s="381"/>
      <c r="AN38" s="381"/>
      <c r="AO38" s="381"/>
      <c r="AP38" s="381"/>
      <c r="AQ38" s="381"/>
      <c r="AR38" s="381"/>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c r="BQ38" s="381"/>
      <c r="BR38" s="381"/>
      <c r="BS38" s="381"/>
      <c r="BT38" s="381"/>
      <c r="BU38" s="381"/>
      <c r="BV38" s="381"/>
      <c r="BW38" s="381"/>
      <c r="BX38" s="381"/>
      <c r="BY38" s="381"/>
      <c r="BZ38" s="381"/>
      <c r="CA38" s="381"/>
      <c r="CB38" s="381"/>
      <c r="CC38" s="381"/>
      <c r="CD38" s="381"/>
      <c r="CE38" s="381"/>
      <c r="CF38" s="381"/>
      <c r="CG38" s="381"/>
      <c r="CH38" s="381"/>
      <c r="CI38" s="381"/>
      <c r="CJ38" s="381"/>
      <c r="CK38" s="381"/>
      <c r="CL38" s="381"/>
      <c r="CM38" s="381"/>
      <c r="CN38" s="381"/>
      <c r="CO38" s="381"/>
      <c r="CP38" s="381"/>
      <c r="CQ38" s="381"/>
      <c r="CR38" s="381"/>
      <c r="CS38" s="381"/>
      <c r="CT38" s="381"/>
      <c r="CU38" s="381"/>
      <c r="CV38" s="381"/>
      <c r="CW38" s="381"/>
      <c r="CX38" s="381"/>
      <c r="CY38" s="381"/>
      <c r="CZ38" s="381"/>
      <c r="DA38" s="381"/>
      <c r="DB38" s="381"/>
      <c r="DC38" s="381"/>
      <c r="DD38" s="381"/>
      <c r="DE38" s="381"/>
      <c r="DF38" s="381"/>
      <c r="DG38" s="381"/>
      <c r="DH38" s="381"/>
      <c r="DI38" s="381"/>
      <c r="DJ38" s="381"/>
      <c r="DK38" s="381"/>
      <c r="DL38" s="381"/>
      <c r="DM38" s="381"/>
      <c r="DN38" s="381"/>
      <c r="DO38" s="381"/>
      <c r="DP38" s="381"/>
      <c r="DQ38" s="381"/>
      <c r="DR38" s="381"/>
      <c r="DS38" s="381"/>
      <c r="DT38" s="381"/>
      <c r="DU38" s="381"/>
      <c r="DV38" s="381"/>
      <c r="DW38" s="381"/>
      <c r="DX38" s="381"/>
      <c r="DY38" s="381"/>
      <c r="DZ38" s="381"/>
      <c r="EA38" s="381"/>
      <c r="EB38" s="381"/>
      <c r="EC38" s="381"/>
      <c r="ED38" s="381"/>
      <c r="EE38" s="381"/>
      <c r="EF38" s="381"/>
      <c r="EG38" s="381"/>
      <c r="EH38" s="381"/>
      <c r="EI38" s="381"/>
      <c r="EJ38" s="381"/>
      <c r="EK38" s="381"/>
      <c r="EL38" s="381"/>
      <c r="EM38" s="381"/>
    </row>
    <row r="39" spans="1:143" s="382" customFormat="1" ht="45" customHeight="1" x14ac:dyDescent="0.25">
      <c r="A39" s="375">
        <v>44228</v>
      </c>
      <c r="B39" s="376">
        <v>58119</v>
      </c>
      <c r="C39" s="377" t="s">
        <v>623</v>
      </c>
      <c r="D39" s="378"/>
      <c r="E39" s="380">
        <v>136763.28</v>
      </c>
      <c r="F39" s="289">
        <f t="shared" si="0"/>
        <v>159543472.15999997</v>
      </c>
      <c r="G39" s="381"/>
      <c r="H39" s="381"/>
      <c r="I39" s="381"/>
      <c r="J39" s="381"/>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381"/>
      <c r="AL39" s="381"/>
      <c r="AM39" s="381"/>
      <c r="AN39" s="381"/>
      <c r="AO39" s="381"/>
      <c r="AP39" s="381"/>
      <c r="AQ39" s="381"/>
      <c r="AR39" s="381"/>
      <c r="AS39" s="381"/>
      <c r="AT39" s="381"/>
      <c r="AU39" s="381"/>
      <c r="AV39" s="381"/>
      <c r="AW39" s="381"/>
      <c r="AX39" s="381"/>
      <c r="AY39" s="381"/>
      <c r="AZ39" s="381"/>
      <c r="BA39" s="381"/>
      <c r="BB39" s="381"/>
      <c r="BC39" s="381"/>
      <c r="BD39" s="381"/>
      <c r="BE39" s="381"/>
      <c r="BF39" s="381"/>
      <c r="BG39" s="381"/>
      <c r="BH39" s="381"/>
      <c r="BI39" s="381"/>
      <c r="BJ39" s="381"/>
      <c r="BK39" s="381"/>
      <c r="BL39" s="381"/>
      <c r="BM39" s="381"/>
      <c r="BN39" s="381"/>
      <c r="BO39" s="381"/>
      <c r="BP39" s="381"/>
      <c r="BQ39" s="381"/>
      <c r="BR39" s="381"/>
      <c r="BS39" s="381"/>
      <c r="BT39" s="381"/>
      <c r="BU39" s="381"/>
      <c r="BV39" s="381"/>
      <c r="BW39" s="381"/>
      <c r="BX39" s="381"/>
      <c r="BY39" s="381"/>
      <c r="BZ39" s="381"/>
      <c r="CA39" s="381"/>
      <c r="CB39" s="381"/>
      <c r="CC39" s="381"/>
      <c r="CD39" s="381"/>
      <c r="CE39" s="381"/>
      <c r="CF39" s="381"/>
      <c r="CG39" s="381"/>
      <c r="CH39" s="381"/>
      <c r="CI39" s="381"/>
      <c r="CJ39" s="381"/>
      <c r="CK39" s="381"/>
      <c r="CL39" s="381"/>
      <c r="CM39" s="381"/>
      <c r="CN39" s="381"/>
      <c r="CO39" s="381"/>
      <c r="CP39" s="381"/>
      <c r="CQ39" s="381"/>
      <c r="CR39" s="381"/>
      <c r="CS39" s="381"/>
      <c r="CT39" s="381"/>
      <c r="CU39" s="381"/>
      <c r="CV39" s="381"/>
      <c r="CW39" s="381"/>
      <c r="CX39" s="381"/>
      <c r="CY39" s="381"/>
      <c r="CZ39" s="381"/>
      <c r="DA39" s="381"/>
      <c r="DB39" s="381"/>
      <c r="DC39" s="381"/>
      <c r="DD39" s="381"/>
      <c r="DE39" s="381"/>
      <c r="DF39" s="381"/>
      <c r="DG39" s="381"/>
      <c r="DH39" s="381"/>
      <c r="DI39" s="381"/>
      <c r="DJ39" s="381"/>
      <c r="DK39" s="381"/>
      <c r="DL39" s="381"/>
      <c r="DM39" s="381"/>
      <c r="DN39" s="381"/>
      <c r="DO39" s="381"/>
      <c r="DP39" s="381"/>
      <c r="DQ39" s="381"/>
      <c r="DR39" s="381"/>
      <c r="DS39" s="381"/>
      <c r="DT39" s="381"/>
      <c r="DU39" s="381"/>
      <c r="DV39" s="381"/>
      <c r="DW39" s="381"/>
      <c r="DX39" s="381"/>
      <c r="DY39" s="381"/>
      <c r="DZ39" s="381"/>
      <c r="EA39" s="381"/>
      <c r="EB39" s="381"/>
      <c r="EC39" s="381"/>
      <c r="ED39" s="381"/>
      <c r="EE39" s="381"/>
      <c r="EF39" s="381"/>
      <c r="EG39" s="381"/>
      <c r="EH39" s="381"/>
      <c r="EI39" s="381"/>
      <c r="EJ39" s="381"/>
      <c r="EK39" s="381"/>
      <c r="EL39" s="381"/>
      <c r="EM39" s="381"/>
    </row>
    <row r="40" spans="1:143" s="382" customFormat="1" ht="45.75" customHeight="1" x14ac:dyDescent="0.25">
      <c r="A40" s="375">
        <v>44228</v>
      </c>
      <c r="B40" s="376">
        <v>58120</v>
      </c>
      <c r="C40" s="377" t="s">
        <v>624</v>
      </c>
      <c r="D40" s="378"/>
      <c r="E40" s="380">
        <v>77047.679999999993</v>
      </c>
      <c r="F40" s="289">
        <f t="shared" si="0"/>
        <v>159466424.47999996</v>
      </c>
      <c r="G40" s="381"/>
      <c r="H40" s="381"/>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381"/>
      <c r="AL40" s="381"/>
      <c r="AM40" s="381"/>
      <c r="AN40" s="381"/>
      <c r="AO40" s="381"/>
      <c r="AP40" s="381"/>
      <c r="AQ40" s="381"/>
      <c r="AR40" s="381"/>
      <c r="AS40" s="381"/>
      <c r="AT40" s="381"/>
      <c r="AU40" s="381"/>
      <c r="AV40" s="381"/>
      <c r="AW40" s="381"/>
      <c r="AX40" s="381"/>
      <c r="AY40" s="381"/>
      <c r="AZ40" s="381"/>
      <c r="BA40" s="381"/>
      <c r="BB40" s="381"/>
      <c r="BC40" s="381"/>
      <c r="BD40" s="381"/>
      <c r="BE40" s="381"/>
      <c r="BF40" s="381"/>
      <c r="BG40" s="381"/>
      <c r="BH40" s="381"/>
      <c r="BI40" s="381"/>
      <c r="BJ40" s="381"/>
      <c r="BK40" s="381"/>
      <c r="BL40" s="381"/>
      <c r="BM40" s="381"/>
      <c r="BN40" s="381"/>
      <c r="BO40" s="381"/>
      <c r="BP40" s="381"/>
      <c r="BQ40" s="381"/>
      <c r="BR40" s="381"/>
      <c r="BS40" s="381"/>
      <c r="BT40" s="381"/>
      <c r="BU40" s="381"/>
      <c r="BV40" s="381"/>
      <c r="BW40" s="381"/>
      <c r="BX40" s="381"/>
      <c r="BY40" s="381"/>
      <c r="BZ40" s="381"/>
      <c r="CA40" s="381"/>
      <c r="CB40" s="381"/>
      <c r="CC40" s="381"/>
      <c r="CD40" s="381"/>
      <c r="CE40" s="381"/>
      <c r="CF40" s="381"/>
      <c r="CG40" s="381"/>
      <c r="CH40" s="381"/>
      <c r="CI40" s="381"/>
      <c r="CJ40" s="381"/>
      <c r="CK40" s="381"/>
      <c r="CL40" s="381"/>
      <c r="CM40" s="381"/>
      <c r="CN40" s="381"/>
      <c r="CO40" s="381"/>
      <c r="CP40" s="381"/>
      <c r="CQ40" s="381"/>
      <c r="CR40" s="381"/>
      <c r="CS40" s="381"/>
      <c r="CT40" s="381"/>
      <c r="CU40" s="381"/>
      <c r="CV40" s="381"/>
      <c r="CW40" s="381"/>
      <c r="CX40" s="381"/>
      <c r="CY40" s="381"/>
      <c r="CZ40" s="381"/>
      <c r="DA40" s="381"/>
      <c r="DB40" s="381"/>
      <c r="DC40" s="381"/>
      <c r="DD40" s="381"/>
      <c r="DE40" s="381"/>
      <c r="DF40" s="381"/>
      <c r="DG40" s="381"/>
      <c r="DH40" s="381"/>
      <c r="DI40" s="381"/>
      <c r="DJ40" s="381"/>
      <c r="DK40" s="381"/>
      <c r="DL40" s="381"/>
      <c r="DM40" s="381"/>
      <c r="DN40" s="381"/>
      <c r="DO40" s="381"/>
      <c r="DP40" s="381"/>
      <c r="DQ40" s="381"/>
      <c r="DR40" s="381"/>
      <c r="DS40" s="381"/>
      <c r="DT40" s="381"/>
      <c r="DU40" s="381"/>
      <c r="DV40" s="381"/>
      <c r="DW40" s="381"/>
      <c r="DX40" s="381"/>
      <c r="DY40" s="381"/>
      <c r="DZ40" s="381"/>
      <c r="EA40" s="381"/>
      <c r="EB40" s="381"/>
      <c r="EC40" s="381"/>
      <c r="ED40" s="381"/>
      <c r="EE40" s="381"/>
      <c r="EF40" s="381"/>
      <c r="EG40" s="381"/>
      <c r="EH40" s="381"/>
      <c r="EI40" s="381"/>
      <c r="EJ40" s="381"/>
      <c r="EK40" s="381"/>
      <c r="EL40" s="381"/>
      <c r="EM40" s="381"/>
    </row>
    <row r="41" spans="1:143" s="382" customFormat="1" ht="41.25" customHeight="1" x14ac:dyDescent="0.25">
      <c r="A41" s="375">
        <v>44228</v>
      </c>
      <c r="B41" s="376">
        <v>58121</v>
      </c>
      <c r="C41" s="377" t="s">
        <v>624</v>
      </c>
      <c r="D41" s="378"/>
      <c r="E41" s="380">
        <v>15095.47</v>
      </c>
      <c r="F41" s="289">
        <f t="shared" si="0"/>
        <v>159451329.00999996</v>
      </c>
      <c r="G41" s="381"/>
      <c r="H41" s="381"/>
      <c r="I41" s="381"/>
      <c r="J41" s="381"/>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381"/>
      <c r="AL41" s="381"/>
      <c r="AM41" s="381"/>
      <c r="AN41" s="381"/>
      <c r="AO41" s="381"/>
      <c r="AP41" s="381"/>
      <c r="AQ41" s="381"/>
      <c r="AR41" s="381"/>
      <c r="AS41" s="381"/>
      <c r="AT41" s="381"/>
      <c r="AU41" s="381"/>
      <c r="AV41" s="381"/>
      <c r="AW41" s="381"/>
      <c r="AX41" s="381"/>
      <c r="AY41" s="381"/>
      <c r="AZ41" s="381"/>
      <c r="BA41" s="381"/>
      <c r="BB41" s="381"/>
      <c r="BC41" s="381"/>
      <c r="BD41" s="381"/>
      <c r="BE41" s="381"/>
      <c r="BF41" s="381"/>
      <c r="BG41" s="381"/>
      <c r="BH41" s="381"/>
      <c r="BI41" s="381"/>
      <c r="BJ41" s="381"/>
      <c r="BK41" s="381"/>
      <c r="BL41" s="381"/>
      <c r="BM41" s="381"/>
      <c r="BN41" s="381"/>
      <c r="BO41" s="381"/>
      <c r="BP41" s="381"/>
      <c r="BQ41" s="381"/>
      <c r="BR41" s="381"/>
      <c r="BS41" s="381"/>
      <c r="BT41" s="381"/>
      <c r="BU41" s="381"/>
      <c r="BV41" s="381"/>
      <c r="BW41" s="381"/>
      <c r="BX41" s="381"/>
      <c r="BY41" s="381"/>
      <c r="BZ41" s="381"/>
      <c r="CA41" s="381"/>
      <c r="CB41" s="381"/>
      <c r="CC41" s="381"/>
      <c r="CD41" s="381"/>
      <c r="CE41" s="381"/>
      <c r="CF41" s="381"/>
      <c r="CG41" s="381"/>
      <c r="CH41" s="381"/>
      <c r="CI41" s="381"/>
      <c r="CJ41" s="381"/>
      <c r="CK41" s="381"/>
      <c r="CL41" s="381"/>
      <c r="CM41" s="381"/>
      <c r="CN41" s="381"/>
      <c r="CO41" s="381"/>
      <c r="CP41" s="381"/>
      <c r="CQ41" s="381"/>
      <c r="CR41" s="381"/>
      <c r="CS41" s="381"/>
      <c r="CT41" s="381"/>
      <c r="CU41" s="381"/>
      <c r="CV41" s="381"/>
      <c r="CW41" s="381"/>
      <c r="CX41" s="381"/>
      <c r="CY41" s="381"/>
      <c r="CZ41" s="381"/>
      <c r="DA41" s="381"/>
      <c r="DB41" s="381"/>
      <c r="DC41" s="381"/>
      <c r="DD41" s="381"/>
      <c r="DE41" s="381"/>
      <c r="DF41" s="381"/>
      <c r="DG41" s="381"/>
      <c r="DH41" s="381"/>
      <c r="DI41" s="381"/>
      <c r="DJ41" s="381"/>
      <c r="DK41" s="381"/>
      <c r="DL41" s="381"/>
      <c r="DM41" s="381"/>
      <c r="DN41" s="381"/>
      <c r="DO41" s="381"/>
      <c r="DP41" s="381"/>
      <c r="DQ41" s="381"/>
      <c r="DR41" s="381"/>
      <c r="DS41" s="381"/>
      <c r="DT41" s="381"/>
      <c r="DU41" s="381"/>
      <c r="DV41" s="381"/>
      <c r="DW41" s="381"/>
      <c r="DX41" s="381"/>
      <c r="DY41" s="381"/>
      <c r="DZ41" s="381"/>
      <c r="EA41" s="381"/>
      <c r="EB41" s="381"/>
      <c r="EC41" s="381"/>
      <c r="ED41" s="381"/>
      <c r="EE41" s="381"/>
      <c r="EF41" s="381"/>
      <c r="EG41" s="381"/>
      <c r="EH41" s="381"/>
      <c r="EI41" s="381"/>
      <c r="EJ41" s="381"/>
      <c r="EK41" s="381"/>
      <c r="EL41" s="381"/>
      <c r="EM41" s="381"/>
    </row>
    <row r="42" spans="1:143" s="382" customFormat="1" ht="42.75" customHeight="1" x14ac:dyDescent="0.25">
      <c r="A42" s="375">
        <v>44228</v>
      </c>
      <c r="B42" s="376">
        <v>58122</v>
      </c>
      <c r="C42" s="377" t="s">
        <v>625</v>
      </c>
      <c r="D42" s="384"/>
      <c r="E42" s="380">
        <v>11358.48</v>
      </c>
      <c r="F42" s="289">
        <f t="shared" si="0"/>
        <v>159439970.52999997</v>
      </c>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381"/>
      <c r="BG42" s="381"/>
      <c r="BH42" s="381"/>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381"/>
      <c r="CH42" s="381"/>
      <c r="CI42" s="381"/>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381"/>
      <c r="DI42" s="381"/>
      <c r="DJ42" s="381"/>
      <c r="DK42" s="381"/>
      <c r="DL42" s="381"/>
      <c r="DM42" s="381"/>
      <c r="DN42" s="381"/>
      <c r="DO42" s="381"/>
      <c r="DP42" s="381"/>
      <c r="DQ42" s="381"/>
      <c r="DR42" s="381"/>
      <c r="DS42" s="381"/>
      <c r="DT42" s="381"/>
      <c r="DU42" s="381"/>
      <c r="DV42" s="381"/>
      <c r="DW42" s="381"/>
      <c r="DX42" s="381"/>
      <c r="DY42" s="381"/>
      <c r="DZ42" s="381"/>
      <c r="EA42" s="381"/>
      <c r="EB42" s="381"/>
      <c r="EC42" s="381"/>
      <c r="ED42" s="381"/>
      <c r="EE42" s="381"/>
      <c r="EF42" s="381"/>
      <c r="EG42" s="381"/>
      <c r="EH42" s="381"/>
      <c r="EI42" s="381"/>
      <c r="EJ42" s="381"/>
      <c r="EK42" s="381"/>
      <c r="EL42" s="381"/>
      <c r="EM42" s="381"/>
    </row>
    <row r="43" spans="1:143" s="382" customFormat="1" ht="43.5" customHeight="1" x14ac:dyDescent="0.25">
      <c r="A43" s="375">
        <v>44228</v>
      </c>
      <c r="B43" s="376">
        <v>58123</v>
      </c>
      <c r="C43" s="377" t="s">
        <v>626</v>
      </c>
      <c r="D43" s="384"/>
      <c r="E43" s="380">
        <v>8438.4699999999993</v>
      </c>
      <c r="F43" s="289">
        <f t="shared" si="0"/>
        <v>159431532.05999997</v>
      </c>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c r="AM43" s="381"/>
      <c r="AN43" s="381"/>
      <c r="AO43" s="381"/>
      <c r="AP43" s="381"/>
      <c r="AQ43" s="381"/>
      <c r="AR43" s="381"/>
      <c r="AS43" s="381"/>
      <c r="AT43" s="381"/>
      <c r="AU43" s="381"/>
      <c r="AV43" s="381"/>
      <c r="AW43" s="381"/>
      <c r="AX43" s="381"/>
      <c r="AY43" s="381"/>
      <c r="AZ43" s="381"/>
      <c r="BA43" s="381"/>
      <c r="BB43" s="381"/>
      <c r="BC43" s="381"/>
      <c r="BD43" s="381"/>
      <c r="BE43" s="381"/>
      <c r="BF43" s="381"/>
      <c r="BG43" s="381"/>
      <c r="BH43" s="381"/>
      <c r="BI43" s="381"/>
      <c r="BJ43" s="381"/>
      <c r="BK43" s="381"/>
      <c r="BL43" s="381"/>
      <c r="BM43" s="381"/>
      <c r="BN43" s="381"/>
      <c r="BO43" s="381"/>
      <c r="BP43" s="381"/>
      <c r="BQ43" s="381"/>
      <c r="BR43" s="381"/>
      <c r="BS43" s="381"/>
      <c r="BT43" s="381"/>
      <c r="BU43" s="381"/>
      <c r="BV43" s="381"/>
      <c r="BW43" s="381"/>
      <c r="BX43" s="381"/>
      <c r="BY43" s="381"/>
      <c r="BZ43" s="381"/>
      <c r="CA43" s="381"/>
      <c r="CB43" s="381"/>
      <c r="CC43" s="381"/>
      <c r="CD43" s="381"/>
      <c r="CE43" s="381"/>
      <c r="CF43" s="381"/>
      <c r="CG43" s="381"/>
      <c r="CH43" s="381"/>
      <c r="CI43" s="381"/>
      <c r="CJ43" s="381"/>
      <c r="CK43" s="381"/>
      <c r="CL43" s="381"/>
      <c r="CM43" s="381"/>
      <c r="CN43" s="381"/>
      <c r="CO43" s="381"/>
      <c r="CP43" s="381"/>
      <c r="CQ43" s="381"/>
      <c r="CR43" s="381"/>
      <c r="CS43" s="381"/>
      <c r="CT43" s="381"/>
      <c r="CU43" s="381"/>
      <c r="CV43" s="381"/>
      <c r="CW43" s="381"/>
      <c r="CX43" s="381"/>
      <c r="CY43" s="381"/>
      <c r="CZ43" s="381"/>
      <c r="DA43" s="381"/>
      <c r="DB43" s="381"/>
      <c r="DC43" s="381"/>
      <c r="DD43" s="381"/>
      <c r="DE43" s="381"/>
      <c r="DF43" s="381"/>
      <c r="DG43" s="381"/>
      <c r="DH43" s="381"/>
      <c r="DI43" s="381"/>
      <c r="DJ43" s="381"/>
      <c r="DK43" s="381"/>
      <c r="DL43" s="381"/>
      <c r="DM43" s="381"/>
      <c r="DN43" s="381"/>
      <c r="DO43" s="381"/>
      <c r="DP43" s="381"/>
      <c r="DQ43" s="381"/>
      <c r="DR43" s="381"/>
      <c r="DS43" s="381"/>
      <c r="DT43" s="381"/>
      <c r="DU43" s="381"/>
      <c r="DV43" s="381"/>
      <c r="DW43" s="381"/>
      <c r="DX43" s="381"/>
      <c r="DY43" s="381"/>
      <c r="DZ43" s="381"/>
      <c r="EA43" s="381"/>
      <c r="EB43" s="381"/>
      <c r="EC43" s="381"/>
      <c r="ED43" s="381"/>
      <c r="EE43" s="381"/>
      <c r="EF43" s="381"/>
      <c r="EG43" s="381"/>
      <c r="EH43" s="381"/>
      <c r="EI43" s="381"/>
      <c r="EJ43" s="381"/>
      <c r="EK43" s="381"/>
      <c r="EL43" s="381"/>
      <c r="EM43" s="381"/>
    </row>
    <row r="44" spans="1:143" s="382" customFormat="1" ht="31.5" customHeight="1" x14ac:dyDescent="0.25">
      <c r="A44" s="375">
        <v>44228</v>
      </c>
      <c r="B44" s="376">
        <v>58124</v>
      </c>
      <c r="C44" s="377" t="s">
        <v>627</v>
      </c>
      <c r="D44" s="384"/>
      <c r="E44" s="380">
        <v>150000</v>
      </c>
      <c r="F44" s="289">
        <f t="shared" si="0"/>
        <v>159281532.05999997</v>
      </c>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1"/>
      <c r="AN44" s="381"/>
      <c r="AO44" s="381"/>
      <c r="AP44" s="381"/>
      <c r="AQ44" s="381"/>
      <c r="AR44" s="381"/>
      <c r="AS44" s="381"/>
      <c r="AT44" s="381"/>
      <c r="AU44" s="381"/>
      <c r="AV44" s="381"/>
      <c r="AW44" s="381"/>
      <c r="AX44" s="381"/>
      <c r="AY44" s="381"/>
      <c r="AZ44" s="381"/>
      <c r="BA44" s="381"/>
      <c r="BB44" s="381"/>
      <c r="BC44" s="381"/>
      <c r="BD44" s="381"/>
      <c r="BE44" s="381"/>
      <c r="BF44" s="381"/>
      <c r="BG44" s="381"/>
      <c r="BH44" s="381"/>
      <c r="BI44" s="381"/>
      <c r="BJ44" s="381"/>
      <c r="BK44" s="381"/>
      <c r="BL44" s="381"/>
      <c r="BM44" s="381"/>
      <c r="BN44" s="381"/>
      <c r="BO44" s="381"/>
      <c r="BP44" s="381"/>
      <c r="BQ44" s="381"/>
      <c r="BR44" s="381"/>
      <c r="BS44" s="381"/>
      <c r="BT44" s="381"/>
      <c r="BU44" s="381"/>
      <c r="BV44" s="381"/>
      <c r="BW44" s="381"/>
      <c r="BX44" s="381"/>
      <c r="BY44" s="381"/>
      <c r="BZ44" s="381"/>
      <c r="CA44" s="381"/>
      <c r="CB44" s="381"/>
      <c r="CC44" s="381"/>
      <c r="CD44" s="381"/>
      <c r="CE44" s="381"/>
      <c r="CF44" s="381"/>
      <c r="CG44" s="381"/>
      <c r="CH44" s="381"/>
      <c r="CI44" s="381"/>
      <c r="CJ44" s="381"/>
      <c r="CK44" s="381"/>
      <c r="CL44" s="381"/>
      <c r="CM44" s="381"/>
      <c r="CN44" s="381"/>
      <c r="CO44" s="381"/>
      <c r="CP44" s="381"/>
      <c r="CQ44" s="381"/>
      <c r="CR44" s="381"/>
      <c r="CS44" s="381"/>
      <c r="CT44" s="381"/>
      <c r="CU44" s="381"/>
      <c r="CV44" s="381"/>
      <c r="CW44" s="381"/>
      <c r="CX44" s="381"/>
      <c r="CY44" s="381"/>
      <c r="CZ44" s="381"/>
      <c r="DA44" s="381"/>
      <c r="DB44" s="381"/>
      <c r="DC44" s="381"/>
      <c r="DD44" s="381"/>
      <c r="DE44" s="381"/>
      <c r="DF44" s="381"/>
      <c r="DG44" s="381"/>
      <c r="DH44" s="381"/>
      <c r="DI44" s="381"/>
      <c r="DJ44" s="381"/>
      <c r="DK44" s="381"/>
      <c r="DL44" s="381"/>
      <c r="DM44" s="381"/>
      <c r="DN44" s="381"/>
      <c r="DO44" s="381"/>
      <c r="DP44" s="381"/>
      <c r="DQ44" s="381"/>
      <c r="DR44" s="381"/>
      <c r="DS44" s="381"/>
      <c r="DT44" s="381"/>
      <c r="DU44" s="381"/>
      <c r="DV44" s="381"/>
      <c r="DW44" s="381"/>
      <c r="DX44" s="381"/>
      <c r="DY44" s="381"/>
      <c r="DZ44" s="381"/>
      <c r="EA44" s="381"/>
      <c r="EB44" s="381"/>
      <c r="EC44" s="381"/>
      <c r="ED44" s="381"/>
      <c r="EE44" s="381"/>
      <c r="EF44" s="381"/>
      <c r="EG44" s="381"/>
      <c r="EH44" s="381"/>
      <c r="EI44" s="381"/>
      <c r="EJ44" s="381"/>
      <c r="EK44" s="381"/>
      <c r="EL44" s="381"/>
      <c r="EM44" s="381"/>
    </row>
    <row r="45" spans="1:143" s="382" customFormat="1" ht="57.75" customHeight="1" x14ac:dyDescent="0.25">
      <c r="A45" s="375">
        <v>44228</v>
      </c>
      <c r="B45" s="376">
        <v>58125</v>
      </c>
      <c r="C45" s="377" t="s">
        <v>628</v>
      </c>
      <c r="D45" s="378"/>
      <c r="E45" s="380">
        <v>769795.63</v>
      </c>
      <c r="F45" s="289">
        <f t="shared" si="0"/>
        <v>158511736.42999998</v>
      </c>
      <c r="G45" s="381"/>
      <c r="H45" s="381"/>
      <c r="I45" s="381"/>
      <c r="J45" s="381"/>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381"/>
      <c r="AL45" s="381"/>
      <c r="AM45" s="381"/>
      <c r="AN45" s="381"/>
      <c r="AO45" s="381"/>
      <c r="AP45" s="381"/>
      <c r="AQ45" s="381"/>
      <c r="AR45" s="381"/>
      <c r="AS45" s="381"/>
      <c r="AT45" s="381"/>
      <c r="AU45" s="381"/>
      <c r="AV45" s="381"/>
      <c r="AW45" s="381"/>
      <c r="AX45" s="381"/>
      <c r="AY45" s="381"/>
      <c r="AZ45" s="381"/>
      <c r="BA45" s="381"/>
      <c r="BB45" s="381"/>
      <c r="BC45" s="381"/>
      <c r="BD45" s="381"/>
      <c r="BE45" s="381"/>
      <c r="BF45" s="381"/>
      <c r="BG45" s="381"/>
      <c r="BH45" s="381"/>
      <c r="BI45" s="381"/>
      <c r="BJ45" s="381"/>
      <c r="BK45" s="381"/>
      <c r="BL45" s="381"/>
      <c r="BM45" s="381"/>
      <c r="BN45" s="381"/>
      <c r="BO45" s="381"/>
      <c r="BP45" s="381"/>
      <c r="BQ45" s="381"/>
      <c r="BR45" s="381"/>
      <c r="BS45" s="381"/>
      <c r="BT45" s="381"/>
      <c r="BU45" s="381"/>
      <c r="BV45" s="381"/>
      <c r="BW45" s="381"/>
      <c r="BX45" s="381"/>
      <c r="BY45" s="381"/>
      <c r="BZ45" s="381"/>
      <c r="CA45" s="381"/>
      <c r="CB45" s="381"/>
      <c r="CC45" s="381"/>
      <c r="CD45" s="381"/>
      <c r="CE45" s="381"/>
      <c r="CF45" s="381"/>
      <c r="CG45" s="381"/>
      <c r="CH45" s="381"/>
      <c r="CI45" s="381"/>
      <c r="CJ45" s="381"/>
      <c r="CK45" s="381"/>
      <c r="CL45" s="381"/>
      <c r="CM45" s="381"/>
      <c r="CN45" s="381"/>
      <c r="CO45" s="381"/>
      <c r="CP45" s="381"/>
      <c r="CQ45" s="381"/>
      <c r="CR45" s="381"/>
      <c r="CS45" s="381"/>
      <c r="CT45" s="381"/>
      <c r="CU45" s="381"/>
      <c r="CV45" s="381"/>
      <c r="CW45" s="381"/>
      <c r="CX45" s="381"/>
      <c r="CY45" s="381"/>
      <c r="CZ45" s="381"/>
      <c r="DA45" s="381"/>
      <c r="DB45" s="381"/>
      <c r="DC45" s="381"/>
      <c r="DD45" s="381"/>
      <c r="DE45" s="381"/>
      <c r="DF45" s="381"/>
      <c r="DG45" s="381"/>
      <c r="DH45" s="381"/>
      <c r="DI45" s="381"/>
      <c r="DJ45" s="381"/>
      <c r="DK45" s="381"/>
      <c r="DL45" s="381"/>
      <c r="DM45" s="381"/>
      <c r="DN45" s="381"/>
      <c r="DO45" s="381"/>
      <c r="DP45" s="381"/>
      <c r="DQ45" s="381"/>
      <c r="DR45" s="381"/>
      <c r="DS45" s="381"/>
      <c r="DT45" s="381"/>
      <c r="DU45" s="381"/>
      <c r="DV45" s="381"/>
      <c r="DW45" s="381"/>
      <c r="DX45" s="381"/>
      <c r="DY45" s="381"/>
      <c r="DZ45" s="381"/>
      <c r="EA45" s="381"/>
      <c r="EB45" s="381"/>
      <c r="EC45" s="381"/>
      <c r="ED45" s="381"/>
      <c r="EE45" s="381"/>
      <c r="EF45" s="381"/>
      <c r="EG45" s="381"/>
      <c r="EH45" s="381"/>
      <c r="EI45" s="381"/>
      <c r="EJ45" s="381"/>
      <c r="EK45" s="381"/>
      <c r="EL45" s="381"/>
      <c r="EM45" s="381"/>
    </row>
    <row r="46" spans="1:143" s="382" customFormat="1" ht="36.75" customHeight="1" x14ac:dyDescent="0.25">
      <c r="A46" s="375">
        <v>44228</v>
      </c>
      <c r="B46" s="376">
        <v>58126</v>
      </c>
      <c r="C46" s="377" t="s">
        <v>629</v>
      </c>
      <c r="D46" s="378"/>
      <c r="E46" s="380">
        <v>1849.05</v>
      </c>
      <c r="F46" s="289">
        <f t="shared" si="0"/>
        <v>158509887.37999997</v>
      </c>
      <c r="G46" s="381"/>
      <c r="H46" s="381"/>
      <c r="I46" s="381"/>
      <c r="J46" s="381"/>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381"/>
      <c r="AL46" s="381"/>
      <c r="AM46" s="381"/>
      <c r="AN46" s="381"/>
      <c r="AO46" s="381"/>
      <c r="AP46" s="381"/>
      <c r="AQ46" s="381"/>
      <c r="AR46" s="381"/>
      <c r="AS46" s="381"/>
      <c r="AT46" s="381"/>
      <c r="AU46" s="381"/>
      <c r="AV46" s="381"/>
      <c r="AW46" s="381"/>
      <c r="AX46" s="381"/>
      <c r="AY46" s="381"/>
      <c r="AZ46" s="381"/>
      <c r="BA46" s="381"/>
      <c r="BB46" s="381"/>
      <c r="BC46" s="381"/>
      <c r="BD46" s="381"/>
      <c r="BE46" s="381"/>
      <c r="BF46" s="381"/>
      <c r="BG46" s="381"/>
      <c r="BH46" s="381"/>
      <c r="BI46" s="381"/>
      <c r="BJ46" s="381"/>
      <c r="BK46" s="381"/>
      <c r="BL46" s="381"/>
      <c r="BM46" s="381"/>
      <c r="BN46" s="381"/>
      <c r="BO46" s="381"/>
      <c r="BP46" s="381"/>
      <c r="BQ46" s="381"/>
      <c r="BR46" s="381"/>
      <c r="BS46" s="381"/>
      <c r="BT46" s="381"/>
      <c r="BU46" s="381"/>
      <c r="BV46" s="381"/>
      <c r="BW46" s="381"/>
      <c r="BX46" s="381"/>
      <c r="BY46" s="381"/>
      <c r="BZ46" s="381"/>
      <c r="CA46" s="381"/>
      <c r="CB46" s="381"/>
      <c r="CC46" s="381"/>
      <c r="CD46" s="381"/>
      <c r="CE46" s="381"/>
      <c r="CF46" s="381"/>
      <c r="CG46" s="381"/>
      <c r="CH46" s="381"/>
      <c r="CI46" s="381"/>
      <c r="CJ46" s="381"/>
      <c r="CK46" s="381"/>
      <c r="CL46" s="381"/>
      <c r="CM46" s="381"/>
      <c r="CN46" s="381"/>
      <c r="CO46" s="381"/>
      <c r="CP46" s="381"/>
      <c r="CQ46" s="381"/>
      <c r="CR46" s="381"/>
      <c r="CS46" s="381"/>
      <c r="CT46" s="381"/>
      <c r="CU46" s="381"/>
      <c r="CV46" s="381"/>
      <c r="CW46" s="381"/>
      <c r="CX46" s="381"/>
      <c r="CY46" s="381"/>
      <c r="CZ46" s="381"/>
      <c r="DA46" s="381"/>
      <c r="DB46" s="381"/>
      <c r="DC46" s="381"/>
      <c r="DD46" s="381"/>
      <c r="DE46" s="381"/>
      <c r="DF46" s="381"/>
      <c r="DG46" s="381"/>
      <c r="DH46" s="381"/>
      <c r="DI46" s="381"/>
      <c r="DJ46" s="381"/>
      <c r="DK46" s="381"/>
      <c r="DL46" s="381"/>
      <c r="DM46" s="381"/>
      <c r="DN46" s="381"/>
      <c r="DO46" s="381"/>
      <c r="DP46" s="381"/>
      <c r="DQ46" s="381"/>
      <c r="DR46" s="381"/>
      <c r="DS46" s="381"/>
      <c r="DT46" s="381"/>
      <c r="DU46" s="381"/>
      <c r="DV46" s="381"/>
      <c r="DW46" s="381"/>
      <c r="DX46" s="381"/>
      <c r="DY46" s="381"/>
      <c r="DZ46" s="381"/>
      <c r="EA46" s="381"/>
      <c r="EB46" s="381"/>
      <c r="EC46" s="381"/>
      <c r="ED46" s="381"/>
      <c r="EE46" s="381"/>
      <c r="EF46" s="381"/>
      <c r="EG46" s="381"/>
      <c r="EH46" s="381"/>
      <c r="EI46" s="381"/>
      <c r="EJ46" s="381"/>
      <c r="EK46" s="381"/>
      <c r="EL46" s="381"/>
      <c r="EM46" s="381"/>
    </row>
    <row r="47" spans="1:143" s="382" customFormat="1" ht="49.5" customHeight="1" x14ac:dyDescent="0.25">
      <c r="A47" s="375">
        <v>44228</v>
      </c>
      <c r="B47" s="376">
        <v>58127</v>
      </c>
      <c r="C47" s="377" t="s">
        <v>635</v>
      </c>
      <c r="D47" s="378"/>
      <c r="E47" s="380">
        <v>133441.87</v>
      </c>
      <c r="F47" s="289">
        <f t="shared" si="0"/>
        <v>158376445.50999996</v>
      </c>
      <c r="G47" s="381"/>
      <c r="H47" s="381"/>
      <c r="I47" s="381"/>
      <c r="J47" s="381"/>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81"/>
      <c r="BD47" s="381"/>
      <c r="BE47" s="381"/>
      <c r="BF47" s="381"/>
      <c r="BG47" s="381"/>
      <c r="BH47" s="381"/>
      <c r="BI47" s="381"/>
      <c r="BJ47" s="381"/>
      <c r="BK47" s="381"/>
      <c r="BL47" s="381"/>
      <c r="BM47" s="381"/>
      <c r="BN47" s="381"/>
      <c r="BO47" s="381"/>
      <c r="BP47" s="381"/>
      <c r="BQ47" s="381"/>
      <c r="BR47" s="381"/>
      <c r="BS47" s="381"/>
      <c r="BT47" s="381"/>
      <c r="BU47" s="381"/>
      <c r="BV47" s="381"/>
      <c r="BW47" s="381"/>
      <c r="BX47" s="381"/>
      <c r="BY47" s="381"/>
      <c r="BZ47" s="381"/>
      <c r="CA47" s="381"/>
      <c r="CB47" s="381"/>
      <c r="CC47" s="381"/>
      <c r="CD47" s="381"/>
      <c r="CE47" s="381"/>
      <c r="CF47" s="381"/>
      <c r="CG47" s="381"/>
      <c r="CH47" s="381"/>
      <c r="CI47" s="381"/>
      <c r="CJ47" s="381"/>
      <c r="CK47" s="381"/>
      <c r="CL47" s="381"/>
      <c r="CM47" s="381"/>
      <c r="CN47" s="381"/>
      <c r="CO47" s="381"/>
      <c r="CP47" s="381"/>
      <c r="CQ47" s="381"/>
      <c r="CR47" s="381"/>
      <c r="CS47" s="381"/>
      <c r="CT47" s="381"/>
      <c r="CU47" s="381"/>
      <c r="CV47" s="381"/>
      <c r="CW47" s="381"/>
      <c r="CX47" s="381"/>
      <c r="CY47" s="381"/>
      <c r="CZ47" s="381"/>
      <c r="DA47" s="381"/>
      <c r="DB47" s="381"/>
      <c r="DC47" s="381"/>
      <c r="DD47" s="381"/>
      <c r="DE47" s="381"/>
      <c r="DF47" s="381"/>
      <c r="DG47" s="381"/>
      <c r="DH47" s="381"/>
      <c r="DI47" s="381"/>
      <c r="DJ47" s="381"/>
      <c r="DK47" s="381"/>
      <c r="DL47" s="381"/>
      <c r="DM47" s="381"/>
      <c r="DN47" s="381"/>
      <c r="DO47" s="381"/>
      <c r="DP47" s="381"/>
      <c r="DQ47" s="381"/>
      <c r="DR47" s="381"/>
      <c r="DS47" s="381"/>
      <c r="DT47" s="381"/>
      <c r="DU47" s="381"/>
      <c r="DV47" s="381"/>
      <c r="DW47" s="381"/>
      <c r="DX47" s="381"/>
      <c r="DY47" s="381"/>
      <c r="DZ47" s="381"/>
      <c r="EA47" s="381"/>
      <c r="EB47" s="381"/>
      <c r="EC47" s="381"/>
      <c r="ED47" s="381"/>
      <c r="EE47" s="381"/>
      <c r="EF47" s="381"/>
      <c r="EG47" s="381"/>
      <c r="EH47" s="381"/>
      <c r="EI47" s="381"/>
      <c r="EJ47" s="381"/>
      <c r="EK47" s="381"/>
      <c r="EL47" s="381"/>
      <c r="EM47" s="381"/>
    </row>
    <row r="48" spans="1:143" s="382" customFormat="1" ht="34.5" customHeight="1" x14ac:dyDescent="0.25">
      <c r="A48" s="375">
        <v>44228</v>
      </c>
      <c r="B48" s="376">
        <v>58128</v>
      </c>
      <c r="C48" s="377" t="s">
        <v>630</v>
      </c>
      <c r="D48" s="378"/>
      <c r="E48" s="380">
        <v>39490.9</v>
      </c>
      <c r="F48" s="289">
        <f t="shared" si="0"/>
        <v>158336954.60999995</v>
      </c>
      <c r="G48" s="381"/>
      <c r="H48" s="381"/>
      <c r="I48" s="381"/>
      <c r="J48" s="381"/>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81"/>
      <c r="AZ48" s="381"/>
      <c r="BA48" s="381"/>
      <c r="BB48" s="381"/>
      <c r="BC48" s="381"/>
      <c r="BD48" s="381"/>
      <c r="BE48" s="381"/>
      <c r="BF48" s="381"/>
      <c r="BG48" s="381"/>
      <c r="BH48" s="381"/>
      <c r="BI48" s="381"/>
      <c r="BJ48" s="381"/>
      <c r="BK48" s="381"/>
      <c r="BL48" s="381"/>
      <c r="BM48" s="381"/>
      <c r="BN48" s="381"/>
      <c r="BO48" s="381"/>
      <c r="BP48" s="381"/>
      <c r="BQ48" s="381"/>
      <c r="BR48" s="381"/>
      <c r="BS48" s="381"/>
      <c r="BT48" s="381"/>
      <c r="BU48" s="381"/>
      <c r="BV48" s="381"/>
      <c r="BW48" s="381"/>
      <c r="BX48" s="381"/>
      <c r="BY48" s="381"/>
      <c r="BZ48" s="381"/>
      <c r="CA48" s="381"/>
      <c r="CB48" s="381"/>
      <c r="CC48" s="381"/>
      <c r="CD48" s="381"/>
      <c r="CE48" s="381"/>
      <c r="CF48" s="381"/>
      <c r="CG48" s="381"/>
      <c r="CH48" s="381"/>
      <c r="CI48" s="381"/>
      <c r="CJ48" s="381"/>
      <c r="CK48" s="381"/>
      <c r="CL48" s="381"/>
      <c r="CM48" s="381"/>
      <c r="CN48" s="381"/>
      <c r="CO48" s="381"/>
      <c r="CP48" s="381"/>
      <c r="CQ48" s="381"/>
      <c r="CR48" s="381"/>
      <c r="CS48" s="381"/>
      <c r="CT48" s="381"/>
      <c r="CU48" s="381"/>
      <c r="CV48" s="381"/>
      <c r="CW48" s="381"/>
      <c r="CX48" s="381"/>
      <c r="CY48" s="381"/>
      <c r="CZ48" s="381"/>
      <c r="DA48" s="381"/>
      <c r="DB48" s="381"/>
      <c r="DC48" s="381"/>
      <c r="DD48" s="381"/>
      <c r="DE48" s="381"/>
      <c r="DF48" s="381"/>
      <c r="DG48" s="381"/>
      <c r="DH48" s="381"/>
      <c r="DI48" s="381"/>
      <c r="DJ48" s="381"/>
      <c r="DK48" s="381"/>
      <c r="DL48" s="381"/>
      <c r="DM48" s="381"/>
      <c r="DN48" s="381"/>
      <c r="DO48" s="381"/>
      <c r="DP48" s="381"/>
      <c r="DQ48" s="381"/>
      <c r="DR48" s="381"/>
      <c r="DS48" s="381"/>
      <c r="DT48" s="381"/>
      <c r="DU48" s="381"/>
      <c r="DV48" s="381"/>
      <c r="DW48" s="381"/>
      <c r="DX48" s="381"/>
      <c r="DY48" s="381"/>
      <c r="DZ48" s="381"/>
      <c r="EA48" s="381"/>
      <c r="EB48" s="381"/>
      <c r="EC48" s="381"/>
      <c r="ED48" s="381"/>
      <c r="EE48" s="381"/>
      <c r="EF48" s="381"/>
      <c r="EG48" s="381"/>
      <c r="EH48" s="381"/>
      <c r="EI48" s="381"/>
      <c r="EJ48" s="381"/>
      <c r="EK48" s="381"/>
      <c r="EL48" s="381"/>
      <c r="EM48" s="381"/>
    </row>
    <row r="49" spans="1:143" s="382" customFormat="1" ht="33" customHeight="1" x14ac:dyDescent="0.25">
      <c r="A49" s="375">
        <v>44228</v>
      </c>
      <c r="B49" s="376">
        <v>58129</v>
      </c>
      <c r="C49" s="377" t="s">
        <v>631</v>
      </c>
      <c r="D49" s="378"/>
      <c r="E49" s="380">
        <v>43956.06</v>
      </c>
      <c r="F49" s="289">
        <f t="shared" si="0"/>
        <v>158292998.54999995</v>
      </c>
      <c r="G49" s="381"/>
      <c r="H49" s="381"/>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M49" s="381"/>
      <c r="AN49" s="381"/>
      <c r="AO49" s="381"/>
      <c r="AP49" s="381"/>
      <c r="AQ49" s="381"/>
      <c r="AR49" s="381"/>
      <c r="AS49" s="381"/>
      <c r="AT49" s="381"/>
      <c r="AU49" s="381"/>
      <c r="AV49" s="381"/>
      <c r="AW49" s="381"/>
      <c r="AX49" s="381"/>
      <c r="AY49" s="381"/>
      <c r="AZ49" s="381"/>
      <c r="BA49" s="381"/>
      <c r="BB49" s="381"/>
      <c r="BC49" s="381"/>
      <c r="BD49" s="381"/>
      <c r="BE49" s="381"/>
      <c r="BF49" s="381"/>
      <c r="BG49" s="381"/>
      <c r="BH49" s="381"/>
      <c r="BI49" s="381"/>
      <c r="BJ49" s="381"/>
      <c r="BK49" s="381"/>
      <c r="BL49" s="381"/>
      <c r="BM49" s="381"/>
      <c r="BN49" s="381"/>
      <c r="BO49" s="381"/>
      <c r="BP49" s="381"/>
      <c r="BQ49" s="381"/>
      <c r="BR49" s="381"/>
      <c r="BS49" s="381"/>
      <c r="BT49" s="381"/>
      <c r="BU49" s="381"/>
      <c r="BV49" s="381"/>
      <c r="BW49" s="381"/>
      <c r="BX49" s="381"/>
      <c r="BY49" s="381"/>
      <c r="BZ49" s="381"/>
      <c r="CA49" s="381"/>
      <c r="CB49" s="381"/>
      <c r="CC49" s="381"/>
      <c r="CD49" s="381"/>
      <c r="CE49" s="381"/>
      <c r="CF49" s="381"/>
      <c r="CG49" s="381"/>
      <c r="CH49" s="381"/>
      <c r="CI49" s="381"/>
      <c r="CJ49" s="381"/>
      <c r="CK49" s="381"/>
      <c r="CL49" s="381"/>
      <c r="CM49" s="381"/>
      <c r="CN49" s="381"/>
      <c r="CO49" s="381"/>
      <c r="CP49" s="381"/>
      <c r="CQ49" s="381"/>
      <c r="CR49" s="381"/>
      <c r="CS49" s="381"/>
      <c r="CT49" s="381"/>
      <c r="CU49" s="381"/>
      <c r="CV49" s="381"/>
      <c r="CW49" s="381"/>
      <c r="CX49" s="381"/>
      <c r="CY49" s="381"/>
      <c r="CZ49" s="381"/>
      <c r="DA49" s="381"/>
      <c r="DB49" s="381"/>
      <c r="DC49" s="381"/>
      <c r="DD49" s="381"/>
      <c r="DE49" s="381"/>
      <c r="DF49" s="381"/>
      <c r="DG49" s="381"/>
      <c r="DH49" s="381"/>
      <c r="DI49" s="381"/>
      <c r="DJ49" s="381"/>
      <c r="DK49" s="381"/>
      <c r="DL49" s="381"/>
      <c r="DM49" s="381"/>
      <c r="DN49" s="381"/>
      <c r="DO49" s="381"/>
      <c r="DP49" s="381"/>
      <c r="DQ49" s="381"/>
      <c r="DR49" s="381"/>
      <c r="DS49" s="381"/>
      <c r="DT49" s="381"/>
      <c r="DU49" s="381"/>
      <c r="DV49" s="381"/>
      <c r="DW49" s="381"/>
      <c r="DX49" s="381"/>
      <c r="DY49" s="381"/>
      <c r="DZ49" s="381"/>
      <c r="EA49" s="381"/>
      <c r="EB49" s="381"/>
      <c r="EC49" s="381"/>
      <c r="ED49" s="381"/>
      <c r="EE49" s="381"/>
      <c r="EF49" s="381"/>
      <c r="EG49" s="381"/>
      <c r="EH49" s="381"/>
      <c r="EI49" s="381"/>
      <c r="EJ49" s="381"/>
      <c r="EK49" s="381"/>
      <c r="EL49" s="381"/>
      <c r="EM49" s="381"/>
    </row>
    <row r="50" spans="1:143" s="382" customFormat="1" ht="36" customHeight="1" x14ac:dyDescent="0.25">
      <c r="A50" s="375">
        <v>44228</v>
      </c>
      <c r="B50" s="376">
        <v>58130</v>
      </c>
      <c r="C50" s="377" t="s">
        <v>632</v>
      </c>
      <c r="D50" s="378"/>
      <c r="E50" s="380">
        <v>10360</v>
      </c>
      <c r="F50" s="289">
        <f t="shared" si="0"/>
        <v>158282638.54999995</v>
      </c>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381"/>
      <c r="BN50" s="381"/>
      <c r="BO50" s="381"/>
      <c r="BP50" s="381"/>
      <c r="BQ50" s="381"/>
      <c r="BR50" s="381"/>
      <c r="BS50" s="381"/>
      <c r="BT50" s="381"/>
      <c r="BU50" s="381"/>
      <c r="BV50" s="381"/>
      <c r="BW50" s="381"/>
      <c r="BX50" s="381"/>
      <c r="BY50" s="381"/>
      <c r="BZ50" s="381"/>
      <c r="CA50" s="381"/>
      <c r="CB50" s="381"/>
      <c r="CC50" s="381"/>
      <c r="CD50" s="381"/>
      <c r="CE50" s="381"/>
      <c r="CF50" s="381"/>
      <c r="CG50" s="381"/>
      <c r="CH50" s="381"/>
      <c r="CI50" s="381"/>
      <c r="CJ50" s="381"/>
      <c r="CK50" s="381"/>
      <c r="CL50" s="381"/>
      <c r="CM50" s="381"/>
      <c r="CN50" s="381"/>
      <c r="CO50" s="381"/>
      <c r="CP50" s="381"/>
      <c r="CQ50" s="381"/>
      <c r="CR50" s="381"/>
      <c r="CS50" s="381"/>
      <c r="CT50" s="381"/>
      <c r="CU50" s="381"/>
      <c r="CV50" s="381"/>
      <c r="CW50" s="381"/>
      <c r="CX50" s="381"/>
      <c r="CY50" s="381"/>
      <c r="CZ50" s="381"/>
      <c r="DA50" s="381"/>
      <c r="DB50" s="381"/>
      <c r="DC50" s="381"/>
      <c r="DD50" s="381"/>
      <c r="DE50" s="381"/>
      <c r="DF50" s="381"/>
      <c r="DG50" s="381"/>
      <c r="DH50" s="381"/>
      <c r="DI50" s="381"/>
      <c r="DJ50" s="381"/>
      <c r="DK50" s="381"/>
      <c r="DL50" s="381"/>
      <c r="DM50" s="381"/>
      <c r="DN50" s="381"/>
      <c r="DO50" s="381"/>
      <c r="DP50" s="381"/>
      <c r="DQ50" s="381"/>
      <c r="DR50" s="381"/>
      <c r="DS50" s="381"/>
      <c r="DT50" s="381"/>
      <c r="DU50" s="381"/>
      <c r="DV50" s="381"/>
      <c r="DW50" s="381"/>
      <c r="DX50" s="381"/>
      <c r="DY50" s="381"/>
      <c r="DZ50" s="381"/>
      <c r="EA50" s="381"/>
      <c r="EB50" s="381"/>
      <c r="EC50" s="381"/>
      <c r="ED50" s="381"/>
      <c r="EE50" s="381"/>
      <c r="EF50" s="381"/>
      <c r="EG50" s="381"/>
      <c r="EH50" s="381"/>
      <c r="EI50" s="381"/>
      <c r="EJ50" s="381"/>
      <c r="EK50" s="381"/>
      <c r="EL50" s="381"/>
      <c r="EM50" s="381"/>
    </row>
    <row r="51" spans="1:143" s="382" customFormat="1" ht="39.75" customHeight="1" x14ac:dyDescent="0.25">
      <c r="A51" s="375">
        <v>44228</v>
      </c>
      <c r="B51" s="376">
        <v>58131</v>
      </c>
      <c r="C51" s="377" t="s">
        <v>636</v>
      </c>
      <c r="D51" s="378"/>
      <c r="E51" s="380">
        <v>93677.9</v>
      </c>
      <c r="F51" s="289">
        <f t="shared" si="0"/>
        <v>158188960.64999995</v>
      </c>
      <c r="G51" s="381"/>
      <c r="H51" s="381"/>
      <c r="I51" s="381"/>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381"/>
      <c r="AL51" s="381"/>
      <c r="AM51" s="381"/>
      <c r="AN51" s="381"/>
      <c r="AO51" s="381"/>
      <c r="AP51" s="381"/>
      <c r="AQ51" s="381"/>
      <c r="AR51" s="381"/>
      <c r="AS51" s="381"/>
      <c r="AT51" s="381"/>
      <c r="AU51" s="381"/>
      <c r="AV51" s="381"/>
      <c r="AW51" s="381"/>
      <c r="AX51" s="381"/>
      <c r="AY51" s="381"/>
      <c r="AZ51" s="381"/>
      <c r="BA51" s="381"/>
      <c r="BB51" s="381"/>
      <c r="BC51" s="381"/>
      <c r="BD51" s="381"/>
      <c r="BE51" s="381"/>
      <c r="BF51" s="381"/>
      <c r="BG51" s="381"/>
      <c r="BH51" s="381"/>
      <c r="BI51" s="381"/>
      <c r="BJ51" s="381"/>
      <c r="BK51" s="381"/>
      <c r="BL51" s="381"/>
      <c r="BM51" s="381"/>
      <c r="BN51" s="381"/>
      <c r="BO51" s="381"/>
      <c r="BP51" s="381"/>
      <c r="BQ51" s="381"/>
      <c r="BR51" s="381"/>
      <c r="BS51" s="381"/>
      <c r="BT51" s="381"/>
      <c r="BU51" s="381"/>
      <c r="BV51" s="381"/>
      <c r="BW51" s="381"/>
      <c r="BX51" s="381"/>
      <c r="BY51" s="381"/>
      <c r="BZ51" s="381"/>
      <c r="CA51" s="381"/>
      <c r="CB51" s="381"/>
      <c r="CC51" s="381"/>
      <c r="CD51" s="381"/>
      <c r="CE51" s="381"/>
      <c r="CF51" s="381"/>
      <c r="CG51" s="381"/>
      <c r="CH51" s="381"/>
      <c r="CI51" s="381"/>
      <c r="CJ51" s="381"/>
      <c r="CK51" s="381"/>
      <c r="CL51" s="381"/>
      <c r="CM51" s="381"/>
      <c r="CN51" s="381"/>
      <c r="CO51" s="381"/>
      <c r="CP51" s="381"/>
      <c r="CQ51" s="381"/>
      <c r="CR51" s="381"/>
      <c r="CS51" s="381"/>
      <c r="CT51" s="381"/>
      <c r="CU51" s="381"/>
      <c r="CV51" s="381"/>
      <c r="CW51" s="381"/>
      <c r="CX51" s="381"/>
      <c r="CY51" s="381"/>
      <c r="CZ51" s="381"/>
      <c r="DA51" s="381"/>
      <c r="DB51" s="381"/>
      <c r="DC51" s="381"/>
      <c r="DD51" s="381"/>
      <c r="DE51" s="381"/>
      <c r="DF51" s="381"/>
      <c r="DG51" s="381"/>
      <c r="DH51" s="381"/>
      <c r="DI51" s="381"/>
      <c r="DJ51" s="381"/>
      <c r="DK51" s="381"/>
      <c r="DL51" s="381"/>
      <c r="DM51" s="381"/>
      <c r="DN51" s="381"/>
      <c r="DO51" s="381"/>
      <c r="DP51" s="381"/>
      <c r="DQ51" s="381"/>
      <c r="DR51" s="381"/>
      <c r="DS51" s="381"/>
      <c r="DT51" s="381"/>
      <c r="DU51" s="381"/>
      <c r="DV51" s="381"/>
      <c r="DW51" s="381"/>
      <c r="DX51" s="381"/>
      <c r="DY51" s="381"/>
      <c r="DZ51" s="381"/>
      <c r="EA51" s="381"/>
      <c r="EB51" s="381"/>
      <c r="EC51" s="381"/>
      <c r="ED51" s="381"/>
      <c r="EE51" s="381"/>
      <c r="EF51" s="381"/>
      <c r="EG51" s="381"/>
      <c r="EH51" s="381"/>
      <c r="EI51" s="381"/>
      <c r="EJ51" s="381"/>
      <c r="EK51" s="381"/>
      <c r="EL51" s="381"/>
      <c r="EM51" s="381"/>
    </row>
    <row r="52" spans="1:143" s="382" customFormat="1" ht="39" customHeight="1" x14ac:dyDescent="0.25">
      <c r="A52" s="375">
        <v>44228</v>
      </c>
      <c r="B52" s="376">
        <v>58132</v>
      </c>
      <c r="C52" s="377" t="s">
        <v>633</v>
      </c>
      <c r="D52" s="378"/>
      <c r="E52" s="380">
        <v>155745.26999999999</v>
      </c>
      <c r="F52" s="289">
        <f t="shared" si="0"/>
        <v>158033215.37999994</v>
      </c>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1"/>
      <c r="BB52" s="381"/>
      <c r="BC52" s="381"/>
      <c r="BD52" s="381"/>
      <c r="BE52" s="381"/>
      <c r="BF52" s="381"/>
      <c r="BG52" s="381"/>
      <c r="BH52" s="381"/>
      <c r="BI52" s="381"/>
      <c r="BJ52" s="381"/>
      <c r="BK52" s="381"/>
      <c r="BL52" s="381"/>
      <c r="BM52" s="381"/>
      <c r="BN52" s="381"/>
      <c r="BO52" s="381"/>
      <c r="BP52" s="381"/>
      <c r="BQ52" s="381"/>
      <c r="BR52" s="381"/>
      <c r="BS52" s="381"/>
      <c r="BT52" s="381"/>
      <c r="BU52" s="381"/>
      <c r="BV52" s="381"/>
      <c r="BW52" s="381"/>
      <c r="BX52" s="381"/>
      <c r="BY52" s="381"/>
      <c r="BZ52" s="381"/>
      <c r="CA52" s="381"/>
      <c r="CB52" s="381"/>
      <c r="CC52" s="381"/>
      <c r="CD52" s="381"/>
      <c r="CE52" s="381"/>
      <c r="CF52" s="381"/>
      <c r="CG52" s="381"/>
      <c r="CH52" s="381"/>
      <c r="CI52" s="381"/>
      <c r="CJ52" s="381"/>
      <c r="CK52" s="381"/>
      <c r="CL52" s="381"/>
      <c r="CM52" s="381"/>
      <c r="CN52" s="381"/>
      <c r="CO52" s="381"/>
      <c r="CP52" s="381"/>
      <c r="CQ52" s="381"/>
      <c r="CR52" s="381"/>
      <c r="CS52" s="381"/>
      <c r="CT52" s="381"/>
      <c r="CU52" s="381"/>
      <c r="CV52" s="381"/>
      <c r="CW52" s="381"/>
      <c r="CX52" s="381"/>
      <c r="CY52" s="381"/>
      <c r="CZ52" s="381"/>
      <c r="DA52" s="381"/>
      <c r="DB52" s="381"/>
      <c r="DC52" s="381"/>
      <c r="DD52" s="381"/>
      <c r="DE52" s="381"/>
      <c r="DF52" s="381"/>
      <c r="DG52" s="381"/>
      <c r="DH52" s="381"/>
      <c r="DI52" s="381"/>
      <c r="DJ52" s="381"/>
      <c r="DK52" s="381"/>
      <c r="DL52" s="381"/>
      <c r="DM52" s="381"/>
      <c r="DN52" s="381"/>
      <c r="DO52" s="381"/>
      <c r="DP52" s="381"/>
      <c r="DQ52" s="381"/>
      <c r="DR52" s="381"/>
      <c r="DS52" s="381"/>
      <c r="DT52" s="381"/>
      <c r="DU52" s="381"/>
      <c r="DV52" s="381"/>
      <c r="DW52" s="381"/>
      <c r="DX52" s="381"/>
      <c r="DY52" s="381"/>
      <c r="DZ52" s="381"/>
      <c r="EA52" s="381"/>
      <c r="EB52" s="381"/>
      <c r="EC52" s="381"/>
      <c r="ED52" s="381"/>
      <c r="EE52" s="381"/>
      <c r="EF52" s="381"/>
      <c r="EG52" s="381"/>
      <c r="EH52" s="381"/>
      <c r="EI52" s="381"/>
      <c r="EJ52" s="381"/>
      <c r="EK52" s="381"/>
      <c r="EL52" s="381"/>
      <c r="EM52" s="381"/>
    </row>
    <row r="53" spans="1:143" s="382" customFormat="1" ht="44.25" customHeight="1" x14ac:dyDescent="0.25">
      <c r="A53" s="375">
        <v>44228</v>
      </c>
      <c r="B53" s="376">
        <v>58133</v>
      </c>
      <c r="C53" s="377" t="s">
        <v>634</v>
      </c>
      <c r="D53" s="384"/>
      <c r="E53" s="380">
        <v>185380.71</v>
      </c>
      <c r="F53" s="289">
        <f t="shared" si="0"/>
        <v>157847834.66999993</v>
      </c>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381"/>
      <c r="AL53" s="381"/>
      <c r="AM53" s="381"/>
      <c r="AN53" s="381"/>
      <c r="AO53" s="381"/>
      <c r="AP53" s="381"/>
      <c r="AQ53" s="381"/>
      <c r="AR53" s="381"/>
      <c r="AS53" s="381"/>
      <c r="AT53" s="381"/>
      <c r="AU53" s="381"/>
      <c r="AV53" s="381"/>
      <c r="AW53" s="381"/>
      <c r="AX53" s="381"/>
      <c r="AY53" s="381"/>
      <c r="AZ53" s="381"/>
      <c r="BA53" s="381"/>
      <c r="BB53" s="381"/>
      <c r="BC53" s="381"/>
      <c r="BD53" s="381"/>
      <c r="BE53" s="381"/>
      <c r="BF53" s="381"/>
      <c r="BG53" s="381"/>
      <c r="BH53" s="381"/>
      <c r="BI53" s="381"/>
      <c r="BJ53" s="381"/>
      <c r="BK53" s="381"/>
      <c r="BL53" s="381"/>
      <c r="BM53" s="381"/>
      <c r="BN53" s="381"/>
      <c r="BO53" s="381"/>
      <c r="BP53" s="381"/>
      <c r="BQ53" s="381"/>
      <c r="BR53" s="381"/>
      <c r="BS53" s="381"/>
      <c r="BT53" s="381"/>
      <c r="BU53" s="381"/>
      <c r="BV53" s="381"/>
      <c r="BW53" s="381"/>
      <c r="BX53" s="381"/>
      <c r="BY53" s="381"/>
      <c r="BZ53" s="381"/>
      <c r="CA53" s="381"/>
      <c r="CB53" s="381"/>
      <c r="CC53" s="381"/>
      <c r="CD53" s="381"/>
      <c r="CE53" s="381"/>
      <c r="CF53" s="381"/>
      <c r="CG53" s="381"/>
      <c r="CH53" s="381"/>
      <c r="CI53" s="381"/>
      <c r="CJ53" s="381"/>
      <c r="CK53" s="381"/>
      <c r="CL53" s="381"/>
      <c r="CM53" s="381"/>
      <c r="CN53" s="381"/>
      <c r="CO53" s="381"/>
      <c r="CP53" s="381"/>
      <c r="CQ53" s="381"/>
      <c r="CR53" s="381"/>
      <c r="CS53" s="381"/>
      <c r="CT53" s="381"/>
      <c r="CU53" s="381"/>
      <c r="CV53" s="381"/>
      <c r="CW53" s="381"/>
      <c r="CX53" s="381"/>
      <c r="CY53" s="381"/>
      <c r="CZ53" s="381"/>
      <c r="DA53" s="381"/>
      <c r="DB53" s="381"/>
      <c r="DC53" s="381"/>
      <c r="DD53" s="381"/>
      <c r="DE53" s="381"/>
      <c r="DF53" s="381"/>
      <c r="DG53" s="381"/>
      <c r="DH53" s="381"/>
      <c r="DI53" s="381"/>
      <c r="DJ53" s="381"/>
      <c r="DK53" s="381"/>
      <c r="DL53" s="381"/>
      <c r="DM53" s="381"/>
      <c r="DN53" s="381"/>
      <c r="DO53" s="381"/>
      <c r="DP53" s="381"/>
      <c r="DQ53" s="381"/>
      <c r="DR53" s="381"/>
      <c r="DS53" s="381"/>
      <c r="DT53" s="381"/>
      <c r="DU53" s="381"/>
      <c r="DV53" s="381"/>
      <c r="DW53" s="381"/>
      <c r="DX53" s="381"/>
      <c r="DY53" s="381"/>
      <c r="DZ53" s="381"/>
      <c r="EA53" s="381"/>
      <c r="EB53" s="381"/>
      <c r="EC53" s="381"/>
      <c r="ED53" s="381"/>
      <c r="EE53" s="381"/>
      <c r="EF53" s="381"/>
      <c r="EG53" s="381"/>
      <c r="EH53" s="381"/>
      <c r="EI53" s="381"/>
      <c r="EJ53" s="381"/>
      <c r="EK53" s="381"/>
      <c r="EL53" s="381"/>
      <c r="EM53" s="381"/>
    </row>
    <row r="54" spans="1:143" s="382" customFormat="1" ht="46.5" customHeight="1" x14ac:dyDescent="0.25">
      <c r="A54" s="375">
        <v>44228</v>
      </c>
      <c r="B54" s="376">
        <v>58134</v>
      </c>
      <c r="C54" s="377" t="s">
        <v>637</v>
      </c>
      <c r="D54" s="378"/>
      <c r="E54" s="380">
        <v>9966.6</v>
      </c>
      <c r="F54" s="289">
        <f t="shared" si="0"/>
        <v>157837868.06999993</v>
      </c>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381"/>
      <c r="AL54" s="381"/>
      <c r="AM54" s="381"/>
      <c r="AN54" s="381"/>
      <c r="AO54" s="381"/>
      <c r="AP54" s="381"/>
      <c r="AQ54" s="381"/>
      <c r="AR54" s="381"/>
      <c r="AS54" s="381"/>
      <c r="AT54" s="381"/>
      <c r="AU54" s="381"/>
      <c r="AV54" s="381"/>
      <c r="AW54" s="381"/>
      <c r="AX54" s="381"/>
      <c r="AY54" s="381"/>
      <c r="AZ54" s="381"/>
      <c r="BA54" s="381"/>
      <c r="BB54" s="381"/>
      <c r="BC54" s="381"/>
      <c r="BD54" s="381"/>
      <c r="BE54" s="381"/>
      <c r="BF54" s="381"/>
      <c r="BG54" s="381"/>
      <c r="BH54" s="381"/>
      <c r="BI54" s="381"/>
      <c r="BJ54" s="381"/>
      <c r="BK54" s="381"/>
      <c r="BL54" s="381"/>
      <c r="BM54" s="381"/>
      <c r="BN54" s="381"/>
      <c r="BO54" s="381"/>
      <c r="BP54" s="381"/>
      <c r="BQ54" s="381"/>
      <c r="BR54" s="381"/>
      <c r="BS54" s="381"/>
      <c r="BT54" s="381"/>
      <c r="BU54" s="381"/>
      <c r="BV54" s="381"/>
      <c r="BW54" s="381"/>
      <c r="BX54" s="381"/>
      <c r="BY54" s="381"/>
      <c r="BZ54" s="381"/>
      <c r="CA54" s="381"/>
      <c r="CB54" s="381"/>
      <c r="CC54" s="381"/>
      <c r="CD54" s="381"/>
      <c r="CE54" s="381"/>
      <c r="CF54" s="381"/>
      <c r="CG54" s="381"/>
      <c r="CH54" s="381"/>
      <c r="CI54" s="381"/>
      <c r="CJ54" s="381"/>
      <c r="CK54" s="381"/>
      <c r="CL54" s="381"/>
      <c r="CM54" s="381"/>
      <c r="CN54" s="381"/>
      <c r="CO54" s="381"/>
      <c r="CP54" s="381"/>
      <c r="CQ54" s="381"/>
      <c r="CR54" s="381"/>
      <c r="CS54" s="381"/>
      <c r="CT54" s="381"/>
      <c r="CU54" s="381"/>
      <c r="CV54" s="381"/>
      <c r="CW54" s="381"/>
      <c r="CX54" s="381"/>
      <c r="CY54" s="381"/>
      <c r="CZ54" s="381"/>
      <c r="DA54" s="381"/>
      <c r="DB54" s="381"/>
      <c r="DC54" s="381"/>
      <c r="DD54" s="381"/>
      <c r="DE54" s="381"/>
      <c r="DF54" s="381"/>
      <c r="DG54" s="381"/>
      <c r="DH54" s="381"/>
      <c r="DI54" s="381"/>
      <c r="DJ54" s="381"/>
      <c r="DK54" s="381"/>
      <c r="DL54" s="381"/>
      <c r="DM54" s="381"/>
      <c r="DN54" s="381"/>
      <c r="DO54" s="381"/>
      <c r="DP54" s="381"/>
      <c r="DQ54" s="381"/>
      <c r="DR54" s="381"/>
      <c r="DS54" s="381"/>
      <c r="DT54" s="381"/>
      <c r="DU54" s="381"/>
      <c r="DV54" s="381"/>
      <c r="DW54" s="381"/>
      <c r="DX54" s="381"/>
      <c r="DY54" s="381"/>
      <c r="DZ54" s="381"/>
      <c r="EA54" s="381"/>
      <c r="EB54" s="381"/>
      <c r="EC54" s="381"/>
      <c r="ED54" s="381"/>
      <c r="EE54" s="381"/>
      <c r="EF54" s="381"/>
      <c r="EG54" s="381"/>
      <c r="EH54" s="381"/>
      <c r="EI54" s="381"/>
      <c r="EJ54" s="381"/>
      <c r="EK54" s="381"/>
      <c r="EL54" s="381"/>
      <c r="EM54" s="381"/>
    </row>
    <row r="55" spans="1:143" s="382" customFormat="1" ht="41.25" customHeight="1" x14ac:dyDescent="0.25">
      <c r="A55" s="375">
        <v>44228</v>
      </c>
      <c r="B55" s="376">
        <v>58135</v>
      </c>
      <c r="C55" s="377" t="s">
        <v>638</v>
      </c>
      <c r="D55" s="384"/>
      <c r="E55" s="380">
        <v>190720.81</v>
      </c>
      <c r="F55" s="289">
        <f t="shared" si="0"/>
        <v>157647147.25999993</v>
      </c>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c r="AM55" s="381"/>
      <c r="AN55" s="381"/>
      <c r="AO55" s="381"/>
      <c r="AP55" s="381"/>
      <c r="AQ55" s="381"/>
      <c r="AR55" s="381"/>
      <c r="AS55" s="381"/>
      <c r="AT55" s="381"/>
      <c r="AU55" s="381"/>
      <c r="AV55" s="381"/>
      <c r="AW55" s="381"/>
      <c r="AX55" s="381"/>
      <c r="AY55" s="381"/>
      <c r="AZ55" s="381"/>
      <c r="BA55" s="381"/>
      <c r="BB55" s="381"/>
      <c r="BC55" s="381"/>
      <c r="BD55" s="381"/>
      <c r="BE55" s="381"/>
      <c r="BF55" s="381"/>
      <c r="BG55" s="381"/>
      <c r="BH55" s="381"/>
      <c r="BI55" s="381"/>
      <c r="BJ55" s="381"/>
      <c r="BK55" s="381"/>
      <c r="BL55" s="381"/>
      <c r="BM55" s="381"/>
      <c r="BN55" s="381"/>
      <c r="BO55" s="381"/>
      <c r="BP55" s="381"/>
      <c r="BQ55" s="381"/>
      <c r="BR55" s="381"/>
      <c r="BS55" s="381"/>
      <c r="BT55" s="381"/>
      <c r="BU55" s="381"/>
      <c r="BV55" s="381"/>
      <c r="BW55" s="381"/>
      <c r="BX55" s="381"/>
      <c r="BY55" s="381"/>
      <c r="BZ55" s="381"/>
      <c r="CA55" s="381"/>
      <c r="CB55" s="381"/>
      <c r="CC55" s="381"/>
      <c r="CD55" s="381"/>
      <c r="CE55" s="381"/>
      <c r="CF55" s="381"/>
      <c r="CG55" s="381"/>
      <c r="CH55" s="381"/>
      <c r="CI55" s="381"/>
      <c r="CJ55" s="381"/>
      <c r="CK55" s="381"/>
      <c r="CL55" s="381"/>
      <c r="CM55" s="381"/>
      <c r="CN55" s="381"/>
      <c r="CO55" s="381"/>
      <c r="CP55" s="381"/>
      <c r="CQ55" s="381"/>
      <c r="CR55" s="381"/>
      <c r="CS55" s="381"/>
      <c r="CT55" s="381"/>
      <c r="CU55" s="381"/>
      <c r="CV55" s="381"/>
      <c r="CW55" s="381"/>
      <c r="CX55" s="381"/>
      <c r="CY55" s="381"/>
      <c r="CZ55" s="381"/>
      <c r="DA55" s="381"/>
      <c r="DB55" s="381"/>
      <c r="DC55" s="381"/>
      <c r="DD55" s="381"/>
      <c r="DE55" s="381"/>
      <c r="DF55" s="381"/>
      <c r="DG55" s="381"/>
      <c r="DH55" s="381"/>
      <c r="DI55" s="381"/>
      <c r="DJ55" s="381"/>
      <c r="DK55" s="381"/>
      <c r="DL55" s="381"/>
      <c r="DM55" s="381"/>
      <c r="DN55" s="381"/>
      <c r="DO55" s="381"/>
      <c r="DP55" s="381"/>
      <c r="DQ55" s="381"/>
      <c r="DR55" s="381"/>
      <c r="DS55" s="381"/>
      <c r="DT55" s="381"/>
      <c r="DU55" s="381"/>
      <c r="DV55" s="381"/>
      <c r="DW55" s="381"/>
      <c r="DX55" s="381"/>
      <c r="DY55" s="381"/>
      <c r="DZ55" s="381"/>
      <c r="EA55" s="381"/>
      <c r="EB55" s="381"/>
      <c r="EC55" s="381"/>
      <c r="ED55" s="381"/>
      <c r="EE55" s="381"/>
      <c r="EF55" s="381"/>
      <c r="EG55" s="381"/>
      <c r="EH55" s="381"/>
      <c r="EI55" s="381"/>
      <c r="EJ55" s="381"/>
      <c r="EK55" s="381"/>
      <c r="EL55" s="381"/>
      <c r="EM55" s="381"/>
    </row>
    <row r="56" spans="1:143" s="382" customFormat="1" ht="44.25" customHeight="1" x14ac:dyDescent="0.25">
      <c r="A56" s="375">
        <v>44228</v>
      </c>
      <c r="B56" s="376">
        <v>58136</v>
      </c>
      <c r="C56" s="377" t="s">
        <v>639</v>
      </c>
      <c r="D56" s="378"/>
      <c r="E56" s="380">
        <v>138796.95000000001</v>
      </c>
      <c r="F56" s="289">
        <f t="shared" si="0"/>
        <v>157508350.30999994</v>
      </c>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381"/>
      <c r="AL56" s="381"/>
      <c r="AM56" s="381"/>
      <c r="AN56" s="381"/>
      <c r="AO56" s="381"/>
      <c r="AP56" s="381"/>
      <c r="AQ56" s="381"/>
      <c r="AR56" s="381"/>
      <c r="AS56" s="381"/>
      <c r="AT56" s="381"/>
      <c r="AU56" s="381"/>
      <c r="AV56" s="381"/>
      <c r="AW56" s="381"/>
      <c r="AX56" s="381"/>
      <c r="AY56" s="381"/>
      <c r="AZ56" s="381"/>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c r="BW56" s="381"/>
      <c r="BX56" s="381"/>
      <c r="BY56" s="381"/>
      <c r="BZ56" s="381"/>
      <c r="CA56" s="381"/>
      <c r="CB56" s="381"/>
      <c r="CC56" s="381"/>
      <c r="CD56" s="381"/>
      <c r="CE56" s="381"/>
      <c r="CF56" s="381"/>
      <c r="CG56" s="381"/>
      <c r="CH56" s="381"/>
      <c r="CI56" s="381"/>
      <c r="CJ56" s="381"/>
      <c r="CK56" s="381"/>
      <c r="CL56" s="381"/>
      <c r="CM56" s="381"/>
      <c r="CN56" s="381"/>
      <c r="CO56" s="381"/>
      <c r="CP56" s="381"/>
      <c r="CQ56" s="381"/>
      <c r="CR56" s="381"/>
      <c r="CS56" s="381"/>
      <c r="CT56" s="381"/>
      <c r="CU56" s="381"/>
      <c r="CV56" s="381"/>
      <c r="CW56" s="381"/>
      <c r="CX56" s="381"/>
      <c r="CY56" s="381"/>
      <c r="CZ56" s="381"/>
      <c r="DA56" s="381"/>
      <c r="DB56" s="381"/>
      <c r="DC56" s="381"/>
      <c r="DD56" s="381"/>
      <c r="DE56" s="381"/>
      <c r="DF56" s="381"/>
      <c r="DG56" s="381"/>
      <c r="DH56" s="381"/>
      <c r="DI56" s="381"/>
      <c r="DJ56" s="381"/>
      <c r="DK56" s="381"/>
      <c r="DL56" s="381"/>
      <c r="DM56" s="381"/>
      <c r="DN56" s="381"/>
      <c r="DO56" s="381"/>
      <c r="DP56" s="381"/>
      <c r="DQ56" s="381"/>
      <c r="DR56" s="381"/>
      <c r="DS56" s="381"/>
      <c r="DT56" s="381"/>
      <c r="DU56" s="381"/>
      <c r="DV56" s="381"/>
      <c r="DW56" s="381"/>
      <c r="DX56" s="381"/>
      <c r="DY56" s="381"/>
      <c r="DZ56" s="381"/>
      <c r="EA56" s="381"/>
      <c r="EB56" s="381"/>
      <c r="EC56" s="381"/>
      <c r="ED56" s="381"/>
      <c r="EE56" s="381"/>
      <c r="EF56" s="381"/>
      <c r="EG56" s="381"/>
      <c r="EH56" s="381"/>
      <c r="EI56" s="381"/>
      <c r="EJ56" s="381"/>
      <c r="EK56" s="381"/>
      <c r="EL56" s="381"/>
      <c r="EM56" s="381"/>
    </row>
    <row r="57" spans="1:143" s="382" customFormat="1" ht="31.5" customHeight="1" x14ac:dyDescent="0.25">
      <c r="A57" s="375">
        <v>44228</v>
      </c>
      <c r="B57" s="376">
        <v>58137</v>
      </c>
      <c r="C57" s="377" t="s">
        <v>640</v>
      </c>
      <c r="D57" s="378"/>
      <c r="E57" s="380">
        <v>161379.17000000001</v>
      </c>
      <c r="F57" s="289">
        <f t="shared" si="0"/>
        <v>157346971.13999996</v>
      </c>
      <c r="G57" s="381"/>
      <c r="H57" s="381"/>
      <c r="I57" s="381"/>
      <c r="J57" s="381"/>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381"/>
      <c r="AL57" s="381"/>
      <c r="AM57" s="381"/>
      <c r="AN57" s="381"/>
      <c r="AO57" s="381"/>
      <c r="AP57" s="381"/>
      <c r="AQ57" s="381"/>
      <c r="AR57" s="381"/>
      <c r="AS57" s="381"/>
      <c r="AT57" s="381"/>
      <c r="AU57" s="381"/>
      <c r="AV57" s="381"/>
      <c r="AW57" s="381"/>
      <c r="AX57" s="381"/>
      <c r="AY57" s="381"/>
      <c r="AZ57" s="381"/>
      <c r="BA57" s="381"/>
      <c r="BB57" s="381"/>
      <c r="BC57" s="381"/>
      <c r="BD57" s="381"/>
      <c r="BE57" s="381"/>
      <c r="BF57" s="381"/>
      <c r="BG57" s="381"/>
      <c r="BH57" s="381"/>
      <c r="BI57" s="381"/>
      <c r="BJ57" s="381"/>
      <c r="BK57" s="381"/>
      <c r="BL57" s="381"/>
      <c r="BM57" s="381"/>
      <c r="BN57" s="381"/>
      <c r="BO57" s="381"/>
      <c r="BP57" s="381"/>
      <c r="BQ57" s="381"/>
      <c r="BR57" s="381"/>
      <c r="BS57" s="381"/>
      <c r="BT57" s="381"/>
      <c r="BU57" s="381"/>
      <c r="BV57" s="381"/>
      <c r="BW57" s="381"/>
      <c r="BX57" s="381"/>
      <c r="BY57" s="381"/>
      <c r="BZ57" s="381"/>
      <c r="CA57" s="381"/>
      <c r="CB57" s="381"/>
      <c r="CC57" s="381"/>
      <c r="CD57" s="381"/>
      <c r="CE57" s="381"/>
      <c r="CF57" s="381"/>
      <c r="CG57" s="381"/>
      <c r="CH57" s="381"/>
      <c r="CI57" s="381"/>
      <c r="CJ57" s="381"/>
      <c r="CK57" s="381"/>
      <c r="CL57" s="381"/>
      <c r="CM57" s="381"/>
      <c r="CN57" s="381"/>
      <c r="CO57" s="381"/>
      <c r="CP57" s="381"/>
      <c r="CQ57" s="381"/>
      <c r="CR57" s="381"/>
      <c r="CS57" s="381"/>
      <c r="CT57" s="381"/>
      <c r="CU57" s="381"/>
      <c r="CV57" s="381"/>
      <c r="CW57" s="381"/>
      <c r="CX57" s="381"/>
      <c r="CY57" s="381"/>
      <c r="CZ57" s="381"/>
      <c r="DA57" s="381"/>
      <c r="DB57" s="381"/>
      <c r="DC57" s="381"/>
      <c r="DD57" s="381"/>
      <c r="DE57" s="381"/>
      <c r="DF57" s="381"/>
      <c r="DG57" s="381"/>
      <c r="DH57" s="381"/>
      <c r="DI57" s="381"/>
      <c r="DJ57" s="381"/>
      <c r="DK57" s="381"/>
      <c r="DL57" s="381"/>
      <c r="DM57" s="381"/>
      <c r="DN57" s="381"/>
      <c r="DO57" s="381"/>
      <c r="DP57" s="381"/>
      <c r="DQ57" s="381"/>
      <c r="DR57" s="381"/>
      <c r="DS57" s="381"/>
      <c r="DT57" s="381"/>
      <c r="DU57" s="381"/>
      <c r="DV57" s="381"/>
      <c r="DW57" s="381"/>
      <c r="DX57" s="381"/>
      <c r="DY57" s="381"/>
      <c r="DZ57" s="381"/>
      <c r="EA57" s="381"/>
      <c r="EB57" s="381"/>
      <c r="EC57" s="381"/>
      <c r="ED57" s="381"/>
      <c r="EE57" s="381"/>
      <c r="EF57" s="381"/>
      <c r="EG57" s="381"/>
      <c r="EH57" s="381"/>
      <c r="EI57" s="381"/>
      <c r="EJ57" s="381"/>
      <c r="EK57" s="381"/>
      <c r="EL57" s="381"/>
      <c r="EM57" s="381"/>
    </row>
    <row r="58" spans="1:143" s="382" customFormat="1" ht="40.5" customHeight="1" x14ac:dyDescent="0.25">
      <c r="A58" s="375">
        <v>44228</v>
      </c>
      <c r="B58" s="376">
        <v>58138</v>
      </c>
      <c r="C58" s="377" t="s">
        <v>641</v>
      </c>
      <c r="D58" s="378"/>
      <c r="E58" s="380">
        <v>97232.5</v>
      </c>
      <c r="F58" s="289">
        <f t="shared" si="0"/>
        <v>157249738.63999996</v>
      </c>
      <c r="G58" s="381"/>
      <c r="H58" s="381"/>
      <c r="I58" s="381"/>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381"/>
      <c r="AM58" s="381"/>
      <c r="AN58" s="381"/>
      <c r="AO58" s="381"/>
      <c r="AP58" s="381"/>
      <c r="AQ58" s="381"/>
      <c r="AR58" s="381"/>
      <c r="AS58" s="381"/>
      <c r="AT58" s="381"/>
      <c r="AU58" s="381"/>
      <c r="AV58" s="381"/>
      <c r="AW58" s="381"/>
      <c r="AX58" s="381"/>
      <c r="AY58" s="381"/>
      <c r="AZ58" s="381"/>
      <c r="BA58" s="381"/>
      <c r="BB58" s="381"/>
      <c r="BC58" s="381"/>
      <c r="BD58" s="381"/>
      <c r="BE58" s="381"/>
      <c r="BF58" s="381"/>
      <c r="BG58" s="381"/>
      <c r="BH58" s="381"/>
      <c r="BI58" s="381"/>
      <c r="BJ58" s="381"/>
      <c r="BK58" s="381"/>
      <c r="BL58" s="381"/>
      <c r="BM58" s="381"/>
      <c r="BN58" s="381"/>
      <c r="BO58" s="381"/>
      <c r="BP58" s="381"/>
      <c r="BQ58" s="381"/>
      <c r="BR58" s="381"/>
      <c r="BS58" s="381"/>
      <c r="BT58" s="381"/>
      <c r="BU58" s="381"/>
      <c r="BV58" s="381"/>
      <c r="BW58" s="381"/>
      <c r="BX58" s="381"/>
      <c r="BY58" s="381"/>
      <c r="BZ58" s="381"/>
      <c r="CA58" s="381"/>
      <c r="CB58" s="381"/>
      <c r="CC58" s="381"/>
      <c r="CD58" s="381"/>
      <c r="CE58" s="381"/>
      <c r="CF58" s="381"/>
      <c r="CG58" s="381"/>
      <c r="CH58" s="381"/>
      <c r="CI58" s="381"/>
      <c r="CJ58" s="381"/>
      <c r="CK58" s="381"/>
      <c r="CL58" s="381"/>
      <c r="CM58" s="381"/>
      <c r="CN58" s="381"/>
      <c r="CO58" s="381"/>
      <c r="CP58" s="381"/>
      <c r="CQ58" s="381"/>
      <c r="CR58" s="381"/>
      <c r="CS58" s="381"/>
      <c r="CT58" s="381"/>
      <c r="CU58" s="381"/>
      <c r="CV58" s="381"/>
      <c r="CW58" s="381"/>
      <c r="CX58" s="381"/>
      <c r="CY58" s="381"/>
      <c r="CZ58" s="381"/>
      <c r="DA58" s="381"/>
      <c r="DB58" s="381"/>
      <c r="DC58" s="381"/>
      <c r="DD58" s="381"/>
      <c r="DE58" s="381"/>
      <c r="DF58" s="381"/>
      <c r="DG58" s="381"/>
      <c r="DH58" s="381"/>
      <c r="DI58" s="381"/>
      <c r="DJ58" s="381"/>
      <c r="DK58" s="381"/>
      <c r="DL58" s="381"/>
      <c r="DM58" s="381"/>
      <c r="DN58" s="381"/>
      <c r="DO58" s="381"/>
      <c r="DP58" s="381"/>
      <c r="DQ58" s="381"/>
      <c r="DR58" s="381"/>
      <c r="DS58" s="381"/>
      <c r="DT58" s="381"/>
      <c r="DU58" s="381"/>
      <c r="DV58" s="381"/>
      <c r="DW58" s="381"/>
      <c r="DX58" s="381"/>
      <c r="DY58" s="381"/>
      <c r="DZ58" s="381"/>
      <c r="EA58" s="381"/>
      <c r="EB58" s="381"/>
      <c r="EC58" s="381"/>
      <c r="ED58" s="381"/>
      <c r="EE58" s="381"/>
      <c r="EF58" s="381"/>
      <c r="EG58" s="381"/>
      <c r="EH58" s="381"/>
      <c r="EI58" s="381"/>
      <c r="EJ58" s="381"/>
      <c r="EK58" s="381"/>
      <c r="EL58" s="381"/>
      <c r="EM58" s="381"/>
    </row>
    <row r="59" spans="1:143" s="382" customFormat="1" ht="40.5" customHeight="1" x14ac:dyDescent="0.25">
      <c r="A59" s="375">
        <v>44228</v>
      </c>
      <c r="B59" s="376">
        <v>58139</v>
      </c>
      <c r="C59" s="377" t="s">
        <v>642</v>
      </c>
      <c r="D59" s="385"/>
      <c r="E59" s="380">
        <v>131052.5</v>
      </c>
      <c r="F59" s="289">
        <f t="shared" si="0"/>
        <v>157118686.13999996</v>
      </c>
      <c r="G59" s="381"/>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381"/>
      <c r="AL59" s="381"/>
      <c r="AM59" s="381"/>
      <c r="AN59" s="381"/>
      <c r="AO59" s="381"/>
      <c r="AP59" s="381"/>
      <c r="AQ59" s="381"/>
      <c r="AR59" s="381"/>
      <c r="AS59" s="381"/>
      <c r="AT59" s="381"/>
      <c r="AU59" s="381"/>
      <c r="AV59" s="381"/>
      <c r="AW59" s="381"/>
      <c r="AX59" s="381"/>
      <c r="AY59" s="381"/>
      <c r="AZ59" s="381"/>
      <c r="BA59" s="381"/>
      <c r="BB59" s="381"/>
      <c r="BC59" s="381"/>
      <c r="BD59" s="381"/>
      <c r="BE59" s="381"/>
      <c r="BF59" s="381"/>
      <c r="BG59" s="381"/>
      <c r="BH59" s="381"/>
      <c r="BI59" s="381"/>
      <c r="BJ59" s="381"/>
      <c r="BK59" s="381"/>
      <c r="BL59" s="381"/>
      <c r="BM59" s="381"/>
      <c r="BN59" s="381"/>
      <c r="BO59" s="381"/>
      <c r="BP59" s="381"/>
      <c r="BQ59" s="381"/>
      <c r="BR59" s="381"/>
      <c r="BS59" s="381"/>
      <c r="BT59" s="381"/>
      <c r="BU59" s="381"/>
      <c r="BV59" s="381"/>
      <c r="BW59" s="381"/>
      <c r="BX59" s="381"/>
      <c r="BY59" s="381"/>
      <c r="BZ59" s="381"/>
      <c r="CA59" s="381"/>
      <c r="CB59" s="381"/>
      <c r="CC59" s="381"/>
      <c r="CD59" s="381"/>
      <c r="CE59" s="381"/>
      <c r="CF59" s="381"/>
      <c r="CG59" s="381"/>
      <c r="CH59" s="381"/>
      <c r="CI59" s="381"/>
      <c r="CJ59" s="381"/>
      <c r="CK59" s="381"/>
      <c r="CL59" s="381"/>
      <c r="CM59" s="381"/>
      <c r="CN59" s="381"/>
      <c r="CO59" s="381"/>
      <c r="CP59" s="381"/>
      <c r="CQ59" s="381"/>
      <c r="CR59" s="381"/>
      <c r="CS59" s="381"/>
      <c r="CT59" s="381"/>
      <c r="CU59" s="381"/>
      <c r="CV59" s="381"/>
      <c r="CW59" s="381"/>
      <c r="CX59" s="381"/>
      <c r="CY59" s="381"/>
      <c r="CZ59" s="381"/>
      <c r="DA59" s="381"/>
      <c r="DB59" s="381"/>
      <c r="DC59" s="381"/>
      <c r="DD59" s="381"/>
      <c r="DE59" s="381"/>
      <c r="DF59" s="381"/>
      <c r="DG59" s="381"/>
      <c r="DH59" s="381"/>
      <c r="DI59" s="381"/>
      <c r="DJ59" s="381"/>
      <c r="DK59" s="381"/>
      <c r="DL59" s="381"/>
      <c r="DM59" s="381"/>
      <c r="DN59" s="381"/>
      <c r="DO59" s="381"/>
      <c r="DP59" s="381"/>
      <c r="DQ59" s="381"/>
      <c r="DR59" s="381"/>
      <c r="DS59" s="381"/>
      <c r="DT59" s="381"/>
      <c r="DU59" s="381"/>
      <c r="DV59" s="381"/>
      <c r="DW59" s="381"/>
      <c r="DX59" s="381"/>
      <c r="DY59" s="381"/>
      <c r="DZ59" s="381"/>
      <c r="EA59" s="381"/>
      <c r="EB59" s="381"/>
      <c r="EC59" s="381"/>
      <c r="ED59" s="381"/>
      <c r="EE59" s="381"/>
      <c r="EF59" s="381"/>
      <c r="EG59" s="381"/>
      <c r="EH59" s="381"/>
      <c r="EI59" s="381"/>
      <c r="EJ59" s="381"/>
      <c r="EK59" s="381"/>
      <c r="EL59" s="381"/>
      <c r="EM59" s="381"/>
    </row>
    <row r="60" spans="1:143" s="374" customFormat="1" ht="43.5" customHeight="1" x14ac:dyDescent="0.25">
      <c r="A60" s="375">
        <v>44228</v>
      </c>
      <c r="B60" s="376">
        <v>58140</v>
      </c>
      <c r="C60" s="377" t="s">
        <v>706</v>
      </c>
      <c r="D60" s="378"/>
      <c r="E60" s="380">
        <v>215602.5</v>
      </c>
      <c r="F60" s="289">
        <f t="shared" si="0"/>
        <v>156903083.63999996</v>
      </c>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373"/>
      <c r="AO60" s="373"/>
      <c r="AP60" s="373"/>
      <c r="AQ60" s="373"/>
      <c r="AR60" s="373"/>
      <c r="AS60" s="373"/>
      <c r="AT60" s="373"/>
      <c r="AU60" s="373"/>
      <c r="AV60" s="373"/>
      <c r="AW60" s="373"/>
      <c r="AX60" s="373"/>
      <c r="AY60" s="373"/>
      <c r="AZ60" s="373"/>
      <c r="BA60" s="373"/>
      <c r="BB60" s="373"/>
      <c r="BC60" s="373"/>
      <c r="BD60" s="373"/>
      <c r="BE60" s="373"/>
      <c r="BF60" s="373"/>
      <c r="BG60" s="373"/>
      <c r="BH60" s="373"/>
      <c r="BI60" s="373"/>
      <c r="BJ60" s="373"/>
      <c r="BK60" s="373"/>
      <c r="BL60" s="373"/>
      <c r="BM60" s="373"/>
      <c r="BN60" s="373"/>
      <c r="BO60" s="373"/>
      <c r="BP60" s="373"/>
      <c r="BQ60" s="373"/>
      <c r="BR60" s="373"/>
      <c r="BS60" s="373"/>
      <c r="BT60" s="373"/>
      <c r="BU60" s="373"/>
      <c r="BV60" s="373"/>
      <c r="BW60" s="373"/>
      <c r="BX60" s="373"/>
      <c r="BY60" s="373"/>
      <c r="BZ60" s="373"/>
      <c r="CA60" s="373"/>
      <c r="CB60" s="373"/>
      <c r="CC60" s="373"/>
      <c r="CD60" s="373"/>
      <c r="CE60" s="373"/>
      <c r="CF60" s="373"/>
      <c r="CG60" s="373"/>
      <c r="CH60" s="373"/>
      <c r="CI60" s="373"/>
      <c r="CJ60" s="373"/>
      <c r="CK60" s="373"/>
      <c r="CL60" s="373"/>
      <c r="CM60" s="373"/>
      <c r="CN60" s="373"/>
      <c r="CO60" s="373"/>
      <c r="CP60" s="373"/>
      <c r="CQ60" s="373"/>
      <c r="CR60" s="373"/>
      <c r="CS60" s="373"/>
      <c r="CT60" s="373"/>
      <c r="CU60" s="373"/>
      <c r="CV60" s="373"/>
      <c r="CW60" s="373"/>
      <c r="CX60" s="373"/>
      <c r="CY60" s="373"/>
      <c r="CZ60" s="373"/>
      <c r="DA60" s="373"/>
      <c r="DB60" s="373"/>
      <c r="DC60" s="373"/>
      <c r="DD60" s="373"/>
      <c r="DE60" s="373"/>
      <c r="DF60" s="373"/>
      <c r="DG60" s="373"/>
      <c r="DH60" s="373"/>
      <c r="DI60" s="373"/>
      <c r="DJ60" s="373"/>
      <c r="DK60" s="373"/>
      <c r="DL60" s="373"/>
      <c r="DM60" s="373"/>
      <c r="DN60" s="373"/>
      <c r="DO60" s="373"/>
      <c r="DP60" s="373"/>
      <c r="DQ60" s="373"/>
      <c r="DR60" s="373"/>
      <c r="DS60" s="373"/>
      <c r="DT60" s="373"/>
      <c r="DU60" s="373"/>
      <c r="DV60" s="373"/>
      <c r="DW60" s="373"/>
      <c r="DX60" s="373"/>
      <c r="DY60" s="373"/>
      <c r="DZ60" s="373"/>
      <c r="EA60" s="373"/>
      <c r="EB60" s="373"/>
      <c r="EC60" s="373"/>
      <c r="ED60" s="373"/>
      <c r="EE60" s="373"/>
      <c r="EF60" s="373"/>
      <c r="EG60" s="373"/>
      <c r="EH60" s="373"/>
      <c r="EI60" s="373"/>
      <c r="EJ60" s="373"/>
      <c r="EK60" s="373"/>
      <c r="EL60" s="373"/>
      <c r="EM60" s="373"/>
    </row>
    <row r="61" spans="1:143" s="382" customFormat="1" ht="42.75" customHeight="1" x14ac:dyDescent="0.25">
      <c r="A61" s="375">
        <v>44228</v>
      </c>
      <c r="B61" s="376">
        <v>58141</v>
      </c>
      <c r="C61" s="377" t="s">
        <v>705</v>
      </c>
      <c r="D61" s="378"/>
      <c r="E61" s="380">
        <v>58104</v>
      </c>
      <c r="F61" s="289">
        <f t="shared" si="0"/>
        <v>156844979.63999996</v>
      </c>
      <c r="G61" s="381"/>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381"/>
      <c r="AM61" s="381"/>
      <c r="AN61" s="381"/>
      <c r="AO61" s="381"/>
      <c r="AP61" s="381"/>
      <c r="AQ61" s="381"/>
      <c r="AR61" s="381"/>
      <c r="AS61" s="381"/>
      <c r="AT61" s="381"/>
      <c r="AU61" s="381"/>
      <c r="AV61" s="381"/>
      <c r="AW61" s="381"/>
      <c r="AX61" s="381"/>
      <c r="AY61" s="381"/>
      <c r="AZ61" s="381"/>
      <c r="BA61" s="381"/>
      <c r="BB61" s="381"/>
      <c r="BC61" s="381"/>
      <c r="BD61" s="381"/>
      <c r="BE61" s="381"/>
      <c r="BF61" s="381"/>
      <c r="BG61" s="381"/>
      <c r="BH61" s="381"/>
      <c r="BI61" s="381"/>
      <c r="BJ61" s="381"/>
      <c r="BK61" s="381"/>
      <c r="BL61" s="381"/>
      <c r="BM61" s="381"/>
      <c r="BN61" s="381"/>
      <c r="BO61" s="381"/>
      <c r="BP61" s="381"/>
      <c r="BQ61" s="381"/>
      <c r="BR61" s="381"/>
      <c r="BS61" s="381"/>
      <c r="BT61" s="381"/>
      <c r="BU61" s="381"/>
      <c r="BV61" s="381"/>
      <c r="BW61" s="381"/>
      <c r="BX61" s="381"/>
      <c r="BY61" s="381"/>
      <c r="BZ61" s="381"/>
      <c r="CA61" s="381"/>
      <c r="CB61" s="381"/>
      <c r="CC61" s="381"/>
      <c r="CD61" s="381"/>
      <c r="CE61" s="381"/>
      <c r="CF61" s="381"/>
      <c r="CG61" s="381"/>
      <c r="CH61" s="381"/>
      <c r="CI61" s="381"/>
      <c r="CJ61" s="381"/>
      <c r="CK61" s="381"/>
      <c r="CL61" s="381"/>
      <c r="CM61" s="381"/>
      <c r="CN61" s="381"/>
      <c r="CO61" s="381"/>
      <c r="CP61" s="381"/>
      <c r="CQ61" s="381"/>
      <c r="CR61" s="381"/>
      <c r="CS61" s="381"/>
      <c r="CT61" s="381"/>
      <c r="CU61" s="381"/>
      <c r="CV61" s="381"/>
      <c r="CW61" s="381"/>
      <c r="CX61" s="381"/>
      <c r="CY61" s="381"/>
      <c r="CZ61" s="381"/>
      <c r="DA61" s="381"/>
      <c r="DB61" s="381"/>
      <c r="DC61" s="381"/>
      <c r="DD61" s="381"/>
      <c r="DE61" s="381"/>
      <c r="DF61" s="381"/>
      <c r="DG61" s="381"/>
      <c r="DH61" s="381"/>
      <c r="DI61" s="381"/>
      <c r="DJ61" s="381"/>
      <c r="DK61" s="381"/>
      <c r="DL61" s="381"/>
      <c r="DM61" s="381"/>
      <c r="DN61" s="381"/>
      <c r="DO61" s="381"/>
      <c r="DP61" s="381"/>
      <c r="DQ61" s="381"/>
      <c r="DR61" s="381"/>
      <c r="DS61" s="381"/>
      <c r="DT61" s="381"/>
      <c r="DU61" s="381"/>
      <c r="DV61" s="381"/>
      <c r="DW61" s="381"/>
      <c r="DX61" s="381"/>
      <c r="DY61" s="381"/>
      <c r="DZ61" s="381"/>
      <c r="EA61" s="381"/>
      <c r="EB61" s="381"/>
      <c r="EC61" s="381"/>
      <c r="ED61" s="381"/>
      <c r="EE61" s="381"/>
      <c r="EF61" s="381"/>
      <c r="EG61" s="381"/>
      <c r="EH61" s="381"/>
      <c r="EI61" s="381"/>
      <c r="EJ61" s="381"/>
      <c r="EK61" s="381"/>
      <c r="EL61" s="381"/>
      <c r="EM61" s="381"/>
    </row>
    <row r="62" spans="1:143" s="382" customFormat="1" ht="44.25" customHeight="1" x14ac:dyDescent="0.25">
      <c r="A62" s="375">
        <v>44228</v>
      </c>
      <c r="B62" s="376">
        <v>58142</v>
      </c>
      <c r="C62" s="377" t="s">
        <v>643</v>
      </c>
      <c r="D62" s="378"/>
      <c r="E62" s="380">
        <v>93005</v>
      </c>
      <c r="F62" s="289">
        <f t="shared" si="0"/>
        <v>156751974.63999996</v>
      </c>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81"/>
      <c r="AO62" s="381"/>
      <c r="AP62" s="381"/>
      <c r="AQ62" s="381"/>
      <c r="AR62" s="381"/>
      <c r="AS62" s="381"/>
      <c r="AT62" s="381"/>
      <c r="AU62" s="381"/>
      <c r="AV62" s="381"/>
      <c r="AW62" s="381"/>
      <c r="AX62" s="381"/>
      <c r="AY62" s="381"/>
      <c r="AZ62" s="381"/>
      <c r="BA62" s="381"/>
      <c r="BB62" s="381"/>
      <c r="BC62" s="381"/>
      <c r="BD62" s="381"/>
      <c r="BE62" s="381"/>
      <c r="BF62" s="381"/>
      <c r="BG62" s="381"/>
      <c r="BH62" s="381"/>
      <c r="BI62" s="381"/>
      <c r="BJ62" s="381"/>
      <c r="BK62" s="381"/>
      <c r="BL62" s="381"/>
      <c r="BM62" s="381"/>
      <c r="BN62" s="381"/>
      <c r="BO62" s="381"/>
      <c r="BP62" s="381"/>
      <c r="BQ62" s="381"/>
      <c r="BR62" s="381"/>
      <c r="BS62" s="381"/>
      <c r="BT62" s="381"/>
      <c r="BU62" s="381"/>
      <c r="BV62" s="381"/>
      <c r="BW62" s="381"/>
      <c r="BX62" s="381"/>
      <c r="BY62" s="381"/>
      <c r="BZ62" s="381"/>
      <c r="CA62" s="381"/>
      <c r="CB62" s="381"/>
      <c r="CC62" s="381"/>
      <c r="CD62" s="381"/>
      <c r="CE62" s="381"/>
      <c r="CF62" s="381"/>
      <c r="CG62" s="381"/>
      <c r="CH62" s="381"/>
      <c r="CI62" s="381"/>
      <c r="CJ62" s="381"/>
      <c r="CK62" s="381"/>
      <c r="CL62" s="381"/>
      <c r="CM62" s="381"/>
      <c r="CN62" s="381"/>
      <c r="CO62" s="381"/>
      <c r="CP62" s="381"/>
      <c r="CQ62" s="381"/>
      <c r="CR62" s="381"/>
      <c r="CS62" s="381"/>
      <c r="CT62" s="381"/>
      <c r="CU62" s="381"/>
      <c r="CV62" s="381"/>
      <c r="CW62" s="381"/>
      <c r="CX62" s="381"/>
      <c r="CY62" s="381"/>
      <c r="CZ62" s="381"/>
      <c r="DA62" s="381"/>
      <c r="DB62" s="381"/>
      <c r="DC62" s="381"/>
      <c r="DD62" s="381"/>
      <c r="DE62" s="381"/>
      <c r="DF62" s="381"/>
      <c r="DG62" s="381"/>
      <c r="DH62" s="381"/>
      <c r="DI62" s="381"/>
      <c r="DJ62" s="381"/>
      <c r="DK62" s="381"/>
      <c r="DL62" s="381"/>
      <c r="DM62" s="381"/>
      <c r="DN62" s="381"/>
      <c r="DO62" s="381"/>
      <c r="DP62" s="381"/>
      <c r="DQ62" s="381"/>
      <c r="DR62" s="381"/>
      <c r="DS62" s="381"/>
      <c r="DT62" s="381"/>
      <c r="DU62" s="381"/>
      <c r="DV62" s="381"/>
      <c r="DW62" s="381"/>
      <c r="DX62" s="381"/>
      <c r="DY62" s="381"/>
      <c r="DZ62" s="381"/>
      <c r="EA62" s="381"/>
      <c r="EB62" s="381"/>
      <c r="EC62" s="381"/>
      <c r="ED62" s="381"/>
      <c r="EE62" s="381"/>
      <c r="EF62" s="381"/>
      <c r="EG62" s="381"/>
      <c r="EH62" s="381"/>
      <c r="EI62" s="381"/>
      <c r="EJ62" s="381"/>
      <c r="EK62" s="381"/>
      <c r="EL62" s="381"/>
      <c r="EM62" s="381"/>
    </row>
    <row r="63" spans="1:143" s="382" customFormat="1" ht="20.25" customHeight="1" x14ac:dyDescent="0.25">
      <c r="A63" s="375">
        <v>44228</v>
      </c>
      <c r="B63" s="376">
        <v>58143</v>
      </c>
      <c r="C63" s="377" t="s">
        <v>41</v>
      </c>
      <c r="D63" s="378"/>
      <c r="E63" s="380">
        <v>0</v>
      </c>
      <c r="F63" s="289">
        <f t="shared" si="0"/>
        <v>156751974.63999996</v>
      </c>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381"/>
      <c r="AL63" s="381"/>
      <c r="AM63" s="381"/>
      <c r="AN63" s="381"/>
      <c r="AO63" s="381"/>
      <c r="AP63" s="381"/>
      <c r="AQ63" s="381"/>
      <c r="AR63" s="381"/>
      <c r="AS63" s="381"/>
      <c r="AT63" s="381"/>
      <c r="AU63" s="381"/>
      <c r="AV63" s="381"/>
      <c r="AW63" s="381"/>
      <c r="AX63" s="381"/>
      <c r="AY63" s="381"/>
      <c r="AZ63" s="381"/>
      <c r="BA63" s="381"/>
      <c r="BB63" s="381"/>
      <c r="BC63" s="381"/>
      <c r="BD63" s="381"/>
      <c r="BE63" s="381"/>
      <c r="BF63" s="381"/>
      <c r="BG63" s="381"/>
      <c r="BH63" s="381"/>
      <c r="BI63" s="381"/>
      <c r="BJ63" s="381"/>
      <c r="BK63" s="381"/>
      <c r="BL63" s="381"/>
      <c r="BM63" s="381"/>
      <c r="BN63" s="381"/>
      <c r="BO63" s="381"/>
      <c r="BP63" s="381"/>
      <c r="BQ63" s="381"/>
      <c r="BR63" s="381"/>
      <c r="BS63" s="381"/>
      <c r="BT63" s="381"/>
      <c r="BU63" s="381"/>
      <c r="BV63" s="381"/>
      <c r="BW63" s="381"/>
      <c r="BX63" s="381"/>
      <c r="BY63" s="381"/>
      <c r="BZ63" s="381"/>
      <c r="CA63" s="381"/>
      <c r="CB63" s="381"/>
      <c r="CC63" s="381"/>
      <c r="CD63" s="381"/>
      <c r="CE63" s="381"/>
      <c r="CF63" s="381"/>
      <c r="CG63" s="381"/>
      <c r="CH63" s="381"/>
      <c r="CI63" s="381"/>
      <c r="CJ63" s="381"/>
      <c r="CK63" s="381"/>
      <c r="CL63" s="381"/>
      <c r="CM63" s="381"/>
      <c r="CN63" s="381"/>
      <c r="CO63" s="381"/>
      <c r="CP63" s="381"/>
      <c r="CQ63" s="381"/>
      <c r="CR63" s="381"/>
      <c r="CS63" s="381"/>
      <c r="CT63" s="381"/>
      <c r="CU63" s="381"/>
      <c r="CV63" s="381"/>
      <c r="CW63" s="381"/>
      <c r="CX63" s="381"/>
      <c r="CY63" s="381"/>
      <c r="CZ63" s="381"/>
      <c r="DA63" s="381"/>
      <c r="DB63" s="381"/>
      <c r="DC63" s="381"/>
      <c r="DD63" s="381"/>
      <c r="DE63" s="381"/>
      <c r="DF63" s="381"/>
      <c r="DG63" s="381"/>
      <c r="DH63" s="381"/>
      <c r="DI63" s="381"/>
      <c r="DJ63" s="381"/>
      <c r="DK63" s="381"/>
      <c r="DL63" s="381"/>
      <c r="DM63" s="381"/>
      <c r="DN63" s="381"/>
      <c r="DO63" s="381"/>
      <c r="DP63" s="381"/>
      <c r="DQ63" s="381"/>
      <c r="DR63" s="381"/>
      <c r="DS63" s="381"/>
      <c r="DT63" s="381"/>
      <c r="DU63" s="381"/>
      <c r="DV63" s="381"/>
      <c r="DW63" s="381"/>
      <c r="DX63" s="381"/>
      <c r="DY63" s="381"/>
      <c r="DZ63" s="381"/>
      <c r="EA63" s="381"/>
      <c r="EB63" s="381"/>
      <c r="EC63" s="381"/>
      <c r="ED63" s="381"/>
      <c r="EE63" s="381"/>
      <c r="EF63" s="381"/>
      <c r="EG63" s="381"/>
      <c r="EH63" s="381"/>
      <c r="EI63" s="381"/>
      <c r="EJ63" s="381"/>
      <c r="EK63" s="381"/>
      <c r="EL63" s="381"/>
      <c r="EM63" s="381"/>
    </row>
    <row r="64" spans="1:143" s="382" customFormat="1" ht="48.75" customHeight="1" x14ac:dyDescent="0.25">
      <c r="A64" s="375">
        <v>44228</v>
      </c>
      <c r="B64" s="376">
        <v>58144</v>
      </c>
      <c r="C64" s="377" t="s">
        <v>644</v>
      </c>
      <c r="D64" s="378"/>
      <c r="E64" s="380">
        <v>126825</v>
      </c>
      <c r="F64" s="289">
        <f t="shared" si="0"/>
        <v>156625149.63999996</v>
      </c>
      <c r="G64" s="381"/>
      <c r="H64" s="381"/>
      <c r="I64" s="381"/>
      <c r="J64" s="381"/>
      <c r="K64" s="381"/>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381"/>
      <c r="AL64" s="381"/>
      <c r="AM64" s="381"/>
      <c r="AN64" s="381"/>
      <c r="AO64" s="381"/>
      <c r="AP64" s="381"/>
      <c r="AQ64" s="381"/>
      <c r="AR64" s="381"/>
      <c r="AS64" s="381"/>
      <c r="AT64" s="381"/>
      <c r="AU64" s="381"/>
      <c r="AV64" s="381"/>
      <c r="AW64" s="381"/>
      <c r="AX64" s="381"/>
      <c r="AY64" s="381"/>
      <c r="AZ64" s="381"/>
      <c r="BA64" s="381"/>
      <c r="BB64" s="381"/>
      <c r="BC64" s="381"/>
      <c r="BD64" s="381"/>
      <c r="BE64" s="381"/>
      <c r="BF64" s="381"/>
      <c r="BG64" s="381"/>
      <c r="BH64" s="381"/>
      <c r="BI64" s="381"/>
      <c r="BJ64" s="381"/>
      <c r="BK64" s="381"/>
      <c r="BL64" s="381"/>
      <c r="BM64" s="381"/>
      <c r="BN64" s="381"/>
      <c r="BO64" s="381"/>
      <c r="BP64" s="381"/>
      <c r="BQ64" s="381"/>
      <c r="BR64" s="381"/>
      <c r="BS64" s="381"/>
      <c r="BT64" s="381"/>
      <c r="BU64" s="381"/>
      <c r="BV64" s="381"/>
      <c r="BW64" s="381"/>
      <c r="BX64" s="381"/>
      <c r="BY64" s="381"/>
      <c r="BZ64" s="381"/>
      <c r="CA64" s="381"/>
      <c r="CB64" s="381"/>
      <c r="CC64" s="381"/>
      <c r="CD64" s="381"/>
      <c r="CE64" s="381"/>
      <c r="CF64" s="381"/>
      <c r="CG64" s="381"/>
      <c r="CH64" s="381"/>
      <c r="CI64" s="381"/>
      <c r="CJ64" s="381"/>
      <c r="CK64" s="381"/>
      <c r="CL64" s="381"/>
      <c r="CM64" s="381"/>
      <c r="CN64" s="381"/>
      <c r="CO64" s="381"/>
      <c r="CP64" s="381"/>
      <c r="CQ64" s="381"/>
      <c r="CR64" s="381"/>
      <c r="CS64" s="381"/>
      <c r="CT64" s="381"/>
      <c r="CU64" s="381"/>
      <c r="CV64" s="381"/>
      <c r="CW64" s="381"/>
      <c r="CX64" s="381"/>
      <c r="CY64" s="381"/>
      <c r="CZ64" s="381"/>
      <c r="DA64" s="381"/>
      <c r="DB64" s="381"/>
      <c r="DC64" s="381"/>
      <c r="DD64" s="381"/>
      <c r="DE64" s="381"/>
      <c r="DF64" s="381"/>
      <c r="DG64" s="381"/>
      <c r="DH64" s="381"/>
      <c r="DI64" s="381"/>
      <c r="DJ64" s="381"/>
      <c r="DK64" s="381"/>
      <c r="DL64" s="381"/>
      <c r="DM64" s="381"/>
      <c r="DN64" s="381"/>
      <c r="DO64" s="381"/>
      <c r="DP64" s="381"/>
      <c r="DQ64" s="381"/>
      <c r="DR64" s="381"/>
      <c r="DS64" s="381"/>
      <c r="DT64" s="381"/>
      <c r="DU64" s="381"/>
      <c r="DV64" s="381"/>
      <c r="DW64" s="381"/>
      <c r="DX64" s="381"/>
      <c r="DY64" s="381"/>
      <c r="DZ64" s="381"/>
      <c r="EA64" s="381"/>
      <c r="EB64" s="381"/>
      <c r="EC64" s="381"/>
      <c r="ED64" s="381"/>
      <c r="EE64" s="381"/>
      <c r="EF64" s="381"/>
      <c r="EG64" s="381"/>
      <c r="EH64" s="381"/>
      <c r="EI64" s="381"/>
      <c r="EJ64" s="381"/>
      <c r="EK64" s="381"/>
      <c r="EL64" s="381"/>
      <c r="EM64" s="381"/>
    </row>
    <row r="65" spans="1:143" s="382" customFormat="1" ht="46.5" customHeight="1" x14ac:dyDescent="0.25">
      <c r="A65" s="375">
        <v>44228</v>
      </c>
      <c r="B65" s="376">
        <v>58145</v>
      </c>
      <c r="C65" s="377" t="s">
        <v>645</v>
      </c>
      <c r="D65" s="378"/>
      <c r="E65" s="380">
        <v>257877.5</v>
      </c>
      <c r="F65" s="289">
        <f t="shared" si="0"/>
        <v>156367272.13999996</v>
      </c>
      <c r="G65" s="381"/>
      <c r="H65" s="381"/>
      <c r="I65" s="381"/>
      <c r="J65" s="381"/>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381"/>
      <c r="AL65" s="381"/>
      <c r="AM65" s="381"/>
      <c r="AN65" s="381"/>
      <c r="AO65" s="381"/>
      <c r="AP65" s="381"/>
      <c r="AQ65" s="381"/>
      <c r="AR65" s="381"/>
      <c r="AS65" s="381"/>
      <c r="AT65" s="381"/>
      <c r="AU65" s="381"/>
      <c r="AV65" s="381"/>
      <c r="AW65" s="381"/>
      <c r="AX65" s="381"/>
      <c r="AY65" s="381"/>
      <c r="AZ65" s="381"/>
      <c r="BA65" s="381"/>
      <c r="BB65" s="381"/>
      <c r="BC65" s="381"/>
      <c r="BD65" s="381"/>
      <c r="BE65" s="381"/>
      <c r="BF65" s="381"/>
      <c r="BG65" s="381"/>
      <c r="BH65" s="381"/>
      <c r="BI65" s="381"/>
      <c r="BJ65" s="381"/>
      <c r="BK65" s="381"/>
      <c r="BL65" s="381"/>
      <c r="BM65" s="381"/>
      <c r="BN65" s="381"/>
      <c r="BO65" s="381"/>
      <c r="BP65" s="381"/>
      <c r="BQ65" s="381"/>
      <c r="BR65" s="381"/>
      <c r="BS65" s="381"/>
      <c r="BT65" s="381"/>
      <c r="BU65" s="381"/>
      <c r="BV65" s="381"/>
      <c r="BW65" s="381"/>
      <c r="BX65" s="381"/>
      <c r="BY65" s="381"/>
      <c r="BZ65" s="381"/>
      <c r="CA65" s="381"/>
      <c r="CB65" s="381"/>
      <c r="CC65" s="381"/>
      <c r="CD65" s="381"/>
      <c r="CE65" s="381"/>
      <c r="CF65" s="381"/>
      <c r="CG65" s="381"/>
      <c r="CH65" s="381"/>
      <c r="CI65" s="381"/>
      <c r="CJ65" s="381"/>
      <c r="CK65" s="381"/>
      <c r="CL65" s="381"/>
      <c r="CM65" s="381"/>
      <c r="CN65" s="381"/>
      <c r="CO65" s="381"/>
      <c r="CP65" s="381"/>
      <c r="CQ65" s="381"/>
      <c r="CR65" s="381"/>
      <c r="CS65" s="381"/>
      <c r="CT65" s="381"/>
      <c r="CU65" s="381"/>
      <c r="CV65" s="381"/>
      <c r="CW65" s="381"/>
      <c r="CX65" s="381"/>
      <c r="CY65" s="381"/>
      <c r="CZ65" s="381"/>
      <c r="DA65" s="381"/>
      <c r="DB65" s="381"/>
      <c r="DC65" s="381"/>
      <c r="DD65" s="381"/>
      <c r="DE65" s="381"/>
      <c r="DF65" s="381"/>
      <c r="DG65" s="381"/>
      <c r="DH65" s="381"/>
      <c r="DI65" s="381"/>
      <c r="DJ65" s="381"/>
      <c r="DK65" s="381"/>
      <c r="DL65" s="381"/>
      <c r="DM65" s="381"/>
      <c r="DN65" s="381"/>
      <c r="DO65" s="381"/>
      <c r="DP65" s="381"/>
      <c r="DQ65" s="381"/>
      <c r="DR65" s="381"/>
      <c r="DS65" s="381"/>
      <c r="DT65" s="381"/>
      <c r="DU65" s="381"/>
      <c r="DV65" s="381"/>
      <c r="DW65" s="381"/>
      <c r="DX65" s="381"/>
      <c r="DY65" s="381"/>
      <c r="DZ65" s="381"/>
      <c r="EA65" s="381"/>
      <c r="EB65" s="381"/>
      <c r="EC65" s="381"/>
      <c r="ED65" s="381"/>
      <c r="EE65" s="381"/>
      <c r="EF65" s="381"/>
      <c r="EG65" s="381"/>
      <c r="EH65" s="381"/>
      <c r="EI65" s="381"/>
      <c r="EJ65" s="381"/>
      <c r="EK65" s="381"/>
      <c r="EL65" s="381"/>
      <c r="EM65" s="381"/>
    </row>
    <row r="66" spans="1:143" s="382" customFormat="1" ht="61.5" customHeight="1" x14ac:dyDescent="0.25">
      <c r="A66" s="375">
        <v>44228</v>
      </c>
      <c r="B66" s="376" t="s">
        <v>602</v>
      </c>
      <c r="C66" s="377" t="s">
        <v>704</v>
      </c>
      <c r="D66" s="378"/>
      <c r="E66" s="380">
        <v>19974704.039999999</v>
      </c>
      <c r="F66" s="289">
        <f t="shared" si="0"/>
        <v>136392568.09999996</v>
      </c>
      <c r="G66" s="381"/>
      <c r="H66" s="381"/>
      <c r="I66" s="381"/>
      <c r="J66" s="381"/>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381"/>
      <c r="AL66" s="381"/>
      <c r="AM66" s="381"/>
      <c r="AN66" s="381"/>
      <c r="AO66" s="381"/>
      <c r="AP66" s="381"/>
      <c r="AQ66" s="381"/>
      <c r="AR66" s="381"/>
      <c r="AS66" s="381"/>
      <c r="AT66" s="381"/>
      <c r="AU66" s="381"/>
      <c r="AV66" s="381"/>
      <c r="AW66" s="381"/>
      <c r="AX66" s="381"/>
      <c r="AY66" s="381"/>
      <c r="AZ66" s="381"/>
      <c r="BA66" s="381"/>
      <c r="BB66" s="381"/>
      <c r="BC66" s="381"/>
      <c r="BD66" s="381"/>
      <c r="BE66" s="381"/>
      <c r="BF66" s="381"/>
      <c r="BG66" s="381"/>
      <c r="BH66" s="381"/>
      <c r="BI66" s="381"/>
      <c r="BJ66" s="381"/>
      <c r="BK66" s="381"/>
      <c r="BL66" s="381"/>
      <c r="BM66" s="381"/>
      <c r="BN66" s="381"/>
      <c r="BO66" s="381"/>
      <c r="BP66" s="381"/>
      <c r="BQ66" s="381"/>
      <c r="BR66" s="381"/>
      <c r="BS66" s="381"/>
      <c r="BT66" s="381"/>
      <c r="BU66" s="381"/>
      <c r="BV66" s="381"/>
      <c r="BW66" s="381"/>
      <c r="BX66" s="381"/>
      <c r="BY66" s="381"/>
      <c r="BZ66" s="381"/>
      <c r="CA66" s="381"/>
      <c r="CB66" s="381"/>
      <c r="CC66" s="381"/>
      <c r="CD66" s="381"/>
      <c r="CE66" s="381"/>
      <c r="CF66" s="381"/>
      <c r="CG66" s="381"/>
      <c r="CH66" s="381"/>
      <c r="CI66" s="381"/>
      <c r="CJ66" s="381"/>
      <c r="CK66" s="381"/>
      <c r="CL66" s="381"/>
      <c r="CM66" s="381"/>
      <c r="CN66" s="381"/>
      <c r="CO66" s="381"/>
      <c r="CP66" s="381"/>
      <c r="CQ66" s="381"/>
      <c r="CR66" s="381"/>
      <c r="CS66" s="381"/>
      <c r="CT66" s="381"/>
      <c r="CU66" s="381"/>
      <c r="CV66" s="381"/>
      <c r="CW66" s="381"/>
      <c r="CX66" s="381"/>
      <c r="CY66" s="381"/>
      <c r="CZ66" s="381"/>
      <c r="DA66" s="381"/>
      <c r="DB66" s="381"/>
      <c r="DC66" s="381"/>
      <c r="DD66" s="381"/>
      <c r="DE66" s="381"/>
      <c r="DF66" s="381"/>
      <c r="DG66" s="381"/>
      <c r="DH66" s="381"/>
      <c r="DI66" s="381"/>
      <c r="DJ66" s="381"/>
      <c r="DK66" s="381"/>
      <c r="DL66" s="381"/>
      <c r="DM66" s="381"/>
      <c r="DN66" s="381"/>
      <c r="DO66" s="381"/>
      <c r="DP66" s="381"/>
      <c r="DQ66" s="381"/>
      <c r="DR66" s="381"/>
      <c r="DS66" s="381"/>
      <c r="DT66" s="381"/>
      <c r="DU66" s="381"/>
      <c r="DV66" s="381"/>
      <c r="DW66" s="381"/>
      <c r="DX66" s="381"/>
      <c r="DY66" s="381"/>
      <c r="DZ66" s="381"/>
      <c r="EA66" s="381"/>
      <c r="EB66" s="381"/>
      <c r="EC66" s="381"/>
      <c r="ED66" s="381"/>
      <c r="EE66" s="381"/>
      <c r="EF66" s="381"/>
      <c r="EG66" s="381"/>
      <c r="EH66" s="381"/>
      <c r="EI66" s="381"/>
      <c r="EJ66" s="381"/>
      <c r="EK66" s="381"/>
      <c r="EL66" s="381"/>
      <c r="EM66" s="381"/>
    </row>
    <row r="67" spans="1:143" s="382" customFormat="1" ht="46.5" customHeight="1" x14ac:dyDescent="0.25">
      <c r="A67" s="375">
        <v>44228</v>
      </c>
      <c r="B67" s="376" t="s">
        <v>603</v>
      </c>
      <c r="C67" s="377" t="s">
        <v>646</v>
      </c>
      <c r="D67" s="378"/>
      <c r="E67" s="380">
        <v>232512.5</v>
      </c>
      <c r="F67" s="289">
        <f t="shared" si="0"/>
        <v>136160055.59999996</v>
      </c>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81"/>
      <c r="AM67" s="381"/>
      <c r="AN67" s="381"/>
      <c r="AO67" s="381"/>
      <c r="AP67" s="381"/>
      <c r="AQ67" s="381"/>
      <c r="AR67" s="381"/>
      <c r="AS67" s="381"/>
      <c r="AT67" s="381"/>
      <c r="AU67" s="381"/>
      <c r="AV67" s="381"/>
      <c r="AW67" s="381"/>
      <c r="AX67" s="381"/>
      <c r="AY67" s="381"/>
      <c r="AZ67" s="381"/>
      <c r="BA67" s="381"/>
      <c r="BB67" s="381"/>
      <c r="BC67" s="381"/>
      <c r="BD67" s="381"/>
      <c r="BE67" s="381"/>
      <c r="BF67" s="381"/>
      <c r="BG67" s="381"/>
      <c r="BH67" s="381"/>
      <c r="BI67" s="381"/>
      <c r="BJ67" s="381"/>
      <c r="BK67" s="381"/>
      <c r="BL67" s="381"/>
      <c r="BM67" s="381"/>
      <c r="BN67" s="381"/>
      <c r="BO67" s="381"/>
      <c r="BP67" s="381"/>
      <c r="BQ67" s="381"/>
      <c r="BR67" s="381"/>
      <c r="BS67" s="381"/>
      <c r="BT67" s="381"/>
      <c r="BU67" s="381"/>
      <c r="BV67" s="381"/>
      <c r="BW67" s="381"/>
      <c r="BX67" s="381"/>
      <c r="BY67" s="381"/>
      <c r="BZ67" s="381"/>
      <c r="CA67" s="381"/>
      <c r="CB67" s="381"/>
      <c r="CC67" s="381"/>
      <c r="CD67" s="381"/>
      <c r="CE67" s="381"/>
      <c r="CF67" s="381"/>
      <c r="CG67" s="381"/>
      <c r="CH67" s="381"/>
      <c r="CI67" s="381"/>
      <c r="CJ67" s="381"/>
      <c r="CK67" s="381"/>
      <c r="CL67" s="381"/>
      <c r="CM67" s="381"/>
      <c r="CN67" s="381"/>
      <c r="CO67" s="381"/>
      <c r="CP67" s="381"/>
      <c r="CQ67" s="381"/>
      <c r="CR67" s="381"/>
      <c r="CS67" s="381"/>
      <c r="CT67" s="381"/>
      <c r="CU67" s="381"/>
      <c r="CV67" s="381"/>
      <c r="CW67" s="381"/>
      <c r="CX67" s="381"/>
      <c r="CY67" s="381"/>
      <c r="CZ67" s="381"/>
      <c r="DA67" s="381"/>
      <c r="DB67" s="381"/>
      <c r="DC67" s="381"/>
      <c r="DD67" s="381"/>
      <c r="DE67" s="381"/>
      <c r="DF67" s="381"/>
      <c r="DG67" s="381"/>
      <c r="DH67" s="381"/>
      <c r="DI67" s="381"/>
      <c r="DJ67" s="381"/>
      <c r="DK67" s="381"/>
      <c r="DL67" s="381"/>
      <c r="DM67" s="381"/>
      <c r="DN67" s="381"/>
      <c r="DO67" s="381"/>
      <c r="DP67" s="381"/>
      <c r="DQ67" s="381"/>
      <c r="DR67" s="381"/>
      <c r="DS67" s="381"/>
      <c r="DT67" s="381"/>
      <c r="DU67" s="381"/>
      <c r="DV67" s="381"/>
      <c r="DW67" s="381"/>
      <c r="DX67" s="381"/>
      <c r="DY67" s="381"/>
      <c r="DZ67" s="381"/>
      <c r="EA67" s="381"/>
      <c r="EB67" s="381"/>
      <c r="EC67" s="381"/>
      <c r="ED67" s="381"/>
      <c r="EE67" s="381"/>
      <c r="EF67" s="381"/>
      <c r="EG67" s="381"/>
      <c r="EH67" s="381"/>
      <c r="EI67" s="381"/>
      <c r="EJ67" s="381"/>
      <c r="EK67" s="381"/>
      <c r="EL67" s="381"/>
      <c r="EM67" s="381"/>
    </row>
    <row r="68" spans="1:143" s="382" customFormat="1" ht="40.5" customHeight="1" x14ac:dyDescent="0.25">
      <c r="A68" s="375">
        <v>44228</v>
      </c>
      <c r="B68" s="376" t="s">
        <v>900</v>
      </c>
      <c r="C68" s="377" t="s">
        <v>647</v>
      </c>
      <c r="D68" s="378"/>
      <c r="E68" s="380">
        <v>1236165.81</v>
      </c>
      <c r="F68" s="289">
        <f t="shared" si="0"/>
        <v>134923889.78999996</v>
      </c>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1"/>
      <c r="AN68" s="381"/>
      <c r="AO68" s="381"/>
      <c r="AP68" s="381"/>
      <c r="AQ68" s="381"/>
      <c r="AR68" s="381"/>
      <c r="AS68" s="381"/>
      <c r="AT68" s="381"/>
      <c r="AU68" s="381"/>
      <c r="AV68" s="381"/>
      <c r="AW68" s="381"/>
      <c r="AX68" s="381"/>
      <c r="AY68" s="381"/>
      <c r="AZ68" s="381"/>
      <c r="BA68" s="381"/>
      <c r="BB68" s="381"/>
      <c r="BC68" s="381"/>
      <c r="BD68" s="381"/>
      <c r="BE68" s="381"/>
      <c r="BF68" s="381"/>
      <c r="BG68" s="381"/>
      <c r="BH68" s="381"/>
      <c r="BI68" s="381"/>
      <c r="BJ68" s="381"/>
      <c r="BK68" s="381"/>
      <c r="BL68" s="381"/>
      <c r="BM68" s="381"/>
      <c r="BN68" s="381"/>
      <c r="BO68" s="381"/>
      <c r="BP68" s="381"/>
      <c r="BQ68" s="381"/>
      <c r="BR68" s="381"/>
      <c r="BS68" s="381"/>
      <c r="BT68" s="381"/>
      <c r="BU68" s="381"/>
      <c r="BV68" s="381"/>
      <c r="BW68" s="381"/>
      <c r="BX68" s="381"/>
      <c r="BY68" s="381"/>
      <c r="BZ68" s="381"/>
      <c r="CA68" s="381"/>
      <c r="CB68" s="381"/>
      <c r="CC68" s="381"/>
      <c r="CD68" s="381"/>
      <c r="CE68" s="381"/>
      <c r="CF68" s="381"/>
      <c r="CG68" s="381"/>
      <c r="CH68" s="381"/>
      <c r="CI68" s="381"/>
      <c r="CJ68" s="381"/>
      <c r="CK68" s="381"/>
      <c r="CL68" s="381"/>
      <c r="CM68" s="381"/>
      <c r="CN68" s="381"/>
      <c r="CO68" s="381"/>
      <c r="CP68" s="381"/>
      <c r="CQ68" s="381"/>
      <c r="CR68" s="381"/>
      <c r="CS68" s="381"/>
      <c r="CT68" s="381"/>
      <c r="CU68" s="381"/>
      <c r="CV68" s="381"/>
      <c r="CW68" s="381"/>
      <c r="CX68" s="381"/>
      <c r="CY68" s="381"/>
      <c r="CZ68" s="381"/>
      <c r="DA68" s="381"/>
      <c r="DB68" s="381"/>
      <c r="DC68" s="381"/>
      <c r="DD68" s="381"/>
      <c r="DE68" s="381"/>
      <c r="DF68" s="381"/>
      <c r="DG68" s="381"/>
      <c r="DH68" s="381"/>
      <c r="DI68" s="381"/>
      <c r="DJ68" s="381"/>
      <c r="DK68" s="381"/>
      <c r="DL68" s="381"/>
      <c r="DM68" s="381"/>
      <c r="DN68" s="381"/>
      <c r="DO68" s="381"/>
      <c r="DP68" s="381"/>
      <c r="DQ68" s="381"/>
      <c r="DR68" s="381"/>
      <c r="DS68" s="381"/>
      <c r="DT68" s="381"/>
      <c r="DU68" s="381"/>
      <c r="DV68" s="381"/>
      <c r="DW68" s="381"/>
      <c r="DX68" s="381"/>
      <c r="DY68" s="381"/>
      <c r="DZ68" s="381"/>
      <c r="EA68" s="381"/>
      <c r="EB68" s="381"/>
      <c r="EC68" s="381"/>
      <c r="ED68" s="381"/>
      <c r="EE68" s="381"/>
      <c r="EF68" s="381"/>
      <c r="EG68" s="381"/>
      <c r="EH68" s="381"/>
      <c r="EI68" s="381"/>
      <c r="EJ68" s="381"/>
      <c r="EK68" s="381"/>
      <c r="EL68" s="381"/>
      <c r="EM68" s="381"/>
    </row>
    <row r="69" spans="1:143" s="382" customFormat="1" ht="46.5" customHeight="1" x14ac:dyDescent="0.25">
      <c r="A69" s="375">
        <v>44228</v>
      </c>
      <c r="B69" s="376" t="s">
        <v>604</v>
      </c>
      <c r="C69" s="377" t="s">
        <v>703</v>
      </c>
      <c r="D69" s="378"/>
      <c r="E69" s="380">
        <v>2559.34</v>
      </c>
      <c r="F69" s="289">
        <f t="shared" si="0"/>
        <v>134921330.44999996</v>
      </c>
      <c r="G69" s="381"/>
      <c r="H69" s="381"/>
      <c r="I69" s="381"/>
      <c r="J69" s="381"/>
      <c r="K69" s="381"/>
      <c r="L69" s="381"/>
      <c r="M69" s="381"/>
      <c r="N69" s="381"/>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381"/>
      <c r="AL69" s="381"/>
      <c r="AM69" s="381"/>
      <c r="AN69" s="381"/>
      <c r="AO69" s="381"/>
      <c r="AP69" s="381"/>
      <c r="AQ69" s="381"/>
      <c r="AR69" s="381"/>
      <c r="AS69" s="381"/>
      <c r="AT69" s="381"/>
      <c r="AU69" s="381"/>
      <c r="AV69" s="381"/>
      <c r="AW69" s="381"/>
      <c r="AX69" s="381"/>
      <c r="AY69" s="381"/>
      <c r="AZ69" s="381"/>
      <c r="BA69" s="381"/>
      <c r="BB69" s="381"/>
      <c r="BC69" s="381"/>
      <c r="BD69" s="381"/>
      <c r="BE69" s="381"/>
      <c r="BF69" s="381"/>
      <c r="BG69" s="381"/>
      <c r="BH69" s="381"/>
      <c r="BI69" s="381"/>
      <c r="BJ69" s="381"/>
      <c r="BK69" s="381"/>
      <c r="BL69" s="381"/>
      <c r="BM69" s="381"/>
      <c r="BN69" s="381"/>
      <c r="BO69" s="381"/>
      <c r="BP69" s="381"/>
      <c r="BQ69" s="381"/>
      <c r="BR69" s="381"/>
      <c r="BS69" s="381"/>
      <c r="BT69" s="381"/>
      <c r="BU69" s="381"/>
      <c r="BV69" s="381"/>
      <c r="BW69" s="381"/>
      <c r="BX69" s="381"/>
      <c r="BY69" s="381"/>
      <c r="BZ69" s="381"/>
      <c r="CA69" s="381"/>
      <c r="CB69" s="381"/>
      <c r="CC69" s="381"/>
      <c r="CD69" s="381"/>
      <c r="CE69" s="381"/>
      <c r="CF69" s="381"/>
      <c r="CG69" s="381"/>
      <c r="CH69" s="381"/>
      <c r="CI69" s="381"/>
      <c r="CJ69" s="381"/>
      <c r="CK69" s="381"/>
      <c r="CL69" s="381"/>
      <c r="CM69" s="381"/>
      <c r="CN69" s="381"/>
      <c r="CO69" s="381"/>
      <c r="CP69" s="381"/>
      <c r="CQ69" s="381"/>
      <c r="CR69" s="381"/>
      <c r="CS69" s="381"/>
      <c r="CT69" s="381"/>
      <c r="CU69" s="381"/>
      <c r="CV69" s="381"/>
      <c r="CW69" s="381"/>
      <c r="CX69" s="381"/>
      <c r="CY69" s="381"/>
      <c r="CZ69" s="381"/>
      <c r="DA69" s="381"/>
      <c r="DB69" s="381"/>
      <c r="DC69" s="381"/>
      <c r="DD69" s="381"/>
      <c r="DE69" s="381"/>
      <c r="DF69" s="381"/>
      <c r="DG69" s="381"/>
      <c r="DH69" s="381"/>
      <c r="DI69" s="381"/>
      <c r="DJ69" s="381"/>
      <c r="DK69" s="381"/>
      <c r="DL69" s="381"/>
      <c r="DM69" s="381"/>
      <c r="DN69" s="381"/>
      <c r="DO69" s="381"/>
      <c r="DP69" s="381"/>
      <c r="DQ69" s="381"/>
      <c r="DR69" s="381"/>
      <c r="DS69" s="381"/>
      <c r="DT69" s="381"/>
      <c r="DU69" s="381"/>
      <c r="DV69" s="381"/>
      <c r="DW69" s="381"/>
      <c r="DX69" s="381"/>
      <c r="DY69" s="381"/>
      <c r="DZ69" s="381"/>
      <c r="EA69" s="381"/>
      <c r="EB69" s="381"/>
      <c r="EC69" s="381"/>
      <c r="ED69" s="381"/>
      <c r="EE69" s="381"/>
      <c r="EF69" s="381"/>
      <c r="EG69" s="381"/>
      <c r="EH69" s="381"/>
      <c r="EI69" s="381"/>
      <c r="EJ69" s="381"/>
      <c r="EK69" s="381"/>
      <c r="EL69" s="381"/>
      <c r="EM69" s="381"/>
    </row>
    <row r="70" spans="1:143" s="382" customFormat="1" ht="36.75" customHeight="1" x14ac:dyDescent="0.25">
      <c r="A70" s="375">
        <v>44228</v>
      </c>
      <c r="B70" s="376" t="s">
        <v>605</v>
      </c>
      <c r="C70" s="377" t="s">
        <v>648</v>
      </c>
      <c r="D70" s="378"/>
      <c r="E70" s="380">
        <v>5940</v>
      </c>
      <c r="F70" s="289">
        <f t="shared" si="0"/>
        <v>134915390.44999996</v>
      </c>
      <c r="G70" s="381"/>
      <c r="H70" s="381"/>
      <c r="I70" s="381"/>
      <c r="J70" s="381"/>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381"/>
      <c r="AL70" s="381"/>
      <c r="AM70" s="381"/>
      <c r="AN70" s="381"/>
      <c r="AO70" s="381"/>
      <c r="AP70" s="381"/>
      <c r="AQ70" s="381"/>
      <c r="AR70" s="381"/>
      <c r="AS70" s="381"/>
      <c r="AT70" s="381"/>
      <c r="AU70" s="381"/>
      <c r="AV70" s="381"/>
      <c r="AW70" s="381"/>
      <c r="AX70" s="381"/>
      <c r="AY70" s="381"/>
      <c r="AZ70" s="381"/>
      <c r="BA70" s="381"/>
      <c r="BB70" s="381"/>
      <c r="BC70" s="381"/>
      <c r="BD70" s="381"/>
      <c r="BE70" s="381"/>
      <c r="BF70" s="381"/>
      <c r="BG70" s="381"/>
      <c r="BH70" s="381"/>
      <c r="BI70" s="381"/>
      <c r="BJ70" s="381"/>
      <c r="BK70" s="381"/>
      <c r="BL70" s="381"/>
      <c r="BM70" s="381"/>
      <c r="BN70" s="381"/>
      <c r="BO70" s="381"/>
      <c r="BP70" s="381"/>
      <c r="BQ70" s="381"/>
      <c r="BR70" s="381"/>
      <c r="BS70" s="381"/>
      <c r="BT70" s="381"/>
      <c r="BU70" s="381"/>
      <c r="BV70" s="381"/>
      <c r="BW70" s="381"/>
      <c r="BX70" s="381"/>
      <c r="BY70" s="381"/>
      <c r="BZ70" s="381"/>
      <c r="CA70" s="381"/>
      <c r="CB70" s="381"/>
      <c r="CC70" s="381"/>
      <c r="CD70" s="381"/>
      <c r="CE70" s="381"/>
      <c r="CF70" s="381"/>
      <c r="CG70" s="381"/>
      <c r="CH70" s="381"/>
      <c r="CI70" s="381"/>
      <c r="CJ70" s="381"/>
      <c r="CK70" s="381"/>
      <c r="CL70" s="381"/>
      <c r="CM70" s="381"/>
      <c r="CN70" s="381"/>
      <c r="CO70" s="381"/>
      <c r="CP70" s="381"/>
      <c r="CQ70" s="381"/>
      <c r="CR70" s="381"/>
      <c r="CS70" s="381"/>
      <c r="CT70" s="381"/>
      <c r="CU70" s="381"/>
      <c r="CV70" s="381"/>
      <c r="CW70" s="381"/>
      <c r="CX70" s="381"/>
      <c r="CY70" s="381"/>
      <c r="CZ70" s="381"/>
      <c r="DA70" s="381"/>
      <c r="DB70" s="381"/>
      <c r="DC70" s="381"/>
      <c r="DD70" s="381"/>
      <c r="DE70" s="381"/>
      <c r="DF70" s="381"/>
      <c r="DG70" s="381"/>
      <c r="DH70" s="381"/>
      <c r="DI70" s="381"/>
      <c r="DJ70" s="381"/>
      <c r="DK70" s="381"/>
      <c r="DL70" s="381"/>
      <c r="DM70" s="381"/>
      <c r="DN70" s="381"/>
      <c r="DO70" s="381"/>
      <c r="DP70" s="381"/>
      <c r="DQ70" s="381"/>
      <c r="DR70" s="381"/>
      <c r="DS70" s="381"/>
      <c r="DT70" s="381"/>
      <c r="DU70" s="381"/>
      <c r="DV70" s="381"/>
      <c r="DW70" s="381"/>
      <c r="DX70" s="381"/>
      <c r="DY70" s="381"/>
      <c r="DZ70" s="381"/>
      <c r="EA70" s="381"/>
      <c r="EB70" s="381"/>
      <c r="EC70" s="381"/>
      <c r="ED70" s="381"/>
      <c r="EE70" s="381"/>
      <c r="EF70" s="381"/>
      <c r="EG70" s="381"/>
      <c r="EH70" s="381"/>
      <c r="EI70" s="381"/>
      <c r="EJ70" s="381"/>
      <c r="EK70" s="381"/>
      <c r="EL70" s="381"/>
      <c r="EM70" s="381"/>
    </row>
    <row r="71" spans="1:143" s="382" customFormat="1" ht="28.5" customHeight="1" x14ac:dyDescent="0.25">
      <c r="A71" s="375">
        <v>44228</v>
      </c>
      <c r="B71" s="376" t="s">
        <v>606</v>
      </c>
      <c r="C71" s="377" t="s">
        <v>649</v>
      </c>
      <c r="D71" s="378"/>
      <c r="E71" s="380">
        <v>1800</v>
      </c>
      <c r="F71" s="289">
        <f t="shared" si="0"/>
        <v>134913590.44999996</v>
      </c>
      <c r="G71" s="381"/>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381"/>
      <c r="AL71" s="381"/>
      <c r="AM71" s="381"/>
      <c r="AN71" s="381"/>
      <c r="AO71" s="381"/>
      <c r="AP71" s="381"/>
      <c r="AQ71" s="381"/>
      <c r="AR71" s="381"/>
      <c r="AS71" s="381"/>
      <c r="AT71" s="381"/>
      <c r="AU71" s="381"/>
      <c r="AV71" s="381"/>
      <c r="AW71" s="381"/>
      <c r="AX71" s="381"/>
      <c r="AY71" s="381"/>
      <c r="AZ71" s="381"/>
      <c r="BA71" s="381"/>
      <c r="BB71" s="381"/>
      <c r="BC71" s="381"/>
      <c r="BD71" s="381"/>
      <c r="BE71" s="381"/>
      <c r="BF71" s="381"/>
      <c r="BG71" s="381"/>
      <c r="BH71" s="381"/>
      <c r="BI71" s="381"/>
      <c r="BJ71" s="381"/>
      <c r="BK71" s="381"/>
      <c r="BL71" s="381"/>
      <c r="BM71" s="381"/>
      <c r="BN71" s="381"/>
      <c r="BO71" s="381"/>
      <c r="BP71" s="381"/>
      <c r="BQ71" s="381"/>
      <c r="BR71" s="381"/>
      <c r="BS71" s="381"/>
      <c r="BT71" s="381"/>
      <c r="BU71" s="381"/>
      <c r="BV71" s="381"/>
      <c r="BW71" s="381"/>
      <c r="BX71" s="381"/>
      <c r="BY71" s="381"/>
      <c r="BZ71" s="381"/>
      <c r="CA71" s="381"/>
      <c r="CB71" s="381"/>
      <c r="CC71" s="381"/>
      <c r="CD71" s="381"/>
      <c r="CE71" s="381"/>
      <c r="CF71" s="381"/>
      <c r="CG71" s="381"/>
      <c r="CH71" s="381"/>
      <c r="CI71" s="381"/>
      <c r="CJ71" s="381"/>
      <c r="CK71" s="381"/>
      <c r="CL71" s="381"/>
      <c r="CM71" s="381"/>
      <c r="CN71" s="381"/>
      <c r="CO71" s="381"/>
      <c r="CP71" s="381"/>
      <c r="CQ71" s="381"/>
      <c r="CR71" s="381"/>
      <c r="CS71" s="381"/>
      <c r="CT71" s="381"/>
      <c r="CU71" s="381"/>
      <c r="CV71" s="381"/>
      <c r="CW71" s="381"/>
      <c r="CX71" s="381"/>
      <c r="CY71" s="381"/>
      <c r="CZ71" s="381"/>
      <c r="DA71" s="381"/>
      <c r="DB71" s="381"/>
      <c r="DC71" s="381"/>
      <c r="DD71" s="381"/>
      <c r="DE71" s="381"/>
      <c r="DF71" s="381"/>
      <c r="DG71" s="381"/>
      <c r="DH71" s="381"/>
      <c r="DI71" s="381"/>
      <c r="DJ71" s="381"/>
      <c r="DK71" s="381"/>
      <c r="DL71" s="381"/>
      <c r="DM71" s="381"/>
      <c r="DN71" s="381"/>
      <c r="DO71" s="381"/>
      <c r="DP71" s="381"/>
      <c r="DQ71" s="381"/>
      <c r="DR71" s="381"/>
      <c r="DS71" s="381"/>
      <c r="DT71" s="381"/>
      <c r="DU71" s="381"/>
      <c r="DV71" s="381"/>
      <c r="DW71" s="381"/>
      <c r="DX71" s="381"/>
      <c r="DY71" s="381"/>
      <c r="DZ71" s="381"/>
      <c r="EA71" s="381"/>
      <c r="EB71" s="381"/>
      <c r="EC71" s="381"/>
      <c r="ED71" s="381"/>
      <c r="EE71" s="381"/>
      <c r="EF71" s="381"/>
      <c r="EG71" s="381"/>
      <c r="EH71" s="381"/>
      <c r="EI71" s="381"/>
      <c r="EJ71" s="381"/>
      <c r="EK71" s="381"/>
      <c r="EL71" s="381"/>
      <c r="EM71" s="381"/>
    </row>
    <row r="72" spans="1:143" s="382" customFormat="1" ht="34.5" customHeight="1" x14ac:dyDescent="0.25">
      <c r="A72" s="375">
        <v>44228</v>
      </c>
      <c r="B72" s="376" t="s">
        <v>607</v>
      </c>
      <c r="C72" s="377" t="s">
        <v>650</v>
      </c>
      <c r="D72" s="378"/>
      <c r="E72" s="380">
        <v>6750</v>
      </c>
      <c r="F72" s="289">
        <f t="shared" si="0"/>
        <v>134906840.44999996</v>
      </c>
      <c r="G72" s="381"/>
      <c r="H72" s="381"/>
      <c r="I72" s="381"/>
      <c r="J72" s="381"/>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381"/>
      <c r="AL72" s="381"/>
      <c r="AM72" s="381"/>
      <c r="AN72" s="381"/>
      <c r="AO72" s="381"/>
      <c r="AP72" s="381"/>
      <c r="AQ72" s="381"/>
      <c r="AR72" s="381"/>
      <c r="AS72" s="381"/>
      <c r="AT72" s="381"/>
      <c r="AU72" s="381"/>
      <c r="AV72" s="381"/>
      <c r="AW72" s="381"/>
      <c r="AX72" s="381"/>
      <c r="AY72" s="381"/>
      <c r="AZ72" s="381"/>
      <c r="BA72" s="381"/>
      <c r="BB72" s="381"/>
      <c r="BC72" s="381"/>
      <c r="BD72" s="381"/>
      <c r="BE72" s="381"/>
      <c r="BF72" s="381"/>
      <c r="BG72" s="381"/>
      <c r="BH72" s="381"/>
      <c r="BI72" s="381"/>
      <c r="BJ72" s="381"/>
      <c r="BK72" s="381"/>
      <c r="BL72" s="381"/>
      <c r="BM72" s="381"/>
      <c r="BN72" s="381"/>
      <c r="BO72" s="381"/>
      <c r="BP72" s="381"/>
      <c r="BQ72" s="381"/>
      <c r="BR72" s="381"/>
      <c r="BS72" s="381"/>
      <c r="BT72" s="381"/>
      <c r="BU72" s="381"/>
      <c r="BV72" s="381"/>
      <c r="BW72" s="381"/>
      <c r="BX72" s="381"/>
      <c r="BY72" s="381"/>
      <c r="BZ72" s="381"/>
      <c r="CA72" s="381"/>
      <c r="CB72" s="381"/>
      <c r="CC72" s="381"/>
      <c r="CD72" s="381"/>
      <c r="CE72" s="381"/>
      <c r="CF72" s="381"/>
      <c r="CG72" s="381"/>
      <c r="CH72" s="381"/>
      <c r="CI72" s="381"/>
      <c r="CJ72" s="381"/>
      <c r="CK72" s="381"/>
      <c r="CL72" s="381"/>
      <c r="CM72" s="381"/>
      <c r="CN72" s="381"/>
      <c r="CO72" s="381"/>
      <c r="CP72" s="381"/>
      <c r="CQ72" s="381"/>
      <c r="CR72" s="381"/>
      <c r="CS72" s="381"/>
      <c r="CT72" s="381"/>
      <c r="CU72" s="381"/>
      <c r="CV72" s="381"/>
      <c r="CW72" s="381"/>
      <c r="CX72" s="381"/>
      <c r="CY72" s="381"/>
      <c r="CZ72" s="381"/>
      <c r="DA72" s="381"/>
      <c r="DB72" s="381"/>
      <c r="DC72" s="381"/>
      <c r="DD72" s="381"/>
      <c r="DE72" s="381"/>
      <c r="DF72" s="381"/>
      <c r="DG72" s="381"/>
      <c r="DH72" s="381"/>
      <c r="DI72" s="381"/>
      <c r="DJ72" s="381"/>
      <c r="DK72" s="381"/>
      <c r="DL72" s="381"/>
      <c r="DM72" s="381"/>
      <c r="DN72" s="381"/>
      <c r="DO72" s="381"/>
      <c r="DP72" s="381"/>
      <c r="DQ72" s="381"/>
      <c r="DR72" s="381"/>
      <c r="DS72" s="381"/>
      <c r="DT72" s="381"/>
      <c r="DU72" s="381"/>
      <c r="DV72" s="381"/>
      <c r="DW72" s="381"/>
      <c r="DX72" s="381"/>
      <c r="DY72" s="381"/>
      <c r="DZ72" s="381"/>
      <c r="EA72" s="381"/>
      <c r="EB72" s="381"/>
      <c r="EC72" s="381"/>
      <c r="ED72" s="381"/>
      <c r="EE72" s="381"/>
      <c r="EF72" s="381"/>
      <c r="EG72" s="381"/>
      <c r="EH72" s="381"/>
      <c r="EI72" s="381"/>
      <c r="EJ72" s="381"/>
      <c r="EK72" s="381"/>
      <c r="EL72" s="381"/>
      <c r="EM72" s="381"/>
    </row>
    <row r="73" spans="1:143" s="382" customFormat="1" ht="41.25" customHeight="1" x14ac:dyDescent="0.25">
      <c r="A73" s="375">
        <v>44229</v>
      </c>
      <c r="B73" s="376">
        <v>58146</v>
      </c>
      <c r="C73" s="377" t="s">
        <v>651</v>
      </c>
      <c r="D73" s="378"/>
      <c r="E73" s="380">
        <v>131052.5</v>
      </c>
      <c r="F73" s="289">
        <f t="shared" si="0"/>
        <v>134775787.94999996</v>
      </c>
      <c r="G73" s="381"/>
      <c r="H73" s="381"/>
      <c r="I73" s="381"/>
      <c r="J73" s="381"/>
      <c r="K73" s="381"/>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381"/>
      <c r="AL73" s="381"/>
      <c r="AM73" s="381"/>
      <c r="AN73" s="381"/>
      <c r="AO73" s="381"/>
      <c r="AP73" s="381"/>
      <c r="AQ73" s="381"/>
      <c r="AR73" s="381"/>
      <c r="AS73" s="381"/>
      <c r="AT73" s="381"/>
      <c r="AU73" s="381"/>
      <c r="AV73" s="381"/>
      <c r="AW73" s="381"/>
      <c r="AX73" s="381"/>
      <c r="AY73" s="381"/>
      <c r="AZ73" s="381"/>
      <c r="BA73" s="381"/>
      <c r="BB73" s="381"/>
      <c r="BC73" s="381"/>
      <c r="BD73" s="381"/>
      <c r="BE73" s="381"/>
      <c r="BF73" s="381"/>
      <c r="BG73" s="381"/>
      <c r="BH73" s="381"/>
      <c r="BI73" s="381"/>
      <c r="BJ73" s="381"/>
      <c r="BK73" s="381"/>
      <c r="BL73" s="381"/>
      <c r="BM73" s="381"/>
      <c r="BN73" s="381"/>
      <c r="BO73" s="381"/>
      <c r="BP73" s="381"/>
      <c r="BQ73" s="381"/>
      <c r="BR73" s="381"/>
      <c r="BS73" s="381"/>
      <c r="BT73" s="381"/>
      <c r="BU73" s="381"/>
      <c r="BV73" s="381"/>
      <c r="BW73" s="381"/>
      <c r="BX73" s="381"/>
      <c r="BY73" s="381"/>
      <c r="BZ73" s="381"/>
      <c r="CA73" s="381"/>
      <c r="CB73" s="381"/>
      <c r="CC73" s="381"/>
      <c r="CD73" s="381"/>
      <c r="CE73" s="381"/>
      <c r="CF73" s="381"/>
      <c r="CG73" s="381"/>
      <c r="CH73" s="381"/>
      <c r="CI73" s="381"/>
      <c r="CJ73" s="381"/>
      <c r="CK73" s="381"/>
      <c r="CL73" s="381"/>
      <c r="CM73" s="381"/>
      <c r="CN73" s="381"/>
      <c r="CO73" s="381"/>
      <c r="CP73" s="381"/>
      <c r="CQ73" s="381"/>
      <c r="CR73" s="381"/>
      <c r="CS73" s="381"/>
      <c r="CT73" s="381"/>
      <c r="CU73" s="381"/>
      <c r="CV73" s="381"/>
      <c r="CW73" s="381"/>
      <c r="CX73" s="381"/>
      <c r="CY73" s="381"/>
      <c r="CZ73" s="381"/>
      <c r="DA73" s="381"/>
      <c r="DB73" s="381"/>
      <c r="DC73" s="381"/>
      <c r="DD73" s="381"/>
      <c r="DE73" s="381"/>
      <c r="DF73" s="381"/>
      <c r="DG73" s="381"/>
      <c r="DH73" s="381"/>
      <c r="DI73" s="381"/>
      <c r="DJ73" s="381"/>
      <c r="DK73" s="381"/>
      <c r="DL73" s="381"/>
      <c r="DM73" s="381"/>
      <c r="DN73" s="381"/>
      <c r="DO73" s="381"/>
      <c r="DP73" s="381"/>
      <c r="DQ73" s="381"/>
      <c r="DR73" s="381"/>
      <c r="DS73" s="381"/>
      <c r="DT73" s="381"/>
      <c r="DU73" s="381"/>
      <c r="DV73" s="381"/>
      <c r="DW73" s="381"/>
      <c r="DX73" s="381"/>
      <c r="DY73" s="381"/>
      <c r="DZ73" s="381"/>
      <c r="EA73" s="381"/>
      <c r="EB73" s="381"/>
      <c r="EC73" s="381"/>
      <c r="ED73" s="381"/>
      <c r="EE73" s="381"/>
      <c r="EF73" s="381"/>
      <c r="EG73" s="381"/>
      <c r="EH73" s="381"/>
      <c r="EI73" s="381"/>
      <c r="EJ73" s="381"/>
      <c r="EK73" s="381"/>
      <c r="EL73" s="381"/>
      <c r="EM73" s="381"/>
    </row>
    <row r="74" spans="1:143" s="382" customFormat="1" ht="21.75" customHeight="1" x14ac:dyDescent="0.25">
      <c r="A74" s="375">
        <v>44229</v>
      </c>
      <c r="B74" s="376">
        <v>58147</v>
      </c>
      <c r="C74" s="377" t="s">
        <v>41</v>
      </c>
      <c r="D74" s="378"/>
      <c r="E74" s="380">
        <v>0</v>
      </c>
      <c r="F74" s="289">
        <f t="shared" si="0"/>
        <v>134775787.94999996</v>
      </c>
      <c r="G74" s="381"/>
      <c r="H74" s="381"/>
      <c r="I74" s="381"/>
      <c r="J74" s="381"/>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381"/>
      <c r="AL74" s="381"/>
      <c r="AM74" s="381"/>
      <c r="AN74" s="381"/>
      <c r="AO74" s="381"/>
      <c r="AP74" s="381"/>
      <c r="AQ74" s="381"/>
      <c r="AR74" s="381"/>
      <c r="AS74" s="381"/>
      <c r="AT74" s="381"/>
      <c r="AU74" s="381"/>
      <c r="AV74" s="381"/>
      <c r="AW74" s="381"/>
      <c r="AX74" s="381"/>
      <c r="AY74" s="381"/>
      <c r="AZ74" s="381"/>
      <c r="BA74" s="381"/>
      <c r="BB74" s="381"/>
      <c r="BC74" s="381"/>
      <c r="BD74" s="381"/>
      <c r="BE74" s="381"/>
      <c r="BF74" s="381"/>
      <c r="BG74" s="381"/>
      <c r="BH74" s="381"/>
      <c r="BI74" s="381"/>
      <c r="BJ74" s="381"/>
      <c r="BK74" s="381"/>
      <c r="BL74" s="381"/>
      <c r="BM74" s="381"/>
      <c r="BN74" s="381"/>
      <c r="BO74" s="381"/>
      <c r="BP74" s="381"/>
      <c r="BQ74" s="381"/>
      <c r="BR74" s="381"/>
      <c r="BS74" s="381"/>
      <c r="BT74" s="381"/>
      <c r="BU74" s="381"/>
      <c r="BV74" s="381"/>
      <c r="BW74" s="381"/>
      <c r="BX74" s="381"/>
      <c r="BY74" s="381"/>
      <c r="BZ74" s="381"/>
      <c r="CA74" s="381"/>
      <c r="CB74" s="381"/>
      <c r="CC74" s="381"/>
      <c r="CD74" s="381"/>
      <c r="CE74" s="381"/>
      <c r="CF74" s="381"/>
      <c r="CG74" s="381"/>
      <c r="CH74" s="381"/>
      <c r="CI74" s="381"/>
      <c r="CJ74" s="381"/>
      <c r="CK74" s="381"/>
      <c r="CL74" s="381"/>
      <c r="CM74" s="381"/>
      <c r="CN74" s="381"/>
      <c r="CO74" s="381"/>
      <c r="CP74" s="381"/>
      <c r="CQ74" s="381"/>
      <c r="CR74" s="381"/>
      <c r="CS74" s="381"/>
      <c r="CT74" s="381"/>
      <c r="CU74" s="381"/>
      <c r="CV74" s="381"/>
      <c r="CW74" s="381"/>
      <c r="CX74" s="381"/>
      <c r="CY74" s="381"/>
      <c r="CZ74" s="381"/>
      <c r="DA74" s="381"/>
      <c r="DB74" s="381"/>
      <c r="DC74" s="381"/>
      <c r="DD74" s="381"/>
      <c r="DE74" s="381"/>
      <c r="DF74" s="381"/>
      <c r="DG74" s="381"/>
      <c r="DH74" s="381"/>
      <c r="DI74" s="381"/>
      <c r="DJ74" s="381"/>
      <c r="DK74" s="381"/>
      <c r="DL74" s="381"/>
      <c r="DM74" s="381"/>
      <c r="DN74" s="381"/>
      <c r="DO74" s="381"/>
      <c r="DP74" s="381"/>
      <c r="DQ74" s="381"/>
      <c r="DR74" s="381"/>
      <c r="DS74" s="381"/>
      <c r="DT74" s="381"/>
      <c r="DU74" s="381"/>
      <c r="DV74" s="381"/>
      <c r="DW74" s="381"/>
      <c r="DX74" s="381"/>
      <c r="DY74" s="381"/>
      <c r="DZ74" s="381"/>
      <c r="EA74" s="381"/>
      <c r="EB74" s="381"/>
      <c r="EC74" s="381"/>
      <c r="ED74" s="381"/>
      <c r="EE74" s="381"/>
      <c r="EF74" s="381"/>
      <c r="EG74" s="381"/>
      <c r="EH74" s="381"/>
      <c r="EI74" s="381"/>
      <c r="EJ74" s="381"/>
      <c r="EK74" s="381"/>
      <c r="EL74" s="381"/>
      <c r="EM74" s="381"/>
    </row>
    <row r="75" spans="1:143" s="382" customFormat="1" ht="34.5" customHeight="1" x14ac:dyDescent="0.25">
      <c r="A75" s="375">
        <v>44229</v>
      </c>
      <c r="B75" s="376">
        <v>58148</v>
      </c>
      <c r="C75" s="377" t="s">
        <v>701</v>
      </c>
      <c r="D75" s="378"/>
      <c r="E75" s="380">
        <v>39220.620000000003</v>
      </c>
      <c r="F75" s="289">
        <f t="shared" si="0"/>
        <v>134736567.32999995</v>
      </c>
      <c r="G75" s="381"/>
      <c r="H75" s="381"/>
      <c r="I75" s="381"/>
      <c r="J75" s="381"/>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381"/>
      <c r="AL75" s="381"/>
      <c r="AM75" s="381"/>
      <c r="AN75" s="381"/>
      <c r="AO75" s="381"/>
      <c r="AP75" s="381"/>
      <c r="AQ75" s="381"/>
      <c r="AR75" s="381"/>
      <c r="AS75" s="381"/>
      <c r="AT75" s="381"/>
      <c r="AU75" s="381"/>
      <c r="AV75" s="381"/>
      <c r="AW75" s="381"/>
      <c r="AX75" s="381"/>
      <c r="AY75" s="381"/>
      <c r="AZ75" s="381"/>
      <c r="BA75" s="381"/>
      <c r="BB75" s="381"/>
      <c r="BC75" s="381"/>
      <c r="BD75" s="381"/>
      <c r="BE75" s="381"/>
      <c r="BF75" s="381"/>
      <c r="BG75" s="381"/>
      <c r="BH75" s="381"/>
      <c r="BI75" s="381"/>
      <c r="BJ75" s="381"/>
      <c r="BK75" s="381"/>
      <c r="BL75" s="381"/>
      <c r="BM75" s="381"/>
      <c r="BN75" s="381"/>
      <c r="BO75" s="381"/>
      <c r="BP75" s="381"/>
      <c r="BQ75" s="381"/>
      <c r="BR75" s="381"/>
      <c r="BS75" s="381"/>
      <c r="BT75" s="381"/>
      <c r="BU75" s="381"/>
      <c r="BV75" s="381"/>
      <c r="BW75" s="381"/>
      <c r="BX75" s="381"/>
      <c r="BY75" s="381"/>
      <c r="BZ75" s="381"/>
      <c r="CA75" s="381"/>
      <c r="CB75" s="381"/>
      <c r="CC75" s="381"/>
      <c r="CD75" s="381"/>
      <c r="CE75" s="381"/>
      <c r="CF75" s="381"/>
      <c r="CG75" s="381"/>
      <c r="CH75" s="381"/>
      <c r="CI75" s="381"/>
      <c r="CJ75" s="381"/>
      <c r="CK75" s="381"/>
      <c r="CL75" s="381"/>
      <c r="CM75" s="381"/>
      <c r="CN75" s="381"/>
      <c r="CO75" s="381"/>
      <c r="CP75" s="381"/>
      <c r="CQ75" s="381"/>
      <c r="CR75" s="381"/>
      <c r="CS75" s="381"/>
      <c r="CT75" s="381"/>
      <c r="CU75" s="381"/>
      <c r="CV75" s="381"/>
      <c r="CW75" s="381"/>
      <c r="CX75" s="381"/>
      <c r="CY75" s="381"/>
      <c r="CZ75" s="381"/>
      <c r="DA75" s="381"/>
      <c r="DB75" s="381"/>
      <c r="DC75" s="381"/>
      <c r="DD75" s="381"/>
      <c r="DE75" s="381"/>
      <c r="DF75" s="381"/>
      <c r="DG75" s="381"/>
      <c r="DH75" s="381"/>
      <c r="DI75" s="381"/>
      <c r="DJ75" s="381"/>
      <c r="DK75" s="381"/>
      <c r="DL75" s="381"/>
      <c r="DM75" s="381"/>
      <c r="DN75" s="381"/>
      <c r="DO75" s="381"/>
      <c r="DP75" s="381"/>
      <c r="DQ75" s="381"/>
      <c r="DR75" s="381"/>
      <c r="DS75" s="381"/>
      <c r="DT75" s="381"/>
      <c r="DU75" s="381"/>
      <c r="DV75" s="381"/>
      <c r="DW75" s="381"/>
      <c r="DX75" s="381"/>
      <c r="DY75" s="381"/>
      <c r="DZ75" s="381"/>
      <c r="EA75" s="381"/>
      <c r="EB75" s="381"/>
      <c r="EC75" s="381"/>
      <c r="ED75" s="381"/>
      <c r="EE75" s="381"/>
      <c r="EF75" s="381"/>
      <c r="EG75" s="381"/>
      <c r="EH75" s="381"/>
      <c r="EI75" s="381"/>
      <c r="EJ75" s="381"/>
      <c r="EK75" s="381"/>
      <c r="EL75" s="381"/>
      <c r="EM75" s="381"/>
    </row>
    <row r="76" spans="1:143" s="382" customFormat="1" ht="36.75" customHeight="1" x14ac:dyDescent="0.25">
      <c r="A76" s="375">
        <v>44229</v>
      </c>
      <c r="B76" s="376">
        <v>58149</v>
      </c>
      <c r="C76" s="377" t="s">
        <v>702</v>
      </c>
      <c r="D76" s="378"/>
      <c r="E76" s="380">
        <v>98714</v>
      </c>
      <c r="F76" s="289">
        <f t="shared" si="0"/>
        <v>134637853.32999995</v>
      </c>
      <c r="G76" s="381"/>
      <c r="H76" s="381"/>
      <c r="I76" s="381"/>
      <c r="J76" s="381"/>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381"/>
      <c r="AL76" s="381"/>
      <c r="AM76" s="381"/>
      <c r="AN76" s="381"/>
      <c r="AO76" s="381"/>
      <c r="AP76" s="381"/>
      <c r="AQ76" s="381"/>
      <c r="AR76" s="381"/>
      <c r="AS76" s="381"/>
      <c r="AT76" s="381"/>
      <c r="AU76" s="381"/>
      <c r="AV76" s="381"/>
      <c r="AW76" s="381"/>
      <c r="AX76" s="381"/>
      <c r="AY76" s="381"/>
      <c r="AZ76" s="381"/>
      <c r="BA76" s="381"/>
      <c r="BB76" s="381"/>
      <c r="BC76" s="381"/>
      <c r="BD76" s="381"/>
      <c r="BE76" s="381"/>
      <c r="BF76" s="381"/>
      <c r="BG76" s="381"/>
      <c r="BH76" s="381"/>
      <c r="BI76" s="381"/>
      <c r="BJ76" s="381"/>
      <c r="BK76" s="381"/>
      <c r="BL76" s="381"/>
      <c r="BM76" s="381"/>
      <c r="BN76" s="381"/>
      <c r="BO76" s="381"/>
      <c r="BP76" s="381"/>
      <c r="BQ76" s="381"/>
      <c r="BR76" s="381"/>
      <c r="BS76" s="381"/>
      <c r="BT76" s="381"/>
      <c r="BU76" s="381"/>
      <c r="BV76" s="381"/>
      <c r="BW76" s="381"/>
      <c r="BX76" s="381"/>
      <c r="BY76" s="381"/>
      <c r="BZ76" s="381"/>
      <c r="CA76" s="381"/>
      <c r="CB76" s="381"/>
      <c r="CC76" s="381"/>
      <c r="CD76" s="381"/>
      <c r="CE76" s="381"/>
      <c r="CF76" s="381"/>
      <c r="CG76" s="381"/>
      <c r="CH76" s="381"/>
      <c r="CI76" s="381"/>
      <c r="CJ76" s="381"/>
      <c r="CK76" s="381"/>
      <c r="CL76" s="381"/>
      <c r="CM76" s="381"/>
      <c r="CN76" s="381"/>
      <c r="CO76" s="381"/>
      <c r="CP76" s="381"/>
      <c r="CQ76" s="381"/>
      <c r="CR76" s="381"/>
      <c r="CS76" s="381"/>
      <c r="CT76" s="381"/>
      <c r="CU76" s="381"/>
      <c r="CV76" s="381"/>
      <c r="CW76" s="381"/>
      <c r="CX76" s="381"/>
      <c r="CY76" s="381"/>
      <c r="CZ76" s="381"/>
      <c r="DA76" s="381"/>
      <c r="DB76" s="381"/>
      <c r="DC76" s="381"/>
      <c r="DD76" s="381"/>
      <c r="DE76" s="381"/>
      <c r="DF76" s="381"/>
      <c r="DG76" s="381"/>
      <c r="DH76" s="381"/>
      <c r="DI76" s="381"/>
      <c r="DJ76" s="381"/>
      <c r="DK76" s="381"/>
      <c r="DL76" s="381"/>
      <c r="DM76" s="381"/>
      <c r="DN76" s="381"/>
      <c r="DO76" s="381"/>
      <c r="DP76" s="381"/>
      <c r="DQ76" s="381"/>
      <c r="DR76" s="381"/>
      <c r="DS76" s="381"/>
      <c r="DT76" s="381"/>
      <c r="DU76" s="381"/>
      <c r="DV76" s="381"/>
      <c r="DW76" s="381"/>
      <c r="DX76" s="381"/>
      <c r="DY76" s="381"/>
      <c r="DZ76" s="381"/>
      <c r="EA76" s="381"/>
      <c r="EB76" s="381"/>
      <c r="EC76" s="381"/>
      <c r="ED76" s="381"/>
      <c r="EE76" s="381"/>
      <c r="EF76" s="381"/>
      <c r="EG76" s="381"/>
      <c r="EH76" s="381"/>
      <c r="EI76" s="381"/>
      <c r="EJ76" s="381"/>
      <c r="EK76" s="381"/>
      <c r="EL76" s="381"/>
      <c r="EM76" s="381"/>
    </row>
    <row r="77" spans="1:143" s="382" customFormat="1" ht="42.75" customHeight="1" x14ac:dyDescent="0.25">
      <c r="A77" s="375">
        <v>44229</v>
      </c>
      <c r="B77" s="376" t="s">
        <v>608</v>
      </c>
      <c r="C77" s="377" t="s">
        <v>700</v>
      </c>
      <c r="D77" s="378"/>
      <c r="E77" s="380">
        <v>114142.5</v>
      </c>
      <c r="F77" s="289">
        <f t="shared" si="0"/>
        <v>134523710.82999995</v>
      </c>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381"/>
      <c r="AL77" s="381"/>
      <c r="AM77" s="381"/>
      <c r="AN77" s="381"/>
      <c r="AO77" s="381"/>
      <c r="AP77" s="381"/>
      <c r="AQ77" s="381"/>
      <c r="AR77" s="381"/>
      <c r="AS77" s="381"/>
      <c r="AT77" s="381"/>
      <c r="AU77" s="381"/>
      <c r="AV77" s="381"/>
      <c r="AW77" s="381"/>
      <c r="AX77" s="381"/>
      <c r="AY77" s="381"/>
      <c r="AZ77" s="381"/>
      <c r="BA77" s="381"/>
      <c r="BB77" s="381"/>
      <c r="BC77" s="381"/>
      <c r="BD77" s="381"/>
      <c r="BE77" s="381"/>
      <c r="BF77" s="381"/>
      <c r="BG77" s="381"/>
      <c r="BH77" s="381"/>
      <c r="BI77" s="381"/>
      <c r="BJ77" s="381"/>
      <c r="BK77" s="381"/>
      <c r="BL77" s="381"/>
      <c r="BM77" s="381"/>
      <c r="BN77" s="381"/>
      <c r="BO77" s="381"/>
      <c r="BP77" s="381"/>
      <c r="BQ77" s="381"/>
      <c r="BR77" s="381"/>
      <c r="BS77" s="381"/>
      <c r="BT77" s="381"/>
      <c r="BU77" s="381"/>
      <c r="BV77" s="381"/>
      <c r="BW77" s="381"/>
      <c r="BX77" s="381"/>
      <c r="BY77" s="381"/>
      <c r="BZ77" s="381"/>
      <c r="CA77" s="381"/>
      <c r="CB77" s="381"/>
      <c r="CC77" s="381"/>
      <c r="CD77" s="381"/>
      <c r="CE77" s="381"/>
      <c r="CF77" s="381"/>
      <c r="CG77" s="381"/>
      <c r="CH77" s="381"/>
      <c r="CI77" s="381"/>
      <c r="CJ77" s="381"/>
      <c r="CK77" s="381"/>
      <c r="CL77" s="381"/>
      <c r="CM77" s="381"/>
      <c r="CN77" s="381"/>
      <c r="CO77" s="381"/>
      <c r="CP77" s="381"/>
      <c r="CQ77" s="381"/>
      <c r="CR77" s="381"/>
      <c r="CS77" s="381"/>
      <c r="CT77" s="381"/>
      <c r="CU77" s="381"/>
      <c r="CV77" s="381"/>
      <c r="CW77" s="381"/>
      <c r="CX77" s="381"/>
      <c r="CY77" s="381"/>
      <c r="CZ77" s="381"/>
      <c r="DA77" s="381"/>
      <c r="DB77" s="381"/>
      <c r="DC77" s="381"/>
      <c r="DD77" s="381"/>
      <c r="DE77" s="381"/>
      <c r="DF77" s="381"/>
      <c r="DG77" s="381"/>
      <c r="DH77" s="381"/>
      <c r="DI77" s="381"/>
      <c r="DJ77" s="381"/>
      <c r="DK77" s="381"/>
      <c r="DL77" s="381"/>
      <c r="DM77" s="381"/>
      <c r="DN77" s="381"/>
      <c r="DO77" s="381"/>
      <c r="DP77" s="381"/>
      <c r="DQ77" s="381"/>
      <c r="DR77" s="381"/>
      <c r="DS77" s="381"/>
      <c r="DT77" s="381"/>
      <c r="DU77" s="381"/>
      <c r="DV77" s="381"/>
      <c r="DW77" s="381"/>
      <c r="DX77" s="381"/>
      <c r="DY77" s="381"/>
      <c r="DZ77" s="381"/>
      <c r="EA77" s="381"/>
      <c r="EB77" s="381"/>
      <c r="EC77" s="381"/>
      <c r="ED77" s="381"/>
      <c r="EE77" s="381"/>
      <c r="EF77" s="381"/>
      <c r="EG77" s="381"/>
      <c r="EH77" s="381"/>
      <c r="EI77" s="381"/>
      <c r="EJ77" s="381"/>
      <c r="EK77" s="381"/>
      <c r="EL77" s="381"/>
      <c r="EM77" s="381"/>
    </row>
    <row r="78" spans="1:143" s="382" customFormat="1" ht="51" customHeight="1" x14ac:dyDescent="0.25">
      <c r="A78" s="375">
        <v>44229</v>
      </c>
      <c r="B78" s="376" t="s">
        <v>609</v>
      </c>
      <c r="C78" s="377" t="s">
        <v>699</v>
      </c>
      <c r="D78" s="378"/>
      <c r="E78" s="380">
        <v>164872.5</v>
      </c>
      <c r="F78" s="289">
        <f t="shared" si="0"/>
        <v>134358838.32999995</v>
      </c>
      <c r="G78" s="381"/>
      <c r="H78" s="381"/>
      <c r="I78" s="381"/>
      <c r="J78" s="381"/>
      <c r="K78" s="381"/>
      <c r="L78" s="381"/>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c r="AJ78" s="381"/>
      <c r="AK78" s="381"/>
      <c r="AL78" s="381"/>
      <c r="AM78" s="381"/>
      <c r="AN78" s="381"/>
      <c r="AO78" s="381"/>
      <c r="AP78" s="381"/>
      <c r="AQ78" s="381"/>
      <c r="AR78" s="381"/>
      <c r="AS78" s="381"/>
      <c r="AT78" s="381"/>
      <c r="AU78" s="381"/>
      <c r="AV78" s="381"/>
      <c r="AW78" s="381"/>
      <c r="AX78" s="381"/>
      <c r="AY78" s="381"/>
      <c r="AZ78" s="381"/>
      <c r="BA78" s="381"/>
      <c r="BB78" s="381"/>
      <c r="BC78" s="381"/>
      <c r="BD78" s="381"/>
      <c r="BE78" s="381"/>
      <c r="BF78" s="381"/>
      <c r="BG78" s="381"/>
      <c r="BH78" s="381"/>
      <c r="BI78" s="381"/>
      <c r="BJ78" s="381"/>
      <c r="BK78" s="381"/>
      <c r="BL78" s="381"/>
      <c r="BM78" s="381"/>
      <c r="BN78" s="381"/>
      <c r="BO78" s="381"/>
      <c r="BP78" s="381"/>
      <c r="BQ78" s="381"/>
      <c r="BR78" s="381"/>
      <c r="BS78" s="381"/>
      <c r="BT78" s="381"/>
      <c r="BU78" s="381"/>
      <c r="BV78" s="381"/>
      <c r="BW78" s="381"/>
      <c r="BX78" s="381"/>
      <c r="BY78" s="381"/>
      <c r="BZ78" s="381"/>
      <c r="CA78" s="381"/>
      <c r="CB78" s="381"/>
      <c r="CC78" s="381"/>
      <c r="CD78" s="381"/>
      <c r="CE78" s="381"/>
      <c r="CF78" s="381"/>
      <c r="CG78" s="381"/>
      <c r="CH78" s="381"/>
      <c r="CI78" s="381"/>
      <c r="CJ78" s="381"/>
      <c r="CK78" s="381"/>
      <c r="CL78" s="381"/>
      <c r="CM78" s="381"/>
      <c r="CN78" s="381"/>
      <c r="CO78" s="381"/>
      <c r="CP78" s="381"/>
      <c r="CQ78" s="381"/>
      <c r="CR78" s="381"/>
      <c r="CS78" s="381"/>
      <c r="CT78" s="381"/>
      <c r="CU78" s="381"/>
      <c r="CV78" s="381"/>
      <c r="CW78" s="381"/>
      <c r="CX78" s="381"/>
      <c r="CY78" s="381"/>
      <c r="CZ78" s="381"/>
      <c r="DA78" s="381"/>
      <c r="DB78" s="381"/>
      <c r="DC78" s="381"/>
      <c r="DD78" s="381"/>
      <c r="DE78" s="381"/>
      <c r="DF78" s="381"/>
      <c r="DG78" s="381"/>
      <c r="DH78" s="381"/>
      <c r="DI78" s="381"/>
      <c r="DJ78" s="381"/>
      <c r="DK78" s="381"/>
      <c r="DL78" s="381"/>
      <c r="DM78" s="381"/>
      <c r="DN78" s="381"/>
      <c r="DO78" s="381"/>
      <c r="DP78" s="381"/>
      <c r="DQ78" s="381"/>
      <c r="DR78" s="381"/>
      <c r="DS78" s="381"/>
      <c r="DT78" s="381"/>
      <c r="DU78" s="381"/>
      <c r="DV78" s="381"/>
      <c r="DW78" s="381"/>
      <c r="DX78" s="381"/>
      <c r="DY78" s="381"/>
      <c r="DZ78" s="381"/>
      <c r="EA78" s="381"/>
      <c r="EB78" s="381"/>
      <c r="EC78" s="381"/>
      <c r="ED78" s="381"/>
      <c r="EE78" s="381"/>
      <c r="EF78" s="381"/>
      <c r="EG78" s="381"/>
      <c r="EH78" s="381"/>
      <c r="EI78" s="381"/>
      <c r="EJ78" s="381"/>
      <c r="EK78" s="381"/>
      <c r="EL78" s="381"/>
      <c r="EM78" s="381"/>
    </row>
    <row r="79" spans="1:143" s="382" customFormat="1" ht="46.5" customHeight="1" x14ac:dyDescent="0.25">
      <c r="A79" s="375">
        <v>44229</v>
      </c>
      <c r="B79" s="376" t="s">
        <v>610</v>
      </c>
      <c r="C79" s="377" t="s">
        <v>697</v>
      </c>
      <c r="D79" s="378"/>
      <c r="E79" s="380">
        <v>126825</v>
      </c>
      <c r="F79" s="289">
        <f t="shared" si="0"/>
        <v>134232013.32999995</v>
      </c>
      <c r="G79" s="381"/>
      <c r="H79" s="381"/>
      <c r="I79" s="381"/>
      <c r="J79" s="381"/>
      <c r="K79" s="381"/>
      <c r="L79" s="381"/>
      <c r="M79" s="381"/>
      <c r="N79" s="381"/>
      <c r="O79" s="381"/>
      <c r="P79" s="381"/>
      <c r="Q79" s="381"/>
      <c r="R79" s="381"/>
      <c r="S79" s="381"/>
      <c r="T79" s="381"/>
      <c r="U79" s="381"/>
      <c r="V79" s="381"/>
      <c r="W79" s="381"/>
      <c r="X79" s="381"/>
      <c r="Y79" s="381"/>
      <c r="Z79" s="381"/>
      <c r="AA79" s="381"/>
      <c r="AB79" s="381"/>
      <c r="AC79" s="381"/>
      <c r="AD79" s="381"/>
      <c r="AE79" s="381"/>
      <c r="AF79" s="381"/>
      <c r="AG79" s="381"/>
      <c r="AH79" s="381"/>
      <c r="AI79" s="381"/>
      <c r="AJ79" s="381"/>
      <c r="AK79" s="381"/>
      <c r="AL79" s="381"/>
      <c r="AM79" s="381"/>
      <c r="AN79" s="381"/>
      <c r="AO79" s="381"/>
      <c r="AP79" s="381"/>
      <c r="AQ79" s="381"/>
      <c r="AR79" s="381"/>
      <c r="AS79" s="381"/>
      <c r="AT79" s="381"/>
      <c r="AU79" s="381"/>
      <c r="AV79" s="381"/>
      <c r="AW79" s="381"/>
      <c r="AX79" s="381"/>
      <c r="AY79" s="381"/>
      <c r="AZ79" s="381"/>
      <c r="BA79" s="381"/>
      <c r="BB79" s="381"/>
      <c r="BC79" s="381"/>
      <c r="BD79" s="381"/>
      <c r="BE79" s="381"/>
      <c r="BF79" s="381"/>
      <c r="BG79" s="381"/>
      <c r="BH79" s="381"/>
      <c r="BI79" s="381"/>
      <c r="BJ79" s="381"/>
      <c r="BK79" s="381"/>
      <c r="BL79" s="381"/>
      <c r="BM79" s="381"/>
      <c r="BN79" s="381"/>
      <c r="BO79" s="381"/>
      <c r="BP79" s="381"/>
      <c r="BQ79" s="381"/>
      <c r="BR79" s="381"/>
      <c r="BS79" s="381"/>
      <c r="BT79" s="381"/>
      <c r="BU79" s="381"/>
      <c r="BV79" s="381"/>
      <c r="BW79" s="381"/>
      <c r="BX79" s="381"/>
      <c r="BY79" s="381"/>
      <c r="BZ79" s="381"/>
      <c r="CA79" s="381"/>
      <c r="CB79" s="381"/>
      <c r="CC79" s="381"/>
      <c r="CD79" s="381"/>
      <c r="CE79" s="381"/>
      <c r="CF79" s="381"/>
      <c r="CG79" s="381"/>
      <c r="CH79" s="381"/>
      <c r="CI79" s="381"/>
      <c r="CJ79" s="381"/>
      <c r="CK79" s="381"/>
      <c r="CL79" s="381"/>
      <c r="CM79" s="381"/>
      <c r="CN79" s="381"/>
      <c r="CO79" s="381"/>
      <c r="CP79" s="381"/>
      <c r="CQ79" s="381"/>
      <c r="CR79" s="381"/>
      <c r="CS79" s="381"/>
      <c r="CT79" s="381"/>
      <c r="CU79" s="381"/>
      <c r="CV79" s="381"/>
      <c r="CW79" s="381"/>
      <c r="CX79" s="381"/>
      <c r="CY79" s="381"/>
      <c r="CZ79" s="381"/>
      <c r="DA79" s="381"/>
      <c r="DB79" s="381"/>
      <c r="DC79" s="381"/>
      <c r="DD79" s="381"/>
      <c r="DE79" s="381"/>
      <c r="DF79" s="381"/>
      <c r="DG79" s="381"/>
      <c r="DH79" s="381"/>
      <c r="DI79" s="381"/>
      <c r="DJ79" s="381"/>
      <c r="DK79" s="381"/>
      <c r="DL79" s="381"/>
      <c r="DM79" s="381"/>
      <c r="DN79" s="381"/>
      <c r="DO79" s="381"/>
      <c r="DP79" s="381"/>
      <c r="DQ79" s="381"/>
      <c r="DR79" s="381"/>
      <c r="DS79" s="381"/>
      <c r="DT79" s="381"/>
      <c r="DU79" s="381"/>
      <c r="DV79" s="381"/>
      <c r="DW79" s="381"/>
      <c r="DX79" s="381"/>
      <c r="DY79" s="381"/>
      <c r="DZ79" s="381"/>
      <c r="EA79" s="381"/>
      <c r="EB79" s="381"/>
      <c r="EC79" s="381"/>
      <c r="ED79" s="381"/>
      <c r="EE79" s="381"/>
      <c r="EF79" s="381"/>
      <c r="EG79" s="381"/>
      <c r="EH79" s="381"/>
      <c r="EI79" s="381"/>
      <c r="EJ79" s="381"/>
      <c r="EK79" s="381"/>
      <c r="EL79" s="381"/>
      <c r="EM79" s="381"/>
    </row>
    <row r="80" spans="1:143" s="382" customFormat="1" ht="40.5" customHeight="1" x14ac:dyDescent="0.25">
      <c r="A80" s="375">
        <v>44230</v>
      </c>
      <c r="B80" s="376">
        <v>58150</v>
      </c>
      <c r="C80" s="377" t="s">
        <v>698</v>
      </c>
      <c r="D80" s="378"/>
      <c r="E80" s="380">
        <v>77149.2</v>
      </c>
      <c r="F80" s="289">
        <f t="shared" si="0"/>
        <v>134154864.12999995</v>
      </c>
      <c r="G80" s="381"/>
      <c r="H80" s="381"/>
      <c r="I80" s="381"/>
      <c r="J80" s="381"/>
      <c r="K80" s="381"/>
      <c r="L80" s="381"/>
      <c r="M80" s="381"/>
      <c r="N80" s="381"/>
      <c r="O80" s="381"/>
      <c r="P80" s="381"/>
      <c r="Q80" s="381"/>
      <c r="R80" s="381"/>
      <c r="S80" s="381"/>
      <c r="T80" s="381"/>
      <c r="U80" s="381"/>
      <c r="V80" s="381"/>
      <c r="W80" s="381"/>
      <c r="X80" s="381"/>
      <c r="Y80" s="381"/>
      <c r="Z80" s="381"/>
      <c r="AA80" s="381"/>
      <c r="AB80" s="381"/>
      <c r="AC80" s="381"/>
      <c r="AD80" s="381"/>
      <c r="AE80" s="381"/>
      <c r="AF80" s="381"/>
      <c r="AG80" s="381"/>
      <c r="AH80" s="381"/>
      <c r="AI80" s="381"/>
      <c r="AJ80" s="381"/>
      <c r="AK80" s="381"/>
      <c r="AL80" s="381"/>
      <c r="AM80" s="381"/>
      <c r="AN80" s="381"/>
      <c r="AO80" s="381"/>
      <c r="AP80" s="381"/>
      <c r="AQ80" s="381"/>
      <c r="AR80" s="381"/>
      <c r="AS80" s="381"/>
      <c r="AT80" s="381"/>
      <c r="AU80" s="381"/>
      <c r="AV80" s="381"/>
      <c r="AW80" s="381"/>
      <c r="AX80" s="381"/>
      <c r="AY80" s="381"/>
      <c r="AZ80" s="381"/>
      <c r="BA80" s="381"/>
      <c r="BB80" s="381"/>
      <c r="BC80" s="381"/>
      <c r="BD80" s="381"/>
      <c r="BE80" s="381"/>
      <c r="BF80" s="381"/>
      <c r="BG80" s="381"/>
      <c r="BH80" s="381"/>
      <c r="BI80" s="381"/>
      <c r="BJ80" s="381"/>
      <c r="BK80" s="381"/>
      <c r="BL80" s="381"/>
      <c r="BM80" s="381"/>
      <c r="BN80" s="381"/>
      <c r="BO80" s="381"/>
      <c r="BP80" s="381"/>
      <c r="BQ80" s="381"/>
      <c r="BR80" s="381"/>
      <c r="BS80" s="381"/>
      <c r="BT80" s="381"/>
      <c r="BU80" s="381"/>
      <c r="BV80" s="381"/>
      <c r="BW80" s="381"/>
      <c r="BX80" s="381"/>
      <c r="BY80" s="381"/>
      <c r="BZ80" s="381"/>
      <c r="CA80" s="381"/>
      <c r="CB80" s="381"/>
      <c r="CC80" s="381"/>
      <c r="CD80" s="381"/>
      <c r="CE80" s="381"/>
      <c r="CF80" s="381"/>
      <c r="CG80" s="381"/>
      <c r="CH80" s="381"/>
      <c r="CI80" s="381"/>
      <c r="CJ80" s="381"/>
      <c r="CK80" s="381"/>
      <c r="CL80" s="381"/>
      <c r="CM80" s="381"/>
      <c r="CN80" s="381"/>
      <c r="CO80" s="381"/>
      <c r="CP80" s="381"/>
      <c r="CQ80" s="381"/>
      <c r="CR80" s="381"/>
      <c r="CS80" s="381"/>
      <c r="CT80" s="381"/>
      <c r="CU80" s="381"/>
      <c r="CV80" s="381"/>
      <c r="CW80" s="381"/>
      <c r="CX80" s="381"/>
      <c r="CY80" s="381"/>
      <c r="CZ80" s="381"/>
      <c r="DA80" s="381"/>
      <c r="DB80" s="381"/>
      <c r="DC80" s="381"/>
      <c r="DD80" s="381"/>
      <c r="DE80" s="381"/>
      <c r="DF80" s="381"/>
      <c r="DG80" s="381"/>
      <c r="DH80" s="381"/>
      <c r="DI80" s="381"/>
      <c r="DJ80" s="381"/>
      <c r="DK80" s="381"/>
      <c r="DL80" s="381"/>
      <c r="DM80" s="381"/>
      <c r="DN80" s="381"/>
      <c r="DO80" s="381"/>
      <c r="DP80" s="381"/>
      <c r="DQ80" s="381"/>
      <c r="DR80" s="381"/>
      <c r="DS80" s="381"/>
      <c r="DT80" s="381"/>
      <c r="DU80" s="381"/>
      <c r="DV80" s="381"/>
      <c r="DW80" s="381"/>
      <c r="DX80" s="381"/>
      <c r="DY80" s="381"/>
      <c r="DZ80" s="381"/>
      <c r="EA80" s="381"/>
      <c r="EB80" s="381"/>
      <c r="EC80" s="381"/>
      <c r="ED80" s="381"/>
      <c r="EE80" s="381"/>
      <c r="EF80" s="381"/>
      <c r="EG80" s="381"/>
      <c r="EH80" s="381"/>
      <c r="EI80" s="381"/>
      <c r="EJ80" s="381"/>
      <c r="EK80" s="381"/>
      <c r="EL80" s="381"/>
      <c r="EM80" s="381"/>
    </row>
    <row r="81" spans="1:143" s="382" customFormat="1" ht="36.75" customHeight="1" x14ac:dyDescent="0.25">
      <c r="A81" s="375">
        <v>44230</v>
      </c>
      <c r="B81" s="376">
        <v>58151</v>
      </c>
      <c r="C81" s="377" t="s">
        <v>696</v>
      </c>
      <c r="D81" s="378"/>
      <c r="E81" s="380">
        <v>22611.91</v>
      </c>
      <c r="F81" s="289">
        <f t="shared" si="0"/>
        <v>134132252.21999995</v>
      </c>
      <c r="G81" s="381"/>
      <c r="H81" s="381"/>
      <c r="I81" s="381"/>
      <c r="J81" s="381"/>
      <c r="K81" s="381"/>
      <c r="L81" s="381"/>
      <c r="M81" s="381"/>
      <c r="N81" s="381"/>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381"/>
      <c r="AL81" s="381"/>
      <c r="AM81" s="381"/>
      <c r="AN81" s="381"/>
      <c r="AO81" s="381"/>
      <c r="AP81" s="381"/>
      <c r="AQ81" s="381"/>
      <c r="AR81" s="381"/>
      <c r="AS81" s="381"/>
      <c r="AT81" s="381"/>
      <c r="AU81" s="381"/>
      <c r="AV81" s="381"/>
      <c r="AW81" s="381"/>
      <c r="AX81" s="381"/>
      <c r="AY81" s="381"/>
      <c r="AZ81" s="381"/>
      <c r="BA81" s="381"/>
      <c r="BB81" s="381"/>
      <c r="BC81" s="381"/>
      <c r="BD81" s="381"/>
      <c r="BE81" s="381"/>
      <c r="BF81" s="381"/>
      <c r="BG81" s="381"/>
      <c r="BH81" s="381"/>
      <c r="BI81" s="381"/>
      <c r="BJ81" s="381"/>
      <c r="BK81" s="381"/>
      <c r="BL81" s="381"/>
      <c r="BM81" s="381"/>
      <c r="BN81" s="381"/>
      <c r="BO81" s="381"/>
      <c r="BP81" s="381"/>
      <c r="BQ81" s="381"/>
      <c r="BR81" s="381"/>
      <c r="BS81" s="381"/>
      <c r="BT81" s="381"/>
      <c r="BU81" s="381"/>
      <c r="BV81" s="381"/>
      <c r="BW81" s="381"/>
      <c r="BX81" s="381"/>
      <c r="BY81" s="381"/>
      <c r="BZ81" s="381"/>
      <c r="CA81" s="381"/>
      <c r="CB81" s="381"/>
      <c r="CC81" s="381"/>
      <c r="CD81" s="381"/>
      <c r="CE81" s="381"/>
      <c r="CF81" s="381"/>
      <c r="CG81" s="381"/>
      <c r="CH81" s="381"/>
      <c r="CI81" s="381"/>
      <c r="CJ81" s="381"/>
      <c r="CK81" s="381"/>
      <c r="CL81" s="381"/>
      <c r="CM81" s="381"/>
      <c r="CN81" s="381"/>
      <c r="CO81" s="381"/>
      <c r="CP81" s="381"/>
      <c r="CQ81" s="381"/>
      <c r="CR81" s="381"/>
      <c r="CS81" s="381"/>
      <c r="CT81" s="381"/>
      <c r="CU81" s="381"/>
      <c r="CV81" s="381"/>
      <c r="CW81" s="381"/>
      <c r="CX81" s="381"/>
      <c r="CY81" s="381"/>
      <c r="CZ81" s="381"/>
      <c r="DA81" s="381"/>
      <c r="DB81" s="381"/>
      <c r="DC81" s="381"/>
      <c r="DD81" s="381"/>
      <c r="DE81" s="381"/>
      <c r="DF81" s="381"/>
      <c r="DG81" s="381"/>
      <c r="DH81" s="381"/>
      <c r="DI81" s="381"/>
      <c r="DJ81" s="381"/>
      <c r="DK81" s="381"/>
      <c r="DL81" s="381"/>
      <c r="DM81" s="381"/>
      <c r="DN81" s="381"/>
      <c r="DO81" s="381"/>
      <c r="DP81" s="381"/>
      <c r="DQ81" s="381"/>
      <c r="DR81" s="381"/>
      <c r="DS81" s="381"/>
      <c r="DT81" s="381"/>
      <c r="DU81" s="381"/>
      <c r="DV81" s="381"/>
      <c r="DW81" s="381"/>
      <c r="DX81" s="381"/>
      <c r="DY81" s="381"/>
      <c r="DZ81" s="381"/>
      <c r="EA81" s="381"/>
      <c r="EB81" s="381"/>
      <c r="EC81" s="381"/>
      <c r="ED81" s="381"/>
      <c r="EE81" s="381"/>
      <c r="EF81" s="381"/>
      <c r="EG81" s="381"/>
      <c r="EH81" s="381"/>
      <c r="EI81" s="381"/>
      <c r="EJ81" s="381"/>
      <c r="EK81" s="381"/>
      <c r="EL81" s="381"/>
      <c r="EM81" s="381"/>
    </row>
    <row r="82" spans="1:143" s="382" customFormat="1" ht="28.5" customHeight="1" x14ac:dyDescent="0.25">
      <c r="A82" s="375">
        <v>44230</v>
      </c>
      <c r="B82" s="376">
        <v>58152</v>
      </c>
      <c r="C82" s="377" t="s">
        <v>695</v>
      </c>
      <c r="D82" s="386"/>
      <c r="E82" s="380">
        <v>125879.76</v>
      </c>
      <c r="F82" s="289">
        <f t="shared" si="0"/>
        <v>134006372.45999995</v>
      </c>
      <c r="G82" s="381"/>
      <c r="H82" s="381"/>
      <c r="I82" s="381"/>
      <c r="J82" s="381"/>
      <c r="K82" s="381"/>
      <c r="L82" s="381"/>
      <c r="M82" s="381"/>
      <c r="N82" s="381"/>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381"/>
      <c r="AL82" s="381"/>
      <c r="AM82" s="381"/>
      <c r="AN82" s="381"/>
      <c r="AO82" s="381"/>
      <c r="AP82" s="381"/>
      <c r="AQ82" s="381"/>
      <c r="AR82" s="381"/>
      <c r="AS82" s="381"/>
      <c r="AT82" s="381"/>
      <c r="AU82" s="381"/>
      <c r="AV82" s="381"/>
      <c r="AW82" s="381"/>
      <c r="AX82" s="381"/>
      <c r="AY82" s="381"/>
      <c r="AZ82" s="381"/>
      <c r="BA82" s="381"/>
      <c r="BB82" s="381"/>
      <c r="BC82" s="381"/>
      <c r="BD82" s="381"/>
      <c r="BE82" s="381"/>
      <c r="BF82" s="381"/>
      <c r="BG82" s="381"/>
      <c r="BH82" s="381"/>
      <c r="BI82" s="381"/>
      <c r="BJ82" s="381"/>
      <c r="BK82" s="381"/>
      <c r="BL82" s="381"/>
      <c r="BM82" s="381"/>
      <c r="BN82" s="381"/>
      <c r="BO82" s="381"/>
      <c r="BP82" s="381"/>
      <c r="BQ82" s="381"/>
      <c r="BR82" s="381"/>
      <c r="BS82" s="381"/>
      <c r="BT82" s="381"/>
      <c r="BU82" s="381"/>
      <c r="BV82" s="381"/>
      <c r="BW82" s="381"/>
      <c r="BX82" s="381"/>
      <c r="BY82" s="381"/>
      <c r="BZ82" s="381"/>
      <c r="CA82" s="381"/>
      <c r="CB82" s="381"/>
      <c r="CC82" s="381"/>
      <c r="CD82" s="381"/>
      <c r="CE82" s="381"/>
      <c r="CF82" s="381"/>
      <c r="CG82" s="381"/>
      <c r="CH82" s="381"/>
      <c r="CI82" s="381"/>
      <c r="CJ82" s="381"/>
      <c r="CK82" s="381"/>
      <c r="CL82" s="381"/>
      <c r="CM82" s="381"/>
      <c r="CN82" s="381"/>
      <c r="CO82" s="381"/>
      <c r="CP82" s="381"/>
      <c r="CQ82" s="381"/>
      <c r="CR82" s="381"/>
      <c r="CS82" s="381"/>
      <c r="CT82" s="381"/>
      <c r="CU82" s="381"/>
      <c r="CV82" s="381"/>
      <c r="CW82" s="381"/>
      <c r="CX82" s="381"/>
      <c r="CY82" s="381"/>
      <c r="CZ82" s="381"/>
      <c r="DA82" s="381"/>
      <c r="DB82" s="381"/>
      <c r="DC82" s="381"/>
      <c r="DD82" s="381"/>
      <c r="DE82" s="381"/>
      <c r="DF82" s="381"/>
      <c r="DG82" s="381"/>
      <c r="DH82" s="381"/>
      <c r="DI82" s="381"/>
      <c r="DJ82" s="381"/>
      <c r="DK82" s="381"/>
      <c r="DL82" s="381"/>
      <c r="DM82" s="381"/>
      <c r="DN82" s="381"/>
      <c r="DO82" s="381"/>
      <c r="DP82" s="381"/>
      <c r="DQ82" s="381"/>
      <c r="DR82" s="381"/>
      <c r="DS82" s="381"/>
      <c r="DT82" s="381"/>
      <c r="DU82" s="381"/>
      <c r="DV82" s="381"/>
      <c r="DW82" s="381"/>
      <c r="DX82" s="381"/>
      <c r="DY82" s="381"/>
      <c r="DZ82" s="381"/>
      <c r="EA82" s="381"/>
      <c r="EB82" s="381"/>
      <c r="EC82" s="381"/>
      <c r="ED82" s="381"/>
      <c r="EE82" s="381"/>
      <c r="EF82" s="381"/>
      <c r="EG82" s="381"/>
      <c r="EH82" s="381"/>
      <c r="EI82" s="381"/>
      <c r="EJ82" s="381"/>
      <c r="EK82" s="381"/>
      <c r="EL82" s="381"/>
      <c r="EM82" s="381"/>
    </row>
    <row r="83" spans="1:143" s="382" customFormat="1" ht="41.25" customHeight="1" x14ac:dyDescent="0.25">
      <c r="A83" s="375">
        <v>44230</v>
      </c>
      <c r="B83" s="376">
        <v>58153</v>
      </c>
      <c r="C83" s="377" t="s">
        <v>694</v>
      </c>
      <c r="D83" s="386"/>
      <c r="E83" s="380">
        <v>131052.5</v>
      </c>
      <c r="F83" s="289">
        <f t="shared" si="0"/>
        <v>133875319.95999995</v>
      </c>
      <c r="G83" s="381"/>
      <c r="H83" s="381"/>
      <c r="I83" s="381"/>
      <c r="J83" s="381"/>
      <c r="K83" s="381"/>
      <c r="L83" s="381"/>
      <c r="M83" s="381"/>
      <c r="N83" s="381"/>
      <c r="O83" s="381"/>
      <c r="P83" s="381"/>
      <c r="Q83" s="381"/>
      <c r="R83" s="381"/>
      <c r="S83" s="381"/>
      <c r="T83" s="381"/>
      <c r="U83" s="381"/>
      <c r="V83" s="381"/>
      <c r="W83" s="381"/>
      <c r="X83" s="381"/>
      <c r="Y83" s="381"/>
      <c r="Z83" s="381"/>
      <c r="AA83" s="381"/>
      <c r="AB83" s="381"/>
      <c r="AC83" s="381"/>
      <c r="AD83" s="381"/>
      <c r="AE83" s="381"/>
      <c r="AF83" s="381"/>
      <c r="AG83" s="381"/>
      <c r="AH83" s="381"/>
      <c r="AI83" s="381"/>
      <c r="AJ83" s="381"/>
      <c r="AK83" s="381"/>
      <c r="AL83" s="381"/>
      <c r="AM83" s="381"/>
      <c r="AN83" s="381"/>
      <c r="AO83" s="381"/>
      <c r="AP83" s="381"/>
      <c r="AQ83" s="381"/>
      <c r="AR83" s="381"/>
      <c r="AS83" s="381"/>
      <c r="AT83" s="381"/>
      <c r="AU83" s="381"/>
      <c r="AV83" s="381"/>
      <c r="AW83" s="381"/>
      <c r="AX83" s="381"/>
      <c r="AY83" s="381"/>
      <c r="AZ83" s="381"/>
      <c r="BA83" s="381"/>
      <c r="BB83" s="381"/>
      <c r="BC83" s="381"/>
      <c r="BD83" s="381"/>
      <c r="BE83" s="381"/>
      <c r="BF83" s="381"/>
      <c r="BG83" s="381"/>
      <c r="BH83" s="381"/>
      <c r="BI83" s="381"/>
      <c r="BJ83" s="381"/>
      <c r="BK83" s="381"/>
      <c r="BL83" s="381"/>
      <c r="BM83" s="381"/>
      <c r="BN83" s="381"/>
      <c r="BO83" s="381"/>
      <c r="BP83" s="381"/>
      <c r="BQ83" s="381"/>
      <c r="BR83" s="381"/>
      <c r="BS83" s="381"/>
      <c r="BT83" s="381"/>
      <c r="BU83" s="381"/>
      <c r="BV83" s="381"/>
      <c r="BW83" s="381"/>
      <c r="BX83" s="381"/>
      <c r="BY83" s="381"/>
      <c r="BZ83" s="381"/>
      <c r="CA83" s="381"/>
      <c r="CB83" s="381"/>
      <c r="CC83" s="381"/>
      <c r="CD83" s="381"/>
      <c r="CE83" s="381"/>
      <c r="CF83" s="381"/>
      <c r="CG83" s="381"/>
      <c r="CH83" s="381"/>
      <c r="CI83" s="381"/>
      <c r="CJ83" s="381"/>
      <c r="CK83" s="381"/>
      <c r="CL83" s="381"/>
      <c r="CM83" s="381"/>
      <c r="CN83" s="381"/>
      <c r="CO83" s="381"/>
      <c r="CP83" s="381"/>
      <c r="CQ83" s="381"/>
      <c r="CR83" s="381"/>
      <c r="CS83" s="381"/>
      <c r="CT83" s="381"/>
      <c r="CU83" s="381"/>
      <c r="CV83" s="381"/>
      <c r="CW83" s="381"/>
      <c r="CX83" s="381"/>
      <c r="CY83" s="381"/>
      <c r="CZ83" s="381"/>
      <c r="DA83" s="381"/>
      <c r="DB83" s="381"/>
      <c r="DC83" s="381"/>
      <c r="DD83" s="381"/>
      <c r="DE83" s="381"/>
      <c r="DF83" s="381"/>
      <c r="DG83" s="381"/>
      <c r="DH83" s="381"/>
      <c r="DI83" s="381"/>
      <c r="DJ83" s="381"/>
      <c r="DK83" s="381"/>
      <c r="DL83" s="381"/>
      <c r="DM83" s="381"/>
      <c r="DN83" s="381"/>
      <c r="DO83" s="381"/>
      <c r="DP83" s="381"/>
      <c r="DQ83" s="381"/>
      <c r="DR83" s="381"/>
      <c r="DS83" s="381"/>
      <c r="DT83" s="381"/>
      <c r="DU83" s="381"/>
      <c r="DV83" s="381"/>
      <c r="DW83" s="381"/>
      <c r="DX83" s="381"/>
      <c r="DY83" s="381"/>
      <c r="DZ83" s="381"/>
      <c r="EA83" s="381"/>
      <c r="EB83" s="381"/>
      <c r="EC83" s="381"/>
      <c r="ED83" s="381"/>
      <c r="EE83" s="381"/>
      <c r="EF83" s="381"/>
      <c r="EG83" s="381"/>
      <c r="EH83" s="381"/>
      <c r="EI83" s="381"/>
      <c r="EJ83" s="381"/>
      <c r="EK83" s="381"/>
      <c r="EL83" s="381"/>
      <c r="EM83" s="381"/>
    </row>
    <row r="84" spans="1:143" s="382" customFormat="1" ht="38.25" customHeight="1" x14ac:dyDescent="0.25">
      <c r="A84" s="375">
        <v>44230</v>
      </c>
      <c r="B84" s="376">
        <v>58154</v>
      </c>
      <c r="C84" s="377" t="s">
        <v>693</v>
      </c>
      <c r="D84" s="377"/>
      <c r="E84" s="380">
        <v>112400.67</v>
      </c>
      <c r="F84" s="289">
        <f t="shared" si="0"/>
        <v>133762919.28999995</v>
      </c>
      <c r="G84" s="381"/>
      <c r="H84" s="381"/>
      <c r="I84" s="381"/>
      <c r="J84" s="381"/>
      <c r="K84" s="381"/>
      <c r="L84" s="381"/>
      <c r="M84" s="381"/>
      <c r="N84" s="381"/>
      <c r="O84" s="381"/>
      <c r="P84" s="381"/>
      <c r="Q84" s="381"/>
      <c r="R84" s="381"/>
      <c r="S84" s="381"/>
      <c r="T84" s="381"/>
      <c r="U84" s="381"/>
      <c r="V84" s="381"/>
      <c r="W84" s="381"/>
      <c r="X84" s="381"/>
      <c r="Y84" s="381"/>
      <c r="Z84" s="381"/>
      <c r="AA84" s="381"/>
      <c r="AB84" s="381"/>
      <c r="AC84" s="381"/>
      <c r="AD84" s="381"/>
      <c r="AE84" s="381"/>
      <c r="AF84" s="381"/>
      <c r="AG84" s="381"/>
      <c r="AH84" s="381"/>
      <c r="AI84" s="381"/>
      <c r="AJ84" s="381"/>
      <c r="AK84" s="381"/>
      <c r="AL84" s="381"/>
      <c r="AM84" s="381"/>
      <c r="AN84" s="381"/>
      <c r="AO84" s="381"/>
      <c r="AP84" s="381"/>
      <c r="AQ84" s="381"/>
      <c r="AR84" s="381"/>
      <c r="AS84" s="381"/>
      <c r="AT84" s="381"/>
      <c r="AU84" s="381"/>
      <c r="AV84" s="381"/>
      <c r="AW84" s="381"/>
      <c r="AX84" s="381"/>
      <c r="AY84" s="381"/>
      <c r="AZ84" s="381"/>
      <c r="BA84" s="381"/>
      <c r="BB84" s="381"/>
      <c r="BC84" s="381"/>
      <c r="BD84" s="381"/>
      <c r="BE84" s="381"/>
      <c r="BF84" s="381"/>
      <c r="BG84" s="381"/>
      <c r="BH84" s="381"/>
      <c r="BI84" s="381"/>
      <c r="BJ84" s="381"/>
      <c r="BK84" s="381"/>
      <c r="BL84" s="381"/>
      <c r="BM84" s="381"/>
      <c r="BN84" s="381"/>
      <c r="BO84" s="381"/>
      <c r="BP84" s="381"/>
      <c r="BQ84" s="381"/>
      <c r="BR84" s="381"/>
      <c r="BS84" s="381"/>
      <c r="BT84" s="381"/>
      <c r="BU84" s="381"/>
      <c r="BV84" s="381"/>
      <c r="BW84" s="381"/>
      <c r="BX84" s="381"/>
      <c r="BY84" s="381"/>
      <c r="BZ84" s="381"/>
      <c r="CA84" s="381"/>
      <c r="CB84" s="381"/>
      <c r="CC84" s="381"/>
      <c r="CD84" s="381"/>
      <c r="CE84" s="381"/>
      <c r="CF84" s="381"/>
      <c r="CG84" s="381"/>
      <c r="CH84" s="381"/>
      <c r="CI84" s="381"/>
      <c r="CJ84" s="381"/>
      <c r="CK84" s="381"/>
      <c r="CL84" s="381"/>
      <c r="CM84" s="381"/>
      <c r="CN84" s="381"/>
      <c r="CO84" s="381"/>
      <c r="CP84" s="381"/>
      <c r="CQ84" s="381"/>
      <c r="CR84" s="381"/>
      <c r="CS84" s="381"/>
      <c r="CT84" s="381"/>
      <c r="CU84" s="381"/>
      <c r="CV84" s="381"/>
      <c r="CW84" s="381"/>
      <c r="CX84" s="381"/>
      <c r="CY84" s="381"/>
      <c r="CZ84" s="381"/>
      <c r="DA84" s="381"/>
      <c r="DB84" s="381"/>
      <c r="DC84" s="381"/>
      <c r="DD84" s="381"/>
      <c r="DE84" s="381"/>
      <c r="DF84" s="381"/>
      <c r="DG84" s="381"/>
      <c r="DH84" s="381"/>
      <c r="DI84" s="381"/>
      <c r="DJ84" s="381"/>
      <c r="DK84" s="381"/>
      <c r="DL84" s="381"/>
      <c r="DM84" s="381"/>
      <c r="DN84" s="381"/>
      <c r="DO84" s="381"/>
      <c r="DP84" s="381"/>
      <c r="DQ84" s="381"/>
      <c r="DR84" s="381"/>
      <c r="DS84" s="381"/>
      <c r="DT84" s="381"/>
      <c r="DU84" s="381"/>
      <c r="DV84" s="381"/>
      <c r="DW84" s="381"/>
      <c r="DX84" s="381"/>
      <c r="DY84" s="381"/>
      <c r="DZ84" s="381"/>
      <c r="EA84" s="381"/>
      <c r="EB84" s="381"/>
      <c r="EC84" s="381"/>
      <c r="ED84" s="381"/>
      <c r="EE84" s="381"/>
      <c r="EF84" s="381"/>
      <c r="EG84" s="381"/>
      <c r="EH84" s="381"/>
      <c r="EI84" s="381"/>
      <c r="EJ84" s="381"/>
      <c r="EK84" s="381"/>
      <c r="EL84" s="381"/>
      <c r="EM84" s="381"/>
    </row>
    <row r="85" spans="1:143" s="382" customFormat="1" ht="18" customHeight="1" x14ac:dyDescent="0.25">
      <c r="A85" s="375">
        <v>44230</v>
      </c>
      <c r="B85" s="376">
        <v>58155</v>
      </c>
      <c r="C85" s="377" t="s">
        <v>41</v>
      </c>
      <c r="D85" s="384"/>
      <c r="E85" s="380">
        <v>0</v>
      </c>
      <c r="F85" s="289">
        <f t="shared" ref="F85:F148" si="1">F84-E85</f>
        <v>133762919.28999995</v>
      </c>
      <c r="G85" s="381"/>
      <c r="H85" s="381"/>
      <c r="I85" s="381"/>
      <c r="J85" s="381"/>
      <c r="K85" s="381"/>
      <c r="L85" s="381"/>
      <c r="M85" s="381"/>
      <c r="N85" s="381"/>
      <c r="O85" s="381"/>
      <c r="P85" s="381"/>
      <c r="Q85" s="381"/>
      <c r="R85" s="381"/>
      <c r="S85" s="381"/>
      <c r="T85" s="381"/>
      <c r="U85" s="381"/>
      <c r="V85" s="381"/>
      <c r="W85" s="381"/>
      <c r="X85" s="381"/>
      <c r="Y85" s="381"/>
      <c r="Z85" s="381"/>
      <c r="AA85" s="381"/>
      <c r="AB85" s="381"/>
      <c r="AC85" s="381"/>
      <c r="AD85" s="381"/>
      <c r="AE85" s="381"/>
      <c r="AF85" s="381"/>
      <c r="AG85" s="381"/>
      <c r="AH85" s="381"/>
      <c r="AI85" s="381"/>
      <c r="AJ85" s="381"/>
      <c r="AK85" s="381"/>
      <c r="AL85" s="381"/>
      <c r="AM85" s="381"/>
      <c r="AN85" s="381"/>
      <c r="AO85" s="381"/>
      <c r="AP85" s="381"/>
      <c r="AQ85" s="381"/>
      <c r="AR85" s="381"/>
      <c r="AS85" s="381"/>
      <c r="AT85" s="381"/>
      <c r="AU85" s="381"/>
      <c r="AV85" s="381"/>
      <c r="AW85" s="381"/>
      <c r="AX85" s="381"/>
      <c r="AY85" s="381"/>
      <c r="AZ85" s="381"/>
      <c r="BA85" s="381"/>
      <c r="BB85" s="381"/>
      <c r="BC85" s="381"/>
      <c r="BD85" s="381"/>
      <c r="BE85" s="381"/>
      <c r="BF85" s="381"/>
      <c r="BG85" s="381"/>
      <c r="BH85" s="381"/>
      <c r="BI85" s="381"/>
      <c r="BJ85" s="381"/>
      <c r="BK85" s="381"/>
      <c r="BL85" s="381"/>
      <c r="BM85" s="381"/>
      <c r="BN85" s="381"/>
      <c r="BO85" s="381"/>
      <c r="BP85" s="381"/>
      <c r="BQ85" s="381"/>
      <c r="BR85" s="381"/>
      <c r="BS85" s="381"/>
      <c r="BT85" s="381"/>
      <c r="BU85" s="381"/>
      <c r="BV85" s="381"/>
      <c r="BW85" s="381"/>
      <c r="BX85" s="381"/>
      <c r="BY85" s="381"/>
      <c r="BZ85" s="381"/>
      <c r="CA85" s="381"/>
      <c r="CB85" s="381"/>
      <c r="CC85" s="381"/>
      <c r="CD85" s="381"/>
      <c r="CE85" s="381"/>
      <c r="CF85" s="381"/>
      <c r="CG85" s="381"/>
      <c r="CH85" s="381"/>
      <c r="CI85" s="381"/>
      <c r="CJ85" s="381"/>
      <c r="CK85" s="381"/>
      <c r="CL85" s="381"/>
      <c r="CM85" s="381"/>
      <c r="CN85" s="381"/>
      <c r="CO85" s="381"/>
      <c r="CP85" s="381"/>
      <c r="CQ85" s="381"/>
      <c r="CR85" s="381"/>
      <c r="CS85" s="381"/>
      <c r="CT85" s="381"/>
      <c r="CU85" s="381"/>
      <c r="CV85" s="381"/>
      <c r="CW85" s="381"/>
      <c r="CX85" s="381"/>
      <c r="CY85" s="381"/>
      <c r="CZ85" s="381"/>
      <c r="DA85" s="381"/>
      <c r="DB85" s="381"/>
      <c r="DC85" s="381"/>
      <c r="DD85" s="381"/>
      <c r="DE85" s="381"/>
      <c r="DF85" s="381"/>
      <c r="DG85" s="381"/>
      <c r="DH85" s="381"/>
      <c r="DI85" s="381"/>
      <c r="DJ85" s="381"/>
      <c r="DK85" s="381"/>
      <c r="DL85" s="381"/>
      <c r="DM85" s="381"/>
      <c r="DN85" s="381"/>
      <c r="DO85" s="381"/>
      <c r="DP85" s="381"/>
      <c r="DQ85" s="381"/>
      <c r="DR85" s="381"/>
      <c r="DS85" s="381"/>
      <c r="DT85" s="381"/>
      <c r="DU85" s="381"/>
      <c r="DV85" s="381"/>
      <c r="DW85" s="381"/>
      <c r="DX85" s="381"/>
      <c r="DY85" s="381"/>
      <c r="DZ85" s="381"/>
      <c r="EA85" s="381"/>
      <c r="EB85" s="381"/>
      <c r="EC85" s="381"/>
      <c r="ED85" s="381"/>
      <c r="EE85" s="381"/>
      <c r="EF85" s="381"/>
      <c r="EG85" s="381"/>
      <c r="EH85" s="381"/>
      <c r="EI85" s="381"/>
      <c r="EJ85" s="381"/>
      <c r="EK85" s="381"/>
      <c r="EL85" s="381"/>
      <c r="EM85" s="381"/>
    </row>
    <row r="86" spans="1:143" s="382" customFormat="1" ht="36.75" customHeight="1" x14ac:dyDescent="0.25">
      <c r="A86" s="375">
        <v>44230</v>
      </c>
      <c r="B86" s="376">
        <v>58156</v>
      </c>
      <c r="C86" s="377" t="s">
        <v>692</v>
      </c>
      <c r="D86" s="384"/>
      <c r="E86" s="380">
        <v>56174.22</v>
      </c>
      <c r="F86" s="289">
        <f t="shared" si="1"/>
        <v>133706745.06999995</v>
      </c>
      <c r="G86" s="381"/>
      <c r="H86" s="381"/>
      <c r="I86" s="381"/>
      <c r="J86" s="381"/>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1"/>
      <c r="AI86" s="381"/>
      <c r="AJ86" s="381"/>
      <c r="AK86" s="381"/>
      <c r="AL86" s="381"/>
      <c r="AM86" s="381"/>
      <c r="AN86" s="381"/>
      <c r="AO86" s="381"/>
      <c r="AP86" s="381"/>
      <c r="AQ86" s="381"/>
      <c r="AR86" s="381"/>
      <c r="AS86" s="381"/>
      <c r="AT86" s="381"/>
      <c r="AU86" s="381"/>
      <c r="AV86" s="381"/>
      <c r="AW86" s="381"/>
      <c r="AX86" s="381"/>
      <c r="AY86" s="381"/>
      <c r="AZ86" s="381"/>
      <c r="BA86" s="381"/>
      <c r="BB86" s="381"/>
      <c r="BC86" s="381"/>
      <c r="BD86" s="381"/>
      <c r="BE86" s="381"/>
      <c r="BF86" s="381"/>
      <c r="BG86" s="381"/>
      <c r="BH86" s="381"/>
      <c r="BI86" s="381"/>
      <c r="BJ86" s="381"/>
      <c r="BK86" s="381"/>
      <c r="BL86" s="381"/>
      <c r="BM86" s="381"/>
      <c r="BN86" s="381"/>
      <c r="BO86" s="381"/>
      <c r="BP86" s="381"/>
      <c r="BQ86" s="381"/>
      <c r="BR86" s="381"/>
      <c r="BS86" s="381"/>
      <c r="BT86" s="381"/>
      <c r="BU86" s="381"/>
      <c r="BV86" s="381"/>
      <c r="BW86" s="381"/>
      <c r="BX86" s="381"/>
      <c r="BY86" s="381"/>
      <c r="BZ86" s="381"/>
      <c r="CA86" s="381"/>
      <c r="CB86" s="381"/>
      <c r="CC86" s="381"/>
      <c r="CD86" s="381"/>
      <c r="CE86" s="381"/>
      <c r="CF86" s="381"/>
      <c r="CG86" s="381"/>
      <c r="CH86" s="381"/>
      <c r="CI86" s="381"/>
      <c r="CJ86" s="381"/>
      <c r="CK86" s="381"/>
      <c r="CL86" s="381"/>
      <c r="CM86" s="381"/>
      <c r="CN86" s="381"/>
      <c r="CO86" s="381"/>
      <c r="CP86" s="381"/>
      <c r="CQ86" s="381"/>
      <c r="CR86" s="381"/>
      <c r="CS86" s="381"/>
      <c r="CT86" s="381"/>
      <c r="CU86" s="381"/>
      <c r="CV86" s="381"/>
      <c r="CW86" s="381"/>
      <c r="CX86" s="381"/>
      <c r="CY86" s="381"/>
      <c r="CZ86" s="381"/>
      <c r="DA86" s="381"/>
      <c r="DB86" s="381"/>
      <c r="DC86" s="381"/>
      <c r="DD86" s="381"/>
      <c r="DE86" s="381"/>
      <c r="DF86" s="381"/>
      <c r="DG86" s="381"/>
      <c r="DH86" s="381"/>
      <c r="DI86" s="381"/>
      <c r="DJ86" s="381"/>
      <c r="DK86" s="381"/>
      <c r="DL86" s="381"/>
      <c r="DM86" s="381"/>
      <c r="DN86" s="381"/>
      <c r="DO86" s="381"/>
      <c r="DP86" s="381"/>
      <c r="DQ86" s="381"/>
      <c r="DR86" s="381"/>
      <c r="DS86" s="381"/>
      <c r="DT86" s="381"/>
      <c r="DU86" s="381"/>
      <c r="DV86" s="381"/>
      <c r="DW86" s="381"/>
      <c r="DX86" s="381"/>
      <c r="DY86" s="381"/>
      <c r="DZ86" s="381"/>
      <c r="EA86" s="381"/>
      <c r="EB86" s="381"/>
      <c r="EC86" s="381"/>
      <c r="ED86" s="381"/>
      <c r="EE86" s="381"/>
      <c r="EF86" s="381"/>
      <c r="EG86" s="381"/>
      <c r="EH86" s="381"/>
      <c r="EI86" s="381"/>
      <c r="EJ86" s="381"/>
      <c r="EK86" s="381"/>
      <c r="EL86" s="381"/>
      <c r="EM86" s="381"/>
    </row>
    <row r="87" spans="1:143" s="382" customFormat="1" ht="44.25" customHeight="1" x14ac:dyDescent="0.25">
      <c r="A87" s="375">
        <v>44230</v>
      </c>
      <c r="B87" s="376">
        <v>58157</v>
      </c>
      <c r="C87" s="377" t="s">
        <v>691</v>
      </c>
      <c r="D87" s="387"/>
      <c r="E87" s="380">
        <v>203357.2</v>
      </c>
      <c r="F87" s="289">
        <f t="shared" si="1"/>
        <v>133503387.86999995</v>
      </c>
      <c r="G87" s="381"/>
      <c r="H87" s="381"/>
      <c r="I87" s="381"/>
      <c r="J87" s="381"/>
      <c r="K87" s="381"/>
      <c r="L87" s="381"/>
      <c r="M87" s="381"/>
      <c r="N87" s="381"/>
      <c r="O87" s="381"/>
      <c r="P87" s="381"/>
      <c r="Q87" s="381"/>
      <c r="R87" s="381"/>
      <c r="S87" s="381"/>
      <c r="T87" s="381"/>
      <c r="U87" s="381"/>
      <c r="V87" s="381"/>
      <c r="W87" s="381"/>
      <c r="X87" s="381"/>
      <c r="Y87" s="381"/>
      <c r="Z87" s="381"/>
      <c r="AA87" s="381"/>
      <c r="AB87" s="381"/>
      <c r="AC87" s="381"/>
      <c r="AD87" s="381"/>
      <c r="AE87" s="381"/>
      <c r="AF87" s="381"/>
      <c r="AG87" s="381"/>
      <c r="AH87" s="381"/>
      <c r="AI87" s="381"/>
      <c r="AJ87" s="381"/>
      <c r="AK87" s="381"/>
      <c r="AL87" s="381"/>
      <c r="AM87" s="381"/>
      <c r="AN87" s="381"/>
      <c r="AO87" s="381"/>
      <c r="AP87" s="381"/>
      <c r="AQ87" s="381"/>
      <c r="AR87" s="381"/>
      <c r="AS87" s="381"/>
      <c r="AT87" s="381"/>
      <c r="AU87" s="381"/>
      <c r="AV87" s="381"/>
      <c r="AW87" s="381"/>
      <c r="AX87" s="381"/>
      <c r="AY87" s="381"/>
      <c r="AZ87" s="381"/>
      <c r="BA87" s="381"/>
      <c r="BB87" s="381"/>
      <c r="BC87" s="381"/>
      <c r="BD87" s="381"/>
      <c r="BE87" s="381"/>
      <c r="BF87" s="381"/>
      <c r="BG87" s="381"/>
      <c r="BH87" s="381"/>
      <c r="BI87" s="381"/>
      <c r="BJ87" s="381"/>
      <c r="BK87" s="381"/>
      <c r="BL87" s="381"/>
      <c r="BM87" s="381"/>
      <c r="BN87" s="381"/>
      <c r="BO87" s="381"/>
      <c r="BP87" s="381"/>
      <c r="BQ87" s="381"/>
      <c r="BR87" s="381"/>
      <c r="BS87" s="381"/>
      <c r="BT87" s="381"/>
      <c r="BU87" s="381"/>
      <c r="BV87" s="381"/>
      <c r="BW87" s="381"/>
      <c r="BX87" s="381"/>
      <c r="BY87" s="381"/>
      <c r="BZ87" s="381"/>
      <c r="CA87" s="381"/>
      <c r="CB87" s="381"/>
      <c r="CC87" s="381"/>
      <c r="CD87" s="381"/>
      <c r="CE87" s="381"/>
      <c r="CF87" s="381"/>
      <c r="CG87" s="381"/>
      <c r="CH87" s="381"/>
      <c r="CI87" s="381"/>
      <c r="CJ87" s="381"/>
      <c r="CK87" s="381"/>
      <c r="CL87" s="381"/>
      <c r="CM87" s="381"/>
      <c r="CN87" s="381"/>
      <c r="CO87" s="381"/>
      <c r="CP87" s="381"/>
      <c r="CQ87" s="381"/>
      <c r="CR87" s="381"/>
      <c r="CS87" s="381"/>
      <c r="CT87" s="381"/>
      <c r="CU87" s="381"/>
      <c r="CV87" s="381"/>
      <c r="CW87" s="381"/>
      <c r="CX87" s="381"/>
      <c r="CY87" s="381"/>
      <c r="CZ87" s="381"/>
      <c r="DA87" s="381"/>
      <c r="DB87" s="381"/>
      <c r="DC87" s="381"/>
      <c r="DD87" s="381"/>
      <c r="DE87" s="381"/>
      <c r="DF87" s="381"/>
      <c r="DG87" s="381"/>
      <c r="DH87" s="381"/>
      <c r="DI87" s="381"/>
      <c r="DJ87" s="381"/>
      <c r="DK87" s="381"/>
      <c r="DL87" s="381"/>
      <c r="DM87" s="381"/>
      <c r="DN87" s="381"/>
      <c r="DO87" s="381"/>
      <c r="DP87" s="381"/>
      <c r="DQ87" s="381"/>
      <c r="DR87" s="381"/>
      <c r="DS87" s="381"/>
      <c r="DT87" s="381"/>
      <c r="DU87" s="381"/>
      <c r="DV87" s="381"/>
      <c r="DW87" s="381"/>
      <c r="DX87" s="381"/>
      <c r="DY87" s="381"/>
      <c r="DZ87" s="381"/>
      <c r="EA87" s="381"/>
      <c r="EB87" s="381"/>
      <c r="EC87" s="381"/>
      <c r="ED87" s="381"/>
      <c r="EE87" s="381"/>
      <c r="EF87" s="381"/>
      <c r="EG87" s="381"/>
      <c r="EH87" s="381"/>
      <c r="EI87" s="381"/>
      <c r="EJ87" s="381"/>
      <c r="EK87" s="381"/>
      <c r="EL87" s="381"/>
      <c r="EM87" s="381"/>
    </row>
    <row r="88" spans="1:143" s="382" customFormat="1" ht="59.25" customHeight="1" x14ac:dyDescent="0.25">
      <c r="A88" s="375">
        <v>44230</v>
      </c>
      <c r="B88" s="376">
        <v>58158</v>
      </c>
      <c r="C88" s="377" t="s">
        <v>690</v>
      </c>
      <c r="D88" s="370"/>
      <c r="E88" s="380">
        <v>642580</v>
      </c>
      <c r="F88" s="289">
        <f t="shared" si="1"/>
        <v>132860807.86999995</v>
      </c>
      <c r="G88" s="381"/>
      <c r="H88" s="381"/>
      <c r="I88" s="381"/>
      <c r="J88" s="381"/>
      <c r="K88" s="381"/>
      <c r="L88" s="381"/>
      <c r="M88" s="381"/>
      <c r="N88" s="381"/>
      <c r="O88" s="381"/>
      <c r="P88" s="381"/>
      <c r="Q88" s="381"/>
      <c r="R88" s="381"/>
      <c r="S88" s="381"/>
      <c r="T88" s="381"/>
      <c r="U88" s="381"/>
      <c r="V88" s="381"/>
      <c r="W88" s="381"/>
      <c r="X88" s="381"/>
      <c r="Y88" s="381"/>
      <c r="Z88" s="381"/>
      <c r="AA88" s="381"/>
      <c r="AB88" s="381"/>
      <c r="AC88" s="381"/>
      <c r="AD88" s="381"/>
      <c r="AE88" s="381"/>
      <c r="AF88" s="381"/>
      <c r="AG88" s="381"/>
      <c r="AH88" s="381"/>
      <c r="AI88" s="381"/>
      <c r="AJ88" s="381"/>
      <c r="AK88" s="381"/>
      <c r="AL88" s="381"/>
      <c r="AM88" s="381"/>
      <c r="AN88" s="381"/>
      <c r="AO88" s="381"/>
      <c r="AP88" s="381"/>
      <c r="AQ88" s="381"/>
      <c r="AR88" s="381"/>
      <c r="AS88" s="381"/>
      <c r="AT88" s="381"/>
      <c r="AU88" s="381"/>
      <c r="AV88" s="381"/>
      <c r="AW88" s="381"/>
      <c r="AX88" s="381"/>
      <c r="AY88" s="381"/>
      <c r="AZ88" s="381"/>
      <c r="BA88" s="381"/>
      <c r="BB88" s="381"/>
      <c r="BC88" s="381"/>
      <c r="BD88" s="381"/>
      <c r="BE88" s="381"/>
      <c r="BF88" s="381"/>
      <c r="BG88" s="381"/>
      <c r="BH88" s="381"/>
      <c r="BI88" s="381"/>
      <c r="BJ88" s="381"/>
      <c r="BK88" s="381"/>
      <c r="BL88" s="381"/>
      <c r="BM88" s="381"/>
      <c r="BN88" s="381"/>
      <c r="BO88" s="381"/>
      <c r="BP88" s="381"/>
      <c r="BQ88" s="381"/>
      <c r="BR88" s="381"/>
      <c r="BS88" s="381"/>
      <c r="BT88" s="381"/>
      <c r="BU88" s="381"/>
      <c r="BV88" s="381"/>
      <c r="BW88" s="381"/>
      <c r="BX88" s="381"/>
      <c r="BY88" s="381"/>
      <c r="BZ88" s="381"/>
      <c r="CA88" s="381"/>
      <c r="CB88" s="381"/>
      <c r="CC88" s="381"/>
      <c r="CD88" s="381"/>
      <c r="CE88" s="381"/>
      <c r="CF88" s="381"/>
      <c r="CG88" s="381"/>
      <c r="CH88" s="381"/>
      <c r="CI88" s="381"/>
      <c r="CJ88" s="381"/>
      <c r="CK88" s="381"/>
      <c r="CL88" s="381"/>
      <c r="CM88" s="381"/>
      <c r="CN88" s="381"/>
      <c r="CO88" s="381"/>
      <c r="CP88" s="381"/>
      <c r="CQ88" s="381"/>
      <c r="CR88" s="381"/>
      <c r="CS88" s="381"/>
      <c r="CT88" s="381"/>
      <c r="CU88" s="381"/>
      <c r="CV88" s="381"/>
      <c r="CW88" s="381"/>
      <c r="CX88" s="381"/>
      <c r="CY88" s="381"/>
      <c r="CZ88" s="381"/>
      <c r="DA88" s="381"/>
      <c r="DB88" s="381"/>
      <c r="DC88" s="381"/>
      <c r="DD88" s="381"/>
      <c r="DE88" s="381"/>
      <c r="DF88" s="381"/>
      <c r="DG88" s="381"/>
      <c r="DH88" s="381"/>
      <c r="DI88" s="381"/>
      <c r="DJ88" s="381"/>
      <c r="DK88" s="381"/>
      <c r="DL88" s="381"/>
      <c r="DM88" s="381"/>
      <c r="DN88" s="381"/>
      <c r="DO88" s="381"/>
      <c r="DP88" s="381"/>
      <c r="DQ88" s="381"/>
      <c r="DR88" s="381"/>
      <c r="DS88" s="381"/>
      <c r="DT88" s="381"/>
      <c r="DU88" s="381"/>
      <c r="DV88" s="381"/>
      <c r="DW88" s="381"/>
      <c r="DX88" s="381"/>
      <c r="DY88" s="381"/>
      <c r="DZ88" s="381"/>
      <c r="EA88" s="381"/>
      <c r="EB88" s="381"/>
      <c r="EC88" s="381"/>
      <c r="ED88" s="381"/>
      <c r="EE88" s="381"/>
      <c r="EF88" s="381"/>
      <c r="EG88" s="381"/>
      <c r="EH88" s="381"/>
      <c r="EI88" s="381"/>
      <c r="EJ88" s="381"/>
      <c r="EK88" s="381"/>
      <c r="EL88" s="381"/>
      <c r="EM88" s="381"/>
    </row>
    <row r="89" spans="1:143" s="382" customFormat="1" ht="41.25" customHeight="1" x14ac:dyDescent="0.25">
      <c r="A89" s="375">
        <v>44230</v>
      </c>
      <c r="B89" s="376">
        <v>58159</v>
      </c>
      <c r="C89" s="377" t="s">
        <v>689</v>
      </c>
      <c r="D89" s="386"/>
      <c r="E89" s="380">
        <v>1124.46</v>
      </c>
      <c r="F89" s="289">
        <f t="shared" si="1"/>
        <v>132859683.40999995</v>
      </c>
      <c r="G89" s="381"/>
      <c r="H89" s="381"/>
      <c r="I89" s="381"/>
      <c r="J89" s="381"/>
      <c r="K89" s="381"/>
      <c r="L89" s="381"/>
      <c r="M89" s="381"/>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81"/>
      <c r="DK89" s="381"/>
      <c r="DL89" s="381"/>
      <c r="DM89" s="381"/>
      <c r="DN89" s="381"/>
      <c r="DO89" s="381"/>
      <c r="DP89" s="381"/>
      <c r="DQ89" s="381"/>
      <c r="DR89" s="381"/>
      <c r="DS89" s="381"/>
      <c r="DT89" s="381"/>
      <c r="DU89" s="381"/>
      <c r="DV89" s="381"/>
      <c r="DW89" s="381"/>
      <c r="DX89" s="381"/>
      <c r="DY89" s="381"/>
      <c r="DZ89" s="381"/>
      <c r="EA89" s="381"/>
      <c r="EB89" s="381"/>
      <c r="EC89" s="381"/>
      <c r="ED89" s="381"/>
      <c r="EE89" s="381"/>
      <c r="EF89" s="381"/>
      <c r="EG89" s="381"/>
      <c r="EH89" s="381"/>
      <c r="EI89" s="381"/>
      <c r="EJ89" s="381"/>
      <c r="EK89" s="381"/>
      <c r="EL89" s="381"/>
      <c r="EM89" s="381"/>
    </row>
    <row r="90" spans="1:143" s="382" customFormat="1" ht="34.5" customHeight="1" x14ac:dyDescent="0.25">
      <c r="A90" s="375">
        <v>44230</v>
      </c>
      <c r="B90" s="376">
        <v>58160</v>
      </c>
      <c r="C90" s="377" t="s">
        <v>688</v>
      </c>
      <c r="D90" s="384"/>
      <c r="E90" s="380">
        <v>13743.5</v>
      </c>
      <c r="F90" s="289">
        <f t="shared" si="1"/>
        <v>132845939.90999995</v>
      </c>
      <c r="G90" s="381"/>
      <c r="H90" s="381"/>
      <c r="I90" s="381"/>
      <c r="J90" s="381"/>
      <c r="K90" s="381"/>
      <c r="L90" s="381"/>
      <c r="M90" s="381"/>
      <c r="N90" s="381"/>
      <c r="O90" s="381"/>
      <c r="P90" s="381"/>
      <c r="Q90" s="381"/>
      <c r="R90" s="381"/>
      <c r="S90" s="381"/>
      <c r="T90" s="381"/>
      <c r="U90" s="381"/>
      <c r="V90" s="381"/>
      <c r="W90" s="381"/>
      <c r="X90" s="381"/>
      <c r="Y90" s="381"/>
      <c r="Z90" s="381"/>
      <c r="AA90" s="381"/>
      <c r="AB90" s="381"/>
      <c r="AC90" s="381"/>
      <c r="AD90" s="381"/>
      <c r="AE90" s="381"/>
      <c r="AF90" s="381"/>
      <c r="AG90" s="381"/>
      <c r="AH90" s="381"/>
      <c r="AI90" s="381"/>
      <c r="AJ90" s="381"/>
      <c r="AK90" s="381"/>
      <c r="AL90" s="381"/>
      <c r="AM90" s="381"/>
      <c r="AN90" s="381"/>
      <c r="AO90" s="381"/>
      <c r="AP90" s="381"/>
      <c r="AQ90" s="381"/>
      <c r="AR90" s="381"/>
      <c r="AS90" s="381"/>
      <c r="AT90" s="381"/>
      <c r="AU90" s="381"/>
      <c r="AV90" s="381"/>
      <c r="AW90" s="381"/>
      <c r="AX90" s="381"/>
      <c r="AY90" s="381"/>
      <c r="AZ90" s="381"/>
      <c r="BA90" s="381"/>
      <c r="BB90" s="381"/>
      <c r="BC90" s="381"/>
      <c r="BD90" s="381"/>
      <c r="BE90" s="381"/>
      <c r="BF90" s="381"/>
      <c r="BG90" s="381"/>
      <c r="BH90" s="381"/>
      <c r="BI90" s="381"/>
      <c r="BJ90" s="381"/>
      <c r="BK90" s="381"/>
      <c r="BL90" s="381"/>
      <c r="BM90" s="381"/>
      <c r="BN90" s="381"/>
      <c r="BO90" s="381"/>
      <c r="BP90" s="381"/>
      <c r="BQ90" s="381"/>
      <c r="BR90" s="381"/>
      <c r="BS90" s="381"/>
      <c r="BT90" s="381"/>
      <c r="BU90" s="381"/>
      <c r="BV90" s="381"/>
      <c r="BW90" s="381"/>
      <c r="BX90" s="381"/>
      <c r="BY90" s="381"/>
      <c r="BZ90" s="381"/>
      <c r="CA90" s="381"/>
      <c r="CB90" s="381"/>
      <c r="CC90" s="381"/>
      <c r="CD90" s="381"/>
      <c r="CE90" s="381"/>
      <c r="CF90" s="381"/>
      <c r="CG90" s="381"/>
      <c r="CH90" s="381"/>
      <c r="CI90" s="381"/>
      <c r="CJ90" s="381"/>
      <c r="CK90" s="381"/>
      <c r="CL90" s="381"/>
      <c r="CM90" s="381"/>
      <c r="CN90" s="381"/>
      <c r="CO90" s="381"/>
      <c r="CP90" s="381"/>
      <c r="CQ90" s="381"/>
      <c r="CR90" s="381"/>
      <c r="CS90" s="381"/>
      <c r="CT90" s="381"/>
      <c r="CU90" s="381"/>
      <c r="CV90" s="381"/>
      <c r="CW90" s="381"/>
      <c r="CX90" s="381"/>
      <c r="CY90" s="381"/>
      <c r="CZ90" s="381"/>
      <c r="DA90" s="381"/>
      <c r="DB90" s="381"/>
      <c r="DC90" s="381"/>
      <c r="DD90" s="381"/>
      <c r="DE90" s="381"/>
      <c r="DF90" s="381"/>
      <c r="DG90" s="381"/>
      <c r="DH90" s="381"/>
      <c r="DI90" s="381"/>
      <c r="DJ90" s="381"/>
      <c r="DK90" s="381"/>
      <c r="DL90" s="381"/>
      <c r="DM90" s="381"/>
      <c r="DN90" s="381"/>
      <c r="DO90" s="381"/>
      <c r="DP90" s="381"/>
      <c r="DQ90" s="381"/>
      <c r="DR90" s="381"/>
      <c r="DS90" s="381"/>
      <c r="DT90" s="381"/>
      <c r="DU90" s="381"/>
      <c r="DV90" s="381"/>
      <c r="DW90" s="381"/>
      <c r="DX90" s="381"/>
      <c r="DY90" s="381"/>
      <c r="DZ90" s="381"/>
      <c r="EA90" s="381"/>
      <c r="EB90" s="381"/>
      <c r="EC90" s="381"/>
      <c r="ED90" s="381"/>
      <c r="EE90" s="381"/>
      <c r="EF90" s="381"/>
      <c r="EG90" s="381"/>
      <c r="EH90" s="381"/>
      <c r="EI90" s="381"/>
      <c r="EJ90" s="381"/>
      <c r="EK90" s="381"/>
      <c r="EL90" s="381"/>
      <c r="EM90" s="381"/>
    </row>
    <row r="91" spans="1:143" s="382" customFormat="1" ht="36" customHeight="1" x14ac:dyDescent="0.25">
      <c r="A91" s="375">
        <v>44230</v>
      </c>
      <c r="B91" s="376">
        <v>58161</v>
      </c>
      <c r="C91" s="377" t="s">
        <v>687</v>
      </c>
      <c r="D91" s="378"/>
      <c r="E91" s="380">
        <v>15714.89</v>
      </c>
      <c r="F91" s="289">
        <f t="shared" si="1"/>
        <v>132830225.01999995</v>
      </c>
      <c r="G91" s="381"/>
      <c r="H91" s="381"/>
      <c r="I91" s="381"/>
      <c r="J91" s="381"/>
      <c r="K91" s="381"/>
      <c r="L91" s="381"/>
      <c r="M91" s="381"/>
      <c r="N91" s="381"/>
      <c r="O91" s="381"/>
      <c r="P91" s="381"/>
      <c r="Q91" s="381"/>
      <c r="R91" s="381"/>
      <c r="S91" s="381"/>
      <c r="T91" s="381"/>
      <c r="U91" s="381"/>
      <c r="V91" s="381"/>
      <c r="W91" s="381"/>
      <c r="X91" s="381"/>
      <c r="Y91" s="381"/>
      <c r="Z91" s="381"/>
      <c r="AA91" s="381"/>
      <c r="AB91" s="381"/>
      <c r="AC91" s="381"/>
      <c r="AD91" s="381"/>
      <c r="AE91" s="381"/>
      <c r="AF91" s="381"/>
      <c r="AG91" s="381"/>
      <c r="AH91" s="381"/>
      <c r="AI91" s="381"/>
      <c r="AJ91" s="381"/>
      <c r="AK91" s="381"/>
      <c r="AL91" s="381"/>
      <c r="AM91" s="381"/>
      <c r="AN91" s="381"/>
      <c r="AO91" s="381"/>
      <c r="AP91" s="381"/>
      <c r="AQ91" s="381"/>
      <c r="AR91" s="381"/>
      <c r="AS91" s="381"/>
      <c r="AT91" s="381"/>
      <c r="AU91" s="381"/>
      <c r="AV91" s="381"/>
      <c r="AW91" s="381"/>
      <c r="AX91" s="381"/>
      <c r="AY91" s="381"/>
      <c r="AZ91" s="381"/>
      <c r="BA91" s="381"/>
      <c r="BB91" s="381"/>
      <c r="BC91" s="381"/>
      <c r="BD91" s="381"/>
      <c r="BE91" s="381"/>
      <c r="BF91" s="381"/>
      <c r="BG91" s="381"/>
      <c r="BH91" s="381"/>
      <c r="BI91" s="381"/>
      <c r="BJ91" s="381"/>
      <c r="BK91" s="381"/>
      <c r="BL91" s="381"/>
      <c r="BM91" s="381"/>
      <c r="BN91" s="381"/>
      <c r="BO91" s="381"/>
      <c r="BP91" s="381"/>
      <c r="BQ91" s="381"/>
      <c r="BR91" s="381"/>
      <c r="BS91" s="381"/>
      <c r="BT91" s="381"/>
      <c r="BU91" s="381"/>
      <c r="BV91" s="381"/>
      <c r="BW91" s="381"/>
      <c r="BX91" s="381"/>
      <c r="BY91" s="381"/>
      <c r="BZ91" s="381"/>
      <c r="CA91" s="381"/>
      <c r="CB91" s="381"/>
      <c r="CC91" s="381"/>
      <c r="CD91" s="381"/>
      <c r="CE91" s="381"/>
      <c r="CF91" s="381"/>
      <c r="CG91" s="381"/>
      <c r="CH91" s="381"/>
      <c r="CI91" s="381"/>
      <c r="CJ91" s="381"/>
      <c r="CK91" s="381"/>
      <c r="CL91" s="381"/>
      <c r="CM91" s="381"/>
      <c r="CN91" s="381"/>
      <c r="CO91" s="381"/>
      <c r="CP91" s="381"/>
      <c r="CQ91" s="381"/>
      <c r="CR91" s="381"/>
      <c r="CS91" s="381"/>
      <c r="CT91" s="381"/>
      <c r="CU91" s="381"/>
      <c r="CV91" s="381"/>
      <c r="CW91" s="381"/>
      <c r="CX91" s="381"/>
      <c r="CY91" s="381"/>
      <c r="CZ91" s="381"/>
      <c r="DA91" s="381"/>
      <c r="DB91" s="381"/>
      <c r="DC91" s="381"/>
      <c r="DD91" s="381"/>
      <c r="DE91" s="381"/>
      <c r="DF91" s="381"/>
      <c r="DG91" s="381"/>
      <c r="DH91" s="381"/>
      <c r="DI91" s="381"/>
      <c r="DJ91" s="381"/>
      <c r="DK91" s="381"/>
      <c r="DL91" s="381"/>
      <c r="DM91" s="381"/>
      <c r="DN91" s="381"/>
      <c r="DO91" s="381"/>
      <c r="DP91" s="381"/>
      <c r="DQ91" s="381"/>
      <c r="DR91" s="381"/>
      <c r="DS91" s="381"/>
      <c r="DT91" s="381"/>
      <c r="DU91" s="381"/>
      <c r="DV91" s="381"/>
      <c r="DW91" s="381"/>
      <c r="DX91" s="381"/>
      <c r="DY91" s="381"/>
      <c r="DZ91" s="381"/>
      <c r="EA91" s="381"/>
      <c r="EB91" s="381"/>
      <c r="EC91" s="381"/>
      <c r="ED91" s="381"/>
      <c r="EE91" s="381"/>
      <c r="EF91" s="381"/>
      <c r="EG91" s="381"/>
      <c r="EH91" s="381"/>
      <c r="EI91" s="381"/>
      <c r="EJ91" s="381"/>
      <c r="EK91" s="381"/>
      <c r="EL91" s="381"/>
      <c r="EM91" s="381"/>
    </row>
    <row r="92" spans="1:143" s="382" customFormat="1" ht="31.5" customHeight="1" x14ac:dyDescent="0.25">
      <c r="A92" s="375">
        <v>44230</v>
      </c>
      <c r="B92" s="376" t="s">
        <v>611</v>
      </c>
      <c r="C92" s="377" t="s">
        <v>686</v>
      </c>
      <c r="D92" s="378"/>
      <c r="E92" s="380">
        <v>781174</v>
      </c>
      <c r="F92" s="289">
        <f t="shared" si="1"/>
        <v>132049051.01999995</v>
      </c>
      <c r="G92" s="381"/>
      <c r="H92" s="381"/>
      <c r="I92" s="381"/>
      <c r="J92" s="381"/>
      <c r="K92" s="381"/>
      <c r="L92" s="381"/>
      <c r="M92" s="381"/>
      <c r="N92" s="381"/>
      <c r="O92" s="381"/>
      <c r="P92" s="381"/>
      <c r="Q92" s="381"/>
      <c r="R92" s="381"/>
      <c r="S92" s="381"/>
      <c r="T92" s="381"/>
      <c r="U92" s="381"/>
      <c r="V92" s="381"/>
      <c r="W92" s="381"/>
      <c r="X92" s="381"/>
      <c r="Y92" s="381"/>
      <c r="Z92" s="381"/>
      <c r="AA92" s="381"/>
      <c r="AB92" s="381"/>
      <c r="AC92" s="381"/>
      <c r="AD92" s="381"/>
      <c r="AE92" s="381"/>
      <c r="AF92" s="381"/>
      <c r="AG92" s="381"/>
      <c r="AH92" s="381"/>
      <c r="AI92" s="381"/>
      <c r="AJ92" s="381"/>
      <c r="AK92" s="381"/>
      <c r="AL92" s="381"/>
      <c r="AM92" s="381"/>
      <c r="AN92" s="381"/>
      <c r="AO92" s="381"/>
      <c r="AP92" s="381"/>
      <c r="AQ92" s="381"/>
      <c r="AR92" s="381"/>
      <c r="AS92" s="381"/>
      <c r="AT92" s="381"/>
      <c r="AU92" s="381"/>
      <c r="AV92" s="381"/>
      <c r="AW92" s="381"/>
      <c r="AX92" s="381"/>
      <c r="AY92" s="381"/>
      <c r="AZ92" s="381"/>
      <c r="BA92" s="381"/>
      <c r="BB92" s="381"/>
      <c r="BC92" s="381"/>
      <c r="BD92" s="381"/>
      <c r="BE92" s="381"/>
      <c r="BF92" s="381"/>
      <c r="BG92" s="381"/>
      <c r="BH92" s="381"/>
      <c r="BI92" s="381"/>
      <c r="BJ92" s="381"/>
      <c r="BK92" s="381"/>
      <c r="BL92" s="381"/>
      <c r="BM92" s="381"/>
      <c r="BN92" s="381"/>
      <c r="BO92" s="381"/>
      <c r="BP92" s="381"/>
      <c r="BQ92" s="381"/>
      <c r="BR92" s="381"/>
      <c r="BS92" s="381"/>
      <c r="BT92" s="381"/>
      <c r="BU92" s="381"/>
      <c r="BV92" s="381"/>
      <c r="BW92" s="381"/>
      <c r="BX92" s="381"/>
      <c r="BY92" s="381"/>
      <c r="BZ92" s="381"/>
      <c r="CA92" s="381"/>
      <c r="CB92" s="381"/>
      <c r="CC92" s="381"/>
      <c r="CD92" s="381"/>
      <c r="CE92" s="381"/>
      <c r="CF92" s="381"/>
      <c r="CG92" s="381"/>
      <c r="CH92" s="381"/>
      <c r="CI92" s="381"/>
      <c r="CJ92" s="381"/>
      <c r="CK92" s="381"/>
      <c r="CL92" s="381"/>
      <c r="CM92" s="381"/>
      <c r="CN92" s="381"/>
      <c r="CO92" s="381"/>
      <c r="CP92" s="381"/>
      <c r="CQ92" s="381"/>
      <c r="CR92" s="381"/>
      <c r="CS92" s="381"/>
      <c r="CT92" s="381"/>
      <c r="CU92" s="381"/>
      <c r="CV92" s="381"/>
      <c r="CW92" s="381"/>
      <c r="CX92" s="381"/>
      <c r="CY92" s="381"/>
      <c r="CZ92" s="381"/>
      <c r="DA92" s="381"/>
      <c r="DB92" s="381"/>
      <c r="DC92" s="381"/>
      <c r="DD92" s="381"/>
      <c r="DE92" s="381"/>
      <c r="DF92" s="381"/>
      <c r="DG92" s="381"/>
      <c r="DH92" s="381"/>
      <c r="DI92" s="381"/>
      <c r="DJ92" s="381"/>
      <c r="DK92" s="381"/>
      <c r="DL92" s="381"/>
      <c r="DM92" s="381"/>
      <c r="DN92" s="381"/>
      <c r="DO92" s="381"/>
      <c r="DP92" s="381"/>
      <c r="DQ92" s="381"/>
      <c r="DR92" s="381"/>
      <c r="DS92" s="381"/>
      <c r="DT92" s="381"/>
      <c r="DU92" s="381"/>
      <c r="DV92" s="381"/>
      <c r="DW92" s="381"/>
      <c r="DX92" s="381"/>
      <c r="DY92" s="381"/>
      <c r="DZ92" s="381"/>
      <c r="EA92" s="381"/>
      <c r="EB92" s="381"/>
      <c r="EC92" s="381"/>
      <c r="ED92" s="381"/>
      <c r="EE92" s="381"/>
      <c r="EF92" s="381"/>
      <c r="EG92" s="381"/>
      <c r="EH92" s="381"/>
      <c r="EI92" s="381"/>
      <c r="EJ92" s="381"/>
      <c r="EK92" s="381"/>
      <c r="EL92" s="381"/>
      <c r="EM92" s="381"/>
    </row>
    <row r="93" spans="1:143" s="382" customFormat="1" ht="39" customHeight="1" x14ac:dyDescent="0.25">
      <c r="A93" s="375">
        <v>44230</v>
      </c>
      <c r="B93" s="376" t="s">
        <v>612</v>
      </c>
      <c r="C93" s="377" t="s">
        <v>685</v>
      </c>
      <c r="D93" s="386"/>
      <c r="E93" s="380">
        <v>22500</v>
      </c>
      <c r="F93" s="289">
        <f t="shared" si="1"/>
        <v>132026551.01999995</v>
      </c>
      <c r="G93" s="381"/>
      <c r="H93" s="381"/>
      <c r="I93" s="381"/>
      <c r="J93" s="381"/>
      <c r="K93" s="381"/>
      <c r="L93" s="381"/>
      <c r="M93" s="381"/>
      <c r="N93" s="381"/>
      <c r="O93" s="381"/>
      <c r="P93" s="381"/>
      <c r="Q93" s="381"/>
      <c r="R93" s="381"/>
      <c r="S93" s="381"/>
      <c r="T93" s="381"/>
      <c r="U93" s="381"/>
      <c r="V93" s="381"/>
      <c r="W93" s="381"/>
      <c r="X93" s="381"/>
      <c r="Y93" s="381"/>
      <c r="Z93" s="381"/>
      <c r="AA93" s="381"/>
      <c r="AB93" s="381"/>
      <c r="AC93" s="381"/>
      <c r="AD93" s="381"/>
      <c r="AE93" s="381"/>
      <c r="AF93" s="381"/>
      <c r="AG93" s="381"/>
      <c r="AH93" s="381"/>
      <c r="AI93" s="381"/>
      <c r="AJ93" s="381"/>
      <c r="AK93" s="381"/>
      <c r="AL93" s="381"/>
      <c r="AM93" s="381"/>
      <c r="AN93" s="381"/>
      <c r="AO93" s="381"/>
      <c r="AP93" s="381"/>
      <c r="AQ93" s="381"/>
      <c r="AR93" s="381"/>
      <c r="AS93" s="381"/>
      <c r="AT93" s="381"/>
      <c r="AU93" s="381"/>
      <c r="AV93" s="381"/>
      <c r="AW93" s="381"/>
      <c r="AX93" s="381"/>
      <c r="AY93" s="381"/>
      <c r="AZ93" s="381"/>
      <c r="BA93" s="381"/>
      <c r="BB93" s="381"/>
      <c r="BC93" s="381"/>
      <c r="BD93" s="381"/>
      <c r="BE93" s="381"/>
      <c r="BF93" s="381"/>
      <c r="BG93" s="381"/>
      <c r="BH93" s="381"/>
      <c r="BI93" s="381"/>
      <c r="BJ93" s="381"/>
      <c r="BK93" s="381"/>
      <c r="BL93" s="381"/>
      <c r="BM93" s="381"/>
      <c r="BN93" s="381"/>
      <c r="BO93" s="381"/>
      <c r="BP93" s="381"/>
      <c r="BQ93" s="381"/>
      <c r="BR93" s="381"/>
      <c r="BS93" s="381"/>
      <c r="BT93" s="381"/>
      <c r="BU93" s="381"/>
      <c r="BV93" s="381"/>
      <c r="BW93" s="381"/>
      <c r="BX93" s="381"/>
      <c r="BY93" s="381"/>
      <c r="BZ93" s="381"/>
      <c r="CA93" s="381"/>
      <c r="CB93" s="381"/>
      <c r="CC93" s="381"/>
      <c r="CD93" s="381"/>
      <c r="CE93" s="381"/>
      <c r="CF93" s="381"/>
      <c r="CG93" s="381"/>
      <c r="CH93" s="381"/>
      <c r="CI93" s="381"/>
      <c r="CJ93" s="381"/>
      <c r="CK93" s="381"/>
      <c r="CL93" s="381"/>
      <c r="CM93" s="381"/>
      <c r="CN93" s="381"/>
      <c r="CO93" s="381"/>
      <c r="CP93" s="381"/>
      <c r="CQ93" s="381"/>
      <c r="CR93" s="381"/>
      <c r="CS93" s="381"/>
      <c r="CT93" s="381"/>
      <c r="CU93" s="381"/>
      <c r="CV93" s="381"/>
      <c r="CW93" s="381"/>
      <c r="CX93" s="381"/>
      <c r="CY93" s="381"/>
      <c r="CZ93" s="381"/>
      <c r="DA93" s="381"/>
      <c r="DB93" s="381"/>
      <c r="DC93" s="381"/>
      <c r="DD93" s="381"/>
      <c r="DE93" s="381"/>
      <c r="DF93" s="381"/>
      <c r="DG93" s="381"/>
      <c r="DH93" s="381"/>
      <c r="DI93" s="381"/>
      <c r="DJ93" s="381"/>
      <c r="DK93" s="381"/>
      <c r="DL93" s="381"/>
      <c r="DM93" s="381"/>
      <c r="DN93" s="381"/>
      <c r="DO93" s="381"/>
      <c r="DP93" s="381"/>
      <c r="DQ93" s="381"/>
      <c r="DR93" s="381"/>
      <c r="DS93" s="381"/>
      <c r="DT93" s="381"/>
      <c r="DU93" s="381"/>
      <c r="DV93" s="381"/>
      <c r="DW93" s="381"/>
      <c r="DX93" s="381"/>
      <c r="DY93" s="381"/>
      <c r="DZ93" s="381"/>
      <c r="EA93" s="381"/>
      <c r="EB93" s="381"/>
      <c r="EC93" s="381"/>
      <c r="ED93" s="381"/>
      <c r="EE93" s="381"/>
      <c r="EF93" s="381"/>
      <c r="EG93" s="381"/>
      <c r="EH93" s="381"/>
      <c r="EI93" s="381"/>
      <c r="EJ93" s="381"/>
      <c r="EK93" s="381"/>
      <c r="EL93" s="381"/>
      <c r="EM93" s="381"/>
    </row>
    <row r="94" spans="1:143" s="382" customFormat="1" ht="32.25" customHeight="1" x14ac:dyDescent="0.25">
      <c r="A94" s="375">
        <v>44231</v>
      </c>
      <c r="B94" s="376">
        <v>58162</v>
      </c>
      <c r="C94" s="377" t="s">
        <v>684</v>
      </c>
      <c r="D94" s="386"/>
      <c r="E94" s="380">
        <v>7000</v>
      </c>
      <c r="F94" s="289">
        <f t="shared" si="1"/>
        <v>132019551.01999995</v>
      </c>
      <c r="G94" s="381"/>
      <c r="H94" s="381"/>
      <c r="I94" s="381"/>
      <c r="J94" s="381"/>
      <c r="K94" s="381"/>
      <c r="L94" s="381"/>
      <c r="M94" s="381"/>
      <c r="N94" s="381"/>
      <c r="O94" s="381"/>
      <c r="P94" s="381"/>
      <c r="Q94" s="381"/>
      <c r="R94" s="381"/>
      <c r="S94" s="381"/>
      <c r="T94" s="381"/>
      <c r="U94" s="381"/>
      <c r="V94" s="381"/>
      <c r="W94" s="381"/>
      <c r="X94" s="381"/>
      <c r="Y94" s="381"/>
      <c r="Z94" s="381"/>
      <c r="AA94" s="381"/>
      <c r="AB94" s="381"/>
      <c r="AC94" s="381"/>
      <c r="AD94" s="381"/>
      <c r="AE94" s="381"/>
      <c r="AF94" s="381"/>
      <c r="AG94" s="381"/>
      <c r="AH94" s="381"/>
      <c r="AI94" s="381"/>
      <c r="AJ94" s="381"/>
      <c r="AK94" s="381"/>
      <c r="AL94" s="381"/>
      <c r="AM94" s="381"/>
      <c r="AN94" s="381"/>
      <c r="AO94" s="381"/>
      <c r="AP94" s="381"/>
      <c r="AQ94" s="381"/>
      <c r="AR94" s="381"/>
      <c r="AS94" s="381"/>
      <c r="AT94" s="381"/>
      <c r="AU94" s="381"/>
      <c r="AV94" s="381"/>
      <c r="AW94" s="381"/>
      <c r="AX94" s="381"/>
      <c r="AY94" s="381"/>
      <c r="AZ94" s="381"/>
      <c r="BA94" s="381"/>
      <c r="BB94" s="381"/>
      <c r="BC94" s="381"/>
      <c r="BD94" s="381"/>
      <c r="BE94" s="381"/>
      <c r="BF94" s="381"/>
      <c r="BG94" s="381"/>
      <c r="BH94" s="381"/>
      <c r="BI94" s="381"/>
      <c r="BJ94" s="381"/>
      <c r="BK94" s="381"/>
      <c r="BL94" s="381"/>
      <c r="BM94" s="381"/>
      <c r="BN94" s="381"/>
      <c r="BO94" s="381"/>
      <c r="BP94" s="381"/>
      <c r="BQ94" s="381"/>
      <c r="BR94" s="381"/>
      <c r="BS94" s="381"/>
      <c r="BT94" s="381"/>
      <c r="BU94" s="381"/>
      <c r="BV94" s="381"/>
      <c r="BW94" s="381"/>
      <c r="BX94" s="381"/>
      <c r="BY94" s="381"/>
      <c r="BZ94" s="381"/>
      <c r="CA94" s="381"/>
      <c r="CB94" s="381"/>
      <c r="CC94" s="381"/>
      <c r="CD94" s="381"/>
      <c r="CE94" s="381"/>
      <c r="CF94" s="381"/>
      <c r="CG94" s="381"/>
      <c r="CH94" s="381"/>
      <c r="CI94" s="381"/>
      <c r="CJ94" s="381"/>
      <c r="CK94" s="381"/>
      <c r="CL94" s="381"/>
      <c r="CM94" s="381"/>
      <c r="CN94" s="381"/>
      <c r="CO94" s="381"/>
      <c r="CP94" s="381"/>
      <c r="CQ94" s="381"/>
      <c r="CR94" s="381"/>
      <c r="CS94" s="381"/>
      <c r="CT94" s="381"/>
      <c r="CU94" s="381"/>
      <c r="CV94" s="381"/>
      <c r="CW94" s="381"/>
      <c r="CX94" s="381"/>
      <c r="CY94" s="381"/>
      <c r="CZ94" s="381"/>
      <c r="DA94" s="381"/>
      <c r="DB94" s="381"/>
      <c r="DC94" s="381"/>
      <c r="DD94" s="381"/>
      <c r="DE94" s="381"/>
      <c r="DF94" s="381"/>
      <c r="DG94" s="381"/>
      <c r="DH94" s="381"/>
      <c r="DI94" s="381"/>
      <c r="DJ94" s="381"/>
      <c r="DK94" s="381"/>
      <c r="DL94" s="381"/>
      <c r="DM94" s="381"/>
      <c r="DN94" s="381"/>
      <c r="DO94" s="381"/>
      <c r="DP94" s="381"/>
      <c r="DQ94" s="381"/>
      <c r="DR94" s="381"/>
      <c r="DS94" s="381"/>
      <c r="DT94" s="381"/>
      <c r="DU94" s="381"/>
      <c r="DV94" s="381"/>
      <c r="DW94" s="381"/>
      <c r="DX94" s="381"/>
      <c r="DY94" s="381"/>
      <c r="DZ94" s="381"/>
      <c r="EA94" s="381"/>
      <c r="EB94" s="381"/>
      <c r="EC94" s="381"/>
      <c r="ED94" s="381"/>
      <c r="EE94" s="381"/>
      <c r="EF94" s="381"/>
      <c r="EG94" s="381"/>
      <c r="EH94" s="381"/>
      <c r="EI94" s="381"/>
      <c r="EJ94" s="381"/>
      <c r="EK94" s="381"/>
      <c r="EL94" s="381"/>
      <c r="EM94" s="381"/>
    </row>
    <row r="95" spans="1:143" s="382" customFormat="1" ht="38.25" customHeight="1" x14ac:dyDescent="0.25">
      <c r="A95" s="375">
        <v>44231</v>
      </c>
      <c r="B95" s="376">
        <v>58163</v>
      </c>
      <c r="C95" s="377" t="s">
        <v>826</v>
      </c>
      <c r="D95" s="378"/>
      <c r="E95" s="380">
        <v>73533.2</v>
      </c>
      <c r="F95" s="289">
        <f t="shared" si="1"/>
        <v>131946017.81999995</v>
      </c>
      <c r="G95" s="381"/>
      <c r="H95" s="381"/>
      <c r="I95" s="381"/>
      <c r="J95" s="381"/>
      <c r="K95" s="381"/>
      <c r="L95" s="381"/>
      <c r="M95" s="381"/>
      <c r="N95" s="381"/>
      <c r="O95" s="381"/>
      <c r="P95" s="381"/>
      <c r="Q95" s="381"/>
      <c r="R95" s="381"/>
      <c r="S95" s="381"/>
      <c r="T95" s="381"/>
      <c r="U95" s="381"/>
      <c r="V95" s="381"/>
      <c r="W95" s="381"/>
      <c r="X95" s="381"/>
      <c r="Y95" s="381"/>
      <c r="Z95" s="381"/>
      <c r="AA95" s="381"/>
      <c r="AB95" s="381"/>
      <c r="AC95" s="381"/>
      <c r="AD95" s="381"/>
      <c r="AE95" s="381"/>
      <c r="AF95" s="381"/>
      <c r="AG95" s="381"/>
      <c r="AH95" s="381"/>
      <c r="AI95" s="381"/>
      <c r="AJ95" s="381"/>
      <c r="AK95" s="381"/>
      <c r="AL95" s="381"/>
      <c r="AM95" s="381"/>
      <c r="AN95" s="381"/>
      <c r="AO95" s="381"/>
      <c r="AP95" s="381"/>
      <c r="AQ95" s="381"/>
      <c r="AR95" s="381"/>
      <c r="AS95" s="381"/>
      <c r="AT95" s="381"/>
      <c r="AU95" s="381"/>
      <c r="AV95" s="381"/>
      <c r="AW95" s="381"/>
      <c r="AX95" s="381"/>
      <c r="AY95" s="381"/>
      <c r="AZ95" s="381"/>
      <c r="BA95" s="381"/>
      <c r="BB95" s="381"/>
      <c r="BC95" s="381"/>
      <c r="BD95" s="381"/>
      <c r="BE95" s="381"/>
      <c r="BF95" s="381"/>
      <c r="BG95" s="381"/>
      <c r="BH95" s="381"/>
      <c r="BI95" s="381"/>
      <c r="BJ95" s="381"/>
      <c r="BK95" s="381"/>
      <c r="BL95" s="381"/>
      <c r="BM95" s="381"/>
      <c r="BN95" s="381"/>
      <c r="BO95" s="381"/>
      <c r="BP95" s="381"/>
      <c r="BQ95" s="381"/>
      <c r="BR95" s="381"/>
      <c r="BS95" s="381"/>
      <c r="BT95" s="381"/>
      <c r="BU95" s="381"/>
      <c r="BV95" s="381"/>
      <c r="BW95" s="381"/>
      <c r="BX95" s="381"/>
      <c r="BY95" s="381"/>
      <c r="BZ95" s="381"/>
      <c r="CA95" s="381"/>
      <c r="CB95" s="381"/>
      <c r="CC95" s="381"/>
      <c r="CD95" s="381"/>
      <c r="CE95" s="381"/>
      <c r="CF95" s="381"/>
      <c r="CG95" s="381"/>
      <c r="CH95" s="381"/>
      <c r="CI95" s="381"/>
      <c r="CJ95" s="381"/>
      <c r="CK95" s="381"/>
      <c r="CL95" s="381"/>
      <c r="CM95" s="381"/>
      <c r="CN95" s="381"/>
      <c r="CO95" s="381"/>
      <c r="CP95" s="381"/>
      <c r="CQ95" s="381"/>
      <c r="CR95" s="381"/>
      <c r="CS95" s="381"/>
      <c r="CT95" s="381"/>
      <c r="CU95" s="381"/>
      <c r="CV95" s="381"/>
      <c r="CW95" s="381"/>
      <c r="CX95" s="381"/>
      <c r="CY95" s="381"/>
      <c r="CZ95" s="381"/>
      <c r="DA95" s="381"/>
      <c r="DB95" s="381"/>
      <c r="DC95" s="381"/>
      <c r="DD95" s="381"/>
      <c r="DE95" s="381"/>
      <c r="DF95" s="381"/>
      <c r="DG95" s="381"/>
      <c r="DH95" s="381"/>
      <c r="DI95" s="381"/>
      <c r="DJ95" s="381"/>
      <c r="DK95" s="381"/>
      <c r="DL95" s="381"/>
      <c r="DM95" s="381"/>
      <c r="DN95" s="381"/>
      <c r="DO95" s="381"/>
      <c r="DP95" s="381"/>
      <c r="DQ95" s="381"/>
      <c r="DR95" s="381"/>
      <c r="DS95" s="381"/>
      <c r="DT95" s="381"/>
      <c r="DU95" s="381"/>
      <c r="DV95" s="381"/>
      <c r="DW95" s="381"/>
      <c r="DX95" s="381"/>
      <c r="DY95" s="381"/>
      <c r="DZ95" s="381"/>
      <c r="EA95" s="381"/>
      <c r="EB95" s="381"/>
      <c r="EC95" s="381"/>
      <c r="ED95" s="381"/>
      <c r="EE95" s="381"/>
      <c r="EF95" s="381"/>
      <c r="EG95" s="381"/>
      <c r="EH95" s="381"/>
      <c r="EI95" s="381"/>
      <c r="EJ95" s="381"/>
      <c r="EK95" s="381"/>
      <c r="EL95" s="381"/>
      <c r="EM95" s="381"/>
    </row>
    <row r="96" spans="1:143" s="382" customFormat="1" ht="40.5" customHeight="1" x14ac:dyDescent="0.25">
      <c r="A96" s="375">
        <v>44231</v>
      </c>
      <c r="B96" s="376">
        <v>58164</v>
      </c>
      <c r="C96" s="377" t="s">
        <v>683</v>
      </c>
      <c r="D96" s="378"/>
      <c r="E96" s="380">
        <v>126825</v>
      </c>
      <c r="F96" s="289">
        <f t="shared" si="1"/>
        <v>131819192.81999995</v>
      </c>
      <c r="G96" s="381"/>
      <c r="H96" s="381"/>
      <c r="I96" s="381"/>
      <c r="J96" s="381"/>
      <c r="K96" s="381"/>
      <c r="L96" s="381"/>
      <c r="M96" s="381"/>
      <c r="N96" s="381"/>
      <c r="O96" s="381"/>
      <c r="P96" s="381"/>
      <c r="Q96" s="381"/>
      <c r="R96" s="381"/>
      <c r="S96" s="381"/>
      <c r="T96" s="381"/>
      <c r="U96" s="381"/>
      <c r="V96" s="381"/>
      <c r="W96" s="381"/>
      <c r="X96" s="381"/>
      <c r="Y96" s="381"/>
      <c r="Z96" s="381"/>
      <c r="AA96" s="381"/>
      <c r="AB96" s="381"/>
      <c r="AC96" s="381"/>
      <c r="AD96" s="381"/>
      <c r="AE96" s="381"/>
      <c r="AF96" s="381"/>
      <c r="AG96" s="381"/>
      <c r="AH96" s="381"/>
      <c r="AI96" s="381"/>
      <c r="AJ96" s="381"/>
      <c r="AK96" s="381"/>
      <c r="AL96" s="381"/>
      <c r="AM96" s="381"/>
      <c r="AN96" s="381"/>
      <c r="AO96" s="381"/>
      <c r="AP96" s="381"/>
      <c r="AQ96" s="381"/>
      <c r="AR96" s="381"/>
      <c r="AS96" s="381"/>
      <c r="AT96" s="381"/>
      <c r="AU96" s="381"/>
      <c r="AV96" s="381"/>
      <c r="AW96" s="381"/>
      <c r="AX96" s="381"/>
      <c r="AY96" s="381"/>
      <c r="AZ96" s="381"/>
      <c r="BA96" s="381"/>
      <c r="BB96" s="381"/>
      <c r="BC96" s="381"/>
      <c r="BD96" s="381"/>
      <c r="BE96" s="381"/>
      <c r="BF96" s="381"/>
      <c r="BG96" s="381"/>
      <c r="BH96" s="381"/>
      <c r="BI96" s="381"/>
      <c r="BJ96" s="381"/>
      <c r="BK96" s="381"/>
      <c r="BL96" s="381"/>
      <c r="BM96" s="381"/>
      <c r="BN96" s="381"/>
      <c r="BO96" s="381"/>
      <c r="BP96" s="381"/>
      <c r="BQ96" s="381"/>
      <c r="BR96" s="381"/>
      <c r="BS96" s="381"/>
      <c r="BT96" s="381"/>
      <c r="BU96" s="381"/>
      <c r="BV96" s="381"/>
      <c r="BW96" s="381"/>
      <c r="BX96" s="381"/>
      <c r="BY96" s="381"/>
      <c r="BZ96" s="381"/>
      <c r="CA96" s="381"/>
      <c r="CB96" s="381"/>
      <c r="CC96" s="381"/>
      <c r="CD96" s="381"/>
      <c r="CE96" s="381"/>
      <c r="CF96" s="381"/>
      <c r="CG96" s="381"/>
      <c r="CH96" s="381"/>
      <c r="CI96" s="381"/>
      <c r="CJ96" s="381"/>
      <c r="CK96" s="381"/>
      <c r="CL96" s="381"/>
      <c r="CM96" s="381"/>
      <c r="CN96" s="381"/>
      <c r="CO96" s="381"/>
      <c r="CP96" s="381"/>
      <c r="CQ96" s="381"/>
      <c r="CR96" s="381"/>
      <c r="CS96" s="381"/>
      <c r="CT96" s="381"/>
      <c r="CU96" s="381"/>
      <c r="CV96" s="381"/>
      <c r="CW96" s="381"/>
      <c r="CX96" s="381"/>
      <c r="CY96" s="381"/>
      <c r="CZ96" s="381"/>
      <c r="DA96" s="381"/>
      <c r="DB96" s="381"/>
      <c r="DC96" s="381"/>
      <c r="DD96" s="381"/>
      <c r="DE96" s="381"/>
      <c r="DF96" s="381"/>
      <c r="DG96" s="381"/>
      <c r="DH96" s="381"/>
      <c r="DI96" s="381"/>
      <c r="DJ96" s="381"/>
      <c r="DK96" s="381"/>
      <c r="DL96" s="381"/>
      <c r="DM96" s="381"/>
      <c r="DN96" s="381"/>
      <c r="DO96" s="381"/>
      <c r="DP96" s="381"/>
      <c r="DQ96" s="381"/>
      <c r="DR96" s="381"/>
      <c r="DS96" s="381"/>
      <c r="DT96" s="381"/>
      <c r="DU96" s="381"/>
      <c r="DV96" s="381"/>
      <c r="DW96" s="381"/>
      <c r="DX96" s="381"/>
      <c r="DY96" s="381"/>
      <c r="DZ96" s="381"/>
      <c r="EA96" s="381"/>
      <c r="EB96" s="381"/>
      <c r="EC96" s="381"/>
      <c r="ED96" s="381"/>
      <c r="EE96" s="381"/>
      <c r="EF96" s="381"/>
      <c r="EG96" s="381"/>
      <c r="EH96" s="381"/>
      <c r="EI96" s="381"/>
      <c r="EJ96" s="381"/>
      <c r="EK96" s="381"/>
      <c r="EL96" s="381"/>
      <c r="EM96" s="381"/>
    </row>
    <row r="97" spans="1:143" s="382" customFormat="1" ht="42.75" customHeight="1" x14ac:dyDescent="0.25">
      <c r="A97" s="375">
        <v>44231</v>
      </c>
      <c r="B97" s="376">
        <v>58165</v>
      </c>
      <c r="C97" s="377" t="s">
        <v>707</v>
      </c>
      <c r="D97" s="378"/>
      <c r="E97" s="380">
        <v>347644.5</v>
      </c>
      <c r="F97" s="289">
        <f t="shared" si="1"/>
        <v>131471548.31999995</v>
      </c>
      <c r="G97" s="381"/>
      <c r="H97" s="381"/>
      <c r="I97" s="381"/>
      <c r="J97" s="381"/>
      <c r="K97" s="381"/>
      <c r="L97" s="381"/>
      <c r="M97" s="381"/>
      <c r="N97" s="381"/>
      <c r="O97" s="381"/>
      <c r="P97" s="381"/>
      <c r="Q97" s="381"/>
      <c r="R97" s="381"/>
      <c r="S97" s="381"/>
      <c r="T97" s="381"/>
      <c r="U97" s="381"/>
      <c r="V97" s="381"/>
      <c r="W97" s="381"/>
      <c r="X97" s="381"/>
      <c r="Y97" s="381"/>
      <c r="Z97" s="381"/>
      <c r="AA97" s="381"/>
      <c r="AB97" s="381"/>
      <c r="AC97" s="381"/>
      <c r="AD97" s="381"/>
      <c r="AE97" s="381"/>
      <c r="AF97" s="381"/>
      <c r="AG97" s="381"/>
      <c r="AH97" s="381"/>
      <c r="AI97" s="381"/>
      <c r="AJ97" s="381"/>
      <c r="AK97" s="381"/>
      <c r="AL97" s="381"/>
      <c r="AM97" s="381"/>
      <c r="AN97" s="381"/>
      <c r="AO97" s="381"/>
      <c r="AP97" s="381"/>
      <c r="AQ97" s="381"/>
      <c r="AR97" s="381"/>
      <c r="AS97" s="381"/>
      <c r="AT97" s="381"/>
      <c r="AU97" s="381"/>
      <c r="AV97" s="381"/>
      <c r="AW97" s="381"/>
      <c r="AX97" s="381"/>
      <c r="AY97" s="381"/>
      <c r="AZ97" s="381"/>
      <c r="BA97" s="381"/>
      <c r="BB97" s="381"/>
      <c r="BC97" s="381"/>
      <c r="BD97" s="381"/>
      <c r="BE97" s="381"/>
      <c r="BF97" s="381"/>
      <c r="BG97" s="381"/>
      <c r="BH97" s="381"/>
      <c r="BI97" s="381"/>
      <c r="BJ97" s="381"/>
      <c r="BK97" s="381"/>
      <c r="BL97" s="381"/>
      <c r="BM97" s="381"/>
      <c r="BN97" s="381"/>
      <c r="BO97" s="381"/>
      <c r="BP97" s="381"/>
      <c r="BQ97" s="381"/>
      <c r="BR97" s="381"/>
      <c r="BS97" s="381"/>
      <c r="BT97" s="381"/>
      <c r="BU97" s="381"/>
      <c r="BV97" s="381"/>
      <c r="BW97" s="381"/>
      <c r="BX97" s="381"/>
      <c r="BY97" s="381"/>
      <c r="BZ97" s="381"/>
      <c r="CA97" s="381"/>
      <c r="CB97" s="381"/>
      <c r="CC97" s="381"/>
      <c r="CD97" s="381"/>
      <c r="CE97" s="381"/>
      <c r="CF97" s="381"/>
      <c r="CG97" s="381"/>
      <c r="CH97" s="381"/>
      <c r="CI97" s="381"/>
      <c r="CJ97" s="381"/>
      <c r="CK97" s="381"/>
      <c r="CL97" s="381"/>
      <c r="CM97" s="381"/>
      <c r="CN97" s="381"/>
      <c r="CO97" s="381"/>
      <c r="CP97" s="381"/>
      <c r="CQ97" s="381"/>
      <c r="CR97" s="381"/>
      <c r="CS97" s="381"/>
      <c r="CT97" s="381"/>
      <c r="CU97" s="381"/>
      <c r="CV97" s="381"/>
      <c r="CW97" s="381"/>
      <c r="CX97" s="381"/>
      <c r="CY97" s="381"/>
      <c r="CZ97" s="381"/>
      <c r="DA97" s="381"/>
      <c r="DB97" s="381"/>
      <c r="DC97" s="381"/>
      <c r="DD97" s="381"/>
      <c r="DE97" s="381"/>
      <c r="DF97" s="381"/>
      <c r="DG97" s="381"/>
      <c r="DH97" s="381"/>
      <c r="DI97" s="381"/>
      <c r="DJ97" s="381"/>
      <c r="DK97" s="381"/>
      <c r="DL97" s="381"/>
      <c r="DM97" s="381"/>
      <c r="DN97" s="381"/>
      <c r="DO97" s="381"/>
      <c r="DP97" s="381"/>
      <c r="DQ97" s="381"/>
      <c r="DR97" s="381"/>
      <c r="DS97" s="381"/>
      <c r="DT97" s="381"/>
      <c r="DU97" s="381"/>
      <c r="DV97" s="381"/>
      <c r="DW97" s="381"/>
      <c r="DX97" s="381"/>
      <c r="DY97" s="381"/>
      <c r="DZ97" s="381"/>
      <c r="EA97" s="381"/>
      <c r="EB97" s="381"/>
      <c r="EC97" s="381"/>
      <c r="ED97" s="381"/>
      <c r="EE97" s="381"/>
      <c r="EF97" s="381"/>
      <c r="EG97" s="381"/>
      <c r="EH97" s="381"/>
      <c r="EI97" s="381"/>
      <c r="EJ97" s="381"/>
      <c r="EK97" s="381"/>
      <c r="EL97" s="381"/>
      <c r="EM97" s="381"/>
    </row>
    <row r="98" spans="1:143" s="382" customFormat="1" ht="44.25" customHeight="1" x14ac:dyDescent="0.25">
      <c r="A98" s="375">
        <v>44231</v>
      </c>
      <c r="B98" s="376" t="s">
        <v>652</v>
      </c>
      <c r="C98" s="377" t="s">
        <v>682</v>
      </c>
      <c r="D98" s="378"/>
      <c r="E98" s="380">
        <v>9774810.3000000007</v>
      </c>
      <c r="F98" s="289">
        <f t="shared" si="1"/>
        <v>121696738.01999995</v>
      </c>
      <c r="G98" s="381"/>
      <c r="H98" s="381"/>
      <c r="I98" s="381"/>
      <c r="J98" s="381"/>
      <c r="K98" s="381"/>
      <c r="L98" s="381"/>
      <c r="M98" s="381"/>
      <c r="N98" s="381"/>
      <c r="O98" s="381"/>
      <c r="P98" s="381"/>
      <c r="Q98" s="381"/>
      <c r="R98" s="381"/>
      <c r="S98" s="381"/>
      <c r="T98" s="381"/>
      <c r="U98" s="381"/>
      <c r="V98" s="381"/>
      <c r="W98" s="381"/>
      <c r="X98" s="381"/>
      <c r="Y98" s="381"/>
      <c r="Z98" s="381"/>
      <c r="AA98" s="381"/>
      <c r="AB98" s="381"/>
      <c r="AC98" s="381"/>
      <c r="AD98" s="381"/>
      <c r="AE98" s="381"/>
      <c r="AF98" s="381"/>
      <c r="AG98" s="381"/>
      <c r="AH98" s="381"/>
      <c r="AI98" s="381"/>
      <c r="AJ98" s="381"/>
      <c r="AK98" s="381"/>
      <c r="AL98" s="381"/>
      <c r="AM98" s="381"/>
      <c r="AN98" s="381"/>
      <c r="AO98" s="381"/>
      <c r="AP98" s="381"/>
      <c r="AQ98" s="381"/>
      <c r="AR98" s="381"/>
      <c r="AS98" s="381"/>
      <c r="AT98" s="381"/>
      <c r="AU98" s="381"/>
      <c r="AV98" s="381"/>
      <c r="AW98" s="381"/>
      <c r="AX98" s="381"/>
      <c r="AY98" s="381"/>
      <c r="AZ98" s="381"/>
      <c r="BA98" s="381"/>
      <c r="BB98" s="381"/>
      <c r="BC98" s="381"/>
      <c r="BD98" s="381"/>
      <c r="BE98" s="381"/>
      <c r="BF98" s="381"/>
      <c r="BG98" s="381"/>
      <c r="BH98" s="381"/>
      <c r="BI98" s="381"/>
      <c r="BJ98" s="381"/>
      <c r="BK98" s="381"/>
      <c r="BL98" s="381"/>
      <c r="BM98" s="381"/>
      <c r="BN98" s="381"/>
      <c r="BO98" s="381"/>
      <c r="BP98" s="381"/>
      <c r="BQ98" s="381"/>
      <c r="BR98" s="381"/>
      <c r="BS98" s="381"/>
      <c r="BT98" s="381"/>
      <c r="BU98" s="381"/>
      <c r="BV98" s="381"/>
      <c r="BW98" s="381"/>
      <c r="BX98" s="381"/>
      <c r="BY98" s="381"/>
      <c r="BZ98" s="381"/>
      <c r="CA98" s="381"/>
      <c r="CB98" s="381"/>
      <c r="CC98" s="381"/>
      <c r="CD98" s="381"/>
      <c r="CE98" s="381"/>
      <c r="CF98" s="381"/>
      <c r="CG98" s="381"/>
      <c r="CH98" s="381"/>
      <c r="CI98" s="381"/>
      <c r="CJ98" s="381"/>
      <c r="CK98" s="381"/>
      <c r="CL98" s="381"/>
      <c r="CM98" s="381"/>
      <c r="CN98" s="381"/>
      <c r="CO98" s="381"/>
      <c r="CP98" s="381"/>
      <c r="CQ98" s="381"/>
      <c r="CR98" s="381"/>
      <c r="CS98" s="381"/>
      <c r="CT98" s="381"/>
      <c r="CU98" s="381"/>
      <c r="CV98" s="381"/>
      <c r="CW98" s="381"/>
      <c r="CX98" s="381"/>
      <c r="CY98" s="381"/>
      <c r="CZ98" s="381"/>
      <c r="DA98" s="381"/>
      <c r="DB98" s="381"/>
      <c r="DC98" s="381"/>
      <c r="DD98" s="381"/>
      <c r="DE98" s="381"/>
      <c r="DF98" s="381"/>
      <c r="DG98" s="381"/>
      <c r="DH98" s="381"/>
      <c r="DI98" s="381"/>
      <c r="DJ98" s="381"/>
      <c r="DK98" s="381"/>
      <c r="DL98" s="381"/>
      <c r="DM98" s="381"/>
      <c r="DN98" s="381"/>
      <c r="DO98" s="381"/>
      <c r="DP98" s="381"/>
      <c r="DQ98" s="381"/>
      <c r="DR98" s="381"/>
      <c r="DS98" s="381"/>
      <c r="DT98" s="381"/>
      <c r="DU98" s="381"/>
      <c r="DV98" s="381"/>
      <c r="DW98" s="381"/>
      <c r="DX98" s="381"/>
      <c r="DY98" s="381"/>
      <c r="DZ98" s="381"/>
      <c r="EA98" s="381"/>
      <c r="EB98" s="381"/>
      <c r="EC98" s="381"/>
      <c r="ED98" s="381"/>
      <c r="EE98" s="381"/>
      <c r="EF98" s="381"/>
      <c r="EG98" s="381"/>
      <c r="EH98" s="381"/>
      <c r="EI98" s="381"/>
      <c r="EJ98" s="381"/>
      <c r="EK98" s="381"/>
      <c r="EL98" s="381"/>
      <c r="EM98" s="381"/>
    </row>
    <row r="99" spans="1:143" s="382" customFormat="1" ht="45" customHeight="1" x14ac:dyDescent="0.25">
      <c r="A99" s="375">
        <v>44231</v>
      </c>
      <c r="B99" s="376" t="s">
        <v>709</v>
      </c>
      <c r="C99" s="377" t="s">
        <v>681</v>
      </c>
      <c r="D99" s="378"/>
      <c r="E99" s="380">
        <v>112000</v>
      </c>
      <c r="F99" s="289">
        <f t="shared" si="1"/>
        <v>121584738.01999995</v>
      </c>
      <c r="G99" s="381"/>
      <c r="H99" s="381"/>
      <c r="I99" s="381"/>
      <c r="J99" s="381"/>
      <c r="K99" s="381"/>
      <c r="L99" s="381"/>
      <c r="M99" s="381"/>
      <c r="N99" s="381"/>
      <c r="O99" s="381"/>
      <c r="P99" s="381"/>
      <c r="Q99" s="381"/>
      <c r="R99" s="381"/>
      <c r="S99" s="381"/>
      <c r="T99" s="381"/>
      <c r="U99" s="381"/>
      <c r="V99" s="381"/>
      <c r="W99" s="381"/>
      <c r="X99" s="381"/>
      <c r="Y99" s="381"/>
      <c r="Z99" s="381"/>
      <c r="AA99" s="381"/>
      <c r="AB99" s="381"/>
      <c r="AC99" s="381"/>
      <c r="AD99" s="381"/>
      <c r="AE99" s="381"/>
      <c r="AF99" s="381"/>
      <c r="AG99" s="381"/>
      <c r="AH99" s="381"/>
      <c r="AI99" s="381"/>
      <c r="AJ99" s="381"/>
      <c r="AK99" s="381"/>
      <c r="AL99" s="381"/>
      <c r="AM99" s="381"/>
      <c r="AN99" s="381"/>
      <c r="AO99" s="381"/>
      <c r="AP99" s="381"/>
      <c r="AQ99" s="381"/>
      <c r="AR99" s="381"/>
      <c r="AS99" s="381"/>
      <c r="AT99" s="381"/>
      <c r="AU99" s="381"/>
      <c r="AV99" s="381"/>
      <c r="AW99" s="381"/>
      <c r="AX99" s="381"/>
      <c r="AY99" s="381"/>
      <c r="AZ99" s="381"/>
      <c r="BA99" s="381"/>
      <c r="BB99" s="381"/>
      <c r="BC99" s="381"/>
      <c r="BD99" s="381"/>
      <c r="BE99" s="381"/>
      <c r="BF99" s="381"/>
      <c r="BG99" s="381"/>
      <c r="BH99" s="381"/>
      <c r="BI99" s="381"/>
      <c r="BJ99" s="381"/>
      <c r="BK99" s="381"/>
      <c r="BL99" s="381"/>
      <c r="BM99" s="381"/>
      <c r="BN99" s="381"/>
      <c r="BO99" s="381"/>
      <c r="BP99" s="381"/>
      <c r="BQ99" s="381"/>
      <c r="BR99" s="381"/>
      <c r="BS99" s="381"/>
      <c r="BT99" s="381"/>
      <c r="BU99" s="381"/>
      <c r="BV99" s="381"/>
      <c r="BW99" s="381"/>
      <c r="BX99" s="381"/>
      <c r="BY99" s="381"/>
      <c r="BZ99" s="381"/>
      <c r="CA99" s="381"/>
      <c r="CB99" s="381"/>
      <c r="CC99" s="381"/>
      <c r="CD99" s="381"/>
      <c r="CE99" s="381"/>
      <c r="CF99" s="381"/>
      <c r="CG99" s="381"/>
      <c r="CH99" s="381"/>
      <c r="CI99" s="381"/>
      <c r="CJ99" s="381"/>
      <c r="CK99" s="381"/>
      <c r="CL99" s="381"/>
      <c r="CM99" s="381"/>
      <c r="CN99" s="381"/>
      <c r="CO99" s="381"/>
      <c r="CP99" s="381"/>
      <c r="CQ99" s="381"/>
      <c r="CR99" s="381"/>
      <c r="CS99" s="381"/>
      <c r="CT99" s="381"/>
      <c r="CU99" s="381"/>
      <c r="CV99" s="381"/>
      <c r="CW99" s="381"/>
      <c r="CX99" s="381"/>
      <c r="CY99" s="381"/>
      <c r="CZ99" s="381"/>
      <c r="DA99" s="381"/>
      <c r="DB99" s="381"/>
      <c r="DC99" s="381"/>
      <c r="DD99" s="381"/>
      <c r="DE99" s="381"/>
      <c r="DF99" s="381"/>
      <c r="DG99" s="381"/>
      <c r="DH99" s="381"/>
      <c r="DI99" s="381"/>
      <c r="DJ99" s="381"/>
      <c r="DK99" s="381"/>
      <c r="DL99" s="381"/>
      <c r="DM99" s="381"/>
      <c r="DN99" s="381"/>
      <c r="DO99" s="381"/>
      <c r="DP99" s="381"/>
      <c r="DQ99" s="381"/>
      <c r="DR99" s="381"/>
      <c r="DS99" s="381"/>
      <c r="DT99" s="381"/>
      <c r="DU99" s="381"/>
      <c r="DV99" s="381"/>
      <c r="DW99" s="381"/>
      <c r="DX99" s="381"/>
      <c r="DY99" s="381"/>
      <c r="DZ99" s="381"/>
      <c r="EA99" s="381"/>
      <c r="EB99" s="381"/>
      <c r="EC99" s="381"/>
      <c r="ED99" s="381"/>
      <c r="EE99" s="381"/>
      <c r="EF99" s="381"/>
      <c r="EG99" s="381"/>
      <c r="EH99" s="381"/>
      <c r="EI99" s="381"/>
      <c r="EJ99" s="381"/>
      <c r="EK99" s="381"/>
      <c r="EL99" s="381"/>
      <c r="EM99" s="381"/>
    </row>
    <row r="100" spans="1:143" s="382" customFormat="1" ht="38.25" customHeight="1" x14ac:dyDescent="0.25">
      <c r="A100" s="375">
        <v>44231</v>
      </c>
      <c r="B100" s="376" t="s">
        <v>653</v>
      </c>
      <c r="C100" s="377" t="s">
        <v>680</v>
      </c>
      <c r="D100" s="378"/>
      <c r="E100" s="380">
        <v>165600</v>
      </c>
      <c r="F100" s="289">
        <f t="shared" si="1"/>
        <v>121419138.01999995</v>
      </c>
      <c r="G100" s="381"/>
      <c r="H100" s="381"/>
      <c r="I100" s="381"/>
      <c r="J100" s="381"/>
      <c r="K100" s="381"/>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c r="AG100" s="381"/>
      <c r="AH100" s="381"/>
      <c r="AI100" s="381"/>
      <c r="AJ100" s="381"/>
      <c r="AK100" s="381"/>
      <c r="AL100" s="381"/>
      <c r="AM100" s="381"/>
      <c r="AN100" s="381"/>
      <c r="AO100" s="381"/>
      <c r="AP100" s="381"/>
      <c r="AQ100" s="381"/>
      <c r="AR100" s="381"/>
      <c r="AS100" s="381"/>
      <c r="AT100" s="381"/>
      <c r="AU100" s="381"/>
      <c r="AV100" s="381"/>
      <c r="AW100" s="381"/>
      <c r="AX100" s="381"/>
      <c r="AY100" s="381"/>
      <c r="AZ100" s="381"/>
      <c r="BA100" s="381"/>
      <c r="BB100" s="381"/>
      <c r="BC100" s="381"/>
      <c r="BD100" s="381"/>
      <c r="BE100" s="381"/>
      <c r="BF100" s="381"/>
      <c r="BG100" s="381"/>
      <c r="BH100" s="381"/>
      <c r="BI100" s="381"/>
      <c r="BJ100" s="381"/>
      <c r="BK100" s="381"/>
      <c r="BL100" s="381"/>
      <c r="BM100" s="381"/>
      <c r="BN100" s="381"/>
      <c r="BO100" s="381"/>
      <c r="BP100" s="381"/>
      <c r="BQ100" s="381"/>
      <c r="BR100" s="381"/>
      <c r="BS100" s="381"/>
      <c r="BT100" s="381"/>
      <c r="BU100" s="381"/>
      <c r="BV100" s="381"/>
      <c r="BW100" s="381"/>
      <c r="BX100" s="381"/>
      <c r="BY100" s="381"/>
      <c r="BZ100" s="381"/>
      <c r="CA100" s="381"/>
      <c r="CB100" s="381"/>
      <c r="CC100" s="381"/>
      <c r="CD100" s="381"/>
      <c r="CE100" s="381"/>
      <c r="CF100" s="381"/>
      <c r="CG100" s="381"/>
      <c r="CH100" s="381"/>
      <c r="CI100" s="381"/>
      <c r="CJ100" s="381"/>
      <c r="CK100" s="381"/>
      <c r="CL100" s="381"/>
      <c r="CM100" s="381"/>
      <c r="CN100" s="381"/>
      <c r="CO100" s="381"/>
      <c r="CP100" s="381"/>
      <c r="CQ100" s="381"/>
      <c r="CR100" s="381"/>
      <c r="CS100" s="381"/>
      <c r="CT100" s="381"/>
      <c r="CU100" s="381"/>
      <c r="CV100" s="381"/>
      <c r="CW100" s="381"/>
      <c r="CX100" s="381"/>
      <c r="CY100" s="381"/>
      <c r="CZ100" s="381"/>
      <c r="DA100" s="381"/>
      <c r="DB100" s="381"/>
      <c r="DC100" s="381"/>
      <c r="DD100" s="381"/>
      <c r="DE100" s="381"/>
      <c r="DF100" s="381"/>
      <c r="DG100" s="381"/>
      <c r="DH100" s="381"/>
      <c r="DI100" s="381"/>
      <c r="DJ100" s="381"/>
      <c r="DK100" s="381"/>
      <c r="DL100" s="381"/>
      <c r="DM100" s="381"/>
      <c r="DN100" s="381"/>
      <c r="DO100" s="381"/>
      <c r="DP100" s="381"/>
      <c r="DQ100" s="381"/>
      <c r="DR100" s="381"/>
      <c r="DS100" s="381"/>
      <c r="DT100" s="381"/>
      <c r="DU100" s="381"/>
      <c r="DV100" s="381"/>
      <c r="DW100" s="381"/>
      <c r="DX100" s="381"/>
      <c r="DY100" s="381"/>
      <c r="DZ100" s="381"/>
      <c r="EA100" s="381"/>
      <c r="EB100" s="381"/>
      <c r="EC100" s="381"/>
      <c r="ED100" s="381"/>
      <c r="EE100" s="381"/>
      <c r="EF100" s="381"/>
      <c r="EG100" s="381"/>
      <c r="EH100" s="381"/>
      <c r="EI100" s="381"/>
      <c r="EJ100" s="381"/>
      <c r="EK100" s="381"/>
      <c r="EL100" s="381"/>
      <c r="EM100" s="381"/>
    </row>
    <row r="101" spans="1:143" s="382" customFormat="1" ht="41.25" customHeight="1" x14ac:dyDescent="0.25">
      <c r="A101" s="375">
        <v>44231</v>
      </c>
      <c r="B101" s="376" t="s">
        <v>654</v>
      </c>
      <c r="C101" s="377" t="s">
        <v>679</v>
      </c>
      <c r="D101" s="378"/>
      <c r="E101" s="380">
        <v>355725</v>
      </c>
      <c r="F101" s="289">
        <f t="shared" si="1"/>
        <v>121063413.01999995</v>
      </c>
      <c r="G101" s="381"/>
      <c r="H101" s="381"/>
      <c r="I101" s="381"/>
      <c r="J101" s="381"/>
      <c r="K101" s="381"/>
      <c r="L101" s="381"/>
      <c r="M101" s="381"/>
      <c r="N101" s="381"/>
      <c r="O101" s="381"/>
      <c r="P101" s="381"/>
      <c r="Q101" s="381"/>
      <c r="R101" s="381"/>
      <c r="S101" s="381"/>
      <c r="T101" s="381"/>
      <c r="U101" s="381"/>
      <c r="V101" s="381"/>
      <c r="W101" s="381"/>
      <c r="X101" s="381"/>
      <c r="Y101" s="381"/>
      <c r="Z101" s="381"/>
      <c r="AA101" s="381"/>
      <c r="AB101" s="381"/>
      <c r="AC101" s="381"/>
      <c r="AD101" s="381"/>
      <c r="AE101" s="381"/>
      <c r="AF101" s="381"/>
      <c r="AG101" s="381"/>
      <c r="AH101" s="381"/>
      <c r="AI101" s="381"/>
      <c r="AJ101" s="381"/>
      <c r="AK101" s="381"/>
      <c r="AL101" s="381"/>
      <c r="AM101" s="381"/>
      <c r="AN101" s="381"/>
      <c r="AO101" s="381"/>
      <c r="AP101" s="381"/>
      <c r="AQ101" s="381"/>
      <c r="AR101" s="381"/>
      <c r="AS101" s="381"/>
      <c r="AT101" s="381"/>
      <c r="AU101" s="381"/>
      <c r="AV101" s="381"/>
      <c r="AW101" s="381"/>
      <c r="AX101" s="381"/>
      <c r="AY101" s="381"/>
      <c r="AZ101" s="381"/>
      <c r="BA101" s="381"/>
      <c r="BB101" s="381"/>
      <c r="BC101" s="381"/>
      <c r="BD101" s="381"/>
      <c r="BE101" s="381"/>
      <c r="BF101" s="381"/>
      <c r="BG101" s="381"/>
      <c r="BH101" s="381"/>
      <c r="BI101" s="381"/>
      <c r="BJ101" s="381"/>
      <c r="BK101" s="381"/>
      <c r="BL101" s="381"/>
      <c r="BM101" s="381"/>
      <c r="BN101" s="381"/>
      <c r="BO101" s="381"/>
      <c r="BP101" s="381"/>
      <c r="BQ101" s="381"/>
      <c r="BR101" s="381"/>
      <c r="BS101" s="381"/>
      <c r="BT101" s="381"/>
      <c r="BU101" s="381"/>
      <c r="BV101" s="381"/>
      <c r="BW101" s="381"/>
      <c r="BX101" s="381"/>
      <c r="BY101" s="381"/>
      <c r="BZ101" s="381"/>
      <c r="CA101" s="381"/>
      <c r="CB101" s="381"/>
      <c r="CC101" s="381"/>
      <c r="CD101" s="381"/>
      <c r="CE101" s="381"/>
      <c r="CF101" s="381"/>
      <c r="CG101" s="381"/>
      <c r="CH101" s="381"/>
      <c r="CI101" s="381"/>
      <c r="CJ101" s="381"/>
      <c r="CK101" s="381"/>
      <c r="CL101" s="381"/>
      <c r="CM101" s="381"/>
      <c r="CN101" s="381"/>
      <c r="CO101" s="381"/>
      <c r="CP101" s="381"/>
      <c r="CQ101" s="381"/>
      <c r="CR101" s="381"/>
      <c r="CS101" s="381"/>
      <c r="CT101" s="381"/>
      <c r="CU101" s="381"/>
      <c r="CV101" s="381"/>
      <c r="CW101" s="381"/>
      <c r="CX101" s="381"/>
      <c r="CY101" s="381"/>
      <c r="CZ101" s="381"/>
      <c r="DA101" s="381"/>
      <c r="DB101" s="381"/>
      <c r="DC101" s="381"/>
      <c r="DD101" s="381"/>
      <c r="DE101" s="381"/>
      <c r="DF101" s="381"/>
      <c r="DG101" s="381"/>
      <c r="DH101" s="381"/>
      <c r="DI101" s="381"/>
      <c r="DJ101" s="381"/>
      <c r="DK101" s="381"/>
      <c r="DL101" s="381"/>
      <c r="DM101" s="381"/>
      <c r="DN101" s="381"/>
      <c r="DO101" s="381"/>
      <c r="DP101" s="381"/>
      <c r="DQ101" s="381"/>
      <c r="DR101" s="381"/>
      <c r="DS101" s="381"/>
      <c r="DT101" s="381"/>
      <c r="DU101" s="381"/>
      <c r="DV101" s="381"/>
      <c r="DW101" s="381"/>
      <c r="DX101" s="381"/>
      <c r="DY101" s="381"/>
      <c r="DZ101" s="381"/>
      <c r="EA101" s="381"/>
      <c r="EB101" s="381"/>
      <c r="EC101" s="381"/>
      <c r="ED101" s="381"/>
      <c r="EE101" s="381"/>
      <c r="EF101" s="381"/>
      <c r="EG101" s="381"/>
      <c r="EH101" s="381"/>
      <c r="EI101" s="381"/>
      <c r="EJ101" s="381"/>
      <c r="EK101" s="381"/>
      <c r="EL101" s="381"/>
      <c r="EM101" s="381"/>
    </row>
    <row r="102" spans="1:143" s="382" customFormat="1" ht="48.75" customHeight="1" x14ac:dyDescent="0.25">
      <c r="A102" s="375">
        <v>44232</v>
      </c>
      <c r="B102" s="376">
        <v>58166</v>
      </c>
      <c r="C102" s="377" t="s">
        <v>678</v>
      </c>
      <c r="D102" s="377"/>
      <c r="E102" s="380">
        <v>508122.19</v>
      </c>
      <c r="F102" s="289">
        <f t="shared" si="1"/>
        <v>120555290.82999995</v>
      </c>
      <c r="G102" s="381"/>
      <c r="H102" s="381"/>
      <c r="I102" s="381"/>
      <c r="J102" s="381"/>
      <c r="K102" s="381"/>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c r="AG102" s="381"/>
      <c r="AH102" s="381"/>
      <c r="AI102" s="381"/>
      <c r="AJ102" s="381"/>
      <c r="AK102" s="381"/>
      <c r="AL102" s="381"/>
      <c r="AM102" s="381"/>
      <c r="AN102" s="381"/>
      <c r="AO102" s="381"/>
      <c r="AP102" s="381"/>
      <c r="AQ102" s="381"/>
      <c r="AR102" s="381"/>
      <c r="AS102" s="381"/>
      <c r="AT102" s="381"/>
      <c r="AU102" s="381"/>
      <c r="AV102" s="381"/>
      <c r="AW102" s="381"/>
      <c r="AX102" s="381"/>
      <c r="AY102" s="381"/>
      <c r="AZ102" s="381"/>
      <c r="BA102" s="381"/>
      <c r="BB102" s="381"/>
      <c r="BC102" s="381"/>
      <c r="BD102" s="381"/>
      <c r="BE102" s="381"/>
      <c r="BF102" s="381"/>
      <c r="BG102" s="381"/>
      <c r="BH102" s="381"/>
      <c r="BI102" s="381"/>
      <c r="BJ102" s="381"/>
      <c r="BK102" s="381"/>
      <c r="BL102" s="381"/>
      <c r="BM102" s="381"/>
      <c r="BN102" s="381"/>
      <c r="BO102" s="381"/>
      <c r="BP102" s="381"/>
      <c r="BQ102" s="381"/>
      <c r="BR102" s="381"/>
      <c r="BS102" s="381"/>
      <c r="BT102" s="381"/>
      <c r="BU102" s="381"/>
      <c r="BV102" s="381"/>
      <c r="BW102" s="381"/>
      <c r="BX102" s="381"/>
      <c r="BY102" s="381"/>
      <c r="BZ102" s="381"/>
      <c r="CA102" s="381"/>
      <c r="CB102" s="381"/>
      <c r="CC102" s="381"/>
      <c r="CD102" s="381"/>
      <c r="CE102" s="381"/>
      <c r="CF102" s="381"/>
      <c r="CG102" s="381"/>
      <c r="CH102" s="381"/>
      <c r="CI102" s="381"/>
      <c r="CJ102" s="381"/>
      <c r="CK102" s="381"/>
      <c r="CL102" s="381"/>
      <c r="CM102" s="381"/>
      <c r="CN102" s="381"/>
      <c r="CO102" s="381"/>
      <c r="CP102" s="381"/>
      <c r="CQ102" s="381"/>
      <c r="CR102" s="381"/>
      <c r="CS102" s="381"/>
      <c r="CT102" s="381"/>
      <c r="CU102" s="381"/>
      <c r="CV102" s="381"/>
      <c r="CW102" s="381"/>
      <c r="CX102" s="381"/>
      <c r="CY102" s="381"/>
      <c r="CZ102" s="381"/>
      <c r="DA102" s="381"/>
      <c r="DB102" s="381"/>
      <c r="DC102" s="381"/>
      <c r="DD102" s="381"/>
      <c r="DE102" s="381"/>
      <c r="DF102" s="381"/>
      <c r="DG102" s="381"/>
      <c r="DH102" s="381"/>
      <c r="DI102" s="381"/>
      <c r="DJ102" s="381"/>
      <c r="DK102" s="381"/>
      <c r="DL102" s="381"/>
      <c r="DM102" s="381"/>
      <c r="DN102" s="381"/>
      <c r="DO102" s="381"/>
      <c r="DP102" s="381"/>
      <c r="DQ102" s="381"/>
      <c r="DR102" s="381"/>
      <c r="DS102" s="381"/>
      <c r="DT102" s="381"/>
      <c r="DU102" s="381"/>
      <c r="DV102" s="381"/>
      <c r="DW102" s="381"/>
      <c r="DX102" s="381"/>
      <c r="DY102" s="381"/>
      <c r="DZ102" s="381"/>
      <c r="EA102" s="381"/>
      <c r="EB102" s="381"/>
      <c r="EC102" s="381"/>
      <c r="ED102" s="381"/>
      <c r="EE102" s="381"/>
      <c r="EF102" s="381"/>
      <c r="EG102" s="381"/>
      <c r="EH102" s="381"/>
      <c r="EI102" s="381"/>
      <c r="EJ102" s="381"/>
      <c r="EK102" s="381"/>
      <c r="EL102" s="381"/>
      <c r="EM102" s="381"/>
    </row>
    <row r="103" spans="1:143" s="382" customFormat="1" ht="29.25" customHeight="1" x14ac:dyDescent="0.25">
      <c r="A103" s="375">
        <v>44232</v>
      </c>
      <c r="B103" s="376">
        <v>58167</v>
      </c>
      <c r="C103" s="377" t="s">
        <v>677</v>
      </c>
      <c r="D103" s="378"/>
      <c r="E103" s="380">
        <v>134892.76999999999</v>
      </c>
      <c r="F103" s="289">
        <f t="shared" si="1"/>
        <v>120420398.05999996</v>
      </c>
      <c r="G103" s="381"/>
      <c r="H103" s="381"/>
      <c r="I103" s="381"/>
      <c r="J103" s="381"/>
      <c r="K103" s="381"/>
      <c r="L103" s="381"/>
      <c r="M103" s="381"/>
      <c r="N103" s="381"/>
      <c r="O103" s="381"/>
      <c r="P103" s="381"/>
      <c r="Q103" s="381"/>
      <c r="R103" s="381"/>
      <c r="S103" s="381"/>
      <c r="T103" s="381"/>
      <c r="U103" s="381"/>
      <c r="V103" s="381"/>
      <c r="W103" s="381"/>
      <c r="X103" s="381"/>
      <c r="Y103" s="381"/>
      <c r="Z103" s="381"/>
      <c r="AA103" s="381"/>
      <c r="AB103" s="381"/>
      <c r="AC103" s="381"/>
      <c r="AD103" s="381"/>
      <c r="AE103" s="381"/>
      <c r="AF103" s="381"/>
      <c r="AG103" s="381"/>
      <c r="AH103" s="381"/>
      <c r="AI103" s="381"/>
      <c r="AJ103" s="381"/>
      <c r="AK103" s="381"/>
      <c r="AL103" s="381"/>
      <c r="AM103" s="381"/>
      <c r="AN103" s="381"/>
      <c r="AO103" s="381"/>
      <c r="AP103" s="381"/>
      <c r="AQ103" s="381"/>
      <c r="AR103" s="381"/>
      <c r="AS103" s="381"/>
      <c r="AT103" s="381"/>
      <c r="AU103" s="381"/>
      <c r="AV103" s="381"/>
      <c r="AW103" s="381"/>
      <c r="AX103" s="381"/>
      <c r="AY103" s="381"/>
      <c r="AZ103" s="381"/>
      <c r="BA103" s="381"/>
      <c r="BB103" s="381"/>
      <c r="BC103" s="381"/>
      <c r="BD103" s="381"/>
      <c r="BE103" s="381"/>
      <c r="BF103" s="381"/>
      <c r="BG103" s="381"/>
      <c r="BH103" s="381"/>
      <c r="BI103" s="381"/>
      <c r="BJ103" s="381"/>
      <c r="BK103" s="381"/>
      <c r="BL103" s="381"/>
      <c r="BM103" s="381"/>
      <c r="BN103" s="381"/>
      <c r="BO103" s="381"/>
      <c r="BP103" s="381"/>
      <c r="BQ103" s="381"/>
      <c r="BR103" s="381"/>
      <c r="BS103" s="381"/>
      <c r="BT103" s="381"/>
      <c r="BU103" s="381"/>
      <c r="BV103" s="381"/>
      <c r="BW103" s="381"/>
      <c r="BX103" s="381"/>
      <c r="BY103" s="381"/>
      <c r="BZ103" s="381"/>
      <c r="CA103" s="381"/>
      <c r="CB103" s="381"/>
      <c r="CC103" s="381"/>
      <c r="CD103" s="381"/>
      <c r="CE103" s="381"/>
      <c r="CF103" s="381"/>
      <c r="CG103" s="381"/>
      <c r="CH103" s="381"/>
      <c r="CI103" s="381"/>
      <c r="CJ103" s="381"/>
      <c r="CK103" s="381"/>
      <c r="CL103" s="381"/>
      <c r="CM103" s="381"/>
      <c r="CN103" s="381"/>
      <c r="CO103" s="381"/>
      <c r="CP103" s="381"/>
      <c r="CQ103" s="381"/>
      <c r="CR103" s="381"/>
      <c r="CS103" s="381"/>
      <c r="CT103" s="381"/>
      <c r="CU103" s="381"/>
      <c r="CV103" s="381"/>
      <c r="CW103" s="381"/>
      <c r="CX103" s="381"/>
      <c r="CY103" s="381"/>
      <c r="CZ103" s="381"/>
      <c r="DA103" s="381"/>
      <c r="DB103" s="381"/>
      <c r="DC103" s="381"/>
      <c r="DD103" s="381"/>
      <c r="DE103" s="381"/>
      <c r="DF103" s="381"/>
      <c r="DG103" s="381"/>
      <c r="DH103" s="381"/>
      <c r="DI103" s="381"/>
      <c r="DJ103" s="381"/>
      <c r="DK103" s="381"/>
      <c r="DL103" s="381"/>
      <c r="DM103" s="381"/>
      <c r="DN103" s="381"/>
      <c r="DO103" s="381"/>
      <c r="DP103" s="381"/>
      <c r="DQ103" s="381"/>
      <c r="DR103" s="381"/>
      <c r="DS103" s="381"/>
      <c r="DT103" s="381"/>
      <c r="DU103" s="381"/>
      <c r="DV103" s="381"/>
      <c r="DW103" s="381"/>
      <c r="DX103" s="381"/>
      <c r="DY103" s="381"/>
      <c r="DZ103" s="381"/>
      <c r="EA103" s="381"/>
      <c r="EB103" s="381"/>
      <c r="EC103" s="381"/>
      <c r="ED103" s="381"/>
      <c r="EE103" s="381"/>
      <c r="EF103" s="381"/>
      <c r="EG103" s="381"/>
      <c r="EH103" s="381"/>
      <c r="EI103" s="381"/>
      <c r="EJ103" s="381"/>
      <c r="EK103" s="381"/>
      <c r="EL103" s="381"/>
      <c r="EM103" s="381"/>
    </row>
    <row r="104" spans="1:143" s="382" customFormat="1" ht="33" customHeight="1" x14ac:dyDescent="0.25">
      <c r="A104" s="375">
        <v>44232</v>
      </c>
      <c r="B104" s="376">
        <v>58168</v>
      </c>
      <c r="C104" s="377" t="s">
        <v>676</v>
      </c>
      <c r="D104" s="378"/>
      <c r="E104" s="380">
        <v>162107.23000000001</v>
      </c>
      <c r="F104" s="289">
        <f t="shared" si="1"/>
        <v>120258290.82999995</v>
      </c>
      <c r="G104" s="381"/>
      <c r="H104" s="381"/>
      <c r="I104" s="381"/>
      <c r="J104" s="381"/>
      <c r="K104" s="381"/>
      <c r="L104" s="381"/>
      <c r="M104" s="381"/>
      <c r="N104" s="381"/>
      <c r="O104" s="381"/>
      <c r="P104" s="381"/>
      <c r="Q104" s="381"/>
      <c r="R104" s="381"/>
      <c r="S104" s="381"/>
      <c r="T104" s="381"/>
      <c r="U104" s="381"/>
      <c r="V104" s="381"/>
      <c r="W104" s="381"/>
      <c r="X104" s="381"/>
      <c r="Y104" s="381"/>
      <c r="Z104" s="381"/>
      <c r="AA104" s="381"/>
      <c r="AB104" s="381"/>
      <c r="AC104" s="381"/>
      <c r="AD104" s="381"/>
      <c r="AE104" s="381"/>
      <c r="AF104" s="381"/>
      <c r="AG104" s="381"/>
      <c r="AH104" s="381"/>
      <c r="AI104" s="381"/>
      <c r="AJ104" s="381"/>
      <c r="AK104" s="381"/>
      <c r="AL104" s="381"/>
      <c r="AM104" s="381"/>
      <c r="AN104" s="381"/>
      <c r="AO104" s="381"/>
      <c r="AP104" s="381"/>
      <c r="AQ104" s="381"/>
      <c r="AR104" s="381"/>
      <c r="AS104" s="381"/>
      <c r="AT104" s="381"/>
      <c r="AU104" s="381"/>
      <c r="AV104" s="381"/>
      <c r="AW104" s="381"/>
      <c r="AX104" s="381"/>
      <c r="AY104" s="381"/>
      <c r="AZ104" s="381"/>
      <c r="BA104" s="381"/>
      <c r="BB104" s="381"/>
      <c r="BC104" s="381"/>
      <c r="BD104" s="381"/>
      <c r="BE104" s="381"/>
      <c r="BF104" s="381"/>
      <c r="BG104" s="381"/>
      <c r="BH104" s="381"/>
      <c r="BI104" s="381"/>
      <c r="BJ104" s="381"/>
      <c r="BK104" s="381"/>
      <c r="BL104" s="381"/>
      <c r="BM104" s="381"/>
      <c r="BN104" s="381"/>
      <c r="BO104" s="381"/>
      <c r="BP104" s="381"/>
      <c r="BQ104" s="381"/>
      <c r="BR104" s="381"/>
      <c r="BS104" s="381"/>
      <c r="BT104" s="381"/>
      <c r="BU104" s="381"/>
      <c r="BV104" s="381"/>
      <c r="BW104" s="381"/>
      <c r="BX104" s="381"/>
      <c r="BY104" s="381"/>
      <c r="BZ104" s="381"/>
      <c r="CA104" s="381"/>
      <c r="CB104" s="381"/>
      <c r="CC104" s="381"/>
      <c r="CD104" s="381"/>
      <c r="CE104" s="381"/>
      <c r="CF104" s="381"/>
      <c r="CG104" s="381"/>
      <c r="CH104" s="381"/>
      <c r="CI104" s="381"/>
      <c r="CJ104" s="381"/>
      <c r="CK104" s="381"/>
      <c r="CL104" s="381"/>
      <c r="CM104" s="381"/>
      <c r="CN104" s="381"/>
      <c r="CO104" s="381"/>
      <c r="CP104" s="381"/>
      <c r="CQ104" s="381"/>
      <c r="CR104" s="381"/>
      <c r="CS104" s="381"/>
      <c r="CT104" s="381"/>
      <c r="CU104" s="381"/>
      <c r="CV104" s="381"/>
      <c r="CW104" s="381"/>
      <c r="CX104" s="381"/>
      <c r="CY104" s="381"/>
      <c r="CZ104" s="381"/>
      <c r="DA104" s="381"/>
      <c r="DB104" s="381"/>
      <c r="DC104" s="381"/>
      <c r="DD104" s="381"/>
      <c r="DE104" s="381"/>
      <c r="DF104" s="381"/>
      <c r="DG104" s="381"/>
      <c r="DH104" s="381"/>
      <c r="DI104" s="381"/>
      <c r="DJ104" s="381"/>
      <c r="DK104" s="381"/>
      <c r="DL104" s="381"/>
      <c r="DM104" s="381"/>
      <c r="DN104" s="381"/>
      <c r="DO104" s="381"/>
      <c r="DP104" s="381"/>
      <c r="DQ104" s="381"/>
      <c r="DR104" s="381"/>
      <c r="DS104" s="381"/>
      <c r="DT104" s="381"/>
      <c r="DU104" s="381"/>
      <c r="DV104" s="381"/>
      <c r="DW104" s="381"/>
      <c r="DX104" s="381"/>
      <c r="DY104" s="381"/>
      <c r="DZ104" s="381"/>
      <c r="EA104" s="381"/>
      <c r="EB104" s="381"/>
      <c r="EC104" s="381"/>
      <c r="ED104" s="381"/>
      <c r="EE104" s="381"/>
      <c r="EF104" s="381"/>
      <c r="EG104" s="381"/>
      <c r="EH104" s="381"/>
      <c r="EI104" s="381"/>
      <c r="EJ104" s="381"/>
      <c r="EK104" s="381"/>
      <c r="EL104" s="381"/>
      <c r="EM104" s="381"/>
    </row>
    <row r="105" spans="1:143" s="382" customFormat="1" ht="39" customHeight="1" x14ac:dyDescent="0.25">
      <c r="A105" s="375">
        <v>44232</v>
      </c>
      <c r="B105" s="376">
        <v>58169</v>
      </c>
      <c r="C105" s="377" t="s">
        <v>675</v>
      </c>
      <c r="D105" s="378"/>
      <c r="E105" s="380">
        <v>102304.99</v>
      </c>
      <c r="F105" s="289">
        <f t="shared" si="1"/>
        <v>120155985.83999996</v>
      </c>
      <c r="G105" s="381"/>
      <c r="H105" s="381"/>
      <c r="I105" s="381"/>
      <c r="J105" s="381"/>
      <c r="K105" s="381"/>
      <c r="L105" s="381"/>
      <c r="M105" s="381"/>
      <c r="N105" s="381"/>
      <c r="O105" s="381"/>
      <c r="P105" s="381"/>
      <c r="Q105" s="381"/>
      <c r="R105" s="381"/>
      <c r="S105" s="381"/>
      <c r="T105" s="381"/>
      <c r="U105" s="381"/>
      <c r="V105" s="381"/>
      <c r="W105" s="381"/>
      <c r="X105" s="381"/>
      <c r="Y105" s="381"/>
      <c r="Z105" s="381"/>
      <c r="AA105" s="381"/>
      <c r="AB105" s="381"/>
      <c r="AC105" s="381"/>
      <c r="AD105" s="381"/>
      <c r="AE105" s="381"/>
      <c r="AF105" s="381"/>
      <c r="AG105" s="381"/>
      <c r="AH105" s="381"/>
      <c r="AI105" s="381"/>
      <c r="AJ105" s="381"/>
      <c r="AK105" s="381"/>
      <c r="AL105" s="381"/>
      <c r="AM105" s="381"/>
      <c r="AN105" s="381"/>
      <c r="AO105" s="381"/>
      <c r="AP105" s="381"/>
      <c r="AQ105" s="381"/>
      <c r="AR105" s="381"/>
      <c r="AS105" s="381"/>
      <c r="AT105" s="381"/>
      <c r="AU105" s="381"/>
      <c r="AV105" s="381"/>
      <c r="AW105" s="381"/>
      <c r="AX105" s="381"/>
      <c r="AY105" s="381"/>
      <c r="AZ105" s="381"/>
      <c r="BA105" s="381"/>
      <c r="BB105" s="381"/>
      <c r="BC105" s="381"/>
      <c r="BD105" s="381"/>
      <c r="BE105" s="381"/>
      <c r="BF105" s="381"/>
      <c r="BG105" s="381"/>
      <c r="BH105" s="381"/>
      <c r="BI105" s="381"/>
      <c r="BJ105" s="381"/>
      <c r="BK105" s="381"/>
      <c r="BL105" s="381"/>
      <c r="BM105" s="381"/>
      <c r="BN105" s="381"/>
      <c r="BO105" s="381"/>
      <c r="BP105" s="381"/>
      <c r="BQ105" s="381"/>
      <c r="BR105" s="381"/>
      <c r="BS105" s="381"/>
      <c r="BT105" s="381"/>
      <c r="BU105" s="381"/>
      <c r="BV105" s="381"/>
      <c r="BW105" s="381"/>
      <c r="BX105" s="381"/>
      <c r="BY105" s="381"/>
      <c r="BZ105" s="381"/>
      <c r="CA105" s="381"/>
      <c r="CB105" s="381"/>
      <c r="CC105" s="381"/>
      <c r="CD105" s="381"/>
      <c r="CE105" s="381"/>
      <c r="CF105" s="381"/>
      <c r="CG105" s="381"/>
      <c r="CH105" s="381"/>
      <c r="CI105" s="381"/>
      <c r="CJ105" s="381"/>
      <c r="CK105" s="381"/>
      <c r="CL105" s="381"/>
      <c r="CM105" s="381"/>
      <c r="CN105" s="381"/>
      <c r="CO105" s="381"/>
      <c r="CP105" s="381"/>
      <c r="CQ105" s="381"/>
      <c r="CR105" s="381"/>
      <c r="CS105" s="381"/>
      <c r="CT105" s="381"/>
      <c r="CU105" s="381"/>
      <c r="CV105" s="381"/>
      <c r="CW105" s="381"/>
      <c r="CX105" s="381"/>
      <c r="CY105" s="381"/>
      <c r="CZ105" s="381"/>
      <c r="DA105" s="381"/>
      <c r="DB105" s="381"/>
      <c r="DC105" s="381"/>
      <c r="DD105" s="381"/>
      <c r="DE105" s="381"/>
      <c r="DF105" s="381"/>
      <c r="DG105" s="381"/>
      <c r="DH105" s="381"/>
      <c r="DI105" s="381"/>
      <c r="DJ105" s="381"/>
      <c r="DK105" s="381"/>
      <c r="DL105" s="381"/>
      <c r="DM105" s="381"/>
      <c r="DN105" s="381"/>
      <c r="DO105" s="381"/>
      <c r="DP105" s="381"/>
      <c r="DQ105" s="381"/>
      <c r="DR105" s="381"/>
      <c r="DS105" s="381"/>
      <c r="DT105" s="381"/>
      <c r="DU105" s="381"/>
      <c r="DV105" s="381"/>
      <c r="DW105" s="381"/>
      <c r="DX105" s="381"/>
      <c r="DY105" s="381"/>
      <c r="DZ105" s="381"/>
      <c r="EA105" s="381"/>
      <c r="EB105" s="381"/>
      <c r="EC105" s="381"/>
      <c r="ED105" s="381"/>
      <c r="EE105" s="381"/>
      <c r="EF105" s="381"/>
      <c r="EG105" s="381"/>
      <c r="EH105" s="381"/>
      <c r="EI105" s="381"/>
      <c r="EJ105" s="381"/>
      <c r="EK105" s="381"/>
      <c r="EL105" s="381"/>
      <c r="EM105" s="381"/>
    </row>
    <row r="106" spans="1:143" s="382" customFormat="1" ht="41.25" customHeight="1" x14ac:dyDescent="0.25">
      <c r="A106" s="375">
        <v>44232</v>
      </c>
      <c r="B106" s="376">
        <v>58170</v>
      </c>
      <c r="C106" s="377" t="s">
        <v>674</v>
      </c>
      <c r="D106" s="378"/>
      <c r="E106" s="380">
        <v>41880.160000000003</v>
      </c>
      <c r="F106" s="289">
        <f t="shared" si="1"/>
        <v>120114105.67999996</v>
      </c>
      <c r="G106" s="381"/>
      <c r="H106" s="381"/>
      <c r="I106" s="381"/>
      <c r="J106" s="381"/>
      <c r="K106" s="381"/>
      <c r="L106" s="381"/>
      <c r="M106" s="381"/>
      <c r="N106" s="381"/>
      <c r="O106" s="381"/>
      <c r="P106" s="381"/>
      <c r="Q106" s="381"/>
      <c r="R106" s="381"/>
      <c r="S106" s="381"/>
      <c r="T106" s="381"/>
      <c r="U106" s="381"/>
      <c r="V106" s="381"/>
      <c r="W106" s="381"/>
      <c r="X106" s="381"/>
      <c r="Y106" s="381"/>
      <c r="Z106" s="381"/>
      <c r="AA106" s="381"/>
      <c r="AB106" s="381"/>
      <c r="AC106" s="381"/>
      <c r="AD106" s="381"/>
      <c r="AE106" s="381"/>
      <c r="AF106" s="381"/>
      <c r="AG106" s="381"/>
      <c r="AH106" s="381"/>
      <c r="AI106" s="381"/>
      <c r="AJ106" s="381"/>
      <c r="AK106" s="381"/>
      <c r="AL106" s="381"/>
      <c r="AM106" s="381"/>
      <c r="AN106" s="381"/>
      <c r="AO106" s="381"/>
      <c r="AP106" s="381"/>
      <c r="AQ106" s="381"/>
      <c r="AR106" s="381"/>
      <c r="AS106" s="381"/>
      <c r="AT106" s="381"/>
      <c r="AU106" s="381"/>
      <c r="AV106" s="381"/>
      <c r="AW106" s="381"/>
      <c r="AX106" s="381"/>
      <c r="AY106" s="381"/>
      <c r="AZ106" s="381"/>
      <c r="BA106" s="381"/>
      <c r="BB106" s="381"/>
      <c r="BC106" s="381"/>
      <c r="BD106" s="381"/>
      <c r="BE106" s="381"/>
      <c r="BF106" s="381"/>
      <c r="BG106" s="381"/>
      <c r="BH106" s="381"/>
      <c r="BI106" s="381"/>
      <c r="BJ106" s="381"/>
      <c r="BK106" s="381"/>
      <c r="BL106" s="381"/>
      <c r="BM106" s="381"/>
      <c r="BN106" s="381"/>
      <c r="BO106" s="381"/>
      <c r="BP106" s="381"/>
      <c r="BQ106" s="381"/>
      <c r="BR106" s="381"/>
      <c r="BS106" s="381"/>
      <c r="BT106" s="381"/>
      <c r="BU106" s="381"/>
      <c r="BV106" s="381"/>
      <c r="BW106" s="381"/>
      <c r="BX106" s="381"/>
      <c r="BY106" s="381"/>
      <c r="BZ106" s="381"/>
      <c r="CA106" s="381"/>
      <c r="CB106" s="381"/>
      <c r="CC106" s="381"/>
      <c r="CD106" s="381"/>
      <c r="CE106" s="381"/>
      <c r="CF106" s="381"/>
      <c r="CG106" s="381"/>
      <c r="CH106" s="381"/>
      <c r="CI106" s="381"/>
      <c r="CJ106" s="381"/>
      <c r="CK106" s="381"/>
      <c r="CL106" s="381"/>
      <c r="CM106" s="381"/>
      <c r="CN106" s="381"/>
      <c r="CO106" s="381"/>
      <c r="CP106" s="381"/>
      <c r="CQ106" s="381"/>
      <c r="CR106" s="381"/>
      <c r="CS106" s="381"/>
      <c r="CT106" s="381"/>
      <c r="CU106" s="381"/>
      <c r="CV106" s="381"/>
      <c r="CW106" s="381"/>
      <c r="CX106" s="381"/>
      <c r="CY106" s="381"/>
      <c r="CZ106" s="381"/>
      <c r="DA106" s="381"/>
      <c r="DB106" s="381"/>
      <c r="DC106" s="381"/>
      <c r="DD106" s="381"/>
      <c r="DE106" s="381"/>
      <c r="DF106" s="381"/>
      <c r="DG106" s="381"/>
      <c r="DH106" s="381"/>
      <c r="DI106" s="381"/>
      <c r="DJ106" s="381"/>
      <c r="DK106" s="381"/>
      <c r="DL106" s="381"/>
      <c r="DM106" s="381"/>
      <c r="DN106" s="381"/>
      <c r="DO106" s="381"/>
      <c r="DP106" s="381"/>
      <c r="DQ106" s="381"/>
      <c r="DR106" s="381"/>
      <c r="DS106" s="381"/>
      <c r="DT106" s="381"/>
      <c r="DU106" s="381"/>
      <c r="DV106" s="381"/>
      <c r="DW106" s="381"/>
      <c r="DX106" s="381"/>
      <c r="DY106" s="381"/>
      <c r="DZ106" s="381"/>
      <c r="EA106" s="381"/>
      <c r="EB106" s="381"/>
      <c r="EC106" s="381"/>
      <c r="ED106" s="381"/>
      <c r="EE106" s="381"/>
      <c r="EF106" s="381"/>
      <c r="EG106" s="381"/>
      <c r="EH106" s="381"/>
      <c r="EI106" s="381"/>
      <c r="EJ106" s="381"/>
      <c r="EK106" s="381"/>
      <c r="EL106" s="381"/>
      <c r="EM106" s="381"/>
    </row>
    <row r="107" spans="1:143" s="382" customFormat="1" ht="38.25" customHeight="1" x14ac:dyDescent="0.25">
      <c r="A107" s="375">
        <v>44232</v>
      </c>
      <c r="B107" s="376">
        <v>58171</v>
      </c>
      <c r="C107" s="377" t="s">
        <v>673</v>
      </c>
      <c r="D107" s="378"/>
      <c r="E107" s="380">
        <v>537437.04</v>
      </c>
      <c r="F107" s="289">
        <f t="shared" si="1"/>
        <v>119576668.63999996</v>
      </c>
      <c r="G107" s="381"/>
      <c r="H107" s="381"/>
      <c r="I107" s="381"/>
      <c r="J107" s="381"/>
      <c r="K107" s="381"/>
      <c r="L107" s="381"/>
      <c r="M107" s="381"/>
      <c r="N107" s="381"/>
      <c r="O107" s="381"/>
      <c r="P107" s="381"/>
      <c r="Q107" s="381"/>
      <c r="R107" s="381"/>
      <c r="S107" s="381"/>
      <c r="T107" s="381"/>
      <c r="U107" s="381"/>
      <c r="V107" s="381"/>
      <c r="W107" s="381"/>
      <c r="X107" s="381"/>
      <c r="Y107" s="381"/>
      <c r="Z107" s="381"/>
      <c r="AA107" s="381"/>
      <c r="AB107" s="381"/>
      <c r="AC107" s="381"/>
      <c r="AD107" s="381"/>
      <c r="AE107" s="381"/>
      <c r="AF107" s="381"/>
      <c r="AG107" s="381"/>
      <c r="AH107" s="381"/>
      <c r="AI107" s="381"/>
      <c r="AJ107" s="381"/>
      <c r="AK107" s="381"/>
      <c r="AL107" s="381"/>
      <c r="AM107" s="381"/>
      <c r="AN107" s="381"/>
      <c r="AO107" s="381"/>
      <c r="AP107" s="381"/>
      <c r="AQ107" s="381"/>
      <c r="AR107" s="381"/>
      <c r="AS107" s="381"/>
      <c r="AT107" s="381"/>
      <c r="AU107" s="381"/>
      <c r="AV107" s="381"/>
      <c r="AW107" s="381"/>
      <c r="AX107" s="381"/>
      <c r="AY107" s="381"/>
      <c r="AZ107" s="381"/>
      <c r="BA107" s="381"/>
      <c r="BB107" s="381"/>
      <c r="BC107" s="381"/>
      <c r="BD107" s="381"/>
      <c r="BE107" s="381"/>
      <c r="BF107" s="381"/>
      <c r="BG107" s="381"/>
      <c r="BH107" s="381"/>
      <c r="BI107" s="381"/>
      <c r="BJ107" s="381"/>
      <c r="BK107" s="381"/>
      <c r="BL107" s="381"/>
      <c r="BM107" s="381"/>
      <c r="BN107" s="381"/>
      <c r="BO107" s="381"/>
      <c r="BP107" s="381"/>
      <c r="BQ107" s="381"/>
      <c r="BR107" s="381"/>
      <c r="BS107" s="381"/>
      <c r="BT107" s="381"/>
      <c r="BU107" s="381"/>
      <c r="BV107" s="381"/>
      <c r="BW107" s="381"/>
      <c r="BX107" s="381"/>
      <c r="BY107" s="381"/>
      <c r="BZ107" s="381"/>
      <c r="CA107" s="381"/>
      <c r="CB107" s="381"/>
      <c r="CC107" s="381"/>
      <c r="CD107" s="381"/>
      <c r="CE107" s="381"/>
      <c r="CF107" s="381"/>
      <c r="CG107" s="381"/>
      <c r="CH107" s="381"/>
      <c r="CI107" s="381"/>
      <c r="CJ107" s="381"/>
      <c r="CK107" s="381"/>
      <c r="CL107" s="381"/>
      <c r="CM107" s="381"/>
      <c r="CN107" s="381"/>
      <c r="CO107" s="381"/>
      <c r="CP107" s="381"/>
      <c r="CQ107" s="381"/>
      <c r="CR107" s="381"/>
      <c r="CS107" s="381"/>
      <c r="CT107" s="381"/>
      <c r="CU107" s="381"/>
      <c r="CV107" s="381"/>
      <c r="CW107" s="381"/>
      <c r="CX107" s="381"/>
      <c r="CY107" s="381"/>
      <c r="CZ107" s="381"/>
      <c r="DA107" s="381"/>
      <c r="DB107" s="381"/>
      <c r="DC107" s="381"/>
      <c r="DD107" s="381"/>
      <c r="DE107" s="381"/>
      <c r="DF107" s="381"/>
      <c r="DG107" s="381"/>
      <c r="DH107" s="381"/>
      <c r="DI107" s="381"/>
      <c r="DJ107" s="381"/>
      <c r="DK107" s="381"/>
      <c r="DL107" s="381"/>
      <c r="DM107" s="381"/>
      <c r="DN107" s="381"/>
      <c r="DO107" s="381"/>
      <c r="DP107" s="381"/>
      <c r="DQ107" s="381"/>
      <c r="DR107" s="381"/>
      <c r="DS107" s="381"/>
      <c r="DT107" s="381"/>
      <c r="DU107" s="381"/>
      <c r="DV107" s="381"/>
      <c r="DW107" s="381"/>
      <c r="DX107" s="381"/>
      <c r="DY107" s="381"/>
      <c r="DZ107" s="381"/>
      <c r="EA107" s="381"/>
      <c r="EB107" s="381"/>
      <c r="EC107" s="381"/>
      <c r="ED107" s="381"/>
      <c r="EE107" s="381"/>
      <c r="EF107" s="381"/>
      <c r="EG107" s="381"/>
      <c r="EH107" s="381"/>
      <c r="EI107" s="381"/>
      <c r="EJ107" s="381"/>
      <c r="EK107" s="381"/>
      <c r="EL107" s="381"/>
      <c r="EM107" s="381"/>
    </row>
    <row r="108" spans="1:143" s="382" customFormat="1" ht="38.25" customHeight="1" x14ac:dyDescent="0.25">
      <c r="A108" s="375">
        <v>44232</v>
      </c>
      <c r="B108" s="376">
        <v>58172</v>
      </c>
      <c r="C108" s="377" t="s">
        <v>672</v>
      </c>
      <c r="D108" s="386"/>
      <c r="E108" s="380">
        <v>22983.08</v>
      </c>
      <c r="F108" s="289">
        <f t="shared" si="1"/>
        <v>119553685.55999996</v>
      </c>
      <c r="G108" s="381"/>
      <c r="H108" s="381"/>
      <c r="I108" s="381"/>
      <c r="J108" s="381"/>
      <c r="K108" s="381"/>
      <c r="L108" s="381"/>
      <c r="M108" s="381"/>
      <c r="N108" s="381"/>
      <c r="O108" s="381"/>
      <c r="P108" s="381"/>
      <c r="Q108" s="381"/>
      <c r="R108" s="381"/>
      <c r="S108" s="381"/>
      <c r="T108" s="381"/>
      <c r="U108" s="381"/>
      <c r="V108" s="381"/>
      <c r="W108" s="381"/>
      <c r="X108" s="381"/>
      <c r="Y108" s="381"/>
      <c r="Z108" s="381"/>
      <c r="AA108" s="381"/>
      <c r="AB108" s="381"/>
      <c r="AC108" s="381"/>
      <c r="AD108" s="381"/>
      <c r="AE108" s="381"/>
      <c r="AF108" s="381"/>
      <c r="AG108" s="381"/>
      <c r="AH108" s="381"/>
      <c r="AI108" s="381"/>
      <c r="AJ108" s="381"/>
      <c r="AK108" s="381"/>
      <c r="AL108" s="381"/>
      <c r="AM108" s="381"/>
      <c r="AN108" s="381"/>
      <c r="AO108" s="381"/>
      <c r="AP108" s="381"/>
      <c r="AQ108" s="381"/>
      <c r="AR108" s="381"/>
      <c r="AS108" s="381"/>
      <c r="AT108" s="381"/>
      <c r="AU108" s="381"/>
      <c r="AV108" s="381"/>
      <c r="AW108" s="381"/>
      <c r="AX108" s="381"/>
      <c r="AY108" s="381"/>
      <c r="AZ108" s="381"/>
      <c r="BA108" s="381"/>
      <c r="BB108" s="381"/>
      <c r="BC108" s="381"/>
      <c r="BD108" s="381"/>
      <c r="BE108" s="381"/>
      <c r="BF108" s="381"/>
      <c r="BG108" s="381"/>
      <c r="BH108" s="381"/>
      <c r="BI108" s="381"/>
      <c r="BJ108" s="381"/>
      <c r="BK108" s="381"/>
      <c r="BL108" s="381"/>
      <c r="BM108" s="381"/>
      <c r="BN108" s="381"/>
      <c r="BO108" s="381"/>
      <c r="BP108" s="381"/>
      <c r="BQ108" s="381"/>
      <c r="BR108" s="381"/>
      <c r="BS108" s="381"/>
      <c r="BT108" s="381"/>
      <c r="BU108" s="381"/>
      <c r="BV108" s="381"/>
      <c r="BW108" s="381"/>
      <c r="BX108" s="381"/>
      <c r="BY108" s="381"/>
      <c r="BZ108" s="381"/>
      <c r="CA108" s="381"/>
      <c r="CB108" s="381"/>
      <c r="CC108" s="381"/>
      <c r="CD108" s="381"/>
      <c r="CE108" s="381"/>
      <c r="CF108" s="381"/>
      <c r="CG108" s="381"/>
      <c r="CH108" s="381"/>
      <c r="CI108" s="381"/>
      <c r="CJ108" s="381"/>
      <c r="CK108" s="381"/>
      <c r="CL108" s="381"/>
      <c r="CM108" s="381"/>
      <c r="CN108" s="381"/>
      <c r="CO108" s="381"/>
      <c r="CP108" s="381"/>
      <c r="CQ108" s="381"/>
      <c r="CR108" s="381"/>
      <c r="CS108" s="381"/>
      <c r="CT108" s="381"/>
      <c r="CU108" s="381"/>
      <c r="CV108" s="381"/>
      <c r="CW108" s="381"/>
      <c r="CX108" s="381"/>
      <c r="CY108" s="381"/>
      <c r="CZ108" s="381"/>
      <c r="DA108" s="381"/>
      <c r="DB108" s="381"/>
      <c r="DC108" s="381"/>
      <c r="DD108" s="381"/>
      <c r="DE108" s="381"/>
      <c r="DF108" s="381"/>
      <c r="DG108" s="381"/>
      <c r="DH108" s="381"/>
      <c r="DI108" s="381"/>
      <c r="DJ108" s="381"/>
      <c r="DK108" s="381"/>
      <c r="DL108" s="381"/>
      <c r="DM108" s="381"/>
      <c r="DN108" s="381"/>
      <c r="DO108" s="381"/>
      <c r="DP108" s="381"/>
      <c r="DQ108" s="381"/>
      <c r="DR108" s="381"/>
      <c r="DS108" s="381"/>
      <c r="DT108" s="381"/>
      <c r="DU108" s="381"/>
      <c r="DV108" s="381"/>
      <c r="DW108" s="381"/>
      <c r="DX108" s="381"/>
      <c r="DY108" s="381"/>
      <c r="DZ108" s="381"/>
      <c r="EA108" s="381"/>
      <c r="EB108" s="381"/>
      <c r="EC108" s="381"/>
      <c r="ED108" s="381"/>
      <c r="EE108" s="381"/>
      <c r="EF108" s="381"/>
      <c r="EG108" s="381"/>
      <c r="EH108" s="381"/>
      <c r="EI108" s="381"/>
      <c r="EJ108" s="381"/>
      <c r="EK108" s="381"/>
      <c r="EL108" s="381"/>
      <c r="EM108" s="381"/>
    </row>
    <row r="109" spans="1:143" s="382" customFormat="1" ht="42" customHeight="1" x14ac:dyDescent="0.25">
      <c r="A109" s="375">
        <v>44232</v>
      </c>
      <c r="B109" s="376">
        <v>58173</v>
      </c>
      <c r="C109" s="377" t="s">
        <v>671</v>
      </c>
      <c r="D109" s="378"/>
      <c r="E109" s="380">
        <v>921712.75</v>
      </c>
      <c r="F109" s="289">
        <f t="shared" si="1"/>
        <v>118631972.80999996</v>
      </c>
      <c r="G109" s="381"/>
      <c r="H109" s="381"/>
      <c r="I109" s="381"/>
      <c r="J109" s="381"/>
      <c r="K109" s="381"/>
      <c r="L109" s="381"/>
      <c r="M109" s="381"/>
      <c r="N109" s="381"/>
      <c r="O109" s="381"/>
      <c r="P109" s="381"/>
      <c r="Q109" s="381"/>
      <c r="R109" s="381"/>
      <c r="S109" s="381"/>
      <c r="T109" s="381"/>
      <c r="U109" s="381"/>
      <c r="V109" s="381"/>
      <c r="W109" s="381"/>
      <c r="X109" s="381"/>
      <c r="Y109" s="381"/>
      <c r="Z109" s="381"/>
      <c r="AA109" s="381"/>
      <c r="AB109" s="381"/>
      <c r="AC109" s="381"/>
      <c r="AD109" s="381"/>
      <c r="AE109" s="381"/>
      <c r="AF109" s="381"/>
      <c r="AG109" s="381"/>
      <c r="AH109" s="381"/>
      <c r="AI109" s="381"/>
      <c r="AJ109" s="381"/>
      <c r="AK109" s="381"/>
      <c r="AL109" s="381"/>
      <c r="AM109" s="381"/>
      <c r="AN109" s="381"/>
      <c r="AO109" s="381"/>
      <c r="AP109" s="381"/>
      <c r="AQ109" s="381"/>
      <c r="AR109" s="381"/>
      <c r="AS109" s="381"/>
      <c r="AT109" s="381"/>
      <c r="AU109" s="381"/>
      <c r="AV109" s="381"/>
      <c r="AW109" s="381"/>
      <c r="AX109" s="381"/>
      <c r="AY109" s="381"/>
      <c r="AZ109" s="381"/>
      <c r="BA109" s="381"/>
      <c r="BB109" s="381"/>
      <c r="BC109" s="381"/>
      <c r="BD109" s="381"/>
      <c r="BE109" s="381"/>
      <c r="BF109" s="381"/>
      <c r="BG109" s="381"/>
      <c r="BH109" s="381"/>
      <c r="BI109" s="381"/>
      <c r="BJ109" s="381"/>
      <c r="BK109" s="381"/>
      <c r="BL109" s="381"/>
      <c r="BM109" s="381"/>
      <c r="BN109" s="381"/>
      <c r="BO109" s="381"/>
      <c r="BP109" s="381"/>
      <c r="BQ109" s="381"/>
      <c r="BR109" s="381"/>
      <c r="BS109" s="381"/>
      <c r="BT109" s="381"/>
      <c r="BU109" s="381"/>
      <c r="BV109" s="381"/>
      <c r="BW109" s="381"/>
      <c r="BX109" s="381"/>
      <c r="BY109" s="381"/>
      <c r="BZ109" s="381"/>
      <c r="CA109" s="381"/>
      <c r="CB109" s="381"/>
      <c r="CC109" s="381"/>
      <c r="CD109" s="381"/>
      <c r="CE109" s="381"/>
      <c r="CF109" s="381"/>
      <c r="CG109" s="381"/>
      <c r="CH109" s="381"/>
      <c r="CI109" s="381"/>
      <c r="CJ109" s="381"/>
      <c r="CK109" s="381"/>
      <c r="CL109" s="381"/>
      <c r="CM109" s="381"/>
      <c r="CN109" s="381"/>
      <c r="CO109" s="381"/>
      <c r="CP109" s="381"/>
      <c r="CQ109" s="381"/>
      <c r="CR109" s="381"/>
      <c r="CS109" s="381"/>
      <c r="CT109" s="381"/>
      <c r="CU109" s="381"/>
      <c r="CV109" s="381"/>
      <c r="CW109" s="381"/>
      <c r="CX109" s="381"/>
      <c r="CY109" s="381"/>
      <c r="CZ109" s="381"/>
      <c r="DA109" s="381"/>
      <c r="DB109" s="381"/>
      <c r="DC109" s="381"/>
      <c r="DD109" s="381"/>
      <c r="DE109" s="381"/>
      <c r="DF109" s="381"/>
      <c r="DG109" s="381"/>
      <c r="DH109" s="381"/>
      <c r="DI109" s="381"/>
      <c r="DJ109" s="381"/>
      <c r="DK109" s="381"/>
      <c r="DL109" s="381"/>
      <c r="DM109" s="381"/>
      <c r="DN109" s="381"/>
      <c r="DO109" s="381"/>
      <c r="DP109" s="381"/>
      <c r="DQ109" s="381"/>
      <c r="DR109" s="381"/>
      <c r="DS109" s="381"/>
      <c r="DT109" s="381"/>
      <c r="DU109" s="381"/>
      <c r="DV109" s="381"/>
      <c r="DW109" s="381"/>
      <c r="DX109" s="381"/>
      <c r="DY109" s="381"/>
      <c r="DZ109" s="381"/>
      <c r="EA109" s="381"/>
      <c r="EB109" s="381"/>
      <c r="EC109" s="381"/>
      <c r="ED109" s="381"/>
      <c r="EE109" s="381"/>
      <c r="EF109" s="381"/>
      <c r="EG109" s="381"/>
      <c r="EH109" s="381"/>
      <c r="EI109" s="381"/>
      <c r="EJ109" s="381"/>
      <c r="EK109" s="381"/>
      <c r="EL109" s="381"/>
      <c r="EM109" s="381"/>
    </row>
    <row r="110" spans="1:143" s="382" customFormat="1" ht="21" customHeight="1" x14ac:dyDescent="0.25">
      <c r="A110" s="375">
        <v>44232</v>
      </c>
      <c r="B110" s="376">
        <v>58174</v>
      </c>
      <c r="C110" s="377" t="s">
        <v>41</v>
      </c>
      <c r="D110" s="378"/>
      <c r="E110" s="380">
        <v>0</v>
      </c>
      <c r="F110" s="289">
        <f t="shared" si="1"/>
        <v>118631972.80999996</v>
      </c>
      <c r="G110" s="381"/>
      <c r="H110" s="381"/>
      <c r="I110" s="381"/>
      <c r="J110" s="381"/>
      <c r="K110" s="381"/>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c r="AG110" s="381"/>
      <c r="AH110" s="381"/>
      <c r="AI110" s="381"/>
      <c r="AJ110" s="381"/>
      <c r="AK110" s="381"/>
      <c r="AL110" s="381"/>
      <c r="AM110" s="381"/>
      <c r="AN110" s="381"/>
      <c r="AO110" s="381"/>
      <c r="AP110" s="381"/>
      <c r="AQ110" s="381"/>
      <c r="AR110" s="381"/>
      <c r="AS110" s="381"/>
      <c r="AT110" s="381"/>
      <c r="AU110" s="381"/>
      <c r="AV110" s="381"/>
      <c r="AW110" s="381"/>
      <c r="AX110" s="381"/>
      <c r="AY110" s="381"/>
      <c r="AZ110" s="381"/>
      <c r="BA110" s="381"/>
      <c r="BB110" s="381"/>
      <c r="BC110" s="381"/>
      <c r="BD110" s="381"/>
      <c r="BE110" s="381"/>
      <c r="BF110" s="381"/>
      <c r="BG110" s="381"/>
      <c r="BH110" s="381"/>
      <c r="BI110" s="381"/>
      <c r="BJ110" s="381"/>
      <c r="BK110" s="381"/>
      <c r="BL110" s="381"/>
      <c r="BM110" s="381"/>
      <c r="BN110" s="381"/>
      <c r="BO110" s="381"/>
      <c r="BP110" s="381"/>
      <c r="BQ110" s="381"/>
      <c r="BR110" s="381"/>
      <c r="BS110" s="381"/>
      <c r="BT110" s="381"/>
      <c r="BU110" s="381"/>
      <c r="BV110" s="381"/>
      <c r="BW110" s="381"/>
      <c r="BX110" s="381"/>
      <c r="BY110" s="381"/>
      <c r="BZ110" s="381"/>
      <c r="CA110" s="381"/>
      <c r="CB110" s="381"/>
      <c r="CC110" s="381"/>
      <c r="CD110" s="381"/>
      <c r="CE110" s="381"/>
      <c r="CF110" s="381"/>
      <c r="CG110" s="381"/>
      <c r="CH110" s="381"/>
      <c r="CI110" s="381"/>
      <c r="CJ110" s="381"/>
      <c r="CK110" s="381"/>
      <c r="CL110" s="381"/>
      <c r="CM110" s="381"/>
      <c r="CN110" s="381"/>
      <c r="CO110" s="381"/>
      <c r="CP110" s="381"/>
      <c r="CQ110" s="381"/>
      <c r="CR110" s="381"/>
      <c r="CS110" s="381"/>
      <c r="CT110" s="381"/>
      <c r="CU110" s="381"/>
      <c r="CV110" s="381"/>
      <c r="CW110" s="381"/>
      <c r="CX110" s="381"/>
      <c r="CY110" s="381"/>
      <c r="CZ110" s="381"/>
      <c r="DA110" s="381"/>
      <c r="DB110" s="381"/>
      <c r="DC110" s="381"/>
      <c r="DD110" s="381"/>
      <c r="DE110" s="381"/>
      <c r="DF110" s="381"/>
      <c r="DG110" s="381"/>
      <c r="DH110" s="381"/>
      <c r="DI110" s="381"/>
      <c r="DJ110" s="381"/>
      <c r="DK110" s="381"/>
      <c r="DL110" s="381"/>
      <c r="DM110" s="381"/>
      <c r="DN110" s="381"/>
      <c r="DO110" s="381"/>
      <c r="DP110" s="381"/>
      <c r="DQ110" s="381"/>
      <c r="DR110" s="381"/>
      <c r="DS110" s="381"/>
      <c r="DT110" s="381"/>
      <c r="DU110" s="381"/>
      <c r="DV110" s="381"/>
      <c r="DW110" s="381"/>
      <c r="DX110" s="381"/>
      <c r="DY110" s="381"/>
      <c r="DZ110" s="381"/>
      <c r="EA110" s="381"/>
      <c r="EB110" s="381"/>
      <c r="EC110" s="381"/>
      <c r="ED110" s="381"/>
      <c r="EE110" s="381"/>
      <c r="EF110" s="381"/>
      <c r="EG110" s="381"/>
      <c r="EH110" s="381"/>
      <c r="EI110" s="381"/>
      <c r="EJ110" s="381"/>
      <c r="EK110" s="381"/>
      <c r="EL110" s="381"/>
      <c r="EM110" s="381"/>
    </row>
    <row r="111" spans="1:143" s="382" customFormat="1" ht="55.5" customHeight="1" x14ac:dyDescent="0.25">
      <c r="A111" s="375">
        <v>44232</v>
      </c>
      <c r="B111" s="376">
        <v>58175</v>
      </c>
      <c r="C111" s="377" t="s">
        <v>670</v>
      </c>
      <c r="D111" s="378"/>
      <c r="E111" s="380">
        <v>388930</v>
      </c>
      <c r="F111" s="289">
        <f t="shared" si="1"/>
        <v>118243042.80999996</v>
      </c>
      <c r="G111" s="381"/>
      <c r="H111" s="381"/>
      <c r="I111" s="381"/>
      <c r="J111" s="381"/>
      <c r="K111" s="381"/>
      <c r="L111" s="381"/>
      <c r="M111" s="381"/>
      <c r="N111" s="381"/>
      <c r="O111" s="381"/>
      <c r="P111" s="381"/>
      <c r="Q111" s="381"/>
      <c r="R111" s="381"/>
      <c r="S111" s="381"/>
      <c r="T111" s="381"/>
      <c r="U111" s="381"/>
      <c r="V111" s="381"/>
      <c r="W111" s="381"/>
      <c r="X111" s="381"/>
      <c r="Y111" s="381"/>
      <c r="Z111" s="381"/>
      <c r="AA111" s="381"/>
      <c r="AB111" s="381"/>
      <c r="AC111" s="381"/>
      <c r="AD111" s="381"/>
      <c r="AE111" s="381"/>
      <c r="AF111" s="381"/>
      <c r="AG111" s="381"/>
      <c r="AH111" s="381"/>
      <c r="AI111" s="381"/>
      <c r="AJ111" s="381"/>
      <c r="AK111" s="381"/>
      <c r="AL111" s="381"/>
      <c r="AM111" s="381"/>
      <c r="AN111" s="381"/>
      <c r="AO111" s="381"/>
      <c r="AP111" s="381"/>
      <c r="AQ111" s="381"/>
      <c r="AR111" s="381"/>
      <c r="AS111" s="381"/>
      <c r="AT111" s="381"/>
      <c r="AU111" s="381"/>
      <c r="AV111" s="381"/>
      <c r="AW111" s="381"/>
      <c r="AX111" s="381"/>
      <c r="AY111" s="381"/>
      <c r="AZ111" s="381"/>
      <c r="BA111" s="381"/>
      <c r="BB111" s="381"/>
      <c r="BC111" s="381"/>
      <c r="BD111" s="381"/>
      <c r="BE111" s="381"/>
      <c r="BF111" s="381"/>
      <c r="BG111" s="381"/>
      <c r="BH111" s="381"/>
      <c r="BI111" s="381"/>
      <c r="BJ111" s="381"/>
      <c r="BK111" s="381"/>
      <c r="BL111" s="381"/>
      <c r="BM111" s="381"/>
      <c r="BN111" s="381"/>
      <c r="BO111" s="381"/>
      <c r="BP111" s="381"/>
      <c r="BQ111" s="381"/>
      <c r="BR111" s="381"/>
      <c r="BS111" s="381"/>
      <c r="BT111" s="381"/>
      <c r="BU111" s="381"/>
      <c r="BV111" s="381"/>
      <c r="BW111" s="381"/>
      <c r="BX111" s="381"/>
      <c r="BY111" s="381"/>
      <c r="BZ111" s="381"/>
      <c r="CA111" s="381"/>
      <c r="CB111" s="381"/>
      <c r="CC111" s="381"/>
      <c r="CD111" s="381"/>
      <c r="CE111" s="381"/>
      <c r="CF111" s="381"/>
      <c r="CG111" s="381"/>
      <c r="CH111" s="381"/>
      <c r="CI111" s="381"/>
      <c r="CJ111" s="381"/>
      <c r="CK111" s="381"/>
      <c r="CL111" s="381"/>
      <c r="CM111" s="381"/>
      <c r="CN111" s="381"/>
      <c r="CO111" s="381"/>
      <c r="CP111" s="381"/>
      <c r="CQ111" s="381"/>
      <c r="CR111" s="381"/>
      <c r="CS111" s="381"/>
      <c r="CT111" s="381"/>
      <c r="CU111" s="381"/>
      <c r="CV111" s="381"/>
      <c r="CW111" s="381"/>
      <c r="CX111" s="381"/>
      <c r="CY111" s="381"/>
      <c r="CZ111" s="381"/>
      <c r="DA111" s="381"/>
      <c r="DB111" s="381"/>
      <c r="DC111" s="381"/>
      <c r="DD111" s="381"/>
      <c r="DE111" s="381"/>
      <c r="DF111" s="381"/>
      <c r="DG111" s="381"/>
      <c r="DH111" s="381"/>
      <c r="DI111" s="381"/>
      <c r="DJ111" s="381"/>
      <c r="DK111" s="381"/>
      <c r="DL111" s="381"/>
      <c r="DM111" s="381"/>
      <c r="DN111" s="381"/>
      <c r="DO111" s="381"/>
      <c r="DP111" s="381"/>
      <c r="DQ111" s="381"/>
      <c r="DR111" s="381"/>
      <c r="DS111" s="381"/>
      <c r="DT111" s="381"/>
      <c r="DU111" s="381"/>
      <c r="DV111" s="381"/>
      <c r="DW111" s="381"/>
      <c r="DX111" s="381"/>
      <c r="DY111" s="381"/>
      <c r="DZ111" s="381"/>
      <c r="EA111" s="381"/>
      <c r="EB111" s="381"/>
      <c r="EC111" s="381"/>
      <c r="ED111" s="381"/>
      <c r="EE111" s="381"/>
      <c r="EF111" s="381"/>
      <c r="EG111" s="381"/>
      <c r="EH111" s="381"/>
      <c r="EI111" s="381"/>
      <c r="EJ111" s="381"/>
      <c r="EK111" s="381"/>
      <c r="EL111" s="381"/>
      <c r="EM111" s="381"/>
    </row>
    <row r="112" spans="1:143" s="382" customFormat="1" ht="49.5" customHeight="1" x14ac:dyDescent="0.25">
      <c r="A112" s="375">
        <v>44232</v>
      </c>
      <c r="B112" s="376">
        <v>58176</v>
      </c>
      <c r="C112" s="377" t="s">
        <v>669</v>
      </c>
      <c r="D112" s="378"/>
      <c r="E112" s="380">
        <v>770880</v>
      </c>
      <c r="F112" s="289">
        <f t="shared" si="1"/>
        <v>117472162.80999996</v>
      </c>
      <c r="G112" s="381"/>
      <c r="H112" s="381"/>
      <c r="I112" s="381"/>
      <c r="J112" s="381"/>
      <c r="K112" s="381"/>
      <c r="L112" s="381"/>
      <c r="M112" s="381"/>
      <c r="N112" s="381"/>
      <c r="O112" s="381"/>
      <c r="P112" s="381"/>
      <c r="Q112" s="381"/>
      <c r="R112" s="381"/>
      <c r="S112" s="381"/>
      <c r="T112" s="381"/>
      <c r="U112" s="381"/>
      <c r="V112" s="381"/>
      <c r="W112" s="381"/>
      <c r="X112" s="381"/>
      <c r="Y112" s="381"/>
      <c r="Z112" s="381"/>
      <c r="AA112" s="381"/>
      <c r="AB112" s="381"/>
      <c r="AC112" s="381"/>
      <c r="AD112" s="381"/>
      <c r="AE112" s="381"/>
      <c r="AF112" s="381"/>
      <c r="AG112" s="381"/>
      <c r="AH112" s="381"/>
      <c r="AI112" s="381"/>
      <c r="AJ112" s="381"/>
      <c r="AK112" s="381"/>
      <c r="AL112" s="381"/>
      <c r="AM112" s="381"/>
      <c r="AN112" s="381"/>
      <c r="AO112" s="381"/>
      <c r="AP112" s="381"/>
      <c r="AQ112" s="381"/>
      <c r="AR112" s="381"/>
      <c r="AS112" s="381"/>
      <c r="AT112" s="381"/>
      <c r="AU112" s="381"/>
      <c r="AV112" s="381"/>
      <c r="AW112" s="381"/>
      <c r="AX112" s="381"/>
      <c r="AY112" s="381"/>
      <c r="AZ112" s="381"/>
      <c r="BA112" s="381"/>
      <c r="BB112" s="381"/>
      <c r="BC112" s="381"/>
      <c r="BD112" s="381"/>
      <c r="BE112" s="381"/>
      <c r="BF112" s="381"/>
      <c r="BG112" s="381"/>
      <c r="BH112" s="381"/>
      <c r="BI112" s="381"/>
      <c r="BJ112" s="381"/>
      <c r="BK112" s="381"/>
      <c r="BL112" s="381"/>
      <c r="BM112" s="381"/>
      <c r="BN112" s="381"/>
      <c r="BO112" s="381"/>
      <c r="BP112" s="381"/>
      <c r="BQ112" s="381"/>
      <c r="BR112" s="381"/>
      <c r="BS112" s="381"/>
      <c r="BT112" s="381"/>
      <c r="BU112" s="381"/>
      <c r="BV112" s="381"/>
      <c r="BW112" s="381"/>
      <c r="BX112" s="381"/>
      <c r="BY112" s="381"/>
      <c r="BZ112" s="381"/>
      <c r="CA112" s="381"/>
      <c r="CB112" s="381"/>
      <c r="CC112" s="381"/>
      <c r="CD112" s="381"/>
      <c r="CE112" s="381"/>
      <c r="CF112" s="381"/>
      <c r="CG112" s="381"/>
      <c r="CH112" s="381"/>
      <c r="CI112" s="381"/>
      <c r="CJ112" s="381"/>
      <c r="CK112" s="381"/>
      <c r="CL112" s="381"/>
      <c r="CM112" s="381"/>
      <c r="CN112" s="381"/>
      <c r="CO112" s="381"/>
      <c r="CP112" s="381"/>
      <c r="CQ112" s="381"/>
      <c r="CR112" s="381"/>
      <c r="CS112" s="381"/>
      <c r="CT112" s="381"/>
      <c r="CU112" s="381"/>
      <c r="CV112" s="381"/>
      <c r="CW112" s="381"/>
      <c r="CX112" s="381"/>
      <c r="CY112" s="381"/>
      <c r="CZ112" s="381"/>
      <c r="DA112" s="381"/>
      <c r="DB112" s="381"/>
      <c r="DC112" s="381"/>
      <c r="DD112" s="381"/>
      <c r="DE112" s="381"/>
      <c r="DF112" s="381"/>
      <c r="DG112" s="381"/>
      <c r="DH112" s="381"/>
      <c r="DI112" s="381"/>
      <c r="DJ112" s="381"/>
      <c r="DK112" s="381"/>
      <c r="DL112" s="381"/>
      <c r="DM112" s="381"/>
      <c r="DN112" s="381"/>
      <c r="DO112" s="381"/>
      <c r="DP112" s="381"/>
      <c r="DQ112" s="381"/>
      <c r="DR112" s="381"/>
      <c r="DS112" s="381"/>
      <c r="DT112" s="381"/>
      <c r="DU112" s="381"/>
      <c r="DV112" s="381"/>
      <c r="DW112" s="381"/>
      <c r="DX112" s="381"/>
      <c r="DY112" s="381"/>
      <c r="DZ112" s="381"/>
      <c r="EA112" s="381"/>
      <c r="EB112" s="381"/>
      <c r="EC112" s="381"/>
      <c r="ED112" s="381"/>
      <c r="EE112" s="381"/>
      <c r="EF112" s="381"/>
      <c r="EG112" s="381"/>
      <c r="EH112" s="381"/>
      <c r="EI112" s="381"/>
      <c r="EJ112" s="381"/>
      <c r="EK112" s="381"/>
      <c r="EL112" s="381"/>
      <c r="EM112" s="381"/>
    </row>
    <row r="113" spans="1:143" s="382" customFormat="1" ht="42" customHeight="1" x14ac:dyDescent="0.25">
      <c r="A113" s="375">
        <v>44232</v>
      </c>
      <c r="B113" s="376">
        <v>58177</v>
      </c>
      <c r="C113" s="377" t="s">
        <v>668</v>
      </c>
      <c r="D113" s="378"/>
      <c r="E113" s="380">
        <v>245195</v>
      </c>
      <c r="F113" s="289">
        <f t="shared" si="1"/>
        <v>117226967.80999996</v>
      </c>
      <c r="G113" s="381"/>
      <c r="H113" s="381"/>
      <c r="I113" s="381"/>
      <c r="J113" s="381"/>
      <c r="K113" s="381"/>
      <c r="L113" s="381"/>
      <c r="M113" s="381"/>
      <c r="N113" s="381"/>
      <c r="O113" s="381"/>
      <c r="P113" s="381"/>
      <c r="Q113" s="381"/>
      <c r="R113" s="381"/>
      <c r="S113" s="381"/>
      <c r="T113" s="381"/>
      <c r="U113" s="381"/>
      <c r="V113" s="381"/>
      <c r="W113" s="381"/>
      <c r="X113" s="381"/>
      <c r="Y113" s="381"/>
      <c r="Z113" s="381"/>
      <c r="AA113" s="381"/>
      <c r="AB113" s="381"/>
      <c r="AC113" s="381"/>
      <c r="AD113" s="381"/>
      <c r="AE113" s="381"/>
      <c r="AF113" s="381"/>
      <c r="AG113" s="381"/>
      <c r="AH113" s="381"/>
      <c r="AI113" s="381"/>
      <c r="AJ113" s="381"/>
      <c r="AK113" s="381"/>
      <c r="AL113" s="381"/>
      <c r="AM113" s="381"/>
      <c r="AN113" s="381"/>
      <c r="AO113" s="381"/>
      <c r="AP113" s="381"/>
      <c r="AQ113" s="381"/>
      <c r="AR113" s="381"/>
      <c r="AS113" s="381"/>
      <c r="AT113" s="381"/>
      <c r="AU113" s="381"/>
      <c r="AV113" s="381"/>
      <c r="AW113" s="381"/>
      <c r="AX113" s="381"/>
      <c r="AY113" s="381"/>
      <c r="AZ113" s="381"/>
      <c r="BA113" s="381"/>
      <c r="BB113" s="381"/>
      <c r="BC113" s="381"/>
      <c r="BD113" s="381"/>
      <c r="BE113" s="381"/>
      <c r="BF113" s="381"/>
      <c r="BG113" s="381"/>
      <c r="BH113" s="381"/>
      <c r="BI113" s="381"/>
      <c r="BJ113" s="381"/>
      <c r="BK113" s="381"/>
      <c r="BL113" s="381"/>
      <c r="BM113" s="381"/>
      <c r="BN113" s="381"/>
      <c r="BO113" s="381"/>
      <c r="BP113" s="381"/>
      <c r="BQ113" s="381"/>
      <c r="BR113" s="381"/>
      <c r="BS113" s="381"/>
      <c r="BT113" s="381"/>
      <c r="BU113" s="381"/>
      <c r="BV113" s="381"/>
      <c r="BW113" s="381"/>
      <c r="BX113" s="381"/>
      <c r="BY113" s="381"/>
      <c r="BZ113" s="381"/>
      <c r="CA113" s="381"/>
      <c r="CB113" s="381"/>
      <c r="CC113" s="381"/>
      <c r="CD113" s="381"/>
      <c r="CE113" s="381"/>
      <c r="CF113" s="381"/>
      <c r="CG113" s="381"/>
      <c r="CH113" s="381"/>
      <c r="CI113" s="381"/>
      <c r="CJ113" s="381"/>
      <c r="CK113" s="381"/>
      <c r="CL113" s="381"/>
      <c r="CM113" s="381"/>
      <c r="CN113" s="381"/>
      <c r="CO113" s="381"/>
      <c r="CP113" s="381"/>
      <c r="CQ113" s="381"/>
      <c r="CR113" s="381"/>
      <c r="CS113" s="381"/>
      <c r="CT113" s="381"/>
      <c r="CU113" s="381"/>
      <c r="CV113" s="381"/>
      <c r="CW113" s="381"/>
      <c r="CX113" s="381"/>
      <c r="CY113" s="381"/>
      <c r="CZ113" s="381"/>
      <c r="DA113" s="381"/>
      <c r="DB113" s="381"/>
      <c r="DC113" s="381"/>
      <c r="DD113" s="381"/>
      <c r="DE113" s="381"/>
      <c r="DF113" s="381"/>
      <c r="DG113" s="381"/>
      <c r="DH113" s="381"/>
      <c r="DI113" s="381"/>
      <c r="DJ113" s="381"/>
      <c r="DK113" s="381"/>
      <c r="DL113" s="381"/>
      <c r="DM113" s="381"/>
      <c r="DN113" s="381"/>
      <c r="DO113" s="381"/>
      <c r="DP113" s="381"/>
      <c r="DQ113" s="381"/>
      <c r="DR113" s="381"/>
      <c r="DS113" s="381"/>
      <c r="DT113" s="381"/>
      <c r="DU113" s="381"/>
      <c r="DV113" s="381"/>
      <c r="DW113" s="381"/>
      <c r="DX113" s="381"/>
      <c r="DY113" s="381"/>
      <c r="DZ113" s="381"/>
      <c r="EA113" s="381"/>
      <c r="EB113" s="381"/>
      <c r="EC113" s="381"/>
      <c r="ED113" s="381"/>
      <c r="EE113" s="381"/>
      <c r="EF113" s="381"/>
      <c r="EG113" s="381"/>
      <c r="EH113" s="381"/>
      <c r="EI113" s="381"/>
      <c r="EJ113" s="381"/>
      <c r="EK113" s="381"/>
      <c r="EL113" s="381"/>
      <c r="EM113" s="381"/>
    </row>
    <row r="114" spans="1:143" s="382" customFormat="1" ht="63.75" customHeight="1" x14ac:dyDescent="0.25">
      <c r="A114" s="375">
        <v>44232</v>
      </c>
      <c r="B114" s="376" t="s">
        <v>655</v>
      </c>
      <c r="C114" s="377" t="s">
        <v>667</v>
      </c>
      <c r="D114" s="378"/>
      <c r="E114" s="380">
        <v>89562.2</v>
      </c>
      <c r="F114" s="289">
        <f t="shared" si="1"/>
        <v>117137405.60999995</v>
      </c>
      <c r="G114" s="381"/>
      <c r="H114" s="381"/>
      <c r="I114" s="381"/>
      <c r="J114" s="381"/>
      <c r="K114" s="381"/>
      <c r="L114" s="381"/>
      <c r="M114" s="381"/>
      <c r="N114" s="381"/>
      <c r="O114" s="381"/>
      <c r="P114" s="381"/>
      <c r="Q114" s="381"/>
      <c r="R114" s="381"/>
      <c r="S114" s="381"/>
      <c r="T114" s="381"/>
      <c r="U114" s="381"/>
      <c r="V114" s="381"/>
      <c r="W114" s="381"/>
      <c r="X114" s="381"/>
      <c r="Y114" s="381"/>
      <c r="Z114" s="381"/>
      <c r="AA114" s="381"/>
      <c r="AB114" s="381"/>
      <c r="AC114" s="381"/>
      <c r="AD114" s="381"/>
      <c r="AE114" s="381"/>
      <c r="AF114" s="381"/>
      <c r="AG114" s="381"/>
      <c r="AH114" s="381"/>
      <c r="AI114" s="381"/>
      <c r="AJ114" s="381"/>
      <c r="AK114" s="381"/>
      <c r="AL114" s="381"/>
      <c r="AM114" s="381"/>
      <c r="AN114" s="381"/>
      <c r="AO114" s="381"/>
      <c r="AP114" s="381"/>
      <c r="AQ114" s="381"/>
      <c r="AR114" s="381"/>
      <c r="AS114" s="381"/>
      <c r="AT114" s="381"/>
      <c r="AU114" s="381"/>
      <c r="AV114" s="381"/>
      <c r="AW114" s="381"/>
      <c r="AX114" s="381"/>
      <c r="AY114" s="381"/>
      <c r="AZ114" s="381"/>
      <c r="BA114" s="381"/>
      <c r="BB114" s="381"/>
      <c r="BC114" s="381"/>
      <c r="BD114" s="381"/>
      <c r="BE114" s="381"/>
      <c r="BF114" s="381"/>
      <c r="BG114" s="381"/>
      <c r="BH114" s="381"/>
      <c r="BI114" s="381"/>
      <c r="BJ114" s="381"/>
      <c r="BK114" s="381"/>
      <c r="BL114" s="381"/>
      <c r="BM114" s="381"/>
      <c r="BN114" s="381"/>
      <c r="BO114" s="381"/>
      <c r="BP114" s="381"/>
      <c r="BQ114" s="381"/>
      <c r="BR114" s="381"/>
      <c r="BS114" s="381"/>
      <c r="BT114" s="381"/>
      <c r="BU114" s="381"/>
      <c r="BV114" s="381"/>
      <c r="BW114" s="381"/>
      <c r="BX114" s="381"/>
      <c r="BY114" s="381"/>
      <c r="BZ114" s="381"/>
      <c r="CA114" s="381"/>
      <c r="CB114" s="381"/>
      <c r="CC114" s="381"/>
      <c r="CD114" s="381"/>
      <c r="CE114" s="381"/>
      <c r="CF114" s="381"/>
      <c r="CG114" s="381"/>
      <c r="CH114" s="381"/>
      <c r="CI114" s="381"/>
      <c r="CJ114" s="381"/>
      <c r="CK114" s="381"/>
      <c r="CL114" s="381"/>
      <c r="CM114" s="381"/>
      <c r="CN114" s="381"/>
      <c r="CO114" s="381"/>
      <c r="CP114" s="381"/>
      <c r="CQ114" s="381"/>
      <c r="CR114" s="381"/>
      <c r="CS114" s="381"/>
      <c r="CT114" s="381"/>
      <c r="CU114" s="381"/>
      <c r="CV114" s="381"/>
      <c r="CW114" s="381"/>
      <c r="CX114" s="381"/>
      <c r="CY114" s="381"/>
      <c r="CZ114" s="381"/>
      <c r="DA114" s="381"/>
      <c r="DB114" s="381"/>
      <c r="DC114" s="381"/>
      <c r="DD114" s="381"/>
      <c r="DE114" s="381"/>
      <c r="DF114" s="381"/>
      <c r="DG114" s="381"/>
      <c r="DH114" s="381"/>
      <c r="DI114" s="381"/>
      <c r="DJ114" s="381"/>
      <c r="DK114" s="381"/>
      <c r="DL114" s="381"/>
      <c r="DM114" s="381"/>
      <c r="DN114" s="381"/>
      <c r="DO114" s="381"/>
      <c r="DP114" s="381"/>
      <c r="DQ114" s="381"/>
      <c r="DR114" s="381"/>
      <c r="DS114" s="381"/>
      <c r="DT114" s="381"/>
      <c r="DU114" s="381"/>
      <c r="DV114" s="381"/>
      <c r="DW114" s="381"/>
      <c r="DX114" s="381"/>
      <c r="DY114" s="381"/>
      <c r="DZ114" s="381"/>
      <c r="EA114" s="381"/>
      <c r="EB114" s="381"/>
      <c r="EC114" s="381"/>
      <c r="ED114" s="381"/>
      <c r="EE114" s="381"/>
      <c r="EF114" s="381"/>
      <c r="EG114" s="381"/>
      <c r="EH114" s="381"/>
      <c r="EI114" s="381"/>
      <c r="EJ114" s="381"/>
      <c r="EK114" s="381"/>
      <c r="EL114" s="381"/>
      <c r="EM114" s="381"/>
    </row>
    <row r="115" spans="1:143" s="382" customFormat="1" ht="55.5" customHeight="1" x14ac:dyDescent="0.25">
      <c r="A115" s="375">
        <v>44232</v>
      </c>
      <c r="B115" s="376" t="s">
        <v>656</v>
      </c>
      <c r="C115" s="377" t="s">
        <v>666</v>
      </c>
      <c r="D115" s="378"/>
      <c r="E115" s="380">
        <v>10657.49</v>
      </c>
      <c r="F115" s="289">
        <f t="shared" si="1"/>
        <v>117126748.11999996</v>
      </c>
      <c r="G115" s="381"/>
      <c r="H115" s="381"/>
      <c r="I115" s="381"/>
      <c r="J115" s="381"/>
      <c r="K115" s="381"/>
      <c r="L115" s="381"/>
      <c r="M115" s="381"/>
      <c r="N115" s="381"/>
      <c r="O115" s="381"/>
      <c r="P115" s="381"/>
      <c r="Q115" s="381"/>
      <c r="R115" s="381"/>
      <c r="S115" s="381"/>
      <c r="T115" s="381"/>
      <c r="U115" s="381"/>
      <c r="V115" s="381"/>
      <c r="W115" s="381"/>
      <c r="X115" s="381"/>
      <c r="Y115" s="381"/>
      <c r="Z115" s="381"/>
      <c r="AA115" s="381"/>
      <c r="AB115" s="381"/>
      <c r="AC115" s="381"/>
      <c r="AD115" s="381"/>
      <c r="AE115" s="381"/>
      <c r="AF115" s="381"/>
      <c r="AG115" s="381"/>
      <c r="AH115" s="381"/>
      <c r="AI115" s="381"/>
      <c r="AJ115" s="381"/>
      <c r="AK115" s="381"/>
      <c r="AL115" s="381"/>
      <c r="AM115" s="381"/>
      <c r="AN115" s="381"/>
      <c r="AO115" s="381"/>
      <c r="AP115" s="381"/>
      <c r="AQ115" s="381"/>
      <c r="AR115" s="381"/>
      <c r="AS115" s="381"/>
      <c r="AT115" s="381"/>
      <c r="AU115" s="381"/>
      <c r="AV115" s="381"/>
      <c r="AW115" s="381"/>
      <c r="AX115" s="381"/>
      <c r="AY115" s="381"/>
      <c r="AZ115" s="381"/>
      <c r="BA115" s="381"/>
      <c r="BB115" s="381"/>
      <c r="BC115" s="381"/>
      <c r="BD115" s="381"/>
      <c r="BE115" s="381"/>
      <c r="BF115" s="381"/>
      <c r="BG115" s="381"/>
      <c r="BH115" s="381"/>
      <c r="BI115" s="381"/>
      <c r="BJ115" s="381"/>
      <c r="BK115" s="381"/>
      <c r="BL115" s="381"/>
      <c r="BM115" s="381"/>
      <c r="BN115" s="381"/>
      <c r="BO115" s="381"/>
      <c r="BP115" s="381"/>
      <c r="BQ115" s="381"/>
      <c r="BR115" s="381"/>
      <c r="BS115" s="381"/>
      <c r="BT115" s="381"/>
      <c r="BU115" s="381"/>
      <c r="BV115" s="381"/>
      <c r="BW115" s="381"/>
      <c r="BX115" s="381"/>
      <c r="BY115" s="381"/>
      <c r="BZ115" s="381"/>
      <c r="CA115" s="381"/>
      <c r="CB115" s="381"/>
      <c r="CC115" s="381"/>
      <c r="CD115" s="381"/>
      <c r="CE115" s="381"/>
      <c r="CF115" s="381"/>
      <c r="CG115" s="381"/>
      <c r="CH115" s="381"/>
      <c r="CI115" s="381"/>
      <c r="CJ115" s="381"/>
      <c r="CK115" s="381"/>
      <c r="CL115" s="381"/>
      <c r="CM115" s="381"/>
      <c r="CN115" s="381"/>
      <c r="CO115" s="381"/>
      <c r="CP115" s="381"/>
      <c r="CQ115" s="381"/>
      <c r="CR115" s="381"/>
      <c r="CS115" s="381"/>
      <c r="CT115" s="381"/>
      <c r="CU115" s="381"/>
      <c r="CV115" s="381"/>
      <c r="CW115" s="381"/>
      <c r="CX115" s="381"/>
      <c r="CY115" s="381"/>
      <c r="CZ115" s="381"/>
      <c r="DA115" s="381"/>
      <c r="DB115" s="381"/>
      <c r="DC115" s="381"/>
      <c r="DD115" s="381"/>
      <c r="DE115" s="381"/>
      <c r="DF115" s="381"/>
      <c r="DG115" s="381"/>
      <c r="DH115" s="381"/>
      <c r="DI115" s="381"/>
      <c r="DJ115" s="381"/>
      <c r="DK115" s="381"/>
      <c r="DL115" s="381"/>
      <c r="DM115" s="381"/>
      <c r="DN115" s="381"/>
      <c r="DO115" s="381"/>
      <c r="DP115" s="381"/>
      <c r="DQ115" s="381"/>
      <c r="DR115" s="381"/>
      <c r="DS115" s="381"/>
      <c r="DT115" s="381"/>
      <c r="DU115" s="381"/>
      <c r="DV115" s="381"/>
      <c r="DW115" s="381"/>
      <c r="DX115" s="381"/>
      <c r="DY115" s="381"/>
      <c r="DZ115" s="381"/>
      <c r="EA115" s="381"/>
      <c r="EB115" s="381"/>
      <c r="EC115" s="381"/>
      <c r="ED115" s="381"/>
      <c r="EE115" s="381"/>
      <c r="EF115" s="381"/>
      <c r="EG115" s="381"/>
      <c r="EH115" s="381"/>
      <c r="EI115" s="381"/>
      <c r="EJ115" s="381"/>
      <c r="EK115" s="381"/>
      <c r="EL115" s="381"/>
      <c r="EM115" s="381"/>
    </row>
    <row r="116" spans="1:143" s="382" customFormat="1" ht="48" customHeight="1" x14ac:dyDescent="0.25">
      <c r="A116" s="375">
        <v>44232</v>
      </c>
      <c r="B116" s="376" t="s">
        <v>657</v>
      </c>
      <c r="C116" s="377" t="s">
        <v>665</v>
      </c>
      <c r="D116" s="378"/>
      <c r="E116" s="380">
        <v>749799.84</v>
      </c>
      <c r="F116" s="289">
        <f t="shared" si="1"/>
        <v>116376948.27999996</v>
      </c>
      <c r="G116" s="381"/>
      <c r="H116" s="381"/>
      <c r="I116" s="381"/>
      <c r="J116" s="381"/>
      <c r="K116" s="381"/>
      <c r="L116" s="381"/>
      <c r="M116" s="381"/>
      <c r="N116" s="381"/>
      <c r="O116" s="381"/>
      <c r="P116" s="381"/>
      <c r="Q116" s="381"/>
      <c r="R116" s="381"/>
      <c r="S116" s="381"/>
      <c r="T116" s="381"/>
      <c r="U116" s="381"/>
      <c r="V116" s="381"/>
      <c r="W116" s="381"/>
      <c r="X116" s="381"/>
      <c r="Y116" s="381"/>
      <c r="Z116" s="381"/>
      <c r="AA116" s="381"/>
      <c r="AB116" s="381"/>
      <c r="AC116" s="381"/>
      <c r="AD116" s="381"/>
      <c r="AE116" s="381"/>
      <c r="AF116" s="381"/>
      <c r="AG116" s="381"/>
      <c r="AH116" s="381"/>
      <c r="AI116" s="381"/>
      <c r="AJ116" s="381"/>
      <c r="AK116" s="381"/>
      <c r="AL116" s="381"/>
      <c r="AM116" s="381"/>
      <c r="AN116" s="381"/>
      <c r="AO116" s="381"/>
      <c r="AP116" s="381"/>
      <c r="AQ116" s="381"/>
      <c r="AR116" s="381"/>
      <c r="AS116" s="381"/>
      <c r="AT116" s="381"/>
      <c r="AU116" s="381"/>
      <c r="AV116" s="381"/>
      <c r="AW116" s="381"/>
      <c r="AX116" s="381"/>
      <c r="AY116" s="381"/>
      <c r="AZ116" s="381"/>
      <c r="BA116" s="381"/>
      <c r="BB116" s="381"/>
      <c r="BC116" s="381"/>
      <c r="BD116" s="381"/>
      <c r="BE116" s="381"/>
      <c r="BF116" s="381"/>
      <c r="BG116" s="381"/>
      <c r="BH116" s="381"/>
      <c r="BI116" s="381"/>
      <c r="BJ116" s="381"/>
      <c r="BK116" s="381"/>
      <c r="BL116" s="381"/>
      <c r="BM116" s="381"/>
      <c r="BN116" s="381"/>
      <c r="BO116" s="381"/>
      <c r="BP116" s="381"/>
      <c r="BQ116" s="381"/>
      <c r="BR116" s="381"/>
      <c r="BS116" s="381"/>
      <c r="BT116" s="381"/>
      <c r="BU116" s="381"/>
      <c r="BV116" s="381"/>
      <c r="BW116" s="381"/>
      <c r="BX116" s="381"/>
      <c r="BY116" s="381"/>
      <c r="BZ116" s="381"/>
      <c r="CA116" s="381"/>
      <c r="CB116" s="381"/>
      <c r="CC116" s="381"/>
      <c r="CD116" s="381"/>
      <c r="CE116" s="381"/>
      <c r="CF116" s="381"/>
      <c r="CG116" s="381"/>
      <c r="CH116" s="381"/>
      <c r="CI116" s="381"/>
      <c r="CJ116" s="381"/>
      <c r="CK116" s="381"/>
      <c r="CL116" s="381"/>
      <c r="CM116" s="381"/>
      <c r="CN116" s="381"/>
      <c r="CO116" s="381"/>
      <c r="CP116" s="381"/>
      <c r="CQ116" s="381"/>
      <c r="CR116" s="381"/>
      <c r="CS116" s="381"/>
      <c r="CT116" s="381"/>
      <c r="CU116" s="381"/>
      <c r="CV116" s="381"/>
      <c r="CW116" s="381"/>
      <c r="CX116" s="381"/>
      <c r="CY116" s="381"/>
      <c r="CZ116" s="381"/>
      <c r="DA116" s="381"/>
      <c r="DB116" s="381"/>
      <c r="DC116" s="381"/>
      <c r="DD116" s="381"/>
      <c r="DE116" s="381"/>
      <c r="DF116" s="381"/>
      <c r="DG116" s="381"/>
      <c r="DH116" s="381"/>
      <c r="DI116" s="381"/>
      <c r="DJ116" s="381"/>
      <c r="DK116" s="381"/>
      <c r="DL116" s="381"/>
      <c r="DM116" s="381"/>
      <c r="DN116" s="381"/>
      <c r="DO116" s="381"/>
      <c r="DP116" s="381"/>
      <c r="DQ116" s="381"/>
      <c r="DR116" s="381"/>
      <c r="DS116" s="381"/>
      <c r="DT116" s="381"/>
      <c r="DU116" s="381"/>
      <c r="DV116" s="381"/>
      <c r="DW116" s="381"/>
      <c r="DX116" s="381"/>
      <c r="DY116" s="381"/>
      <c r="DZ116" s="381"/>
      <c r="EA116" s="381"/>
      <c r="EB116" s="381"/>
      <c r="EC116" s="381"/>
      <c r="ED116" s="381"/>
      <c r="EE116" s="381"/>
      <c r="EF116" s="381"/>
      <c r="EG116" s="381"/>
      <c r="EH116" s="381"/>
      <c r="EI116" s="381"/>
      <c r="EJ116" s="381"/>
      <c r="EK116" s="381"/>
      <c r="EL116" s="381"/>
      <c r="EM116" s="381"/>
    </row>
    <row r="117" spans="1:143" s="382" customFormat="1" ht="38.25" customHeight="1" x14ac:dyDescent="0.25">
      <c r="A117" s="375">
        <v>44232</v>
      </c>
      <c r="B117" s="376" t="s">
        <v>658</v>
      </c>
      <c r="C117" s="377" t="s">
        <v>664</v>
      </c>
      <c r="D117" s="378"/>
      <c r="E117" s="380">
        <v>645.04</v>
      </c>
      <c r="F117" s="289">
        <f t="shared" si="1"/>
        <v>116376303.23999995</v>
      </c>
      <c r="G117" s="381"/>
      <c r="H117" s="381"/>
      <c r="I117" s="381"/>
      <c r="J117" s="381"/>
      <c r="K117" s="381"/>
      <c r="L117" s="381"/>
      <c r="M117" s="381"/>
      <c r="N117" s="381"/>
      <c r="O117" s="381"/>
      <c r="P117" s="381"/>
      <c r="Q117" s="381"/>
      <c r="R117" s="381"/>
      <c r="S117" s="381"/>
      <c r="T117" s="381"/>
      <c r="U117" s="381"/>
      <c r="V117" s="381"/>
      <c r="W117" s="381"/>
      <c r="X117" s="381"/>
      <c r="Y117" s="381"/>
      <c r="Z117" s="381"/>
      <c r="AA117" s="381"/>
      <c r="AB117" s="381"/>
      <c r="AC117" s="381"/>
      <c r="AD117" s="381"/>
      <c r="AE117" s="381"/>
      <c r="AF117" s="381"/>
      <c r="AG117" s="381"/>
      <c r="AH117" s="381"/>
      <c r="AI117" s="381"/>
      <c r="AJ117" s="381"/>
      <c r="AK117" s="381"/>
      <c r="AL117" s="381"/>
      <c r="AM117" s="381"/>
      <c r="AN117" s="381"/>
      <c r="AO117" s="381"/>
      <c r="AP117" s="381"/>
      <c r="AQ117" s="381"/>
      <c r="AR117" s="381"/>
      <c r="AS117" s="381"/>
      <c r="AT117" s="381"/>
      <c r="AU117" s="381"/>
      <c r="AV117" s="381"/>
      <c r="AW117" s="381"/>
      <c r="AX117" s="381"/>
      <c r="AY117" s="381"/>
      <c r="AZ117" s="381"/>
      <c r="BA117" s="381"/>
      <c r="BB117" s="381"/>
      <c r="BC117" s="381"/>
      <c r="BD117" s="381"/>
      <c r="BE117" s="381"/>
      <c r="BF117" s="381"/>
      <c r="BG117" s="381"/>
      <c r="BH117" s="381"/>
      <c r="BI117" s="381"/>
      <c r="BJ117" s="381"/>
      <c r="BK117" s="381"/>
      <c r="BL117" s="381"/>
      <c r="BM117" s="381"/>
      <c r="BN117" s="381"/>
      <c r="BO117" s="381"/>
      <c r="BP117" s="381"/>
      <c r="BQ117" s="381"/>
      <c r="BR117" s="381"/>
      <c r="BS117" s="381"/>
      <c r="BT117" s="381"/>
      <c r="BU117" s="381"/>
      <c r="BV117" s="381"/>
      <c r="BW117" s="381"/>
      <c r="BX117" s="381"/>
      <c r="BY117" s="381"/>
      <c r="BZ117" s="381"/>
      <c r="CA117" s="381"/>
      <c r="CB117" s="381"/>
      <c r="CC117" s="381"/>
      <c r="CD117" s="381"/>
      <c r="CE117" s="381"/>
      <c r="CF117" s="381"/>
      <c r="CG117" s="381"/>
      <c r="CH117" s="381"/>
      <c r="CI117" s="381"/>
      <c r="CJ117" s="381"/>
      <c r="CK117" s="381"/>
      <c r="CL117" s="381"/>
      <c r="CM117" s="381"/>
      <c r="CN117" s="381"/>
      <c r="CO117" s="381"/>
      <c r="CP117" s="381"/>
      <c r="CQ117" s="381"/>
      <c r="CR117" s="381"/>
      <c r="CS117" s="381"/>
      <c r="CT117" s="381"/>
      <c r="CU117" s="381"/>
      <c r="CV117" s="381"/>
      <c r="CW117" s="381"/>
      <c r="CX117" s="381"/>
      <c r="CY117" s="381"/>
      <c r="CZ117" s="381"/>
      <c r="DA117" s="381"/>
      <c r="DB117" s="381"/>
      <c r="DC117" s="381"/>
      <c r="DD117" s="381"/>
      <c r="DE117" s="381"/>
      <c r="DF117" s="381"/>
      <c r="DG117" s="381"/>
      <c r="DH117" s="381"/>
      <c r="DI117" s="381"/>
      <c r="DJ117" s="381"/>
      <c r="DK117" s="381"/>
      <c r="DL117" s="381"/>
      <c r="DM117" s="381"/>
      <c r="DN117" s="381"/>
      <c r="DO117" s="381"/>
      <c r="DP117" s="381"/>
      <c r="DQ117" s="381"/>
      <c r="DR117" s="381"/>
      <c r="DS117" s="381"/>
      <c r="DT117" s="381"/>
      <c r="DU117" s="381"/>
      <c r="DV117" s="381"/>
      <c r="DW117" s="381"/>
      <c r="DX117" s="381"/>
      <c r="DY117" s="381"/>
      <c r="DZ117" s="381"/>
      <c r="EA117" s="381"/>
      <c r="EB117" s="381"/>
      <c r="EC117" s="381"/>
      <c r="ED117" s="381"/>
      <c r="EE117" s="381"/>
      <c r="EF117" s="381"/>
      <c r="EG117" s="381"/>
      <c r="EH117" s="381"/>
      <c r="EI117" s="381"/>
      <c r="EJ117" s="381"/>
      <c r="EK117" s="381"/>
      <c r="EL117" s="381"/>
      <c r="EM117" s="381"/>
    </row>
    <row r="118" spans="1:143" s="382" customFormat="1" ht="36" customHeight="1" x14ac:dyDescent="0.25">
      <c r="A118" s="375">
        <v>44232</v>
      </c>
      <c r="B118" s="376" t="s">
        <v>659</v>
      </c>
      <c r="C118" s="377" t="s">
        <v>663</v>
      </c>
      <c r="D118" s="378"/>
      <c r="E118" s="380">
        <v>6457.02</v>
      </c>
      <c r="F118" s="289">
        <f t="shared" si="1"/>
        <v>116369846.21999995</v>
      </c>
      <c r="G118" s="381"/>
      <c r="H118" s="381"/>
      <c r="I118" s="381"/>
      <c r="J118" s="381"/>
      <c r="K118" s="381"/>
      <c r="L118" s="381"/>
      <c r="M118" s="381"/>
      <c r="N118" s="381"/>
      <c r="O118" s="381"/>
      <c r="P118" s="381"/>
      <c r="Q118" s="381"/>
      <c r="R118" s="381"/>
      <c r="S118" s="381"/>
      <c r="T118" s="381"/>
      <c r="U118" s="381"/>
      <c r="V118" s="381"/>
      <c r="W118" s="381"/>
      <c r="X118" s="381"/>
      <c r="Y118" s="381"/>
      <c r="Z118" s="381"/>
      <c r="AA118" s="381"/>
      <c r="AB118" s="381"/>
      <c r="AC118" s="381"/>
      <c r="AD118" s="381"/>
      <c r="AE118" s="381"/>
      <c r="AF118" s="381"/>
      <c r="AG118" s="381"/>
      <c r="AH118" s="381"/>
      <c r="AI118" s="381"/>
      <c r="AJ118" s="381"/>
      <c r="AK118" s="381"/>
      <c r="AL118" s="381"/>
      <c r="AM118" s="381"/>
      <c r="AN118" s="381"/>
      <c r="AO118" s="381"/>
      <c r="AP118" s="381"/>
      <c r="AQ118" s="381"/>
      <c r="AR118" s="381"/>
      <c r="AS118" s="381"/>
      <c r="AT118" s="381"/>
      <c r="AU118" s="381"/>
      <c r="AV118" s="381"/>
      <c r="AW118" s="381"/>
      <c r="AX118" s="381"/>
      <c r="AY118" s="381"/>
      <c r="AZ118" s="381"/>
      <c r="BA118" s="381"/>
      <c r="BB118" s="381"/>
      <c r="BC118" s="381"/>
      <c r="BD118" s="381"/>
      <c r="BE118" s="381"/>
      <c r="BF118" s="381"/>
      <c r="BG118" s="381"/>
      <c r="BH118" s="381"/>
      <c r="BI118" s="381"/>
      <c r="BJ118" s="381"/>
      <c r="BK118" s="381"/>
      <c r="BL118" s="381"/>
      <c r="BM118" s="381"/>
      <c r="BN118" s="381"/>
      <c r="BO118" s="381"/>
      <c r="BP118" s="381"/>
      <c r="BQ118" s="381"/>
      <c r="BR118" s="381"/>
      <c r="BS118" s="381"/>
      <c r="BT118" s="381"/>
      <c r="BU118" s="381"/>
      <c r="BV118" s="381"/>
      <c r="BW118" s="381"/>
      <c r="BX118" s="381"/>
      <c r="BY118" s="381"/>
      <c r="BZ118" s="381"/>
      <c r="CA118" s="381"/>
      <c r="CB118" s="381"/>
      <c r="CC118" s="381"/>
      <c r="CD118" s="381"/>
      <c r="CE118" s="381"/>
      <c r="CF118" s="381"/>
      <c r="CG118" s="381"/>
      <c r="CH118" s="381"/>
      <c r="CI118" s="381"/>
      <c r="CJ118" s="381"/>
      <c r="CK118" s="381"/>
      <c r="CL118" s="381"/>
      <c r="CM118" s="381"/>
      <c r="CN118" s="381"/>
      <c r="CO118" s="381"/>
      <c r="CP118" s="381"/>
      <c r="CQ118" s="381"/>
      <c r="CR118" s="381"/>
      <c r="CS118" s="381"/>
      <c r="CT118" s="381"/>
      <c r="CU118" s="381"/>
      <c r="CV118" s="381"/>
      <c r="CW118" s="381"/>
      <c r="CX118" s="381"/>
      <c r="CY118" s="381"/>
      <c r="CZ118" s="381"/>
      <c r="DA118" s="381"/>
      <c r="DB118" s="381"/>
      <c r="DC118" s="381"/>
      <c r="DD118" s="381"/>
      <c r="DE118" s="381"/>
      <c r="DF118" s="381"/>
      <c r="DG118" s="381"/>
      <c r="DH118" s="381"/>
      <c r="DI118" s="381"/>
      <c r="DJ118" s="381"/>
      <c r="DK118" s="381"/>
      <c r="DL118" s="381"/>
      <c r="DM118" s="381"/>
      <c r="DN118" s="381"/>
      <c r="DO118" s="381"/>
      <c r="DP118" s="381"/>
      <c r="DQ118" s="381"/>
      <c r="DR118" s="381"/>
      <c r="DS118" s="381"/>
      <c r="DT118" s="381"/>
      <c r="DU118" s="381"/>
      <c r="DV118" s="381"/>
      <c r="DW118" s="381"/>
      <c r="DX118" s="381"/>
      <c r="DY118" s="381"/>
      <c r="DZ118" s="381"/>
      <c r="EA118" s="381"/>
      <c r="EB118" s="381"/>
      <c r="EC118" s="381"/>
      <c r="ED118" s="381"/>
      <c r="EE118" s="381"/>
      <c r="EF118" s="381"/>
      <c r="EG118" s="381"/>
      <c r="EH118" s="381"/>
      <c r="EI118" s="381"/>
      <c r="EJ118" s="381"/>
      <c r="EK118" s="381"/>
      <c r="EL118" s="381"/>
      <c r="EM118" s="381"/>
    </row>
    <row r="119" spans="1:143" s="382" customFormat="1" ht="55.5" customHeight="1" x14ac:dyDescent="0.25">
      <c r="A119" s="375">
        <v>44232</v>
      </c>
      <c r="B119" s="376" t="s">
        <v>660</v>
      </c>
      <c r="C119" s="377" t="s">
        <v>662</v>
      </c>
      <c r="D119" s="378"/>
      <c r="E119" s="380">
        <v>61003.56</v>
      </c>
      <c r="F119" s="289">
        <f t="shared" si="1"/>
        <v>116308842.65999995</v>
      </c>
      <c r="G119" s="381"/>
      <c r="H119" s="381"/>
      <c r="I119" s="381"/>
      <c r="J119" s="381"/>
      <c r="K119" s="381"/>
      <c r="L119" s="381"/>
      <c r="M119" s="381"/>
      <c r="N119" s="381"/>
      <c r="O119" s="381"/>
      <c r="P119" s="381"/>
      <c r="Q119" s="381"/>
      <c r="R119" s="381"/>
      <c r="S119" s="381"/>
      <c r="T119" s="381"/>
      <c r="U119" s="381"/>
      <c r="V119" s="381"/>
      <c r="W119" s="381"/>
      <c r="X119" s="381"/>
      <c r="Y119" s="381"/>
      <c r="Z119" s="381"/>
      <c r="AA119" s="381"/>
      <c r="AB119" s="381"/>
      <c r="AC119" s="381"/>
      <c r="AD119" s="381"/>
      <c r="AE119" s="381"/>
      <c r="AF119" s="381"/>
      <c r="AG119" s="381"/>
      <c r="AH119" s="381"/>
      <c r="AI119" s="381"/>
      <c r="AJ119" s="381"/>
      <c r="AK119" s="381"/>
      <c r="AL119" s="381"/>
      <c r="AM119" s="381"/>
      <c r="AN119" s="381"/>
      <c r="AO119" s="381"/>
      <c r="AP119" s="381"/>
      <c r="AQ119" s="381"/>
      <c r="AR119" s="381"/>
      <c r="AS119" s="381"/>
      <c r="AT119" s="381"/>
      <c r="AU119" s="381"/>
      <c r="AV119" s="381"/>
      <c r="AW119" s="381"/>
      <c r="AX119" s="381"/>
      <c r="AY119" s="381"/>
      <c r="AZ119" s="381"/>
      <c r="BA119" s="381"/>
      <c r="BB119" s="381"/>
      <c r="BC119" s="381"/>
      <c r="BD119" s="381"/>
      <c r="BE119" s="381"/>
      <c r="BF119" s="381"/>
      <c r="BG119" s="381"/>
      <c r="BH119" s="381"/>
      <c r="BI119" s="381"/>
      <c r="BJ119" s="381"/>
      <c r="BK119" s="381"/>
      <c r="BL119" s="381"/>
      <c r="BM119" s="381"/>
      <c r="BN119" s="381"/>
      <c r="BO119" s="381"/>
      <c r="BP119" s="381"/>
      <c r="BQ119" s="381"/>
      <c r="BR119" s="381"/>
      <c r="BS119" s="381"/>
      <c r="BT119" s="381"/>
      <c r="BU119" s="381"/>
      <c r="BV119" s="381"/>
      <c r="BW119" s="381"/>
      <c r="BX119" s="381"/>
      <c r="BY119" s="381"/>
      <c r="BZ119" s="381"/>
      <c r="CA119" s="381"/>
      <c r="CB119" s="381"/>
      <c r="CC119" s="381"/>
      <c r="CD119" s="381"/>
      <c r="CE119" s="381"/>
      <c r="CF119" s="381"/>
      <c r="CG119" s="381"/>
      <c r="CH119" s="381"/>
      <c r="CI119" s="381"/>
      <c r="CJ119" s="381"/>
      <c r="CK119" s="381"/>
      <c r="CL119" s="381"/>
      <c r="CM119" s="381"/>
      <c r="CN119" s="381"/>
      <c r="CO119" s="381"/>
      <c r="CP119" s="381"/>
      <c r="CQ119" s="381"/>
      <c r="CR119" s="381"/>
      <c r="CS119" s="381"/>
      <c r="CT119" s="381"/>
      <c r="CU119" s="381"/>
      <c r="CV119" s="381"/>
      <c r="CW119" s="381"/>
      <c r="CX119" s="381"/>
      <c r="CY119" s="381"/>
      <c r="CZ119" s="381"/>
      <c r="DA119" s="381"/>
      <c r="DB119" s="381"/>
      <c r="DC119" s="381"/>
      <c r="DD119" s="381"/>
      <c r="DE119" s="381"/>
      <c r="DF119" s="381"/>
      <c r="DG119" s="381"/>
      <c r="DH119" s="381"/>
      <c r="DI119" s="381"/>
      <c r="DJ119" s="381"/>
      <c r="DK119" s="381"/>
      <c r="DL119" s="381"/>
      <c r="DM119" s="381"/>
      <c r="DN119" s="381"/>
      <c r="DO119" s="381"/>
      <c r="DP119" s="381"/>
      <c r="DQ119" s="381"/>
      <c r="DR119" s="381"/>
      <c r="DS119" s="381"/>
      <c r="DT119" s="381"/>
      <c r="DU119" s="381"/>
      <c r="DV119" s="381"/>
      <c r="DW119" s="381"/>
      <c r="DX119" s="381"/>
      <c r="DY119" s="381"/>
      <c r="DZ119" s="381"/>
      <c r="EA119" s="381"/>
      <c r="EB119" s="381"/>
      <c r="EC119" s="381"/>
      <c r="ED119" s="381"/>
      <c r="EE119" s="381"/>
      <c r="EF119" s="381"/>
      <c r="EG119" s="381"/>
      <c r="EH119" s="381"/>
      <c r="EI119" s="381"/>
      <c r="EJ119" s="381"/>
      <c r="EK119" s="381"/>
      <c r="EL119" s="381"/>
      <c r="EM119" s="381"/>
    </row>
    <row r="120" spans="1:143" s="382" customFormat="1" ht="62.25" customHeight="1" x14ac:dyDescent="0.25">
      <c r="A120" s="375">
        <v>44232</v>
      </c>
      <c r="B120" s="376" t="s">
        <v>661</v>
      </c>
      <c r="C120" s="377" t="s">
        <v>708</v>
      </c>
      <c r="D120" s="378"/>
      <c r="E120" s="380">
        <v>104818.33</v>
      </c>
      <c r="F120" s="289">
        <f t="shared" si="1"/>
        <v>116204024.32999995</v>
      </c>
      <c r="G120" s="381"/>
      <c r="H120" s="381"/>
      <c r="I120" s="381"/>
      <c r="J120" s="381"/>
      <c r="K120" s="381"/>
      <c r="L120" s="381"/>
      <c r="M120" s="381"/>
      <c r="N120" s="381"/>
      <c r="O120" s="381"/>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381"/>
      <c r="AL120" s="381"/>
      <c r="AM120" s="381"/>
      <c r="AN120" s="381"/>
      <c r="AO120" s="381"/>
      <c r="AP120" s="381"/>
      <c r="AQ120" s="381"/>
      <c r="AR120" s="381"/>
      <c r="AS120" s="381"/>
      <c r="AT120" s="381"/>
      <c r="AU120" s="381"/>
      <c r="AV120" s="381"/>
      <c r="AW120" s="381"/>
      <c r="AX120" s="381"/>
      <c r="AY120" s="381"/>
      <c r="AZ120" s="381"/>
      <c r="BA120" s="381"/>
      <c r="BB120" s="381"/>
      <c r="BC120" s="381"/>
      <c r="BD120" s="381"/>
      <c r="BE120" s="381"/>
      <c r="BF120" s="381"/>
      <c r="BG120" s="381"/>
      <c r="BH120" s="381"/>
      <c r="BI120" s="381"/>
      <c r="BJ120" s="381"/>
      <c r="BK120" s="381"/>
      <c r="BL120" s="381"/>
      <c r="BM120" s="381"/>
      <c r="BN120" s="381"/>
      <c r="BO120" s="381"/>
      <c r="BP120" s="381"/>
      <c r="BQ120" s="381"/>
      <c r="BR120" s="381"/>
      <c r="BS120" s="381"/>
      <c r="BT120" s="381"/>
      <c r="BU120" s="381"/>
      <c r="BV120" s="381"/>
      <c r="BW120" s="381"/>
      <c r="BX120" s="381"/>
      <c r="BY120" s="381"/>
      <c r="BZ120" s="381"/>
      <c r="CA120" s="381"/>
      <c r="CB120" s="381"/>
      <c r="CC120" s="381"/>
      <c r="CD120" s="381"/>
      <c r="CE120" s="381"/>
      <c r="CF120" s="381"/>
      <c r="CG120" s="381"/>
      <c r="CH120" s="381"/>
      <c r="CI120" s="381"/>
      <c r="CJ120" s="381"/>
      <c r="CK120" s="381"/>
      <c r="CL120" s="381"/>
      <c r="CM120" s="381"/>
      <c r="CN120" s="381"/>
      <c r="CO120" s="381"/>
      <c r="CP120" s="381"/>
      <c r="CQ120" s="381"/>
      <c r="CR120" s="381"/>
      <c r="CS120" s="381"/>
      <c r="CT120" s="381"/>
      <c r="CU120" s="381"/>
      <c r="CV120" s="381"/>
      <c r="CW120" s="381"/>
      <c r="CX120" s="381"/>
      <c r="CY120" s="381"/>
      <c r="CZ120" s="381"/>
      <c r="DA120" s="381"/>
      <c r="DB120" s="381"/>
      <c r="DC120" s="381"/>
      <c r="DD120" s="381"/>
      <c r="DE120" s="381"/>
      <c r="DF120" s="381"/>
      <c r="DG120" s="381"/>
      <c r="DH120" s="381"/>
      <c r="DI120" s="381"/>
      <c r="DJ120" s="381"/>
      <c r="DK120" s="381"/>
      <c r="DL120" s="381"/>
      <c r="DM120" s="381"/>
      <c r="DN120" s="381"/>
      <c r="DO120" s="381"/>
      <c r="DP120" s="381"/>
      <c r="DQ120" s="381"/>
      <c r="DR120" s="381"/>
      <c r="DS120" s="381"/>
      <c r="DT120" s="381"/>
      <c r="DU120" s="381"/>
      <c r="DV120" s="381"/>
      <c r="DW120" s="381"/>
      <c r="DX120" s="381"/>
      <c r="DY120" s="381"/>
      <c r="DZ120" s="381"/>
      <c r="EA120" s="381"/>
      <c r="EB120" s="381"/>
      <c r="EC120" s="381"/>
      <c r="ED120" s="381"/>
      <c r="EE120" s="381"/>
      <c r="EF120" s="381"/>
      <c r="EG120" s="381"/>
      <c r="EH120" s="381"/>
      <c r="EI120" s="381"/>
      <c r="EJ120" s="381"/>
      <c r="EK120" s="381"/>
      <c r="EL120" s="381"/>
      <c r="EM120" s="381"/>
    </row>
    <row r="121" spans="1:143" s="382" customFormat="1" ht="36" customHeight="1" x14ac:dyDescent="0.25">
      <c r="A121" s="375">
        <v>44235</v>
      </c>
      <c r="B121" s="376">
        <v>58178</v>
      </c>
      <c r="C121" s="377" t="s">
        <v>827</v>
      </c>
      <c r="D121" s="378"/>
      <c r="E121" s="380">
        <v>99491.72</v>
      </c>
      <c r="F121" s="289">
        <f t="shared" si="1"/>
        <v>116104532.60999995</v>
      </c>
      <c r="G121" s="381"/>
      <c r="H121" s="381"/>
      <c r="I121" s="381"/>
      <c r="J121" s="381"/>
      <c r="K121" s="381"/>
      <c r="L121" s="381"/>
      <c r="M121" s="381"/>
      <c r="N121" s="381"/>
      <c r="O121" s="381"/>
      <c r="P121" s="381"/>
      <c r="Q121" s="381"/>
      <c r="R121" s="381"/>
      <c r="S121" s="381"/>
      <c r="T121" s="381"/>
      <c r="U121" s="381"/>
      <c r="V121" s="381"/>
      <c r="W121" s="381"/>
      <c r="X121" s="381"/>
      <c r="Y121" s="381"/>
      <c r="Z121" s="381"/>
      <c r="AA121" s="381"/>
      <c r="AB121" s="381"/>
      <c r="AC121" s="381"/>
      <c r="AD121" s="381"/>
      <c r="AE121" s="381"/>
      <c r="AF121" s="381"/>
      <c r="AG121" s="381"/>
      <c r="AH121" s="381"/>
      <c r="AI121" s="381"/>
      <c r="AJ121" s="381"/>
      <c r="AK121" s="381"/>
      <c r="AL121" s="381"/>
      <c r="AM121" s="381"/>
      <c r="AN121" s="381"/>
      <c r="AO121" s="381"/>
      <c r="AP121" s="381"/>
      <c r="AQ121" s="381"/>
      <c r="AR121" s="381"/>
      <c r="AS121" s="381"/>
      <c r="AT121" s="381"/>
      <c r="AU121" s="381"/>
      <c r="AV121" s="381"/>
      <c r="AW121" s="381"/>
      <c r="AX121" s="381"/>
      <c r="AY121" s="381"/>
      <c r="AZ121" s="381"/>
      <c r="BA121" s="381"/>
      <c r="BB121" s="381"/>
      <c r="BC121" s="381"/>
      <c r="BD121" s="381"/>
      <c r="BE121" s="381"/>
      <c r="BF121" s="381"/>
      <c r="BG121" s="381"/>
      <c r="BH121" s="381"/>
      <c r="BI121" s="381"/>
      <c r="BJ121" s="381"/>
      <c r="BK121" s="381"/>
      <c r="BL121" s="381"/>
      <c r="BM121" s="381"/>
      <c r="BN121" s="381"/>
      <c r="BO121" s="381"/>
      <c r="BP121" s="381"/>
      <c r="BQ121" s="381"/>
      <c r="BR121" s="381"/>
      <c r="BS121" s="381"/>
      <c r="BT121" s="381"/>
      <c r="BU121" s="381"/>
      <c r="BV121" s="381"/>
      <c r="BW121" s="381"/>
      <c r="BX121" s="381"/>
      <c r="BY121" s="381"/>
      <c r="BZ121" s="381"/>
      <c r="CA121" s="381"/>
      <c r="CB121" s="381"/>
      <c r="CC121" s="381"/>
      <c r="CD121" s="381"/>
      <c r="CE121" s="381"/>
      <c r="CF121" s="381"/>
      <c r="CG121" s="381"/>
      <c r="CH121" s="381"/>
      <c r="CI121" s="381"/>
      <c r="CJ121" s="381"/>
      <c r="CK121" s="381"/>
      <c r="CL121" s="381"/>
      <c r="CM121" s="381"/>
      <c r="CN121" s="381"/>
      <c r="CO121" s="381"/>
      <c r="CP121" s="381"/>
      <c r="CQ121" s="381"/>
      <c r="CR121" s="381"/>
      <c r="CS121" s="381"/>
      <c r="CT121" s="381"/>
      <c r="CU121" s="381"/>
      <c r="CV121" s="381"/>
      <c r="CW121" s="381"/>
      <c r="CX121" s="381"/>
      <c r="CY121" s="381"/>
      <c r="CZ121" s="381"/>
      <c r="DA121" s="381"/>
      <c r="DB121" s="381"/>
      <c r="DC121" s="381"/>
      <c r="DD121" s="381"/>
      <c r="DE121" s="381"/>
      <c r="DF121" s="381"/>
      <c r="DG121" s="381"/>
      <c r="DH121" s="381"/>
      <c r="DI121" s="381"/>
      <c r="DJ121" s="381"/>
      <c r="DK121" s="381"/>
      <c r="DL121" s="381"/>
      <c r="DM121" s="381"/>
      <c r="DN121" s="381"/>
      <c r="DO121" s="381"/>
      <c r="DP121" s="381"/>
      <c r="DQ121" s="381"/>
      <c r="DR121" s="381"/>
      <c r="DS121" s="381"/>
      <c r="DT121" s="381"/>
      <c r="DU121" s="381"/>
      <c r="DV121" s="381"/>
      <c r="DW121" s="381"/>
      <c r="DX121" s="381"/>
      <c r="DY121" s="381"/>
      <c r="DZ121" s="381"/>
      <c r="EA121" s="381"/>
      <c r="EB121" s="381"/>
      <c r="EC121" s="381"/>
      <c r="ED121" s="381"/>
      <c r="EE121" s="381"/>
      <c r="EF121" s="381"/>
      <c r="EG121" s="381"/>
      <c r="EH121" s="381"/>
      <c r="EI121" s="381"/>
      <c r="EJ121" s="381"/>
      <c r="EK121" s="381"/>
      <c r="EL121" s="381"/>
      <c r="EM121" s="381"/>
    </row>
    <row r="122" spans="1:143" s="382" customFormat="1" ht="30.75" customHeight="1" x14ac:dyDescent="0.25">
      <c r="A122" s="375">
        <v>44235</v>
      </c>
      <c r="B122" s="376">
        <v>58179</v>
      </c>
      <c r="C122" s="377" t="s">
        <v>828</v>
      </c>
      <c r="D122" s="378"/>
      <c r="E122" s="380">
        <v>60320.21</v>
      </c>
      <c r="F122" s="289">
        <f t="shared" si="1"/>
        <v>116044212.39999996</v>
      </c>
      <c r="G122" s="381"/>
      <c r="H122" s="381"/>
      <c r="I122" s="381"/>
      <c r="J122" s="381"/>
      <c r="K122" s="381"/>
      <c r="L122" s="381" t="s">
        <v>710</v>
      </c>
      <c r="M122" s="381"/>
      <c r="N122" s="381"/>
      <c r="O122" s="381"/>
      <c r="P122" s="381"/>
      <c r="Q122" s="381"/>
      <c r="R122" s="381"/>
      <c r="S122" s="381"/>
      <c r="T122" s="381"/>
      <c r="U122" s="381"/>
      <c r="V122" s="381"/>
      <c r="W122" s="381"/>
      <c r="X122" s="381"/>
      <c r="Y122" s="381"/>
      <c r="Z122" s="381"/>
      <c r="AA122" s="381"/>
      <c r="AB122" s="381"/>
      <c r="AC122" s="381"/>
      <c r="AD122" s="381"/>
      <c r="AE122" s="381"/>
      <c r="AF122" s="381"/>
      <c r="AG122" s="381"/>
      <c r="AH122" s="381"/>
      <c r="AI122" s="381"/>
      <c r="AJ122" s="381"/>
      <c r="AK122" s="381"/>
      <c r="AL122" s="381"/>
      <c r="AM122" s="381"/>
      <c r="AN122" s="381"/>
      <c r="AO122" s="381"/>
      <c r="AP122" s="381"/>
      <c r="AQ122" s="381"/>
      <c r="AR122" s="381"/>
      <c r="AS122" s="381"/>
      <c r="AT122" s="381"/>
      <c r="AU122" s="381"/>
      <c r="AV122" s="381"/>
      <c r="AW122" s="381"/>
      <c r="AX122" s="381"/>
      <c r="AY122" s="381"/>
      <c r="AZ122" s="381"/>
      <c r="BA122" s="381"/>
      <c r="BB122" s="381"/>
      <c r="BC122" s="381"/>
      <c r="BD122" s="381"/>
      <c r="BE122" s="381"/>
      <c r="BF122" s="381"/>
      <c r="BG122" s="381"/>
      <c r="BH122" s="381"/>
      <c r="BI122" s="381"/>
      <c r="BJ122" s="381"/>
      <c r="BK122" s="381"/>
      <c r="BL122" s="381"/>
      <c r="BM122" s="381"/>
      <c r="BN122" s="381"/>
      <c r="BO122" s="381"/>
      <c r="BP122" s="381"/>
      <c r="BQ122" s="381"/>
      <c r="BR122" s="381"/>
      <c r="BS122" s="381"/>
      <c r="BT122" s="381"/>
      <c r="BU122" s="381"/>
      <c r="BV122" s="381"/>
      <c r="BW122" s="381"/>
      <c r="BX122" s="381"/>
      <c r="BY122" s="381"/>
      <c r="BZ122" s="381"/>
      <c r="CA122" s="381"/>
      <c r="CB122" s="381"/>
      <c r="CC122" s="381"/>
      <c r="CD122" s="381"/>
      <c r="CE122" s="381"/>
      <c r="CF122" s="381"/>
      <c r="CG122" s="381"/>
      <c r="CH122" s="381"/>
      <c r="CI122" s="381"/>
      <c r="CJ122" s="381"/>
      <c r="CK122" s="381"/>
      <c r="CL122" s="381"/>
      <c r="CM122" s="381"/>
      <c r="CN122" s="381"/>
      <c r="CO122" s="381"/>
      <c r="CP122" s="381"/>
      <c r="CQ122" s="381"/>
      <c r="CR122" s="381"/>
      <c r="CS122" s="381"/>
      <c r="CT122" s="381"/>
      <c r="CU122" s="381"/>
      <c r="CV122" s="381"/>
      <c r="CW122" s="381"/>
      <c r="CX122" s="381"/>
      <c r="CY122" s="381"/>
      <c r="CZ122" s="381"/>
      <c r="DA122" s="381"/>
      <c r="DB122" s="381"/>
      <c r="DC122" s="381"/>
      <c r="DD122" s="381"/>
      <c r="DE122" s="381"/>
      <c r="DF122" s="381"/>
      <c r="DG122" s="381"/>
      <c r="DH122" s="381"/>
      <c r="DI122" s="381"/>
      <c r="DJ122" s="381"/>
      <c r="DK122" s="381"/>
      <c r="DL122" s="381"/>
      <c r="DM122" s="381"/>
      <c r="DN122" s="381"/>
      <c r="DO122" s="381"/>
      <c r="DP122" s="381"/>
      <c r="DQ122" s="381"/>
      <c r="DR122" s="381"/>
      <c r="DS122" s="381"/>
      <c r="DT122" s="381"/>
      <c r="DU122" s="381"/>
      <c r="DV122" s="381"/>
      <c r="DW122" s="381"/>
      <c r="DX122" s="381"/>
      <c r="DY122" s="381"/>
      <c r="DZ122" s="381"/>
      <c r="EA122" s="381"/>
      <c r="EB122" s="381"/>
      <c r="EC122" s="381"/>
      <c r="ED122" s="381"/>
      <c r="EE122" s="381"/>
      <c r="EF122" s="381"/>
      <c r="EG122" s="381"/>
      <c r="EH122" s="381"/>
      <c r="EI122" s="381"/>
      <c r="EJ122" s="381"/>
      <c r="EK122" s="381"/>
      <c r="EL122" s="381"/>
      <c r="EM122" s="381"/>
    </row>
    <row r="123" spans="1:143" s="382" customFormat="1" ht="41.25" customHeight="1" x14ac:dyDescent="0.25">
      <c r="A123" s="375">
        <v>44235</v>
      </c>
      <c r="B123" s="376">
        <v>58180</v>
      </c>
      <c r="C123" s="377" t="s">
        <v>829</v>
      </c>
      <c r="D123" s="378"/>
      <c r="E123" s="380">
        <v>218219.81</v>
      </c>
      <c r="F123" s="289">
        <f t="shared" si="1"/>
        <v>115825992.58999996</v>
      </c>
      <c r="G123" s="381"/>
      <c r="H123" s="381"/>
      <c r="I123" s="381"/>
      <c r="J123" s="381"/>
      <c r="K123" s="381"/>
      <c r="L123" s="381"/>
      <c r="M123" s="381"/>
      <c r="N123" s="381"/>
      <c r="O123" s="381"/>
      <c r="P123" s="381"/>
      <c r="Q123" s="381"/>
      <c r="R123" s="381"/>
      <c r="S123" s="381"/>
      <c r="T123" s="381"/>
      <c r="U123" s="381"/>
      <c r="V123" s="381"/>
      <c r="W123" s="381"/>
      <c r="X123" s="381"/>
      <c r="Y123" s="381"/>
      <c r="Z123" s="381"/>
      <c r="AA123" s="381"/>
      <c r="AB123" s="381"/>
      <c r="AC123" s="381"/>
      <c r="AD123" s="381"/>
      <c r="AE123" s="381"/>
      <c r="AF123" s="381"/>
      <c r="AG123" s="381"/>
      <c r="AH123" s="381"/>
      <c r="AI123" s="381"/>
      <c r="AJ123" s="381"/>
      <c r="AK123" s="381"/>
      <c r="AL123" s="381"/>
      <c r="AM123" s="381"/>
      <c r="AN123" s="381"/>
      <c r="AO123" s="381"/>
      <c r="AP123" s="381"/>
      <c r="AQ123" s="381"/>
      <c r="AR123" s="381"/>
      <c r="AS123" s="381"/>
      <c r="AT123" s="381"/>
      <c r="AU123" s="381"/>
      <c r="AV123" s="381"/>
      <c r="AW123" s="381"/>
      <c r="AX123" s="381"/>
      <c r="AY123" s="381"/>
      <c r="AZ123" s="381"/>
      <c r="BA123" s="381"/>
      <c r="BB123" s="381"/>
      <c r="BC123" s="381"/>
      <c r="BD123" s="381"/>
      <c r="BE123" s="381"/>
      <c r="BF123" s="381"/>
      <c r="BG123" s="381"/>
      <c r="BH123" s="381"/>
      <c r="BI123" s="381"/>
      <c r="BJ123" s="381"/>
      <c r="BK123" s="381"/>
      <c r="BL123" s="381"/>
      <c r="BM123" s="381"/>
      <c r="BN123" s="381"/>
      <c r="BO123" s="381"/>
      <c r="BP123" s="381"/>
      <c r="BQ123" s="381"/>
      <c r="BR123" s="381"/>
      <c r="BS123" s="381"/>
      <c r="BT123" s="381"/>
      <c r="BU123" s="381"/>
      <c r="BV123" s="381"/>
      <c r="BW123" s="381"/>
      <c r="BX123" s="381"/>
      <c r="BY123" s="381"/>
      <c r="BZ123" s="381"/>
      <c r="CA123" s="381"/>
      <c r="CB123" s="381"/>
      <c r="CC123" s="381"/>
      <c r="CD123" s="381"/>
      <c r="CE123" s="381"/>
      <c r="CF123" s="381"/>
      <c r="CG123" s="381"/>
      <c r="CH123" s="381"/>
      <c r="CI123" s="381"/>
      <c r="CJ123" s="381"/>
      <c r="CK123" s="381"/>
      <c r="CL123" s="381"/>
      <c r="CM123" s="381"/>
      <c r="CN123" s="381"/>
      <c r="CO123" s="381"/>
      <c r="CP123" s="381"/>
      <c r="CQ123" s="381"/>
      <c r="CR123" s="381"/>
      <c r="CS123" s="381"/>
      <c r="CT123" s="381"/>
      <c r="CU123" s="381"/>
      <c r="CV123" s="381"/>
      <c r="CW123" s="381"/>
      <c r="CX123" s="381"/>
      <c r="CY123" s="381"/>
      <c r="CZ123" s="381"/>
      <c r="DA123" s="381"/>
      <c r="DB123" s="381"/>
      <c r="DC123" s="381"/>
      <c r="DD123" s="381"/>
      <c r="DE123" s="381"/>
      <c r="DF123" s="381"/>
      <c r="DG123" s="381"/>
      <c r="DH123" s="381"/>
      <c r="DI123" s="381"/>
      <c r="DJ123" s="381"/>
      <c r="DK123" s="381"/>
      <c r="DL123" s="381"/>
      <c r="DM123" s="381"/>
      <c r="DN123" s="381"/>
      <c r="DO123" s="381"/>
      <c r="DP123" s="381"/>
      <c r="DQ123" s="381"/>
      <c r="DR123" s="381"/>
      <c r="DS123" s="381"/>
      <c r="DT123" s="381"/>
      <c r="DU123" s="381"/>
      <c r="DV123" s="381"/>
      <c r="DW123" s="381"/>
      <c r="DX123" s="381"/>
      <c r="DY123" s="381"/>
      <c r="DZ123" s="381"/>
      <c r="EA123" s="381"/>
      <c r="EB123" s="381"/>
      <c r="EC123" s="381"/>
      <c r="ED123" s="381"/>
      <c r="EE123" s="381"/>
      <c r="EF123" s="381"/>
      <c r="EG123" s="381"/>
      <c r="EH123" s="381"/>
      <c r="EI123" s="381"/>
      <c r="EJ123" s="381"/>
      <c r="EK123" s="381"/>
      <c r="EL123" s="381"/>
      <c r="EM123" s="381"/>
    </row>
    <row r="124" spans="1:143" s="382" customFormat="1" ht="44.25" customHeight="1" x14ac:dyDescent="0.25">
      <c r="A124" s="375">
        <v>44235</v>
      </c>
      <c r="B124" s="376">
        <v>58181</v>
      </c>
      <c r="C124" s="377" t="s">
        <v>830</v>
      </c>
      <c r="D124" s="378"/>
      <c r="E124" s="380">
        <v>31611.14</v>
      </c>
      <c r="F124" s="289">
        <f t="shared" si="1"/>
        <v>115794381.44999996</v>
      </c>
      <c r="G124" s="381"/>
      <c r="H124" s="381"/>
      <c r="I124" s="381"/>
      <c r="J124" s="381"/>
      <c r="K124" s="381"/>
      <c r="L124" s="381"/>
      <c r="M124" s="381"/>
      <c r="N124" s="381"/>
      <c r="O124" s="381"/>
      <c r="P124" s="381"/>
      <c r="Q124" s="381"/>
      <c r="R124" s="381"/>
      <c r="S124" s="381"/>
      <c r="T124" s="381"/>
      <c r="U124" s="381"/>
      <c r="V124" s="381"/>
      <c r="W124" s="381"/>
      <c r="X124" s="381"/>
      <c r="Y124" s="381"/>
      <c r="Z124" s="381"/>
      <c r="AA124" s="381"/>
      <c r="AB124" s="381"/>
      <c r="AC124" s="381"/>
      <c r="AD124" s="381"/>
      <c r="AE124" s="381"/>
      <c r="AF124" s="381"/>
      <c r="AG124" s="381"/>
      <c r="AH124" s="381"/>
      <c r="AI124" s="381"/>
      <c r="AJ124" s="381"/>
      <c r="AK124" s="381"/>
      <c r="AL124" s="381"/>
      <c r="AM124" s="381"/>
      <c r="AN124" s="381"/>
      <c r="AO124" s="381"/>
      <c r="AP124" s="381"/>
      <c r="AQ124" s="381"/>
      <c r="AR124" s="381"/>
      <c r="AS124" s="381"/>
      <c r="AT124" s="381"/>
      <c r="AU124" s="381"/>
      <c r="AV124" s="381"/>
      <c r="AW124" s="381"/>
      <c r="AX124" s="381"/>
      <c r="AY124" s="381"/>
      <c r="AZ124" s="381"/>
      <c r="BA124" s="381"/>
      <c r="BB124" s="381"/>
      <c r="BC124" s="381"/>
      <c r="BD124" s="381"/>
      <c r="BE124" s="381"/>
      <c r="BF124" s="381"/>
      <c r="BG124" s="381"/>
      <c r="BH124" s="381"/>
      <c r="BI124" s="381"/>
      <c r="BJ124" s="381"/>
      <c r="BK124" s="381"/>
      <c r="BL124" s="381"/>
      <c r="BM124" s="381"/>
      <c r="BN124" s="381"/>
      <c r="BO124" s="381"/>
      <c r="BP124" s="381"/>
      <c r="BQ124" s="381"/>
      <c r="BR124" s="381"/>
      <c r="BS124" s="381"/>
      <c r="BT124" s="381"/>
      <c r="BU124" s="381"/>
      <c r="BV124" s="381"/>
      <c r="BW124" s="381"/>
      <c r="BX124" s="381"/>
      <c r="BY124" s="381"/>
      <c r="BZ124" s="381"/>
      <c r="CA124" s="381"/>
      <c r="CB124" s="381"/>
      <c r="CC124" s="381"/>
      <c r="CD124" s="381"/>
      <c r="CE124" s="381"/>
      <c r="CF124" s="381"/>
      <c r="CG124" s="381"/>
      <c r="CH124" s="381"/>
      <c r="CI124" s="381"/>
      <c r="CJ124" s="381"/>
      <c r="CK124" s="381"/>
      <c r="CL124" s="381"/>
      <c r="CM124" s="381"/>
      <c r="CN124" s="381"/>
      <c r="CO124" s="381"/>
      <c r="CP124" s="381"/>
      <c r="CQ124" s="381"/>
      <c r="CR124" s="381"/>
      <c r="CS124" s="381"/>
      <c r="CT124" s="381"/>
      <c r="CU124" s="381"/>
      <c r="CV124" s="381"/>
      <c r="CW124" s="381"/>
      <c r="CX124" s="381"/>
      <c r="CY124" s="381"/>
      <c r="CZ124" s="381"/>
      <c r="DA124" s="381"/>
      <c r="DB124" s="381"/>
      <c r="DC124" s="381"/>
      <c r="DD124" s="381"/>
      <c r="DE124" s="381"/>
      <c r="DF124" s="381"/>
      <c r="DG124" s="381"/>
      <c r="DH124" s="381"/>
      <c r="DI124" s="381"/>
      <c r="DJ124" s="381"/>
      <c r="DK124" s="381"/>
      <c r="DL124" s="381"/>
      <c r="DM124" s="381"/>
      <c r="DN124" s="381"/>
      <c r="DO124" s="381"/>
      <c r="DP124" s="381"/>
      <c r="DQ124" s="381"/>
      <c r="DR124" s="381"/>
      <c r="DS124" s="381"/>
      <c r="DT124" s="381"/>
      <c r="DU124" s="381"/>
      <c r="DV124" s="381"/>
      <c r="DW124" s="381"/>
      <c r="DX124" s="381"/>
      <c r="DY124" s="381"/>
      <c r="DZ124" s="381"/>
      <c r="EA124" s="381"/>
      <c r="EB124" s="381"/>
      <c r="EC124" s="381"/>
      <c r="ED124" s="381"/>
      <c r="EE124" s="381"/>
      <c r="EF124" s="381"/>
      <c r="EG124" s="381"/>
      <c r="EH124" s="381"/>
      <c r="EI124" s="381"/>
      <c r="EJ124" s="381"/>
      <c r="EK124" s="381"/>
      <c r="EL124" s="381"/>
      <c r="EM124" s="381"/>
    </row>
    <row r="125" spans="1:143" s="382" customFormat="1" ht="49.5" customHeight="1" x14ac:dyDescent="0.25">
      <c r="A125" s="375">
        <v>44235</v>
      </c>
      <c r="B125" s="376">
        <v>58182</v>
      </c>
      <c r="C125" s="377" t="s">
        <v>831</v>
      </c>
      <c r="D125" s="378"/>
      <c r="E125" s="380">
        <v>237893.6</v>
      </c>
      <c r="F125" s="289">
        <f t="shared" si="1"/>
        <v>115556487.84999996</v>
      </c>
      <c r="G125" s="381"/>
      <c r="H125" s="381"/>
      <c r="I125" s="381"/>
      <c r="J125" s="381"/>
      <c r="K125" s="381"/>
      <c r="L125" s="381"/>
      <c r="M125" s="381"/>
      <c r="N125" s="381"/>
      <c r="O125" s="381"/>
      <c r="P125" s="381"/>
      <c r="Q125" s="381"/>
      <c r="R125" s="381"/>
      <c r="S125" s="381"/>
      <c r="T125" s="381"/>
      <c r="U125" s="381"/>
      <c r="V125" s="381"/>
      <c r="W125" s="381"/>
      <c r="X125" s="381"/>
      <c r="Y125" s="381"/>
      <c r="Z125" s="381"/>
      <c r="AA125" s="381"/>
      <c r="AB125" s="381"/>
      <c r="AC125" s="381"/>
      <c r="AD125" s="381"/>
      <c r="AE125" s="381"/>
      <c r="AF125" s="381"/>
      <c r="AG125" s="381"/>
      <c r="AH125" s="381"/>
      <c r="AI125" s="381"/>
      <c r="AJ125" s="381"/>
      <c r="AK125" s="381"/>
      <c r="AL125" s="381"/>
      <c r="AM125" s="381"/>
      <c r="AN125" s="381"/>
      <c r="AO125" s="381"/>
      <c r="AP125" s="381"/>
      <c r="AQ125" s="381"/>
      <c r="AR125" s="381"/>
      <c r="AS125" s="381"/>
      <c r="AT125" s="381"/>
      <c r="AU125" s="381"/>
      <c r="AV125" s="381"/>
      <c r="AW125" s="381"/>
      <c r="AX125" s="381"/>
      <c r="AY125" s="381"/>
      <c r="AZ125" s="381"/>
      <c r="BA125" s="381"/>
      <c r="BB125" s="381"/>
      <c r="BC125" s="381"/>
      <c r="BD125" s="381"/>
      <c r="BE125" s="381"/>
      <c r="BF125" s="381"/>
      <c r="BG125" s="381"/>
      <c r="BH125" s="381"/>
      <c r="BI125" s="381"/>
      <c r="BJ125" s="381"/>
      <c r="BK125" s="381"/>
      <c r="BL125" s="381"/>
      <c r="BM125" s="381"/>
      <c r="BN125" s="381"/>
      <c r="BO125" s="381"/>
      <c r="BP125" s="381"/>
      <c r="BQ125" s="381"/>
      <c r="BR125" s="381"/>
      <c r="BS125" s="381"/>
      <c r="BT125" s="381"/>
      <c r="BU125" s="381"/>
      <c r="BV125" s="381"/>
      <c r="BW125" s="381"/>
      <c r="BX125" s="381"/>
      <c r="BY125" s="381"/>
      <c r="BZ125" s="381"/>
      <c r="CA125" s="381"/>
      <c r="CB125" s="381"/>
      <c r="CC125" s="381"/>
      <c r="CD125" s="381"/>
      <c r="CE125" s="381"/>
      <c r="CF125" s="381"/>
      <c r="CG125" s="381"/>
      <c r="CH125" s="381"/>
      <c r="CI125" s="381"/>
      <c r="CJ125" s="381"/>
      <c r="CK125" s="381"/>
      <c r="CL125" s="381"/>
      <c r="CM125" s="381"/>
      <c r="CN125" s="381"/>
      <c r="CO125" s="381"/>
      <c r="CP125" s="381"/>
      <c r="CQ125" s="381"/>
      <c r="CR125" s="381"/>
      <c r="CS125" s="381"/>
      <c r="CT125" s="381"/>
      <c r="CU125" s="381"/>
      <c r="CV125" s="381"/>
      <c r="CW125" s="381"/>
      <c r="CX125" s="381"/>
      <c r="CY125" s="381"/>
      <c r="CZ125" s="381"/>
      <c r="DA125" s="381"/>
      <c r="DB125" s="381"/>
      <c r="DC125" s="381"/>
      <c r="DD125" s="381"/>
      <c r="DE125" s="381"/>
      <c r="DF125" s="381"/>
      <c r="DG125" s="381"/>
      <c r="DH125" s="381"/>
      <c r="DI125" s="381"/>
      <c r="DJ125" s="381"/>
      <c r="DK125" s="381"/>
      <c r="DL125" s="381"/>
      <c r="DM125" s="381"/>
      <c r="DN125" s="381"/>
      <c r="DO125" s="381"/>
      <c r="DP125" s="381"/>
      <c r="DQ125" s="381"/>
      <c r="DR125" s="381"/>
      <c r="DS125" s="381"/>
      <c r="DT125" s="381"/>
      <c r="DU125" s="381"/>
      <c r="DV125" s="381"/>
      <c r="DW125" s="381"/>
      <c r="DX125" s="381"/>
      <c r="DY125" s="381"/>
      <c r="DZ125" s="381"/>
      <c r="EA125" s="381"/>
      <c r="EB125" s="381"/>
      <c r="EC125" s="381"/>
      <c r="ED125" s="381"/>
      <c r="EE125" s="381"/>
      <c r="EF125" s="381"/>
      <c r="EG125" s="381"/>
      <c r="EH125" s="381"/>
      <c r="EI125" s="381"/>
      <c r="EJ125" s="381"/>
      <c r="EK125" s="381"/>
      <c r="EL125" s="381"/>
      <c r="EM125" s="381"/>
    </row>
    <row r="126" spans="1:143" s="382" customFormat="1" ht="43.5" customHeight="1" x14ac:dyDescent="0.25">
      <c r="A126" s="375">
        <v>44235</v>
      </c>
      <c r="B126" s="376">
        <v>58183</v>
      </c>
      <c r="C126" s="377" t="s">
        <v>832</v>
      </c>
      <c r="D126" s="378"/>
      <c r="E126" s="380">
        <v>126825</v>
      </c>
      <c r="F126" s="289">
        <f t="shared" si="1"/>
        <v>115429662.84999996</v>
      </c>
      <c r="G126" s="381"/>
      <c r="H126" s="381"/>
      <c r="I126" s="381"/>
      <c r="J126" s="381"/>
      <c r="K126" s="381"/>
      <c r="L126" s="381"/>
      <c r="M126" s="381"/>
      <c r="N126" s="381"/>
      <c r="O126" s="381"/>
      <c r="P126" s="381"/>
      <c r="Q126" s="381"/>
      <c r="R126" s="381"/>
      <c r="S126" s="381"/>
      <c r="T126" s="381"/>
      <c r="U126" s="381"/>
      <c r="V126" s="381"/>
      <c r="W126" s="381"/>
      <c r="X126" s="381"/>
      <c r="Y126" s="381"/>
      <c r="Z126" s="381"/>
      <c r="AA126" s="381"/>
      <c r="AB126" s="381"/>
      <c r="AC126" s="381"/>
      <c r="AD126" s="381"/>
      <c r="AE126" s="381"/>
      <c r="AF126" s="381"/>
      <c r="AG126" s="381"/>
      <c r="AH126" s="381"/>
      <c r="AI126" s="381"/>
      <c r="AJ126" s="381"/>
      <c r="AK126" s="381"/>
      <c r="AL126" s="381"/>
      <c r="AM126" s="381"/>
      <c r="AN126" s="381"/>
      <c r="AO126" s="381"/>
      <c r="AP126" s="381"/>
      <c r="AQ126" s="381"/>
      <c r="AR126" s="381"/>
      <c r="AS126" s="381"/>
      <c r="AT126" s="381"/>
      <c r="AU126" s="381"/>
      <c r="AV126" s="381"/>
      <c r="AW126" s="381"/>
      <c r="AX126" s="381"/>
      <c r="AY126" s="381"/>
      <c r="AZ126" s="381"/>
      <c r="BA126" s="381"/>
      <c r="BB126" s="381"/>
      <c r="BC126" s="381"/>
      <c r="BD126" s="381"/>
      <c r="BE126" s="381"/>
      <c r="BF126" s="381"/>
      <c r="BG126" s="381"/>
      <c r="BH126" s="381"/>
      <c r="BI126" s="381"/>
      <c r="BJ126" s="381"/>
      <c r="BK126" s="381"/>
      <c r="BL126" s="381"/>
      <c r="BM126" s="381"/>
      <c r="BN126" s="381"/>
      <c r="BO126" s="381"/>
      <c r="BP126" s="381"/>
      <c r="BQ126" s="381"/>
      <c r="BR126" s="381"/>
      <c r="BS126" s="381"/>
      <c r="BT126" s="381"/>
      <c r="BU126" s="381"/>
      <c r="BV126" s="381"/>
      <c r="BW126" s="381"/>
      <c r="BX126" s="381"/>
      <c r="BY126" s="381"/>
      <c r="BZ126" s="381"/>
      <c r="CA126" s="381"/>
      <c r="CB126" s="381"/>
      <c r="CC126" s="381"/>
      <c r="CD126" s="381"/>
      <c r="CE126" s="381"/>
      <c r="CF126" s="381"/>
      <c r="CG126" s="381"/>
      <c r="CH126" s="381"/>
      <c r="CI126" s="381"/>
      <c r="CJ126" s="381"/>
      <c r="CK126" s="381"/>
      <c r="CL126" s="381"/>
      <c r="CM126" s="381"/>
      <c r="CN126" s="381"/>
      <c r="CO126" s="381"/>
      <c r="CP126" s="381"/>
      <c r="CQ126" s="381"/>
      <c r="CR126" s="381"/>
      <c r="CS126" s="381"/>
      <c r="CT126" s="381"/>
      <c r="CU126" s="381"/>
      <c r="CV126" s="381"/>
      <c r="CW126" s="381"/>
      <c r="CX126" s="381"/>
      <c r="CY126" s="381"/>
      <c r="CZ126" s="381"/>
      <c r="DA126" s="381"/>
      <c r="DB126" s="381"/>
      <c r="DC126" s="381"/>
      <c r="DD126" s="381"/>
      <c r="DE126" s="381"/>
      <c r="DF126" s="381"/>
      <c r="DG126" s="381"/>
      <c r="DH126" s="381"/>
      <c r="DI126" s="381"/>
      <c r="DJ126" s="381"/>
      <c r="DK126" s="381"/>
      <c r="DL126" s="381"/>
      <c r="DM126" s="381"/>
      <c r="DN126" s="381"/>
      <c r="DO126" s="381"/>
      <c r="DP126" s="381"/>
      <c r="DQ126" s="381"/>
      <c r="DR126" s="381"/>
      <c r="DS126" s="381"/>
      <c r="DT126" s="381"/>
      <c r="DU126" s="381"/>
      <c r="DV126" s="381"/>
      <c r="DW126" s="381"/>
      <c r="DX126" s="381"/>
      <c r="DY126" s="381"/>
      <c r="DZ126" s="381"/>
      <c r="EA126" s="381"/>
      <c r="EB126" s="381"/>
      <c r="EC126" s="381"/>
      <c r="ED126" s="381"/>
      <c r="EE126" s="381"/>
      <c r="EF126" s="381"/>
      <c r="EG126" s="381"/>
      <c r="EH126" s="381"/>
      <c r="EI126" s="381"/>
      <c r="EJ126" s="381"/>
      <c r="EK126" s="381"/>
      <c r="EL126" s="381"/>
      <c r="EM126" s="381"/>
    </row>
    <row r="127" spans="1:143" s="382" customFormat="1" ht="36.75" customHeight="1" x14ac:dyDescent="0.25">
      <c r="A127" s="375">
        <v>44235</v>
      </c>
      <c r="B127" s="376">
        <v>58184</v>
      </c>
      <c r="C127" s="377" t="s">
        <v>727</v>
      </c>
      <c r="D127" s="378"/>
      <c r="E127" s="380">
        <v>222193.47</v>
      </c>
      <c r="F127" s="289">
        <f t="shared" si="1"/>
        <v>115207469.37999997</v>
      </c>
      <c r="G127" s="381"/>
      <c r="H127" s="381"/>
      <c r="I127" s="381"/>
      <c r="J127" s="381"/>
      <c r="K127" s="381"/>
      <c r="L127" s="381"/>
      <c r="M127" s="381"/>
      <c r="N127" s="381"/>
      <c r="O127" s="381"/>
      <c r="P127" s="381"/>
      <c r="Q127" s="381"/>
      <c r="R127" s="381"/>
      <c r="S127" s="381"/>
      <c r="T127" s="381"/>
      <c r="U127" s="381"/>
      <c r="V127" s="381"/>
      <c r="W127" s="381"/>
      <c r="X127" s="381"/>
      <c r="Y127" s="381"/>
      <c r="Z127" s="381"/>
      <c r="AA127" s="381"/>
      <c r="AB127" s="381"/>
      <c r="AC127" s="381"/>
      <c r="AD127" s="381"/>
      <c r="AE127" s="381"/>
      <c r="AF127" s="381"/>
      <c r="AG127" s="381"/>
      <c r="AH127" s="381"/>
      <c r="AI127" s="381"/>
      <c r="AJ127" s="381"/>
      <c r="AK127" s="381"/>
      <c r="AL127" s="381"/>
      <c r="AM127" s="381"/>
      <c r="AN127" s="381"/>
      <c r="AO127" s="381"/>
      <c r="AP127" s="381"/>
      <c r="AQ127" s="381"/>
      <c r="AR127" s="381"/>
      <c r="AS127" s="381"/>
      <c r="AT127" s="381"/>
      <c r="AU127" s="381"/>
      <c r="AV127" s="381"/>
      <c r="AW127" s="381"/>
      <c r="AX127" s="381"/>
      <c r="AY127" s="381"/>
      <c r="AZ127" s="381"/>
      <c r="BA127" s="381"/>
      <c r="BB127" s="381"/>
      <c r="BC127" s="381"/>
      <c r="BD127" s="381"/>
      <c r="BE127" s="381"/>
      <c r="BF127" s="381"/>
      <c r="BG127" s="381"/>
      <c r="BH127" s="381"/>
      <c r="BI127" s="381"/>
      <c r="BJ127" s="381"/>
      <c r="BK127" s="381"/>
      <c r="BL127" s="381"/>
      <c r="BM127" s="381"/>
      <c r="BN127" s="381"/>
      <c r="BO127" s="381"/>
      <c r="BP127" s="381"/>
      <c r="BQ127" s="381"/>
      <c r="BR127" s="381"/>
      <c r="BS127" s="381"/>
      <c r="BT127" s="381"/>
      <c r="BU127" s="381"/>
      <c r="BV127" s="381"/>
      <c r="BW127" s="381"/>
      <c r="BX127" s="381"/>
      <c r="BY127" s="381"/>
      <c r="BZ127" s="381"/>
      <c r="CA127" s="381"/>
      <c r="CB127" s="381"/>
      <c r="CC127" s="381"/>
      <c r="CD127" s="381"/>
      <c r="CE127" s="381"/>
      <c r="CF127" s="381"/>
      <c r="CG127" s="381"/>
      <c r="CH127" s="381"/>
      <c r="CI127" s="381"/>
      <c r="CJ127" s="381"/>
      <c r="CK127" s="381"/>
      <c r="CL127" s="381"/>
      <c r="CM127" s="381"/>
      <c r="CN127" s="381"/>
      <c r="CO127" s="381"/>
      <c r="CP127" s="381"/>
      <c r="CQ127" s="381"/>
      <c r="CR127" s="381"/>
      <c r="CS127" s="381"/>
      <c r="CT127" s="381"/>
      <c r="CU127" s="381"/>
      <c r="CV127" s="381"/>
      <c r="CW127" s="381"/>
      <c r="CX127" s="381"/>
      <c r="CY127" s="381"/>
      <c r="CZ127" s="381"/>
      <c r="DA127" s="381"/>
      <c r="DB127" s="381"/>
      <c r="DC127" s="381"/>
      <c r="DD127" s="381"/>
      <c r="DE127" s="381"/>
      <c r="DF127" s="381"/>
      <c r="DG127" s="381"/>
      <c r="DH127" s="381"/>
      <c r="DI127" s="381"/>
      <c r="DJ127" s="381"/>
      <c r="DK127" s="381"/>
      <c r="DL127" s="381"/>
      <c r="DM127" s="381"/>
      <c r="DN127" s="381"/>
      <c r="DO127" s="381"/>
      <c r="DP127" s="381"/>
      <c r="DQ127" s="381"/>
      <c r="DR127" s="381"/>
      <c r="DS127" s="381"/>
      <c r="DT127" s="381"/>
      <c r="DU127" s="381"/>
      <c r="DV127" s="381"/>
      <c r="DW127" s="381"/>
      <c r="DX127" s="381"/>
      <c r="DY127" s="381"/>
      <c r="DZ127" s="381"/>
      <c r="EA127" s="381"/>
      <c r="EB127" s="381"/>
      <c r="EC127" s="381"/>
      <c r="ED127" s="381"/>
      <c r="EE127" s="381"/>
      <c r="EF127" s="381"/>
      <c r="EG127" s="381"/>
      <c r="EH127" s="381"/>
      <c r="EI127" s="381"/>
      <c r="EJ127" s="381"/>
      <c r="EK127" s="381"/>
      <c r="EL127" s="381"/>
      <c r="EM127" s="381"/>
    </row>
    <row r="128" spans="1:143" s="382" customFormat="1" ht="48" customHeight="1" x14ac:dyDescent="0.25">
      <c r="A128" s="375">
        <v>44235</v>
      </c>
      <c r="B128" s="376">
        <v>58185</v>
      </c>
      <c r="C128" s="377" t="s">
        <v>833</v>
      </c>
      <c r="D128" s="378"/>
      <c r="E128" s="380">
        <v>411150.56</v>
      </c>
      <c r="F128" s="289">
        <f t="shared" si="1"/>
        <v>114796318.81999996</v>
      </c>
      <c r="G128" s="381"/>
      <c r="H128" s="381"/>
      <c r="I128" s="381"/>
      <c r="J128" s="381"/>
      <c r="K128" s="381"/>
      <c r="L128" s="381"/>
      <c r="M128" s="381"/>
      <c r="N128" s="381"/>
      <c r="O128" s="381"/>
      <c r="P128" s="381"/>
      <c r="Q128" s="381"/>
      <c r="R128" s="381"/>
      <c r="S128" s="381"/>
      <c r="T128" s="381"/>
      <c r="U128" s="381"/>
      <c r="V128" s="381"/>
      <c r="W128" s="381"/>
      <c r="X128" s="381"/>
      <c r="Y128" s="381"/>
      <c r="Z128" s="381"/>
      <c r="AA128" s="381"/>
      <c r="AB128" s="381"/>
      <c r="AC128" s="381"/>
      <c r="AD128" s="381"/>
      <c r="AE128" s="381"/>
      <c r="AF128" s="381"/>
      <c r="AG128" s="381"/>
      <c r="AH128" s="381"/>
      <c r="AI128" s="381"/>
      <c r="AJ128" s="381"/>
      <c r="AK128" s="381"/>
      <c r="AL128" s="381"/>
      <c r="AM128" s="381"/>
      <c r="AN128" s="381"/>
      <c r="AO128" s="381"/>
      <c r="AP128" s="381"/>
      <c r="AQ128" s="381"/>
      <c r="AR128" s="381"/>
      <c r="AS128" s="381"/>
      <c r="AT128" s="381"/>
      <c r="AU128" s="381"/>
      <c r="AV128" s="381"/>
      <c r="AW128" s="381"/>
      <c r="AX128" s="381"/>
      <c r="AY128" s="381"/>
      <c r="AZ128" s="381"/>
      <c r="BA128" s="381"/>
      <c r="BB128" s="381"/>
      <c r="BC128" s="381"/>
      <c r="BD128" s="381"/>
      <c r="BE128" s="381"/>
      <c r="BF128" s="381"/>
      <c r="BG128" s="381"/>
      <c r="BH128" s="381"/>
      <c r="BI128" s="381"/>
      <c r="BJ128" s="381"/>
      <c r="BK128" s="381"/>
      <c r="BL128" s="381"/>
      <c r="BM128" s="381"/>
      <c r="BN128" s="381"/>
      <c r="BO128" s="381"/>
      <c r="BP128" s="381"/>
      <c r="BQ128" s="381"/>
      <c r="BR128" s="381"/>
      <c r="BS128" s="381"/>
      <c r="BT128" s="381"/>
      <c r="BU128" s="381"/>
      <c r="BV128" s="381"/>
      <c r="BW128" s="381"/>
      <c r="BX128" s="381"/>
      <c r="BY128" s="381"/>
      <c r="BZ128" s="381"/>
      <c r="CA128" s="381"/>
      <c r="CB128" s="381"/>
      <c r="CC128" s="381"/>
      <c r="CD128" s="381"/>
      <c r="CE128" s="381"/>
      <c r="CF128" s="381"/>
      <c r="CG128" s="381"/>
      <c r="CH128" s="381"/>
      <c r="CI128" s="381"/>
      <c r="CJ128" s="381"/>
      <c r="CK128" s="381"/>
      <c r="CL128" s="381"/>
      <c r="CM128" s="381"/>
      <c r="CN128" s="381"/>
      <c r="CO128" s="381"/>
      <c r="CP128" s="381"/>
      <c r="CQ128" s="381"/>
      <c r="CR128" s="381"/>
      <c r="CS128" s="381"/>
      <c r="CT128" s="381"/>
      <c r="CU128" s="381"/>
      <c r="CV128" s="381"/>
      <c r="CW128" s="381"/>
      <c r="CX128" s="381"/>
      <c r="CY128" s="381"/>
      <c r="CZ128" s="381"/>
      <c r="DA128" s="381"/>
      <c r="DB128" s="381"/>
      <c r="DC128" s="381"/>
      <c r="DD128" s="381"/>
      <c r="DE128" s="381"/>
      <c r="DF128" s="381"/>
      <c r="DG128" s="381"/>
      <c r="DH128" s="381"/>
      <c r="DI128" s="381"/>
      <c r="DJ128" s="381"/>
      <c r="DK128" s="381"/>
      <c r="DL128" s="381"/>
      <c r="DM128" s="381"/>
      <c r="DN128" s="381"/>
      <c r="DO128" s="381"/>
      <c r="DP128" s="381"/>
      <c r="DQ128" s="381"/>
      <c r="DR128" s="381"/>
      <c r="DS128" s="381"/>
      <c r="DT128" s="381"/>
      <c r="DU128" s="381"/>
      <c r="DV128" s="381"/>
      <c r="DW128" s="381"/>
      <c r="DX128" s="381"/>
      <c r="DY128" s="381"/>
      <c r="DZ128" s="381"/>
      <c r="EA128" s="381"/>
      <c r="EB128" s="381"/>
      <c r="EC128" s="381"/>
      <c r="ED128" s="381"/>
      <c r="EE128" s="381"/>
      <c r="EF128" s="381"/>
      <c r="EG128" s="381"/>
      <c r="EH128" s="381"/>
      <c r="EI128" s="381"/>
      <c r="EJ128" s="381"/>
      <c r="EK128" s="381"/>
      <c r="EL128" s="381"/>
      <c r="EM128" s="381"/>
    </row>
    <row r="129" spans="1:143" s="382" customFormat="1" ht="42" customHeight="1" x14ac:dyDescent="0.25">
      <c r="A129" s="375">
        <v>44235</v>
      </c>
      <c r="B129" s="376">
        <v>58186</v>
      </c>
      <c r="C129" s="377" t="s">
        <v>834</v>
      </c>
      <c r="D129" s="378"/>
      <c r="E129" s="380">
        <v>521119.96</v>
      </c>
      <c r="F129" s="289">
        <f t="shared" si="1"/>
        <v>114275198.85999997</v>
      </c>
      <c r="G129" s="381"/>
      <c r="H129" s="381"/>
      <c r="I129" s="381"/>
      <c r="J129" s="381"/>
      <c r="K129" s="381"/>
      <c r="L129" s="381"/>
      <c r="M129" s="381"/>
      <c r="N129" s="381"/>
      <c r="O129" s="381"/>
      <c r="P129" s="381"/>
      <c r="Q129" s="381"/>
      <c r="R129" s="381"/>
      <c r="S129" s="381"/>
      <c r="T129" s="381"/>
      <c r="U129" s="381"/>
      <c r="V129" s="381"/>
      <c r="W129" s="381"/>
      <c r="X129" s="381"/>
      <c r="Y129" s="381"/>
      <c r="Z129" s="381"/>
      <c r="AA129" s="381"/>
      <c r="AB129" s="381"/>
      <c r="AC129" s="381"/>
      <c r="AD129" s="381"/>
      <c r="AE129" s="381"/>
      <c r="AF129" s="381"/>
      <c r="AG129" s="381"/>
      <c r="AH129" s="381"/>
      <c r="AI129" s="381"/>
      <c r="AJ129" s="381"/>
      <c r="AK129" s="381"/>
      <c r="AL129" s="381"/>
      <c r="AM129" s="381"/>
      <c r="AN129" s="381"/>
      <c r="AO129" s="381"/>
      <c r="AP129" s="381"/>
      <c r="AQ129" s="381"/>
      <c r="AR129" s="381"/>
      <c r="AS129" s="381"/>
      <c r="AT129" s="381"/>
      <c r="AU129" s="381"/>
      <c r="AV129" s="381"/>
      <c r="AW129" s="381"/>
      <c r="AX129" s="381"/>
      <c r="AY129" s="381"/>
      <c r="AZ129" s="381"/>
      <c r="BA129" s="381"/>
      <c r="BB129" s="381"/>
      <c r="BC129" s="381"/>
      <c r="BD129" s="381"/>
      <c r="BE129" s="381"/>
      <c r="BF129" s="381"/>
      <c r="BG129" s="381"/>
      <c r="BH129" s="381"/>
      <c r="BI129" s="381"/>
      <c r="BJ129" s="381"/>
      <c r="BK129" s="381"/>
      <c r="BL129" s="381"/>
      <c r="BM129" s="381"/>
      <c r="BN129" s="381"/>
      <c r="BO129" s="381"/>
      <c r="BP129" s="381"/>
      <c r="BQ129" s="381"/>
      <c r="BR129" s="381"/>
      <c r="BS129" s="381"/>
      <c r="BT129" s="381"/>
      <c r="BU129" s="381"/>
      <c r="BV129" s="381"/>
      <c r="BW129" s="381"/>
      <c r="BX129" s="381"/>
      <c r="BY129" s="381"/>
      <c r="BZ129" s="381"/>
      <c r="CA129" s="381"/>
      <c r="CB129" s="381"/>
      <c r="CC129" s="381"/>
      <c r="CD129" s="381"/>
      <c r="CE129" s="381"/>
      <c r="CF129" s="381"/>
      <c r="CG129" s="381"/>
      <c r="CH129" s="381"/>
      <c r="CI129" s="381"/>
      <c r="CJ129" s="381"/>
      <c r="CK129" s="381"/>
      <c r="CL129" s="381"/>
      <c r="CM129" s="381"/>
      <c r="CN129" s="381"/>
      <c r="CO129" s="381"/>
      <c r="CP129" s="381"/>
      <c r="CQ129" s="381"/>
      <c r="CR129" s="381"/>
      <c r="CS129" s="381"/>
      <c r="CT129" s="381"/>
      <c r="CU129" s="381"/>
      <c r="CV129" s="381"/>
      <c r="CW129" s="381"/>
      <c r="CX129" s="381"/>
      <c r="CY129" s="381"/>
      <c r="CZ129" s="381"/>
      <c r="DA129" s="381"/>
      <c r="DB129" s="381"/>
      <c r="DC129" s="381"/>
      <c r="DD129" s="381"/>
      <c r="DE129" s="381"/>
      <c r="DF129" s="381"/>
      <c r="DG129" s="381"/>
      <c r="DH129" s="381"/>
      <c r="DI129" s="381"/>
      <c r="DJ129" s="381"/>
      <c r="DK129" s="381"/>
      <c r="DL129" s="381"/>
      <c r="DM129" s="381"/>
      <c r="DN129" s="381"/>
      <c r="DO129" s="381"/>
      <c r="DP129" s="381"/>
      <c r="DQ129" s="381"/>
      <c r="DR129" s="381"/>
      <c r="DS129" s="381"/>
      <c r="DT129" s="381"/>
      <c r="DU129" s="381"/>
      <c r="DV129" s="381"/>
      <c r="DW129" s="381"/>
      <c r="DX129" s="381"/>
      <c r="DY129" s="381"/>
      <c r="DZ129" s="381"/>
      <c r="EA129" s="381"/>
      <c r="EB129" s="381"/>
      <c r="EC129" s="381"/>
      <c r="ED129" s="381"/>
      <c r="EE129" s="381"/>
      <c r="EF129" s="381"/>
      <c r="EG129" s="381"/>
      <c r="EH129" s="381"/>
      <c r="EI129" s="381"/>
      <c r="EJ129" s="381"/>
      <c r="EK129" s="381"/>
      <c r="EL129" s="381"/>
      <c r="EM129" s="381"/>
    </row>
    <row r="130" spans="1:143" s="382" customFormat="1" ht="41.25" customHeight="1" x14ac:dyDescent="0.25">
      <c r="A130" s="375">
        <v>44235</v>
      </c>
      <c r="B130" s="376">
        <v>58187</v>
      </c>
      <c r="C130" s="377" t="s">
        <v>835</v>
      </c>
      <c r="D130" s="378"/>
      <c r="E130" s="380">
        <v>160352.73000000001</v>
      </c>
      <c r="F130" s="289">
        <f t="shared" si="1"/>
        <v>114114846.12999997</v>
      </c>
      <c r="G130" s="381"/>
      <c r="H130" s="381"/>
      <c r="I130" s="381"/>
      <c r="J130" s="381"/>
      <c r="K130" s="381"/>
      <c r="L130" s="381"/>
      <c r="M130" s="381"/>
      <c r="N130" s="381"/>
      <c r="O130" s="381"/>
      <c r="P130" s="381"/>
      <c r="Q130" s="381"/>
      <c r="R130" s="381"/>
      <c r="S130" s="381"/>
      <c r="T130" s="381"/>
      <c r="U130" s="381"/>
      <c r="V130" s="381"/>
      <c r="W130" s="381"/>
      <c r="X130" s="381"/>
      <c r="Y130" s="381"/>
      <c r="Z130" s="381"/>
      <c r="AA130" s="381"/>
      <c r="AB130" s="381"/>
      <c r="AC130" s="381"/>
      <c r="AD130" s="381"/>
      <c r="AE130" s="381"/>
      <c r="AF130" s="381"/>
      <c r="AG130" s="381"/>
      <c r="AH130" s="381"/>
      <c r="AI130" s="381"/>
      <c r="AJ130" s="381"/>
      <c r="AK130" s="381"/>
      <c r="AL130" s="381"/>
      <c r="AM130" s="381"/>
      <c r="AN130" s="381"/>
      <c r="AO130" s="381"/>
      <c r="AP130" s="381"/>
      <c r="AQ130" s="381"/>
      <c r="AR130" s="381"/>
      <c r="AS130" s="381"/>
      <c r="AT130" s="381"/>
      <c r="AU130" s="381"/>
      <c r="AV130" s="381"/>
      <c r="AW130" s="381"/>
      <c r="AX130" s="381"/>
      <c r="AY130" s="381"/>
      <c r="AZ130" s="381"/>
      <c r="BA130" s="381"/>
      <c r="BB130" s="381"/>
      <c r="BC130" s="381"/>
      <c r="BD130" s="381"/>
      <c r="BE130" s="381"/>
      <c r="BF130" s="381"/>
      <c r="BG130" s="381"/>
      <c r="BH130" s="381"/>
      <c r="BI130" s="381"/>
      <c r="BJ130" s="381"/>
      <c r="BK130" s="381"/>
      <c r="BL130" s="381"/>
      <c r="BM130" s="381"/>
      <c r="BN130" s="381"/>
      <c r="BO130" s="381"/>
      <c r="BP130" s="381"/>
      <c r="BQ130" s="381"/>
      <c r="BR130" s="381"/>
      <c r="BS130" s="381"/>
      <c r="BT130" s="381"/>
      <c r="BU130" s="381"/>
      <c r="BV130" s="381"/>
      <c r="BW130" s="381"/>
      <c r="BX130" s="381"/>
      <c r="BY130" s="381"/>
      <c r="BZ130" s="381"/>
      <c r="CA130" s="381"/>
      <c r="CB130" s="381"/>
      <c r="CC130" s="381"/>
      <c r="CD130" s="381"/>
      <c r="CE130" s="381"/>
      <c r="CF130" s="381"/>
      <c r="CG130" s="381"/>
      <c r="CH130" s="381"/>
      <c r="CI130" s="381"/>
      <c r="CJ130" s="381"/>
      <c r="CK130" s="381"/>
      <c r="CL130" s="381"/>
      <c r="CM130" s="381"/>
      <c r="CN130" s="381"/>
      <c r="CO130" s="381"/>
      <c r="CP130" s="381"/>
      <c r="CQ130" s="381"/>
      <c r="CR130" s="381"/>
      <c r="CS130" s="381"/>
      <c r="CT130" s="381"/>
      <c r="CU130" s="381"/>
      <c r="CV130" s="381"/>
      <c r="CW130" s="381"/>
      <c r="CX130" s="381"/>
      <c r="CY130" s="381"/>
      <c r="CZ130" s="381"/>
      <c r="DA130" s="381"/>
      <c r="DB130" s="381"/>
      <c r="DC130" s="381"/>
      <c r="DD130" s="381"/>
      <c r="DE130" s="381"/>
      <c r="DF130" s="381"/>
      <c r="DG130" s="381"/>
      <c r="DH130" s="381"/>
      <c r="DI130" s="381"/>
      <c r="DJ130" s="381"/>
      <c r="DK130" s="381"/>
      <c r="DL130" s="381"/>
      <c r="DM130" s="381"/>
      <c r="DN130" s="381"/>
      <c r="DO130" s="381"/>
      <c r="DP130" s="381"/>
      <c r="DQ130" s="381"/>
      <c r="DR130" s="381"/>
      <c r="DS130" s="381"/>
      <c r="DT130" s="381"/>
      <c r="DU130" s="381"/>
      <c r="DV130" s="381"/>
      <c r="DW130" s="381"/>
      <c r="DX130" s="381"/>
      <c r="DY130" s="381"/>
      <c r="DZ130" s="381"/>
      <c r="EA130" s="381"/>
      <c r="EB130" s="381"/>
      <c r="EC130" s="381"/>
      <c r="ED130" s="381"/>
      <c r="EE130" s="381"/>
      <c r="EF130" s="381"/>
      <c r="EG130" s="381"/>
      <c r="EH130" s="381"/>
      <c r="EI130" s="381"/>
      <c r="EJ130" s="381"/>
      <c r="EK130" s="381"/>
      <c r="EL130" s="381"/>
      <c r="EM130" s="381"/>
    </row>
    <row r="131" spans="1:143" s="382" customFormat="1" ht="36.75" customHeight="1" x14ac:dyDescent="0.25">
      <c r="A131" s="375">
        <v>44235</v>
      </c>
      <c r="B131" s="376">
        <v>58188</v>
      </c>
      <c r="C131" s="377" t="s">
        <v>728</v>
      </c>
      <c r="D131" s="378"/>
      <c r="E131" s="380">
        <v>108304.57</v>
      </c>
      <c r="F131" s="289">
        <f t="shared" si="1"/>
        <v>114006541.55999997</v>
      </c>
      <c r="G131" s="381"/>
      <c r="H131" s="381"/>
      <c r="I131" s="381"/>
      <c r="J131" s="381"/>
      <c r="K131" s="381"/>
      <c r="L131" s="381"/>
      <c r="M131" s="381"/>
      <c r="N131" s="381"/>
      <c r="O131" s="381"/>
      <c r="P131" s="381"/>
      <c r="Q131" s="381"/>
      <c r="R131" s="381"/>
      <c r="S131" s="381"/>
      <c r="T131" s="381"/>
      <c r="U131" s="381"/>
      <c r="V131" s="381"/>
      <c r="W131" s="381"/>
      <c r="X131" s="381"/>
      <c r="Y131" s="381"/>
      <c r="Z131" s="381"/>
      <c r="AA131" s="381"/>
      <c r="AB131" s="381"/>
      <c r="AC131" s="381"/>
      <c r="AD131" s="381"/>
      <c r="AE131" s="381"/>
      <c r="AF131" s="381"/>
      <c r="AG131" s="381"/>
      <c r="AH131" s="381"/>
      <c r="AI131" s="381"/>
      <c r="AJ131" s="381"/>
      <c r="AK131" s="381"/>
      <c r="AL131" s="381"/>
      <c r="AM131" s="381"/>
      <c r="AN131" s="381"/>
      <c r="AO131" s="381"/>
      <c r="AP131" s="381"/>
      <c r="AQ131" s="381"/>
      <c r="AR131" s="381"/>
      <c r="AS131" s="381"/>
      <c r="AT131" s="381"/>
      <c r="AU131" s="381"/>
      <c r="AV131" s="381"/>
      <c r="AW131" s="381"/>
      <c r="AX131" s="381"/>
      <c r="AY131" s="381"/>
      <c r="AZ131" s="381"/>
      <c r="BA131" s="381"/>
      <c r="BB131" s="381"/>
      <c r="BC131" s="381"/>
      <c r="BD131" s="381"/>
      <c r="BE131" s="381"/>
      <c r="BF131" s="381"/>
      <c r="BG131" s="381"/>
      <c r="BH131" s="381"/>
      <c r="BI131" s="381"/>
      <c r="BJ131" s="381"/>
      <c r="BK131" s="381"/>
      <c r="BL131" s="381"/>
      <c r="BM131" s="381"/>
      <c r="BN131" s="381"/>
      <c r="BO131" s="381"/>
      <c r="BP131" s="381"/>
      <c r="BQ131" s="381"/>
      <c r="BR131" s="381"/>
      <c r="BS131" s="381"/>
      <c r="BT131" s="381"/>
      <c r="BU131" s="381"/>
      <c r="BV131" s="381"/>
      <c r="BW131" s="381"/>
      <c r="BX131" s="381"/>
      <c r="BY131" s="381"/>
      <c r="BZ131" s="381"/>
      <c r="CA131" s="381"/>
      <c r="CB131" s="381"/>
      <c r="CC131" s="381"/>
      <c r="CD131" s="381"/>
      <c r="CE131" s="381"/>
      <c r="CF131" s="381"/>
      <c r="CG131" s="381"/>
      <c r="CH131" s="381"/>
      <c r="CI131" s="381"/>
      <c r="CJ131" s="381"/>
      <c r="CK131" s="381"/>
      <c r="CL131" s="381"/>
      <c r="CM131" s="381"/>
      <c r="CN131" s="381"/>
      <c r="CO131" s="381"/>
      <c r="CP131" s="381"/>
      <c r="CQ131" s="381"/>
      <c r="CR131" s="381"/>
      <c r="CS131" s="381"/>
      <c r="CT131" s="381"/>
      <c r="CU131" s="381"/>
      <c r="CV131" s="381"/>
      <c r="CW131" s="381"/>
      <c r="CX131" s="381"/>
      <c r="CY131" s="381"/>
      <c r="CZ131" s="381"/>
      <c r="DA131" s="381"/>
      <c r="DB131" s="381"/>
      <c r="DC131" s="381"/>
      <c r="DD131" s="381"/>
      <c r="DE131" s="381"/>
      <c r="DF131" s="381"/>
      <c r="DG131" s="381"/>
      <c r="DH131" s="381"/>
      <c r="DI131" s="381"/>
      <c r="DJ131" s="381"/>
      <c r="DK131" s="381"/>
      <c r="DL131" s="381"/>
      <c r="DM131" s="381"/>
      <c r="DN131" s="381"/>
      <c r="DO131" s="381"/>
      <c r="DP131" s="381"/>
      <c r="DQ131" s="381"/>
      <c r="DR131" s="381"/>
      <c r="DS131" s="381"/>
      <c r="DT131" s="381"/>
      <c r="DU131" s="381"/>
      <c r="DV131" s="381"/>
      <c r="DW131" s="381"/>
      <c r="DX131" s="381"/>
      <c r="DY131" s="381"/>
      <c r="DZ131" s="381"/>
      <c r="EA131" s="381"/>
      <c r="EB131" s="381"/>
      <c r="EC131" s="381"/>
      <c r="ED131" s="381"/>
      <c r="EE131" s="381"/>
      <c r="EF131" s="381"/>
      <c r="EG131" s="381"/>
      <c r="EH131" s="381"/>
      <c r="EI131" s="381"/>
      <c r="EJ131" s="381"/>
      <c r="EK131" s="381"/>
      <c r="EL131" s="381"/>
      <c r="EM131" s="381"/>
    </row>
    <row r="132" spans="1:143" s="382" customFormat="1" ht="19.5" customHeight="1" x14ac:dyDescent="0.25">
      <c r="A132" s="375">
        <v>44235</v>
      </c>
      <c r="B132" s="376">
        <v>58189</v>
      </c>
      <c r="C132" s="377" t="s">
        <v>41</v>
      </c>
      <c r="D132" s="378"/>
      <c r="E132" s="380">
        <v>0</v>
      </c>
      <c r="F132" s="289">
        <f t="shared" si="1"/>
        <v>114006541.55999997</v>
      </c>
      <c r="G132" s="381"/>
      <c r="H132" s="381"/>
      <c r="I132" s="381"/>
      <c r="J132" s="381"/>
      <c r="K132" s="381"/>
      <c r="L132" s="381"/>
      <c r="M132" s="381"/>
      <c r="N132" s="381"/>
      <c r="O132" s="381"/>
      <c r="P132" s="381"/>
      <c r="Q132" s="381"/>
      <c r="R132" s="381"/>
      <c r="S132" s="381"/>
      <c r="T132" s="381"/>
      <c r="U132" s="381"/>
      <c r="V132" s="381"/>
      <c r="W132" s="381"/>
      <c r="X132" s="381"/>
      <c r="Y132" s="381"/>
      <c r="Z132" s="381"/>
      <c r="AA132" s="381"/>
      <c r="AB132" s="381"/>
      <c r="AC132" s="381"/>
      <c r="AD132" s="381"/>
      <c r="AE132" s="381"/>
      <c r="AF132" s="381"/>
      <c r="AG132" s="381"/>
      <c r="AH132" s="381"/>
      <c r="AI132" s="381"/>
      <c r="AJ132" s="381"/>
      <c r="AK132" s="381"/>
      <c r="AL132" s="381"/>
      <c r="AM132" s="381"/>
      <c r="AN132" s="381"/>
      <c r="AO132" s="381"/>
      <c r="AP132" s="381"/>
      <c r="AQ132" s="381"/>
      <c r="AR132" s="381"/>
      <c r="AS132" s="381"/>
      <c r="AT132" s="381"/>
      <c r="AU132" s="381"/>
      <c r="AV132" s="381"/>
      <c r="AW132" s="381"/>
      <c r="AX132" s="381"/>
      <c r="AY132" s="381"/>
      <c r="AZ132" s="381"/>
      <c r="BA132" s="381"/>
      <c r="BB132" s="381"/>
      <c r="BC132" s="381"/>
      <c r="BD132" s="381"/>
      <c r="BE132" s="381"/>
      <c r="BF132" s="381"/>
      <c r="BG132" s="381"/>
      <c r="BH132" s="381"/>
      <c r="BI132" s="381"/>
      <c r="BJ132" s="381"/>
      <c r="BK132" s="381"/>
      <c r="BL132" s="381"/>
      <c r="BM132" s="381"/>
      <c r="BN132" s="381"/>
      <c r="BO132" s="381"/>
      <c r="BP132" s="381"/>
      <c r="BQ132" s="381"/>
      <c r="BR132" s="381"/>
      <c r="BS132" s="381"/>
      <c r="BT132" s="381"/>
      <c r="BU132" s="381"/>
      <c r="BV132" s="381"/>
      <c r="BW132" s="381"/>
      <c r="BX132" s="381"/>
      <c r="BY132" s="381"/>
      <c r="BZ132" s="381"/>
      <c r="CA132" s="381"/>
      <c r="CB132" s="381"/>
      <c r="CC132" s="381"/>
      <c r="CD132" s="381"/>
      <c r="CE132" s="381"/>
      <c r="CF132" s="381"/>
      <c r="CG132" s="381"/>
      <c r="CH132" s="381"/>
      <c r="CI132" s="381"/>
      <c r="CJ132" s="381"/>
      <c r="CK132" s="381"/>
      <c r="CL132" s="381"/>
      <c r="CM132" s="381"/>
      <c r="CN132" s="381"/>
      <c r="CO132" s="381"/>
      <c r="CP132" s="381"/>
      <c r="CQ132" s="381"/>
      <c r="CR132" s="381"/>
      <c r="CS132" s="381"/>
      <c r="CT132" s="381"/>
      <c r="CU132" s="381"/>
      <c r="CV132" s="381"/>
      <c r="CW132" s="381"/>
      <c r="CX132" s="381"/>
      <c r="CY132" s="381"/>
      <c r="CZ132" s="381"/>
      <c r="DA132" s="381"/>
      <c r="DB132" s="381"/>
      <c r="DC132" s="381"/>
      <c r="DD132" s="381"/>
      <c r="DE132" s="381"/>
      <c r="DF132" s="381"/>
      <c r="DG132" s="381"/>
      <c r="DH132" s="381"/>
      <c r="DI132" s="381"/>
      <c r="DJ132" s="381"/>
      <c r="DK132" s="381"/>
      <c r="DL132" s="381"/>
      <c r="DM132" s="381"/>
      <c r="DN132" s="381"/>
      <c r="DO132" s="381"/>
      <c r="DP132" s="381"/>
      <c r="DQ132" s="381"/>
      <c r="DR132" s="381"/>
      <c r="DS132" s="381"/>
      <c r="DT132" s="381"/>
      <c r="DU132" s="381"/>
      <c r="DV132" s="381"/>
      <c r="DW132" s="381"/>
      <c r="DX132" s="381"/>
      <c r="DY132" s="381"/>
      <c r="DZ132" s="381"/>
      <c r="EA132" s="381"/>
      <c r="EB132" s="381"/>
      <c r="EC132" s="381"/>
      <c r="ED132" s="381"/>
      <c r="EE132" s="381"/>
      <c r="EF132" s="381"/>
      <c r="EG132" s="381"/>
      <c r="EH132" s="381"/>
      <c r="EI132" s="381"/>
      <c r="EJ132" s="381"/>
      <c r="EK132" s="381"/>
      <c r="EL132" s="381"/>
      <c r="EM132" s="381"/>
    </row>
    <row r="133" spans="1:143" s="382" customFormat="1" ht="44.25" customHeight="1" x14ac:dyDescent="0.25">
      <c r="A133" s="375">
        <v>44235</v>
      </c>
      <c r="B133" s="376">
        <v>58190</v>
      </c>
      <c r="C133" s="377" t="s">
        <v>729</v>
      </c>
      <c r="D133" s="378"/>
      <c r="E133" s="380">
        <v>832957.87</v>
      </c>
      <c r="F133" s="289">
        <f t="shared" si="1"/>
        <v>113173583.68999997</v>
      </c>
      <c r="G133" s="381"/>
      <c r="H133" s="381"/>
      <c r="I133" s="381"/>
      <c r="J133" s="381"/>
      <c r="K133" s="381"/>
      <c r="L133" s="381"/>
      <c r="M133" s="381"/>
      <c r="N133" s="381"/>
      <c r="O133" s="381"/>
      <c r="P133" s="381"/>
      <c r="Q133" s="381"/>
      <c r="R133" s="381"/>
      <c r="S133" s="381"/>
      <c r="T133" s="381"/>
      <c r="U133" s="381"/>
      <c r="V133" s="381"/>
      <c r="W133" s="381"/>
      <c r="X133" s="381"/>
      <c r="Y133" s="381"/>
      <c r="Z133" s="381"/>
      <c r="AA133" s="381"/>
      <c r="AB133" s="381"/>
      <c r="AC133" s="381"/>
      <c r="AD133" s="381"/>
      <c r="AE133" s="381"/>
      <c r="AF133" s="381"/>
      <c r="AG133" s="381"/>
      <c r="AH133" s="381"/>
      <c r="AI133" s="381"/>
      <c r="AJ133" s="381"/>
      <c r="AK133" s="381"/>
      <c r="AL133" s="381"/>
      <c r="AM133" s="381"/>
      <c r="AN133" s="381"/>
      <c r="AO133" s="381"/>
      <c r="AP133" s="381"/>
      <c r="AQ133" s="381"/>
      <c r="AR133" s="381"/>
      <c r="AS133" s="381"/>
      <c r="AT133" s="381"/>
      <c r="AU133" s="381"/>
      <c r="AV133" s="381"/>
      <c r="AW133" s="381"/>
      <c r="AX133" s="381"/>
      <c r="AY133" s="381"/>
      <c r="AZ133" s="381"/>
      <c r="BA133" s="381"/>
      <c r="BB133" s="381"/>
      <c r="BC133" s="381"/>
      <c r="BD133" s="381"/>
      <c r="BE133" s="381"/>
      <c r="BF133" s="381"/>
      <c r="BG133" s="381"/>
      <c r="BH133" s="381"/>
      <c r="BI133" s="381"/>
      <c r="BJ133" s="381"/>
      <c r="BK133" s="381"/>
      <c r="BL133" s="381"/>
      <c r="BM133" s="381"/>
      <c r="BN133" s="381"/>
      <c r="BO133" s="381"/>
      <c r="BP133" s="381"/>
      <c r="BQ133" s="381"/>
      <c r="BR133" s="381"/>
      <c r="BS133" s="381"/>
      <c r="BT133" s="381"/>
      <c r="BU133" s="381"/>
      <c r="BV133" s="381"/>
      <c r="BW133" s="381"/>
      <c r="BX133" s="381"/>
      <c r="BY133" s="381"/>
      <c r="BZ133" s="381"/>
      <c r="CA133" s="381"/>
      <c r="CB133" s="381"/>
      <c r="CC133" s="381"/>
      <c r="CD133" s="381"/>
      <c r="CE133" s="381"/>
      <c r="CF133" s="381"/>
      <c r="CG133" s="381"/>
      <c r="CH133" s="381"/>
      <c r="CI133" s="381"/>
      <c r="CJ133" s="381"/>
      <c r="CK133" s="381"/>
      <c r="CL133" s="381"/>
      <c r="CM133" s="381"/>
      <c r="CN133" s="381"/>
      <c r="CO133" s="381"/>
      <c r="CP133" s="381"/>
      <c r="CQ133" s="381"/>
      <c r="CR133" s="381"/>
      <c r="CS133" s="381"/>
      <c r="CT133" s="381"/>
      <c r="CU133" s="381"/>
      <c r="CV133" s="381"/>
      <c r="CW133" s="381"/>
      <c r="CX133" s="381"/>
      <c r="CY133" s="381"/>
      <c r="CZ133" s="381"/>
      <c r="DA133" s="381"/>
      <c r="DB133" s="381"/>
      <c r="DC133" s="381"/>
      <c r="DD133" s="381"/>
      <c r="DE133" s="381"/>
      <c r="DF133" s="381"/>
      <c r="DG133" s="381"/>
      <c r="DH133" s="381"/>
      <c r="DI133" s="381"/>
      <c r="DJ133" s="381"/>
      <c r="DK133" s="381"/>
      <c r="DL133" s="381"/>
      <c r="DM133" s="381"/>
      <c r="DN133" s="381"/>
      <c r="DO133" s="381"/>
      <c r="DP133" s="381"/>
      <c r="DQ133" s="381"/>
      <c r="DR133" s="381"/>
      <c r="DS133" s="381"/>
      <c r="DT133" s="381"/>
      <c r="DU133" s="381"/>
      <c r="DV133" s="381"/>
      <c r="DW133" s="381"/>
      <c r="DX133" s="381"/>
      <c r="DY133" s="381"/>
      <c r="DZ133" s="381"/>
      <c r="EA133" s="381"/>
      <c r="EB133" s="381"/>
      <c r="EC133" s="381"/>
      <c r="ED133" s="381"/>
      <c r="EE133" s="381"/>
      <c r="EF133" s="381"/>
      <c r="EG133" s="381"/>
      <c r="EH133" s="381"/>
      <c r="EI133" s="381"/>
      <c r="EJ133" s="381"/>
      <c r="EK133" s="381"/>
      <c r="EL133" s="381"/>
      <c r="EM133" s="381"/>
    </row>
    <row r="134" spans="1:143" s="382" customFormat="1" ht="41.25" customHeight="1" x14ac:dyDescent="0.25">
      <c r="A134" s="375">
        <v>44235</v>
      </c>
      <c r="B134" s="376">
        <v>58191</v>
      </c>
      <c r="C134" s="377" t="s">
        <v>836</v>
      </c>
      <c r="D134" s="378"/>
      <c r="E134" s="380">
        <v>123971.57</v>
      </c>
      <c r="F134" s="289">
        <f t="shared" si="1"/>
        <v>113049612.11999997</v>
      </c>
      <c r="G134" s="381"/>
      <c r="H134" s="381"/>
      <c r="I134" s="381"/>
      <c r="J134" s="381"/>
      <c r="K134" s="381"/>
      <c r="L134" s="381"/>
      <c r="M134" s="381"/>
      <c r="N134" s="381"/>
      <c r="O134" s="381"/>
      <c r="P134" s="381"/>
      <c r="Q134" s="381"/>
      <c r="R134" s="381"/>
      <c r="S134" s="381"/>
      <c r="T134" s="381"/>
      <c r="U134" s="381"/>
      <c r="V134" s="381"/>
      <c r="W134" s="381"/>
      <c r="X134" s="381"/>
      <c r="Y134" s="381"/>
      <c r="Z134" s="381"/>
      <c r="AA134" s="381"/>
      <c r="AB134" s="381"/>
      <c r="AC134" s="381"/>
      <c r="AD134" s="381"/>
      <c r="AE134" s="381"/>
      <c r="AF134" s="381"/>
      <c r="AG134" s="381"/>
      <c r="AH134" s="381"/>
      <c r="AI134" s="381"/>
      <c r="AJ134" s="381"/>
      <c r="AK134" s="381"/>
      <c r="AL134" s="381"/>
      <c r="AM134" s="381"/>
      <c r="AN134" s="381"/>
      <c r="AO134" s="381"/>
      <c r="AP134" s="381"/>
      <c r="AQ134" s="381"/>
      <c r="AR134" s="381"/>
      <c r="AS134" s="381"/>
      <c r="AT134" s="381"/>
      <c r="AU134" s="381"/>
      <c r="AV134" s="381"/>
      <c r="AW134" s="381"/>
      <c r="AX134" s="381"/>
      <c r="AY134" s="381"/>
      <c r="AZ134" s="381"/>
      <c r="BA134" s="381"/>
      <c r="BB134" s="381"/>
      <c r="BC134" s="381"/>
      <c r="BD134" s="381"/>
      <c r="BE134" s="381"/>
      <c r="BF134" s="381"/>
      <c r="BG134" s="381"/>
      <c r="BH134" s="381"/>
      <c r="BI134" s="381"/>
      <c r="BJ134" s="381"/>
      <c r="BK134" s="381"/>
      <c r="BL134" s="381"/>
      <c r="BM134" s="381"/>
      <c r="BN134" s="381"/>
      <c r="BO134" s="381"/>
      <c r="BP134" s="381"/>
      <c r="BQ134" s="381"/>
      <c r="BR134" s="381"/>
      <c r="BS134" s="381"/>
      <c r="BT134" s="381"/>
      <c r="BU134" s="381"/>
      <c r="BV134" s="381"/>
      <c r="BW134" s="381"/>
      <c r="BX134" s="381"/>
      <c r="BY134" s="381"/>
      <c r="BZ134" s="381"/>
      <c r="CA134" s="381"/>
      <c r="CB134" s="381"/>
      <c r="CC134" s="381"/>
      <c r="CD134" s="381"/>
      <c r="CE134" s="381"/>
      <c r="CF134" s="381"/>
      <c r="CG134" s="381"/>
      <c r="CH134" s="381"/>
      <c r="CI134" s="381"/>
      <c r="CJ134" s="381"/>
      <c r="CK134" s="381"/>
      <c r="CL134" s="381"/>
      <c r="CM134" s="381"/>
      <c r="CN134" s="381"/>
      <c r="CO134" s="381"/>
      <c r="CP134" s="381"/>
      <c r="CQ134" s="381"/>
      <c r="CR134" s="381"/>
      <c r="CS134" s="381"/>
      <c r="CT134" s="381"/>
      <c r="CU134" s="381"/>
      <c r="CV134" s="381"/>
      <c r="CW134" s="381"/>
      <c r="CX134" s="381"/>
      <c r="CY134" s="381"/>
      <c r="CZ134" s="381"/>
      <c r="DA134" s="381"/>
      <c r="DB134" s="381"/>
      <c r="DC134" s="381"/>
      <c r="DD134" s="381"/>
      <c r="DE134" s="381"/>
      <c r="DF134" s="381"/>
      <c r="DG134" s="381"/>
      <c r="DH134" s="381"/>
      <c r="DI134" s="381"/>
      <c r="DJ134" s="381"/>
      <c r="DK134" s="381"/>
      <c r="DL134" s="381"/>
      <c r="DM134" s="381"/>
      <c r="DN134" s="381"/>
      <c r="DO134" s="381"/>
      <c r="DP134" s="381"/>
      <c r="DQ134" s="381"/>
      <c r="DR134" s="381"/>
      <c r="DS134" s="381"/>
      <c r="DT134" s="381"/>
      <c r="DU134" s="381"/>
      <c r="DV134" s="381"/>
      <c r="DW134" s="381"/>
      <c r="DX134" s="381"/>
      <c r="DY134" s="381"/>
      <c r="DZ134" s="381"/>
      <c r="EA134" s="381"/>
      <c r="EB134" s="381"/>
      <c r="EC134" s="381"/>
      <c r="ED134" s="381"/>
      <c r="EE134" s="381"/>
      <c r="EF134" s="381"/>
      <c r="EG134" s="381"/>
      <c r="EH134" s="381"/>
      <c r="EI134" s="381"/>
      <c r="EJ134" s="381"/>
      <c r="EK134" s="381"/>
      <c r="EL134" s="381"/>
      <c r="EM134" s="381"/>
    </row>
    <row r="135" spans="1:143" s="382" customFormat="1" ht="45.75" customHeight="1" x14ac:dyDescent="0.25">
      <c r="A135" s="375">
        <v>44235</v>
      </c>
      <c r="B135" s="376">
        <v>58192</v>
      </c>
      <c r="C135" s="377" t="s">
        <v>730</v>
      </c>
      <c r="D135" s="378"/>
      <c r="E135" s="380">
        <v>165735.76</v>
      </c>
      <c r="F135" s="289">
        <f t="shared" si="1"/>
        <v>112883876.35999997</v>
      </c>
      <c r="G135" s="381"/>
      <c r="H135" s="381"/>
      <c r="I135" s="381"/>
      <c r="J135" s="381"/>
      <c r="K135" s="381"/>
      <c r="L135" s="381"/>
      <c r="M135" s="381"/>
      <c r="N135" s="381"/>
      <c r="O135" s="381"/>
      <c r="P135" s="381"/>
      <c r="Q135" s="381"/>
      <c r="R135" s="381"/>
      <c r="S135" s="381"/>
      <c r="T135" s="381"/>
      <c r="U135" s="381"/>
      <c r="V135" s="381"/>
      <c r="W135" s="381"/>
      <c r="X135" s="381"/>
      <c r="Y135" s="381"/>
      <c r="Z135" s="381"/>
      <c r="AA135" s="381"/>
      <c r="AB135" s="381"/>
      <c r="AC135" s="381"/>
      <c r="AD135" s="381"/>
      <c r="AE135" s="381"/>
      <c r="AF135" s="381"/>
      <c r="AG135" s="381"/>
      <c r="AH135" s="381"/>
      <c r="AI135" s="381"/>
      <c r="AJ135" s="381"/>
      <c r="AK135" s="381"/>
      <c r="AL135" s="381"/>
      <c r="AM135" s="381"/>
      <c r="AN135" s="381"/>
      <c r="AO135" s="381"/>
      <c r="AP135" s="381"/>
      <c r="AQ135" s="381"/>
      <c r="AR135" s="381"/>
      <c r="AS135" s="381"/>
      <c r="AT135" s="381"/>
      <c r="AU135" s="381"/>
      <c r="AV135" s="381"/>
      <c r="AW135" s="381"/>
      <c r="AX135" s="381"/>
      <c r="AY135" s="381"/>
      <c r="AZ135" s="381"/>
      <c r="BA135" s="381"/>
      <c r="BB135" s="381"/>
      <c r="BC135" s="381"/>
      <c r="BD135" s="381"/>
      <c r="BE135" s="381"/>
      <c r="BF135" s="381"/>
      <c r="BG135" s="381"/>
      <c r="BH135" s="381"/>
      <c r="BI135" s="381"/>
      <c r="BJ135" s="381"/>
      <c r="BK135" s="381"/>
      <c r="BL135" s="381"/>
      <c r="BM135" s="381"/>
      <c r="BN135" s="381"/>
      <c r="BO135" s="381"/>
      <c r="BP135" s="381"/>
      <c r="BQ135" s="381"/>
      <c r="BR135" s="381"/>
      <c r="BS135" s="381"/>
      <c r="BT135" s="381"/>
      <c r="BU135" s="381"/>
      <c r="BV135" s="381"/>
      <c r="BW135" s="381"/>
      <c r="BX135" s="381"/>
      <c r="BY135" s="381"/>
      <c r="BZ135" s="381"/>
      <c r="CA135" s="381"/>
      <c r="CB135" s="381"/>
      <c r="CC135" s="381"/>
      <c r="CD135" s="381"/>
      <c r="CE135" s="381"/>
      <c r="CF135" s="381"/>
      <c r="CG135" s="381"/>
      <c r="CH135" s="381"/>
      <c r="CI135" s="381"/>
      <c r="CJ135" s="381"/>
      <c r="CK135" s="381"/>
      <c r="CL135" s="381"/>
      <c r="CM135" s="381"/>
      <c r="CN135" s="381"/>
      <c r="CO135" s="381"/>
      <c r="CP135" s="381"/>
      <c r="CQ135" s="381"/>
      <c r="CR135" s="381"/>
      <c r="CS135" s="381"/>
      <c r="CT135" s="381"/>
      <c r="CU135" s="381"/>
      <c r="CV135" s="381"/>
      <c r="CW135" s="381"/>
      <c r="CX135" s="381"/>
      <c r="CY135" s="381"/>
      <c r="CZ135" s="381"/>
      <c r="DA135" s="381"/>
      <c r="DB135" s="381"/>
      <c r="DC135" s="381"/>
      <c r="DD135" s="381"/>
      <c r="DE135" s="381"/>
      <c r="DF135" s="381"/>
      <c r="DG135" s="381"/>
      <c r="DH135" s="381"/>
      <c r="DI135" s="381"/>
      <c r="DJ135" s="381"/>
      <c r="DK135" s="381"/>
      <c r="DL135" s="381"/>
      <c r="DM135" s="381"/>
      <c r="DN135" s="381"/>
      <c r="DO135" s="381"/>
      <c r="DP135" s="381"/>
      <c r="DQ135" s="381"/>
      <c r="DR135" s="381"/>
      <c r="DS135" s="381"/>
      <c r="DT135" s="381"/>
      <c r="DU135" s="381"/>
      <c r="DV135" s="381"/>
      <c r="DW135" s="381"/>
      <c r="DX135" s="381"/>
      <c r="DY135" s="381"/>
      <c r="DZ135" s="381"/>
      <c r="EA135" s="381"/>
      <c r="EB135" s="381"/>
      <c r="EC135" s="381"/>
      <c r="ED135" s="381"/>
      <c r="EE135" s="381"/>
      <c r="EF135" s="381"/>
      <c r="EG135" s="381"/>
      <c r="EH135" s="381"/>
      <c r="EI135" s="381"/>
      <c r="EJ135" s="381"/>
      <c r="EK135" s="381"/>
      <c r="EL135" s="381"/>
      <c r="EM135" s="381"/>
    </row>
    <row r="136" spans="1:143" s="382" customFormat="1" ht="42.75" customHeight="1" x14ac:dyDescent="0.25">
      <c r="A136" s="375">
        <v>44235</v>
      </c>
      <c r="B136" s="376">
        <v>58193</v>
      </c>
      <c r="C136" s="377" t="s">
        <v>837</v>
      </c>
      <c r="D136" s="378"/>
      <c r="E136" s="380">
        <v>184291.49</v>
      </c>
      <c r="F136" s="289">
        <f t="shared" si="1"/>
        <v>112699584.86999997</v>
      </c>
      <c r="G136" s="381"/>
      <c r="H136" s="381"/>
      <c r="I136" s="381"/>
      <c r="J136" s="381"/>
      <c r="K136" s="381"/>
      <c r="L136" s="381"/>
      <c r="M136" s="381"/>
      <c r="N136" s="381"/>
      <c r="O136" s="381"/>
      <c r="P136" s="381"/>
      <c r="Q136" s="381"/>
      <c r="R136" s="381"/>
      <c r="S136" s="381"/>
      <c r="T136" s="381"/>
      <c r="U136" s="381"/>
      <c r="V136" s="381"/>
      <c r="W136" s="381"/>
      <c r="X136" s="381"/>
      <c r="Y136" s="381"/>
      <c r="Z136" s="381"/>
      <c r="AA136" s="381"/>
      <c r="AB136" s="381"/>
      <c r="AC136" s="381"/>
      <c r="AD136" s="381"/>
      <c r="AE136" s="381"/>
      <c r="AF136" s="381"/>
      <c r="AG136" s="381"/>
      <c r="AH136" s="381"/>
      <c r="AI136" s="381"/>
      <c r="AJ136" s="381"/>
      <c r="AK136" s="381"/>
      <c r="AL136" s="381"/>
      <c r="AM136" s="381"/>
      <c r="AN136" s="381"/>
      <c r="AO136" s="381"/>
      <c r="AP136" s="381"/>
      <c r="AQ136" s="381"/>
      <c r="AR136" s="381"/>
      <c r="AS136" s="381"/>
      <c r="AT136" s="381"/>
      <c r="AU136" s="381"/>
      <c r="AV136" s="381"/>
      <c r="AW136" s="381"/>
      <c r="AX136" s="381"/>
      <c r="AY136" s="381"/>
      <c r="AZ136" s="381"/>
      <c r="BA136" s="381"/>
      <c r="BB136" s="381"/>
      <c r="BC136" s="381"/>
      <c r="BD136" s="381"/>
      <c r="BE136" s="381"/>
      <c r="BF136" s="381"/>
      <c r="BG136" s="381"/>
      <c r="BH136" s="381"/>
      <c r="BI136" s="381"/>
      <c r="BJ136" s="381"/>
      <c r="BK136" s="381"/>
      <c r="BL136" s="381"/>
      <c r="BM136" s="381"/>
      <c r="BN136" s="381"/>
      <c r="BO136" s="381"/>
      <c r="BP136" s="381"/>
      <c r="BQ136" s="381"/>
      <c r="BR136" s="381"/>
      <c r="BS136" s="381"/>
      <c r="BT136" s="381"/>
      <c r="BU136" s="381"/>
      <c r="BV136" s="381"/>
      <c r="BW136" s="381"/>
      <c r="BX136" s="381"/>
      <c r="BY136" s="381"/>
      <c r="BZ136" s="381"/>
      <c r="CA136" s="381"/>
      <c r="CB136" s="381"/>
      <c r="CC136" s="381"/>
      <c r="CD136" s="381"/>
      <c r="CE136" s="381"/>
      <c r="CF136" s="381"/>
      <c r="CG136" s="381"/>
      <c r="CH136" s="381"/>
      <c r="CI136" s="381"/>
      <c r="CJ136" s="381"/>
      <c r="CK136" s="381"/>
      <c r="CL136" s="381"/>
      <c r="CM136" s="381"/>
      <c r="CN136" s="381"/>
      <c r="CO136" s="381"/>
      <c r="CP136" s="381"/>
      <c r="CQ136" s="381"/>
      <c r="CR136" s="381"/>
      <c r="CS136" s="381"/>
      <c r="CT136" s="381"/>
      <c r="CU136" s="381"/>
      <c r="CV136" s="381"/>
      <c r="CW136" s="381"/>
      <c r="CX136" s="381"/>
      <c r="CY136" s="381"/>
      <c r="CZ136" s="381"/>
      <c r="DA136" s="381"/>
      <c r="DB136" s="381"/>
      <c r="DC136" s="381"/>
      <c r="DD136" s="381"/>
      <c r="DE136" s="381"/>
      <c r="DF136" s="381"/>
      <c r="DG136" s="381"/>
      <c r="DH136" s="381"/>
      <c r="DI136" s="381"/>
      <c r="DJ136" s="381"/>
      <c r="DK136" s="381"/>
      <c r="DL136" s="381"/>
      <c r="DM136" s="381"/>
      <c r="DN136" s="381"/>
      <c r="DO136" s="381"/>
      <c r="DP136" s="381"/>
      <c r="DQ136" s="381"/>
      <c r="DR136" s="381"/>
      <c r="DS136" s="381"/>
      <c r="DT136" s="381"/>
      <c r="DU136" s="381"/>
      <c r="DV136" s="381"/>
      <c r="DW136" s="381"/>
      <c r="DX136" s="381"/>
      <c r="DY136" s="381"/>
      <c r="DZ136" s="381"/>
      <c r="EA136" s="381"/>
      <c r="EB136" s="381"/>
      <c r="EC136" s="381"/>
      <c r="ED136" s="381"/>
      <c r="EE136" s="381"/>
      <c r="EF136" s="381"/>
      <c r="EG136" s="381"/>
      <c r="EH136" s="381"/>
      <c r="EI136" s="381"/>
      <c r="EJ136" s="381"/>
      <c r="EK136" s="381"/>
      <c r="EL136" s="381"/>
      <c r="EM136" s="381"/>
    </row>
    <row r="137" spans="1:143" s="382" customFormat="1" ht="37.5" customHeight="1" x14ac:dyDescent="0.25">
      <c r="A137" s="375">
        <v>44235</v>
      </c>
      <c r="B137" s="388" t="s">
        <v>731</v>
      </c>
      <c r="C137" s="377" t="s">
        <v>738</v>
      </c>
      <c r="D137" s="378"/>
      <c r="E137" s="380">
        <v>61923.31</v>
      </c>
      <c r="F137" s="289">
        <f t="shared" si="1"/>
        <v>112637661.55999997</v>
      </c>
      <c r="G137" s="381"/>
      <c r="H137" s="381"/>
      <c r="I137" s="381"/>
      <c r="J137" s="381"/>
      <c r="K137" s="381"/>
      <c r="L137" s="381"/>
      <c r="M137" s="381"/>
      <c r="N137" s="381"/>
      <c r="O137" s="381"/>
      <c r="P137" s="381"/>
      <c r="Q137" s="381"/>
      <c r="R137" s="381"/>
      <c r="S137" s="381"/>
      <c r="T137" s="381"/>
      <c r="U137" s="381"/>
      <c r="V137" s="381"/>
      <c r="W137" s="381"/>
      <c r="X137" s="381"/>
      <c r="Y137" s="381"/>
      <c r="Z137" s="381"/>
      <c r="AA137" s="381"/>
      <c r="AB137" s="381"/>
      <c r="AC137" s="381"/>
      <c r="AD137" s="381"/>
      <c r="AE137" s="381"/>
      <c r="AF137" s="381"/>
      <c r="AG137" s="381"/>
      <c r="AH137" s="381"/>
      <c r="AI137" s="381"/>
      <c r="AJ137" s="381"/>
      <c r="AK137" s="381"/>
      <c r="AL137" s="381"/>
      <c r="AM137" s="381"/>
      <c r="AN137" s="381"/>
      <c r="AO137" s="381"/>
      <c r="AP137" s="381"/>
      <c r="AQ137" s="381"/>
      <c r="AR137" s="381"/>
      <c r="AS137" s="381"/>
      <c r="AT137" s="381"/>
      <c r="AU137" s="381"/>
      <c r="AV137" s="381"/>
      <c r="AW137" s="381"/>
      <c r="AX137" s="381"/>
      <c r="AY137" s="381"/>
      <c r="AZ137" s="381"/>
      <c r="BA137" s="381"/>
      <c r="BB137" s="381"/>
      <c r="BC137" s="381"/>
      <c r="BD137" s="381"/>
      <c r="BE137" s="381"/>
      <c r="BF137" s="381"/>
      <c r="BG137" s="381"/>
      <c r="BH137" s="381"/>
      <c r="BI137" s="381"/>
      <c r="BJ137" s="381"/>
      <c r="BK137" s="381"/>
      <c r="BL137" s="381"/>
      <c r="BM137" s="381"/>
      <c r="BN137" s="381"/>
      <c r="BO137" s="381"/>
      <c r="BP137" s="381"/>
      <c r="BQ137" s="381"/>
      <c r="BR137" s="381"/>
      <c r="BS137" s="381"/>
      <c r="BT137" s="381"/>
      <c r="BU137" s="381"/>
      <c r="BV137" s="381"/>
      <c r="BW137" s="381"/>
      <c r="BX137" s="381"/>
      <c r="BY137" s="381"/>
      <c r="BZ137" s="381"/>
      <c r="CA137" s="381"/>
      <c r="CB137" s="381"/>
      <c r="CC137" s="381"/>
      <c r="CD137" s="381"/>
      <c r="CE137" s="381"/>
      <c r="CF137" s="381"/>
      <c r="CG137" s="381"/>
      <c r="CH137" s="381"/>
      <c r="CI137" s="381"/>
      <c r="CJ137" s="381"/>
      <c r="CK137" s="381"/>
      <c r="CL137" s="381"/>
      <c r="CM137" s="381"/>
      <c r="CN137" s="381"/>
      <c r="CO137" s="381"/>
      <c r="CP137" s="381"/>
      <c r="CQ137" s="381"/>
      <c r="CR137" s="381"/>
      <c r="CS137" s="381"/>
      <c r="CT137" s="381"/>
      <c r="CU137" s="381"/>
      <c r="CV137" s="381"/>
      <c r="CW137" s="381"/>
      <c r="CX137" s="381"/>
      <c r="CY137" s="381"/>
      <c r="CZ137" s="381"/>
      <c r="DA137" s="381"/>
      <c r="DB137" s="381"/>
      <c r="DC137" s="381"/>
      <c r="DD137" s="381"/>
      <c r="DE137" s="381"/>
      <c r="DF137" s="381"/>
      <c r="DG137" s="381"/>
      <c r="DH137" s="381"/>
      <c r="DI137" s="381"/>
      <c r="DJ137" s="381"/>
      <c r="DK137" s="381"/>
      <c r="DL137" s="381"/>
      <c r="DM137" s="381"/>
      <c r="DN137" s="381"/>
      <c r="DO137" s="381"/>
      <c r="DP137" s="381"/>
      <c r="DQ137" s="381"/>
      <c r="DR137" s="381"/>
      <c r="DS137" s="381"/>
      <c r="DT137" s="381"/>
      <c r="DU137" s="381"/>
      <c r="DV137" s="381"/>
      <c r="DW137" s="381"/>
      <c r="DX137" s="381"/>
      <c r="DY137" s="381"/>
      <c r="DZ137" s="381"/>
      <c r="EA137" s="381"/>
      <c r="EB137" s="381"/>
      <c r="EC137" s="381"/>
      <c r="ED137" s="381"/>
      <c r="EE137" s="381"/>
      <c r="EF137" s="381"/>
      <c r="EG137" s="381"/>
      <c r="EH137" s="381"/>
      <c r="EI137" s="381"/>
      <c r="EJ137" s="381"/>
      <c r="EK137" s="381"/>
      <c r="EL137" s="381"/>
      <c r="EM137" s="381"/>
    </row>
    <row r="138" spans="1:143" s="382" customFormat="1" ht="43.5" customHeight="1" x14ac:dyDescent="0.25">
      <c r="A138" s="375">
        <v>44235</v>
      </c>
      <c r="B138" s="388" t="s">
        <v>732</v>
      </c>
      <c r="C138" s="377" t="s">
        <v>838</v>
      </c>
      <c r="D138" s="378"/>
      <c r="E138" s="380">
        <v>1102205.92</v>
      </c>
      <c r="F138" s="289">
        <f t="shared" si="1"/>
        <v>111535455.63999997</v>
      </c>
      <c r="G138" s="381"/>
      <c r="H138" s="381"/>
      <c r="I138" s="381"/>
      <c r="J138" s="381"/>
      <c r="K138" s="381"/>
      <c r="L138" s="381"/>
      <c r="M138" s="381"/>
      <c r="N138" s="381"/>
      <c r="O138" s="381"/>
      <c r="P138" s="381"/>
      <c r="Q138" s="381"/>
      <c r="R138" s="381"/>
      <c r="S138" s="381"/>
      <c r="T138" s="381"/>
      <c r="U138" s="381"/>
      <c r="V138" s="381"/>
      <c r="W138" s="381"/>
      <c r="X138" s="381"/>
      <c r="Y138" s="381"/>
      <c r="Z138" s="381"/>
      <c r="AA138" s="381"/>
      <c r="AB138" s="381"/>
      <c r="AC138" s="381"/>
      <c r="AD138" s="381"/>
      <c r="AE138" s="381"/>
      <c r="AF138" s="381"/>
      <c r="AG138" s="381"/>
      <c r="AH138" s="381"/>
      <c r="AI138" s="381"/>
      <c r="AJ138" s="381"/>
      <c r="AK138" s="381"/>
      <c r="AL138" s="381"/>
      <c r="AM138" s="381"/>
      <c r="AN138" s="381"/>
      <c r="AO138" s="381"/>
      <c r="AP138" s="381"/>
      <c r="AQ138" s="381"/>
      <c r="AR138" s="381"/>
      <c r="AS138" s="381"/>
      <c r="AT138" s="381"/>
      <c r="AU138" s="381"/>
      <c r="AV138" s="381"/>
      <c r="AW138" s="381"/>
      <c r="AX138" s="381"/>
      <c r="AY138" s="381"/>
      <c r="AZ138" s="381"/>
      <c r="BA138" s="381"/>
      <c r="BB138" s="381"/>
      <c r="BC138" s="381"/>
      <c r="BD138" s="381"/>
      <c r="BE138" s="381"/>
      <c r="BF138" s="381"/>
      <c r="BG138" s="381"/>
      <c r="BH138" s="381"/>
      <c r="BI138" s="381"/>
      <c r="BJ138" s="381"/>
      <c r="BK138" s="381"/>
      <c r="BL138" s="381"/>
      <c r="BM138" s="381"/>
      <c r="BN138" s="381"/>
      <c r="BO138" s="381"/>
      <c r="BP138" s="381"/>
      <c r="BQ138" s="381"/>
      <c r="BR138" s="381"/>
      <c r="BS138" s="381"/>
      <c r="BT138" s="381"/>
      <c r="BU138" s="381"/>
      <c r="BV138" s="381"/>
      <c r="BW138" s="381"/>
      <c r="BX138" s="381"/>
      <c r="BY138" s="381"/>
      <c r="BZ138" s="381"/>
      <c r="CA138" s="381"/>
      <c r="CB138" s="381"/>
      <c r="CC138" s="381"/>
      <c r="CD138" s="381"/>
      <c r="CE138" s="381"/>
      <c r="CF138" s="381"/>
      <c r="CG138" s="381"/>
      <c r="CH138" s="381"/>
      <c r="CI138" s="381"/>
      <c r="CJ138" s="381"/>
      <c r="CK138" s="381"/>
      <c r="CL138" s="381"/>
      <c r="CM138" s="381"/>
      <c r="CN138" s="381"/>
      <c r="CO138" s="381"/>
      <c r="CP138" s="381"/>
      <c r="CQ138" s="381"/>
      <c r="CR138" s="381"/>
      <c r="CS138" s="381"/>
      <c r="CT138" s="381"/>
      <c r="CU138" s="381"/>
      <c r="CV138" s="381"/>
      <c r="CW138" s="381"/>
      <c r="CX138" s="381"/>
      <c r="CY138" s="381"/>
      <c r="CZ138" s="381"/>
      <c r="DA138" s="381"/>
      <c r="DB138" s="381"/>
      <c r="DC138" s="381"/>
      <c r="DD138" s="381"/>
      <c r="DE138" s="381"/>
      <c r="DF138" s="381"/>
      <c r="DG138" s="381"/>
      <c r="DH138" s="381"/>
      <c r="DI138" s="381"/>
      <c r="DJ138" s="381"/>
      <c r="DK138" s="381"/>
      <c r="DL138" s="381"/>
      <c r="DM138" s="381"/>
      <c r="DN138" s="381"/>
      <c r="DO138" s="381"/>
      <c r="DP138" s="381"/>
      <c r="DQ138" s="381"/>
      <c r="DR138" s="381"/>
      <c r="DS138" s="381"/>
      <c r="DT138" s="381"/>
      <c r="DU138" s="381"/>
      <c r="DV138" s="381"/>
      <c r="DW138" s="381"/>
      <c r="DX138" s="381"/>
      <c r="DY138" s="381"/>
      <c r="DZ138" s="381"/>
      <c r="EA138" s="381"/>
      <c r="EB138" s="381"/>
      <c r="EC138" s="381"/>
      <c r="ED138" s="381"/>
      <c r="EE138" s="381"/>
      <c r="EF138" s="381"/>
      <c r="EG138" s="381"/>
      <c r="EH138" s="381"/>
      <c r="EI138" s="381"/>
      <c r="EJ138" s="381"/>
      <c r="EK138" s="381"/>
      <c r="EL138" s="381"/>
      <c r="EM138" s="381"/>
    </row>
    <row r="139" spans="1:143" s="382" customFormat="1" ht="40.5" customHeight="1" x14ac:dyDescent="0.25">
      <c r="A139" s="375">
        <v>44235</v>
      </c>
      <c r="B139" s="388" t="s">
        <v>733</v>
      </c>
      <c r="C139" s="377" t="s">
        <v>839</v>
      </c>
      <c r="D139" s="377"/>
      <c r="E139" s="380">
        <v>50426.25</v>
      </c>
      <c r="F139" s="289">
        <f t="shared" si="1"/>
        <v>111485029.38999997</v>
      </c>
      <c r="G139" s="381"/>
      <c r="H139" s="381"/>
      <c r="I139" s="381"/>
      <c r="J139" s="381"/>
      <c r="K139" s="381"/>
      <c r="L139" s="381"/>
      <c r="M139" s="381"/>
      <c r="N139" s="381"/>
      <c r="O139" s="381"/>
      <c r="P139" s="381"/>
      <c r="Q139" s="381"/>
      <c r="R139" s="381"/>
      <c r="S139" s="381"/>
      <c r="T139" s="381"/>
      <c r="U139" s="381"/>
      <c r="V139" s="381"/>
      <c r="W139" s="381"/>
      <c r="X139" s="381"/>
      <c r="Y139" s="381"/>
      <c r="Z139" s="381"/>
      <c r="AA139" s="381"/>
      <c r="AB139" s="381"/>
      <c r="AC139" s="381"/>
      <c r="AD139" s="381"/>
      <c r="AE139" s="381"/>
      <c r="AF139" s="381"/>
      <c r="AG139" s="381"/>
      <c r="AH139" s="381"/>
      <c r="AI139" s="381"/>
      <c r="AJ139" s="381"/>
      <c r="AK139" s="381"/>
      <c r="AL139" s="381"/>
      <c r="AM139" s="381"/>
      <c r="AN139" s="381"/>
      <c r="AO139" s="381"/>
      <c r="AP139" s="381"/>
      <c r="AQ139" s="381"/>
      <c r="AR139" s="381"/>
      <c r="AS139" s="381"/>
      <c r="AT139" s="381"/>
      <c r="AU139" s="381"/>
      <c r="AV139" s="381"/>
      <c r="AW139" s="381"/>
      <c r="AX139" s="381"/>
      <c r="AY139" s="381"/>
      <c r="AZ139" s="381"/>
      <c r="BA139" s="381"/>
      <c r="BB139" s="381"/>
      <c r="BC139" s="381"/>
      <c r="BD139" s="381"/>
      <c r="BE139" s="381"/>
      <c r="BF139" s="381"/>
      <c r="BG139" s="381"/>
      <c r="BH139" s="381"/>
      <c r="BI139" s="381"/>
      <c r="BJ139" s="381"/>
      <c r="BK139" s="381"/>
      <c r="BL139" s="381"/>
      <c r="BM139" s="381"/>
      <c r="BN139" s="381"/>
      <c r="BO139" s="381"/>
      <c r="BP139" s="381"/>
      <c r="BQ139" s="381"/>
      <c r="BR139" s="381"/>
      <c r="BS139" s="381"/>
      <c r="BT139" s="381"/>
      <c r="BU139" s="381"/>
      <c r="BV139" s="381"/>
      <c r="BW139" s="381"/>
      <c r="BX139" s="381"/>
      <c r="BY139" s="381"/>
      <c r="BZ139" s="381"/>
      <c r="CA139" s="381"/>
      <c r="CB139" s="381"/>
      <c r="CC139" s="381"/>
      <c r="CD139" s="381"/>
      <c r="CE139" s="381"/>
      <c r="CF139" s="381"/>
      <c r="CG139" s="381"/>
      <c r="CH139" s="381"/>
      <c r="CI139" s="381"/>
      <c r="CJ139" s="381"/>
      <c r="CK139" s="381"/>
      <c r="CL139" s="381"/>
      <c r="CM139" s="381"/>
      <c r="CN139" s="381"/>
      <c r="CO139" s="381"/>
      <c r="CP139" s="381"/>
      <c r="CQ139" s="381"/>
      <c r="CR139" s="381"/>
      <c r="CS139" s="381"/>
      <c r="CT139" s="381"/>
      <c r="CU139" s="381"/>
      <c r="CV139" s="381"/>
      <c r="CW139" s="381"/>
      <c r="CX139" s="381"/>
      <c r="CY139" s="381"/>
      <c r="CZ139" s="381"/>
      <c r="DA139" s="381"/>
      <c r="DB139" s="381"/>
      <c r="DC139" s="381"/>
      <c r="DD139" s="381"/>
      <c r="DE139" s="381"/>
      <c r="DF139" s="381"/>
      <c r="DG139" s="381"/>
      <c r="DH139" s="381"/>
      <c r="DI139" s="381"/>
      <c r="DJ139" s="381"/>
      <c r="DK139" s="381"/>
      <c r="DL139" s="381"/>
      <c r="DM139" s="381"/>
      <c r="DN139" s="381"/>
      <c r="DO139" s="381"/>
      <c r="DP139" s="381"/>
      <c r="DQ139" s="381"/>
      <c r="DR139" s="381"/>
      <c r="DS139" s="381"/>
      <c r="DT139" s="381"/>
      <c r="DU139" s="381"/>
      <c r="DV139" s="381"/>
      <c r="DW139" s="381"/>
      <c r="DX139" s="381"/>
      <c r="DY139" s="381"/>
      <c r="DZ139" s="381"/>
      <c r="EA139" s="381"/>
      <c r="EB139" s="381"/>
      <c r="EC139" s="381"/>
      <c r="ED139" s="381"/>
      <c r="EE139" s="381"/>
      <c r="EF139" s="381"/>
      <c r="EG139" s="381"/>
      <c r="EH139" s="381"/>
      <c r="EI139" s="381"/>
      <c r="EJ139" s="381"/>
      <c r="EK139" s="381"/>
      <c r="EL139" s="381"/>
      <c r="EM139" s="381"/>
    </row>
    <row r="140" spans="1:143" s="382" customFormat="1" ht="34.5" customHeight="1" x14ac:dyDescent="0.25">
      <c r="A140" s="375">
        <v>44235</v>
      </c>
      <c r="B140" s="388" t="s">
        <v>734</v>
      </c>
      <c r="C140" s="377" t="s">
        <v>840</v>
      </c>
      <c r="D140" s="386"/>
      <c r="E140" s="380">
        <v>1335643.02</v>
      </c>
      <c r="F140" s="289">
        <f t="shared" si="1"/>
        <v>110149386.36999997</v>
      </c>
      <c r="G140" s="381"/>
      <c r="H140" s="381"/>
      <c r="I140" s="381"/>
      <c r="J140" s="381"/>
      <c r="K140" s="381"/>
      <c r="L140" s="381"/>
      <c r="M140" s="381"/>
      <c r="N140" s="381"/>
      <c r="O140" s="381"/>
      <c r="P140" s="381"/>
      <c r="Q140" s="381"/>
      <c r="R140" s="381"/>
      <c r="S140" s="381"/>
      <c r="T140" s="381"/>
      <c r="U140" s="381"/>
      <c r="V140" s="381"/>
      <c r="W140" s="381"/>
      <c r="X140" s="381"/>
      <c r="Y140" s="381"/>
      <c r="Z140" s="381"/>
      <c r="AA140" s="381"/>
      <c r="AB140" s="381"/>
      <c r="AC140" s="381"/>
      <c r="AD140" s="381"/>
      <c r="AE140" s="381"/>
      <c r="AF140" s="381"/>
      <c r="AG140" s="381"/>
      <c r="AH140" s="381"/>
      <c r="AI140" s="381"/>
      <c r="AJ140" s="381"/>
      <c r="AK140" s="381"/>
      <c r="AL140" s="381"/>
      <c r="AM140" s="381"/>
      <c r="AN140" s="381"/>
      <c r="AO140" s="381"/>
      <c r="AP140" s="381"/>
      <c r="AQ140" s="381"/>
      <c r="AR140" s="381"/>
      <c r="AS140" s="381"/>
      <c r="AT140" s="381"/>
      <c r="AU140" s="381"/>
      <c r="AV140" s="381"/>
      <c r="AW140" s="381"/>
      <c r="AX140" s="381"/>
      <c r="AY140" s="381"/>
      <c r="AZ140" s="381"/>
      <c r="BA140" s="381"/>
      <c r="BB140" s="381"/>
      <c r="BC140" s="381"/>
      <c r="BD140" s="381"/>
      <c r="BE140" s="381"/>
      <c r="BF140" s="381"/>
      <c r="BG140" s="381"/>
      <c r="BH140" s="381"/>
      <c r="BI140" s="381"/>
      <c r="BJ140" s="381"/>
      <c r="BK140" s="381"/>
      <c r="BL140" s="381"/>
      <c r="BM140" s="381"/>
      <c r="BN140" s="381"/>
      <c r="BO140" s="381"/>
      <c r="BP140" s="381"/>
      <c r="BQ140" s="381"/>
      <c r="BR140" s="381"/>
      <c r="BS140" s="381"/>
      <c r="BT140" s="381"/>
      <c r="BU140" s="381"/>
      <c r="BV140" s="381"/>
      <c r="BW140" s="381"/>
      <c r="BX140" s="381"/>
      <c r="BY140" s="381"/>
      <c r="BZ140" s="381"/>
      <c r="CA140" s="381"/>
      <c r="CB140" s="381"/>
      <c r="CC140" s="381"/>
      <c r="CD140" s="381"/>
      <c r="CE140" s="381"/>
      <c r="CF140" s="381"/>
      <c r="CG140" s="381"/>
      <c r="CH140" s="381"/>
      <c r="CI140" s="381"/>
      <c r="CJ140" s="381"/>
      <c r="CK140" s="381"/>
      <c r="CL140" s="381"/>
      <c r="CM140" s="381"/>
      <c r="CN140" s="381"/>
      <c r="CO140" s="381"/>
      <c r="CP140" s="381"/>
      <c r="CQ140" s="381"/>
      <c r="CR140" s="381"/>
      <c r="CS140" s="381"/>
      <c r="CT140" s="381"/>
      <c r="CU140" s="381"/>
      <c r="CV140" s="381"/>
      <c r="CW140" s="381"/>
      <c r="CX140" s="381"/>
      <c r="CY140" s="381"/>
      <c r="CZ140" s="381"/>
      <c r="DA140" s="381"/>
      <c r="DB140" s="381"/>
      <c r="DC140" s="381"/>
      <c r="DD140" s="381"/>
      <c r="DE140" s="381"/>
      <c r="DF140" s="381"/>
      <c r="DG140" s="381"/>
      <c r="DH140" s="381"/>
      <c r="DI140" s="381"/>
      <c r="DJ140" s="381"/>
      <c r="DK140" s="381"/>
      <c r="DL140" s="381"/>
      <c r="DM140" s="381"/>
      <c r="DN140" s="381"/>
      <c r="DO140" s="381"/>
      <c r="DP140" s="381"/>
      <c r="DQ140" s="381"/>
      <c r="DR140" s="381"/>
      <c r="DS140" s="381"/>
      <c r="DT140" s="381"/>
      <c r="DU140" s="381"/>
      <c r="DV140" s="381"/>
      <c r="DW140" s="381"/>
      <c r="DX140" s="381"/>
      <c r="DY140" s="381"/>
      <c r="DZ140" s="381"/>
      <c r="EA140" s="381"/>
      <c r="EB140" s="381"/>
      <c r="EC140" s="381"/>
      <c r="ED140" s="381"/>
      <c r="EE140" s="381"/>
      <c r="EF140" s="381"/>
      <c r="EG140" s="381"/>
      <c r="EH140" s="381"/>
      <c r="EI140" s="381"/>
      <c r="EJ140" s="381"/>
      <c r="EK140" s="381"/>
      <c r="EL140" s="381"/>
      <c r="EM140" s="381"/>
    </row>
    <row r="141" spans="1:143" s="382" customFormat="1" ht="36" customHeight="1" x14ac:dyDescent="0.25">
      <c r="A141" s="375">
        <v>44235</v>
      </c>
      <c r="B141" s="388" t="s">
        <v>735</v>
      </c>
      <c r="C141" s="377" t="s">
        <v>841</v>
      </c>
      <c r="D141" s="386"/>
      <c r="E141" s="380">
        <v>982619.16</v>
      </c>
      <c r="F141" s="289">
        <f t="shared" si="1"/>
        <v>109166767.20999998</v>
      </c>
      <c r="G141" s="381"/>
      <c r="H141" s="381"/>
      <c r="I141" s="381"/>
      <c r="J141" s="381"/>
      <c r="K141" s="381"/>
      <c r="L141" s="381"/>
      <c r="M141" s="381"/>
      <c r="N141" s="381"/>
      <c r="O141" s="381"/>
      <c r="P141" s="381"/>
      <c r="Q141" s="381"/>
      <c r="R141" s="381"/>
      <c r="S141" s="381"/>
      <c r="T141" s="381"/>
      <c r="U141" s="381"/>
      <c r="V141" s="381"/>
      <c r="W141" s="381"/>
      <c r="X141" s="381"/>
      <c r="Y141" s="381"/>
      <c r="Z141" s="381"/>
      <c r="AA141" s="381"/>
      <c r="AB141" s="381"/>
      <c r="AC141" s="381"/>
      <c r="AD141" s="381"/>
      <c r="AE141" s="381"/>
      <c r="AF141" s="381"/>
      <c r="AG141" s="381"/>
      <c r="AH141" s="381"/>
      <c r="AI141" s="381"/>
      <c r="AJ141" s="381"/>
      <c r="AK141" s="381"/>
      <c r="AL141" s="381"/>
      <c r="AM141" s="381"/>
      <c r="AN141" s="381"/>
      <c r="AO141" s="381"/>
      <c r="AP141" s="381"/>
      <c r="AQ141" s="381"/>
      <c r="AR141" s="381"/>
      <c r="AS141" s="381"/>
      <c r="AT141" s="381"/>
      <c r="AU141" s="381"/>
      <c r="AV141" s="381"/>
      <c r="AW141" s="381"/>
      <c r="AX141" s="381"/>
      <c r="AY141" s="381"/>
      <c r="AZ141" s="381"/>
      <c r="BA141" s="381"/>
      <c r="BB141" s="381"/>
      <c r="BC141" s="381"/>
      <c r="BD141" s="381"/>
      <c r="BE141" s="381"/>
      <c r="BF141" s="381"/>
      <c r="BG141" s="381"/>
      <c r="BH141" s="381"/>
      <c r="BI141" s="381"/>
      <c r="BJ141" s="381"/>
      <c r="BK141" s="381"/>
      <c r="BL141" s="381"/>
      <c r="BM141" s="381"/>
      <c r="BN141" s="381"/>
      <c r="BO141" s="381"/>
      <c r="BP141" s="381"/>
      <c r="BQ141" s="381"/>
      <c r="BR141" s="381"/>
      <c r="BS141" s="381"/>
      <c r="BT141" s="381"/>
      <c r="BU141" s="381"/>
      <c r="BV141" s="381"/>
      <c r="BW141" s="381"/>
      <c r="BX141" s="381"/>
      <c r="BY141" s="381"/>
      <c r="BZ141" s="381"/>
      <c r="CA141" s="381"/>
      <c r="CB141" s="381"/>
      <c r="CC141" s="381"/>
      <c r="CD141" s="381"/>
      <c r="CE141" s="381"/>
      <c r="CF141" s="381"/>
      <c r="CG141" s="381"/>
      <c r="CH141" s="381"/>
      <c r="CI141" s="381"/>
      <c r="CJ141" s="381"/>
      <c r="CK141" s="381"/>
      <c r="CL141" s="381"/>
      <c r="CM141" s="381"/>
      <c r="CN141" s="381"/>
      <c r="CO141" s="381"/>
      <c r="CP141" s="381"/>
      <c r="CQ141" s="381"/>
      <c r="CR141" s="381"/>
      <c r="CS141" s="381"/>
      <c r="CT141" s="381"/>
      <c r="CU141" s="381"/>
      <c r="CV141" s="381"/>
      <c r="CW141" s="381"/>
      <c r="CX141" s="381"/>
      <c r="CY141" s="381"/>
      <c r="CZ141" s="381"/>
      <c r="DA141" s="381"/>
      <c r="DB141" s="381"/>
      <c r="DC141" s="381"/>
      <c r="DD141" s="381"/>
      <c r="DE141" s="381"/>
      <c r="DF141" s="381"/>
      <c r="DG141" s="381"/>
      <c r="DH141" s="381"/>
      <c r="DI141" s="381"/>
      <c r="DJ141" s="381"/>
      <c r="DK141" s="381"/>
      <c r="DL141" s="381"/>
      <c r="DM141" s="381"/>
      <c r="DN141" s="381"/>
      <c r="DO141" s="381"/>
      <c r="DP141" s="381"/>
      <c r="DQ141" s="381"/>
      <c r="DR141" s="381"/>
      <c r="DS141" s="381"/>
      <c r="DT141" s="381"/>
      <c r="DU141" s="381"/>
      <c r="DV141" s="381"/>
      <c r="DW141" s="381"/>
      <c r="DX141" s="381"/>
      <c r="DY141" s="381"/>
      <c r="DZ141" s="381"/>
      <c r="EA141" s="381"/>
      <c r="EB141" s="381"/>
      <c r="EC141" s="381"/>
      <c r="ED141" s="381"/>
      <c r="EE141" s="381"/>
      <c r="EF141" s="381"/>
      <c r="EG141" s="381"/>
      <c r="EH141" s="381"/>
      <c r="EI141" s="381"/>
      <c r="EJ141" s="381"/>
      <c r="EK141" s="381"/>
      <c r="EL141" s="381"/>
      <c r="EM141" s="381"/>
    </row>
    <row r="142" spans="1:143" s="382" customFormat="1" ht="33" customHeight="1" x14ac:dyDescent="0.25">
      <c r="A142" s="375">
        <v>44235</v>
      </c>
      <c r="B142" s="388" t="s">
        <v>736</v>
      </c>
      <c r="C142" s="377" t="s">
        <v>739</v>
      </c>
      <c r="D142" s="386"/>
      <c r="E142" s="380">
        <v>40500</v>
      </c>
      <c r="F142" s="289">
        <f t="shared" si="1"/>
        <v>109126267.20999998</v>
      </c>
      <c r="G142" s="381"/>
      <c r="H142" s="381"/>
      <c r="I142" s="381"/>
      <c r="J142" s="381"/>
      <c r="K142" s="381"/>
      <c r="L142" s="381"/>
      <c r="M142" s="381"/>
      <c r="N142" s="381"/>
      <c r="O142" s="381"/>
      <c r="P142" s="381"/>
      <c r="Q142" s="381"/>
      <c r="R142" s="381"/>
      <c r="S142" s="381"/>
      <c r="T142" s="381"/>
      <c r="U142" s="381"/>
      <c r="V142" s="381"/>
      <c r="W142" s="381"/>
      <c r="X142" s="381"/>
      <c r="Y142" s="381"/>
      <c r="Z142" s="381"/>
      <c r="AA142" s="381"/>
      <c r="AB142" s="381"/>
      <c r="AC142" s="381"/>
      <c r="AD142" s="381"/>
      <c r="AE142" s="381"/>
      <c r="AF142" s="381"/>
      <c r="AG142" s="381"/>
      <c r="AH142" s="381"/>
      <c r="AI142" s="381"/>
      <c r="AJ142" s="381"/>
      <c r="AK142" s="381"/>
      <c r="AL142" s="381"/>
      <c r="AM142" s="381"/>
      <c r="AN142" s="381"/>
      <c r="AO142" s="381"/>
      <c r="AP142" s="381"/>
      <c r="AQ142" s="381"/>
      <c r="AR142" s="381"/>
      <c r="AS142" s="381"/>
      <c r="AT142" s="381"/>
      <c r="AU142" s="381"/>
      <c r="AV142" s="381"/>
      <c r="AW142" s="381"/>
      <c r="AX142" s="381"/>
      <c r="AY142" s="381"/>
      <c r="AZ142" s="381"/>
      <c r="BA142" s="381"/>
      <c r="BB142" s="381"/>
      <c r="BC142" s="381"/>
      <c r="BD142" s="381"/>
      <c r="BE142" s="381"/>
      <c r="BF142" s="381"/>
      <c r="BG142" s="381"/>
      <c r="BH142" s="381"/>
      <c r="BI142" s="381"/>
      <c r="BJ142" s="381"/>
      <c r="BK142" s="381"/>
      <c r="BL142" s="381"/>
      <c r="BM142" s="381"/>
      <c r="BN142" s="381"/>
      <c r="BO142" s="381"/>
      <c r="BP142" s="381"/>
      <c r="BQ142" s="381"/>
      <c r="BR142" s="381"/>
      <c r="BS142" s="381"/>
      <c r="BT142" s="381"/>
      <c r="BU142" s="381"/>
      <c r="BV142" s="381"/>
      <c r="BW142" s="381"/>
      <c r="BX142" s="381"/>
      <c r="BY142" s="381"/>
      <c r="BZ142" s="381"/>
      <c r="CA142" s="381"/>
      <c r="CB142" s="381"/>
      <c r="CC142" s="381"/>
      <c r="CD142" s="381"/>
      <c r="CE142" s="381"/>
      <c r="CF142" s="381"/>
      <c r="CG142" s="381"/>
      <c r="CH142" s="381"/>
      <c r="CI142" s="381"/>
      <c r="CJ142" s="381"/>
      <c r="CK142" s="381"/>
      <c r="CL142" s="381"/>
      <c r="CM142" s="381"/>
      <c r="CN142" s="381"/>
      <c r="CO142" s="381"/>
      <c r="CP142" s="381"/>
      <c r="CQ142" s="381"/>
      <c r="CR142" s="381"/>
      <c r="CS142" s="381"/>
      <c r="CT142" s="381"/>
      <c r="CU142" s="381"/>
      <c r="CV142" s="381"/>
      <c r="CW142" s="381"/>
      <c r="CX142" s="381"/>
      <c r="CY142" s="381"/>
      <c r="CZ142" s="381"/>
      <c r="DA142" s="381"/>
      <c r="DB142" s="381"/>
      <c r="DC142" s="381"/>
      <c r="DD142" s="381"/>
      <c r="DE142" s="381"/>
      <c r="DF142" s="381"/>
      <c r="DG142" s="381"/>
      <c r="DH142" s="381"/>
      <c r="DI142" s="381"/>
      <c r="DJ142" s="381"/>
      <c r="DK142" s="381"/>
      <c r="DL142" s="381"/>
      <c r="DM142" s="381"/>
      <c r="DN142" s="381"/>
      <c r="DO142" s="381"/>
      <c r="DP142" s="381"/>
      <c r="DQ142" s="381"/>
      <c r="DR142" s="381"/>
      <c r="DS142" s="381"/>
      <c r="DT142" s="381"/>
      <c r="DU142" s="381"/>
      <c r="DV142" s="381"/>
      <c r="DW142" s="381"/>
      <c r="DX142" s="381"/>
      <c r="DY142" s="381"/>
      <c r="DZ142" s="381"/>
      <c r="EA142" s="381"/>
      <c r="EB142" s="381"/>
      <c r="EC142" s="381"/>
      <c r="ED142" s="381"/>
      <c r="EE142" s="381"/>
      <c r="EF142" s="381"/>
      <c r="EG142" s="381"/>
      <c r="EH142" s="381"/>
      <c r="EI142" s="381"/>
      <c r="EJ142" s="381"/>
      <c r="EK142" s="381"/>
      <c r="EL142" s="381"/>
      <c r="EM142" s="381"/>
    </row>
    <row r="143" spans="1:143" s="382" customFormat="1" ht="42" customHeight="1" x14ac:dyDescent="0.25">
      <c r="A143" s="389">
        <v>44235</v>
      </c>
      <c r="B143" s="390" t="s">
        <v>737</v>
      </c>
      <c r="C143" s="391" t="s">
        <v>842</v>
      </c>
      <c r="D143" s="392"/>
      <c r="E143" s="393">
        <v>827.53</v>
      </c>
      <c r="F143" s="289">
        <f t="shared" si="1"/>
        <v>109125439.67999998</v>
      </c>
      <c r="G143" s="381"/>
      <c r="H143" s="381"/>
      <c r="I143" s="381"/>
      <c r="J143" s="381"/>
      <c r="K143" s="381"/>
      <c r="L143" s="381"/>
      <c r="M143" s="381"/>
      <c r="N143" s="381"/>
      <c r="O143" s="381"/>
      <c r="P143" s="381"/>
      <c r="Q143" s="381"/>
      <c r="R143" s="381"/>
      <c r="S143" s="381"/>
      <c r="T143" s="381"/>
      <c r="U143" s="381"/>
      <c r="V143" s="381"/>
      <c r="W143" s="381"/>
      <c r="X143" s="381"/>
      <c r="Y143" s="381"/>
      <c r="Z143" s="381"/>
      <c r="AA143" s="381"/>
      <c r="AB143" s="381"/>
      <c r="AC143" s="381"/>
      <c r="AD143" s="381"/>
      <c r="AE143" s="381"/>
      <c r="AF143" s="381"/>
      <c r="AG143" s="381"/>
      <c r="AH143" s="381"/>
      <c r="AI143" s="381"/>
      <c r="AJ143" s="381"/>
      <c r="AK143" s="381"/>
      <c r="AL143" s="381"/>
      <c r="AM143" s="381"/>
      <c r="AN143" s="381"/>
      <c r="AO143" s="381"/>
      <c r="AP143" s="381"/>
      <c r="AQ143" s="381"/>
      <c r="AR143" s="381"/>
      <c r="AS143" s="381"/>
      <c r="AT143" s="381"/>
      <c r="AU143" s="381"/>
      <c r="AV143" s="381"/>
      <c r="AW143" s="381"/>
      <c r="AX143" s="381"/>
      <c r="AY143" s="381"/>
      <c r="AZ143" s="381"/>
      <c r="BA143" s="381"/>
      <c r="BB143" s="381"/>
      <c r="BC143" s="381"/>
      <c r="BD143" s="381"/>
      <c r="BE143" s="381"/>
      <c r="BF143" s="381"/>
      <c r="BG143" s="381"/>
      <c r="BH143" s="381"/>
      <c r="BI143" s="381"/>
      <c r="BJ143" s="381"/>
      <c r="BK143" s="381"/>
      <c r="BL143" s="381"/>
      <c r="BM143" s="381"/>
      <c r="BN143" s="381"/>
      <c r="BO143" s="381"/>
      <c r="BP143" s="381"/>
      <c r="BQ143" s="381"/>
      <c r="BR143" s="381"/>
      <c r="BS143" s="381"/>
      <c r="BT143" s="381"/>
      <c r="BU143" s="381"/>
      <c r="BV143" s="381"/>
      <c r="BW143" s="381"/>
      <c r="BX143" s="381"/>
      <c r="BY143" s="381"/>
      <c r="BZ143" s="381"/>
      <c r="CA143" s="381"/>
      <c r="CB143" s="381"/>
      <c r="CC143" s="381"/>
      <c r="CD143" s="381"/>
      <c r="CE143" s="381"/>
      <c r="CF143" s="381"/>
      <c r="CG143" s="381"/>
      <c r="CH143" s="381"/>
      <c r="CI143" s="381"/>
      <c r="CJ143" s="381"/>
      <c r="CK143" s="381"/>
      <c r="CL143" s="381"/>
      <c r="CM143" s="381"/>
      <c r="CN143" s="381"/>
      <c r="CO143" s="381"/>
      <c r="CP143" s="381"/>
      <c r="CQ143" s="381"/>
      <c r="CR143" s="381"/>
      <c r="CS143" s="381"/>
      <c r="CT143" s="381"/>
      <c r="CU143" s="381"/>
      <c r="CV143" s="381"/>
      <c r="CW143" s="381"/>
      <c r="CX143" s="381"/>
      <c r="CY143" s="381"/>
      <c r="CZ143" s="381"/>
      <c r="DA143" s="381"/>
      <c r="DB143" s="381"/>
      <c r="DC143" s="381"/>
      <c r="DD143" s="381"/>
      <c r="DE143" s="381"/>
      <c r="DF143" s="381"/>
      <c r="DG143" s="381"/>
      <c r="DH143" s="381"/>
      <c r="DI143" s="381"/>
      <c r="DJ143" s="381"/>
      <c r="DK143" s="381"/>
      <c r="DL143" s="381"/>
      <c r="DM143" s="381"/>
      <c r="DN143" s="381"/>
      <c r="DO143" s="381"/>
      <c r="DP143" s="381"/>
      <c r="DQ143" s="381"/>
      <c r="DR143" s="381"/>
      <c r="DS143" s="381"/>
      <c r="DT143" s="381"/>
      <c r="DU143" s="381"/>
      <c r="DV143" s="381"/>
      <c r="DW143" s="381"/>
      <c r="DX143" s="381"/>
      <c r="DY143" s="381"/>
      <c r="DZ143" s="381"/>
      <c r="EA143" s="381"/>
      <c r="EB143" s="381"/>
      <c r="EC143" s="381"/>
      <c r="ED143" s="381"/>
      <c r="EE143" s="381"/>
      <c r="EF143" s="381"/>
      <c r="EG143" s="381"/>
      <c r="EH143" s="381"/>
      <c r="EI143" s="381"/>
      <c r="EJ143" s="381"/>
      <c r="EK143" s="381"/>
      <c r="EL143" s="381"/>
      <c r="EM143" s="381"/>
    </row>
    <row r="144" spans="1:143" s="382" customFormat="1" ht="41.25" customHeight="1" x14ac:dyDescent="0.25">
      <c r="A144" s="230">
        <v>44236</v>
      </c>
      <c r="B144" s="377">
        <v>58194</v>
      </c>
      <c r="C144" s="377" t="s">
        <v>843</v>
      </c>
      <c r="D144" s="394"/>
      <c r="E144" s="380">
        <v>285000</v>
      </c>
      <c r="F144" s="289">
        <f t="shared" si="1"/>
        <v>108840439.67999998</v>
      </c>
      <c r="G144" s="381"/>
      <c r="H144" s="381"/>
      <c r="I144" s="381"/>
      <c r="J144" s="381"/>
      <c r="K144" s="381"/>
      <c r="L144" s="381"/>
      <c r="M144" s="381"/>
      <c r="N144" s="381"/>
      <c r="O144" s="381"/>
      <c r="P144" s="381"/>
      <c r="Q144" s="381"/>
      <c r="R144" s="381"/>
      <c r="S144" s="381"/>
      <c r="T144" s="381"/>
      <c r="U144" s="381"/>
      <c r="V144" s="381"/>
      <c r="W144" s="381"/>
      <c r="X144" s="381"/>
      <c r="Y144" s="381"/>
      <c r="Z144" s="381"/>
      <c r="AA144" s="381"/>
      <c r="AB144" s="381"/>
      <c r="AC144" s="381"/>
      <c r="AD144" s="381"/>
      <c r="AE144" s="381"/>
      <c r="AF144" s="381"/>
      <c r="AG144" s="381"/>
      <c r="AH144" s="381"/>
      <c r="AI144" s="381"/>
      <c r="AJ144" s="381"/>
      <c r="AK144" s="381"/>
      <c r="AL144" s="381"/>
      <c r="AM144" s="381"/>
      <c r="AN144" s="381"/>
      <c r="AO144" s="381"/>
      <c r="AP144" s="381"/>
      <c r="AQ144" s="381"/>
      <c r="AR144" s="381"/>
      <c r="AS144" s="381"/>
      <c r="AT144" s="381"/>
      <c r="AU144" s="381"/>
      <c r="AV144" s="381"/>
      <c r="AW144" s="381"/>
      <c r="AX144" s="381"/>
      <c r="AY144" s="381"/>
      <c r="AZ144" s="381"/>
      <c r="BA144" s="381"/>
      <c r="BB144" s="381"/>
      <c r="BC144" s="381"/>
      <c r="BD144" s="381"/>
      <c r="BE144" s="381"/>
      <c r="BF144" s="381"/>
      <c r="BG144" s="381"/>
      <c r="BH144" s="381"/>
      <c r="BI144" s="381"/>
      <c r="BJ144" s="381"/>
      <c r="BK144" s="381"/>
      <c r="BL144" s="381"/>
      <c r="BM144" s="381"/>
      <c r="BN144" s="381"/>
      <c r="BO144" s="381"/>
      <c r="BP144" s="381"/>
      <c r="BQ144" s="381"/>
      <c r="BR144" s="381"/>
      <c r="BS144" s="381"/>
      <c r="BT144" s="381"/>
      <c r="BU144" s="381"/>
      <c r="BV144" s="381"/>
      <c r="BW144" s="381"/>
      <c r="BX144" s="381"/>
      <c r="BY144" s="381"/>
      <c r="BZ144" s="381"/>
      <c r="CA144" s="381"/>
      <c r="CB144" s="381"/>
      <c r="CC144" s="381"/>
      <c r="CD144" s="381"/>
      <c r="CE144" s="381"/>
      <c r="CF144" s="381"/>
      <c r="CG144" s="381"/>
      <c r="CH144" s="381"/>
      <c r="CI144" s="381"/>
      <c r="CJ144" s="381"/>
      <c r="CK144" s="381"/>
      <c r="CL144" s="381"/>
      <c r="CM144" s="381"/>
      <c r="CN144" s="381"/>
      <c r="CO144" s="381"/>
      <c r="CP144" s="381"/>
      <c r="CQ144" s="381"/>
      <c r="CR144" s="381"/>
      <c r="CS144" s="381"/>
      <c r="CT144" s="381"/>
      <c r="CU144" s="381"/>
      <c r="CV144" s="381"/>
      <c r="CW144" s="381"/>
      <c r="CX144" s="381"/>
      <c r="CY144" s="381"/>
      <c r="CZ144" s="381"/>
      <c r="DA144" s="381"/>
      <c r="DB144" s="381"/>
      <c r="DC144" s="381"/>
      <c r="DD144" s="381"/>
      <c r="DE144" s="381"/>
      <c r="DF144" s="381"/>
      <c r="DG144" s="381"/>
      <c r="DH144" s="381"/>
      <c r="DI144" s="381"/>
      <c r="DJ144" s="381"/>
      <c r="DK144" s="381"/>
      <c r="DL144" s="381"/>
      <c r="DM144" s="381"/>
      <c r="DN144" s="381"/>
      <c r="DO144" s="381"/>
      <c r="DP144" s="381"/>
      <c r="DQ144" s="381"/>
      <c r="DR144" s="381"/>
      <c r="DS144" s="381"/>
      <c r="DT144" s="381"/>
      <c r="DU144" s="381"/>
      <c r="DV144" s="381"/>
      <c r="DW144" s="381"/>
      <c r="DX144" s="381"/>
      <c r="DY144" s="381"/>
      <c r="DZ144" s="381"/>
      <c r="EA144" s="381"/>
      <c r="EB144" s="381"/>
      <c r="EC144" s="381"/>
      <c r="ED144" s="381"/>
      <c r="EE144" s="381"/>
      <c r="EF144" s="381"/>
      <c r="EG144" s="381"/>
      <c r="EH144" s="381"/>
      <c r="EI144" s="381"/>
      <c r="EJ144" s="381"/>
      <c r="EK144" s="381"/>
      <c r="EL144" s="381"/>
      <c r="EM144" s="381"/>
    </row>
    <row r="145" spans="1:143" s="382" customFormat="1" ht="30" customHeight="1" x14ac:dyDescent="0.25">
      <c r="A145" s="230">
        <v>44236</v>
      </c>
      <c r="B145" s="377">
        <v>58195</v>
      </c>
      <c r="C145" s="377" t="s">
        <v>761</v>
      </c>
      <c r="D145" s="394"/>
      <c r="E145" s="380">
        <v>2050</v>
      </c>
      <c r="F145" s="289">
        <f t="shared" si="1"/>
        <v>108838389.67999998</v>
      </c>
      <c r="G145" s="381"/>
      <c r="H145" s="381"/>
      <c r="I145" s="381"/>
      <c r="J145" s="381"/>
      <c r="K145" s="381"/>
      <c r="L145" s="381"/>
      <c r="M145" s="381"/>
      <c r="N145" s="381"/>
      <c r="O145" s="381"/>
      <c r="P145" s="381"/>
      <c r="Q145" s="381"/>
      <c r="R145" s="381"/>
      <c r="S145" s="381"/>
      <c r="T145" s="381"/>
      <c r="U145" s="381"/>
      <c r="V145" s="381"/>
      <c r="W145" s="381"/>
      <c r="X145" s="381"/>
      <c r="Y145" s="381"/>
      <c r="Z145" s="381"/>
      <c r="AA145" s="381"/>
      <c r="AB145" s="381"/>
      <c r="AC145" s="381"/>
      <c r="AD145" s="381"/>
      <c r="AE145" s="381"/>
      <c r="AF145" s="381"/>
      <c r="AG145" s="381"/>
      <c r="AH145" s="381"/>
      <c r="AI145" s="381"/>
      <c r="AJ145" s="381"/>
      <c r="AK145" s="381"/>
      <c r="AL145" s="381"/>
      <c r="AM145" s="381"/>
      <c r="AN145" s="381"/>
      <c r="AO145" s="381"/>
      <c r="AP145" s="381"/>
      <c r="AQ145" s="381"/>
      <c r="AR145" s="381"/>
      <c r="AS145" s="381"/>
      <c r="AT145" s="381"/>
      <c r="AU145" s="381"/>
      <c r="AV145" s="381"/>
      <c r="AW145" s="381"/>
      <c r="AX145" s="381"/>
      <c r="AY145" s="381"/>
      <c r="AZ145" s="381"/>
      <c r="BA145" s="381"/>
      <c r="BB145" s="381"/>
      <c r="BC145" s="381"/>
      <c r="BD145" s="381"/>
      <c r="BE145" s="381"/>
      <c r="BF145" s="381"/>
      <c r="BG145" s="381"/>
      <c r="BH145" s="381"/>
      <c r="BI145" s="381"/>
      <c r="BJ145" s="381"/>
      <c r="BK145" s="381"/>
      <c r="BL145" s="381"/>
      <c r="BM145" s="381"/>
      <c r="BN145" s="381"/>
      <c r="BO145" s="381"/>
      <c r="BP145" s="381"/>
      <c r="BQ145" s="381"/>
      <c r="BR145" s="381"/>
      <c r="BS145" s="381"/>
      <c r="BT145" s="381"/>
      <c r="BU145" s="381"/>
      <c r="BV145" s="381"/>
      <c r="BW145" s="381"/>
      <c r="BX145" s="381"/>
      <c r="BY145" s="381"/>
      <c r="BZ145" s="381"/>
      <c r="CA145" s="381"/>
      <c r="CB145" s="381"/>
      <c r="CC145" s="381"/>
      <c r="CD145" s="381"/>
      <c r="CE145" s="381"/>
      <c r="CF145" s="381"/>
      <c r="CG145" s="381"/>
      <c r="CH145" s="381"/>
      <c r="CI145" s="381"/>
      <c r="CJ145" s="381"/>
      <c r="CK145" s="381"/>
      <c r="CL145" s="381"/>
      <c r="CM145" s="381"/>
      <c r="CN145" s="381"/>
      <c r="CO145" s="381"/>
      <c r="CP145" s="381"/>
      <c r="CQ145" s="381"/>
      <c r="CR145" s="381"/>
      <c r="CS145" s="381"/>
      <c r="CT145" s="381"/>
      <c r="CU145" s="381"/>
      <c r="CV145" s="381"/>
      <c r="CW145" s="381"/>
      <c r="CX145" s="381"/>
      <c r="CY145" s="381"/>
      <c r="CZ145" s="381"/>
      <c r="DA145" s="381"/>
      <c r="DB145" s="381"/>
      <c r="DC145" s="381"/>
      <c r="DD145" s="381"/>
      <c r="DE145" s="381"/>
      <c r="DF145" s="381"/>
      <c r="DG145" s="381"/>
      <c r="DH145" s="381"/>
      <c r="DI145" s="381"/>
      <c r="DJ145" s="381"/>
      <c r="DK145" s="381"/>
      <c r="DL145" s="381"/>
      <c r="DM145" s="381"/>
      <c r="DN145" s="381"/>
      <c r="DO145" s="381"/>
      <c r="DP145" s="381"/>
      <c r="DQ145" s="381"/>
      <c r="DR145" s="381"/>
      <c r="DS145" s="381"/>
      <c r="DT145" s="381"/>
      <c r="DU145" s="381"/>
      <c r="DV145" s="381"/>
      <c r="DW145" s="381"/>
      <c r="DX145" s="381"/>
      <c r="DY145" s="381"/>
      <c r="DZ145" s="381"/>
      <c r="EA145" s="381"/>
      <c r="EB145" s="381"/>
      <c r="EC145" s="381"/>
      <c r="ED145" s="381"/>
      <c r="EE145" s="381"/>
      <c r="EF145" s="381"/>
      <c r="EG145" s="381"/>
      <c r="EH145" s="381"/>
      <c r="EI145" s="381"/>
      <c r="EJ145" s="381"/>
      <c r="EK145" s="381"/>
      <c r="EL145" s="381"/>
      <c r="EM145" s="381"/>
    </row>
    <row r="146" spans="1:143" s="382" customFormat="1" ht="33.75" customHeight="1" x14ac:dyDescent="0.25">
      <c r="A146" s="230">
        <v>44236</v>
      </c>
      <c r="B146" s="377">
        <v>58196</v>
      </c>
      <c r="C146" s="377" t="s">
        <v>762</v>
      </c>
      <c r="D146" s="394"/>
      <c r="E146" s="380">
        <v>51254.79</v>
      </c>
      <c r="F146" s="289">
        <f t="shared" si="1"/>
        <v>108787134.88999997</v>
      </c>
      <c r="G146" s="381"/>
      <c r="H146" s="381"/>
      <c r="I146" s="381"/>
      <c r="J146" s="381"/>
      <c r="K146" s="381"/>
      <c r="L146" s="381"/>
      <c r="M146" s="381"/>
      <c r="N146" s="381"/>
      <c r="O146" s="381"/>
      <c r="P146" s="381"/>
      <c r="Q146" s="381"/>
      <c r="R146" s="381"/>
      <c r="S146" s="381"/>
      <c r="T146" s="381"/>
      <c r="U146" s="381"/>
      <c r="V146" s="381"/>
      <c r="W146" s="381"/>
      <c r="X146" s="381"/>
      <c r="Y146" s="381"/>
      <c r="Z146" s="381"/>
      <c r="AA146" s="381"/>
      <c r="AB146" s="381"/>
      <c r="AC146" s="381"/>
      <c r="AD146" s="381"/>
      <c r="AE146" s="381"/>
      <c r="AF146" s="381"/>
      <c r="AG146" s="381"/>
      <c r="AH146" s="381"/>
      <c r="AI146" s="381"/>
      <c r="AJ146" s="381"/>
      <c r="AK146" s="381"/>
      <c r="AL146" s="381"/>
      <c r="AM146" s="381"/>
      <c r="AN146" s="381"/>
      <c r="AO146" s="381"/>
      <c r="AP146" s="381"/>
      <c r="AQ146" s="381"/>
      <c r="AR146" s="381"/>
      <c r="AS146" s="381"/>
      <c r="AT146" s="381"/>
      <c r="AU146" s="381"/>
      <c r="AV146" s="381"/>
      <c r="AW146" s="381"/>
      <c r="AX146" s="381"/>
      <c r="AY146" s="381"/>
      <c r="AZ146" s="381"/>
      <c r="BA146" s="381"/>
      <c r="BB146" s="381"/>
      <c r="BC146" s="381"/>
      <c r="BD146" s="381"/>
      <c r="BE146" s="381"/>
      <c r="BF146" s="381"/>
      <c r="BG146" s="381"/>
      <c r="BH146" s="381"/>
      <c r="BI146" s="381"/>
      <c r="BJ146" s="381"/>
      <c r="BK146" s="381"/>
      <c r="BL146" s="381"/>
      <c r="BM146" s="381"/>
      <c r="BN146" s="381"/>
      <c r="BO146" s="381"/>
      <c r="BP146" s="381"/>
      <c r="BQ146" s="381"/>
      <c r="BR146" s="381"/>
      <c r="BS146" s="381"/>
      <c r="BT146" s="381"/>
      <c r="BU146" s="381"/>
      <c r="BV146" s="381"/>
      <c r="BW146" s="381"/>
      <c r="BX146" s="381"/>
      <c r="BY146" s="381"/>
      <c r="BZ146" s="381"/>
      <c r="CA146" s="381"/>
      <c r="CB146" s="381"/>
      <c r="CC146" s="381"/>
      <c r="CD146" s="381"/>
      <c r="CE146" s="381"/>
      <c r="CF146" s="381"/>
      <c r="CG146" s="381"/>
      <c r="CH146" s="381"/>
      <c r="CI146" s="381"/>
      <c r="CJ146" s="381"/>
      <c r="CK146" s="381"/>
      <c r="CL146" s="381"/>
      <c r="CM146" s="381"/>
      <c r="CN146" s="381"/>
      <c r="CO146" s="381"/>
      <c r="CP146" s="381"/>
      <c r="CQ146" s="381"/>
      <c r="CR146" s="381"/>
      <c r="CS146" s="381"/>
      <c r="CT146" s="381"/>
      <c r="CU146" s="381"/>
      <c r="CV146" s="381"/>
      <c r="CW146" s="381"/>
      <c r="CX146" s="381"/>
      <c r="CY146" s="381"/>
      <c r="CZ146" s="381"/>
      <c r="DA146" s="381"/>
      <c r="DB146" s="381"/>
      <c r="DC146" s="381"/>
      <c r="DD146" s="381"/>
      <c r="DE146" s="381"/>
      <c r="DF146" s="381"/>
      <c r="DG146" s="381"/>
      <c r="DH146" s="381"/>
      <c r="DI146" s="381"/>
      <c r="DJ146" s="381"/>
      <c r="DK146" s="381"/>
      <c r="DL146" s="381"/>
      <c r="DM146" s="381"/>
      <c r="DN146" s="381"/>
      <c r="DO146" s="381"/>
      <c r="DP146" s="381"/>
      <c r="DQ146" s="381"/>
      <c r="DR146" s="381"/>
      <c r="DS146" s="381"/>
      <c r="DT146" s="381"/>
      <c r="DU146" s="381"/>
      <c r="DV146" s="381"/>
      <c r="DW146" s="381"/>
      <c r="DX146" s="381"/>
      <c r="DY146" s="381"/>
      <c r="DZ146" s="381"/>
      <c r="EA146" s="381"/>
      <c r="EB146" s="381"/>
      <c r="EC146" s="381"/>
      <c r="ED146" s="381"/>
      <c r="EE146" s="381"/>
      <c r="EF146" s="381"/>
      <c r="EG146" s="381"/>
      <c r="EH146" s="381"/>
      <c r="EI146" s="381"/>
      <c r="EJ146" s="381"/>
      <c r="EK146" s="381"/>
      <c r="EL146" s="381"/>
      <c r="EM146" s="381"/>
    </row>
    <row r="147" spans="1:143" s="382" customFormat="1" ht="32.25" customHeight="1" x14ac:dyDescent="0.25">
      <c r="A147" s="230">
        <v>44236</v>
      </c>
      <c r="B147" s="377">
        <v>58197</v>
      </c>
      <c r="C147" s="377" t="s">
        <v>763</v>
      </c>
      <c r="D147" s="394"/>
      <c r="E147" s="380">
        <v>89846</v>
      </c>
      <c r="F147" s="289">
        <f t="shared" si="1"/>
        <v>108697288.88999997</v>
      </c>
      <c r="G147" s="381"/>
      <c r="H147" s="381"/>
      <c r="I147" s="381"/>
      <c r="J147" s="381"/>
      <c r="K147" s="381"/>
      <c r="L147" s="381"/>
      <c r="M147" s="381"/>
      <c r="N147" s="381"/>
      <c r="O147" s="381"/>
      <c r="P147" s="381"/>
      <c r="Q147" s="381"/>
      <c r="R147" s="381"/>
      <c r="S147" s="381"/>
      <c r="T147" s="381"/>
      <c r="U147" s="381"/>
      <c r="V147" s="381"/>
      <c r="W147" s="381"/>
      <c r="X147" s="381"/>
      <c r="Y147" s="381"/>
      <c r="Z147" s="381"/>
      <c r="AA147" s="381"/>
      <c r="AB147" s="381"/>
      <c r="AC147" s="381"/>
      <c r="AD147" s="381"/>
      <c r="AE147" s="381"/>
      <c r="AF147" s="381"/>
      <c r="AG147" s="381"/>
      <c r="AH147" s="381"/>
      <c r="AI147" s="381"/>
      <c r="AJ147" s="381"/>
      <c r="AK147" s="381"/>
      <c r="AL147" s="381"/>
      <c r="AM147" s="381"/>
      <c r="AN147" s="381"/>
      <c r="AO147" s="381"/>
      <c r="AP147" s="381"/>
      <c r="AQ147" s="381"/>
      <c r="AR147" s="381"/>
      <c r="AS147" s="381"/>
      <c r="AT147" s="381"/>
      <c r="AU147" s="381"/>
      <c r="AV147" s="381"/>
      <c r="AW147" s="381"/>
      <c r="AX147" s="381"/>
      <c r="AY147" s="381"/>
      <c r="AZ147" s="381"/>
      <c r="BA147" s="381"/>
      <c r="BB147" s="381"/>
      <c r="BC147" s="381"/>
      <c r="BD147" s="381"/>
      <c r="BE147" s="381"/>
      <c r="BF147" s="381"/>
      <c r="BG147" s="381"/>
      <c r="BH147" s="381"/>
      <c r="BI147" s="381"/>
      <c r="BJ147" s="381"/>
      <c r="BK147" s="381"/>
      <c r="BL147" s="381"/>
      <c r="BM147" s="381"/>
      <c r="BN147" s="381"/>
      <c r="BO147" s="381"/>
      <c r="BP147" s="381"/>
      <c r="BQ147" s="381"/>
      <c r="BR147" s="381"/>
      <c r="BS147" s="381"/>
      <c r="BT147" s="381"/>
      <c r="BU147" s="381"/>
      <c r="BV147" s="381"/>
      <c r="BW147" s="381"/>
      <c r="BX147" s="381"/>
      <c r="BY147" s="381"/>
      <c r="BZ147" s="381"/>
      <c r="CA147" s="381"/>
      <c r="CB147" s="381"/>
      <c r="CC147" s="381"/>
      <c r="CD147" s="381"/>
      <c r="CE147" s="381"/>
      <c r="CF147" s="381"/>
      <c r="CG147" s="381"/>
      <c r="CH147" s="381"/>
      <c r="CI147" s="381"/>
      <c r="CJ147" s="381"/>
      <c r="CK147" s="381"/>
      <c r="CL147" s="381"/>
      <c r="CM147" s="381"/>
      <c r="CN147" s="381"/>
      <c r="CO147" s="381"/>
      <c r="CP147" s="381"/>
      <c r="CQ147" s="381"/>
      <c r="CR147" s="381"/>
      <c r="CS147" s="381"/>
      <c r="CT147" s="381"/>
      <c r="CU147" s="381"/>
      <c r="CV147" s="381"/>
      <c r="CW147" s="381"/>
      <c r="CX147" s="381"/>
      <c r="CY147" s="381"/>
      <c r="CZ147" s="381"/>
      <c r="DA147" s="381"/>
      <c r="DB147" s="381"/>
      <c r="DC147" s="381"/>
      <c r="DD147" s="381"/>
      <c r="DE147" s="381"/>
      <c r="DF147" s="381"/>
      <c r="DG147" s="381"/>
      <c r="DH147" s="381"/>
      <c r="DI147" s="381"/>
      <c r="DJ147" s="381"/>
      <c r="DK147" s="381"/>
      <c r="DL147" s="381"/>
      <c r="DM147" s="381"/>
      <c r="DN147" s="381"/>
      <c r="DO147" s="381"/>
      <c r="DP147" s="381"/>
      <c r="DQ147" s="381"/>
      <c r="DR147" s="381"/>
      <c r="DS147" s="381"/>
      <c r="DT147" s="381"/>
      <c r="DU147" s="381"/>
      <c r="DV147" s="381"/>
      <c r="DW147" s="381"/>
      <c r="DX147" s="381"/>
      <c r="DY147" s="381"/>
      <c r="DZ147" s="381"/>
      <c r="EA147" s="381"/>
      <c r="EB147" s="381"/>
      <c r="EC147" s="381"/>
      <c r="ED147" s="381"/>
      <c r="EE147" s="381"/>
      <c r="EF147" s="381"/>
      <c r="EG147" s="381"/>
      <c r="EH147" s="381"/>
      <c r="EI147" s="381"/>
      <c r="EJ147" s="381"/>
      <c r="EK147" s="381"/>
      <c r="EL147" s="381"/>
      <c r="EM147" s="381"/>
    </row>
    <row r="148" spans="1:143" s="382" customFormat="1" ht="34.5" customHeight="1" x14ac:dyDescent="0.25">
      <c r="A148" s="230">
        <v>44236</v>
      </c>
      <c r="B148" s="377">
        <v>58198</v>
      </c>
      <c r="C148" s="377" t="s">
        <v>844</v>
      </c>
      <c r="D148" s="394"/>
      <c r="E148" s="380">
        <v>908365.89</v>
      </c>
      <c r="F148" s="289">
        <f t="shared" si="1"/>
        <v>107788922.99999997</v>
      </c>
      <c r="G148" s="381"/>
      <c r="H148" s="381"/>
      <c r="I148" s="381"/>
      <c r="J148" s="381"/>
      <c r="K148" s="381"/>
      <c r="L148" s="381"/>
      <c r="M148" s="381"/>
      <c r="N148" s="381"/>
      <c r="O148" s="381"/>
      <c r="P148" s="381"/>
      <c r="Q148" s="381"/>
      <c r="R148" s="381"/>
      <c r="S148" s="381"/>
      <c r="T148" s="381"/>
      <c r="U148" s="381"/>
      <c r="V148" s="381"/>
      <c r="W148" s="381"/>
      <c r="X148" s="381"/>
      <c r="Y148" s="381"/>
      <c r="Z148" s="381"/>
      <c r="AA148" s="381"/>
      <c r="AB148" s="381"/>
      <c r="AC148" s="381"/>
      <c r="AD148" s="381"/>
      <c r="AE148" s="381"/>
      <c r="AF148" s="381"/>
      <c r="AG148" s="381"/>
      <c r="AH148" s="381"/>
      <c r="AI148" s="381"/>
      <c r="AJ148" s="381"/>
      <c r="AK148" s="381"/>
      <c r="AL148" s="381"/>
      <c r="AM148" s="381"/>
      <c r="AN148" s="381"/>
      <c r="AO148" s="381"/>
      <c r="AP148" s="381"/>
      <c r="AQ148" s="381"/>
      <c r="AR148" s="381"/>
      <c r="AS148" s="381"/>
      <c r="AT148" s="381"/>
      <c r="AU148" s="381"/>
      <c r="AV148" s="381"/>
      <c r="AW148" s="381"/>
      <c r="AX148" s="381"/>
      <c r="AY148" s="381"/>
      <c r="AZ148" s="381"/>
      <c r="BA148" s="381"/>
      <c r="BB148" s="381"/>
      <c r="BC148" s="381"/>
      <c r="BD148" s="381"/>
      <c r="BE148" s="381"/>
      <c r="BF148" s="381"/>
      <c r="BG148" s="381"/>
      <c r="BH148" s="381"/>
      <c r="BI148" s="381"/>
      <c r="BJ148" s="381"/>
      <c r="BK148" s="381"/>
      <c r="BL148" s="381"/>
      <c r="BM148" s="381"/>
      <c r="BN148" s="381"/>
      <c r="BO148" s="381"/>
      <c r="BP148" s="381"/>
      <c r="BQ148" s="381"/>
      <c r="BR148" s="381"/>
      <c r="BS148" s="381"/>
      <c r="BT148" s="381"/>
      <c r="BU148" s="381"/>
      <c r="BV148" s="381"/>
      <c r="BW148" s="381"/>
      <c r="BX148" s="381"/>
      <c r="BY148" s="381"/>
      <c r="BZ148" s="381"/>
      <c r="CA148" s="381"/>
      <c r="CB148" s="381"/>
      <c r="CC148" s="381"/>
      <c r="CD148" s="381"/>
      <c r="CE148" s="381"/>
      <c r="CF148" s="381"/>
      <c r="CG148" s="381"/>
      <c r="CH148" s="381"/>
      <c r="CI148" s="381"/>
      <c r="CJ148" s="381"/>
      <c r="CK148" s="381"/>
      <c r="CL148" s="381"/>
      <c r="CM148" s="381"/>
      <c r="CN148" s="381"/>
      <c r="CO148" s="381"/>
      <c r="CP148" s="381"/>
      <c r="CQ148" s="381"/>
      <c r="CR148" s="381"/>
      <c r="CS148" s="381"/>
      <c r="CT148" s="381"/>
      <c r="CU148" s="381"/>
      <c r="CV148" s="381"/>
      <c r="CW148" s="381"/>
      <c r="CX148" s="381"/>
      <c r="CY148" s="381"/>
      <c r="CZ148" s="381"/>
      <c r="DA148" s="381"/>
      <c r="DB148" s="381"/>
      <c r="DC148" s="381"/>
      <c r="DD148" s="381"/>
      <c r="DE148" s="381"/>
      <c r="DF148" s="381"/>
      <c r="DG148" s="381"/>
      <c r="DH148" s="381"/>
      <c r="DI148" s="381"/>
      <c r="DJ148" s="381"/>
      <c r="DK148" s="381"/>
      <c r="DL148" s="381"/>
      <c r="DM148" s="381"/>
      <c r="DN148" s="381"/>
      <c r="DO148" s="381"/>
      <c r="DP148" s="381"/>
      <c r="DQ148" s="381"/>
      <c r="DR148" s="381"/>
      <c r="DS148" s="381"/>
      <c r="DT148" s="381"/>
      <c r="DU148" s="381"/>
      <c r="DV148" s="381"/>
      <c r="DW148" s="381"/>
      <c r="DX148" s="381"/>
      <c r="DY148" s="381"/>
      <c r="DZ148" s="381"/>
      <c r="EA148" s="381"/>
      <c r="EB148" s="381"/>
      <c r="EC148" s="381"/>
      <c r="ED148" s="381"/>
      <c r="EE148" s="381"/>
      <c r="EF148" s="381"/>
      <c r="EG148" s="381"/>
      <c r="EH148" s="381"/>
      <c r="EI148" s="381"/>
      <c r="EJ148" s="381"/>
      <c r="EK148" s="381"/>
      <c r="EL148" s="381"/>
      <c r="EM148" s="381"/>
    </row>
    <row r="149" spans="1:143" s="382" customFormat="1" ht="45" customHeight="1" x14ac:dyDescent="0.25">
      <c r="A149" s="230">
        <v>44236</v>
      </c>
      <c r="B149" s="377">
        <v>58199</v>
      </c>
      <c r="C149" s="377" t="s">
        <v>764</v>
      </c>
      <c r="D149" s="394"/>
      <c r="E149" s="380">
        <v>238085.38</v>
      </c>
      <c r="F149" s="289">
        <f t="shared" ref="F149:F212" si="2">F148-E149</f>
        <v>107550837.61999997</v>
      </c>
      <c r="G149" s="381"/>
      <c r="H149" s="381"/>
      <c r="I149" s="381"/>
      <c r="J149" s="381"/>
      <c r="K149" s="381"/>
      <c r="L149" s="381"/>
      <c r="M149" s="381"/>
      <c r="N149" s="381"/>
      <c r="O149" s="381"/>
      <c r="P149" s="381"/>
      <c r="Q149" s="381"/>
      <c r="R149" s="381"/>
      <c r="S149" s="381"/>
      <c r="T149" s="381"/>
      <c r="U149" s="381"/>
      <c r="V149" s="381"/>
      <c r="W149" s="381"/>
      <c r="X149" s="381"/>
      <c r="Y149" s="381"/>
      <c r="Z149" s="381"/>
      <c r="AA149" s="381"/>
      <c r="AB149" s="381"/>
      <c r="AC149" s="381"/>
      <c r="AD149" s="381"/>
      <c r="AE149" s="381"/>
      <c r="AF149" s="381"/>
      <c r="AG149" s="381"/>
      <c r="AH149" s="381"/>
      <c r="AI149" s="381"/>
      <c r="AJ149" s="381"/>
      <c r="AK149" s="381"/>
      <c r="AL149" s="381"/>
      <c r="AM149" s="381"/>
      <c r="AN149" s="381"/>
      <c r="AO149" s="381"/>
      <c r="AP149" s="381"/>
      <c r="AQ149" s="381"/>
      <c r="AR149" s="381"/>
      <c r="AS149" s="381"/>
      <c r="AT149" s="381"/>
      <c r="AU149" s="381"/>
      <c r="AV149" s="381"/>
      <c r="AW149" s="381"/>
      <c r="AX149" s="381"/>
      <c r="AY149" s="381"/>
      <c r="AZ149" s="381"/>
      <c r="BA149" s="381"/>
      <c r="BB149" s="381"/>
      <c r="BC149" s="381"/>
      <c r="BD149" s="381"/>
      <c r="BE149" s="381"/>
      <c r="BF149" s="381"/>
      <c r="BG149" s="381"/>
      <c r="BH149" s="381"/>
      <c r="BI149" s="381"/>
      <c r="BJ149" s="381"/>
      <c r="BK149" s="381"/>
      <c r="BL149" s="381"/>
      <c r="BM149" s="381"/>
      <c r="BN149" s="381"/>
      <c r="BO149" s="381"/>
      <c r="BP149" s="381"/>
      <c r="BQ149" s="381"/>
      <c r="BR149" s="381"/>
      <c r="BS149" s="381"/>
      <c r="BT149" s="381"/>
      <c r="BU149" s="381"/>
      <c r="BV149" s="381"/>
      <c r="BW149" s="381"/>
      <c r="BX149" s="381"/>
      <c r="BY149" s="381"/>
      <c r="BZ149" s="381"/>
      <c r="CA149" s="381"/>
      <c r="CB149" s="381"/>
      <c r="CC149" s="381"/>
      <c r="CD149" s="381"/>
      <c r="CE149" s="381"/>
      <c r="CF149" s="381"/>
      <c r="CG149" s="381"/>
      <c r="CH149" s="381"/>
      <c r="CI149" s="381"/>
      <c r="CJ149" s="381"/>
      <c r="CK149" s="381"/>
      <c r="CL149" s="381"/>
      <c r="CM149" s="381"/>
      <c r="CN149" s="381"/>
      <c r="CO149" s="381"/>
      <c r="CP149" s="381"/>
      <c r="CQ149" s="381"/>
      <c r="CR149" s="381"/>
      <c r="CS149" s="381"/>
      <c r="CT149" s="381"/>
      <c r="CU149" s="381"/>
      <c r="CV149" s="381"/>
      <c r="CW149" s="381"/>
      <c r="CX149" s="381"/>
      <c r="CY149" s="381"/>
      <c r="CZ149" s="381"/>
      <c r="DA149" s="381"/>
      <c r="DB149" s="381"/>
      <c r="DC149" s="381"/>
      <c r="DD149" s="381"/>
      <c r="DE149" s="381"/>
      <c r="DF149" s="381"/>
      <c r="DG149" s="381"/>
      <c r="DH149" s="381"/>
      <c r="DI149" s="381"/>
      <c r="DJ149" s="381"/>
      <c r="DK149" s="381"/>
      <c r="DL149" s="381"/>
      <c r="DM149" s="381"/>
      <c r="DN149" s="381"/>
      <c r="DO149" s="381"/>
      <c r="DP149" s="381"/>
      <c r="DQ149" s="381"/>
      <c r="DR149" s="381"/>
      <c r="DS149" s="381"/>
      <c r="DT149" s="381"/>
      <c r="DU149" s="381"/>
      <c r="DV149" s="381"/>
      <c r="DW149" s="381"/>
      <c r="DX149" s="381"/>
      <c r="DY149" s="381"/>
      <c r="DZ149" s="381"/>
      <c r="EA149" s="381"/>
      <c r="EB149" s="381"/>
      <c r="EC149" s="381"/>
      <c r="ED149" s="381"/>
      <c r="EE149" s="381"/>
      <c r="EF149" s="381"/>
      <c r="EG149" s="381"/>
      <c r="EH149" s="381"/>
      <c r="EI149" s="381"/>
      <c r="EJ149" s="381"/>
      <c r="EK149" s="381"/>
      <c r="EL149" s="381"/>
      <c r="EM149" s="381"/>
    </row>
    <row r="150" spans="1:143" s="382" customFormat="1" ht="51.75" customHeight="1" x14ac:dyDescent="0.25">
      <c r="A150" s="230">
        <v>44236</v>
      </c>
      <c r="B150" s="377">
        <v>58200</v>
      </c>
      <c r="C150" s="377" t="s">
        <v>927</v>
      </c>
      <c r="D150" s="394"/>
      <c r="E150" s="380">
        <v>109381.53</v>
      </c>
      <c r="F150" s="289">
        <f t="shared" si="2"/>
        <v>107441456.08999997</v>
      </c>
      <c r="G150" s="381"/>
      <c r="H150" s="381"/>
      <c r="I150" s="381"/>
      <c r="J150" s="381"/>
      <c r="K150" s="381"/>
      <c r="L150" s="381"/>
      <c r="M150" s="381"/>
      <c r="N150" s="381"/>
      <c r="O150" s="381"/>
      <c r="P150" s="381"/>
      <c r="Q150" s="381"/>
      <c r="R150" s="381"/>
      <c r="S150" s="381"/>
      <c r="T150" s="381"/>
      <c r="U150" s="381"/>
      <c r="V150" s="381"/>
      <c r="W150" s="381"/>
      <c r="X150" s="381"/>
      <c r="Y150" s="381"/>
      <c r="Z150" s="381"/>
      <c r="AA150" s="381"/>
      <c r="AB150" s="381"/>
      <c r="AC150" s="381"/>
      <c r="AD150" s="381"/>
      <c r="AE150" s="381"/>
      <c r="AF150" s="381"/>
      <c r="AG150" s="381"/>
      <c r="AH150" s="381"/>
      <c r="AI150" s="381"/>
      <c r="AJ150" s="381"/>
      <c r="AK150" s="381"/>
      <c r="AL150" s="381"/>
      <c r="AM150" s="381"/>
      <c r="AN150" s="381"/>
      <c r="AO150" s="381"/>
      <c r="AP150" s="381"/>
      <c r="AQ150" s="381"/>
      <c r="AR150" s="381"/>
      <c r="AS150" s="381"/>
      <c r="AT150" s="381"/>
      <c r="AU150" s="381"/>
      <c r="AV150" s="381"/>
      <c r="AW150" s="381"/>
      <c r="AX150" s="381"/>
      <c r="AY150" s="381"/>
      <c r="AZ150" s="381"/>
      <c r="BA150" s="381"/>
      <c r="BB150" s="381"/>
      <c r="BC150" s="381"/>
      <c r="BD150" s="381"/>
      <c r="BE150" s="381"/>
      <c r="BF150" s="381"/>
      <c r="BG150" s="381"/>
      <c r="BH150" s="381"/>
      <c r="BI150" s="381"/>
      <c r="BJ150" s="381"/>
      <c r="BK150" s="381"/>
      <c r="BL150" s="381"/>
      <c r="BM150" s="381"/>
      <c r="BN150" s="381"/>
      <c r="BO150" s="381"/>
      <c r="BP150" s="381"/>
      <c r="BQ150" s="381"/>
      <c r="BR150" s="381"/>
      <c r="BS150" s="381"/>
      <c r="BT150" s="381"/>
      <c r="BU150" s="381"/>
      <c r="BV150" s="381"/>
      <c r="BW150" s="381"/>
      <c r="BX150" s="381"/>
      <c r="BY150" s="381"/>
      <c r="BZ150" s="381"/>
      <c r="CA150" s="381"/>
      <c r="CB150" s="381"/>
      <c r="CC150" s="381"/>
      <c r="CD150" s="381"/>
      <c r="CE150" s="381"/>
      <c r="CF150" s="381"/>
      <c r="CG150" s="381"/>
      <c r="CH150" s="381"/>
      <c r="CI150" s="381"/>
      <c r="CJ150" s="381"/>
      <c r="CK150" s="381"/>
      <c r="CL150" s="381"/>
      <c r="CM150" s="381"/>
      <c r="CN150" s="381"/>
      <c r="CO150" s="381"/>
      <c r="CP150" s="381"/>
      <c r="CQ150" s="381"/>
      <c r="CR150" s="381"/>
      <c r="CS150" s="381"/>
      <c r="CT150" s="381"/>
      <c r="CU150" s="381"/>
      <c r="CV150" s="381"/>
      <c r="CW150" s="381"/>
      <c r="CX150" s="381"/>
      <c r="CY150" s="381"/>
      <c r="CZ150" s="381"/>
      <c r="DA150" s="381"/>
      <c r="DB150" s="381"/>
      <c r="DC150" s="381"/>
      <c r="DD150" s="381"/>
      <c r="DE150" s="381"/>
      <c r="DF150" s="381"/>
      <c r="DG150" s="381"/>
      <c r="DH150" s="381"/>
      <c r="DI150" s="381"/>
      <c r="DJ150" s="381"/>
      <c r="DK150" s="381"/>
      <c r="DL150" s="381"/>
      <c r="DM150" s="381"/>
      <c r="DN150" s="381"/>
      <c r="DO150" s="381"/>
      <c r="DP150" s="381"/>
      <c r="DQ150" s="381"/>
      <c r="DR150" s="381"/>
      <c r="DS150" s="381"/>
      <c r="DT150" s="381"/>
      <c r="DU150" s="381"/>
      <c r="DV150" s="381"/>
      <c r="DW150" s="381"/>
      <c r="DX150" s="381"/>
      <c r="DY150" s="381"/>
      <c r="DZ150" s="381"/>
      <c r="EA150" s="381"/>
      <c r="EB150" s="381"/>
      <c r="EC150" s="381"/>
      <c r="ED150" s="381"/>
      <c r="EE150" s="381"/>
      <c r="EF150" s="381"/>
      <c r="EG150" s="381"/>
      <c r="EH150" s="381"/>
      <c r="EI150" s="381"/>
      <c r="EJ150" s="381"/>
      <c r="EK150" s="381"/>
      <c r="EL150" s="381"/>
      <c r="EM150" s="381"/>
    </row>
    <row r="151" spans="1:143" s="382" customFormat="1" ht="39.75" customHeight="1" x14ac:dyDescent="0.25">
      <c r="A151" s="230">
        <v>44236</v>
      </c>
      <c r="B151" s="377">
        <v>58201</v>
      </c>
      <c r="C151" s="377" t="s">
        <v>845</v>
      </c>
      <c r="D151" s="394"/>
      <c r="E151" s="380">
        <v>1579.5</v>
      </c>
      <c r="F151" s="289">
        <f t="shared" si="2"/>
        <v>107439876.58999997</v>
      </c>
      <c r="G151" s="381"/>
      <c r="H151" s="381"/>
      <c r="I151" s="381"/>
      <c r="J151" s="381"/>
      <c r="K151" s="381"/>
      <c r="L151" s="381"/>
      <c r="M151" s="381"/>
      <c r="N151" s="381"/>
      <c r="O151" s="381"/>
      <c r="P151" s="381"/>
      <c r="Q151" s="381"/>
      <c r="R151" s="381"/>
      <c r="S151" s="381"/>
      <c r="T151" s="381"/>
      <c r="U151" s="381"/>
      <c r="V151" s="381"/>
      <c r="W151" s="381"/>
      <c r="X151" s="381"/>
      <c r="Y151" s="381"/>
      <c r="Z151" s="381"/>
      <c r="AA151" s="381"/>
      <c r="AB151" s="381"/>
      <c r="AC151" s="381"/>
      <c r="AD151" s="381"/>
      <c r="AE151" s="381"/>
      <c r="AF151" s="381"/>
      <c r="AG151" s="381"/>
      <c r="AH151" s="381"/>
      <c r="AI151" s="381"/>
      <c r="AJ151" s="381"/>
      <c r="AK151" s="381"/>
      <c r="AL151" s="381"/>
      <c r="AM151" s="381"/>
      <c r="AN151" s="381"/>
      <c r="AO151" s="381"/>
      <c r="AP151" s="381"/>
      <c r="AQ151" s="381"/>
      <c r="AR151" s="381"/>
      <c r="AS151" s="381"/>
      <c r="AT151" s="381"/>
      <c r="AU151" s="381"/>
      <c r="AV151" s="381"/>
      <c r="AW151" s="381"/>
      <c r="AX151" s="381"/>
      <c r="AY151" s="381"/>
      <c r="AZ151" s="381"/>
      <c r="BA151" s="381"/>
      <c r="BB151" s="381"/>
      <c r="BC151" s="381"/>
      <c r="BD151" s="381"/>
      <c r="BE151" s="381"/>
      <c r="BF151" s="381"/>
      <c r="BG151" s="381"/>
      <c r="BH151" s="381"/>
      <c r="BI151" s="381"/>
      <c r="BJ151" s="381"/>
      <c r="BK151" s="381"/>
      <c r="BL151" s="381"/>
      <c r="BM151" s="381"/>
      <c r="BN151" s="381"/>
      <c r="BO151" s="381"/>
      <c r="BP151" s="381"/>
      <c r="BQ151" s="381"/>
      <c r="BR151" s="381"/>
      <c r="BS151" s="381"/>
      <c r="BT151" s="381"/>
      <c r="BU151" s="381"/>
      <c r="BV151" s="381"/>
      <c r="BW151" s="381"/>
      <c r="BX151" s="381"/>
      <c r="BY151" s="381"/>
      <c r="BZ151" s="381"/>
      <c r="CA151" s="381"/>
      <c r="CB151" s="381"/>
      <c r="CC151" s="381"/>
      <c r="CD151" s="381"/>
      <c r="CE151" s="381"/>
      <c r="CF151" s="381"/>
      <c r="CG151" s="381"/>
      <c r="CH151" s="381"/>
      <c r="CI151" s="381"/>
      <c r="CJ151" s="381"/>
      <c r="CK151" s="381"/>
      <c r="CL151" s="381"/>
      <c r="CM151" s="381"/>
      <c r="CN151" s="381"/>
      <c r="CO151" s="381"/>
      <c r="CP151" s="381"/>
      <c r="CQ151" s="381"/>
      <c r="CR151" s="381"/>
      <c r="CS151" s="381"/>
      <c r="CT151" s="381"/>
      <c r="CU151" s="381"/>
      <c r="CV151" s="381"/>
      <c r="CW151" s="381"/>
      <c r="CX151" s="381"/>
      <c r="CY151" s="381"/>
      <c r="CZ151" s="381"/>
      <c r="DA151" s="381"/>
      <c r="DB151" s="381"/>
      <c r="DC151" s="381"/>
      <c r="DD151" s="381"/>
      <c r="DE151" s="381"/>
      <c r="DF151" s="381"/>
      <c r="DG151" s="381"/>
      <c r="DH151" s="381"/>
      <c r="DI151" s="381"/>
      <c r="DJ151" s="381"/>
      <c r="DK151" s="381"/>
      <c r="DL151" s="381"/>
      <c r="DM151" s="381"/>
      <c r="DN151" s="381"/>
      <c r="DO151" s="381"/>
      <c r="DP151" s="381"/>
      <c r="DQ151" s="381"/>
      <c r="DR151" s="381"/>
      <c r="DS151" s="381"/>
      <c r="DT151" s="381"/>
      <c r="DU151" s="381"/>
      <c r="DV151" s="381"/>
      <c r="DW151" s="381"/>
      <c r="DX151" s="381"/>
      <c r="DY151" s="381"/>
      <c r="DZ151" s="381"/>
      <c r="EA151" s="381"/>
      <c r="EB151" s="381"/>
      <c r="EC151" s="381"/>
      <c r="ED151" s="381"/>
      <c r="EE151" s="381"/>
      <c r="EF151" s="381"/>
      <c r="EG151" s="381"/>
      <c r="EH151" s="381"/>
      <c r="EI151" s="381"/>
      <c r="EJ151" s="381"/>
      <c r="EK151" s="381"/>
      <c r="EL151" s="381"/>
      <c r="EM151" s="381"/>
    </row>
    <row r="152" spans="1:143" s="382" customFormat="1" ht="48.75" customHeight="1" x14ac:dyDescent="0.25">
      <c r="A152" s="230">
        <v>44236</v>
      </c>
      <c r="B152" s="377">
        <v>58202</v>
      </c>
      <c r="C152" s="377" t="s">
        <v>846</v>
      </c>
      <c r="D152" s="394"/>
      <c r="E152" s="380">
        <v>198692.5</v>
      </c>
      <c r="F152" s="289">
        <f t="shared" si="2"/>
        <v>107241184.08999997</v>
      </c>
      <c r="G152" s="381"/>
      <c r="H152" s="381"/>
      <c r="I152" s="381"/>
      <c r="J152" s="381"/>
      <c r="K152" s="381"/>
      <c r="L152" s="381"/>
      <c r="M152" s="381"/>
      <c r="N152" s="381"/>
      <c r="O152" s="381"/>
      <c r="P152" s="381"/>
      <c r="Q152" s="381"/>
      <c r="R152" s="381"/>
      <c r="S152" s="381"/>
      <c r="T152" s="381"/>
      <c r="U152" s="381"/>
      <c r="V152" s="381"/>
      <c r="W152" s="381"/>
      <c r="X152" s="381"/>
      <c r="Y152" s="381"/>
      <c r="Z152" s="381"/>
      <c r="AA152" s="381"/>
      <c r="AB152" s="381"/>
      <c r="AC152" s="381"/>
      <c r="AD152" s="381"/>
      <c r="AE152" s="381"/>
      <c r="AF152" s="381"/>
      <c r="AG152" s="381"/>
      <c r="AH152" s="381"/>
      <c r="AI152" s="381"/>
      <c r="AJ152" s="381"/>
      <c r="AK152" s="381"/>
      <c r="AL152" s="381"/>
      <c r="AM152" s="381"/>
      <c r="AN152" s="381"/>
      <c r="AO152" s="381"/>
      <c r="AP152" s="381"/>
      <c r="AQ152" s="381"/>
      <c r="AR152" s="381"/>
      <c r="AS152" s="381"/>
      <c r="AT152" s="381"/>
      <c r="AU152" s="381"/>
      <c r="AV152" s="381"/>
      <c r="AW152" s="381"/>
      <c r="AX152" s="381"/>
      <c r="AY152" s="381"/>
      <c r="AZ152" s="381"/>
      <c r="BA152" s="381"/>
      <c r="BB152" s="381"/>
      <c r="BC152" s="381"/>
      <c r="BD152" s="381"/>
      <c r="BE152" s="381"/>
      <c r="BF152" s="381"/>
      <c r="BG152" s="381"/>
      <c r="BH152" s="381"/>
      <c r="BI152" s="381"/>
      <c r="BJ152" s="381"/>
      <c r="BK152" s="381"/>
      <c r="BL152" s="381"/>
      <c r="BM152" s="381"/>
      <c r="BN152" s="381"/>
      <c r="BO152" s="381"/>
      <c r="BP152" s="381"/>
      <c r="BQ152" s="381"/>
      <c r="BR152" s="381"/>
      <c r="BS152" s="381"/>
      <c r="BT152" s="381"/>
      <c r="BU152" s="381"/>
      <c r="BV152" s="381"/>
      <c r="BW152" s="381"/>
      <c r="BX152" s="381"/>
      <c r="BY152" s="381"/>
      <c r="BZ152" s="381"/>
      <c r="CA152" s="381"/>
      <c r="CB152" s="381"/>
      <c r="CC152" s="381"/>
      <c r="CD152" s="381"/>
      <c r="CE152" s="381"/>
      <c r="CF152" s="381"/>
      <c r="CG152" s="381"/>
      <c r="CH152" s="381"/>
      <c r="CI152" s="381"/>
      <c r="CJ152" s="381"/>
      <c r="CK152" s="381"/>
      <c r="CL152" s="381"/>
      <c r="CM152" s="381"/>
      <c r="CN152" s="381"/>
      <c r="CO152" s="381"/>
      <c r="CP152" s="381"/>
      <c r="CQ152" s="381"/>
      <c r="CR152" s="381"/>
      <c r="CS152" s="381"/>
      <c r="CT152" s="381"/>
      <c r="CU152" s="381"/>
      <c r="CV152" s="381"/>
      <c r="CW152" s="381"/>
      <c r="CX152" s="381"/>
      <c r="CY152" s="381"/>
      <c r="CZ152" s="381"/>
      <c r="DA152" s="381"/>
      <c r="DB152" s="381"/>
      <c r="DC152" s="381"/>
      <c r="DD152" s="381"/>
      <c r="DE152" s="381"/>
      <c r="DF152" s="381"/>
      <c r="DG152" s="381"/>
      <c r="DH152" s="381"/>
      <c r="DI152" s="381"/>
      <c r="DJ152" s="381"/>
      <c r="DK152" s="381"/>
      <c r="DL152" s="381"/>
      <c r="DM152" s="381"/>
      <c r="DN152" s="381"/>
      <c r="DO152" s="381"/>
      <c r="DP152" s="381"/>
      <c r="DQ152" s="381"/>
      <c r="DR152" s="381"/>
      <c r="DS152" s="381"/>
      <c r="DT152" s="381"/>
      <c r="DU152" s="381"/>
      <c r="DV152" s="381"/>
      <c r="DW152" s="381"/>
      <c r="DX152" s="381"/>
      <c r="DY152" s="381"/>
      <c r="DZ152" s="381"/>
      <c r="EA152" s="381"/>
      <c r="EB152" s="381"/>
      <c r="EC152" s="381"/>
      <c r="ED152" s="381"/>
      <c r="EE152" s="381"/>
      <c r="EF152" s="381"/>
      <c r="EG152" s="381"/>
      <c r="EH152" s="381"/>
      <c r="EI152" s="381"/>
      <c r="EJ152" s="381"/>
      <c r="EK152" s="381"/>
      <c r="EL152" s="381"/>
      <c r="EM152" s="381"/>
    </row>
    <row r="153" spans="1:143" s="382" customFormat="1" ht="41.25" customHeight="1" x14ac:dyDescent="0.25">
      <c r="A153" s="230">
        <v>44236</v>
      </c>
      <c r="B153" s="388" t="s">
        <v>766</v>
      </c>
      <c r="C153" s="377" t="s">
        <v>765</v>
      </c>
      <c r="D153" s="394"/>
      <c r="E153" s="380">
        <v>10700</v>
      </c>
      <c r="F153" s="289">
        <f t="shared" si="2"/>
        <v>107230484.08999997</v>
      </c>
      <c r="G153" s="381"/>
      <c r="H153" s="381"/>
      <c r="I153" s="381"/>
      <c r="J153" s="381"/>
      <c r="K153" s="381"/>
      <c r="L153" s="381"/>
      <c r="M153" s="381"/>
      <c r="N153" s="381"/>
      <c r="O153" s="381"/>
      <c r="P153" s="381"/>
      <c r="Q153" s="381"/>
      <c r="R153" s="381"/>
      <c r="S153" s="381"/>
      <c r="T153" s="381"/>
      <c r="U153" s="381"/>
      <c r="V153" s="381"/>
      <c r="W153" s="381"/>
      <c r="X153" s="381"/>
      <c r="Y153" s="381"/>
      <c r="Z153" s="381"/>
      <c r="AA153" s="381"/>
      <c r="AB153" s="381"/>
      <c r="AC153" s="381"/>
      <c r="AD153" s="381"/>
      <c r="AE153" s="381"/>
      <c r="AF153" s="381"/>
      <c r="AG153" s="381"/>
      <c r="AH153" s="381"/>
      <c r="AI153" s="381"/>
      <c r="AJ153" s="381"/>
      <c r="AK153" s="381"/>
      <c r="AL153" s="381"/>
      <c r="AM153" s="381"/>
      <c r="AN153" s="381"/>
      <c r="AO153" s="381"/>
      <c r="AP153" s="381"/>
      <c r="AQ153" s="381"/>
      <c r="AR153" s="381"/>
      <c r="AS153" s="381"/>
      <c r="AT153" s="381"/>
      <c r="AU153" s="381"/>
      <c r="AV153" s="381"/>
      <c r="AW153" s="381"/>
      <c r="AX153" s="381"/>
      <c r="AY153" s="381"/>
      <c r="AZ153" s="381"/>
      <c r="BA153" s="381"/>
      <c r="BB153" s="381"/>
      <c r="BC153" s="381"/>
      <c r="BD153" s="381"/>
      <c r="BE153" s="381"/>
      <c r="BF153" s="381"/>
      <c r="BG153" s="381"/>
      <c r="BH153" s="381"/>
      <c r="BI153" s="381"/>
      <c r="BJ153" s="381"/>
      <c r="BK153" s="381"/>
      <c r="BL153" s="381"/>
      <c r="BM153" s="381"/>
      <c r="BN153" s="381"/>
      <c r="BO153" s="381"/>
      <c r="BP153" s="381"/>
      <c r="BQ153" s="381"/>
      <c r="BR153" s="381"/>
      <c r="BS153" s="381"/>
      <c r="BT153" s="381"/>
      <c r="BU153" s="381"/>
      <c r="BV153" s="381"/>
      <c r="BW153" s="381"/>
      <c r="BX153" s="381"/>
      <c r="BY153" s="381"/>
      <c r="BZ153" s="381"/>
      <c r="CA153" s="381"/>
      <c r="CB153" s="381"/>
      <c r="CC153" s="381"/>
      <c r="CD153" s="381"/>
      <c r="CE153" s="381"/>
      <c r="CF153" s="381"/>
      <c r="CG153" s="381"/>
      <c r="CH153" s="381"/>
      <c r="CI153" s="381"/>
      <c r="CJ153" s="381"/>
      <c r="CK153" s="381"/>
      <c r="CL153" s="381"/>
      <c r="CM153" s="381"/>
      <c r="CN153" s="381"/>
      <c r="CO153" s="381"/>
      <c r="CP153" s="381"/>
      <c r="CQ153" s="381"/>
      <c r="CR153" s="381"/>
      <c r="CS153" s="381"/>
      <c r="CT153" s="381"/>
      <c r="CU153" s="381"/>
      <c r="CV153" s="381"/>
      <c r="CW153" s="381"/>
      <c r="CX153" s="381"/>
      <c r="CY153" s="381"/>
      <c r="CZ153" s="381"/>
      <c r="DA153" s="381"/>
      <c r="DB153" s="381"/>
      <c r="DC153" s="381"/>
      <c r="DD153" s="381"/>
      <c r="DE153" s="381"/>
      <c r="DF153" s="381"/>
      <c r="DG153" s="381"/>
      <c r="DH153" s="381"/>
      <c r="DI153" s="381"/>
      <c r="DJ153" s="381"/>
      <c r="DK153" s="381"/>
      <c r="DL153" s="381"/>
      <c r="DM153" s="381"/>
      <c r="DN153" s="381"/>
      <c r="DO153" s="381"/>
      <c r="DP153" s="381"/>
      <c r="DQ153" s="381"/>
      <c r="DR153" s="381"/>
      <c r="DS153" s="381"/>
      <c r="DT153" s="381"/>
      <c r="DU153" s="381"/>
      <c r="DV153" s="381"/>
      <c r="DW153" s="381"/>
      <c r="DX153" s="381"/>
      <c r="DY153" s="381"/>
      <c r="DZ153" s="381"/>
      <c r="EA153" s="381"/>
      <c r="EB153" s="381"/>
      <c r="EC153" s="381"/>
      <c r="ED153" s="381"/>
      <c r="EE153" s="381"/>
      <c r="EF153" s="381"/>
      <c r="EG153" s="381"/>
      <c r="EH153" s="381"/>
      <c r="EI153" s="381"/>
      <c r="EJ153" s="381"/>
      <c r="EK153" s="381"/>
      <c r="EL153" s="381"/>
      <c r="EM153" s="381"/>
    </row>
    <row r="154" spans="1:143" s="382" customFormat="1" ht="26.25" customHeight="1" x14ac:dyDescent="0.25">
      <c r="A154" s="230">
        <v>44236</v>
      </c>
      <c r="B154" s="388" t="s">
        <v>758</v>
      </c>
      <c r="C154" s="377" t="s">
        <v>767</v>
      </c>
      <c r="D154" s="394"/>
      <c r="E154" s="380">
        <v>31350</v>
      </c>
      <c r="F154" s="289">
        <f t="shared" si="2"/>
        <v>107199134.08999997</v>
      </c>
      <c r="G154" s="381"/>
      <c r="H154" s="381"/>
      <c r="I154" s="381"/>
      <c r="J154" s="381"/>
      <c r="K154" s="381"/>
      <c r="L154" s="381"/>
      <c r="M154" s="381"/>
      <c r="N154" s="381"/>
      <c r="O154" s="381"/>
      <c r="P154" s="381"/>
      <c r="Q154" s="381"/>
      <c r="R154" s="381"/>
      <c r="S154" s="381"/>
      <c r="T154" s="381"/>
      <c r="U154" s="381"/>
      <c r="V154" s="381"/>
      <c r="W154" s="381"/>
      <c r="X154" s="381"/>
      <c r="Y154" s="381"/>
      <c r="Z154" s="381"/>
      <c r="AA154" s="381"/>
      <c r="AB154" s="381"/>
      <c r="AC154" s="381"/>
      <c r="AD154" s="381"/>
      <c r="AE154" s="381"/>
      <c r="AF154" s="381"/>
      <c r="AG154" s="381"/>
      <c r="AH154" s="381"/>
      <c r="AI154" s="381"/>
      <c r="AJ154" s="381"/>
      <c r="AK154" s="381"/>
      <c r="AL154" s="381"/>
      <c r="AM154" s="381"/>
      <c r="AN154" s="381"/>
      <c r="AO154" s="381"/>
      <c r="AP154" s="381"/>
      <c r="AQ154" s="381"/>
      <c r="AR154" s="381"/>
      <c r="AS154" s="381"/>
      <c r="AT154" s="381"/>
      <c r="AU154" s="381"/>
      <c r="AV154" s="381"/>
      <c r="AW154" s="381"/>
      <c r="AX154" s="381"/>
      <c r="AY154" s="381"/>
      <c r="AZ154" s="381"/>
      <c r="BA154" s="381"/>
      <c r="BB154" s="381"/>
      <c r="BC154" s="381"/>
      <c r="BD154" s="381"/>
      <c r="BE154" s="381"/>
      <c r="BF154" s="381"/>
      <c r="BG154" s="381"/>
      <c r="BH154" s="381"/>
      <c r="BI154" s="381"/>
      <c r="BJ154" s="381"/>
      <c r="BK154" s="381"/>
      <c r="BL154" s="381"/>
      <c r="BM154" s="381"/>
      <c r="BN154" s="381"/>
      <c r="BO154" s="381"/>
      <c r="BP154" s="381"/>
      <c r="BQ154" s="381"/>
      <c r="BR154" s="381"/>
      <c r="BS154" s="381"/>
      <c r="BT154" s="381"/>
      <c r="BU154" s="381"/>
      <c r="BV154" s="381"/>
      <c r="BW154" s="381"/>
      <c r="BX154" s="381"/>
      <c r="BY154" s="381"/>
      <c r="BZ154" s="381"/>
      <c r="CA154" s="381"/>
      <c r="CB154" s="381"/>
      <c r="CC154" s="381"/>
      <c r="CD154" s="381"/>
      <c r="CE154" s="381"/>
      <c r="CF154" s="381"/>
      <c r="CG154" s="381"/>
      <c r="CH154" s="381"/>
      <c r="CI154" s="381"/>
      <c r="CJ154" s="381"/>
      <c r="CK154" s="381"/>
      <c r="CL154" s="381"/>
      <c r="CM154" s="381"/>
      <c r="CN154" s="381"/>
      <c r="CO154" s="381"/>
      <c r="CP154" s="381"/>
      <c r="CQ154" s="381"/>
      <c r="CR154" s="381"/>
      <c r="CS154" s="381"/>
      <c r="CT154" s="381"/>
      <c r="CU154" s="381"/>
      <c r="CV154" s="381"/>
      <c r="CW154" s="381"/>
      <c r="CX154" s="381"/>
      <c r="CY154" s="381"/>
      <c r="CZ154" s="381"/>
      <c r="DA154" s="381"/>
      <c r="DB154" s="381"/>
      <c r="DC154" s="381"/>
      <c r="DD154" s="381"/>
      <c r="DE154" s="381"/>
      <c r="DF154" s="381"/>
      <c r="DG154" s="381"/>
      <c r="DH154" s="381"/>
      <c r="DI154" s="381"/>
      <c r="DJ154" s="381"/>
      <c r="DK154" s="381"/>
      <c r="DL154" s="381"/>
      <c r="DM154" s="381"/>
      <c r="DN154" s="381"/>
      <c r="DO154" s="381"/>
      <c r="DP154" s="381"/>
      <c r="DQ154" s="381"/>
      <c r="DR154" s="381"/>
      <c r="DS154" s="381"/>
      <c r="DT154" s="381"/>
      <c r="DU154" s="381"/>
      <c r="DV154" s="381"/>
      <c r="DW154" s="381"/>
      <c r="DX154" s="381"/>
      <c r="DY154" s="381"/>
      <c r="DZ154" s="381"/>
      <c r="EA154" s="381"/>
      <c r="EB154" s="381"/>
      <c r="EC154" s="381"/>
      <c r="ED154" s="381"/>
      <c r="EE154" s="381"/>
      <c r="EF154" s="381"/>
      <c r="EG154" s="381"/>
      <c r="EH154" s="381"/>
      <c r="EI154" s="381"/>
      <c r="EJ154" s="381"/>
      <c r="EK154" s="381"/>
      <c r="EL154" s="381"/>
      <c r="EM154" s="381"/>
    </row>
    <row r="155" spans="1:143" s="382" customFormat="1" ht="35.25" customHeight="1" x14ac:dyDescent="0.25">
      <c r="A155" s="230">
        <v>44236</v>
      </c>
      <c r="B155" s="388" t="s">
        <v>759</v>
      </c>
      <c r="C155" s="377" t="s">
        <v>847</v>
      </c>
      <c r="D155" s="394"/>
      <c r="E155" s="380">
        <v>291904.96000000002</v>
      </c>
      <c r="F155" s="289">
        <f t="shared" si="2"/>
        <v>106907229.12999998</v>
      </c>
      <c r="G155" s="381"/>
      <c r="H155" s="381"/>
      <c r="I155" s="381"/>
      <c r="J155" s="381"/>
      <c r="K155" s="381"/>
      <c r="L155" s="381"/>
      <c r="M155" s="381"/>
      <c r="N155" s="381"/>
      <c r="O155" s="381"/>
      <c r="P155" s="381"/>
      <c r="Q155" s="381"/>
      <c r="R155" s="381"/>
      <c r="S155" s="381"/>
      <c r="T155" s="381"/>
      <c r="U155" s="381"/>
      <c r="V155" s="381"/>
      <c r="W155" s="381"/>
      <c r="X155" s="381"/>
      <c r="Y155" s="381"/>
      <c r="Z155" s="381"/>
      <c r="AA155" s="381"/>
      <c r="AB155" s="381"/>
      <c r="AC155" s="381"/>
      <c r="AD155" s="381"/>
      <c r="AE155" s="381"/>
      <c r="AF155" s="381"/>
      <c r="AG155" s="381"/>
      <c r="AH155" s="381"/>
      <c r="AI155" s="381"/>
      <c r="AJ155" s="381"/>
      <c r="AK155" s="381"/>
      <c r="AL155" s="381"/>
      <c r="AM155" s="381"/>
      <c r="AN155" s="381"/>
      <c r="AO155" s="381"/>
      <c r="AP155" s="381"/>
      <c r="AQ155" s="381"/>
      <c r="AR155" s="381"/>
      <c r="AS155" s="381"/>
      <c r="AT155" s="381"/>
      <c r="AU155" s="381"/>
      <c r="AV155" s="381"/>
      <c r="AW155" s="381"/>
      <c r="AX155" s="381"/>
      <c r="AY155" s="381"/>
      <c r="AZ155" s="381"/>
      <c r="BA155" s="381"/>
      <c r="BB155" s="381"/>
      <c r="BC155" s="381"/>
      <c r="BD155" s="381"/>
      <c r="BE155" s="381"/>
      <c r="BF155" s="381"/>
      <c r="BG155" s="381"/>
      <c r="BH155" s="381"/>
      <c r="BI155" s="381"/>
      <c r="BJ155" s="381"/>
      <c r="BK155" s="381"/>
      <c r="BL155" s="381"/>
      <c r="BM155" s="381"/>
      <c r="BN155" s="381"/>
      <c r="BO155" s="381"/>
      <c r="BP155" s="381"/>
      <c r="BQ155" s="381"/>
      <c r="BR155" s="381"/>
      <c r="BS155" s="381"/>
      <c r="BT155" s="381"/>
      <c r="BU155" s="381"/>
      <c r="BV155" s="381"/>
      <c r="BW155" s="381"/>
      <c r="BX155" s="381"/>
      <c r="BY155" s="381"/>
      <c r="BZ155" s="381"/>
      <c r="CA155" s="381"/>
      <c r="CB155" s="381"/>
      <c r="CC155" s="381"/>
      <c r="CD155" s="381"/>
      <c r="CE155" s="381"/>
      <c r="CF155" s="381"/>
      <c r="CG155" s="381"/>
      <c r="CH155" s="381"/>
      <c r="CI155" s="381"/>
      <c r="CJ155" s="381"/>
      <c r="CK155" s="381"/>
      <c r="CL155" s="381"/>
      <c r="CM155" s="381"/>
      <c r="CN155" s="381"/>
      <c r="CO155" s="381"/>
      <c r="CP155" s="381"/>
      <c r="CQ155" s="381"/>
      <c r="CR155" s="381"/>
      <c r="CS155" s="381"/>
      <c r="CT155" s="381"/>
      <c r="CU155" s="381"/>
      <c r="CV155" s="381"/>
      <c r="CW155" s="381"/>
      <c r="CX155" s="381"/>
      <c r="CY155" s="381"/>
      <c r="CZ155" s="381"/>
      <c r="DA155" s="381"/>
      <c r="DB155" s="381"/>
      <c r="DC155" s="381"/>
      <c r="DD155" s="381"/>
      <c r="DE155" s="381"/>
      <c r="DF155" s="381"/>
      <c r="DG155" s="381"/>
      <c r="DH155" s="381"/>
      <c r="DI155" s="381"/>
      <c r="DJ155" s="381"/>
      <c r="DK155" s="381"/>
      <c r="DL155" s="381"/>
      <c r="DM155" s="381"/>
      <c r="DN155" s="381"/>
      <c r="DO155" s="381"/>
      <c r="DP155" s="381"/>
      <c r="DQ155" s="381"/>
      <c r="DR155" s="381"/>
      <c r="DS155" s="381"/>
      <c r="DT155" s="381"/>
      <c r="DU155" s="381"/>
      <c r="DV155" s="381"/>
      <c r="DW155" s="381"/>
      <c r="DX155" s="381"/>
      <c r="DY155" s="381"/>
      <c r="DZ155" s="381"/>
      <c r="EA155" s="381"/>
      <c r="EB155" s="381"/>
      <c r="EC155" s="381"/>
      <c r="ED155" s="381"/>
      <c r="EE155" s="381"/>
      <c r="EF155" s="381"/>
      <c r="EG155" s="381"/>
      <c r="EH155" s="381"/>
      <c r="EI155" s="381"/>
      <c r="EJ155" s="381"/>
      <c r="EK155" s="381"/>
      <c r="EL155" s="381"/>
      <c r="EM155" s="381"/>
    </row>
    <row r="156" spans="1:143" s="382" customFormat="1" ht="35.25" customHeight="1" x14ac:dyDescent="0.25">
      <c r="A156" s="395">
        <v>44236</v>
      </c>
      <c r="B156" s="390" t="s">
        <v>760</v>
      </c>
      <c r="C156" s="391" t="s">
        <v>768</v>
      </c>
      <c r="D156" s="396"/>
      <c r="E156" s="393">
        <v>188914.21</v>
      </c>
      <c r="F156" s="289">
        <f t="shared" si="2"/>
        <v>106718314.91999999</v>
      </c>
      <c r="G156" s="381"/>
      <c r="H156" s="381"/>
      <c r="I156" s="381"/>
      <c r="J156" s="381"/>
      <c r="K156" s="381"/>
      <c r="L156" s="381"/>
      <c r="M156" s="381"/>
      <c r="N156" s="381"/>
      <c r="O156" s="381"/>
      <c r="P156" s="381"/>
      <c r="Q156" s="381"/>
      <c r="R156" s="381"/>
      <c r="S156" s="381"/>
      <c r="T156" s="381"/>
      <c r="U156" s="381"/>
      <c r="V156" s="381"/>
      <c r="W156" s="381"/>
      <c r="X156" s="381"/>
      <c r="Y156" s="381"/>
      <c r="Z156" s="381"/>
      <c r="AA156" s="381"/>
      <c r="AB156" s="381"/>
      <c r="AC156" s="381"/>
      <c r="AD156" s="381"/>
      <c r="AE156" s="381"/>
      <c r="AF156" s="381"/>
      <c r="AG156" s="381"/>
      <c r="AH156" s="381"/>
      <c r="AI156" s="381"/>
      <c r="AJ156" s="381"/>
      <c r="AK156" s="381"/>
      <c r="AL156" s="381"/>
      <c r="AM156" s="381"/>
      <c r="AN156" s="381"/>
      <c r="AO156" s="381"/>
      <c r="AP156" s="381"/>
      <c r="AQ156" s="381"/>
      <c r="AR156" s="381"/>
      <c r="AS156" s="381"/>
      <c r="AT156" s="381"/>
      <c r="AU156" s="381"/>
      <c r="AV156" s="381"/>
      <c r="AW156" s="381"/>
      <c r="AX156" s="381"/>
      <c r="AY156" s="381"/>
      <c r="AZ156" s="381"/>
      <c r="BA156" s="381"/>
      <c r="BB156" s="381"/>
      <c r="BC156" s="381"/>
      <c r="BD156" s="381"/>
      <c r="BE156" s="381"/>
      <c r="BF156" s="381"/>
      <c r="BG156" s="381"/>
      <c r="BH156" s="381"/>
      <c r="BI156" s="381"/>
      <c r="BJ156" s="381"/>
      <c r="BK156" s="381"/>
      <c r="BL156" s="381"/>
      <c r="BM156" s="381"/>
      <c r="BN156" s="381"/>
      <c r="BO156" s="381"/>
      <c r="BP156" s="381"/>
      <c r="BQ156" s="381"/>
      <c r="BR156" s="381"/>
      <c r="BS156" s="381"/>
      <c r="BT156" s="381"/>
      <c r="BU156" s="381"/>
      <c r="BV156" s="381"/>
      <c r="BW156" s="381"/>
      <c r="BX156" s="381"/>
      <c r="BY156" s="381"/>
      <c r="BZ156" s="381"/>
      <c r="CA156" s="381"/>
      <c r="CB156" s="381"/>
      <c r="CC156" s="381"/>
      <c r="CD156" s="381"/>
      <c r="CE156" s="381"/>
      <c r="CF156" s="381"/>
      <c r="CG156" s="381"/>
      <c r="CH156" s="381"/>
      <c r="CI156" s="381"/>
      <c r="CJ156" s="381"/>
      <c r="CK156" s="381"/>
      <c r="CL156" s="381"/>
      <c r="CM156" s="381"/>
      <c r="CN156" s="381"/>
      <c r="CO156" s="381"/>
      <c r="CP156" s="381"/>
      <c r="CQ156" s="381"/>
      <c r="CR156" s="381"/>
      <c r="CS156" s="381"/>
      <c r="CT156" s="381"/>
      <c r="CU156" s="381"/>
      <c r="CV156" s="381"/>
      <c r="CW156" s="381"/>
      <c r="CX156" s="381"/>
      <c r="CY156" s="381"/>
      <c r="CZ156" s="381"/>
      <c r="DA156" s="381"/>
      <c r="DB156" s="381"/>
      <c r="DC156" s="381"/>
      <c r="DD156" s="381"/>
      <c r="DE156" s="381"/>
      <c r="DF156" s="381"/>
      <c r="DG156" s="381"/>
      <c r="DH156" s="381"/>
      <c r="DI156" s="381"/>
      <c r="DJ156" s="381"/>
      <c r="DK156" s="381"/>
      <c r="DL156" s="381"/>
      <c r="DM156" s="381"/>
      <c r="DN156" s="381"/>
      <c r="DO156" s="381"/>
      <c r="DP156" s="381"/>
      <c r="DQ156" s="381"/>
      <c r="DR156" s="381"/>
      <c r="DS156" s="381"/>
      <c r="DT156" s="381"/>
      <c r="DU156" s="381"/>
      <c r="DV156" s="381"/>
      <c r="DW156" s="381"/>
      <c r="DX156" s="381"/>
      <c r="DY156" s="381"/>
      <c r="DZ156" s="381"/>
      <c r="EA156" s="381"/>
      <c r="EB156" s="381"/>
      <c r="EC156" s="381"/>
      <c r="ED156" s="381"/>
      <c r="EE156" s="381"/>
      <c r="EF156" s="381"/>
      <c r="EG156" s="381"/>
      <c r="EH156" s="381"/>
      <c r="EI156" s="381"/>
      <c r="EJ156" s="381"/>
      <c r="EK156" s="381"/>
      <c r="EL156" s="381"/>
      <c r="EM156" s="381"/>
    </row>
    <row r="157" spans="1:143" s="382" customFormat="1" ht="53.25" customHeight="1" x14ac:dyDescent="0.25">
      <c r="A157" s="230">
        <v>44237</v>
      </c>
      <c r="B157" s="377">
        <v>58203</v>
      </c>
      <c r="C157" s="397" t="s">
        <v>785</v>
      </c>
      <c r="D157" s="394"/>
      <c r="E157" s="380">
        <v>32300</v>
      </c>
      <c r="F157" s="289">
        <f t="shared" si="2"/>
        <v>106686014.91999999</v>
      </c>
      <c r="G157" s="381"/>
      <c r="H157" s="381"/>
      <c r="I157" s="381"/>
      <c r="J157" s="381"/>
      <c r="K157" s="381"/>
      <c r="L157" s="381"/>
      <c r="M157" s="381"/>
      <c r="N157" s="381"/>
      <c r="O157" s="381"/>
      <c r="P157" s="381"/>
      <c r="Q157" s="381"/>
      <c r="R157" s="381"/>
      <c r="S157" s="381"/>
      <c r="T157" s="381"/>
      <c r="U157" s="381"/>
      <c r="V157" s="381"/>
      <c r="W157" s="381"/>
      <c r="X157" s="381"/>
      <c r="Y157" s="381"/>
      <c r="Z157" s="381"/>
      <c r="AA157" s="381"/>
      <c r="AB157" s="381"/>
      <c r="AC157" s="381"/>
      <c r="AD157" s="381"/>
      <c r="AE157" s="381"/>
      <c r="AF157" s="381"/>
      <c r="AG157" s="381"/>
      <c r="AH157" s="381"/>
      <c r="AI157" s="381"/>
      <c r="AJ157" s="381"/>
      <c r="AK157" s="381"/>
      <c r="AL157" s="381"/>
      <c r="AM157" s="381"/>
      <c r="AN157" s="381"/>
      <c r="AO157" s="381"/>
      <c r="AP157" s="381"/>
      <c r="AQ157" s="381"/>
      <c r="AR157" s="381"/>
      <c r="AS157" s="381"/>
      <c r="AT157" s="381"/>
      <c r="AU157" s="381"/>
      <c r="AV157" s="381"/>
      <c r="AW157" s="381"/>
      <c r="AX157" s="381"/>
      <c r="AY157" s="381"/>
      <c r="AZ157" s="381"/>
      <c r="BA157" s="381"/>
      <c r="BB157" s="381"/>
      <c r="BC157" s="381"/>
      <c r="BD157" s="381"/>
      <c r="BE157" s="381"/>
      <c r="BF157" s="381"/>
      <c r="BG157" s="381"/>
      <c r="BH157" s="381"/>
      <c r="BI157" s="381"/>
      <c r="BJ157" s="381"/>
      <c r="BK157" s="381"/>
      <c r="BL157" s="381"/>
      <c r="BM157" s="381"/>
      <c r="BN157" s="381"/>
      <c r="BO157" s="381"/>
      <c r="BP157" s="381"/>
      <c r="BQ157" s="381"/>
      <c r="BR157" s="381"/>
      <c r="BS157" s="381"/>
      <c r="BT157" s="381"/>
      <c r="BU157" s="381"/>
      <c r="BV157" s="381"/>
      <c r="BW157" s="381"/>
      <c r="BX157" s="381"/>
      <c r="BY157" s="381"/>
      <c r="BZ157" s="381"/>
      <c r="CA157" s="381"/>
      <c r="CB157" s="381"/>
      <c r="CC157" s="381"/>
      <c r="CD157" s="381"/>
      <c r="CE157" s="381"/>
      <c r="CF157" s="381"/>
      <c r="CG157" s="381"/>
      <c r="CH157" s="381"/>
      <c r="CI157" s="381"/>
      <c r="CJ157" s="381"/>
      <c r="CK157" s="381"/>
      <c r="CL157" s="381"/>
      <c r="CM157" s="381"/>
      <c r="CN157" s="381"/>
      <c r="CO157" s="381"/>
      <c r="CP157" s="381"/>
      <c r="CQ157" s="381"/>
      <c r="CR157" s="381"/>
      <c r="CS157" s="381"/>
      <c r="CT157" s="381"/>
      <c r="CU157" s="381"/>
      <c r="CV157" s="381"/>
      <c r="CW157" s="381"/>
      <c r="CX157" s="381"/>
      <c r="CY157" s="381"/>
      <c r="CZ157" s="381"/>
      <c r="DA157" s="381"/>
      <c r="DB157" s="381"/>
      <c r="DC157" s="381"/>
      <c r="DD157" s="381"/>
      <c r="DE157" s="381"/>
      <c r="DF157" s="381"/>
      <c r="DG157" s="381"/>
      <c r="DH157" s="381"/>
      <c r="DI157" s="381"/>
      <c r="DJ157" s="381"/>
      <c r="DK157" s="381"/>
      <c r="DL157" s="381"/>
      <c r="DM157" s="381"/>
      <c r="DN157" s="381"/>
      <c r="DO157" s="381"/>
      <c r="DP157" s="381"/>
      <c r="DQ157" s="381"/>
      <c r="DR157" s="381"/>
      <c r="DS157" s="381"/>
      <c r="DT157" s="381"/>
      <c r="DU157" s="381"/>
      <c r="DV157" s="381"/>
      <c r="DW157" s="381"/>
      <c r="DX157" s="381"/>
      <c r="DY157" s="381"/>
      <c r="DZ157" s="381"/>
      <c r="EA157" s="381"/>
      <c r="EB157" s="381"/>
      <c r="EC157" s="381"/>
      <c r="ED157" s="381"/>
      <c r="EE157" s="381"/>
      <c r="EF157" s="381"/>
      <c r="EG157" s="381"/>
      <c r="EH157" s="381"/>
      <c r="EI157" s="381"/>
      <c r="EJ157" s="381"/>
      <c r="EK157" s="381"/>
      <c r="EL157" s="381"/>
      <c r="EM157" s="381"/>
    </row>
    <row r="158" spans="1:143" s="382" customFormat="1" ht="35.25" customHeight="1" x14ac:dyDescent="0.25">
      <c r="A158" s="230">
        <v>44237</v>
      </c>
      <c r="B158" s="377">
        <v>58204</v>
      </c>
      <c r="C158" s="397" t="s">
        <v>848</v>
      </c>
      <c r="D158" s="394"/>
      <c r="E158" s="380">
        <v>74203.259999999995</v>
      </c>
      <c r="F158" s="289">
        <f t="shared" si="2"/>
        <v>106611811.65999998</v>
      </c>
      <c r="G158" s="381"/>
      <c r="H158" s="381"/>
      <c r="I158" s="381"/>
      <c r="J158" s="381"/>
      <c r="K158" s="381"/>
      <c r="L158" s="381"/>
      <c r="M158" s="381"/>
      <c r="N158" s="381"/>
      <c r="O158" s="381"/>
      <c r="P158" s="381"/>
      <c r="Q158" s="381"/>
      <c r="R158" s="381"/>
      <c r="S158" s="381"/>
      <c r="T158" s="381"/>
      <c r="U158" s="381"/>
      <c r="V158" s="381"/>
      <c r="W158" s="381"/>
      <c r="X158" s="381"/>
      <c r="Y158" s="381"/>
      <c r="Z158" s="381"/>
      <c r="AA158" s="381"/>
      <c r="AB158" s="381"/>
      <c r="AC158" s="381"/>
      <c r="AD158" s="381"/>
      <c r="AE158" s="381"/>
      <c r="AF158" s="381"/>
      <c r="AG158" s="381"/>
      <c r="AH158" s="381"/>
      <c r="AI158" s="381"/>
      <c r="AJ158" s="381"/>
      <c r="AK158" s="381"/>
      <c r="AL158" s="381"/>
      <c r="AM158" s="381"/>
      <c r="AN158" s="381"/>
      <c r="AO158" s="381"/>
      <c r="AP158" s="381"/>
      <c r="AQ158" s="381"/>
      <c r="AR158" s="381"/>
      <c r="AS158" s="381"/>
      <c r="AT158" s="381"/>
      <c r="AU158" s="381"/>
      <c r="AV158" s="381"/>
      <c r="AW158" s="381"/>
      <c r="AX158" s="381"/>
      <c r="AY158" s="381"/>
      <c r="AZ158" s="381"/>
      <c r="BA158" s="381"/>
      <c r="BB158" s="381"/>
      <c r="BC158" s="381"/>
      <c r="BD158" s="381"/>
      <c r="BE158" s="381"/>
      <c r="BF158" s="381"/>
      <c r="BG158" s="381"/>
      <c r="BH158" s="381"/>
      <c r="BI158" s="381"/>
      <c r="BJ158" s="381"/>
      <c r="BK158" s="381"/>
      <c r="BL158" s="381"/>
      <c r="BM158" s="381"/>
      <c r="BN158" s="381"/>
      <c r="BO158" s="381"/>
      <c r="BP158" s="381"/>
      <c r="BQ158" s="381"/>
      <c r="BR158" s="381"/>
      <c r="BS158" s="381"/>
      <c r="BT158" s="381"/>
      <c r="BU158" s="381"/>
      <c r="BV158" s="381"/>
      <c r="BW158" s="381"/>
      <c r="BX158" s="381"/>
      <c r="BY158" s="381"/>
      <c r="BZ158" s="381"/>
      <c r="CA158" s="381"/>
      <c r="CB158" s="381"/>
      <c r="CC158" s="381"/>
      <c r="CD158" s="381"/>
      <c r="CE158" s="381"/>
      <c r="CF158" s="381"/>
      <c r="CG158" s="381"/>
      <c r="CH158" s="381"/>
      <c r="CI158" s="381"/>
      <c r="CJ158" s="381"/>
      <c r="CK158" s="381"/>
      <c r="CL158" s="381"/>
      <c r="CM158" s="381"/>
      <c r="CN158" s="381"/>
      <c r="CO158" s="381"/>
      <c r="CP158" s="381"/>
      <c r="CQ158" s="381"/>
      <c r="CR158" s="381"/>
      <c r="CS158" s="381"/>
      <c r="CT158" s="381"/>
      <c r="CU158" s="381"/>
      <c r="CV158" s="381"/>
      <c r="CW158" s="381"/>
      <c r="CX158" s="381"/>
      <c r="CY158" s="381"/>
      <c r="CZ158" s="381"/>
      <c r="DA158" s="381"/>
      <c r="DB158" s="381"/>
      <c r="DC158" s="381"/>
      <c r="DD158" s="381"/>
      <c r="DE158" s="381"/>
      <c r="DF158" s="381"/>
      <c r="DG158" s="381"/>
      <c r="DH158" s="381"/>
      <c r="DI158" s="381"/>
      <c r="DJ158" s="381"/>
      <c r="DK158" s="381"/>
      <c r="DL158" s="381"/>
      <c r="DM158" s="381"/>
      <c r="DN158" s="381"/>
      <c r="DO158" s="381"/>
      <c r="DP158" s="381"/>
      <c r="DQ158" s="381"/>
      <c r="DR158" s="381"/>
      <c r="DS158" s="381"/>
      <c r="DT158" s="381"/>
      <c r="DU158" s="381"/>
      <c r="DV158" s="381"/>
      <c r="DW158" s="381"/>
      <c r="DX158" s="381"/>
      <c r="DY158" s="381"/>
      <c r="DZ158" s="381"/>
      <c r="EA158" s="381"/>
      <c r="EB158" s="381"/>
      <c r="EC158" s="381"/>
      <c r="ED158" s="381"/>
      <c r="EE158" s="381"/>
      <c r="EF158" s="381"/>
      <c r="EG158" s="381"/>
      <c r="EH158" s="381"/>
      <c r="EI158" s="381"/>
      <c r="EJ158" s="381"/>
      <c r="EK158" s="381"/>
      <c r="EL158" s="381"/>
      <c r="EM158" s="381"/>
    </row>
    <row r="159" spans="1:143" s="382" customFormat="1" ht="32.25" customHeight="1" x14ac:dyDescent="0.25">
      <c r="A159" s="230">
        <v>44237</v>
      </c>
      <c r="B159" s="377">
        <v>58205</v>
      </c>
      <c r="C159" s="397" t="s">
        <v>849</v>
      </c>
      <c r="D159" s="394"/>
      <c r="E159" s="380">
        <v>72320</v>
      </c>
      <c r="F159" s="289">
        <f t="shared" si="2"/>
        <v>106539491.65999998</v>
      </c>
      <c r="G159" s="381"/>
      <c r="H159" s="381"/>
      <c r="I159" s="381"/>
      <c r="J159" s="381"/>
      <c r="K159" s="381"/>
      <c r="L159" s="381"/>
      <c r="M159" s="381"/>
      <c r="N159" s="381"/>
      <c r="O159" s="381"/>
      <c r="P159" s="381"/>
      <c r="Q159" s="381"/>
      <c r="R159" s="381"/>
      <c r="S159" s="381"/>
      <c r="T159" s="381"/>
      <c r="U159" s="381"/>
      <c r="V159" s="381"/>
      <c r="W159" s="381"/>
      <c r="X159" s="381"/>
      <c r="Y159" s="381"/>
      <c r="Z159" s="381"/>
      <c r="AA159" s="381"/>
      <c r="AB159" s="381"/>
      <c r="AC159" s="381"/>
      <c r="AD159" s="381"/>
      <c r="AE159" s="381"/>
      <c r="AF159" s="381"/>
      <c r="AG159" s="381"/>
      <c r="AH159" s="381"/>
      <c r="AI159" s="381"/>
      <c r="AJ159" s="381"/>
      <c r="AK159" s="381"/>
      <c r="AL159" s="381"/>
      <c r="AM159" s="381"/>
      <c r="AN159" s="381"/>
      <c r="AO159" s="381"/>
      <c r="AP159" s="381"/>
      <c r="AQ159" s="381"/>
      <c r="AR159" s="381"/>
      <c r="AS159" s="381"/>
      <c r="AT159" s="381"/>
      <c r="AU159" s="381"/>
      <c r="AV159" s="381"/>
      <c r="AW159" s="381"/>
      <c r="AX159" s="381"/>
      <c r="AY159" s="381"/>
      <c r="AZ159" s="381"/>
      <c r="BA159" s="381"/>
      <c r="BB159" s="381"/>
      <c r="BC159" s="381"/>
      <c r="BD159" s="381"/>
      <c r="BE159" s="381"/>
      <c r="BF159" s="381"/>
      <c r="BG159" s="381"/>
      <c r="BH159" s="381"/>
      <c r="BI159" s="381"/>
      <c r="BJ159" s="381"/>
      <c r="BK159" s="381"/>
      <c r="BL159" s="381"/>
      <c r="BM159" s="381"/>
      <c r="BN159" s="381"/>
      <c r="BO159" s="381"/>
      <c r="BP159" s="381"/>
      <c r="BQ159" s="381"/>
      <c r="BR159" s="381"/>
      <c r="BS159" s="381"/>
      <c r="BT159" s="381"/>
      <c r="BU159" s="381"/>
      <c r="BV159" s="381"/>
      <c r="BW159" s="381"/>
      <c r="BX159" s="381"/>
      <c r="BY159" s="381"/>
      <c r="BZ159" s="381"/>
      <c r="CA159" s="381"/>
      <c r="CB159" s="381"/>
      <c r="CC159" s="381"/>
      <c r="CD159" s="381"/>
      <c r="CE159" s="381"/>
      <c r="CF159" s="381"/>
      <c r="CG159" s="381"/>
      <c r="CH159" s="381"/>
      <c r="CI159" s="381"/>
      <c r="CJ159" s="381"/>
      <c r="CK159" s="381"/>
      <c r="CL159" s="381"/>
      <c r="CM159" s="381"/>
      <c r="CN159" s="381"/>
      <c r="CO159" s="381"/>
      <c r="CP159" s="381"/>
      <c r="CQ159" s="381"/>
      <c r="CR159" s="381"/>
      <c r="CS159" s="381"/>
      <c r="CT159" s="381"/>
      <c r="CU159" s="381"/>
      <c r="CV159" s="381"/>
      <c r="CW159" s="381"/>
      <c r="CX159" s="381"/>
      <c r="CY159" s="381"/>
      <c r="CZ159" s="381"/>
      <c r="DA159" s="381"/>
      <c r="DB159" s="381"/>
      <c r="DC159" s="381"/>
      <c r="DD159" s="381"/>
      <c r="DE159" s="381"/>
      <c r="DF159" s="381"/>
      <c r="DG159" s="381"/>
      <c r="DH159" s="381"/>
      <c r="DI159" s="381"/>
      <c r="DJ159" s="381"/>
      <c r="DK159" s="381"/>
      <c r="DL159" s="381"/>
      <c r="DM159" s="381"/>
      <c r="DN159" s="381"/>
      <c r="DO159" s="381"/>
      <c r="DP159" s="381"/>
      <c r="DQ159" s="381"/>
      <c r="DR159" s="381"/>
      <c r="DS159" s="381"/>
      <c r="DT159" s="381"/>
      <c r="DU159" s="381"/>
      <c r="DV159" s="381"/>
      <c r="DW159" s="381"/>
      <c r="DX159" s="381"/>
      <c r="DY159" s="381"/>
      <c r="DZ159" s="381"/>
      <c r="EA159" s="381"/>
      <c r="EB159" s="381"/>
      <c r="EC159" s="381"/>
      <c r="ED159" s="381"/>
      <c r="EE159" s="381"/>
      <c r="EF159" s="381"/>
      <c r="EG159" s="381"/>
      <c r="EH159" s="381"/>
      <c r="EI159" s="381"/>
      <c r="EJ159" s="381"/>
      <c r="EK159" s="381"/>
      <c r="EL159" s="381"/>
      <c r="EM159" s="381"/>
    </row>
    <row r="160" spans="1:143" s="382" customFormat="1" ht="61.5" customHeight="1" x14ac:dyDescent="0.25">
      <c r="A160" s="230">
        <v>44237</v>
      </c>
      <c r="B160" s="388" t="s">
        <v>779</v>
      </c>
      <c r="C160" s="397" t="s">
        <v>850</v>
      </c>
      <c r="D160" s="394"/>
      <c r="E160" s="380">
        <v>22500</v>
      </c>
      <c r="F160" s="289">
        <f t="shared" si="2"/>
        <v>106516991.65999998</v>
      </c>
      <c r="G160" s="381"/>
      <c r="H160" s="381"/>
      <c r="I160" s="381"/>
      <c r="J160" s="381"/>
      <c r="K160" s="381"/>
      <c r="L160" s="381"/>
      <c r="M160" s="381"/>
      <c r="N160" s="381"/>
      <c r="O160" s="381"/>
      <c r="P160" s="381"/>
      <c r="Q160" s="381"/>
      <c r="R160" s="381"/>
      <c r="S160" s="381"/>
      <c r="T160" s="381"/>
      <c r="U160" s="381"/>
      <c r="V160" s="381"/>
      <c r="W160" s="381"/>
      <c r="X160" s="381"/>
      <c r="Y160" s="381"/>
      <c r="Z160" s="381"/>
      <c r="AA160" s="381"/>
      <c r="AB160" s="381"/>
      <c r="AC160" s="381"/>
      <c r="AD160" s="381"/>
      <c r="AE160" s="381"/>
      <c r="AF160" s="381"/>
      <c r="AG160" s="381"/>
      <c r="AH160" s="381"/>
      <c r="AI160" s="381"/>
      <c r="AJ160" s="381"/>
      <c r="AK160" s="381"/>
      <c r="AL160" s="381"/>
      <c r="AM160" s="381"/>
      <c r="AN160" s="381"/>
      <c r="AO160" s="381"/>
      <c r="AP160" s="381"/>
      <c r="AQ160" s="381"/>
      <c r="AR160" s="381"/>
      <c r="AS160" s="381"/>
      <c r="AT160" s="381"/>
      <c r="AU160" s="381"/>
      <c r="AV160" s="381"/>
      <c r="AW160" s="381"/>
      <c r="AX160" s="381"/>
      <c r="AY160" s="381"/>
      <c r="AZ160" s="381"/>
      <c r="BA160" s="381"/>
      <c r="BB160" s="381"/>
      <c r="BC160" s="381"/>
      <c r="BD160" s="381"/>
      <c r="BE160" s="381"/>
      <c r="BF160" s="381"/>
      <c r="BG160" s="381"/>
      <c r="BH160" s="381"/>
      <c r="BI160" s="381"/>
      <c r="BJ160" s="381"/>
      <c r="BK160" s="381"/>
      <c r="BL160" s="381"/>
      <c r="BM160" s="381"/>
      <c r="BN160" s="381"/>
      <c r="BO160" s="381"/>
      <c r="BP160" s="381"/>
      <c r="BQ160" s="381"/>
      <c r="BR160" s="381"/>
      <c r="BS160" s="381"/>
      <c r="BT160" s="381"/>
      <c r="BU160" s="381"/>
      <c r="BV160" s="381"/>
      <c r="BW160" s="381"/>
      <c r="BX160" s="381"/>
      <c r="BY160" s="381"/>
      <c r="BZ160" s="381"/>
      <c r="CA160" s="381"/>
      <c r="CB160" s="381"/>
      <c r="CC160" s="381"/>
      <c r="CD160" s="381"/>
      <c r="CE160" s="381"/>
      <c r="CF160" s="381"/>
      <c r="CG160" s="381"/>
      <c r="CH160" s="381"/>
      <c r="CI160" s="381"/>
      <c r="CJ160" s="381"/>
      <c r="CK160" s="381"/>
      <c r="CL160" s="381"/>
      <c r="CM160" s="381"/>
      <c r="CN160" s="381"/>
      <c r="CO160" s="381"/>
      <c r="CP160" s="381"/>
      <c r="CQ160" s="381"/>
      <c r="CR160" s="381"/>
      <c r="CS160" s="381"/>
      <c r="CT160" s="381"/>
      <c r="CU160" s="381"/>
      <c r="CV160" s="381"/>
      <c r="CW160" s="381"/>
      <c r="CX160" s="381"/>
      <c r="CY160" s="381"/>
      <c r="CZ160" s="381"/>
      <c r="DA160" s="381"/>
      <c r="DB160" s="381"/>
      <c r="DC160" s="381"/>
      <c r="DD160" s="381"/>
      <c r="DE160" s="381"/>
      <c r="DF160" s="381"/>
      <c r="DG160" s="381"/>
      <c r="DH160" s="381"/>
      <c r="DI160" s="381"/>
      <c r="DJ160" s="381"/>
      <c r="DK160" s="381"/>
      <c r="DL160" s="381"/>
      <c r="DM160" s="381"/>
      <c r="DN160" s="381"/>
      <c r="DO160" s="381"/>
      <c r="DP160" s="381"/>
      <c r="DQ160" s="381"/>
      <c r="DR160" s="381"/>
      <c r="DS160" s="381"/>
      <c r="DT160" s="381"/>
      <c r="DU160" s="381"/>
      <c r="DV160" s="381"/>
      <c r="DW160" s="381"/>
      <c r="DX160" s="381"/>
      <c r="DY160" s="381"/>
      <c r="DZ160" s="381"/>
      <c r="EA160" s="381"/>
      <c r="EB160" s="381"/>
      <c r="EC160" s="381"/>
      <c r="ED160" s="381"/>
      <c r="EE160" s="381"/>
      <c r="EF160" s="381"/>
      <c r="EG160" s="381"/>
      <c r="EH160" s="381"/>
      <c r="EI160" s="381"/>
      <c r="EJ160" s="381"/>
      <c r="EK160" s="381"/>
      <c r="EL160" s="381"/>
      <c r="EM160" s="381"/>
    </row>
    <row r="161" spans="1:143" s="382" customFormat="1" ht="45" customHeight="1" x14ac:dyDescent="0.25">
      <c r="A161" s="230">
        <v>44237</v>
      </c>
      <c r="B161" s="388" t="s">
        <v>780</v>
      </c>
      <c r="C161" s="397" t="s">
        <v>851</v>
      </c>
      <c r="D161" s="394"/>
      <c r="E161" s="380">
        <v>2086627.87</v>
      </c>
      <c r="F161" s="289">
        <f t="shared" si="2"/>
        <v>104430363.78999998</v>
      </c>
      <c r="G161" s="381"/>
      <c r="H161" s="381"/>
      <c r="I161" s="381"/>
      <c r="J161" s="381"/>
      <c r="K161" s="381"/>
      <c r="L161" s="381"/>
      <c r="M161" s="381"/>
      <c r="N161" s="381"/>
      <c r="O161" s="381"/>
      <c r="P161" s="381"/>
      <c r="Q161" s="381"/>
      <c r="R161" s="381"/>
      <c r="S161" s="381"/>
      <c r="T161" s="381"/>
      <c r="U161" s="381"/>
      <c r="V161" s="381"/>
      <c r="W161" s="381"/>
      <c r="X161" s="381"/>
      <c r="Y161" s="381"/>
      <c r="Z161" s="381"/>
      <c r="AA161" s="381"/>
      <c r="AB161" s="381"/>
      <c r="AC161" s="381"/>
      <c r="AD161" s="381"/>
      <c r="AE161" s="381"/>
      <c r="AF161" s="381"/>
      <c r="AG161" s="381"/>
      <c r="AH161" s="381"/>
      <c r="AI161" s="381"/>
      <c r="AJ161" s="381"/>
      <c r="AK161" s="381"/>
      <c r="AL161" s="381"/>
      <c r="AM161" s="381"/>
      <c r="AN161" s="381"/>
      <c r="AO161" s="381"/>
      <c r="AP161" s="381"/>
      <c r="AQ161" s="381"/>
      <c r="AR161" s="381"/>
      <c r="AS161" s="381"/>
      <c r="AT161" s="381"/>
      <c r="AU161" s="381"/>
      <c r="AV161" s="381"/>
      <c r="AW161" s="381"/>
      <c r="AX161" s="381"/>
      <c r="AY161" s="381"/>
      <c r="AZ161" s="381"/>
      <c r="BA161" s="381"/>
      <c r="BB161" s="381"/>
      <c r="BC161" s="381"/>
      <c r="BD161" s="381"/>
      <c r="BE161" s="381"/>
      <c r="BF161" s="381"/>
      <c r="BG161" s="381"/>
      <c r="BH161" s="381"/>
      <c r="BI161" s="381"/>
      <c r="BJ161" s="381"/>
      <c r="BK161" s="381"/>
      <c r="BL161" s="381"/>
      <c r="BM161" s="381"/>
      <c r="BN161" s="381"/>
      <c r="BO161" s="381"/>
      <c r="BP161" s="381"/>
      <c r="BQ161" s="381"/>
      <c r="BR161" s="381"/>
      <c r="BS161" s="381"/>
      <c r="BT161" s="381"/>
      <c r="BU161" s="381"/>
      <c r="BV161" s="381"/>
      <c r="BW161" s="381"/>
      <c r="BX161" s="381"/>
      <c r="BY161" s="381"/>
      <c r="BZ161" s="381"/>
      <c r="CA161" s="381"/>
      <c r="CB161" s="381"/>
      <c r="CC161" s="381"/>
      <c r="CD161" s="381"/>
      <c r="CE161" s="381"/>
      <c r="CF161" s="381"/>
      <c r="CG161" s="381"/>
      <c r="CH161" s="381"/>
      <c r="CI161" s="381"/>
      <c r="CJ161" s="381"/>
      <c r="CK161" s="381"/>
      <c r="CL161" s="381"/>
      <c r="CM161" s="381"/>
      <c r="CN161" s="381"/>
      <c r="CO161" s="381"/>
      <c r="CP161" s="381"/>
      <c r="CQ161" s="381"/>
      <c r="CR161" s="381"/>
      <c r="CS161" s="381"/>
      <c r="CT161" s="381"/>
      <c r="CU161" s="381"/>
      <c r="CV161" s="381"/>
      <c r="CW161" s="381"/>
      <c r="CX161" s="381"/>
      <c r="CY161" s="381"/>
      <c r="CZ161" s="381"/>
      <c r="DA161" s="381"/>
      <c r="DB161" s="381"/>
      <c r="DC161" s="381"/>
      <c r="DD161" s="381"/>
      <c r="DE161" s="381"/>
      <c r="DF161" s="381"/>
      <c r="DG161" s="381"/>
      <c r="DH161" s="381"/>
      <c r="DI161" s="381"/>
      <c r="DJ161" s="381"/>
      <c r="DK161" s="381"/>
      <c r="DL161" s="381"/>
      <c r="DM161" s="381"/>
      <c r="DN161" s="381"/>
      <c r="DO161" s="381"/>
      <c r="DP161" s="381"/>
      <c r="DQ161" s="381"/>
      <c r="DR161" s="381"/>
      <c r="DS161" s="381"/>
      <c r="DT161" s="381"/>
      <c r="DU161" s="381"/>
      <c r="DV161" s="381"/>
      <c r="DW161" s="381"/>
      <c r="DX161" s="381"/>
      <c r="DY161" s="381"/>
      <c r="DZ161" s="381"/>
      <c r="EA161" s="381"/>
      <c r="EB161" s="381"/>
      <c r="EC161" s="381"/>
      <c r="ED161" s="381"/>
      <c r="EE161" s="381"/>
      <c r="EF161" s="381"/>
      <c r="EG161" s="381"/>
      <c r="EH161" s="381"/>
      <c r="EI161" s="381"/>
      <c r="EJ161" s="381"/>
      <c r="EK161" s="381"/>
      <c r="EL161" s="381"/>
      <c r="EM161" s="381"/>
    </row>
    <row r="162" spans="1:143" s="382" customFormat="1" ht="27.75" customHeight="1" x14ac:dyDescent="0.25">
      <c r="A162" s="230">
        <v>44237</v>
      </c>
      <c r="B162" s="388" t="s">
        <v>781</v>
      </c>
      <c r="C162" s="397" t="s">
        <v>786</v>
      </c>
      <c r="D162" s="394"/>
      <c r="E162" s="380">
        <v>86200</v>
      </c>
      <c r="F162" s="289">
        <f t="shared" si="2"/>
        <v>104344163.78999998</v>
      </c>
      <c r="G162" s="381"/>
      <c r="H162" s="381"/>
      <c r="I162" s="381"/>
      <c r="J162" s="381"/>
      <c r="K162" s="381"/>
      <c r="L162" s="381"/>
      <c r="M162" s="381"/>
      <c r="N162" s="381"/>
      <c r="O162" s="381"/>
      <c r="P162" s="381"/>
      <c r="Q162" s="381"/>
      <c r="R162" s="381"/>
      <c r="S162" s="381"/>
      <c r="T162" s="381"/>
      <c r="U162" s="381"/>
      <c r="V162" s="381"/>
      <c r="W162" s="381"/>
      <c r="X162" s="381"/>
      <c r="Y162" s="381"/>
      <c r="Z162" s="381"/>
      <c r="AA162" s="381"/>
      <c r="AB162" s="381"/>
      <c r="AC162" s="381"/>
      <c r="AD162" s="381"/>
      <c r="AE162" s="381"/>
      <c r="AF162" s="381"/>
      <c r="AG162" s="381"/>
      <c r="AH162" s="381"/>
      <c r="AI162" s="381"/>
      <c r="AJ162" s="381"/>
      <c r="AK162" s="381"/>
      <c r="AL162" s="381"/>
      <c r="AM162" s="381"/>
      <c r="AN162" s="381"/>
      <c r="AO162" s="381"/>
      <c r="AP162" s="381"/>
      <c r="AQ162" s="381"/>
      <c r="AR162" s="381"/>
      <c r="AS162" s="381"/>
      <c r="AT162" s="381"/>
      <c r="AU162" s="381"/>
      <c r="AV162" s="381"/>
      <c r="AW162" s="381"/>
      <c r="AX162" s="381"/>
      <c r="AY162" s="381"/>
      <c r="AZ162" s="381"/>
      <c r="BA162" s="381"/>
      <c r="BB162" s="381"/>
      <c r="BC162" s="381"/>
      <c r="BD162" s="381"/>
      <c r="BE162" s="381"/>
      <c r="BF162" s="381"/>
      <c r="BG162" s="381"/>
      <c r="BH162" s="381"/>
      <c r="BI162" s="381"/>
      <c r="BJ162" s="381"/>
      <c r="BK162" s="381"/>
      <c r="BL162" s="381"/>
      <c r="BM162" s="381"/>
      <c r="BN162" s="381"/>
      <c r="BO162" s="381"/>
      <c r="BP162" s="381"/>
      <c r="BQ162" s="381"/>
      <c r="BR162" s="381"/>
      <c r="BS162" s="381"/>
      <c r="BT162" s="381"/>
      <c r="BU162" s="381"/>
      <c r="BV162" s="381"/>
      <c r="BW162" s="381"/>
      <c r="BX162" s="381"/>
      <c r="BY162" s="381"/>
      <c r="BZ162" s="381"/>
      <c r="CA162" s="381"/>
      <c r="CB162" s="381"/>
      <c r="CC162" s="381"/>
      <c r="CD162" s="381"/>
      <c r="CE162" s="381"/>
      <c r="CF162" s="381"/>
      <c r="CG162" s="381"/>
      <c r="CH162" s="381"/>
      <c r="CI162" s="381"/>
      <c r="CJ162" s="381"/>
      <c r="CK162" s="381"/>
      <c r="CL162" s="381"/>
      <c r="CM162" s="381"/>
      <c r="CN162" s="381"/>
      <c r="CO162" s="381"/>
      <c r="CP162" s="381"/>
      <c r="CQ162" s="381"/>
      <c r="CR162" s="381"/>
      <c r="CS162" s="381"/>
      <c r="CT162" s="381"/>
      <c r="CU162" s="381"/>
      <c r="CV162" s="381"/>
      <c r="CW162" s="381"/>
      <c r="CX162" s="381"/>
      <c r="CY162" s="381"/>
      <c r="CZ162" s="381"/>
      <c r="DA162" s="381"/>
      <c r="DB162" s="381"/>
      <c r="DC162" s="381"/>
      <c r="DD162" s="381"/>
      <c r="DE162" s="381"/>
      <c r="DF162" s="381"/>
      <c r="DG162" s="381"/>
      <c r="DH162" s="381"/>
      <c r="DI162" s="381"/>
      <c r="DJ162" s="381"/>
      <c r="DK162" s="381"/>
      <c r="DL162" s="381"/>
      <c r="DM162" s="381"/>
      <c r="DN162" s="381"/>
      <c r="DO162" s="381"/>
      <c r="DP162" s="381"/>
      <c r="DQ162" s="381"/>
      <c r="DR162" s="381"/>
      <c r="DS162" s="381"/>
      <c r="DT162" s="381"/>
      <c r="DU162" s="381"/>
      <c r="DV162" s="381"/>
      <c r="DW162" s="381"/>
      <c r="DX162" s="381"/>
      <c r="DY162" s="381"/>
      <c r="DZ162" s="381"/>
      <c r="EA162" s="381"/>
      <c r="EB162" s="381"/>
      <c r="EC162" s="381"/>
      <c r="ED162" s="381"/>
      <c r="EE162" s="381"/>
      <c r="EF162" s="381"/>
      <c r="EG162" s="381"/>
      <c r="EH162" s="381"/>
      <c r="EI162" s="381"/>
      <c r="EJ162" s="381"/>
      <c r="EK162" s="381"/>
      <c r="EL162" s="381"/>
      <c r="EM162" s="381"/>
    </row>
    <row r="163" spans="1:143" s="382" customFormat="1" ht="32.25" customHeight="1" x14ac:dyDescent="0.25">
      <c r="A163" s="230">
        <v>44237</v>
      </c>
      <c r="B163" s="388" t="s">
        <v>782</v>
      </c>
      <c r="C163" s="397" t="s">
        <v>787</v>
      </c>
      <c r="D163" s="394"/>
      <c r="E163" s="380">
        <v>6600</v>
      </c>
      <c r="F163" s="289">
        <f t="shared" si="2"/>
        <v>104337563.78999998</v>
      </c>
      <c r="G163" s="381"/>
      <c r="H163" s="381"/>
      <c r="I163" s="381"/>
      <c r="J163" s="381"/>
      <c r="K163" s="381"/>
      <c r="L163" s="381"/>
      <c r="M163" s="381"/>
      <c r="N163" s="381"/>
      <c r="O163" s="381"/>
      <c r="P163" s="381"/>
      <c r="Q163" s="381"/>
      <c r="R163" s="381"/>
      <c r="S163" s="381"/>
      <c r="T163" s="381"/>
      <c r="U163" s="381"/>
      <c r="V163" s="381"/>
      <c r="W163" s="381"/>
      <c r="X163" s="381"/>
      <c r="Y163" s="381"/>
      <c r="Z163" s="381"/>
      <c r="AA163" s="381"/>
      <c r="AB163" s="381"/>
      <c r="AC163" s="381"/>
      <c r="AD163" s="381"/>
      <c r="AE163" s="381"/>
      <c r="AF163" s="381"/>
      <c r="AG163" s="381"/>
      <c r="AH163" s="381"/>
      <c r="AI163" s="381"/>
      <c r="AJ163" s="381"/>
      <c r="AK163" s="381"/>
      <c r="AL163" s="381"/>
      <c r="AM163" s="381"/>
      <c r="AN163" s="381"/>
      <c r="AO163" s="381"/>
      <c r="AP163" s="381"/>
      <c r="AQ163" s="381"/>
      <c r="AR163" s="381"/>
      <c r="AS163" s="381"/>
      <c r="AT163" s="381"/>
      <c r="AU163" s="381"/>
      <c r="AV163" s="381"/>
      <c r="AW163" s="381"/>
      <c r="AX163" s="381"/>
      <c r="AY163" s="381"/>
      <c r="AZ163" s="381"/>
      <c r="BA163" s="381"/>
      <c r="BB163" s="381"/>
      <c r="BC163" s="381"/>
      <c r="BD163" s="381"/>
      <c r="BE163" s="381"/>
      <c r="BF163" s="381"/>
      <c r="BG163" s="381"/>
      <c r="BH163" s="381"/>
      <c r="BI163" s="381"/>
      <c r="BJ163" s="381"/>
      <c r="BK163" s="381"/>
      <c r="BL163" s="381"/>
      <c r="BM163" s="381"/>
      <c r="BN163" s="381"/>
      <c r="BO163" s="381"/>
      <c r="BP163" s="381"/>
      <c r="BQ163" s="381"/>
      <c r="BR163" s="381"/>
      <c r="BS163" s="381"/>
      <c r="BT163" s="381"/>
      <c r="BU163" s="381"/>
      <c r="BV163" s="381"/>
      <c r="BW163" s="381"/>
      <c r="BX163" s="381"/>
      <c r="BY163" s="381"/>
      <c r="BZ163" s="381"/>
      <c r="CA163" s="381"/>
      <c r="CB163" s="381"/>
      <c r="CC163" s="381"/>
      <c r="CD163" s="381"/>
      <c r="CE163" s="381"/>
      <c r="CF163" s="381"/>
      <c r="CG163" s="381"/>
      <c r="CH163" s="381"/>
      <c r="CI163" s="381"/>
      <c r="CJ163" s="381"/>
      <c r="CK163" s="381"/>
      <c r="CL163" s="381"/>
      <c r="CM163" s="381"/>
      <c r="CN163" s="381"/>
      <c r="CO163" s="381"/>
      <c r="CP163" s="381"/>
      <c r="CQ163" s="381"/>
      <c r="CR163" s="381"/>
      <c r="CS163" s="381"/>
      <c r="CT163" s="381"/>
      <c r="CU163" s="381"/>
      <c r="CV163" s="381"/>
      <c r="CW163" s="381"/>
      <c r="CX163" s="381"/>
      <c r="CY163" s="381"/>
      <c r="CZ163" s="381"/>
      <c r="DA163" s="381"/>
      <c r="DB163" s="381"/>
      <c r="DC163" s="381"/>
      <c r="DD163" s="381"/>
      <c r="DE163" s="381"/>
      <c r="DF163" s="381"/>
      <c r="DG163" s="381"/>
      <c r="DH163" s="381"/>
      <c r="DI163" s="381"/>
      <c r="DJ163" s="381"/>
      <c r="DK163" s="381"/>
      <c r="DL163" s="381"/>
      <c r="DM163" s="381"/>
      <c r="DN163" s="381"/>
      <c r="DO163" s="381"/>
      <c r="DP163" s="381"/>
      <c r="DQ163" s="381"/>
      <c r="DR163" s="381"/>
      <c r="DS163" s="381"/>
      <c r="DT163" s="381"/>
      <c r="DU163" s="381"/>
      <c r="DV163" s="381"/>
      <c r="DW163" s="381"/>
      <c r="DX163" s="381"/>
      <c r="DY163" s="381"/>
      <c r="DZ163" s="381"/>
      <c r="EA163" s="381"/>
      <c r="EB163" s="381"/>
      <c r="EC163" s="381"/>
      <c r="ED163" s="381"/>
      <c r="EE163" s="381"/>
      <c r="EF163" s="381"/>
      <c r="EG163" s="381"/>
      <c r="EH163" s="381"/>
      <c r="EI163" s="381"/>
      <c r="EJ163" s="381"/>
      <c r="EK163" s="381"/>
      <c r="EL163" s="381"/>
      <c r="EM163" s="381"/>
    </row>
    <row r="164" spans="1:143" s="382" customFormat="1" ht="31.5" customHeight="1" x14ac:dyDescent="0.25">
      <c r="A164" s="230">
        <v>44237</v>
      </c>
      <c r="B164" s="388" t="s">
        <v>783</v>
      </c>
      <c r="C164" s="397" t="s">
        <v>788</v>
      </c>
      <c r="D164" s="394"/>
      <c r="E164" s="380">
        <v>927753.24</v>
      </c>
      <c r="F164" s="289">
        <f t="shared" si="2"/>
        <v>103409810.54999998</v>
      </c>
      <c r="G164" s="381"/>
      <c r="H164" s="381"/>
      <c r="I164" s="381"/>
      <c r="J164" s="381"/>
      <c r="K164" s="381"/>
      <c r="L164" s="381"/>
      <c r="M164" s="381"/>
      <c r="N164" s="381"/>
      <c r="O164" s="381"/>
      <c r="P164" s="381"/>
      <c r="Q164" s="381"/>
      <c r="R164" s="381"/>
      <c r="S164" s="381"/>
      <c r="T164" s="381"/>
      <c r="U164" s="381"/>
      <c r="V164" s="381"/>
      <c r="W164" s="381"/>
      <c r="X164" s="381"/>
      <c r="Y164" s="381"/>
      <c r="Z164" s="381"/>
      <c r="AA164" s="381"/>
      <c r="AB164" s="381"/>
      <c r="AC164" s="381"/>
      <c r="AD164" s="381"/>
      <c r="AE164" s="381"/>
      <c r="AF164" s="381"/>
      <c r="AG164" s="381"/>
      <c r="AH164" s="381"/>
      <c r="AI164" s="381"/>
      <c r="AJ164" s="381"/>
      <c r="AK164" s="381"/>
      <c r="AL164" s="381"/>
      <c r="AM164" s="381"/>
      <c r="AN164" s="381"/>
      <c r="AO164" s="381"/>
      <c r="AP164" s="381"/>
      <c r="AQ164" s="381"/>
      <c r="AR164" s="381"/>
      <c r="AS164" s="381"/>
      <c r="AT164" s="381"/>
      <c r="AU164" s="381"/>
      <c r="AV164" s="381"/>
      <c r="AW164" s="381"/>
      <c r="AX164" s="381"/>
      <c r="AY164" s="381"/>
      <c r="AZ164" s="381"/>
      <c r="BA164" s="381"/>
      <c r="BB164" s="381"/>
      <c r="BC164" s="381"/>
      <c r="BD164" s="381"/>
      <c r="BE164" s="381"/>
      <c r="BF164" s="381"/>
      <c r="BG164" s="381"/>
      <c r="BH164" s="381"/>
      <c r="BI164" s="381"/>
      <c r="BJ164" s="381"/>
      <c r="BK164" s="381"/>
      <c r="BL164" s="381"/>
      <c r="BM164" s="381"/>
      <c r="BN164" s="381"/>
      <c r="BO164" s="381"/>
      <c r="BP164" s="381"/>
      <c r="BQ164" s="381"/>
      <c r="BR164" s="381"/>
      <c r="BS164" s="381"/>
      <c r="BT164" s="381"/>
      <c r="BU164" s="381"/>
      <c r="BV164" s="381"/>
      <c r="BW164" s="381"/>
      <c r="BX164" s="381"/>
      <c r="BY164" s="381"/>
      <c r="BZ164" s="381"/>
      <c r="CA164" s="381"/>
      <c r="CB164" s="381"/>
      <c r="CC164" s="381"/>
      <c r="CD164" s="381"/>
      <c r="CE164" s="381"/>
      <c r="CF164" s="381"/>
      <c r="CG164" s="381"/>
      <c r="CH164" s="381"/>
      <c r="CI164" s="381"/>
      <c r="CJ164" s="381"/>
      <c r="CK164" s="381"/>
      <c r="CL164" s="381"/>
      <c r="CM164" s="381"/>
      <c r="CN164" s="381"/>
      <c r="CO164" s="381"/>
      <c r="CP164" s="381"/>
      <c r="CQ164" s="381"/>
      <c r="CR164" s="381"/>
      <c r="CS164" s="381"/>
      <c r="CT164" s="381"/>
      <c r="CU164" s="381"/>
      <c r="CV164" s="381"/>
      <c r="CW164" s="381"/>
      <c r="CX164" s="381"/>
      <c r="CY164" s="381"/>
      <c r="CZ164" s="381"/>
      <c r="DA164" s="381"/>
      <c r="DB164" s="381"/>
      <c r="DC164" s="381"/>
      <c r="DD164" s="381"/>
      <c r="DE164" s="381"/>
      <c r="DF164" s="381"/>
      <c r="DG164" s="381"/>
      <c r="DH164" s="381"/>
      <c r="DI164" s="381"/>
      <c r="DJ164" s="381"/>
      <c r="DK164" s="381"/>
      <c r="DL164" s="381"/>
      <c r="DM164" s="381"/>
      <c r="DN164" s="381"/>
      <c r="DO164" s="381"/>
      <c r="DP164" s="381"/>
      <c r="DQ164" s="381"/>
      <c r="DR164" s="381"/>
      <c r="DS164" s="381"/>
      <c r="DT164" s="381"/>
      <c r="DU164" s="381"/>
      <c r="DV164" s="381"/>
      <c r="DW164" s="381"/>
      <c r="DX164" s="381"/>
      <c r="DY164" s="381"/>
      <c r="DZ164" s="381"/>
      <c r="EA164" s="381"/>
      <c r="EB164" s="381"/>
      <c r="EC164" s="381"/>
      <c r="ED164" s="381"/>
      <c r="EE164" s="381"/>
      <c r="EF164" s="381"/>
      <c r="EG164" s="381"/>
      <c r="EH164" s="381"/>
      <c r="EI164" s="381"/>
      <c r="EJ164" s="381"/>
      <c r="EK164" s="381"/>
      <c r="EL164" s="381"/>
      <c r="EM164" s="381"/>
    </row>
    <row r="165" spans="1:143" s="382" customFormat="1" ht="36" customHeight="1" x14ac:dyDescent="0.25">
      <c r="A165" s="230">
        <v>44237</v>
      </c>
      <c r="B165" s="388" t="s">
        <v>784</v>
      </c>
      <c r="C165" s="397" t="s">
        <v>789</v>
      </c>
      <c r="D165" s="394"/>
      <c r="E165" s="380">
        <v>30100</v>
      </c>
      <c r="F165" s="289">
        <f t="shared" si="2"/>
        <v>103379710.54999998</v>
      </c>
      <c r="G165" s="381"/>
      <c r="H165" s="381"/>
      <c r="I165" s="381"/>
      <c r="J165" s="381"/>
      <c r="K165" s="381"/>
      <c r="L165" s="381"/>
      <c r="M165" s="381"/>
      <c r="N165" s="381"/>
      <c r="O165" s="381"/>
      <c r="P165" s="381"/>
      <c r="Q165" s="381"/>
      <c r="R165" s="381"/>
      <c r="S165" s="381"/>
      <c r="T165" s="381"/>
      <c r="U165" s="381"/>
      <c r="V165" s="381"/>
      <c r="W165" s="381"/>
      <c r="X165" s="381"/>
      <c r="Y165" s="381"/>
      <c r="Z165" s="381"/>
      <c r="AA165" s="381"/>
      <c r="AB165" s="381"/>
      <c r="AC165" s="381"/>
      <c r="AD165" s="381"/>
      <c r="AE165" s="381"/>
      <c r="AF165" s="381"/>
      <c r="AG165" s="381"/>
      <c r="AH165" s="381"/>
      <c r="AI165" s="381"/>
      <c r="AJ165" s="381"/>
      <c r="AK165" s="381"/>
      <c r="AL165" s="381"/>
      <c r="AM165" s="381"/>
      <c r="AN165" s="381"/>
      <c r="AO165" s="381"/>
      <c r="AP165" s="381"/>
      <c r="AQ165" s="381"/>
      <c r="AR165" s="381"/>
      <c r="AS165" s="381"/>
      <c r="AT165" s="381"/>
      <c r="AU165" s="381"/>
      <c r="AV165" s="381"/>
      <c r="AW165" s="381"/>
      <c r="AX165" s="381"/>
      <c r="AY165" s="381"/>
      <c r="AZ165" s="381"/>
      <c r="BA165" s="381"/>
      <c r="BB165" s="381"/>
      <c r="BC165" s="381"/>
      <c r="BD165" s="381"/>
      <c r="BE165" s="381"/>
      <c r="BF165" s="381"/>
      <c r="BG165" s="381"/>
      <c r="BH165" s="381"/>
      <c r="BI165" s="381"/>
      <c r="BJ165" s="381"/>
      <c r="BK165" s="381"/>
      <c r="BL165" s="381"/>
      <c r="BM165" s="381"/>
      <c r="BN165" s="381"/>
      <c r="BO165" s="381"/>
      <c r="BP165" s="381"/>
      <c r="BQ165" s="381"/>
      <c r="BR165" s="381"/>
      <c r="BS165" s="381"/>
      <c r="BT165" s="381"/>
      <c r="BU165" s="381"/>
      <c r="BV165" s="381"/>
      <c r="BW165" s="381"/>
      <c r="BX165" s="381"/>
      <c r="BY165" s="381"/>
      <c r="BZ165" s="381"/>
      <c r="CA165" s="381"/>
      <c r="CB165" s="381"/>
      <c r="CC165" s="381"/>
      <c r="CD165" s="381"/>
      <c r="CE165" s="381"/>
      <c r="CF165" s="381"/>
      <c r="CG165" s="381"/>
      <c r="CH165" s="381"/>
      <c r="CI165" s="381"/>
      <c r="CJ165" s="381"/>
      <c r="CK165" s="381"/>
      <c r="CL165" s="381"/>
      <c r="CM165" s="381"/>
      <c r="CN165" s="381"/>
      <c r="CO165" s="381"/>
      <c r="CP165" s="381"/>
      <c r="CQ165" s="381"/>
      <c r="CR165" s="381"/>
      <c r="CS165" s="381"/>
      <c r="CT165" s="381"/>
      <c r="CU165" s="381"/>
      <c r="CV165" s="381"/>
      <c r="CW165" s="381"/>
      <c r="CX165" s="381"/>
      <c r="CY165" s="381"/>
      <c r="CZ165" s="381"/>
      <c r="DA165" s="381"/>
      <c r="DB165" s="381"/>
      <c r="DC165" s="381"/>
      <c r="DD165" s="381"/>
      <c r="DE165" s="381"/>
      <c r="DF165" s="381"/>
      <c r="DG165" s="381"/>
      <c r="DH165" s="381"/>
      <c r="DI165" s="381"/>
      <c r="DJ165" s="381"/>
      <c r="DK165" s="381"/>
      <c r="DL165" s="381"/>
      <c r="DM165" s="381"/>
      <c r="DN165" s="381"/>
      <c r="DO165" s="381"/>
      <c r="DP165" s="381"/>
      <c r="DQ165" s="381"/>
      <c r="DR165" s="381"/>
      <c r="DS165" s="381"/>
      <c r="DT165" s="381"/>
      <c r="DU165" s="381"/>
      <c r="DV165" s="381"/>
      <c r="DW165" s="381"/>
      <c r="DX165" s="381"/>
      <c r="DY165" s="381"/>
      <c r="DZ165" s="381"/>
      <c r="EA165" s="381"/>
      <c r="EB165" s="381"/>
      <c r="EC165" s="381"/>
      <c r="ED165" s="381"/>
      <c r="EE165" s="381"/>
      <c r="EF165" s="381"/>
      <c r="EG165" s="381"/>
      <c r="EH165" s="381"/>
      <c r="EI165" s="381"/>
      <c r="EJ165" s="381"/>
      <c r="EK165" s="381"/>
      <c r="EL165" s="381"/>
      <c r="EM165" s="381"/>
    </row>
    <row r="166" spans="1:143" s="382" customFormat="1" ht="30.75" customHeight="1" x14ac:dyDescent="0.25">
      <c r="A166" s="230">
        <v>44237</v>
      </c>
      <c r="B166" s="388" t="s">
        <v>791</v>
      </c>
      <c r="C166" s="397" t="s">
        <v>790</v>
      </c>
      <c r="D166" s="394"/>
      <c r="E166" s="380">
        <v>129559.88</v>
      </c>
      <c r="F166" s="289">
        <f t="shared" si="2"/>
        <v>103250150.66999999</v>
      </c>
      <c r="G166" s="381"/>
      <c r="H166" s="381"/>
      <c r="I166" s="381"/>
      <c r="J166" s="381"/>
      <c r="K166" s="381"/>
      <c r="L166" s="381"/>
      <c r="M166" s="381"/>
      <c r="N166" s="381"/>
      <c r="O166" s="381"/>
      <c r="P166" s="381"/>
      <c r="Q166" s="381"/>
      <c r="R166" s="381"/>
      <c r="S166" s="381"/>
      <c r="T166" s="381"/>
      <c r="U166" s="381"/>
      <c r="V166" s="381"/>
      <c r="W166" s="381"/>
      <c r="X166" s="381"/>
      <c r="Y166" s="381"/>
      <c r="Z166" s="381"/>
      <c r="AA166" s="381"/>
      <c r="AB166" s="381"/>
      <c r="AC166" s="381"/>
      <c r="AD166" s="381"/>
      <c r="AE166" s="381"/>
      <c r="AF166" s="381"/>
      <c r="AG166" s="381"/>
      <c r="AH166" s="381"/>
      <c r="AI166" s="381"/>
      <c r="AJ166" s="381"/>
      <c r="AK166" s="381"/>
      <c r="AL166" s="381"/>
      <c r="AM166" s="381"/>
      <c r="AN166" s="381"/>
      <c r="AO166" s="381"/>
      <c r="AP166" s="381"/>
      <c r="AQ166" s="381"/>
      <c r="AR166" s="381"/>
      <c r="AS166" s="381"/>
      <c r="AT166" s="381"/>
      <c r="AU166" s="381"/>
      <c r="AV166" s="381"/>
      <c r="AW166" s="381"/>
      <c r="AX166" s="381"/>
      <c r="AY166" s="381"/>
      <c r="AZ166" s="381"/>
      <c r="BA166" s="381"/>
      <c r="BB166" s="381"/>
      <c r="BC166" s="381"/>
      <c r="BD166" s="381"/>
      <c r="BE166" s="381"/>
      <c r="BF166" s="381"/>
      <c r="BG166" s="381"/>
      <c r="BH166" s="381"/>
      <c r="BI166" s="381"/>
      <c r="BJ166" s="381"/>
      <c r="BK166" s="381"/>
      <c r="BL166" s="381"/>
      <c r="BM166" s="381"/>
      <c r="BN166" s="381"/>
      <c r="BO166" s="381"/>
      <c r="BP166" s="381"/>
      <c r="BQ166" s="381"/>
      <c r="BR166" s="381"/>
      <c r="BS166" s="381"/>
      <c r="BT166" s="381"/>
      <c r="BU166" s="381"/>
      <c r="BV166" s="381"/>
      <c r="BW166" s="381"/>
      <c r="BX166" s="381"/>
      <c r="BY166" s="381"/>
      <c r="BZ166" s="381"/>
      <c r="CA166" s="381"/>
      <c r="CB166" s="381"/>
      <c r="CC166" s="381"/>
      <c r="CD166" s="381"/>
      <c r="CE166" s="381"/>
      <c r="CF166" s="381"/>
      <c r="CG166" s="381"/>
      <c r="CH166" s="381"/>
      <c r="CI166" s="381"/>
      <c r="CJ166" s="381"/>
      <c r="CK166" s="381"/>
      <c r="CL166" s="381"/>
      <c r="CM166" s="381"/>
      <c r="CN166" s="381"/>
      <c r="CO166" s="381"/>
      <c r="CP166" s="381"/>
      <c r="CQ166" s="381"/>
      <c r="CR166" s="381"/>
      <c r="CS166" s="381"/>
      <c r="CT166" s="381"/>
      <c r="CU166" s="381"/>
      <c r="CV166" s="381"/>
      <c r="CW166" s="381"/>
      <c r="CX166" s="381"/>
      <c r="CY166" s="381"/>
      <c r="CZ166" s="381"/>
      <c r="DA166" s="381"/>
      <c r="DB166" s="381"/>
      <c r="DC166" s="381"/>
      <c r="DD166" s="381"/>
      <c r="DE166" s="381"/>
      <c r="DF166" s="381"/>
      <c r="DG166" s="381"/>
      <c r="DH166" s="381"/>
      <c r="DI166" s="381"/>
      <c r="DJ166" s="381"/>
      <c r="DK166" s="381"/>
      <c r="DL166" s="381"/>
      <c r="DM166" s="381"/>
      <c r="DN166" s="381"/>
      <c r="DO166" s="381"/>
      <c r="DP166" s="381"/>
      <c r="DQ166" s="381"/>
      <c r="DR166" s="381"/>
      <c r="DS166" s="381"/>
      <c r="DT166" s="381"/>
      <c r="DU166" s="381"/>
      <c r="DV166" s="381"/>
      <c r="DW166" s="381"/>
      <c r="DX166" s="381"/>
      <c r="DY166" s="381"/>
      <c r="DZ166" s="381"/>
      <c r="EA166" s="381"/>
      <c r="EB166" s="381"/>
      <c r="EC166" s="381"/>
      <c r="ED166" s="381"/>
      <c r="EE166" s="381"/>
      <c r="EF166" s="381"/>
      <c r="EG166" s="381"/>
      <c r="EH166" s="381"/>
      <c r="EI166" s="381"/>
      <c r="EJ166" s="381"/>
      <c r="EK166" s="381"/>
      <c r="EL166" s="381"/>
      <c r="EM166" s="381"/>
    </row>
    <row r="167" spans="1:143" s="382" customFormat="1" ht="25.5" customHeight="1" x14ac:dyDescent="0.25">
      <c r="A167" s="230" t="s">
        <v>793</v>
      </c>
      <c r="B167" s="388" t="s">
        <v>792</v>
      </c>
      <c r="C167" s="397" t="s">
        <v>794</v>
      </c>
      <c r="D167" s="394"/>
      <c r="E167" s="380">
        <v>1127834.08</v>
      </c>
      <c r="F167" s="289">
        <f t="shared" si="2"/>
        <v>102122316.58999999</v>
      </c>
      <c r="G167" s="381"/>
      <c r="H167" s="381"/>
      <c r="I167" s="381"/>
      <c r="J167" s="381"/>
      <c r="K167" s="381"/>
      <c r="L167" s="381"/>
      <c r="M167" s="381"/>
      <c r="N167" s="381"/>
      <c r="O167" s="381"/>
      <c r="P167" s="381"/>
      <c r="Q167" s="381"/>
      <c r="R167" s="381"/>
      <c r="S167" s="381"/>
      <c r="T167" s="381"/>
      <c r="U167" s="381"/>
      <c r="V167" s="381"/>
      <c r="W167" s="381"/>
      <c r="X167" s="381"/>
      <c r="Y167" s="381"/>
      <c r="Z167" s="381"/>
      <c r="AA167" s="381"/>
      <c r="AB167" s="381"/>
      <c r="AC167" s="381"/>
      <c r="AD167" s="381"/>
      <c r="AE167" s="381"/>
      <c r="AF167" s="381"/>
      <c r="AG167" s="381"/>
      <c r="AH167" s="381"/>
      <c r="AI167" s="381"/>
      <c r="AJ167" s="381"/>
      <c r="AK167" s="381"/>
      <c r="AL167" s="381"/>
      <c r="AM167" s="381"/>
      <c r="AN167" s="381"/>
      <c r="AO167" s="381"/>
      <c r="AP167" s="381"/>
      <c r="AQ167" s="381"/>
      <c r="AR167" s="381"/>
      <c r="AS167" s="381"/>
      <c r="AT167" s="381"/>
      <c r="AU167" s="381"/>
      <c r="AV167" s="381"/>
      <c r="AW167" s="381"/>
      <c r="AX167" s="381"/>
      <c r="AY167" s="381"/>
      <c r="AZ167" s="381"/>
      <c r="BA167" s="381"/>
      <c r="BB167" s="381"/>
      <c r="BC167" s="381"/>
      <c r="BD167" s="381"/>
      <c r="BE167" s="381"/>
      <c r="BF167" s="381"/>
      <c r="BG167" s="381"/>
      <c r="BH167" s="381"/>
      <c r="BI167" s="381"/>
      <c r="BJ167" s="381"/>
      <c r="BK167" s="381"/>
      <c r="BL167" s="381"/>
      <c r="BM167" s="381"/>
      <c r="BN167" s="381"/>
      <c r="BO167" s="381"/>
      <c r="BP167" s="381"/>
      <c r="BQ167" s="381"/>
      <c r="BR167" s="381"/>
      <c r="BS167" s="381"/>
      <c r="BT167" s="381"/>
      <c r="BU167" s="381"/>
      <c r="BV167" s="381"/>
      <c r="BW167" s="381"/>
      <c r="BX167" s="381"/>
      <c r="BY167" s="381"/>
      <c r="BZ167" s="381"/>
      <c r="CA167" s="381"/>
      <c r="CB167" s="381"/>
      <c r="CC167" s="381"/>
      <c r="CD167" s="381"/>
      <c r="CE167" s="381"/>
      <c r="CF167" s="381"/>
      <c r="CG167" s="381"/>
      <c r="CH167" s="381"/>
      <c r="CI167" s="381"/>
      <c r="CJ167" s="381"/>
      <c r="CK167" s="381"/>
      <c r="CL167" s="381"/>
      <c r="CM167" s="381"/>
      <c r="CN167" s="381"/>
      <c r="CO167" s="381"/>
      <c r="CP167" s="381"/>
      <c r="CQ167" s="381"/>
      <c r="CR167" s="381"/>
      <c r="CS167" s="381"/>
      <c r="CT167" s="381"/>
      <c r="CU167" s="381"/>
      <c r="CV167" s="381"/>
      <c r="CW167" s="381"/>
      <c r="CX167" s="381"/>
      <c r="CY167" s="381"/>
      <c r="CZ167" s="381"/>
      <c r="DA167" s="381"/>
      <c r="DB167" s="381"/>
      <c r="DC167" s="381"/>
      <c r="DD167" s="381"/>
      <c r="DE167" s="381"/>
      <c r="DF167" s="381"/>
      <c r="DG167" s="381"/>
      <c r="DH167" s="381"/>
      <c r="DI167" s="381"/>
      <c r="DJ167" s="381"/>
      <c r="DK167" s="381"/>
      <c r="DL167" s="381"/>
      <c r="DM167" s="381"/>
      <c r="DN167" s="381"/>
      <c r="DO167" s="381"/>
      <c r="DP167" s="381"/>
      <c r="DQ167" s="381"/>
      <c r="DR167" s="381"/>
      <c r="DS167" s="381"/>
      <c r="DT167" s="381"/>
      <c r="DU167" s="381"/>
      <c r="DV167" s="381"/>
      <c r="DW167" s="381"/>
      <c r="DX167" s="381"/>
      <c r="DY167" s="381"/>
      <c r="DZ167" s="381"/>
      <c r="EA167" s="381"/>
      <c r="EB167" s="381"/>
      <c r="EC167" s="381"/>
      <c r="ED167" s="381"/>
      <c r="EE167" s="381"/>
      <c r="EF167" s="381"/>
      <c r="EG167" s="381"/>
      <c r="EH167" s="381"/>
      <c r="EI167" s="381"/>
      <c r="EJ167" s="381"/>
      <c r="EK167" s="381"/>
      <c r="EL167" s="381"/>
      <c r="EM167" s="381"/>
    </row>
    <row r="168" spans="1:143" s="382" customFormat="1" ht="46.5" customHeight="1" x14ac:dyDescent="0.25">
      <c r="A168" s="230">
        <v>44238</v>
      </c>
      <c r="B168" s="377">
        <v>58206</v>
      </c>
      <c r="C168" s="397" t="s">
        <v>852</v>
      </c>
      <c r="D168" s="394"/>
      <c r="E168" s="380">
        <v>186010</v>
      </c>
      <c r="F168" s="289">
        <f t="shared" si="2"/>
        <v>101936306.58999999</v>
      </c>
      <c r="G168" s="381"/>
      <c r="H168" s="381"/>
      <c r="I168" s="381"/>
      <c r="J168" s="381"/>
      <c r="K168" s="381"/>
      <c r="L168" s="381"/>
      <c r="M168" s="381"/>
      <c r="N168" s="381"/>
      <c r="O168" s="381"/>
      <c r="P168" s="381"/>
      <c r="Q168" s="381"/>
      <c r="R168" s="381"/>
      <c r="S168" s="381"/>
      <c r="T168" s="381"/>
      <c r="U168" s="381"/>
      <c r="V168" s="381"/>
      <c r="W168" s="381"/>
      <c r="X168" s="381"/>
      <c r="Y168" s="381"/>
      <c r="Z168" s="381"/>
      <c r="AA168" s="381"/>
      <c r="AB168" s="381"/>
      <c r="AC168" s="381"/>
      <c r="AD168" s="381"/>
      <c r="AE168" s="381"/>
      <c r="AF168" s="381"/>
      <c r="AG168" s="381"/>
      <c r="AH168" s="381"/>
      <c r="AI168" s="381"/>
      <c r="AJ168" s="381"/>
      <c r="AK168" s="381"/>
      <c r="AL168" s="381"/>
      <c r="AM168" s="381"/>
      <c r="AN168" s="381"/>
      <c r="AO168" s="381"/>
      <c r="AP168" s="381"/>
      <c r="AQ168" s="381"/>
      <c r="AR168" s="381"/>
      <c r="AS168" s="381"/>
      <c r="AT168" s="381"/>
      <c r="AU168" s="381"/>
      <c r="AV168" s="381"/>
      <c r="AW168" s="381"/>
      <c r="AX168" s="381"/>
      <c r="AY168" s="381"/>
      <c r="AZ168" s="381"/>
      <c r="BA168" s="381"/>
      <c r="BB168" s="381"/>
      <c r="BC168" s="381"/>
      <c r="BD168" s="381"/>
      <c r="BE168" s="381"/>
      <c r="BF168" s="381"/>
      <c r="BG168" s="381"/>
      <c r="BH168" s="381"/>
      <c r="BI168" s="381"/>
      <c r="BJ168" s="381"/>
      <c r="BK168" s="381"/>
      <c r="BL168" s="381"/>
      <c r="BM168" s="381"/>
      <c r="BN168" s="381"/>
      <c r="BO168" s="381"/>
      <c r="BP168" s="381"/>
      <c r="BQ168" s="381"/>
      <c r="BR168" s="381"/>
      <c r="BS168" s="381"/>
      <c r="BT168" s="381"/>
      <c r="BU168" s="381"/>
      <c r="BV168" s="381"/>
      <c r="BW168" s="381"/>
      <c r="BX168" s="381"/>
      <c r="BY168" s="381"/>
      <c r="BZ168" s="381"/>
      <c r="CA168" s="381"/>
      <c r="CB168" s="381"/>
      <c r="CC168" s="381"/>
      <c r="CD168" s="381"/>
      <c r="CE168" s="381"/>
      <c r="CF168" s="381"/>
      <c r="CG168" s="381"/>
      <c r="CH168" s="381"/>
      <c r="CI168" s="381"/>
      <c r="CJ168" s="381"/>
      <c r="CK168" s="381"/>
      <c r="CL168" s="381"/>
      <c r="CM168" s="381"/>
      <c r="CN168" s="381"/>
      <c r="CO168" s="381"/>
      <c r="CP168" s="381"/>
      <c r="CQ168" s="381"/>
      <c r="CR168" s="381"/>
      <c r="CS168" s="381"/>
      <c r="CT168" s="381"/>
      <c r="CU168" s="381"/>
      <c r="CV168" s="381"/>
      <c r="CW168" s="381"/>
      <c r="CX168" s="381"/>
      <c r="CY168" s="381"/>
      <c r="CZ168" s="381"/>
      <c r="DA168" s="381"/>
      <c r="DB168" s="381"/>
      <c r="DC168" s="381"/>
      <c r="DD168" s="381"/>
      <c r="DE168" s="381"/>
      <c r="DF168" s="381"/>
      <c r="DG168" s="381"/>
      <c r="DH168" s="381"/>
      <c r="DI168" s="381"/>
      <c r="DJ168" s="381"/>
      <c r="DK168" s="381"/>
      <c r="DL168" s="381"/>
      <c r="DM168" s="381"/>
      <c r="DN168" s="381"/>
      <c r="DO168" s="381"/>
      <c r="DP168" s="381"/>
      <c r="DQ168" s="381"/>
      <c r="DR168" s="381"/>
      <c r="DS168" s="381"/>
      <c r="DT168" s="381"/>
      <c r="DU168" s="381"/>
      <c r="DV168" s="381"/>
      <c r="DW168" s="381"/>
      <c r="DX168" s="381"/>
      <c r="DY168" s="381"/>
      <c r="DZ168" s="381"/>
      <c r="EA168" s="381"/>
      <c r="EB168" s="381"/>
      <c r="EC168" s="381"/>
      <c r="ED168" s="381"/>
      <c r="EE168" s="381"/>
      <c r="EF168" s="381"/>
      <c r="EG168" s="381"/>
      <c r="EH168" s="381"/>
      <c r="EI168" s="381"/>
      <c r="EJ168" s="381"/>
      <c r="EK168" s="381"/>
      <c r="EL168" s="381"/>
      <c r="EM168" s="381"/>
    </row>
    <row r="169" spans="1:143" s="382" customFormat="1" ht="31.5" customHeight="1" x14ac:dyDescent="0.25">
      <c r="A169" s="230">
        <v>44238</v>
      </c>
      <c r="B169" s="377">
        <v>58207</v>
      </c>
      <c r="C169" s="397" t="s">
        <v>807</v>
      </c>
      <c r="D169" s="394"/>
      <c r="E169" s="380">
        <v>14446.31</v>
      </c>
      <c r="F169" s="289">
        <f t="shared" si="2"/>
        <v>101921860.27999999</v>
      </c>
      <c r="G169" s="381"/>
      <c r="H169" s="381"/>
      <c r="I169" s="381"/>
      <c r="J169" s="381"/>
      <c r="K169" s="381"/>
      <c r="L169" s="381"/>
      <c r="M169" s="381"/>
      <c r="N169" s="381"/>
      <c r="O169" s="381"/>
      <c r="P169" s="381"/>
      <c r="Q169" s="381"/>
      <c r="R169" s="381"/>
      <c r="S169" s="381"/>
      <c r="T169" s="381"/>
      <c r="U169" s="381"/>
      <c r="V169" s="381"/>
      <c r="W169" s="381"/>
      <c r="X169" s="381"/>
      <c r="Y169" s="381"/>
      <c r="Z169" s="381"/>
      <c r="AA169" s="381"/>
      <c r="AB169" s="381"/>
      <c r="AC169" s="381"/>
      <c r="AD169" s="381"/>
      <c r="AE169" s="381"/>
      <c r="AF169" s="381"/>
      <c r="AG169" s="381"/>
      <c r="AH169" s="381"/>
      <c r="AI169" s="381"/>
      <c r="AJ169" s="381"/>
      <c r="AK169" s="381"/>
      <c r="AL169" s="381"/>
      <c r="AM169" s="381"/>
      <c r="AN169" s="381"/>
      <c r="AO169" s="381"/>
      <c r="AP169" s="381"/>
      <c r="AQ169" s="381"/>
      <c r="AR169" s="381"/>
      <c r="AS169" s="381"/>
      <c r="AT169" s="381"/>
      <c r="AU169" s="381"/>
      <c r="AV169" s="381"/>
      <c r="AW169" s="381"/>
      <c r="AX169" s="381"/>
      <c r="AY169" s="381"/>
      <c r="AZ169" s="381"/>
      <c r="BA169" s="381"/>
      <c r="BB169" s="381"/>
      <c r="BC169" s="381"/>
      <c r="BD169" s="381"/>
      <c r="BE169" s="381"/>
      <c r="BF169" s="381"/>
      <c r="BG169" s="381"/>
      <c r="BH169" s="381"/>
      <c r="BI169" s="381"/>
      <c r="BJ169" s="381"/>
      <c r="BK169" s="381"/>
      <c r="BL169" s="381"/>
      <c r="BM169" s="381"/>
      <c r="BN169" s="381"/>
      <c r="BO169" s="381"/>
      <c r="BP169" s="381"/>
      <c r="BQ169" s="381"/>
      <c r="BR169" s="381"/>
      <c r="BS169" s="381"/>
      <c r="BT169" s="381"/>
      <c r="BU169" s="381"/>
      <c r="BV169" s="381"/>
      <c r="BW169" s="381"/>
      <c r="BX169" s="381"/>
      <c r="BY169" s="381"/>
      <c r="BZ169" s="381"/>
      <c r="CA169" s="381"/>
      <c r="CB169" s="381"/>
      <c r="CC169" s="381"/>
      <c r="CD169" s="381"/>
      <c r="CE169" s="381"/>
      <c r="CF169" s="381"/>
      <c r="CG169" s="381"/>
      <c r="CH169" s="381"/>
      <c r="CI169" s="381"/>
      <c r="CJ169" s="381"/>
      <c r="CK169" s="381"/>
      <c r="CL169" s="381"/>
      <c r="CM169" s="381"/>
      <c r="CN169" s="381"/>
      <c r="CO169" s="381"/>
      <c r="CP169" s="381"/>
      <c r="CQ169" s="381"/>
      <c r="CR169" s="381"/>
      <c r="CS169" s="381"/>
      <c r="CT169" s="381"/>
      <c r="CU169" s="381"/>
      <c r="CV169" s="381"/>
      <c r="CW169" s="381"/>
      <c r="CX169" s="381"/>
      <c r="CY169" s="381"/>
      <c r="CZ169" s="381"/>
      <c r="DA169" s="381"/>
      <c r="DB169" s="381"/>
      <c r="DC169" s="381"/>
      <c r="DD169" s="381"/>
      <c r="DE169" s="381"/>
      <c r="DF169" s="381"/>
      <c r="DG169" s="381"/>
      <c r="DH169" s="381"/>
      <c r="DI169" s="381"/>
      <c r="DJ169" s="381"/>
      <c r="DK169" s="381"/>
      <c r="DL169" s="381"/>
      <c r="DM169" s="381"/>
      <c r="DN169" s="381"/>
      <c r="DO169" s="381"/>
      <c r="DP169" s="381"/>
      <c r="DQ169" s="381"/>
      <c r="DR169" s="381"/>
      <c r="DS169" s="381"/>
      <c r="DT169" s="381"/>
      <c r="DU169" s="381"/>
      <c r="DV169" s="381"/>
      <c r="DW169" s="381"/>
      <c r="DX169" s="381"/>
      <c r="DY169" s="381"/>
      <c r="DZ169" s="381"/>
      <c r="EA169" s="381"/>
      <c r="EB169" s="381"/>
      <c r="EC169" s="381"/>
      <c r="ED169" s="381"/>
      <c r="EE169" s="381"/>
      <c r="EF169" s="381"/>
      <c r="EG169" s="381"/>
      <c r="EH169" s="381"/>
      <c r="EI169" s="381"/>
      <c r="EJ169" s="381"/>
      <c r="EK169" s="381"/>
      <c r="EL169" s="381"/>
      <c r="EM169" s="381"/>
    </row>
    <row r="170" spans="1:143" s="382" customFormat="1" ht="30.75" customHeight="1" x14ac:dyDescent="0.25">
      <c r="A170" s="230">
        <v>44238</v>
      </c>
      <c r="B170" s="377">
        <v>58208</v>
      </c>
      <c r="C170" s="397" t="s">
        <v>808</v>
      </c>
      <c r="D170" s="394"/>
      <c r="E170" s="380">
        <v>30883.48</v>
      </c>
      <c r="F170" s="289">
        <f t="shared" si="2"/>
        <v>101890976.79999998</v>
      </c>
      <c r="G170" s="381"/>
      <c r="H170" s="381"/>
      <c r="I170" s="381"/>
      <c r="J170" s="381"/>
      <c r="K170" s="381"/>
      <c r="L170" s="381"/>
      <c r="M170" s="381"/>
      <c r="N170" s="381"/>
      <c r="O170" s="381"/>
      <c r="P170" s="381"/>
      <c r="Q170" s="381"/>
      <c r="R170" s="381"/>
      <c r="S170" s="381"/>
      <c r="T170" s="381"/>
      <c r="U170" s="381"/>
      <c r="V170" s="381"/>
      <c r="W170" s="381"/>
      <c r="X170" s="381"/>
      <c r="Y170" s="381"/>
      <c r="Z170" s="381"/>
      <c r="AA170" s="381"/>
      <c r="AB170" s="381"/>
      <c r="AC170" s="381"/>
      <c r="AD170" s="381"/>
      <c r="AE170" s="381"/>
      <c r="AF170" s="381"/>
      <c r="AG170" s="381"/>
      <c r="AH170" s="381"/>
      <c r="AI170" s="381"/>
      <c r="AJ170" s="381"/>
      <c r="AK170" s="381"/>
      <c r="AL170" s="381"/>
      <c r="AM170" s="381"/>
      <c r="AN170" s="381"/>
      <c r="AO170" s="381"/>
      <c r="AP170" s="381"/>
      <c r="AQ170" s="381"/>
      <c r="AR170" s="381"/>
      <c r="AS170" s="381"/>
      <c r="AT170" s="381"/>
      <c r="AU170" s="381"/>
      <c r="AV170" s="381"/>
      <c r="AW170" s="381"/>
      <c r="AX170" s="381"/>
      <c r="AY170" s="381"/>
      <c r="AZ170" s="381"/>
      <c r="BA170" s="381"/>
      <c r="BB170" s="381"/>
      <c r="BC170" s="381"/>
      <c r="BD170" s="381"/>
      <c r="BE170" s="381"/>
      <c r="BF170" s="381"/>
      <c r="BG170" s="381"/>
      <c r="BH170" s="381"/>
      <c r="BI170" s="381"/>
      <c r="BJ170" s="381"/>
      <c r="BK170" s="381"/>
      <c r="BL170" s="381"/>
      <c r="BM170" s="381"/>
      <c r="BN170" s="381"/>
      <c r="BO170" s="381"/>
      <c r="BP170" s="381"/>
      <c r="BQ170" s="381"/>
      <c r="BR170" s="381"/>
      <c r="BS170" s="381"/>
      <c r="BT170" s="381"/>
      <c r="BU170" s="381"/>
      <c r="BV170" s="381"/>
      <c r="BW170" s="381"/>
      <c r="BX170" s="381"/>
      <c r="BY170" s="381"/>
      <c r="BZ170" s="381"/>
      <c r="CA170" s="381"/>
      <c r="CB170" s="381"/>
      <c r="CC170" s="381"/>
      <c r="CD170" s="381"/>
      <c r="CE170" s="381"/>
      <c r="CF170" s="381"/>
      <c r="CG170" s="381"/>
      <c r="CH170" s="381"/>
      <c r="CI170" s="381"/>
      <c r="CJ170" s="381"/>
      <c r="CK170" s="381"/>
      <c r="CL170" s="381"/>
      <c r="CM170" s="381"/>
      <c r="CN170" s="381"/>
      <c r="CO170" s="381"/>
      <c r="CP170" s="381"/>
      <c r="CQ170" s="381"/>
      <c r="CR170" s="381"/>
      <c r="CS170" s="381"/>
      <c r="CT170" s="381"/>
      <c r="CU170" s="381"/>
      <c r="CV170" s="381"/>
      <c r="CW170" s="381"/>
      <c r="CX170" s="381"/>
      <c r="CY170" s="381"/>
      <c r="CZ170" s="381"/>
      <c r="DA170" s="381"/>
      <c r="DB170" s="381"/>
      <c r="DC170" s="381"/>
      <c r="DD170" s="381"/>
      <c r="DE170" s="381"/>
      <c r="DF170" s="381"/>
      <c r="DG170" s="381"/>
      <c r="DH170" s="381"/>
      <c r="DI170" s="381"/>
      <c r="DJ170" s="381"/>
      <c r="DK170" s="381"/>
      <c r="DL170" s="381"/>
      <c r="DM170" s="381"/>
      <c r="DN170" s="381"/>
      <c r="DO170" s="381"/>
      <c r="DP170" s="381"/>
      <c r="DQ170" s="381"/>
      <c r="DR170" s="381"/>
      <c r="DS170" s="381"/>
      <c r="DT170" s="381"/>
      <c r="DU170" s="381"/>
      <c r="DV170" s="381"/>
      <c r="DW170" s="381"/>
      <c r="DX170" s="381"/>
      <c r="DY170" s="381"/>
      <c r="DZ170" s="381"/>
      <c r="EA170" s="381"/>
      <c r="EB170" s="381"/>
      <c r="EC170" s="381"/>
      <c r="ED170" s="381"/>
      <c r="EE170" s="381"/>
      <c r="EF170" s="381"/>
      <c r="EG170" s="381"/>
      <c r="EH170" s="381"/>
      <c r="EI170" s="381"/>
      <c r="EJ170" s="381"/>
      <c r="EK170" s="381"/>
      <c r="EL170" s="381"/>
      <c r="EM170" s="381"/>
    </row>
    <row r="171" spans="1:143" s="382" customFormat="1" ht="29.25" customHeight="1" x14ac:dyDescent="0.25">
      <c r="A171" s="230">
        <v>44238</v>
      </c>
      <c r="B171" s="377">
        <v>58209</v>
      </c>
      <c r="C171" s="397" t="s">
        <v>795</v>
      </c>
      <c r="D171" s="394"/>
      <c r="E171" s="380">
        <v>13250</v>
      </c>
      <c r="F171" s="289">
        <f t="shared" si="2"/>
        <v>101877726.79999998</v>
      </c>
      <c r="G171" s="381"/>
      <c r="H171" s="381"/>
      <c r="I171" s="381"/>
      <c r="J171" s="381"/>
      <c r="K171" s="381"/>
      <c r="L171" s="381"/>
      <c r="M171" s="381"/>
      <c r="N171" s="381"/>
      <c r="O171" s="381"/>
      <c r="P171" s="381"/>
      <c r="Q171" s="381"/>
      <c r="R171" s="381"/>
      <c r="S171" s="381"/>
      <c r="T171" s="381"/>
      <c r="U171" s="381"/>
      <c r="V171" s="381"/>
      <c r="W171" s="381"/>
      <c r="X171" s="381"/>
      <c r="Y171" s="381"/>
      <c r="Z171" s="381"/>
      <c r="AA171" s="381"/>
      <c r="AB171" s="381"/>
      <c r="AC171" s="381"/>
      <c r="AD171" s="381"/>
      <c r="AE171" s="381"/>
      <c r="AF171" s="381"/>
      <c r="AG171" s="381"/>
      <c r="AH171" s="381"/>
      <c r="AI171" s="381"/>
      <c r="AJ171" s="381"/>
      <c r="AK171" s="381"/>
      <c r="AL171" s="381"/>
      <c r="AM171" s="381"/>
      <c r="AN171" s="381"/>
      <c r="AO171" s="381"/>
      <c r="AP171" s="381"/>
      <c r="AQ171" s="381"/>
      <c r="AR171" s="381"/>
      <c r="AS171" s="381"/>
      <c r="AT171" s="381"/>
      <c r="AU171" s="381"/>
      <c r="AV171" s="381"/>
      <c r="AW171" s="381"/>
      <c r="AX171" s="381"/>
      <c r="AY171" s="381"/>
      <c r="AZ171" s="381"/>
      <c r="BA171" s="381"/>
      <c r="BB171" s="381"/>
      <c r="BC171" s="381"/>
      <c r="BD171" s="381"/>
      <c r="BE171" s="381"/>
      <c r="BF171" s="381"/>
      <c r="BG171" s="381"/>
      <c r="BH171" s="381"/>
      <c r="BI171" s="381"/>
      <c r="BJ171" s="381"/>
      <c r="BK171" s="381"/>
      <c r="BL171" s="381"/>
      <c r="BM171" s="381"/>
      <c r="BN171" s="381"/>
      <c r="BO171" s="381"/>
      <c r="BP171" s="381"/>
      <c r="BQ171" s="381"/>
      <c r="BR171" s="381"/>
      <c r="BS171" s="381"/>
      <c r="BT171" s="381"/>
      <c r="BU171" s="381"/>
      <c r="BV171" s="381"/>
      <c r="BW171" s="381"/>
      <c r="BX171" s="381"/>
      <c r="BY171" s="381"/>
      <c r="BZ171" s="381"/>
      <c r="CA171" s="381"/>
      <c r="CB171" s="381"/>
      <c r="CC171" s="381"/>
      <c r="CD171" s="381"/>
      <c r="CE171" s="381"/>
      <c r="CF171" s="381"/>
      <c r="CG171" s="381"/>
      <c r="CH171" s="381"/>
      <c r="CI171" s="381"/>
      <c r="CJ171" s="381"/>
      <c r="CK171" s="381"/>
      <c r="CL171" s="381"/>
      <c r="CM171" s="381"/>
      <c r="CN171" s="381"/>
      <c r="CO171" s="381"/>
      <c r="CP171" s="381"/>
      <c r="CQ171" s="381"/>
      <c r="CR171" s="381"/>
      <c r="CS171" s="381"/>
      <c r="CT171" s="381"/>
      <c r="CU171" s="381"/>
      <c r="CV171" s="381"/>
      <c r="CW171" s="381"/>
      <c r="CX171" s="381"/>
      <c r="CY171" s="381"/>
      <c r="CZ171" s="381"/>
      <c r="DA171" s="381"/>
      <c r="DB171" s="381"/>
      <c r="DC171" s="381"/>
      <c r="DD171" s="381"/>
      <c r="DE171" s="381"/>
      <c r="DF171" s="381"/>
      <c r="DG171" s="381"/>
      <c r="DH171" s="381"/>
      <c r="DI171" s="381"/>
      <c r="DJ171" s="381"/>
      <c r="DK171" s="381"/>
      <c r="DL171" s="381"/>
      <c r="DM171" s="381"/>
      <c r="DN171" s="381"/>
      <c r="DO171" s="381"/>
      <c r="DP171" s="381"/>
      <c r="DQ171" s="381"/>
      <c r="DR171" s="381"/>
      <c r="DS171" s="381"/>
      <c r="DT171" s="381"/>
      <c r="DU171" s="381"/>
      <c r="DV171" s="381"/>
      <c r="DW171" s="381"/>
      <c r="DX171" s="381"/>
      <c r="DY171" s="381"/>
      <c r="DZ171" s="381"/>
      <c r="EA171" s="381"/>
      <c r="EB171" s="381"/>
      <c r="EC171" s="381"/>
      <c r="ED171" s="381"/>
      <c r="EE171" s="381"/>
      <c r="EF171" s="381"/>
      <c r="EG171" s="381"/>
      <c r="EH171" s="381"/>
      <c r="EI171" s="381"/>
      <c r="EJ171" s="381"/>
      <c r="EK171" s="381"/>
      <c r="EL171" s="381"/>
      <c r="EM171" s="381"/>
    </row>
    <row r="172" spans="1:143" s="382" customFormat="1" ht="26.25" customHeight="1" x14ac:dyDescent="0.25">
      <c r="A172" s="230">
        <v>44238</v>
      </c>
      <c r="B172" s="377">
        <v>58210</v>
      </c>
      <c r="C172" s="397" t="s">
        <v>796</v>
      </c>
      <c r="D172" s="394"/>
      <c r="E172" s="380">
        <v>10350</v>
      </c>
      <c r="F172" s="289">
        <f t="shared" si="2"/>
        <v>101867376.79999998</v>
      </c>
      <c r="G172" s="381"/>
      <c r="H172" s="381"/>
      <c r="I172" s="381"/>
      <c r="J172" s="381"/>
      <c r="K172" s="381"/>
      <c r="L172" s="381"/>
      <c r="M172" s="381"/>
      <c r="N172" s="381"/>
      <c r="O172" s="381"/>
      <c r="P172" s="381"/>
      <c r="Q172" s="381"/>
      <c r="R172" s="381"/>
      <c r="S172" s="381"/>
      <c r="T172" s="381"/>
      <c r="U172" s="381"/>
      <c r="V172" s="381"/>
      <c r="W172" s="381"/>
      <c r="X172" s="381"/>
      <c r="Y172" s="381"/>
      <c r="Z172" s="381"/>
      <c r="AA172" s="381"/>
      <c r="AB172" s="381"/>
      <c r="AC172" s="381"/>
      <c r="AD172" s="381"/>
      <c r="AE172" s="381"/>
      <c r="AF172" s="381"/>
      <c r="AG172" s="381"/>
      <c r="AH172" s="381"/>
      <c r="AI172" s="381"/>
      <c r="AJ172" s="381"/>
      <c r="AK172" s="381"/>
      <c r="AL172" s="381"/>
      <c r="AM172" s="381"/>
      <c r="AN172" s="381"/>
      <c r="AO172" s="381"/>
      <c r="AP172" s="381"/>
      <c r="AQ172" s="381"/>
      <c r="AR172" s="381"/>
      <c r="AS172" s="381"/>
      <c r="AT172" s="381"/>
      <c r="AU172" s="381"/>
      <c r="AV172" s="381"/>
      <c r="AW172" s="381"/>
      <c r="AX172" s="381"/>
      <c r="AY172" s="381"/>
      <c r="AZ172" s="381"/>
      <c r="BA172" s="381"/>
      <c r="BB172" s="381"/>
      <c r="BC172" s="381"/>
      <c r="BD172" s="381"/>
      <c r="BE172" s="381"/>
      <c r="BF172" s="381"/>
      <c r="BG172" s="381"/>
      <c r="BH172" s="381"/>
      <c r="BI172" s="381"/>
      <c r="BJ172" s="381"/>
      <c r="BK172" s="381"/>
      <c r="BL172" s="381"/>
      <c r="BM172" s="381"/>
      <c r="BN172" s="381"/>
      <c r="BO172" s="381"/>
      <c r="BP172" s="381"/>
      <c r="BQ172" s="381"/>
      <c r="BR172" s="381"/>
      <c r="BS172" s="381"/>
      <c r="BT172" s="381"/>
      <c r="BU172" s="381"/>
      <c r="BV172" s="381"/>
      <c r="BW172" s="381"/>
      <c r="BX172" s="381"/>
      <c r="BY172" s="381"/>
      <c r="BZ172" s="381"/>
      <c r="CA172" s="381"/>
      <c r="CB172" s="381"/>
      <c r="CC172" s="381"/>
      <c r="CD172" s="381"/>
      <c r="CE172" s="381"/>
      <c r="CF172" s="381"/>
      <c r="CG172" s="381"/>
      <c r="CH172" s="381"/>
      <c r="CI172" s="381"/>
      <c r="CJ172" s="381"/>
      <c r="CK172" s="381"/>
      <c r="CL172" s="381"/>
      <c r="CM172" s="381"/>
      <c r="CN172" s="381"/>
      <c r="CO172" s="381"/>
      <c r="CP172" s="381"/>
      <c r="CQ172" s="381"/>
      <c r="CR172" s="381"/>
      <c r="CS172" s="381"/>
      <c r="CT172" s="381"/>
      <c r="CU172" s="381"/>
      <c r="CV172" s="381"/>
      <c r="CW172" s="381"/>
      <c r="CX172" s="381"/>
      <c r="CY172" s="381"/>
      <c r="CZ172" s="381"/>
      <c r="DA172" s="381"/>
      <c r="DB172" s="381"/>
      <c r="DC172" s="381"/>
      <c r="DD172" s="381"/>
      <c r="DE172" s="381"/>
      <c r="DF172" s="381"/>
      <c r="DG172" s="381"/>
      <c r="DH172" s="381"/>
      <c r="DI172" s="381"/>
      <c r="DJ172" s="381"/>
      <c r="DK172" s="381"/>
      <c r="DL172" s="381"/>
      <c r="DM172" s="381"/>
      <c r="DN172" s="381"/>
      <c r="DO172" s="381"/>
      <c r="DP172" s="381"/>
      <c r="DQ172" s="381"/>
      <c r="DR172" s="381"/>
      <c r="DS172" s="381"/>
      <c r="DT172" s="381"/>
      <c r="DU172" s="381"/>
      <c r="DV172" s="381"/>
      <c r="DW172" s="381"/>
      <c r="DX172" s="381"/>
      <c r="DY172" s="381"/>
      <c r="DZ172" s="381"/>
      <c r="EA172" s="381"/>
      <c r="EB172" s="381"/>
      <c r="EC172" s="381"/>
      <c r="ED172" s="381"/>
      <c r="EE172" s="381"/>
      <c r="EF172" s="381"/>
      <c r="EG172" s="381"/>
      <c r="EH172" s="381"/>
      <c r="EI172" s="381"/>
      <c r="EJ172" s="381"/>
      <c r="EK172" s="381"/>
      <c r="EL172" s="381"/>
      <c r="EM172" s="381"/>
    </row>
    <row r="173" spans="1:143" s="382" customFormat="1" ht="29.25" customHeight="1" x14ac:dyDescent="0.25">
      <c r="A173" s="230">
        <v>44238</v>
      </c>
      <c r="B173" s="377">
        <v>58211</v>
      </c>
      <c r="C173" s="397" t="s">
        <v>809</v>
      </c>
      <c r="D173" s="394"/>
      <c r="E173" s="380">
        <v>1352489</v>
      </c>
      <c r="F173" s="289">
        <f t="shared" si="2"/>
        <v>100514887.79999998</v>
      </c>
      <c r="G173" s="381"/>
      <c r="H173" s="381"/>
      <c r="I173" s="381"/>
      <c r="J173" s="381"/>
      <c r="K173" s="381"/>
      <c r="L173" s="381"/>
      <c r="M173" s="381"/>
      <c r="N173" s="381"/>
      <c r="O173" s="381"/>
      <c r="P173" s="381"/>
      <c r="Q173" s="381"/>
      <c r="R173" s="381"/>
      <c r="S173" s="381"/>
      <c r="T173" s="381"/>
      <c r="U173" s="381"/>
      <c r="V173" s="381"/>
      <c r="W173" s="381"/>
      <c r="X173" s="381"/>
      <c r="Y173" s="381"/>
      <c r="Z173" s="381"/>
      <c r="AA173" s="381"/>
      <c r="AB173" s="381"/>
      <c r="AC173" s="381"/>
      <c r="AD173" s="381"/>
      <c r="AE173" s="381"/>
      <c r="AF173" s="381"/>
      <c r="AG173" s="381"/>
      <c r="AH173" s="381"/>
      <c r="AI173" s="381"/>
      <c r="AJ173" s="381"/>
      <c r="AK173" s="381"/>
      <c r="AL173" s="381"/>
      <c r="AM173" s="381"/>
      <c r="AN173" s="381"/>
      <c r="AO173" s="381"/>
      <c r="AP173" s="381"/>
      <c r="AQ173" s="381"/>
      <c r="AR173" s="381"/>
      <c r="AS173" s="381"/>
      <c r="AT173" s="381"/>
      <c r="AU173" s="381"/>
      <c r="AV173" s="381"/>
      <c r="AW173" s="381"/>
      <c r="AX173" s="381"/>
      <c r="AY173" s="381"/>
      <c r="AZ173" s="381"/>
      <c r="BA173" s="381"/>
      <c r="BB173" s="381"/>
      <c r="BC173" s="381"/>
      <c r="BD173" s="381"/>
      <c r="BE173" s="381"/>
      <c r="BF173" s="381"/>
      <c r="BG173" s="381"/>
      <c r="BH173" s="381"/>
      <c r="BI173" s="381"/>
      <c r="BJ173" s="381"/>
      <c r="BK173" s="381"/>
      <c r="BL173" s="381"/>
      <c r="BM173" s="381"/>
      <c r="BN173" s="381"/>
      <c r="BO173" s="381"/>
      <c r="BP173" s="381"/>
      <c r="BQ173" s="381"/>
      <c r="BR173" s="381"/>
      <c r="BS173" s="381"/>
      <c r="BT173" s="381"/>
      <c r="BU173" s="381"/>
      <c r="BV173" s="381"/>
      <c r="BW173" s="381"/>
      <c r="BX173" s="381"/>
      <c r="BY173" s="381"/>
      <c r="BZ173" s="381"/>
      <c r="CA173" s="381"/>
      <c r="CB173" s="381"/>
      <c r="CC173" s="381"/>
      <c r="CD173" s="381"/>
      <c r="CE173" s="381"/>
      <c r="CF173" s="381"/>
      <c r="CG173" s="381"/>
      <c r="CH173" s="381"/>
      <c r="CI173" s="381"/>
      <c r="CJ173" s="381"/>
      <c r="CK173" s="381"/>
      <c r="CL173" s="381"/>
      <c r="CM173" s="381"/>
      <c r="CN173" s="381"/>
      <c r="CO173" s="381"/>
      <c r="CP173" s="381"/>
      <c r="CQ173" s="381"/>
      <c r="CR173" s="381"/>
      <c r="CS173" s="381"/>
      <c r="CT173" s="381"/>
      <c r="CU173" s="381"/>
      <c r="CV173" s="381"/>
      <c r="CW173" s="381"/>
      <c r="CX173" s="381"/>
      <c r="CY173" s="381"/>
      <c r="CZ173" s="381"/>
      <c r="DA173" s="381"/>
      <c r="DB173" s="381"/>
      <c r="DC173" s="381"/>
      <c r="DD173" s="381"/>
      <c r="DE173" s="381"/>
      <c r="DF173" s="381"/>
      <c r="DG173" s="381"/>
      <c r="DH173" s="381"/>
      <c r="DI173" s="381"/>
      <c r="DJ173" s="381"/>
      <c r="DK173" s="381"/>
      <c r="DL173" s="381"/>
      <c r="DM173" s="381"/>
      <c r="DN173" s="381"/>
      <c r="DO173" s="381"/>
      <c r="DP173" s="381"/>
      <c r="DQ173" s="381"/>
      <c r="DR173" s="381"/>
      <c r="DS173" s="381"/>
      <c r="DT173" s="381"/>
      <c r="DU173" s="381"/>
      <c r="DV173" s="381"/>
      <c r="DW173" s="381"/>
      <c r="DX173" s="381"/>
      <c r="DY173" s="381"/>
      <c r="DZ173" s="381"/>
      <c r="EA173" s="381"/>
      <c r="EB173" s="381"/>
      <c r="EC173" s="381"/>
      <c r="ED173" s="381"/>
      <c r="EE173" s="381"/>
      <c r="EF173" s="381"/>
      <c r="EG173" s="381"/>
      <c r="EH173" s="381"/>
      <c r="EI173" s="381"/>
      <c r="EJ173" s="381"/>
      <c r="EK173" s="381"/>
      <c r="EL173" s="381"/>
      <c r="EM173" s="381"/>
    </row>
    <row r="174" spans="1:143" s="382" customFormat="1" ht="42.75" customHeight="1" x14ac:dyDescent="0.25">
      <c r="A174" s="230">
        <v>44238</v>
      </c>
      <c r="B174" s="377">
        <v>58212</v>
      </c>
      <c r="C174" s="397" t="s">
        <v>853</v>
      </c>
      <c r="D174" s="394"/>
      <c r="E174" s="380">
        <v>298267.95</v>
      </c>
      <c r="F174" s="289">
        <f t="shared" si="2"/>
        <v>100216619.84999998</v>
      </c>
      <c r="G174" s="381"/>
      <c r="H174" s="381"/>
      <c r="I174" s="381"/>
      <c r="J174" s="381"/>
      <c r="K174" s="381"/>
      <c r="L174" s="381"/>
      <c r="M174" s="381"/>
      <c r="N174" s="381"/>
      <c r="O174" s="381"/>
      <c r="P174" s="381"/>
      <c r="Q174" s="381"/>
      <c r="R174" s="381"/>
      <c r="S174" s="381"/>
      <c r="T174" s="381"/>
      <c r="U174" s="381"/>
      <c r="V174" s="381"/>
      <c r="W174" s="381"/>
      <c r="X174" s="381"/>
      <c r="Y174" s="381"/>
      <c r="Z174" s="381"/>
      <c r="AA174" s="381"/>
      <c r="AB174" s="381"/>
      <c r="AC174" s="381"/>
      <c r="AD174" s="381"/>
      <c r="AE174" s="381"/>
      <c r="AF174" s="381"/>
      <c r="AG174" s="381"/>
      <c r="AH174" s="381"/>
      <c r="AI174" s="381"/>
      <c r="AJ174" s="381"/>
      <c r="AK174" s="381"/>
      <c r="AL174" s="381"/>
      <c r="AM174" s="381"/>
      <c r="AN174" s="381"/>
      <c r="AO174" s="381"/>
      <c r="AP174" s="381"/>
      <c r="AQ174" s="381"/>
      <c r="AR174" s="381"/>
      <c r="AS174" s="381"/>
      <c r="AT174" s="381"/>
      <c r="AU174" s="381"/>
      <c r="AV174" s="381"/>
      <c r="AW174" s="381"/>
      <c r="AX174" s="381"/>
      <c r="AY174" s="381"/>
      <c r="AZ174" s="381"/>
      <c r="BA174" s="381"/>
      <c r="BB174" s="381"/>
      <c r="BC174" s="381"/>
      <c r="BD174" s="381"/>
      <c r="BE174" s="381"/>
      <c r="BF174" s="381"/>
      <c r="BG174" s="381"/>
      <c r="BH174" s="381"/>
      <c r="BI174" s="381"/>
      <c r="BJ174" s="381"/>
      <c r="BK174" s="381"/>
      <c r="BL174" s="381"/>
      <c r="BM174" s="381"/>
      <c r="BN174" s="381"/>
      <c r="BO174" s="381"/>
      <c r="BP174" s="381"/>
      <c r="BQ174" s="381"/>
      <c r="BR174" s="381"/>
      <c r="BS174" s="381"/>
      <c r="BT174" s="381"/>
      <c r="BU174" s="381"/>
      <c r="BV174" s="381"/>
      <c r="BW174" s="381"/>
      <c r="BX174" s="381"/>
      <c r="BY174" s="381"/>
      <c r="BZ174" s="381"/>
      <c r="CA174" s="381"/>
      <c r="CB174" s="381"/>
      <c r="CC174" s="381"/>
      <c r="CD174" s="381"/>
      <c r="CE174" s="381"/>
      <c r="CF174" s="381"/>
      <c r="CG174" s="381"/>
      <c r="CH174" s="381"/>
      <c r="CI174" s="381"/>
      <c r="CJ174" s="381"/>
      <c r="CK174" s="381"/>
      <c r="CL174" s="381"/>
      <c r="CM174" s="381"/>
      <c r="CN174" s="381"/>
      <c r="CO174" s="381"/>
      <c r="CP174" s="381"/>
      <c r="CQ174" s="381"/>
      <c r="CR174" s="381"/>
      <c r="CS174" s="381"/>
      <c r="CT174" s="381"/>
      <c r="CU174" s="381"/>
      <c r="CV174" s="381"/>
      <c r="CW174" s="381"/>
      <c r="CX174" s="381"/>
      <c r="CY174" s="381"/>
      <c r="CZ174" s="381"/>
      <c r="DA174" s="381"/>
      <c r="DB174" s="381"/>
      <c r="DC174" s="381"/>
      <c r="DD174" s="381"/>
      <c r="DE174" s="381"/>
      <c r="DF174" s="381"/>
      <c r="DG174" s="381"/>
      <c r="DH174" s="381"/>
      <c r="DI174" s="381"/>
      <c r="DJ174" s="381"/>
      <c r="DK174" s="381"/>
      <c r="DL174" s="381"/>
      <c r="DM174" s="381"/>
      <c r="DN174" s="381"/>
      <c r="DO174" s="381"/>
      <c r="DP174" s="381"/>
      <c r="DQ174" s="381"/>
      <c r="DR174" s="381"/>
      <c r="DS174" s="381"/>
      <c r="DT174" s="381"/>
      <c r="DU174" s="381"/>
      <c r="DV174" s="381"/>
      <c r="DW174" s="381"/>
      <c r="DX174" s="381"/>
      <c r="DY174" s="381"/>
      <c r="DZ174" s="381"/>
      <c r="EA174" s="381"/>
      <c r="EB174" s="381"/>
      <c r="EC174" s="381"/>
      <c r="ED174" s="381"/>
      <c r="EE174" s="381"/>
      <c r="EF174" s="381"/>
      <c r="EG174" s="381"/>
      <c r="EH174" s="381"/>
      <c r="EI174" s="381"/>
      <c r="EJ174" s="381"/>
      <c r="EK174" s="381"/>
      <c r="EL174" s="381"/>
      <c r="EM174" s="381"/>
    </row>
    <row r="175" spans="1:143" s="382" customFormat="1" ht="29.25" customHeight="1" x14ac:dyDescent="0.25">
      <c r="A175" s="230">
        <v>44238</v>
      </c>
      <c r="B175" s="377">
        <v>58213</v>
      </c>
      <c r="C175" s="397" t="s">
        <v>854</v>
      </c>
      <c r="D175" s="394"/>
      <c r="E175" s="380">
        <v>561115.19999999995</v>
      </c>
      <c r="F175" s="289">
        <f t="shared" si="2"/>
        <v>99655504.649999976</v>
      </c>
      <c r="G175" s="381"/>
      <c r="H175" s="381"/>
      <c r="I175" s="381"/>
      <c r="J175" s="381"/>
      <c r="K175" s="381"/>
      <c r="L175" s="381"/>
      <c r="M175" s="381"/>
      <c r="N175" s="381"/>
      <c r="O175" s="381"/>
      <c r="P175" s="381"/>
      <c r="Q175" s="381"/>
      <c r="R175" s="381"/>
      <c r="S175" s="381"/>
      <c r="T175" s="381"/>
      <c r="U175" s="381"/>
      <c r="V175" s="381"/>
      <c r="W175" s="381"/>
      <c r="X175" s="381"/>
      <c r="Y175" s="381"/>
      <c r="Z175" s="381"/>
      <c r="AA175" s="381"/>
      <c r="AB175" s="381"/>
      <c r="AC175" s="381"/>
      <c r="AD175" s="381"/>
      <c r="AE175" s="381"/>
      <c r="AF175" s="381"/>
      <c r="AG175" s="381"/>
      <c r="AH175" s="381"/>
      <c r="AI175" s="381"/>
      <c r="AJ175" s="381"/>
      <c r="AK175" s="381"/>
      <c r="AL175" s="381"/>
      <c r="AM175" s="381"/>
      <c r="AN175" s="381"/>
      <c r="AO175" s="381"/>
      <c r="AP175" s="381"/>
      <c r="AQ175" s="381"/>
      <c r="AR175" s="381"/>
      <c r="AS175" s="381"/>
      <c r="AT175" s="381"/>
      <c r="AU175" s="381"/>
      <c r="AV175" s="381"/>
      <c r="AW175" s="381"/>
      <c r="AX175" s="381"/>
      <c r="AY175" s="381"/>
      <c r="AZ175" s="381"/>
      <c r="BA175" s="381"/>
      <c r="BB175" s="381"/>
      <c r="BC175" s="381"/>
      <c r="BD175" s="381"/>
      <c r="BE175" s="381"/>
      <c r="BF175" s="381"/>
      <c r="BG175" s="381"/>
      <c r="BH175" s="381"/>
      <c r="BI175" s="381"/>
      <c r="BJ175" s="381"/>
      <c r="BK175" s="381"/>
      <c r="BL175" s="381"/>
      <c r="BM175" s="381"/>
      <c r="BN175" s="381"/>
      <c r="BO175" s="381"/>
      <c r="BP175" s="381"/>
      <c r="BQ175" s="381"/>
      <c r="BR175" s="381"/>
      <c r="BS175" s="381"/>
      <c r="BT175" s="381"/>
      <c r="BU175" s="381"/>
      <c r="BV175" s="381"/>
      <c r="BW175" s="381"/>
      <c r="BX175" s="381"/>
      <c r="BY175" s="381"/>
      <c r="BZ175" s="381"/>
      <c r="CA175" s="381"/>
      <c r="CB175" s="381"/>
      <c r="CC175" s="381"/>
      <c r="CD175" s="381"/>
      <c r="CE175" s="381"/>
      <c r="CF175" s="381"/>
      <c r="CG175" s="381"/>
      <c r="CH175" s="381"/>
      <c r="CI175" s="381"/>
      <c r="CJ175" s="381"/>
      <c r="CK175" s="381"/>
      <c r="CL175" s="381"/>
      <c r="CM175" s="381"/>
      <c r="CN175" s="381"/>
      <c r="CO175" s="381"/>
      <c r="CP175" s="381"/>
      <c r="CQ175" s="381"/>
      <c r="CR175" s="381"/>
      <c r="CS175" s="381"/>
      <c r="CT175" s="381"/>
      <c r="CU175" s="381"/>
      <c r="CV175" s="381"/>
      <c r="CW175" s="381"/>
      <c r="CX175" s="381"/>
      <c r="CY175" s="381"/>
      <c r="CZ175" s="381"/>
      <c r="DA175" s="381"/>
      <c r="DB175" s="381"/>
      <c r="DC175" s="381"/>
      <c r="DD175" s="381"/>
      <c r="DE175" s="381"/>
      <c r="DF175" s="381"/>
      <c r="DG175" s="381"/>
      <c r="DH175" s="381"/>
      <c r="DI175" s="381"/>
      <c r="DJ175" s="381"/>
      <c r="DK175" s="381"/>
      <c r="DL175" s="381"/>
      <c r="DM175" s="381"/>
      <c r="DN175" s="381"/>
      <c r="DO175" s="381"/>
      <c r="DP175" s="381"/>
      <c r="DQ175" s="381"/>
      <c r="DR175" s="381"/>
      <c r="DS175" s="381"/>
      <c r="DT175" s="381"/>
      <c r="DU175" s="381"/>
      <c r="DV175" s="381"/>
      <c r="DW175" s="381"/>
      <c r="DX175" s="381"/>
      <c r="DY175" s="381"/>
      <c r="DZ175" s="381"/>
      <c r="EA175" s="381"/>
      <c r="EB175" s="381"/>
      <c r="EC175" s="381"/>
      <c r="ED175" s="381"/>
      <c r="EE175" s="381"/>
      <c r="EF175" s="381"/>
      <c r="EG175" s="381"/>
      <c r="EH175" s="381"/>
      <c r="EI175" s="381"/>
      <c r="EJ175" s="381"/>
      <c r="EK175" s="381"/>
      <c r="EL175" s="381"/>
      <c r="EM175" s="381"/>
    </row>
    <row r="176" spans="1:143" s="382" customFormat="1" ht="42" customHeight="1" x14ac:dyDescent="0.25">
      <c r="A176" s="230">
        <v>44238</v>
      </c>
      <c r="B176" s="377">
        <v>58214</v>
      </c>
      <c r="C176" s="397" t="s">
        <v>797</v>
      </c>
      <c r="D176" s="394"/>
      <c r="E176" s="380">
        <v>33900</v>
      </c>
      <c r="F176" s="289">
        <f t="shared" si="2"/>
        <v>99621604.649999976</v>
      </c>
      <c r="G176" s="381"/>
      <c r="H176" s="381"/>
      <c r="I176" s="381"/>
      <c r="J176" s="381"/>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381"/>
      <c r="AQ176" s="381"/>
      <c r="AR176" s="381"/>
      <c r="AS176" s="381"/>
      <c r="AT176" s="381"/>
      <c r="AU176" s="381"/>
      <c r="AV176" s="381"/>
      <c r="AW176" s="381"/>
      <c r="AX176" s="381"/>
      <c r="AY176" s="381"/>
      <c r="AZ176" s="381"/>
      <c r="BA176" s="381"/>
      <c r="BB176" s="381"/>
      <c r="BC176" s="381"/>
      <c r="BD176" s="381"/>
      <c r="BE176" s="381"/>
      <c r="BF176" s="381"/>
      <c r="BG176" s="381"/>
      <c r="BH176" s="381"/>
      <c r="BI176" s="381"/>
      <c r="BJ176" s="381"/>
      <c r="BK176" s="381"/>
      <c r="BL176" s="381"/>
      <c r="BM176" s="381"/>
      <c r="BN176" s="381"/>
      <c r="BO176" s="381"/>
      <c r="BP176" s="381"/>
      <c r="BQ176" s="381"/>
      <c r="BR176" s="381"/>
      <c r="BS176" s="381"/>
      <c r="BT176" s="381"/>
      <c r="BU176" s="381"/>
      <c r="BV176" s="381"/>
      <c r="BW176" s="381"/>
      <c r="BX176" s="381"/>
      <c r="BY176" s="381"/>
      <c r="BZ176" s="381"/>
      <c r="CA176" s="381"/>
      <c r="CB176" s="381"/>
      <c r="CC176" s="381"/>
      <c r="CD176" s="381"/>
      <c r="CE176" s="381"/>
      <c r="CF176" s="381"/>
      <c r="CG176" s="381"/>
      <c r="CH176" s="381"/>
      <c r="CI176" s="381"/>
      <c r="CJ176" s="381"/>
      <c r="CK176" s="381"/>
      <c r="CL176" s="381"/>
      <c r="CM176" s="381"/>
      <c r="CN176" s="381"/>
      <c r="CO176" s="381"/>
      <c r="CP176" s="381"/>
      <c r="CQ176" s="381"/>
      <c r="CR176" s="381"/>
      <c r="CS176" s="381"/>
      <c r="CT176" s="381"/>
      <c r="CU176" s="381"/>
      <c r="CV176" s="381"/>
      <c r="CW176" s="381"/>
      <c r="CX176" s="381"/>
      <c r="CY176" s="381"/>
      <c r="CZ176" s="381"/>
      <c r="DA176" s="381"/>
      <c r="DB176" s="381"/>
      <c r="DC176" s="381"/>
      <c r="DD176" s="381"/>
      <c r="DE176" s="381"/>
      <c r="DF176" s="381"/>
      <c r="DG176" s="381"/>
      <c r="DH176" s="381"/>
      <c r="DI176" s="381"/>
      <c r="DJ176" s="381"/>
      <c r="DK176" s="381"/>
      <c r="DL176" s="381"/>
      <c r="DM176" s="381"/>
      <c r="DN176" s="381"/>
      <c r="DO176" s="381"/>
      <c r="DP176" s="381"/>
      <c r="DQ176" s="381"/>
      <c r="DR176" s="381"/>
      <c r="DS176" s="381"/>
      <c r="DT176" s="381"/>
      <c r="DU176" s="381"/>
      <c r="DV176" s="381"/>
      <c r="DW176" s="381"/>
      <c r="DX176" s="381"/>
      <c r="DY176" s="381"/>
      <c r="DZ176" s="381"/>
      <c r="EA176" s="381"/>
      <c r="EB176" s="381"/>
      <c r="EC176" s="381"/>
      <c r="ED176" s="381"/>
      <c r="EE176" s="381"/>
      <c r="EF176" s="381"/>
      <c r="EG176" s="381"/>
      <c r="EH176" s="381"/>
      <c r="EI176" s="381"/>
      <c r="EJ176" s="381"/>
      <c r="EK176" s="381"/>
      <c r="EL176" s="381"/>
      <c r="EM176" s="381"/>
    </row>
    <row r="177" spans="1:143" s="382" customFormat="1" ht="42" customHeight="1" x14ac:dyDescent="0.25">
      <c r="A177" s="230">
        <v>44238</v>
      </c>
      <c r="B177" s="377">
        <v>58215</v>
      </c>
      <c r="C177" s="397" t="s">
        <v>810</v>
      </c>
      <c r="D177" s="394"/>
      <c r="E177" s="380">
        <v>3547996.51</v>
      </c>
      <c r="F177" s="289">
        <f t="shared" si="2"/>
        <v>96073608.139999971</v>
      </c>
      <c r="G177" s="381"/>
      <c r="H177" s="381"/>
      <c r="I177" s="381"/>
      <c r="J177" s="381"/>
      <c r="K177" s="381"/>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381"/>
      <c r="AL177" s="381"/>
      <c r="AM177" s="381"/>
      <c r="AN177" s="381"/>
      <c r="AO177" s="381"/>
      <c r="AP177" s="381"/>
      <c r="AQ177" s="381"/>
      <c r="AR177" s="381"/>
      <c r="AS177" s="381"/>
      <c r="AT177" s="381"/>
      <c r="AU177" s="381"/>
      <c r="AV177" s="381"/>
      <c r="AW177" s="381"/>
      <c r="AX177" s="381"/>
      <c r="AY177" s="381"/>
      <c r="AZ177" s="381"/>
      <c r="BA177" s="381"/>
      <c r="BB177" s="381"/>
      <c r="BC177" s="381"/>
      <c r="BD177" s="381"/>
      <c r="BE177" s="381"/>
      <c r="BF177" s="381"/>
      <c r="BG177" s="381"/>
      <c r="BH177" s="381"/>
      <c r="BI177" s="381"/>
      <c r="BJ177" s="381"/>
      <c r="BK177" s="381"/>
      <c r="BL177" s="381"/>
      <c r="BM177" s="381"/>
      <c r="BN177" s="381"/>
      <c r="BO177" s="381"/>
      <c r="BP177" s="381"/>
      <c r="BQ177" s="381"/>
      <c r="BR177" s="381"/>
      <c r="BS177" s="381"/>
      <c r="BT177" s="381"/>
      <c r="BU177" s="381"/>
      <c r="BV177" s="381"/>
      <c r="BW177" s="381"/>
      <c r="BX177" s="381"/>
      <c r="BY177" s="381"/>
      <c r="BZ177" s="381"/>
      <c r="CA177" s="381"/>
      <c r="CB177" s="381"/>
      <c r="CC177" s="381"/>
      <c r="CD177" s="381"/>
      <c r="CE177" s="381"/>
      <c r="CF177" s="381"/>
      <c r="CG177" s="381"/>
      <c r="CH177" s="381"/>
      <c r="CI177" s="381"/>
      <c r="CJ177" s="381"/>
      <c r="CK177" s="381"/>
      <c r="CL177" s="381"/>
      <c r="CM177" s="381"/>
      <c r="CN177" s="381"/>
      <c r="CO177" s="381"/>
      <c r="CP177" s="381"/>
      <c r="CQ177" s="381"/>
      <c r="CR177" s="381"/>
      <c r="CS177" s="381"/>
      <c r="CT177" s="381"/>
      <c r="CU177" s="381"/>
      <c r="CV177" s="381"/>
      <c r="CW177" s="381"/>
      <c r="CX177" s="381"/>
      <c r="CY177" s="381"/>
      <c r="CZ177" s="381"/>
      <c r="DA177" s="381"/>
      <c r="DB177" s="381"/>
      <c r="DC177" s="381"/>
      <c r="DD177" s="381"/>
      <c r="DE177" s="381"/>
      <c r="DF177" s="381"/>
      <c r="DG177" s="381"/>
      <c r="DH177" s="381"/>
      <c r="DI177" s="381"/>
      <c r="DJ177" s="381"/>
      <c r="DK177" s="381"/>
      <c r="DL177" s="381"/>
      <c r="DM177" s="381"/>
      <c r="DN177" s="381"/>
      <c r="DO177" s="381"/>
      <c r="DP177" s="381"/>
      <c r="DQ177" s="381"/>
      <c r="DR177" s="381"/>
      <c r="DS177" s="381"/>
      <c r="DT177" s="381"/>
      <c r="DU177" s="381"/>
      <c r="DV177" s="381"/>
      <c r="DW177" s="381"/>
      <c r="DX177" s="381"/>
      <c r="DY177" s="381"/>
      <c r="DZ177" s="381"/>
      <c r="EA177" s="381"/>
      <c r="EB177" s="381"/>
      <c r="EC177" s="381"/>
      <c r="ED177" s="381"/>
      <c r="EE177" s="381"/>
      <c r="EF177" s="381"/>
      <c r="EG177" s="381"/>
      <c r="EH177" s="381"/>
      <c r="EI177" s="381"/>
      <c r="EJ177" s="381"/>
      <c r="EK177" s="381"/>
      <c r="EL177" s="381"/>
      <c r="EM177" s="381"/>
    </row>
    <row r="178" spans="1:143" s="382" customFormat="1" ht="40.5" customHeight="1" x14ac:dyDescent="0.25">
      <c r="A178" s="230">
        <v>44238</v>
      </c>
      <c r="B178" s="377">
        <v>58216</v>
      </c>
      <c r="C178" s="397" t="s">
        <v>811</v>
      </c>
      <c r="D178" s="394"/>
      <c r="E178" s="380">
        <v>126825</v>
      </c>
      <c r="F178" s="289">
        <f t="shared" si="2"/>
        <v>95946783.139999971</v>
      </c>
      <c r="G178" s="381"/>
      <c r="H178" s="381"/>
      <c r="I178" s="381"/>
      <c r="J178" s="381"/>
      <c r="K178" s="381"/>
      <c r="L178" s="381"/>
      <c r="M178" s="381"/>
      <c r="N178" s="381"/>
      <c r="O178" s="381"/>
      <c r="P178" s="381"/>
      <c r="Q178" s="381"/>
      <c r="R178" s="381"/>
      <c r="S178" s="381"/>
      <c r="T178" s="381"/>
      <c r="U178" s="381"/>
      <c r="V178" s="381"/>
      <c r="W178" s="381"/>
      <c r="X178" s="381"/>
      <c r="Y178" s="381"/>
      <c r="Z178" s="381"/>
      <c r="AA178" s="381"/>
      <c r="AB178" s="381"/>
      <c r="AC178" s="381"/>
      <c r="AD178" s="381"/>
      <c r="AE178" s="381"/>
      <c r="AF178" s="381"/>
      <c r="AG178" s="381"/>
      <c r="AH178" s="381"/>
      <c r="AI178" s="381"/>
      <c r="AJ178" s="381"/>
      <c r="AK178" s="381"/>
      <c r="AL178" s="381"/>
      <c r="AM178" s="381"/>
      <c r="AN178" s="381"/>
      <c r="AO178" s="381"/>
      <c r="AP178" s="381"/>
      <c r="AQ178" s="381"/>
      <c r="AR178" s="381"/>
      <c r="AS178" s="381"/>
      <c r="AT178" s="381"/>
      <c r="AU178" s="381"/>
      <c r="AV178" s="381"/>
      <c r="AW178" s="381"/>
      <c r="AX178" s="381"/>
      <c r="AY178" s="381"/>
      <c r="AZ178" s="381"/>
      <c r="BA178" s="381"/>
      <c r="BB178" s="381"/>
      <c r="BC178" s="381"/>
      <c r="BD178" s="381"/>
      <c r="BE178" s="381"/>
      <c r="BF178" s="381"/>
      <c r="BG178" s="381"/>
      <c r="BH178" s="381"/>
      <c r="BI178" s="381"/>
      <c r="BJ178" s="381"/>
      <c r="BK178" s="381"/>
      <c r="BL178" s="381"/>
      <c r="BM178" s="381"/>
      <c r="BN178" s="381"/>
      <c r="BO178" s="381"/>
      <c r="BP178" s="381"/>
      <c r="BQ178" s="381"/>
      <c r="BR178" s="381"/>
      <c r="BS178" s="381"/>
      <c r="BT178" s="381"/>
      <c r="BU178" s="381"/>
      <c r="BV178" s="381"/>
      <c r="BW178" s="381"/>
      <c r="BX178" s="381"/>
      <c r="BY178" s="381"/>
      <c r="BZ178" s="381"/>
      <c r="CA178" s="381"/>
      <c r="CB178" s="381"/>
      <c r="CC178" s="381"/>
      <c r="CD178" s="381"/>
      <c r="CE178" s="381"/>
      <c r="CF178" s="381"/>
      <c r="CG178" s="381"/>
      <c r="CH178" s="381"/>
      <c r="CI178" s="381"/>
      <c r="CJ178" s="381"/>
      <c r="CK178" s="381"/>
      <c r="CL178" s="381"/>
      <c r="CM178" s="381"/>
      <c r="CN178" s="381"/>
      <c r="CO178" s="381"/>
      <c r="CP178" s="381"/>
      <c r="CQ178" s="381"/>
      <c r="CR178" s="381"/>
      <c r="CS178" s="381"/>
      <c r="CT178" s="381"/>
      <c r="CU178" s="381"/>
      <c r="CV178" s="381"/>
      <c r="CW178" s="381"/>
      <c r="CX178" s="381"/>
      <c r="CY178" s="381"/>
      <c r="CZ178" s="381"/>
      <c r="DA178" s="381"/>
      <c r="DB178" s="381"/>
      <c r="DC178" s="381"/>
      <c r="DD178" s="381"/>
      <c r="DE178" s="381"/>
      <c r="DF178" s="381"/>
      <c r="DG178" s="381"/>
      <c r="DH178" s="381"/>
      <c r="DI178" s="381"/>
      <c r="DJ178" s="381"/>
      <c r="DK178" s="381"/>
      <c r="DL178" s="381"/>
      <c r="DM178" s="381"/>
      <c r="DN178" s="381"/>
      <c r="DO178" s="381"/>
      <c r="DP178" s="381"/>
      <c r="DQ178" s="381"/>
      <c r="DR178" s="381"/>
      <c r="DS178" s="381"/>
      <c r="DT178" s="381"/>
      <c r="DU178" s="381"/>
      <c r="DV178" s="381"/>
      <c r="DW178" s="381"/>
      <c r="DX178" s="381"/>
      <c r="DY178" s="381"/>
      <c r="DZ178" s="381"/>
      <c r="EA178" s="381"/>
      <c r="EB178" s="381"/>
      <c r="EC178" s="381"/>
      <c r="ED178" s="381"/>
      <c r="EE178" s="381"/>
      <c r="EF178" s="381"/>
      <c r="EG178" s="381"/>
      <c r="EH178" s="381"/>
      <c r="EI178" s="381"/>
      <c r="EJ178" s="381"/>
      <c r="EK178" s="381"/>
      <c r="EL178" s="381"/>
      <c r="EM178" s="381"/>
    </row>
    <row r="179" spans="1:143" s="382" customFormat="1" ht="36.75" customHeight="1" x14ac:dyDescent="0.25">
      <c r="A179" s="230">
        <v>44238</v>
      </c>
      <c r="B179" s="377">
        <v>58217</v>
      </c>
      <c r="C179" s="397" t="s">
        <v>812</v>
      </c>
      <c r="D179" s="394"/>
      <c r="E179" s="380">
        <v>10800</v>
      </c>
      <c r="F179" s="289">
        <f t="shared" si="2"/>
        <v>95935983.139999971</v>
      </c>
      <c r="G179" s="381"/>
      <c r="H179" s="381"/>
      <c r="I179" s="381"/>
      <c r="J179" s="381"/>
      <c r="K179" s="381"/>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c r="AG179" s="381"/>
      <c r="AH179" s="381"/>
      <c r="AI179" s="381"/>
      <c r="AJ179" s="381"/>
      <c r="AK179" s="381"/>
      <c r="AL179" s="381"/>
      <c r="AM179" s="381"/>
      <c r="AN179" s="381"/>
      <c r="AO179" s="381"/>
      <c r="AP179" s="381"/>
      <c r="AQ179" s="381"/>
      <c r="AR179" s="381"/>
      <c r="AS179" s="381"/>
      <c r="AT179" s="381"/>
      <c r="AU179" s="381"/>
      <c r="AV179" s="381"/>
      <c r="AW179" s="381"/>
      <c r="AX179" s="381"/>
      <c r="AY179" s="381"/>
      <c r="AZ179" s="381"/>
      <c r="BA179" s="381"/>
      <c r="BB179" s="381"/>
      <c r="BC179" s="381"/>
      <c r="BD179" s="381"/>
      <c r="BE179" s="381"/>
      <c r="BF179" s="381"/>
      <c r="BG179" s="381"/>
      <c r="BH179" s="381"/>
      <c r="BI179" s="381"/>
      <c r="BJ179" s="381"/>
      <c r="BK179" s="381"/>
      <c r="BL179" s="381"/>
      <c r="BM179" s="381"/>
      <c r="BN179" s="381"/>
      <c r="BO179" s="381"/>
      <c r="BP179" s="381"/>
      <c r="BQ179" s="381"/>
      <c r="BR179" s="381"/>
      <c r="BS179" s="381"/>
      <c r="BT179" s="381"/>
      <c r="BU179" s="381"/>
      <c r="BV179" s="381"/>
      <c r="BW179" s="381"/>
      <c r="BX179" s="381"/>
      <c r="BY179" s="381"/>
      <c r="BZ179" s="381"/>
      <c r="CA179" s="381"/>
      <c r="CB179" s="381"/>
      <c r="CC179" s="381"/>
      <c r="CD179" s="381"/>
      <c r="CE179" s="381"/>
      <c r="CF179" s="381"/>
      <c r="CG179" s="381"/>
      <c r="CH179" s="381"/>
      <c r="CI179" s="381"/>
      <c r="CJ179" s="381"/>
      <c r="CK179" s="381"/>
      <c r="CL179" s="381"/>
      <c r="CM179" s="381"/>
      <c r="CN179" s="381"/>
      <c r="CO179" s="381"/>
      <c r="CP179" s="381"/>
      <c r="CQ179" s="381"/>
      <c r="CR179" s="381"/>
      <c r="CS179" s="381"/>
      <c r="CT179" s="381"/>
      <c r="CU179" s="381"/>
      <c r="CV179" s="381"/>
      <c r="CW179" s="381"/>
      <c r="CX179" s="381"/>
      <c r="CY179" s="381"/>
      <c r="CZ179" s="381"/>
      <c r="DA179" s="381"/>
      <c r="DB179" s="381"/>
      <c r="DC179" s="381"/>
      <c r="DD179" s="381"/>
      <c r="DE179" s="381"/>
      <c r="DF179" s="381"/>
      <c r="DG179" s="381"/>
      <c r="DH179" s="381"/>
      <c r="DI179" s="381"/>
      <c r="DJ179" s="381"/>
      <c r="DK179" s="381"/>
      <c r="DL179" s="381"/>
      <c r="DM179" s="381"/>
      <c r="DN179" s="381"/>
      <c r="DO179" s="381"/>
      <c r="DP179" s="381"/>
      <c r="DQ179" s="381"/>
      <c r="DR179" s="381"/>
      <c r="DS179" s="381"/>
      <c r="DT179" s="381"/>
      <c r="DU179" s="381"/>
      <c r="DV179" s="381"/>
      <c r="DW179" s="381"/>
      <c r="DX179" s="381"/>
      <c r="DY179" s="381"/>
      <c r="DZ179" s="381"/>
      <c r="EA179" s="381"/>
      <c r="EB179" s="381"/>
      <c r="EC179" s="381"/>
      <c r="ED179" s="381"/>
      <c r="EE179" s="381"/>
      <c r="EF179" s="381"/>
      <c r="EG179" s="381"/>
      <c r="EH179" s="381"/>
      <c r="EI179" s="381"/>
      <c r="EJ179" s="381"/>
      <c r="EK179" s="381"/>
      <c r="EL179" s="381"/>
      <c r="EM179" s="381"/>
    </row>
    <row r="180" spans="1:143" s="382" customFormat="1" ht="38.25" customHeight="1" x14ac:dyDescent="0.25">
      <c r="A180" s="230">
        <v>44238</v>
      </c>
      <c r="B180" s="377">
        <v>58218</v>
      </c>
      <c r="C180" s="397" t="s">
        <v>813</v>
      </c>
      <c r="D180" s="394"/>
      <c r="E180" s="380">
        <v>126825</v>
      </c>
      <c r="F180" s="289">
        <f t="shared" si="2"/>
        <v>95809158.139999971</v>
      </c>
      <c r="G180" s="381"/>
      <c r="H180" s="381"/>
      <c r="I180" s="381"/>
      <c r="J180" s="381"/>
      <c r="K180" s="381"/>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c r="AG180" s="381"/>
      <c r="AH180" s="381"/>
      <c r="AI180" s="381"/>
      <c r="AJ180" s="381"/>
      <c r="AK180" s="381"/>
      <c r="AL180" s="381"/>
      <c r="AM180" s="381"/>
      <c r="AN180" s="381"/>
      <c r="AO180" s="381"/>
      <c r="AP180" s="381"/>
      <c r="AQ180" s="381"/>
      <c r="AR180" s="381"/>
      <c r="AS180" s="381"/>
      <c r="AT180" s="381"/>
      <c r="AU180" s="381"/>
      <c r="AV180" s="381"/>
      <c r="AW180" s="381"/>
      <c r="AX180" s="381"/>
      <c r="AY180" s="381"/>
      <c r="AZ180" s="381"/>
      <c r="BA180" s="381"/>
      <c r="BB180" s="381"/>
      <c r="BC180" s="381"/>
      <c r="BD180" s="381"/>
      <c r="BE180" s="381"/>
      <c r="BF180" s="381"/>
      <c r="BG180" s="381"/>
      <c r="BH180" s="381"/>
      <c r="BI180" s="381"/>
      <c r="BJ180" s="381"/>
      <c r="BK180" s="381"/>
      <c r="BL180" s="381"/>
      <c r="BM180" s="381"/>
      <c r="BN180" s="381"/>
      <c r="BO180" s="381"/>
      <c r="BP180" s="381"/>
      <c r="BQ180" s="381"/>
      <c r="BR180" s="381"/>
      <c r="BS180" s="381"/>
      <c r="BT180" s="381"/>
      <c r="BU180" s="381"/>
      <c r="BV180" s="381"/>
      <c r="BW180" s="381"/>
      <c r="BX180" s="381"/>
      <c r="BY180" s="381"/>
      <c r="BZ180" s="381"/>
      <c r="CA180" s="381"/>
      <c r="CB180" s="381"/>
      <c r="CC180" s="381"/>
      <c r="CD180" s="381"/>
      <c r="CE180" s="381"/>
      <c r="CF180" s="381"/>
      <c r="CG180" s="381"/>
      <c r="CH180" s="381"/>
      <c r="CI180" s="381"/>
      <c r="CJ180" s="381"/>
      <c r="CK180" s="381"/>
      <c r="CL180" s="381"/>
      <c r="CM180" s="381"/>
      <c r="CN180" s="381"/>
      <c r="CO180" s="381"/>
      <c r="CP180" s="381"/>
      <c r="CQ180" s="381"/>
      <c r="CR180" s="381"/>
      <c r="CS180" s="381"/>
      <c r="CT180" s="381"/>
      <c r="CU180" s="381"/>
      <c r="CV180" s="381"/>
      <c r="CW180" s="381"/>
      <c r="CX180" s="381"/>
      <c r="CY180" s="381"/>
      <c r="CZ180" s="381"/>
      <c r="DA180" s="381"/>
      <c r="DB180" s="381"/>
      <c r="DC180" s="381"/>
      <c r="DD180" s="381"/>
      <c r="DE180" s="381"/>
      <c r="DF180" s="381"/>
      <c r="DG180" s="381"/>
      <c r="DH180" s="381"/>
      <c r="DI180" s="381"/>
      <c r="DJ180" s="381"/>
      <c r="DK180" s="381"/>
      <c r="DL180" s="381"/>
      <c r="DM180" s="381"/>
      <c r="DN180" s="381"/>
      <c r="DO180" s="381"/>
      <c r="DP180" s="381"/>
      <c r="DQ180" s="381"/>
      <c r="DR180" s="381"/>
      <c r="DS180" s="381"/>
      <c r="DT180" s="381"/>
      <c r="DU180" s="381"/>
      <c r="DV180" s="381"/>
      <c r="DW180" s="381"/>
      <c r="DX180" s="381"/>
      <c r="DY180" s="381"/>
      <c r="DZ180" s="381"/>
      <c r="EA180" s="381"/>
      <c r="EB180" s="381"/>
      <c r="EC180" s="381"/>
      <c r="ED180" s="381"/>
      <c r="EE180" s="381"/>
      <c r="EF180" s="381"/>
      <c r="EG180" s="381"/>
      <c r="EH180" s="381"/>
      <c r="EI180" s="381"/>
      <c r="EJ180" s="381"/>
      <c r="EK180" s="381"/>
      <c r="EL180" s="381"/>
      <c r="EM180" s="381"/>
    </row>
    <row r="181" spans="1:143" s="382" customFormat="1" ht="33.75" customHeight="1" x14ac:dyDescent="0.25">
      <c r="A181" s="230">
        <v>44238</v>
      </c>
      <c r="B181" s="377">
        <v>58219</v>
      </c>
      <c r="C181" s="397" t="s">
        <v>928</v>
      </c>
      <c r="D181" s="394"/>
      <c r="E181" s="380">
        <v>81474.12</v>
      </c>
      <c r="F181" s="289">
        <f t="shared" si="2"/>
        <v>95727684.019999966</v>
      </c>
      <c r="G181" s="381"/>
      <c r="H181" s="381"/>
      <c r="I181" s="381"/>
      <c r="J181" s="381"/>
      <c r="K181" s="381"/>
      <c r="L181" s="381"/>
      <c r="M181" s="381"/>
      <c r="N181" s="381"/>
      <c r="O181" s="381"/>
      <c r="P181" s="381"/>
      <c r="Q181" s="381"/>
      <c r="R181" s="381"/>
      <c r="S181" s="381"/>
      <c r="T181" s="381"/>
      <c r="U181" s="381"/>
      <c r="V181" s="381"/>
      <c r="W181" s="381"/>
      <c r="X181" s="381"/>
      <c r="Y181" s="381"/>
      <c r="Z181" s="381"/>
      <c r="AA181" s="381"/>
      <c r="AB181" s="381"/>
      <c r="AC181" s="381"/>
      <c r="AD181" s="381"/>
      <c r="AE181" s="381"/>
      <c r="AF181" s="381"/>
      <c r="AG181" s="381"/>
      <c r="AH181" s="381"/>
      <c r="AI181" s="381"/>
      <c r="AJ181" s="381"/>
      <c r="AK181" s="381"/>
      <c r="AL181" s="381"/>
      <c r="AM181" s="381"/>
      <c r="AN181" s="381"/>
      <c r="AO181" s="381"/>
      <c r="AP181" s="381"/>
      <c r="AQ181" s="381"/>
      <c r="AR181" s="381"/>
      <c r="AS181" s="381"/>
      <c r="AT181" s="381"/>
      <c r="AU181" s="381"/>
      <c r="AV181" s="381"/>
      <c r="AW181" s="381"/>
      <c r="AX181" s="381"/>
      <c r="AY181" s="381"/>
      <c r="AZ181" s="381"/>
      <c r="BA181" s="381"/>
      <c r="BB181" s="381"/>
      <c r="BC181" s="381"/>
      <c r="BD181" s="381"/>
      <c r="BE181" s="381"/>
      <c r="BF181" s="381"/>
      <c r="BG181" s="381"/>
      <c r="BH181" s="381"/>
      <c r="BI181" s="381"/>
      <c r="BJ181" s="381"/>
      <c r="BK181" s="381"/>
      <c r="BL181" s="381"/>
      <c r="BM181" s="381"/>
      <c r="BN181" s="381"/>
      <c r="BO181" s="381"/>
      <c r="BP181" s="381"/>
      <c r="BQ181" s="381"/>
      <c r="BR181" s="381"/>
      <c r="BS181" s="381"/>
      <c r="BT181" s="381"/>
      <c r="BU181" s="381"/>
      <c r="BV181" s="381"/>
      <c r="BW181" s="381"/>
      <c r="BX181" s="381"/>
      <c r="BY181" s="381"/>
      <c r="BZ181" s="381"/>
      <c r="CA181" s="381"/>
      <c r="CB181" s="381"/>
      <c r="CC181" s="381"/>
      <c r="CD181" s="381"/>
      <c r="CE181" s="381"/>
      <c r="CF181" s="381"/>
      <c r="CG181" s="381"/>
      <c r="CH181" s="381"/>
      <c r="CI181" s="381"/>
      <c r="CJ181" s="381"/>
      <c r="CK181" s="381"/>
      <c r="CL181" s="381"/>
      <c r="CM181" s="381"/>
      <c r="CN181" s="381"/>
      <c r="CO181" s="381"/>
      <c r="CP181" s="381"/>
      <c r="CQ181" s="381"/>
      <c r="CR181" s="381"/>
      <c r="CS181" s="381"/>
      <c r="CT181" s="381"/>
      <c r="CU181" s="381"/>
      <c r="CV181" s="381"/>
      <c r="CW181" s="381"/>
      <c r="CX181" s="381"/>
      <c r="CY181" s="381"/>
      <c r="CZ181" s="381"/>
      <c r="DA181" s="381"/>
      <c r="DB181" s="381"/>
      <c r="DC181" s="381"/>
      <c r="DD181" s="381"/>
      <c r="DE181" s="381"/>
      <c r="DF181" s="381"/>
      <c r="DG181" s="381"/>
      <c r="DH181" s="381"/>
      <c r="DI181" s="381"/>
      <c r="DJ181" s="381"/>
      <c r="DK181" s="381"/>
      <c r="DL181" s="381"/>
      <c r="DM181" s="381"/>
      <c r="DN181" s="381"/>
      <c r="DO181" s="381"/>
      <c r="DP181" s="381"/>
      <c r="DQ181" s="381"/>
      <c r="DR181" s="381"/>
      <c r="DS181" s="381"/>
      <c r="DT181" s="381"/>
      <c r="DU181" s="381"/>
      <c r="DV181" s="381"/>
      <c r="DW181" s="381"/>
      <c r="DX181" s="381"/>
      <c r="DY181" s="381"/>
      <c r="DZ181" s="381"/>
      <c r="EA181" s="381"/>
      <c r="EB181" s="381"/>
      <c r="EC181" s="381"/>
      <c r="ED181" s="381"/>
      <c r="EE181" s="381"/>
      <c r="EF181" s="381"/>
      <c r="EG181" s="381"/>
      <c r="EH181" s="381"/>
      <c r="EI181" s="381"/>
      <c r="EJ181" s="381"/>
      <c r="EK181" s="381"/>
      <c r="EL181" s="381"/>
      <c r="EM181" s="381"/>
    </row>
    <row r="182" spans="1:143" s="382" customFormat="1" ht="38.25" customHeight="1" x14ac:dyDescent="0.25">
      <c r="A182" s="230">
        <v>44238</v>
      </c>
      <c r="B182" s="377">
        <v>58220</v>
      </c>
      <c r="C182" s="397" t="s">
        <v>814</v>
      </c>
      <c r="D182" s="394"/>
      <c r="E182" s="380">
        <v>41232.17</v>
      </c>
      <c r="F182" s="289">
        <f t="shared" si="2"/>
        <v>95686451.849999964</v>
      </c>
      <c r="G182" s="381"/>
      <c r="H182" s="381"/>
      <c r="I182" s="381"/>
      <c r="J182" s="381"/>
      <c r="K182" s="381"/>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381"/>
      <c r="AL182" s="381"/>
      <c r="AM182" s="381"/>
      <c r="AN182" s="381"/>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1"/>
      <c r="BM182" s="381"/>
      <c r="BN182" s="381"/>
      <c r="BO182" s="381"/>
      <c r="BP182" s="381"/>
      <c r="BQ182" s="381"/>
      <c r="BR182" s="381"/>
      <c r="BS182" s="381"/>
      <c r="BT182" s="381"/>
      <c r="BU182" s="381"/>
      <c r="BV182" s="381"/>
      <c r="BW182" s="381"/>
      <c r="BX182" s="381"/>
      <c r="BY182" s="381"/>
      <c r="BZ182" s="381"/>
      <c r="CA182" s="381"/>
      <c r="CB182" s="381"/>
      <c r="CC182" s="381"/>
      <c r="CD182" s="381"/>
      <c r="CE182" s="381"/>
      <c r="CF182" s="381"/>
      <c r="CG182" s="381"/>
      <c r="CH182" s="381"/>
      <c r="CI182" s="381"/>
      <c r="CJ182" s="381"/>
      <c r="CK182" s="381"/>
      <c r="CL182" s="381"/>
      <c r="CM182" s="381"/>
      <c r="CN182" s="381"/>
      <c r="CO182" s="381"/>
      <c r="CP182" s="381"/>
      <c r="CQ182" s="381"/>
      <c r="CR182" s="381"/>
      <c r="CS182" s="381"/>
      <c r="CT182" s="381"/>
      <c r="CU182" s="381"/>
      <c r="CV182" s="381"/>
      <c r="CW182" s="381"/>
      <c r="CX182" s="381"/>
      <c r="CY182" s="381"/>
      <c r="CZ182" s="381"/>
      <c r="DA182" s="381"/>
      <c r="DB182" s="381"/>
      <c r="DC182" s="381"/>
      <c r="DD182" s="381"/>
      <c r="DE182" s="381"/>
      <c r="DF182" s="381"/>
      <c r="DG182" s="381"/>
      <c r="DH182" s="381"/>
      <c r="DI182" s="381"/>
      <c r="DJ182" s="381"/>
      <c r="DK182" s="381"/>
      <c r="DL182" s="381"/>
      <c r="DM182" s="381"/>
      <c r="DN182" s="381"/>
      <c r="DO182" s="381"/>
      <c r="DP182" s="381"/>
      <c r="DQ182" s="381"/>
      <c r="DR182" s="381"/>
      <c r="DS182" s="381"/>
      <c r="DT182" s="381"/>
      <c r="DU182" s="381"/>
      <c r="DV182" s="381"/>
      <c r="DW182" s="381"/>
      <c r="DX182" s="381"/>
      <c r="DY182" s="381"/>
      <c r="DZ182" s="381"/>
      <c r="EA182" s="381"/>
      <c r="EB182" s="381"/>
      <c r="EC182" s="381"/>
      <c r="ED182" s="381"/>
      <c r="EE182" s="381"/>
      <c r="EF182" s="381"/>
      <c r="EG182" s="381"/>
      <c r="EH182" s="381"/>
      <c r="EI182" s="381"/>
      <c r="EJ182" s="381"/>
      <c r="EK182" s="381"/>
      <c r="EL182" s="381"/>
      <c r="EM182" s="381"/>
    </row>
    <row r="183" spans="1:143" s="382" customFormat="1" ht="59.25" customHeight="1" x14ac:dyDescent="0.25">
      <c r="A183" s="230">
        <v>44238</v>
      </c>
      <c r="B183" s="377">
        <v>58221</v>
      </c>
      <c r="C183" s="397" t="s">
        <v>815</v>
      </c>
      <c r="D183" s="394"/>
      <c r="E183" s="380">
        <v>285508.06</v>
      </c>
      <c r="F183" s="289">
        <f t="shared" si="2"/>
        <v>95400943.789999962</v>
      </c>
      <c r="G183" s="381"/>
      <c r="H183" s="381"/>
      <c r="I183" s="381"/>
      <c r="J183" s="381"/>
      <c r="K183" s="381"/>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1"/>
      <c r="AJ183" s="381"/>
      <c r="AK183" s="381"/>
      <c r="AL183" s="381"/>
      <c r="AM183" s="381"/>
      <c r="AN183" s="381"/>
      <c r="AO183" s="381"/>
      <c r="AP183" s="381"/>
      <c r="AQ183" s="381"/>
      <c r="AR183" s="381"/>
      <c r="AS183" s="381"/>
      <c r="AT183" s="381"/>
      <c r="AU183" s="381"/>
      <c r="AV183" s="381"/>
      <c r="AW183" s="381"/>
      <c r="AX183" s="381"/>
      <c r="AY183" s="381"/>
      <c r="AZ183" s="381"/>
      <c r="BA183" s="381"/>
      <c r="BB183" s="381"/>
      <c r="BC183" s="381"/>
      <c r="BD183" s="381"/>
      <c r="BE183" s="381"/>
      <c r="BF183" s="381"/>
      <c r="BG183" s="381"/>
      <c r="BH183" s="381"/>
      <c r="BI183" s="381"/>
      <c r="BJ183" s="381"/>
      <c r="BK183" s="381"/>
      <c r="BL183" s="381"/>
      <c r="BM183" s="381"/>
      <c r="BN183" s="381"/>
      <c r="BO183" s="381"/>
      <c r="BP183" s="381"/>
      <c r="BQ183" s="381"/>
      <c r="BR183" s="381"/>
      <c r="BS183" s="381"/>
      <c r="BT183" s="381"/>
      <c r="BU183" s="381"/>
      <c r="BV183" s="381"/>
      <c r="BW183" s="381"/>
      <c r="BX183" s="381"/>
      <c r="BY183" s="381"/>
      <c r="BZ183" s="381"/>
      <c r="CA183" s="381"/>
      <c r="CB183" s="381"/>
      <c r="CC183" s="381"/>
      <c r="CD183" s="381"/>
      <c r="CE183" s="381"/>
      <c r="CF183" s="381"/>
      <c r="CG183" s="381"/>
      <c r="CH183" s="381"/>
      <c r="CI183" s="381"/>
      <c r="CJ183" s="381"/>
      <c r="CK183" s="381"/>
      <c r="CL183" s="381"/>
      <c r="CM183" s="381"/>
      <c r="CN183" s="381"/>
      <c r="CO183" s="381"/>
      <c r="CP183" s="381"/>
      <c r="CQ183" s="381"/>
      <c r="CR183" s="381"/>
      <c r="CS183" s="381"/>
      <c r="CT183" s="381"/>
      <c r="CU183" s="381"/>
      <c r="CV183" s="381"/>
      <c r="CW183" s="381"/>
      <c r="CX183" s="381"/>
      <c r="CY183" s="381"/>
      <c r="CZ183" s="381"/>
      <c r="DA183" s="381"/>
      <c r="DB183" s="381"/>
      <c r="DC183" s="381"/>
      <c r="DD183" s="381"/>
      <c r="DE183" s="381"/>
      <c r="DF183" s="381"/>
      <c r="DG183" s="381"/>
      <c r="DH183" s="381"/>
      <c r="DI183" s="381"/>
      <c r="DJ183" s="381"/>
      <c r="DK183" s="381"/>
      <c r="DL183" s="381"/>
      <c r="DM183" s="381"/>
      <c r="DN183" s="381"/>
      <c r="DO183" s="381"/>
      <c r="DP183" s="381"/>
      <c r="DQ183" s="381"/>
      <c r="DR183" s="381"/>
      <c r="DS183" s="381"/>
      <c r="DT183" s="381"/>
      <c r="DU183" s="381"/>
      <c r="DV183" s="381"/>
      <c r="DW183" s="381"/>
      <c r="DX183" s="381"/>
      <c r="DY183" s="381"/>
      <c r="DZ183" s="381"/>
      <c r="EA183" s="381"/>
      <c r="EB183" s="381"/>
      <c r="EC183" s="381"/>
      <c r="ED183" s="381"/>
      <c r="EE183" s="381"/>
      <c r="EF183" s="381"/>
      <c r="EG183" s="381"/>
      <c r="EH183" s="381"/>
      <c r="EI183" s="381"/>
      <c r="EJ183" s="381"/>
      <c r="EK183" s="381"/>
      <c r="EL183" s="381"/>
      <c r="EM183" s="381"/>
    </row>
    <row r="184" spans="1:143" s="382" customFormat="1" ht="48.75" customHeight="1" x14ac:dyDescent="0.25">
      <c r="A184" s="230">
        <v>44238</v>
      </c>
      <c r="B184" s="377">
        <v>58222</v>
      </c>
      <c r="C184" s="397" t="s">
        <v>816</v>
      </c>
      <c r="D184" s="394"/>
      <c r="E184" s="380">
        <v>136278</v>
      </c>
      <c r="F184" s="289">
        <f t="shared" si="2"/>
        <v>95264665.789999962</v>
      </c>
      <c r="G184" s="381"/>
      <c r="H184" s="381"/>
      <c r="I184" s="381"/>
      <c r="J184" s="381"/>
      <c r="K184" s="381"/>
      <c r="L184" s="381"/>
      <c r="M184" s="381"/>
      <c r="N184" s="381"/>
      <c r="O184" s="381"/>
      <c r="P184" s="381"/>
      <c r="Q184" s="381"/>
      <c r="R184" s="381"/>
      <c r="S184" s="381"/>
      <c r="T184" s="381"/>
      <c r="U184" s="381"/>
      <c r="V184" s="381"/>
      <c r="W184" s="381"/>
      <c r="X184" s="381"/>
      <c r="Y184" s="381"/>
      <c r="Z184" s="381"/>
      <c r="AA184" s="381"/>
      <c r="AB184" s="381"/>
      <c r="AC184" s="381"/>
      <c r="AD184" s="381"/>
      <c r="AE184" s="381"/>
      <c r="AF184" s="381"/>
      <c r="AG184" s="381"/>
      <c r="AH184" s="381"/>
      <c r="AI184" s="381"/>
      <c r="AJ184" s="381"/>
      <c r="AK184" s="381"/>
      <c r="AL184" s="381"/>
      <c r="AM184" s="381"/>
      <c r="AN184" s="381"/>
      <c r="AO184" s="381"/>
      <c r="AP184" s="381"/>
      <c r="AQ184" s="381"/>
      <c r="AR184" s="381"/>
      <c r="AS184" s="381"/>
      <c r="AT184" s="381"/>
      <c r="AU184" s="381"/>
      <c r="AV184" s="381"/>
      <c r="AW184" s="381"/>
      <c r="AX184" s="381"/>
      <c r="AY184" s="381"/>
      <c r="AZ184" s="381"/>
      <c r="BA184" s="381"/>
      <c r="BB184" s="381"/>
      <c r="BC184" s="381"/>
      <c r="BD184" s="381"/>
      <c r="BE184" s="381"/>
      <c r="BF184" s="381"/>
      <c r="BG184" s="381"/>
      <c r="BH184" s="381"/>
      <c r="BI184" s="381"/>
      <c r="BJ184" s="381"/>
      <c r="BK184" s="381"/>
      <c r="BL184" s="381"/>
      <c r="BM184" s="381"/>
      <c r="BN184" s="381"/>
      <c r="BO184" s="381"/>
      <c r="BP184" s="381"/>
      <c r="BQ184" s="381"/>
      <c r="BR184" s="381"/>
      <c r="BS184" s="381"/>
      <c r="BT184" s="381"/>
      <c r="BU184" s="381"/>
      <c r="BV184" s="381"/>
      <c r="BW184" s="381"/>
      <c r="BX184" s="381"/>
      <c r="BY184" s="381"/>
      <c r="BZ184" s="381"/>
      <c r="CA184" s="381"/>
      <c r="CB184" s="381"/>
      <c r="CC184" s="381"/>
      <c r="CD184" s="381"/>
      <c r="CE184" s="381"/>
      <c r="CF184" s="381"/>
      <c r="CG184" s="381"/>
      <c r="CH184" s="381"/>
      <c r="CI184" s="381"/>
      <c r="CJ184" s="381"/>
      <c r="CK184" s="381"/>
      <c r="CL184" s="381"/>
      <c r="CM184" s="381"/>
      <c r="CN184" s="381"/>
      <c r="CO184" s="381"/>
      <c r="CP184" s="381"/>
      <c r="CQ184" s="381"/>
      <c r="CR184" s="381"/>
      <c r="CS184" s="381"/>
      <c r="CT184" s="381"/>
      <c r="CU184" s="381"/>
      <c r="CV184" s="381"/>
      <c r="CW184" s="381"/>
      <c r="CX184" s="381"/>
      <c r="CY184" s="381"/>
      <c r="CZ184" s="381"/>
      <c r="DA184" s="381"/>
      <c r="DB184" s="381"/>
      <c r="DC184" s="381"/>
      <c r="DD184" s="381"/>
      <c r="DE184" s="381"/>
      <c r="DF184" s="381"/>
      <c r="DG184" s="381"/>
      <c r="DH184" s="381"/>
      <c r="DI184" s="381"/>
      <c r="DJ184" s="381"/>
      <c r="DK184" s="381"/>
      <c r="DL184" s="381"/>
      <c r="DM184" s="381"/>
      <c r="DN184" s="381"/>
      <c r="DO184" s="381"/>
      <c r="DP184" s="381"/>
      <c r="DQ184" s="381"/>
      <c r="DR184" s="381"/>
      <c r="DS184" s="381"/>
      <c r="DT184" s="381"/>
      <c r="DU184" s="381"/>
      <c r="DV184" s="381"/>
      <c r="DW184" s="381"/>
      <c r="DX184" s="381"/>
      <c r="DY184" s="381"/>
      <c r="DZ184" s="381"/>
      <c r="EA184" s="381"/>
      <c r="EB184" s="381"/>
      <c r="EC184" s="381"/>
      <c r="ED184" s="381"/>
      <c r="EE184" s="381"/>
      <c r="EF184" s="381"/>
      <c r="EG184" s="381"/>
      <c r="EH184" s="381"/>
      <c r="EI184" s="381"/>
      <c r="EJ184" s="381"/>
      <c r="EK184" s="381"/>
      <c r="EL184" s="381"/>
      <c r="EM184" s="381"/>
    </row>
    <row r="185" spans="1:143" s="382" customFormat="1" ht="33.75" customHeight="1" x14ac:dyDescent="0.25">
      <c r="A185" s="230">
        <v>44238</v>
      </c>
      <c r="B185" s="377">
        <v>58223</v>
      </c>
      <c r="C185" s="397" t="s">
        <v>817</v>
      </c>
      <c r="D185" s="394"/>
      <c r="E185" s="380">
        <v>3457280.08</v>
      </c>
      <c r="F185" s="289">
        <f t="shared" si="2"/>
        <v>91807385.709999964</v>
      </c>
      <c r="G185" s="381"/>
      <c r="H185" s="381"/>
      <c r="I185" s="381"/>
      <c r="J185" s="381"/>
      <c r="K185" s="381"/>
      <c r="L185" s="381"/>
      <c r="M185" s="381"/>
      <c r="N185" s="381"/>
      <c r="O185" s="381"/>
      <c r="P185" s="381"/>
      <c r="Q185" s="381"/>
      <c r="R185" s="381"/>
      <c r="S185" s="381"/>
      <c r="T185" s="381"/>
      <c r="U185" s="381"/>
      <c r="V185" s="381"/>
      <c r="W185" s="381"/>
      <c r="X185" s="381"/>
      <c r="Y185" s="381"/>
      <c r="Z185" s="381"/>
      <c r="AA185" s="381"/>
      <c r="AB185" s="381"/>
      <c r="AC185" s="381"/>
      <c r="AD185" s="381"/>
      <c r="AE185" s="381"/>
      <c r="AF185" s="381"/>
      <c r="AG185" s="381"/>
      <c r="AH185" s="381"/>
      <c r="AI185" s="381"/>
      <c r="AJ185" s="381"/>
      <c r="AK185" s="381"/>
      <c r="AL185" s="381"/>
      <c r="AM185" s="381"/>
      <c r="AN185" s="381"/>
      <c r="AO185" s="381"/>
      <c r="AP185" s="381"/>
      <c r="AQ185" s="381"/>
      <c r="AR185" s="381"/>
      <c r="AS185" s="381"/>
      <c r="AT185" s="381"/>
      <c r="AU185" s="381"/>
      <c r="AV185" s="381"/>
      <c r="AW185" s="381"/>
      <c r="AX185" s="381"/>
      <c r="AY185" s="381"/>
      <c r="AZ185" s="381"/>
      <c r="BA185" s="381"/>
      <c r="BB185" s="381"/>
      <c r="BC185" s="381"/>
      <c r="BD185" s="381"/>
      <c r="BE185" s="381"/>
      <c r="BF185" s="381"/>
      <c r="BG185" s="381"/>
      <c r="BH185" s="381"/>
      <c r="BI185" s="381"/>
      <c r="BJ185" s="381"/>
      <c r="BK185" s="381"/>
      <c r="BL185" s="381"/>
      <c r="BM185" s="381"/>
      <c r="BN185" s="381"/>
      <c r="BO185" s="381"/>
      <c r="BP185" s="381"/>
      <c r="BQ185" s="381"/>
      <c r="BR185" s="381"/>
      <c r="BS185" s="381"/>
      <c r="BT185" s="381"/>
      <c r="BU185" s="381"/>
      <c r="BV185" s="381"/>
      <c r="BW185" s="381"/>
      <c r="BX185" s="381"/>
      <c r="BY185" s="381"/>
      <c r="BZ185" s="381"/>
      <c r="CA185" s="381"/>
      <c r="CB185" s="381"/>
      <c r="CC185" s="381"/>
      <c r="CD185" s="381"/>
      <c r="CE185" s="381"/>
      <c r="CF185" s="381"/>
      <c r="CG185" s="381"/>
      <c r="CH185" s="381"/>
      <c r="CI185" s="381"/>
      <c r="CJ185" s="381"/>
      <c r="CK185" s="381"/>
      <c r="CL185" s="381"/>
      <c r="CM185" s="381"/>
      <c r="CN185" s="381"/>
      <c r="CO185" s="381"/>
      <c r="CP185" s="381"/>
      <c r="CQ185" s="381"/>
      <c r="CR185" s="381"/>
      <c r="CS185" s="381"/>
      <c r="CT185" s="381"/>
      <c r="CU185" s="381"/>
      <c r="CV185" s="381"/>
      <c r="CW185" s="381"/>
      <c r="CX185" s="381"/>
      <c r="CY185" s="381"/>
      <c r="CZ185" s="381"/>
      <c r="DA185" s="381"/>
      <c r="DB185" s="381"/>
      <c r="DC185" s="381"/>
      <c r="DD185" s="381"/>
      <c r="DE185" s="381"/>
      <c r="DF185" s="381"/>
      <c r="DG185" s="381"/>
      <c r="DH185" s="381"/>
      <c r="DI185" s="381"/>
      <c r="DJ185" s="381"/>
      <c r="DK185" s="381"/>
      <c r="DL185" s="381"/>
      <c r="DM185" s="381"/>
      <c r="DN185" s="381"/>
      <c r="DO185" s="381"/>
      <c r="DP185" s="381"/>
      <c r="DQ185" s="381"/>
      <c r="DR185" s="381"/>
      <c r="DS185" s="381"/>
      <c r="DT185" s="381"/>
      <c r="DU185" s="381"/>
      <c r="DV185" s="381"/>
      <c r="DW185" s="381"/>
      <c r="DX185" s="381"/>
      <c r="DY185" s="381"/>
      <c r="DZ185" s="381"/>
      <c r="EA185" s="381"/>
      <c r="EB185" s="381"/>
      <c r="EC185" s="381"/>
      <c r="ED185" s="381"/>
      <c r="EE185" s="381"/>
      <c r="EF185" s="381"/>
      <c r="EG185" s="381"/>
      <c r="EH185" s="381"/>
      <c r="EI185" s="381"/>
      <c r="EJ185" s="381"/>
      <c r="EK185" s="381"/>
      <c r="EL185" s="381"/>
      <c r="EM185" s="381"/>
    </row>
    <row r="186" spans="1:143" s="382" customFormat="1" ht="39.75" customHeight="1" x14ac:dyDescent="0.25">
      <c r="A186" s="230">
        <v>44238</v>
      </c>
      <c r="B186" s="377">
        <v>58224</v>
      </c>
      <c r="C186" s="397" t="s">
        <v>818</v>
      </c>
      <c r="D186" s="394"/>
      <c r="E186" s="380">
        <v>155745.26999999999</v>
      </c>
      <c r="F186" s="289">
        <f t="shared" si="2"/>
        <v>91651640.439999968</v>
      </c>
      <c r="G186" s="381"/>
      <c r="H186" s="381"/>
      <c r="I186" s="381"/>
      <c r="J186" s="381"/>
      <c r="K186" s="381"/>
      <c r="L186" s="381"/>
      <c r="M186" s="381"/>
      <c r="N186" s="381"/>
      <c r="O186" s="381"/>
      <c r="P186" s="381"/>
      <c r="Q186" s="381"/>
      <c r="R186" s="381"/>
      <c r="S186" s="381"/>
      <c r="T186" s="381"/>
      <c r="U186" s="381"/>
      <c r="V186" s="381"/>
      <c r="W186" s="381"/>
      <c r="X186" s="381"/>
      <c r="Y186" s="381"/>
      <c r="Z186" s="381"/>
      <c r="AA186" s="381"/>
      <c r="AB186" s="381"/>
      <c r="AC186" s="381"/>
      <c r="AD186" s="381"/>
      <c r="AE186" s="381"/>
      <c r="AF186" s="381"/>
      <c r="AG186" s="381"/>
      <c r="AH186" s="381"/>
      <c r="AI186" s="381"/>
      <c r="AJ186" s="381"/>
      <c r="AK186" s="381"/>
      <c r="AL186" s="381"/>
      <c r="AM186" s="381"/>
      <c r="AN186" s="381"/>
      <c r="AO186" s="381"/>
      <c r="AP186" s="381"/>
      <c r="AQ186" s="381"/>
      <c r="AR186" s="381"/>
      <c r="AS186" s="381"/>
      <c r="AT186" s="381"/>
      <c r="AU186" s="381"/>
      <c r="AV186" s="381"/>
      <c r="AW186" s="381"/>
      <c r="AX186" s="381"/>
      <c r="AY186" s="381"/>
      <c r="AZ186" s="381"/>
      <c r="BA186" s="381"/>
      <c r="BB186" s="381"/>
      <c r="BC186" s="381"/>
      <c r="BD186" s="381"/>
      <c r="BE186" s="381"/>
      <c r="BF186" s="381"/>
      <c r="BG186" s="381"/>
      <c r="BH186" s="381"/>
      <c r="BI186" s="381"/>
      <c r="BJ186" s="381"/>
      <c r="BK186" s="381"/>
      <c r="BL186" s="381"/>
      <c r="BM186" s="381"/>
      <c r="BN186" s="381"/>
      <c r="BO186" s="381"/>
      <c r="BP186" s="381"/>
      <c r="BQ186" s="381"/>
      <c r="BR186" s="381"/>
      <c r="BS186" s="381"/>
      <c r="BT186" s="381"/>
      <c r="BU186" s="381"/>
      <c r="BV186" s="381"/>
      <c r="BW186" s="381"/>
      <c r="BX186" s="381"/>
      <c r="BY186" s="381"/>
      <c r="BZ186" s="381"/>
      <c r="CA186" s="381"/>
      <c r="CB186" s="381"/>
      <c r="CC186" s="381"/>
      <c r="CD186" s="381"/>
      <c r="CE186" s="381"/>
      <c r="CF186" s="381"/>
      <c r="CG186" s="381"/>
      <c r="CH186" s="381"/>
      <c r="CI186" s="381"/>
      <c r="CJ186" s="381"/>
      <c r="CK186" s="381"/>
      <c r="CL186" s="381"/>
      <c r="CM186" s="381"/>
      <c r="CN186" s="381"/>
      <c r="CO186" s="381"/>
      <c r="CP186" s="381"/>
      <c r="CQ186" s="381"/>
      <c r="CR186" s="381"/>
      <c r="CS186" s="381"/>
      <c r="CT186" s="381"/>
      <c r="CU186" s="381"/>
      <c r="CV186" s="381"/>
      <c r="CW186" s="381"/>
      <c r="CX186" s="381"/>
      <c r="CY186" s="381"/>
      <c r="CZ186" s="381"/>
      <c r="DA186" s="381"/>
      <c r="DB186" s="381"/>
      <c r="DC186" s="381"/>
      <c r="DD186" s="381"/>
      <c r="DE186" s="381"/>
      <c r="DF186" s="381"/>
      <c r="DG186" s="381"/>
      <c r="DH186" s="381"/>
      <c r="DI186" s="381"/>
      <c r="DJ186" s="381"/>
      <c r="DK186" s="381"/>
      <c r="DL186" s="381"/>
      <c r="DM186" s="381"/>
      <c r="DN186" s="381"/>
      <c r="DO186" s="381"/>
      <c r="DP186" s="381"/>
      <c r="DQ186" s="381"/>
      <c r="DR186" s="381"/>
      <c r="DS186" s="381"/>
      <c r="DT186" s="381"/>
      <c r="DU186" s="381"/>
      <c r="DV186" s="381"/>
      <c r="DW186" s="381"/>
      <c r="DX186" s="381"/>
      <c r="DY186" s="381"/>
      <c r="DZ186" s="381"/>
      <c r="EA186" s="381"/>
      <c r="EB186" s="381"/>
      <c r="EC186" s="381"/>
      <c r="ED186" s="381"/>
      <c r="EE186" s="381"/>
      <c r="EF186" s="381"/>
      <c r="EG186" s="381"/>
      <c r="EH186" s="381"/>
      <c r="EI186" s="381"/>
      <c r="EJ186" s="381"/>
      <c r="EK186" s="381"/>
      <c r="EL186" s="381"/>
      <c r="EM186" s="381"/>
    </row>
    <row r="187" spans="1:143" s="382" customFormat="1" ht="33" customHeight="1" x14ac:dyDescent="0.25">
      <c r="A187" s="230">
        <v>44238</v>
      </c>
      <c r="B187" s="377" t="s">
        <v>798</v>
      </c>
      <c r="C187" s="397" t="s">
        <v>819</v>
      </c>
      <c r="D187" s="394"/>
      <c r="E187" s="380">
        <v>310148.21999999997</v>
      </c>
      <c r="F187" s="289">
        <f t="shared" si="2"/>
        <v>91341492.219999969</v>
      </c>
      <c r="G187" s="381"/>
      <c r="H187" s="381"/>
      <c r="I187" s="381"/>
      <c r="J187" s="381"/>
      <c r="K187" s="381"/>
      <c r="L187" s="381"/>
      <c r="M187" s="381"/>
      <c r="N187" s="381"/>
      <c r="O187" s="381"/>
      <c r="P187" s="381"/>
      <c r="Q187" s="381"/>
      <c r="R187" s="381"/>
      <c r="S187" s="381"/>
      <c r="T187" s="381"/>
      <c r="U187" s="381"/>
      <c r="V187" s="381"/>
      <c r="W187" s="381"/>
      <c r="X187" s="381"/>
      <c r="Y187" s="381"/>
      <c r="Z187" s="381"/>
      <c r="AA187" s="381"/>
      <c r="AB187" s="381"/>
      <c r="AC187" s="381"/>
      <c r="AD187" s="381"/>
      <c r="AE187" s="381"/>
      <c r="AF187" s="381"/>
      <c r="AG187" s="381"/>
      <c r="AH187" s="381"/>
      <c r="AI187" s="381"/>
      <c r="AJ187" s="381"/>
      <c r="AK187" s="381"/>
      <c r="AL187" s="381"/>
      <c r="AM187" s="381"/>
      <c r="AN187" s="381"/>
      <c r="AO187" s="381"/>
      <c r="AP187" s="381"/>
      <c r="AQ187" s="381"/>
      <c r="AR187" s="381"/>
      <c r="AS187" s="381"/>
      <c r="AT187" s="381"/>
      <c r="AU187" s="381"/>
      <c r="AV187" s="381"/>
      <c r="AW187" s="381"/>
      <c r="AX187" s="381"/>
      <c r="AY187" s="381"/>
      <c r="AZ187" s="381"/>
      <c r="BA187" s="381"/>
      <c r="BB187" s="381"/>
      <c r="BC187" s="381"/>
      <c r="BD187" s="381"/>
      <c r="BE187" s="381"/>
      <c r="BF187" s="381"/>
      <c r="BG187" s="381"/>
      <c r="BH187" s="381"/>
      <c r="BI187" s="381"/>
      <c r="BJ187" s="381"/>
      <c r="BK187" s="381"/>
      <c r="BL187" s="381"/>
      <c r="BM187" s="381"/>
      <c r="BN187" s="381"/>
      <c r="BO187" s="381"/>
      <c r="BP187" s="381"/>
      <c r="BQ187" s="381"/>
      <c r="BR187" s="381"/>
      <c r="BS187" s="381"/>
      <c r="BT187" s="381"/>
      <c r="BU187" s="381"/>
      <c r="BV187" s="381"/>
      <c r="BW187" s="381"/>
      <c r="BX187" s="381"/>
      <c r="BY187" s="381"/>
      <c r="BZ187" s="381"/>
      <c r="CA187" s="381"/>
      <c r="CB187" s="381"/>
      <c r="CC187" s="381"/>
      <c r="CD187" s="381"/>
      <c r="CE187" s="381"/>
      <c r="CF187" s="381"/>
      <c r="CG187" s="381"/>
      <c r="CH187" s="381"/>
      <c r="CI187" s="381"/>
      <c r="CJ187" s="381"/>
      <c r="CK187" s="381"/>
      <c r="CL187" s="381"/>
      <c r="CM187" s="381"/>
      <c r="CN187" s="381"/>
      <c r="CO187" s="381"/>
      <c r="CP187" s="381"/>
      <c r="CQ187" s="381"/>
      <c r="CR187" s="381"/>
      <c r="CS187" s="381"/>
      <c r="CT187" s="381"/>
      <c r="CU187" s="381"/>
      <c r="CV187" s="381"/>
      <c r="CW187" s="381"/>
      <c r="CX187" s="381"/>
      <c r="CY187" s="381"/>
      <c r="CZ187" s="381"/>
      <c r="DA187" s="381"/>
      <c r="DB187" s="381"/>
      <c r="DC187" s="381"/>
      <c r="DD187" s="381"/>
      <c r="DE187" s="381"/>
      <c r="DF187" s="381"/>
      <c r="DG187" s="381"/>
      <c r="DH187" s="381"/>
      <c r="DI187" s="381"/>
      <c r="DJ187" s="381"/>
      <c r="DK187" s="381"/>
      <c r="DL187" s="381"/>
      <c r="DM187" s="381"/>
      <c r="DN187" s="381"/>
      <c r="DO187" s="381"/>
      <c r="DP187" s="381"/>
      <c r="DQ187" s="381"/>
      <c r="DR187" s="381"/>
      <c r="DS187" s="381"/>
      <c r="DT187" s="381"/>
      <c r="DU187" s="381"/>
      <c r="DV187" s="381"/>
      <c r="DW187" s="381"/>
      <c r="DX187" s="381"/>
      <c r="DY187" s="381"/>
      <c r="DZ187" s="381"/>
      <c r="EA187" s="381"/>
      <c r="EB187" s="381"/>
      <c r="EC187" s="381"/>
      <c r="ED187" s="381"/>
      <c r="EE187" s="381"/>
      <c r="EF187" s="381"/>
      <c r="EG187" s="381"/>
      <c r="EH187" s="381"/>
      <c r="EI187" s="381"/>
      <c r="EJ187" s="381"/>
      <c r="EK187" s="381"/>
      <c r="EL187" s="381"/>
      <c r="EM187" s="381"/>
    </row>
    <row r="188" spans="1:143" s="382" customFormat="1" ht="36.75" customHeight="1" x14ac:dyDescent="0.25">
      <c r="A188" s="230">
        <v>44238</v>
      </c>
      <c r="B188" s="377" t="s">
        <v>799</v>
      </c>
      <c r="C188" s="397" t="s">
        <v>820</v>
      </c>
      <c r="D188" s="394"/>
      <c r="E188" s="380">
        <v>114142.5</v>
      </c>
      <c r="F188" s="289">
        <f t="shared" si="2"/>
        <v>91227349.719999969</v>
      </c>
      <c r="G188" s="381"/>
      <c r="H188" s="381"/>
      <c r="I188" s="381"/>
      <c r="J188" s="381"/>
      <c r="K188" s="381"/>
      <c r="L188" s="381"/>
      <c r="M188" s="381"/>
      <c r="N188" s="381"/>
      <c r="O188" s="381"/>
      <c r="P188" s="381"/>
      <c r="Q188" s="381"/>
      <c r="R188" s="381"/>
      <c r="S188" s="381"/>
      <c r="T188" s="381"/>
      <c r="U188" s="381"/>
      <c r="V188" s="381"/>
      <c r="W188" s="381"/>
      <c r="X188" s="381"/>
      <c r="Y188" s="381"/>
      <c r="Z188" s="381"/>
      <c r="AA188" s="381"/>
      <c r="AB188" s="381"/>
      <c r="AC188" s="381"/>
      <c r="AD188" s="381"/>
      <c r="AE188" s="381"/>
      <c r="AF188" s="381"/>
      <c r="AG188" s="381"/>
      <c r="AH188" s="381"/>
      <c r="AI188" s="381"/>
      <c r="AJ188" s="381"/>
      <c r="AK188" s="381"/>
      <c r="AL188" s="381"/>
      <c r="AM188" s="381"/>
      <c r="AN188" s="381"/>
      <c r="AO188" s="381"/>
      <c r="AP188" s="381"/>
      <c r="AQ188" s="381"/>
      <c r="AR188" s="381"/>
      <c r="AS188" s="381"/>
      <c r="AT188" s="381"/>
      <c r="AU188" s="381"/>
      <c r="AV188" s="381"/>
      <c r="AW188" s="381"/>
      <c r="AX188" s="381"/>
      <c r="AY188" s="381"/>
      <c r="AZ188" s="381"/>
      <c r="BA188" s="381"/>
      <c r="BB188" s="381"/>
      <c r="BC188" s="381"/>
      <c r="BD188" s="381"/>
      <c r="BE188" s="381"/>
      <c r="BF188" s="381"/>
      <c r="BG188" s="381"/>
      <c r="BH188" s="381"/>
      <c r="BI188" s="381"/>
      <c r="BJ188" s="381"/>
      <c r="BK188" s="381"/>
      <c r="BL188" s="381"/>
      <c r="BM188" s="381"/>
      <c r="BN188" s="381"/>
      <c r="BO188" s="381"/>
      <c r="BP188" s="381"/>
      <c r="BQ188" s="381"/>
      <c r="BR188" s="381"/>
      <c r="BS188" s="381"/>
      <c r="BT188" s="381"/>
      <c r="BU188" s="381"/>
      <c r="BV188" s="381"/>
      <c r="BW188" s="381"/>
      <c r="BX188" s="381"/>
      <c r="BY188" s="381"/>
      <c r="BZ188" s="381"/>
      <c r="CA188" s="381"/>
      <c r="CB188" s="381"/>
      <c r="CC188" s="381"/>
      <c r="CD188" s="381"/>
      <c r="CE188" s="381"/>
      <c r="CF188" s="381"/>
      <c r="CG188" s="381"/>
      <c r="CH188" s="381"/>
      <c r="CI188" s="381"/>
      <c r="CJ188" s="381"/>
      <c r="CK188" s="381"/>
      <c r="CL188" s="381"/>
      <c r="CM188" s="381"/>
      <c r="CN188" s="381"/>
      <c r="CO188" s="381"/>
      <c r="CP188" s="381"/>
      <c r="CQ188" s="381"/>
      <c r="CR188" s="381"/>
      <c r="CS188" s="381"/>
      <c r="CT188" s="381"/>
      <c r="CU188" s="381"/>
      <c r="CV188" s="381"/>
      <c r="CW188" s="381"/>
      <c r="CX188" s="381"/>
      <c r="CY188" s="381"/>
      <c r="CZ188" s="381"/>
      <c r="DA188" s="381"/>
      <c r="DB188" s="381"/>
      <c r="DC188" s="381"/>
      <c r="DD188" s="381"/>
      <c r="DE188" s="381"/>
      <c r="DF188" s="381"/>
      <c r="DG188" s="381"/>
      <c r="DH188" s="381"/>
      <c r="DI188" s="381"/>
      <c r="DJ188" s="381"/>
      <c r="DK188" s="381"/>
      <c r="DL188" s="381"/>
      <c r="DM188" s="381"/>
      <c r="DN188" s="381"/>
      <c r="DO188" s="381"/>
      <c r="DP188" s="381"/>
      <c r="DQ188" s="381"/>
      <c r="DR188" s="381"/>
      <c r="DS188" s="381"/>
      <c r="DT188" s="381"/>
      <c r="DU188" s="381"/>
      <c r="DV188" s="381"/>
      <c r="DW188" s="381"/>
      <c r="DX188" s="381"/>
      <c r="DY188" s="381"/>
      <c r="DZ188" s="381"/>
      <c r="EA188" s="381"/>
      <c r="EB188" s="381"/>
      <c r="EC188" s="381"/>
      <c r="ED188" s="381"/>
      <c r="EE188" s="381"/>
      <c r="EF188" s="381"/>
      <c r="EG188" s="381"/>
      <c r="EH188" s="381"/>
      <c r="EI188" s="381"/>
      <c r="EJ188" s="381"/>
      <c r="EK188" s="381"/>
      <c r="EL188" s="381"/>
      <c r="EM188" s="381"/>
    </row>
    <row r="189" spans="1:143" s="382" customFormat="1" ht="48.75" customHeight="1" x14ac:dyDescent="0.25">
      <c r="A189" s="230">
        <v>44238</v>
      </c>
      <c r="B189" s="377" t="s">
        <v>800</v>
      </c>
      <c r="C189" s="397" t="s">
        <v>821</v>
      </c>
      <c r="D189" s="394"/>
      <c r="E189" s="380">
        <v>3370261.02</v>
      </c>
      <c r="F189" s="289">
        <f t="shared" si="2"/>
        <v>87857088.699999973</v>
      </c>
      <c r="G189" s="381"/>
      <c r="H189" s="381"/>
      <c r="I189" s="381"/>
      <c r="J189" s="381"/>
      <c r="K189" s="381"/>
      <c r="L189" s="381"/>
      <c r="M189" s="381"/>
      <c r="N189" s="381"/>
      <c r="O189" s="381"/>
      <c r="P189" s="381"/>
      <c r="Q189" s="381"/>
      <c r="R189" s="381"/>
      <c r="S189" s="381"/>
      <c r="T189" s="381"/>
      <c r="U189" s="381"/>
      <c r="V189" s="381"/>
      <c r="W189" s="381"/>
      <c r="X189" s="381"/>
      <c r="Y189" s="381"/>
      <c r="Z189" s="381"/>
      <c r="AA189" s="381"/>
      <c r="AB189" s="381"/>
      <c r="AC189" s="381"/>
      <c r="AD189" s="381"/>
      <c r="AE189" s="381"/>
      <c r="AF189" s="381"/>
      <c r="AG189" s="381"/>
      <c r="AH189" s="381"/>
      <c r="AI189" s="381"/>
      <c r="AJ189" s="381"/>
      <c r="AK189" s="381"/>
      <c r="AL189" s="381"/>
      <c r="AM189" s="381"/>
      <c r="AN189" s="381"/>
      <c r="AO189" s="381"/>
      <c r="AP189" s="381"/>
      <c r="AQ189" s="381"/>
      <c r="AR189" s="381"/>
      <c r="AS189" s="381"/>
      <c r="AT189" s="381"/>
      <c r="AU189" s="381"/>
      <c r="AV189" s="381"/>
      <c r="AW189" s="381"/>
      <c r="AX189" s="381"/>
      <c r="AY189" s="381"/>
      <c r="AZ189" s="381"/>
      <c r="BA189" s="381"/>
      <c r="BB189" s="381"/>
      <c r="BC189" s="381"/>
      <c r="BD189" s="381"/>
      <c r="BE189" s="381"/>
      <c r="BF189" s="381"/>
      <c r="BG189" s="381"/>
      <c r="BH189" s="381"/>
      <c r="BI189" s="381"/>
      <c r="BJ189" s="381"/>
      <c r="BK189" s="381"/>
      <c r="BL189" s="381"/>
      <c r="BM189" s="381"/>
      <c r="BN189" s="381"/>
      <c r="BO189" s="381"/>
      <c r="BP189" s="381"/>
      <c r="BQ189" s="381"/>
      <c r="BR189" s="381"/>
      <c r="BS189" s="381"/>
      <c r="BT189" s="381"/>
      <c r="BU189" s="381"/>
      <c r="BV189" s="381"/>
      <c r="BW189" s="381"/>
      <c r="BX189" s="381"/>
      <c r="BY189" s="381"/>
      <c r="BZ189" s="381"/>
      <c r="CA189" s="381"/>
      <c r="CB189" s="381"/>
      <c r="CC189" s="381"/>
      <c r="CD189" s="381"/>
      <c r="CE189" s="381"/>
      <c r="CF189" s="381"/>
      <c r="CG189" s="381"/>
      <c r="CH189" s="381"/>
      <c r="CI189" s="381"/>
      <c r="CJ189" s="381"/>
      <c r="CK189" s="381"/>
      <c r="CL189" s="381"/>
      <c r="CM189" s="381"/>
      <c r="CN189" s="381"/>
      <c r="CO189" s="381"/>
      <c r="CP189" s="381"/>
      <c r="CQ189" s="381"/>
      <c r="CR189" s="381"/>
      <c r="CS189" s="381"/>
      <c r="CT189" s="381"/>
      <c r="CU189" s="381"/>
      <c r="CV189" s="381"/>
      <c r="CW189" s="381"/>
      <c r="CX189" s="381"/>
      <c r="CY189" s="381"/>
      <c r="CZ189" s="381"/>
      <c r="DA189" s="381"/>
      <c r="DB189" s="381"/>
      <c r="DC189" s="381"/>
      <c r="DD189" s="381"/>
      <c r="DE189" s="381"/>
      <c r="DF189" s="381"/>
      <c r="DG189" s="381"/>
      <c r="DH189" s="381"/>
      <c r="DI189" s="381"/>
      <c r="DJ189" s="381"/>
      <c r="DK189" s="381"/>
      <c r="DL189" s="381"/>
      <c r="DM189" s="381"/>
      <c r="DN189" s="381"/>
      <c r="DO189" s="381"/>
      <c r="DP189" s="381"/>
      <c r="DQ189" s="381"/>
      <c r="DR189" s="381"/>
      <c r="DS189" s="381"/>
      <c r="DT189" s="381"/>
      <c r="DU189" s="381"/>
      <c r="DV189" s="381"/>
      <c r="DW189" s="381"/>
      <c r="DX189" s="381"/>
      <c r="DY189" s="381"/>
      <c r="DZ189" s="381"/>
      <c r="EA189" s="381"/>
      <c r="EB189" s="381"/>
      <c r="EC189" s="381"/>
      <c r="ED189" s="381"/>
      <c r="EE189" s="381"/>
      <c r="EF189" s="381"/>
      <c r="EG189" s="381"/>
      <c r="EH189" s="381"/>
      <c r="EI189" s="381"/>
      <c r="EJ189" s="381"/>
      <c r="EK189" s="381"/>
      <c r="EL189" s="381"/>
      <c r="EM189" s="381"/>
    </row>
    <row r="190" spans="1:143" s="382" customFormat="1" ht="39" customHeight="1" x14ac:dyDescent="0.25">
      <c r="A190" s="230">
        <v>44238</v>
      </c>
      <c r="B190" s="377" t="s">
        <v>801</v>
      </c>
      <c r="C190" s="397" t="s">
        <v>822</v>
      </c>
      <c r="D190" s="394"/>
      <c r="E190" s="380">
        <v>48158.16</v>
      </c>
      <c r="F190" s="289">
        <f t="shared" si="2"/>
        <v>87808930.539999977</v>
      </c>
      <c r="G190" s="381"/>
      <c r="H190" s="381"/>
      <c r="I190" s="381"/>
      <c r="J190" s="381"/>
      <c r="K190" s="381"/>
      <c r="L190" s="381"/>
      <c r="M190" s="381"/>
      <c r="N190" s="381"/>
      <c r="O190" s="381"/>
      <c r="P190" s="381"/>
      <c r="Q190" s="381"/>
      <c r="R190" s="381"/>
      <c r="S190" s="381"/>
      <c r="T190" s="381"/>
      <c r="U190" s="381"/>
      <c r="V190" s="381"/>
      <c r="W190" s="381"/>
      <c r="X190" s="381"/>
      <c r="Y190" s="381"/>
      <c r="Z190" s="381"/>
      <c r="AA190" s="381"/>
      <c r="AB190" s="381"/>
      <c r="AC190" s="381"/>
      <c r="AD190" s="381"/>
      <c r="AE190" s="381"/>
      <c r="AF190" s="381"/>
      <c r="AG190" s="381"/>
      <c r="AH190" s="381"/>
      <c r="AI190" s="381"/>
      <c r="AJ190" s="381"/>
      <c r="AK190" s="381"/>
      <c r="AL190" s="381"/>
      <c r="AM190" s="381"/>
      <c r="AN190" s="381"/>
      <c r="AO190" s="381"/>
      <c r="AP190" s="381"/>
      <c r="AQ190" s="381"/>
      <c r="AR190" s="381"/>
      <c r="AS190" s="381"/>
      <c r="AT190" s="381"/>
      <c r="AU190" s="381"/>
      <c r="AV190" s="381"/>
      <c r="AW190" s="381"/>
      <c r="AX190" s="381"/>
      <c r="AY190" s="381"/>
      <c r="AZ190" s="381"/>
      <c r="BA190" s="381"/>
      <c r="BB190" s="381"/>
      <c r="BC190" s="381"/>
      <c r="BD190" s="381"/>
      <c r="BE190" s="381"/>
      <c r="BF190" s="381"/>
      <c r="BG190" s="381"/>
      <c r="BH190" s="381"/>
      <c r="BI190" s="381"/>
      <c r="BJ190" s="381"/>
      <c r="BK190" s="381"/>
      <c r="BL190" s="381"/>
      <c r="BM190" s="381"/>
      <c r="BN190" s="381"/>
      <c r="BO190" s="381"/>
      <c r="BP190" s="381"/>
      <c r="BQ190" s="381"/>
      <c r="BR190" s="381"/>
      <c r="BS190" s="381"/>
      <c r="BT190" s="381"/>
      <c r="BU190" s="381"/>
      <c r="BV190" s="381"/>
      <c r="BW190" s="381"/>
      <c r="BX190" s="381"/>
      <c r="BY190" s="381"/>
      <c r="BZ190" s="381"/>
      <c r="CA190" s="381"/>
      <c r="CB190" s="381"/>
      <c r="CC190" s="381"/>
      <c r="CD190" s="381"/>
      <c r="CE190" s="381"/>
      <c r="CF190" s="381"/>
      <c r="CG190" s="381"/>
      <c r="CH190" s="381"/>
      <c r="CI190" s="381"/>
      <c r="CJ190" s="381"/>
      <c r="CK190" s="381"/>
      <c r="CL190" s="381"/>
      <c r="CM190" s="381"/>
      <c r="CN190" s="381"/>
      <c r="CO190" s="381"/>
      <c r="CP190" s="381"/>
      <c r="CQ190" s="381"/>
      <c r="CR190" s="381"/>
      <c r="CS190" s="381"/>
      <c r="CT190" s="381"/>
      <c r="CU190" s="381"/>
      <c r="CV190" s="381"/>
      <c r="CW190" s="381"/>
      <c r="CX190" s="381"/>
      <c r="CY190" s="381"/>
      <c r="CZ190" s="381"/>
      <c r="DA190" s="381"/>
      <c r="DB190" s="381"/>
      <c r="DC190" s="381"/>
      <c r="DD190" s="381"/>
      <c r="DE190" s="381"/>
      <c r="DF190" s="381"/>
      <c r="DG190" s="381"/>
      <c r="DH190" s="381"/>
      <c r="DI190" s="381"/>
      <c r="DJ190" s="381"/>
      <c r="DK190" s="381"/>
      <c r="DL190" s="381"/>
      <c r="DM190" s="381"/>
      <c r="DN190" s="381"/>
      <c r="DO190" s="381"/>
      <c r="DP190" s="381"/>
      <c r="DQ190" s="381"/>
      <c r="DR190" s="381"/>
      <c r="DS190" s="381"/>
      <c r="DT190" s="381"/>
      <c r="DU190" s="381"/>
      <c r="DV190" s="381"/>
      <c r="DW190" s="381"/>
      <c r="DX190" s="381"/>
      <c r="DY190" s="381"/>
      <c r="DZ190" s="381"/>
      <c r="EA190" s="381"/>
      <c r="EB190" s="381"/>
      <c r="EC190" s="381"/>
      <c r="ED190" s="381"/>
      <c r="EE190" s="381"/>
      <c r="EF190" s="381"/>
      <c r="EG190" s="381"/>
      <c r="EH190" s="381"/>
      <c r="EI190" s="381"/>
      <c r="EJ190" s="381"/>
      <c r="EK190" s="381"/>
      <c r="EL190" s="381"/>
      <c r="EM190" s="381"/>
    </row>
    <row r="191" spans="1:143" s="382" customFormat="1" ht="30.75" customHeight="1" x14ac:dyDescent="0.25">
      <c r="A191" s="230">
        <v>44238</v>
      </c>
      <c r="B191" s="377" t="s">
        <v>802</v>
      </c>
      <c r="C191" s="397" t="s">
        <v>806</v>
      </c>
      <c r="D191" s="394"/>
      <c r="E191" s="380">
        <v>223850</v>
      </c>
      <c r="F191" s="289">
        <f t="shared" si="2"/>
        <v>87585080.539999977</v>
      </c>
      <c r="G191" s="381"/>
      <c r="H191" s="381"/>
      <c r="I191" s="381"/>
      <c r="J191" s="381"/>
      <c r="K191" s="381"/>
      <c r="L191" s="381"/>
      <c r="M191" s="381"/>
      <c r="N191" s="381"/>
      <c r="O191" s="381"/>
      <c r="P191" s="381"/>
      <c r="Q191" s="381"/>
      <c r="R191" s="381"/>
      <c r="S191" s="381"/>
      <c r="T191" s="381"/>
      <c r="U191" s="381"/>
      <c r="V191" s="381"/>
      <c r="W191" s="381"/>
      <c r="X191" s="381"/>
      <c r="Y191" s="381"/>
      <c r="Z191" s="381"/>
      <c r="AA191" s="381"/>
      <c r="AB191" s="381"/>
      <c r="AC191" s="381"/>
      <c r="AD191" s="381"/>
      <c r="AE191" s="381"/>
      <c r="AF191" s="381"/>
      <c r="AG191" s="381"/>
      <c r="AH191" s="381"/>
      <c r="AI191" s="381"/>
      <c r="AJ191" s="381"/>
      <c r="AK191" s="381"/>
      <c r="AL191" s="381"/>
      <c r="AM191" s="381"/>
      <c r="AN191" s="381"/>
      <c r="AO191" s="381"/>
      <c r="AP191" s="381"/>
      <c r="AQ191" s="381"/>
      <c r="AR191" s="381"/>
      <c r="AS191" s="381"/>
      <c r="AT191" s="381"/>
      <c r="AU191" s="381"/>
      <c r="AV191" s="381"/>
      <c r="AW191" s="381"/>
      <c r="AX191" s="381"/>
      <c r="AY191" s="381"/>
      <c r="AZ191" s="381"/>
      <c r="BA191" s="381"/>
      <c r="BB191" s="381"/>
      <c r="BC191" s="381"/>
      <c r="BD191" s="381"/>
      <c r="BE191" s="381"/>
      <c r="BF191" s="381"/>
      <c r="BG191" s="381"/>
      <c r="BH191" s="381"/>
      <c r="BI191" s="381"/>
      <c r="BJ191" s="381"/>
      <c r="BK191" s="381"/>
      <c r="BL191" s="381"/>
      <c r="BM191" s="381"/>
      <c r="BN191" s="381"/>
      <c r="BO191" s="381"/>
      <c r="BP191" s="381"/>
      <c r="BQ191" s="381"/>
      <c r="BR191" s="381"/>
      <c r="BS191" s="381"/>
      <c r="BT191" s="381"/>
      <c r="BU191" s="381"/>
      <c r="BV191" s="381"/>
      <c r="BW191" s="381"/>
      <c r="BX191" s="381"/>
      <c r="BY191" s="381"/>
      <c r="BZ191" s="381"/>
      <c r="CA191" s="381"/>
      <c r="CB191" s="381"/>
      <c r="CC191" s="381"/>
      <c r="CD191" s="381"/>
      <c r="CE191" s="381"/>
      <c r="CF191" s="381"/>
      <c r="CG191" s="381"/>
      <c r="CH191" s="381"/>
      <c r="CI191" s="381"/>
      <c r="CJ191" s="381"/>
      <c r="CK191" s="381"/>
      <c r="CL191" s="381"/>
      <c r="CM191" s="381"/>
      <c r="CN191" s="381"/>
      <c r="CO191" s="381"/>
      <c r="CP191" s="381"/>
      <c r="CQ191" s="381"/>
      <c r="CR191" s="381"/>
      <c r="CS191" s="381"/>
      <c r="CT191" s="381"/>
      <c r="CU191" s="381"/>
      <c r="CV191" s="381"/>
      <c r="CW191" s="381"/>
      <c r="CX191" s="381"/>
      <c r="CY191" s="381"/>
      <c r="CZ191" s="381"/>
      <c r="DA191" s="381"/>
      <c r="DB191" s="381"/>
      <c r="DC191" s="381"/>
      <c r="DD191" s="381"/>
      <c r="DE191" s="381"/>
      <c r="DF191" s="381"/>
      <c r="DG191" s="381"/>
      <c r="DH191" s="381"/>
      <c r="DI191" s="381"/>
      <c r="DJ191" s="381"/>
      <c r="DK191" s="381"/>
      <c r="DL191" s="381"/>
      <c r="DM191" s="381"/>
      <c r="DN191" s="381"/>
      <c r="DO191" s="381"/>
      <c r="DP191" s="381"/>
      <c r="DQ191" s="381"/>
      <c r="DR191" s="381"/>
      <c r="DS191" s="381"/>
      <c r="DT191" s="381"/>
      <c r="DU191" s="381"/>
      <c r="DV191" s="381"/>
      <c r="DW191" s="381"/>
      <c r="DX191" s="381"/>
      <c r="DY191" s="381"/>
      <c r="DZ191" s="381"/>
      <c r="EA191" s="381"/>
      <c r="EB191" s="381"/>
      <c r="EC191" s="381"/>
      <c r="ED191" s="381"/>
      <c r="EE191" s="381"/>
      <c r="EF191" s="381"/>
      <c r="EG191" s="381"/>
      <c r="EH191" s="381"/>
      <c r="EI191" s="381"/>
      <c r="EJ191" s="381"/>
      <c r="EK191" s="381"/>
      <c r="EL191" s="381"/>
      <c r="EM191" s="381"/>
    </row>
    <row r="192" spans="1:143" s="382" customFormat="1" ht="39" customHeight="1" x14ac:dyDescent="0.25">
      <c r="A192" s="230">
        <v>44238</v>
      </c>
      <c r="B192" s="377" t="s">
        <v>803</v>
      </c>
      <c r="C192" s="397" t="s">
        <v>823</v>
      </c>
      <c r="D192" s="394"/>
      <c r="E192" s="380">
        <v>3740.87</v>
      </c>
      <c r="F192" s="289">
        <f t="shared" si="2"/>
        <v>87581339.669999972</v>
      </c>
      <c r="G192" s="381"/>
      <c r="H192" s="381"/>
      <c r="I192" s="381"/>
      <c r="J192" s="381"/>
      <c r="K192" s="381"/>
      <c r="L192" s="381"/>
      <c r="M192" s="381"/>
      <c r="N192" s="381"/>
      <c r="O192" s="381"/>
      <c r="P192" s="381"/>
      <c r="Q192" s="381"/>
      <c r="R192" s="381"/>
      <c r="S192" s="381"/>
      <c r="T192" s="381"/>
      <c r="U192" s="381"/>
      <c r="V192" s="381"/>
      <c r="W192" s="381"/>
      <c r="X192" s="381"/>
      <c r="Y192" s="381"/>
      <c r="Z192" s="381"/>
      <c r="AA192" s="381"/>
      <c r="AB192" s="381"/>
      <c r="AC192" s="381"/>
      <c r="AD192" s="381"/>
      <c r="AE192" s="381"/>
      <c r="AF192" s="381"/>
      <c r="AG192" s="381"/>
      <c r="AH192" s="381"/>
      <c r="AI192" s="381"/>
      <c r="AJ192" s="381"/>
      <c r="AK192" s="381"/>
      <c r="AL192" s="381"/>
      <c r="AM192" s="381"/>
      <c r="AN192" s="381"/>
      <c r="AO192" s="381"/>
      <c r="AP192" s="381"/>
      <c r="AQ192" s="381"/>
      <c r="AR192" s="381"/>
      <c r="AS192" s="381"/>
      <c r="AT192" s="381"/>
      <c r="AU192" s="381"/>
      <c r="AV192" s="381"/>
      <c r="AW192" s="381"/>
      <c r="AX192" s="381"/>
      <c r="AY192" s="381"/>
      <c r="AZ192" s="381"/>
      <c r="BA192" s="381"/>
      <c r="BB192" s="381"/>
      <c r="BC192" s="381"/>
      <c r="BD192" s="381"/>
      <c r="BE192" s="381"/>
      <c r="BF192" s="381"/>
      <c r="BG192" s="381"/>
      <c r="BH192" s="381"/>
      <c r="BI192" s="381"/>
      <c r="BJ192" s="381"/>
      <c r="BK192" s="381"/>
      <c r="BL192" s="381"/>
      <c r="BM192" s="381"/>
      <c r="BN192" s="381"/>
      <c r="BO192" s="381"/>
      <c r="BP192" s="381"/>
      <c r="BQ192" s="381"/>
      <c r="BR192" s="381"/>
      <c r="BS192" s="381"/>
      <c r="BT192" s="381"/>
      <c r="BU192" s="381"/>
      <c r="BV192" s="381"/>
      <c r="BW192" s="381"/>
      <c r="BX192" s="381"/>
      <c r="BY192" s="381"/>
      <c r="BZ192" s="381"/>
      <c r="CA192" s="381"/>
      <c r="CB192" s="381"/>
      <c r="CC192" s="381"/>
      <c r="CD192" s="381"/>
      <c r="CE192" s="381"/>
      <c r="CF192" s="381"/>
      <c r="CG192" s="381"/>
      <c r="CH192" s="381"/>
      <c r="CI192" s="381"/>
      <c r="CJ192" s="381"/>
      <c r="CK192" s="381"/>
      <c r="CL192" s="381"/>
      <c r="CM192" s="381"/>
      <c r="CN192" s="381"/>
      <c r="CO192" s="381"/>
      <c r="CP192" s="381"/>
      <c r="CQ192" s="381"/>
      <c r="CR192" s="381"/>
      <c r="CS192" s="381"/>
      <c r="CT192" s="381"/>
      <c r="CU192" s="381"/>
      <c r="CV192" s="381"/>
      <c r="CW192" s="381"/>
      <c r="CX192" s="381"/>
      <c r="CY192" s="381"/>
      <c r="CZ192" s="381"/>
      <c r="DA192" s="381"/>
      <c r="DB192" s="381"/>
      <c r="DC192" s="381"/>
      <c r="DD192" s="381"/>
      <c r="DE192" s="381"/>
      <c r="DF192" s="381"/>
      <c r="DG192" s="381"/>
      <c r="DH192" s="381"/>
      <c r="DI192" s="381"/>
      <c r="DJ192" s="381"/>
      <c r="DK192" s="381"/>
      <c r="DL192" s="381"/>
      <c r="DM192" s="381"/>
      <c r="DN192" s="381"/>
      <c r="DO192" s="381"/>
      <c r="DP192" s="381"/>
      <c r="DQ192" s="381"/>
      <c r="DR192" s="381"/>
      <c r="DS192" s="381"/>
      <c r="DT192" s="381"/>
      <c r="DU192" s="381"/>
      <c r="DV192" s="381"/>
      <c r="DW192" s="381"/>
      <c r="DX192" s="381"/>
      <c r="DY192" s="381"/>
      <c r="DZ192" s="381"/>
      <c r="EA192" s="381"/>
      <c r="EB192" s="381"/>
      <c r="EC192" s="381"/>
      <c r="ED192" s="381"/>
      <c r="EE192" s="381"/>
      <c r="EF192" s="381"/>
      <c r="EG192" s="381"/>
      <c r="EH192" s="381"/>
      <c r="EI192" s="381"/>
      <c r="EJ192" s="381"/>
      <c r="EK192" s="381"/>
      <c r="EL192" s="381"/>
      <c r="EM192" s="381"/>
    </row>
    <row r="193" spans="1:143" s="382" customFormat="1" ht="43.5" customHeight="1" x14ac:dyDescent="0.25">
      <c r="A193" s="395">
        <v>44238</v>
      </c>
      <c r="B193" s="391" t="s">
        <v>804</v>
      </c>
      <c r="C193" s="398" t="s">
        <v>824</v>
      </c>
      <c r="D193" s="396"/>
      <c r="E193" s="393">
        <v>80322.5</v>
      </c>
      <c r="F193" s="289">
        <f t="shared" si="2"/>
        <v>87501017.169999972</v>
      </c>
      <c r="G193" s="381"/>
      <c r="H193" s="381"/>
      <c r="I193" s="381"/>
      <c r="J193" s="381"/>
      <c r="K193" s="381"/>
      <c r="L193" s="381"/>
      <c r="M193" s="381"/>
      <c r="N193" s="381"/>
      <c r="O193" s="381"/>
      <c r="P193" s="381"/>
      <c r="Q193" s="381"/>
      <c r="R193" s="381"/>
      <c r="S193" s="381"/>
      <c r="T193" s="381"/>
      <c r="U193" s="381"/>
      <c r="V193" s="381"/>
      <c r="W193" s="381"/>
      <c r="X193" s="381"/>
      <c r="Y193" s="381"/>
      <c r="Z193" s="381"/>
      <c r="AA193" s="381"/>
      <c r="AB193" s="381"/>
      <c r="AC193" s="381"/>
      <c r="AD193" s="381"/>
      <c r="AE193" s="381"/>
      <c r="AF193" s="381"/>
      <c r="AG193" s="381"/>
      <c r="AH193" s="381"/>
      <c r="AI193" s="381"/>
      <c r="AJ193" s="381"/>
      <c r="AK193" s="381"/>
      <c r="AL193" s="381"/>
      <c r="AM193" s="381"/>
      <c r="AN193" s="381"/>
      <c r="AO193" s="381"/>
      <c r="AP193" s="381"/>
      <c r="AQ193" s="381"/>
      <c r="AR193" s="381"/>
      <c r="AS193" s="381"/>
      <c r="AT193" s="381"/>
      <c r="AU193" s="381"/>
      <c r="AV193" s="381"/>
      <c r="AW193" s="381"/>
      <c r="AX193" s="381"/>
      <c r="AY193" s="381"/>
      <c r="AZ193" s="381"/>
      <c r="BA193" s="381"/>
      <c r="BB193" s="381"/>
      <c r="BC193" s="381"/>
      <c r="BD193" s="381"/>
      <c r="BE193" s="381"/>
      <c r="BF193" s="381"/>
      <c r="BG193" s="381"/>
      <c r="BH193" s="381"/>
      <c r="BI193" s="381"/>
      <c r="BJ193" s="381"/>
      <c r="BK193" s="381"/>
      <c r="BL193" s="381"/>
      <c r="BM193" s="381"/>
      <c r="BN193" s="381"/>
      <c r="BO193" s="381"/>
      <c r="BP193" s="381"/>
      <c r="BQ193" s="381"/>
      <c r="BR193" s="381"/>
      <c r="BS193" s="381"/>
      <c r="BT193" s="381"/>
      <c r="BU193" s="381"/>
      <c r="BV193" s="381"/>
      <c r="BW193" s="381"/>
      <c r="BX193" s="381"/>
      <c r="BY193" s="381"/>
      <c r="BZ193" s="381"/>
      <c r="CA193" s="381"/>
      <c r="CB193" s="381"/>
      <c r="CC193" s="381"/>
      <c r="CD193" s="381"/>
      <c r="CE193" s="381"/>
      <c r="CF193" s="381"/>
      <c r="CG193" s="381"/>
      <c r="CH193" s="381"/>
      <c r="CI193" s="381"/>
      <c r="CJ193" s="381"/>
      <c r="CK193" s="381"/>
      <c r="CL193" s="381"/>
      <c r="CM193" s="381"/>
      <c r="CN193" s="381"/>
      <c r="CO193" s="381"/>
      <c r="CP193" s="381"/>
      <c r="CQ193" s="381"/>
      <c r="CR193" s="381"/>
      <c r="CS193" s="381"/>
      <c r="CT193" s="381"/>
      <c r="CU193" s="381"/>
      <c r="CV193" s="381"/>
      <c r="CW193" s="381"/>
      <c r="CX193" s="381"/>
      <c r="CY193" s="381"/>
      <c r="CZ193" s="381"/>
      <c r="DA193" s="381"/>
      <c r="DB193" s="381"/>
      <c r="DC193" s="381"/>
      <c r="DD193" s="381"/>
      <c r="DE193" s="381"/>
      <c r="DF193" s="381"/>
      <c r="DG193" s="381"/>
      <c r="DH193" s="381"/>
      <c r="DI193" s="381"/>
      <c r="DJ193" s="381"/>
      <c r="DK193" s="381"/>
      <c r="DL193" s="381"/>
      <c r="DM193" s="381"/>
      <c r="DN193" s="381"/>
      <c r="DO193" s="381"/>
      <c r="DP193" s="381"/>
      <c r="DQ193" s="381"/>
      <c r="DR193" s="381"/>
      <c r="DS193" s="381"/>
      <c r="DT193" s="381"/>
      <c r="DU193" s="381"/>
      <c r="DV193" s="381"/>
      <c r="DW193" s="381"/>
      <c r="DX193" s="381"/>
      <c r="DY193" s="381"/>
      <c r="DZ193" s="381"/>
      <c r="EA193" s="381"/>
      <c r="EB193" s="381"/>
      <c r="EC193" s="381"/>
      <c r="ED193" s="381"/>
      <c r="EE193" s="381"/>
      <c r="EF193" s="381"/>
      <c r="EG193" s="381"/>
      <c r="EH193" s="381"/>
      <c r="EI193" s="381"/>
      <c r="EJ193" s="381"/>
      <c r="EK193" s="381"/>
      <c r="EL193" s="381"/>
      <c r="EM193" s="381"/>
    </row>
    <row r="194" spans="1:143" s="382" customFormat="1" ht="41.25" customHeight="1" x14ac:dyDescent="0.25">
      <c r="A194" s="230">
        <v>44238</v>
      </c>
      <c r="B194" s="232" t="s">
        <v>805</v>
      </c>
      <c r="C194" s="399" t="s">
        <v>825</v>
      </c>
      <c r="D194" s="394"/>
      <c r="E194" s="400">
        <v>108574</v>
      </c>
      <c r="F194" s="289">
        <f t="shared" si="2"/>
        <v>87392443.169999972</v>
      </c>
      <c r="G194" s="381"/>
      <c r="H194" s="381"/>
      <c r="I194" s="381"/>
      <c r="J194" s="381"/>
      <c r="K194" s="381"/>
      <c r="L194" s="381"/>
      <c r="M194" s="381"/>
      <c r="N194" s="381"/>
      <c r="O194" s="381"/>
      <c r="P194" s="381"/>
      <c r="Q194" s="381"/>
      <c r="R194" s="381"/>
      <c r="S194" s="381"/>
      <c r="T194" s="381"/>
      <c r="U194" s="381"/>
      <c r="V194" s="381"/>
      <c r="W194" s="381"/>
      <c r="X194" s="381"/>
      <c r="Y194" s="381"/>
      <c r="Z194" s="381"/>
      <c r="AA194" s="381"/>
      <c r="AB194" s="381"/>
      <c r="AC194" s="381"/>
      <c r="AD194" s="381"/>
      <c r="AE194" s="381"/>
      <c r="AF194" s="381"/>
      <c r="AG194" s="381"/>
      <c r="AH194" s="381"/>
      <c r="AI194" s="381"/>
      <c r="AJ194" s="381"/>
      <c r="AK194" s="381"/>
      <c r="AL194" s="381"/>
      <c r="AM194" s="381"/>
      <c r="AN194" s="381"/>
      <c r="AO194" s="381"/>
      <c r="AP194" s="381"/>
      <c r="AQ194" s="381"/>
      <c r="AR194" s="381"/>
      <c r="AS194" s="381"/>
      <c r="AT194" s="381"/>
      <c r="AU194" s="381"/>
      <c r="AV194" s="381"/>
      <c r="AW194" s="381"/>
      <c r="AX194" s="381"/>
      <c r="AY194" s="381"/>
      <c r="AZ194" s="381"/>
      <c r="BA194" s="381"/>
      <c r="BB194" s="381"/>
      <c r="BC194" s="381"/>
      <c r="BD194" s="381"/>
      <c r="BE194" s="381"/>
      <c r="BF194" s="381"/>
      <c r="BG194" s="381"/>
      <c r="BH194" s="381"/>
      <c r="BI194" s="381"/>
      <c r="BJ194" s="381"/>
      <c r="BK194" s="381"/>
      <c r="BL194" s="381"/>
      <c r="BM194" s="381"/>
      <c r="BN194" s="381"/>
      <c r="BO194" s="381"/>
      <c r="BP194" s="381"/>
      <c r="BQ194" s="381"/>
      <c r="BR194" s="381"/>
      <c r="BS194" s="381"/>
      <c r="BT194" s="381"/>
      <c r="BU194" s="381"/>
      <c r="BV194" s="381"/>
      <c r="BW194" s="381"/>
      <c r="BX194" s="381"/>
      <c r="BY194" s="381"/>
      <c r="BZ194" s="381"/>
      <c r="CA194" s="381"/>
      <c r="CB194" s="381"/>
      <c r="CC194" s="381"/>
      <c r="CD194" s="381"/>
      <c r="CE194" s="381"/>
      <c r="CF194" s="381"/>
      <c r="CG194" s="381"/>
      <c r="CH194" s="381"/>
      <c r="CI194" s="381"/>
      <c r="CJ194" s="381"/>
      <c r="CK194" s="381"/>
      <c r="CL194" s="381"/>
      <c r="CM194" s="381"/>
      <c r="CN194" s="381"/>
      <c r="CO194" s="381"/>
      <c r="CP194" s="381"/>
      <c r="CQ194" s="381"/>
      <c r="CR194" s="381"/>
      <c r="CS194" s="381"/>
      <c r="CT194" s="381"/>
      <c r="CU194" s="381"/>
      <c r="CV194" s="381"/>
      <c r="CW194" s="381"/>
      <c r="CX194" s="381"/>
      <c r="CY194" s="381"/>
      <c r="CZ194" s="381"/>
      <c r="DA194" s="381"/>
      <c r="DB194" s="381"/>
      <c r="DC194" s="381"/>
      <c r="DD194" s="381"/>
      <c r="DE194" s="381"/>
      <c r="DF194" s="381"/>
      <c r="DG194" s="381"/>
      <c r="DH194" s="381"/>
      <c r="DI194" s="381"/>
      <c r="DJ194" s="381"/>
      <c r="DK194" s="381"/>
      <c r="DL194" s="381"/>
      <c r="DM194" s="381"/>
      <c r="DN194" s="381"/>
      <c r="DO194" s="381"/>
      <c r="DP194" s="381"/>
      <c r="DQ194" s="381"/>
      <c r="DR194" s="381"/>
      <c r="DS194" s="381"/>
      <c r="DT194" s="381"/>
      <c r="DU194" s="381"/>
      <c r="DV194" s="381"/>
      <c r="DW194" s="381"/>
      <c r="DX194" s="381"/>
      <c r="DY194" s="381"/>
      <c r="DZ194" s="381"/>
      <c r="EA194" s="381"/>
      <c r="EB194" s="381"/>
      <c r="EC194" s="381"/>
      <c r="ED194" s="381"/>
      <c r="EE194" s="381"/>
      <c r="EF194" s="381"/>
      <c r="EG194" s="381"/>
      <c r="EH194" s="381"/>
      <c r="EI194" s="381"/>
      <c r="EJ194" s="381"/>
      <c r="EK194" s="381"/>
      <c r="EL194" s="381"/>
      <c r="EM194" s="381"/>
    </row>
    <row r="195" spans="1:143" s="382" customFormat="1" ht="27.75" customHeight="1" x14ac:dyDescent="0.25">
      <c r="A195" s="230">
        <v>44239</v>
      </c>
      <c r="B195" s="232">
        <v>58225</v>
      </c>
      <c r="C195" s="399" t="s">
        <v>856</v>
      </c>
      <c r="D195" s="394"/>
      <c r="E195" s="400">
        <v>26400</v>
      </c>
      <c r="F195" s="289">
        <f t="shared" si="2"/>
        <v>87366043.169999972</v>
      </c>
      <c r="G195" s="381"/>
      <c r="H195" s="381"/>
      <c r="I195" s="381"/>
      <c r="J195" s="381"/>
      <c r="K195" s="381"/>
      <c r="L195" s="381"/>
      <c r="M195" s="381"/>
      <c r="N195" s="381"/>
      <c r="O195" s="381"/>
      <c r="P195" s="381"/>
      <c r="Q195" s="381"/>
      <c r="R195" s="381"/>
      <c r="S195" s="381"/>
      <c r="T195" s="381"/>
      <c r="U195" s="381"/>
      <c r="V195" s="381"/>
      <c r="W195" s="381"/>
      <c r="X195" s="381"/>
      <c r="Y195" s="381"/>
      <c r="Z195" s="381"/>
      <c r="AA195" s="381"/>
      <c r="AB195" s="381"/>
      <c r="AC195" s="381"/>
      <c r="AD195" s="381"/>
      <c r="AE195" s="381"/>
      <c r="AF195" s="381"/>
      <c r="AG195" s="381"/>
      <c r="AH195" s="381"/>
      <c r="AI195" s="381"/>
      <c r="AJ195" s="381"/>
      <c r="AK195" s="381"/>
      <c r="AL195" s="381"/>
      <c r="AM195" s="381"/>
      <c r="AN195" s="381"/>
      <c r="AO195" s="381"/>
      <c r="AP195" s="381"/>
      <c r="AQ195" s="381"/>
      <c r="AR195" s="381"/>
      <c r="AS195" s="381"/>
      <c r="AT195" s="381"/>
      <c r="AU195" s="381"/>
      <c r="AV195" s="381"/>
      <c r="AW195" s="381"/>
      <c r="AX195" s="381"/>
      <c r="AY195" s="381"/>
      <c r="AZ195" s="381"/>
      <c r="BA195" s="381"/>
      <c r="BB195" s="381"/>
      <c r="BC195" s="381"/>
      <c r="BD195" s="381"/>
      <c r="BE195" s="381"/>
      <c r="BF195" s="381"/>
      <c r="BG195" s="381"/>
      <c r="BH195" s="381"/>
      <c r="BI195" s="381"/>
      <c r="BJ195" s="381"/>
      <c r="BK195" s="381"/>
      <c r="BL195" s="381"/>
      <c r="BM195" s="381"/>
      <c r="BN195" s="381"/>
      <c r="BO195" s="381"/>
      <c r="BP195" s="381"/>
      <c r="BQ195" s="381"/>
      <c r="BR195" s="381"/>
      <c r="BS195" s="381"/>
      <c r="BT195" s="381"/>
      <c r="BU195" s="381"/>
      <c r="BV195" s="381"/>
      <c r="BW195" s="381"/>
      <c r="BX195" s="381"/>
      <c r="BY195" s="381"/>
      <c r="BZ195" s="381"/>
      <c r="CA195" s="381"/>
      <c r="CB195" s="381"/>
      <c r="CC195" s="381"/>
      <c r="CD195" s="381"/>
      <c r="CE195" s="381"/>
      <c r="CF195" s="381"/>
      <c r="CG195" s="381"/>
      <c r="CH195" s="381"/>
      <c r="CI195" s="381"/>
      <c r="CJ195" s="381"/>
      <c r="CK195" s="381"/>
      <c r="CL195" s="381"/>
      <c r="CM195" s="381"/>
      <c r="CN195" s="381"/>
      <c r="CO195" s="381"/>
      <c r="CP195" s="381"/>
      <c r="CQ195" s="381"/>
      <c r="CR195" s="381"/>
      <c r="CS195" s="381"/>
      <c r="CT195" s="381"/>
      <c r="CU195" s="381"/>
      <c r="CV195" s="381"/>
      <c r="CW195" s="381"/>
      <c r="CX195" s="381"/>
      <c r="CY195" s="381"/>
      <c r="CZ195" s="381"/>
      <c r="DA195" s="381"/>
      <c r="DB195" s="381"/>
      <c r="DC195" s="381"/>
      <c r="DD195" s="381"/>
      <c r="DE195" s="381"/>
      <c r="DF195" s="381"/>
      <c r="DG195" s="381"/>
      <c r="DH195" s="381"/>
      <c r="DI195" s="381"/>
      <c r="DJ195" s="381"/>
      <c r="DK195" s="381"/>
      <c r="DL195" s="381"/>
      <c r="DM195" s="381"/>
      <c r="DN195" s="381"/>
      <c r="DO195" s="381"/>
      <c r="DP195" s="381"/>
      <c r="DQ195" s="381"/>
      <c r="DR195" s="381"/>
      <c r="DS195" s="381"/>
      <c r="DT195" s="381"/>
      <c r="DU195" s="381"/>
      <c r="DV195" s="381"/>
      <c r="DW195" s="381"/>
      <c r="DX195" s="381"/>
      <c r="DY195" s="381"/>
      <c r="DZ195" s="381"/>
      <c r="EA195" s="381"/>
      <c r="EB195" s="381"/>
      <c r="EC195" s="381"/>
      <c r="ED195" s="381"/>
      <c r="EE195" s="381"/>
      <c r="EF195" s="381"/>
      <c r="EG195" s="381"/>
      <c r="EH195" s="381"/>
      <c r="EI195" s="381"/>
      <c r="EJ195" s="381"/>
      <c r="EK195" s="381"/>
      <c r="EL195" s="381"/>
      <c r="EM195" s="381"/>
    </row>
    <row r="196" spans="1:143" s="382" customFormat="1" ht="27" customHeight="1" x14ac:dyDescent="0.25">
      <c r="A196" s="230">
        <v>44239</v>
      </c>
      <c r="B196" s="232">
        <v>58226</v>
      </c>
      <c r="C196" s="399" t="s">
        <v>857</v>
      </c>
      <c r="D196" s="394"/>
      <c r="E196" s="400">
        <v>69220.12</v>
      </c>
      <c r="F196" s="289">
        <f t="shared" si="2"/>
        <v>87296823.049999967</v>
      </c>
      <c r="G196" s="381"/>
      <c r="H196" s="381"/>
      <c r="I196" s="381"/>
      <c r="J196" s="381"/>
      <c r="K196" s="381"/>
      <c r="L196" s="381"/>
      <c r="M196" s="381"/>
      <c r="N196" s="381"/>
      <c r="O196" s="381"/>
      <c r="P196" s="381"/>
      <c r="Q196" s="381"/>
      <c r="R196" s="381"/>
      <c r="S196" s="381"/>
      <c r="T196" s="381"/>
      <c r="U196" s="381"/>
      <c r="V196" s="381"/>
      <c r="W196" s="381"/>
      <c r="X196" s="381"/>
      <c r="Y196" s="381"/>
      <c r="Z196" s="381"/>
      <c r="AA196" s="381"/>
      <c r="AB196" s="381"/>
      <c r="AC196" s="381"/>
      <c r="AD196" s="381"/>
      <c r="AE196" s="381"/>
      <c r="AF196" s="381"/>
      <c r="AG196" s="381"/>
      <c r="AH196" s="381"/>
      <c r="AI196" s="381"/>
      <c r="AJ196" s="381"/>
      <c r="AK196" s="381"/>
      <c r="AL196" s="381"/>
      <c r="AM196" s="381"/>
      <c r="AN196" s="381"/>
      <c r="AO196" s="381"/>
      <c r="AP196" s="381"/>
      <c r="AQ196" s="381"/>
      <c r="AR196" s="381"/>
      <c r="AS196" s="381"/>
      <c r="AT196" s="381"/>
      <c r="AU196" s="381"/>
      <c r="AV196" s="381"/>
      <c r="AW196" s="381"/>
      <c r="AX196" s="381"/>
      <c r="AY196" s="381"/>
      <c r="AZ196" s="381"/>
      <c r="BA196" s="381"/>
      <c r="BB196" s="381"/>
      <c r="BC196" s="381"/>
      <c r="BD196" s="381"/>
      <c r="BE196" s="381"/>
      <c r="BF196" s="381"/>
      <c r="BG196" s="381"/>
      <c r="BH196" s="381"/>
      <c r="BI196" s="381"/>
      <c r="BJ196" s="381"/>
      <c r="BK196" s="381"/>
      <c r="BL196" s="381"/>
      <c r="BM196" s="381"/>
      <c r="BN196" s="381"/>
      <c r="BO196" s="381"/>
      <c r="BP196" s="381"/>
      <c r="BQ196" s="381"/>
      <c r="BR196" s="381"/>
      <c r="BS196" s="381"/>
      <c r="BT196" s="381"/>
      <c r="BU196" s="381"/>
      <c r="BV196" s="381"/>
      <c r="BW196" s="381"/>
      <c r="BX196" s="381"/>
      <c r="BY196" s="381"/>
      <c r="BZ196" s="381"/>
      <c r="CA196" s="381"/>
      <c r="CB196" s="381"/>
      <c r="CC196" s="381"/>
      <c r="CD196" s="381"/>
      <c r="CE196" s="381"/>
      <c r="CF196" s="381"/>
      <c r="CG196" s="381"/>
      <c r="CH196" s="381"/>
      <c r="CI196" s="381"/>
      <c r="CJ196" s="381"/>
      <c r="CK196" s="381"/>
      <c r="CL196" s="381"/>
      <c r="CM196" s="381"/>
      <c r="CN196" s="381"/>
      <c r="CO196" s="381"/>
      <c r="CP196" s="381"/>
      <c r="CQ196" s="381"/>
      <c r="CR196" s="381"/>
      <c r="CS196" s="381"/>
      <c r="CT196" s="381"/>
      <c r="CU196" s="381"/>
      <c r="CV196" s="381"/>
      <c r="CW196" s="381"/>
      <c r="CX196" s="381"/>
      <c r="CY196" s="381"/>
      <c r="CZ196" s="381"/>
      <c r="DA196" s="381"/>
      <c r="DB196" s="381"/>
      <c r="DC196" s="381"/>
      <c r="DD196" s="381"/>
      <c r="DE196" s="381"/>
      <c r="DF196" s="381"/>
      <c r="DG196" s="381"/>
      <c r="DH196" s="381"/>
      <c r="DI196" s="381"/>
      <c r="DJ196" s="381"/>
      <c r="DK196" s="381"/>
      <c r="DL196" s="381"/>
      <c r="DM196" s="381"/>
      <c r="DN196" s="381"/>
      <c r="DO196" s="381"/>
      <c r="DP196" s="381"/>
      <c r="DQ196" s="381"/>
      <c r="DR196" s="381"/>
      <c r="DS196" s="381"/>
      <c r="DT196" s="381"/>
      <c r="DU196" s="381"/>
      <c r="DV196" s="381"/>
      <c r="DW196" s="381"/>
      <c r="DX196" s="381"/>
      <c r="DY196" s="381"/>
      <c r="DZ196" s="381"/>
      <c r="EA196" s="381"/>
      <c r="EB196" s="381"/>
      <c r="EC196" s="381"/>
      <c r="ED196" s="381"/>
      <c r="EE196" s="381"/>
      <c r="EF196" s="381"/>
      <c r="EG196" s="381"/>
      <c r="EH196" s="381"/>
      <c r="EI196" s="381"/>
      <c r="EJ196" s="381"/>
      <c r="EK196" s="381"/>
      <c r="EL196" s="381"/>
      <c r="EM196" s="381"/>
    </row>
    <row r="197" spans="1:143" s="382" customFormat="1" ht="38.25" customHeight="1" x14ac:dyDescent="0.25">
      <c r="A197" s="230" t="s">
        <v>855</v>
      </c>
      <c r="B197" s="232">
        <v>58227</v>
      </c>
      <c r="C197" s="399" t="s">
        <v>858</v>
      </c>
      <c r="D197" s="394"/>
      <c r="E197" s="400">
        <v>106050.79</v>
      </c>
      <c r="F197" s="289">
        <f t="shared" si="2"/>
        <v>87190772.259999961</v>
      </c>
      <c r="G197" s="381"/>
      <c r="H197" s="381"/>
      <c r="I197" s="381"/>
      <c r="J197" s="381"/>
      <c r="K197" s="381"/>
      <c r="L197" s="381"/>
      <c r="M197" s="381"/>
      <c r="N197" s="381"/>
      <c r="O197" s="381"/>
      <c r="P197" s="381"/>
      <c r="Q197" s="381"/>
      <c r="R197" s="381"/>
      <c r="S197" s="381"/>
      <c r="T197" s="381"/>
      <c r="U197" s="381"/>
      <c r="V197" s="381"/>
      <c r="W197" s="381"/>
      <c r="X197" s="381"/>
      <c r="Y197" s="381"/>
      <c r="Z197" s="381"/>
      <c r="AA197" s="381"/>
      <c r="AB197" s="381"/>
      <c r="AC197" s="381"/>
      <c r="AD197" s="381"/>
      <c r="AE197" s="381"/>
      <c r="AF197" s="381"/>
      <c r="AG197" s="381"/>
      <c r="AH197" s="381"/>
      <c r="AI197" s="381"/>
      <c r="AJ197" s="381"/>
      <c r="AK197" s="381"/>
      <c r="AL197" s="381"/>
      <c r="AM197" s="381"/>
      <c r="AN197" s="381"/>
      <c r="AO197" s="381"/>
      <c r="AP197" s="381"/>
      <c r="AQ197" s="381"/>
      <c r="AR197" s="381"/>
      <c r="AS197" s="381"/>
      <c r="AT197" s="381"/>
      <c r="AU197" s="381"/>
      <c r="AV197" s="381"/>
      <c r="AW197" s="381"/>
      <c r="AX197" s="381"/>
      <c r="AY197" s="381"/>
      <c r="AZ197" s="381"/>
      <c r="BA197" s="381"/>
      <c r="BB197" s="381"/>
      <c r="BC197" s="381"/>
      <c r="BD197" s="381"/>
      <c r="BE197" s="381"/>
      <c r="BF197" s="381"/>
      <c r="BG197" s="381"/>
      <c r="BH197" s="381"/>
      <c r="BI197" s="381"/>
      <c r="BJ197" s="381"/>
      <c r="BK197" s="381"/>
      <c r="BL197" s="381"/>
      <c r="BM197" s="381"/>
      <c r="BN197" s="381"/>
      <c r="BO197" s="381"/>
      <c r="BP197" s="381"/>
      <c r="BQ197" s="381"/>
      <c r="BR197" s="381"/>
      <c r="BS197" s="381"/>
      <c r="BT197" s="381"/>
      <c r="BU197" s="381"/>
      <c r="BV197" s="381"/>
      <c r="BW197" s="381"/>
      <c r="BX197" s="381"/>
      <c r="BY197" s="381"/>
      <c r="BZ197" s="381"/>
      <c r="CA197" s="381"/>
      <c r="CB197" s="381"/>
      <c r="CC197" s="381"/>
      <c r="CD197" s="381"/>
      <c r="CE197" s="381"/>
      <c r="CF197" s="381"/>
      <c r="CG197" s="381"/>
      <c r="CH197" s="381"/>
      <c r="CI197" s="381"/>
      <c r="CJ197" s="381"/>
      <c r="CK197" s="381"/>
      <c r="CL197" s="381"/>
      <c r="CM197" s="381"/>
      <c r="CN197" s="381"/>
      <c r="CO197" s="381"/>
      <c r="CP197" s="381"/>
      <c r="CQ197" s="381"/>
      <c r="CR197" s="381"/>
      <c r="CS197" s="381"/>
      <c r="CT197" s="381"/>
      <c r="CU197" s="381"/>
      <c r="CV197" s="381"/>
      <c r="CW197" s="381"/>
      <c r="CX197" s="381"/>
      <c r="CY197" s="381"/>
      <c r="CZ197" s="381"/>
      <c r="DA197" s="381"/>
      <c r="DB197" s="381"/>
      <c r="DC197" s="381"/>
      <c r="DD197" s="381"/>
      <c r="DE197" s="381"/>
      <c r="DF197" s="381"/>
      <c r="DG197" s="381"/>
      <c r="DH197" s="381"/>
      <c r="DI197" s="381"/>
      <c r="DJ197" s="381"/>
      <c r="DK197" s="381"/>
      <c r="DL197" s="381"/>
      <c r="DM197" s="381"/>
      <c r="DN197" s="381"/>
      <c r="DO197" s="381"/>
      <c r="DP197" s="381"/>
      <c r="DQ197" s="381"/>
      <c r="DR197" s="381"/>
      <c r="DS197" s="381"/>
      <c r="DT197" s="381"/>
      <c r="DU197" s="381"/>
      <c r="DV197" s="381"/>
      <c r="DW197" s="381"/>
      <c r="DX197" s="381"/>
      <c r="DY197" s="381"/>
      <c r="DZ197" s="381"/>
      <c r="EA197" s="381"/>
      <c r="EB197" s="381"/>
      <c r="EC197" s="381"/>
      <c r="ED197" s="381"/>
      <c r="EE197" s="381"/>
      <c r="EF197" s="381"/>
      <c r="EG197" s="381"/>
      <c r="EH197" s="381"/>
      <c r="EI197" s="381"/>
      <c r="EJ197" s="381"/>
      <c r="EK197" s="381"/>
      <c r="EL197" s="381"/>
      <c r="EM197" s="381"/>
    </row>
    <row r="198" spans="1:143" s="382" customFormat="1" ht="39.75" customHeight="1" x14ac:dyDescent="0.25">
      <c r="A198" s="230">
        <v>44239</v>
      </c>
      <c r="B198" s="232">
        <v>58228</v>
      </c>
      <c r="C198" s="399" t="s">
        <v>859</v>
      </c>
      <c r="D198" s="394"/>
      <c r="E198" s="400">
        <v>47022.58</v>
      </c>
      <c r="F198" s="289">
        <f t="shared" si="2"/>
        <v>87143749.679999962</v>
      </c>
      <c r="G198" s="381"/>
      <c r="H198" s="381"/>
      <c r="I198" s="381"/>
      <c r="J198" s="381"/>
      <c r="K198" s="381"/>
      <c r="L198" s="381"/>
      <c r="M198" s="381"/>
      <c r="N198" s="381"/>
      <c r="O198" s="381"/>
      <c r="P198" s="381"/>
      <c r="Q198" s="381"/>
      <c r="R198" s="381"/>
      <c r="S198" s="381"/>
      <c r="T198" s="381"/>
      <c r="U198" s="381"/>
      <c r="V198" s="381"/>
      <c r="W198" s="381"/>
      <c r="X198" s="381"/>
      <c r="Y198" s="381"/>
      <c r="Z198" s="381"/>
      <c r="AA198" s="381"/>
      <c r="AB198" s="381"/>
      <c r="AC198" s="381"/>
      <c r="AD198" s="381"/>
      <c r="AE198" s="381"/>
      <c r="AF198" s="381"/>
      <c r="AG198" s="381"/>
      <c r="AH198" s="381"/>
      <c r="AI198" s="381"/>
      <c r="AJ198" s="381"/>
      <c r="AK198" s="381"/>
      <c r="AL198" s="381"/>
      <c r="AM198" s="381"/>
      <c r="AN198" s="381"/>
      <c r="AO198" s="381"/>
      <c r="AP198" s="381"/>
      <c r="AQ198" s="381"/>
      <c r="AR198" s="381"/>
      <c r="AS198" s="381"/>
      <c r="AT198" s="381"/>
      <c r="AU198" s="381"/>
      <c r="AV198" s="381"/>
      <c r="AW198" s="381"/>
      <c r="AX198" s="381"/>
      <c r="AY198" s="381"/>
      <c r="AZ198" s="381"/>
      <c r="BA198" s="381"/>
      <c r="BB198" s="381"/>
      <c r="BC198" s="381"/>
      <c r="BD198" s="381"/>
      <c r="BE198" s="381"/>
      <c r="BF198" s="381"/>
      <c r="BG198" s="381"/>
      <c r="BH198" s="381"/>
      <c r="BI198" s="381"/>
      <c r="BJ198" s="381"/>
      <c r="BK198" s="381"/>
      <c r="BL198" s="381"/>
      <c r="BM198" s="381"/>
      <c r="BN198" s="381"/>
      <c r="BO198" s="381"/>
      <c r="BP198" s="381"/>
      <c r="BQ198" s="381"/>
      <c r="BR198" s="381"/>
      <c r="BS198" s="381"/>
      <c r="BT198" s="381"/>
      <c r="BU198" s="381"/>
      <c r="BV198" s="381"/>
      <c r="BW198" s="381"/>
      <c r="BX198" s="381"/>
      <c r="BY198" s="381"/>
      <c r="BZ198" s="381"/>
      <c r="CA198" s="381"/>
      <c r="CB198" s="381"/>
      <c r="CC198" s="381"/>
      <c r="CD198" s="381"/>
      <c r="CE198" s="381"/>
      <c r="CF198" s="381"/>
      <c r="CG198" s="381"/>
      <c r="CH198" s="381"/>
      <c r="CI198" s="381"/>
      <c r="CJ198" s="381"/>
      <c r="CK198" s="381"/>
      <c r="CL198" s="381"/>
      <c r="CM198" s="381"/>
      <c r="CN198" s="381"/>
      <c r="CO198" s="381"/>
      <c r="CP198" s="381"/>
      <c r="CQ198" s="381"/>
      <c r="CR198" s="381"/>
      <c r="CS198" s="381"/>
      <c r="CT198" s="381"/>
      <c r="CU198" s="381"/>
      <c r="CV198" s="381"/>
      <c r="CW198" s="381"/>
      <c r="CX198" s="381"/>
      <c r="CY198" s="381"/>
      <c r="CZ198" s="381"/>
      <c r="DA198" s="381"/>
      <c r="DB198" s="381"/>
      <c r="DC198" s="381"/>
      <c r="DD198" s="381"/>
      <c r="DE198" s="381"/>
      <c r="DF198" s="381"/>
      <c r="DG198" s="381"/>
      <c r="DH198" s="381"/>
      <c r="DI198" s="381"/>
      <c r="DJ198" s="381"/>
      <c r="DK198" s="381"/>
      <c r="DL198" s="381"/>
      <c r="DM198" s="381"/>
      <c r="DN198" s="381"/>
      <c r="DO198" s="381"/>
      <c r="DP198" s="381"/>
      <c r="DQ198" s="381"/>
      <c r="DR198" s="381"/>
      <c r="DS198" s="381"/>
      <c r="DT198" s="381"/>
      <c r="DU198" s="381"/>
      <c r="DV198" s="381"/>
      <c r="DW198" s="381"/>
      <c r="DX198" s="381"/>
      <c r="DY198" s="381"/>
      <c r="DZ198" s="381"/>
      <c r="EA198" s="381"/>
      <c r="EB198" s="381"/>
      <c r="EC198" s="381"/>
      <c r="ED198" s="381"/>
      <c r="EE198" s="381"/>
      <c r="EF198" s="381"/>
      <c r="EG198" s="381"/>
      <c r="EH198" s="381"/>
      <c r="EI198" s="381"/>
      <c r="EJ198" s="381"/>
      <c r="EK198" s="381"/>
      <c r="EL198" s="381"/>
      <c r="EM198" s="381"/>
    </row>
    <row r="199" spans="1:143" s="382" customFormat="1" ht="33.75" customHeight="1" x14ac:dyDescent="0.25">
      <c r="A199" s="230">
        <v>44239</v>
      </c>
      <c r="B199" s="232">
        <v>58229</v>
      </c>
      <c r="C199" s="399" t="s">
        <v>860</v>
      </c>
      <c r="D199" s="394"/>
      <c r="E199" s="400">
        <v>60470.84</v>
      </c>
      <c r="F199" s="289">
        <f t="shared" si="2"/>
        <v>87083278.839999959</v>
      </c>
      <c r="G199" s="381"/>
      <c r="H199" s="381"/>
      <c r="I199" s="381"/>
      <c r="J199" s="381"/>
      <c r="K199" s="381"/>
      <c r="L199" s="381"/>
      <c r="M199" s="381"/>
      <c r="N199" s="381"/>
      <c r="O199" s="381"/>
      <c r="P199" s="381"/>
      <c r="Q199" s="381"/>
      <c r="R199" s="381"/>
      <c r="S199" s="381"/>
      <c r="T199" s="381"/>
      <c r="U199" s="381"/>
      <c r="V199" s="381"/>
      <c r="W199" s="381"/>
      <c r="X199" s="381"/>
      <c r="Y199" s="381"/>
      <c r="Z199" s="381"/>
      <c r="AA199" s="381"/>
      <c r="AB199" s="381"/>
      <c r="AC199" s="381"/>
      <c r="AD199" s="381"/>
      <c r="AE199" s="381"/>
      <c r="AF199" s="381"/>
      <c r="AG199" s="381"/>
      <c r="AH199" s="381"/>
      <c r="AI199" s="381"/>
      <c r="AJ199" s="381"/>
      <c r="AK199" s="381"/>
      <c r="AL199" s="381"/>
      <c r="AM199" s="381"/>
      <c r="AN199" s="381"/>
      <c r="AO199" s="381"/>
      <c r="AP199" s="381"/>
      <c r="AQ199" s="381"/>
      <c r="AR199" s="381"/>
      <c r="AS199" s="381"/>
      <c r="AT199" s="381"/>
      <c r="AU199" s="381"/>
      <c r="AV199" s="381"/>
      <c r="AW199" s="381"/>
      <c r="AX199" s="381"/>
      <c r="AY199" s="381"/>
      <c r="AZ199" s="381"/>
      <c r="BA199" s="381"/>
      <c r="BB199" s="381"/>
      <c r="BC199" s="381"/>
      <c r="BD199" s="381"/>
      <c r="BE199" s="381"/>
      <c r="BF199" s="381"/>
      <c r="BG199" s="381"/>
      <c r="BH199" s="381"/>
      <c r="BI199" s="381"/>
      <c r="BJ199" s="381"/>
      <c r="BK199" s="381"/>
      <c r="BL199" s="381"/>
      <c r="BM199" s="381"/>
      <c r="BN199" s="381"/>
      <c r="BO199" s="381"/>
      <c r="BP199" s="381"/>
      <c r="BQ199" s="381"/>
      <c r="BR199" s="381"/>
      <c r="BS199" s="381"/>
      <c r="BT199" s="381"/>
      <c r="BU199" s="381"/>
      <c r="BV199" s="381"/>
      <c r="BW199" s="381"/>
      <c r="BX199" s="381"/>
      <c r="BY199" s="381"/>
      <c r="BZ199" s="381"/>
      <c r="CA199" s="381"/>
      <c r="CB199" s="381"/>
      <c r="CC199" s="381"/>
      <c r="CD199" s="381"/>
      <c r="CE199" s="381"/>
      <c r="CF199" s="381"/>
      <c r="CG199" s="381"/>
      <c r="CH199" s="381"/>
      <c r="CI199" s="381"/>
      <c r="CJ199" s="381"/>
      <c r="CK199" s="381"/>
      <c r="CL199" s="381"/>
      <c r="CM199" s="381"/>
      <c r="CN199" s="381"/>
      <c r="CO199" s="381"/>
      <c r="CP199" s="381"/>
      <c r="CQ199" s="381"/>
      <c r="CR199" s="381"/>
      <c r="CS199" s="381"/>
      <c r="CT199" s="381"/>
      <c r="CU199" s="381"/>
      <c r="CV199" s="381"/>
      <c r="CW199" s="381"/>
      <c r="CX199" s="381"/>
      <c r="CY199" s="381"/>
      <c r="CZ199" s="381"/>
      <c r="DA199" s="381"/>
      <c r="DB199" s="381"/>
      <c r="DC199" s="381"/>
      <c r="DD199" s="381"/>
      <c r="DE199" s="381"/>
      <c r="DF199" s="381"/>
      <c r="DG199" s="381"/>
      <c r="DH199" s="381"/>
      <c r="DI199" s="381"/>
      <c r="DJ199" s="381"/>
      <c r="DK199" s="381"/>
      <c r="DL199" s="381"/>
      <c r="DM199" s="381"/>
      <c r="DN199" s="381"/>
      <c r="DO199" s="381"/>
      <c r="DP199" s="381"/>
      <c r="DQ199" s="381"/>
      <c r="DR199" s="381"/>
      <c r="DS199" s="381"/>
      <c r="DT199" s="381"/>
      <c r="DU199" s="381"/>
      <c r="DV199" s="381"/>
      <c r="DW199" s="381"/>
      <c r="DX199" s="381"/>
      <c r="DY199" s="381"/>
      <c r="DZ199" s="381"/>
      <c r="EA199" s="381"/>
      <c r="EB199" s="381"/>
      <c r="EC199" s="381"/>
      <c r="ED199" s="381"/>
      <c r="EE199" s="381"/>
      <c r="EF199" s="381"/>
      <c r="EG199" s="381"/>
      <c r="EH199" s="381"/>
      <c r="EI199" s="381"/>
      <c r="EJ199" s="381"/>
      <c r="EK199" s="381"/>
      <c r="EL199" s="381"/>
      <c r="EM199" s="381"/>
    </row>
    <row r="200" spans="1:143" s="382" customFormat="1" ht="38.25" customHeight="1" x14ac:dyDescent="0.25">
      <c r="A200" s="230" t="s">
        <v>855</v>
      </c>
      <c r="B200" s="232">
        <v>58230</v>
      </c>
      <c r="C200" s="399" t="s">
        <v>861</v>
      </c>
      <c r="D200" s="394"/>
      <c r="E200" s="400">
        <v>127688.05</v>
      </c>
      <c r="F200" s="289">
        <f t="shared" si="2"/>
        <v>86955590.789999962</v>
      </c>
      <c r="G200" s="381"/>
      <c r="H200" s="381"/>
      <c r="I200" s="381"/>
      <c r="J200" s="381"/>
      <c r="K200" s="381"/>
      <c r="L200" s="381"/>
      <c r="M200" s="381"/>
      <c r="N200" s="381"/>
      <c r="O200" s="381"/>
      <c r="P200" s="381"/>
      <c r="Q200" s="381"/>
      <c r="R200" s="381"/>
      <c r="S200" s="381"/>
      <c r="T200" s="381"/>
      <c r="U200" s="381"/>
      <c r="V200" s="381"/>
      <c r="W200" s="381"/>
      <c r="X200" s="381"/>
      <c r="Y200" s="381"/>
      <c r="Z200" s="381"/>
      <c r="AA200" s="381"/>
      <c r="AB200" s="381"/>
      <c r="AC200" s="381"/>
      <c r="AD200" s="381"/>
      <c r="AE200" s="381"/>
      <c r="AF200" s="381"/>
      <c r="AG200" s="381"/>
      <c r="AH200" s="381"/>
      <c r="AI200" s="381"/>
      <c r="AJ200" s="381"/>
      <c r="AK200" s="381"/>
      <c r="AL200" s="381"/>
      <c r="AM200" s="381"/>
      <c r="AN200" s="381"/>
      <c r="AO200" s="381"/>
      <c r="AP200" s="381"/>
      <c r="AQ200" s="381"/>
      <c r="AR200" s="381"/>
      <c r="AS200" s="381"/>
      <c r="AT200" s="381"/>
      <c r="AU200" s="381"/>
      <c r="AV200" s="381"/>
      <c r="AW200" s="381"/>
      <c r="AX200" s="381"/>
      <c r="AY200" s="381"/>
      <c r="AZ200" s="381"/>
      <c r="BA200" s="381"/>
      <c r="BB200" s="381"/>
      <c r="BC200" s="381"/>
      <c r="BD200" s="381"/>
      <c r="BE200" s="381"/>
      <c r="BF200" s="381"/>
      <c r="BG200" s="381"/>
      <c r="BH200" s="381"/>
      <c r="BI200" s="381"/>
      <c r="BJ200" s="381"/>
      <c r="BK200" s="381"/>
      <c r="BL200" s="381"/>
      <c r="BM200" s="381"/>
      <c r="BN200" s="381"/>
      <c r="BO200" s="381"/>
      <c r="BP200" s="381"/>
      <c r="BQ200" s="381"/>
      <c r="BR200" s="381"/>
      <c r="BS200" s="381"/>
      <c r="BT200" s="381"/>
      <c r="BU200" s="381"/>
      <c r="BV200" s="381"/>
      <c r="BW200" s="381"/>
      <c r="BX200" s="381"/>
      <c r="BY200" s="381"/>
      <c r="BZ200" s="381"/>
      <c r="CA200" s="381"/>
      <c r="CB200" s="381"/>
      <c r="CC200" s="381"/>
      <c r="CD200" s="381"/>
      <c r="CE200" s="381"/>
      <c r="CF200" s="381"/>
      <c r="CG200" s="381"/>
      <c r="CH200" s="381"/>
      <c r="CI200" s="381"/>
      <c r="CJ200" s="381"/>
      <c r="CK200" s="381"/>
      <c r="CL200" s="381"/>
      <c r="CM200" s="381"/>
      <c r="CN200" s="381"/>
      <c r="CO200" s="381"/>
      <c r="CP200" s="381"/>
      <c r="CQ200" s="381"/>
      <c r="CR200" s="381"/>
      <c r="CS200" s="381"/>
      <c r="CT200" s="381"/>
      <c r="CU200" s="381"/>
      <c r="CV200" s="381"/>
      <c r="CW200" s="381"/>
      <c r="CX200" s="381"/>
      <c r="CY200" s="381"/>
      <c r="CZ200" s="381"/>
      <c r="DA200" s="381"/>
      <c r="DB200" s="381"/>
      <c r="DC200" s="381"/>
      <c r="DD200" s="381"/>
      <c r="DE200" s="381"/>
      <c r="DF200" s="381"/>
      <c r="DG200" s="381"/>
      <c r="DH200" s="381"/>
      <c r="DI200" s="381"/>
      <c r="DJ200" s="381"/>
      <c r="DK200" s="381"/>
      <c r="DL200" s="381"/>
      <c r="DM200" s="381"/>
      <c r="DN200" s="381"/>
      <c r="DO200" s="381"/>
      <c r="DP200" s="381"/>
      <c r="DQ200" s="381"/>
      <c r="DR200" s="381"/>
      <c r="DS200" s="381"/>
      <c r="DT200" s="381"/>
      <c r="DU200" s="381"/>
      <c r="DV200" s="381"/>
      <c r="DW200" s="381"/>
      <c r="DX200" s="381"/>
      <c r="DY200" s="381"/>
      <c r="DZ200" s="381"/>
      <c r="EA200" s="381"/>
      <c r="EB200" s="381"/>
      <c r="EC200" s="381"/>
      <c r="ED200" s="381"/>
      <c r="EE200" s="381"/>
      <c r="EF200" s="381"/>
      <c r="EG200" s="381"/>
      <c r="EH200" s="381"/>
      <c r="EI200" s="381"/>
      <c r="EJ200" s="381"/>
      <c r="EK200" s="381"/>
      <c r="EL200" s="381"/>
      <c r="EM200" s="381"/>
    </row>
    <row r="201" spans="1:143" s="382" customFormat="1" ht="48" customHeight="1" x14ac:dyDescent="0.25">
      <c r="A201" s="230">
        <v>44239</v>
      </c>
      <c r="B201" s="232">
        <v>58231</v>
      </c>
      <c r="C201" s="401" t="s">
        <v>919</v>
      </c>
      <c r="D201" s="402"/>
      <c r="E201" s="403">
        <v>360460</v>
      </c>
      <c r="F201" s="289">
        <f t="shared" si="2"/>
        <v>86595130.789999962</v>
      </c>
      <c r="G201" s="381"/>
      <c r="H201" s="381"/>
      <c r="I201" s="381"/>
      <c r="J201" s="381"/>
      <c r="K201" s="381"/>
      <c r="L201" s="381"/>
      <c r="M201" s="381"/>
      <c r="N201" s="381"/>
      <c r="O201" s="381"/>
      <c r="P201" s="381"/>
      <c r="Q201" s="381"/>
      <c r="R201" s="381"/>
      <c r="S201" s="381"/>
      <c r="T201" s="381"/>
      <c r="U201" s="381"/>
      <c r="V201" s="381"/>
      <c r="W201" s="381"/>
      <c r="X201" s="381"/>
      <c r="Y201" s="381"/>
      <c r="Z201" s="381"/>
      <c r="AA201" s="381"/>
      <c r="AB201" s="381"/>
      <c r="AC201" s="381"/>
      <c r="AD201" s="381"/>
      <c r="AE201" s="381"/>
      <c r="AF201" s="381"/>
      <c r="AG201" s="381"/>
      <c r="AH201" s="381"/>
      <c r="AI201" s="381"/>
      <c r="AJ201" s="381"/>
      <c r="AK201" s="381"/>
      <c r="AL201" s="381"/>
      <c r="AM201" s="381"/>
      <c r="AN201" s="381"/>
      <c r="AO201" s="381"/>
      <c r="AP201" s="381"/>
      <c r="AQ201" s="381"/>
      <c r="AR201" s="381"/>
      <c r="AS201" s="381"/>
      <c r="AT201" s="381"/>
      <c r="AU201" s="381"/>
      <c r="AV201" s="381"/>
      <c r="AW201" s="381"/>
      <c r="AX201" s="381"/>
      <c r="AY201" s="381"/>
      <c r="AZ201" s="381"/>
      <c r="BA201" s="381"/>
      <c r="BB201" s="381"/>
      <c r="BC201" s="381"/>
      <c r="BD201" s="381"/>
      <c r="BE201" s="381"/>
      <c r="BF201" s="381"/>
      <c r="BG201" s="381"/>
      <c r="BH201" s="381"/>
      <c r="BI201" s="381"/>
      <c r="BJ201" s="381"/>
      <c r="BK201" s="381"/>
      <c r="BL201" s="381"/>
      <c r="BM201" s="381"/>
      <c r="BN201" s="381"/>
      <c r="BO201" s="381"/>
      <c r="BP201" s="381"/>
      <c r="BQ201" s="381"/>
      <c r="BR201" s="381"/>
      <c r="BS201" s="381"/>
      <c r="BT201" s="381"/>
      <c r="BU201" s="381"/>
      <c r="BV201" s="381"/>
      <c r="BW201" s="381"/>
      <c r="BX201" s="381"/>
      <c r="BY201" s="381"/>
      <c r="BZ201" s="381"/>
      <c r="CA201" s="381"/>
      <c r="CB201" s="381"/>
      <c r="CC201" s="381"/>
      <c r="CD201" s="381"/>
      <c r="CE201" s="381"/>
      <c r="CF201" s="381"/>
      <c r="CG201" s="381"/>
      <c r="CH201" s="381"/>
      <c r="CI201" s="381"/>
      <c r="CJ201" s="381"/>
      <c r="CK201" s="381"/>
      <c r="CL201" s="381"/>
      <c r="CM201" s="381"/>
      <c r="CN201" s="381"/>
      <c r="CO201" s="381"/>
      <c r="CP201" s="381"/>
      <c r="CQ201" s="381"/>
      <c r="CR201" s="381"/>
      <c r="CS201" s="381"/>
      <c r="CT201" s="381"/>
      <c r="CU201" s="381"/>
      <c r="CV201" s="381"/>
      <c r="CW201" s="381"/>
      <c r="CX201" s="381"/>
      <c r="CY201" s="381"/>
      <c r="CZ201" s="381"/>
      <c r="DA201" s="381"/>
      <c r="DB201" s="381"/>
      <c r="DC201" s="381"/>
      <c r="DD201" s="381"/>
      <c r="DE201" s="381"/>
      <c r="DF201" s="381"/>
      <c r="DG201" s="381"/>
      <c r="DH201" s="381"/>
      <c r="DI201" s="381"/>
      <c r="DJ201" s="381"/>
      <c r="DK201" s="381"/>
      <c r="DL201" s="381"/>
      <c r="DM201" s="381"/>
      <c r="DN201" s="381"/>
      <c r="DO201" s="381"/>
      <c r="DP201" s="381"/>
      <c r="DQ201" s="381"/>
      <c r="DR201" s="381"/>
      <c r="DS201" s="381"/>
      <c r="DT201" s="381"/>
      <c r="DU201" s="381"/>
      <c r="DV201" s="381"/>
      <c r="DW201" s="381"/>
      <c r="DX201" s="381"/>
      <c r="DY201" s="381"/>
      <c r="DZ201" s="381"/>
      <c r="EA201" s="381"/>
      <c r="EB201" s="381"/>
      <c r="EC201" s="381"/>
      <c r="ED201" s="381"/>
      <c r="EE201" s="381"/>
      <c r="EF201" s="381"/>
      <c r="EG201" s="381"/>
      <c r="EH201" s="381"/>
      <c r="EI201" s="381"/>
      <c r="EJ201" s="381"/>
      <c r="EK201" s="381"/>
      <c r="EL201" s="381"/>
      <c r="EM201" s="381"/>
    </row>
    <row r="202" spans="1:143" s="382" customFormat="1" ht="27" customHeight="1" x14ac:dyDescent="0.25">
      <c r="A202" s="230">
        <v>44239</v>
      </c>
      <c r="B202" s="232">
        <v>58232</v>
      </c>
      <c r="C202" s="401" t="s">
        <v>920</v>
      </c>
      <c r="D202" s="402"/>
      <c r="E202" s="403">
        <v>126825</v>
      </c>
      <c r="F202" s="289">
        <f t="shared" si="2"/>
        <v>86468305.789999962</v>
      </c>
      <c r="G202" s="381"/>
      <c r="H202" s="381"/>
      <c r="I202" s="381"/>
      <c r="J202" s="381"/>
      <c r="K202" s="381"/>
      <c r="L202" s="381"/>
      <c r="M202" s="381"/>
      <c r="N202" s="381"/>
      <c r="O202" s="381"/>
      <c r="P202" s="381"/>
      <c r="Q202" s="381"/>
      <c r="R202" s="381"/>
      <c r="S202" s="381"/>
      <c r="T202" s="381"/>
      <c r="U202" s="381"/>
      <c r="V202" s="381"/>
      <c r="W202" s="381"/>
      <c r="X202" s="381"/>
      <c r="Y202" s="381"/>
      <c r="Z202" s="381"/>
      <c r="AA202" s="381"/>
      <c r="AB202" s="381"/>
      <c r="AC202" s="381"/>
      <c r="AD202" s="381"/>
      <c r="AE202" s="381"/>
      <c r="AF202" s="381"/>
      <c r="AG202" s="381"/>
      <c r="AH202" s="381"/>
      <c r="AI202" s="381"/>
      <c r="AJ202" s="381"/>
      <c r="AK202" s="381"/>
      <c r="AL202" s="381"/>
      <c r="AM202" s="381"/>
      <c r="AN202" s="381"/>
      <c r="AO202" s="381"/>
      <c r="AP202" s="381"/>
      <c r="AQ202" s="381"/>
      <c r="AR202" s="381"/>
      <c r="AS202" s="381"/>
      <c r="AT202" s="381"/>
      <c r="AU202" s="381"/>
      <c r="AV202" s="381"/>
      <c r="AW202" s="381"/>
      <c r="AX202" s="381"/>
      <c r="AY202" s="381"/>
      <c r="AZ202" s="381"/>
      <c r="BA202" s="381"/>
      <c r="BB202" s="381"/>
      <c r="BC202" s="381"/>
      <c r="BD202" s="381"/>
      <c r="BE202" s="381"/>
      <c r="BF202" s="381"/>
      <c r="BG202" s="381"/>
      <c r="BH202" s="381"/>
      <c r="BI202" s="381"/>
      <c r="BJ202" s="381"/>
      <c r="BK202" s="381"/>
      <c r="BL202" s="381"/>
      <c r="BM202" s="381"/>
      <c r="BN202" s="381"/>
      <c r="BO202" s="381"/>
      <c r="BP202" s="381"/>
      <c r="BQ202" s="381"/>
      <c r="BR202" s="381"/>
      <c r="BS202" s="381"/>
      <c r="BT202" s="381"/>
      <c r="BU202" s="381"/>
      <c r="BV202" s="381"/>
      <c r="BW202" s="381"/>
      <c r="BX202" s="381"/>
      <c r="BY202" s="381"/>
      <c r="BZ202" s="381"/>
      <c r="CA202" s="381"/>
      <c r="CB202" s="381"/>
      <c r="CC202" s="381"/>
      <c r="CD202" s="381"/>
      <c r="CE202" s="381"/>
      <c r="CF202" s="381"/>
      <c r="CG202" s="381"/>
      <c r="CH202" s="381"/>
      <c r="CI202" s="381"/>
      <c r="CJ202" s="381"/>
      <c r="CK202" s="381"/>
      <c r="CL202" s="381"/>
      <c r="CM202" s="381"/>
      <c r="CN202" s="381"/>
      <c r="CO202" s="381"/>
      <c r="CP202" s="381"/>
      <c r="CQ202" s="381"/>
      <c r="CR202" s="381"/>
      <c r="CS202" s="381"/>
      <c r="CT202" s="381"/>
      <c r="CU202" s="381"/>
      <c r="CV202" s="381"/>
      <c r="CW202" s="381"/>
      <c r="CX202" s="381"/>
      <c r="CY202" s="381"/>
      <c r="CZ202" s="381"/>
      <c r="DA202" s="381"/>
      <c r="DB202" s="381"/>
      <c r="DC202" s="381"/>
      <c r="DD202" s="381"/>
      <c r="DE202" s="381"/>
      <c r="DF202" s="381"/>
      <c r="DG202" s="381"/>
      <c r="DH202" s="381"/>
      <c r="DI202" s="381"/>
      <c r="DJ202" s="381"/>
      <c r="DK202" s="381"/>
      <c r="DL202" s="381"/>
      <c r="DM202" s="381"/>
      <c r="DN202" s="381"/>
      <c r="DO202" s="381"/>
      <c r="DP202" s="381"/>
      <c r="DQ202" s="381"/>
      <c r="DR202" s="381"/>
      <c r="DS202" s="381"/>
      <c r="DT202" s="381"/>
      <c r="DU202" s="381"/>
      <c r="DV202" s="381"/>
      <c r="DW202" s="381"/>
      <c r="DX202" s="381"/>
      <c r="DY202" s="381"/>
      <c r="DZ202" s="381"/>
      <c r="EA202" s="381"/>
      <c r="EB202" s="381"/>
      <c r="EC202" s="381"/>
      <c r="ED202" s="381"/>
      <c r="EE202" s="381"/>
      <c r="EF202" s="381"/>
      <c r="EG202" s="381"/>
      <c r="EH202" s="381"/>
      <c r="EI202" s="381"/>
      <c r="EJ202" s="381"/>
      <c r="EK202" s="381"/>
      <c r="EL202" s="381"/>
      <c r="EM202" s="381"/>
    </row>
    <row r="203" spans="1:143" s="382" customFormat="1" ht="35.25" customHeight="1" x14ac:dyDescent="0.25">
      <c r="A203" s="230">
        <v>44239</v>
      </c>
      <c r="B203" s="404" t="s">
        <v>862</v>
      </c>
      <c r="C203" s="404" t="s">
        <v>918</v>
      </c>
      <c r="D203" s="402"/>
      <c r="E203" s="405">
        <v>1850.34</v>
      </c>
      <c r="F203" s="289">
        <f t="shared" si="2"/>
        <v>86466455.449999958</v>
      </c>
      <c r="G203" s="381"/>
      <c r="H203" s="381"/>
      <c r="I203" s="381"/>
      <c r="J203" s="381"/>
      <c r="K203" s="381"/>
      <c r="L203" s="381"/>
      <c r="M203" s="381"/>
      <c r="N203" s="381"/>
      <c r="O203" s="381"/>
      <c r="P203" s="381"/>
      <c r="Q203" s="381"/>
      <c r="R203" s="381"/>
      <c r="S203" s="381"/>
      <c r="T203" s="381"/>
      <c r="U203" s="381"/>
      <c r="V203" s="381"/>
      <c r="W203" s="381"/>
      <c r="X203" s="381"/>
      <c r="Y203" s="381"/>
      <c r="Z203" s="381"/>
      <c r="AA203" s="381"/>
      <c r="AB203" s="381"/>
      <c r="AC203" s="381"/>
      <c r="AD203" s="381"/>
      <c r="AE203" s="381"/>
      <c r="AF203" s="381"/>
      <c r="AG203" s="381"/>
      <c r="AH203" s="381"/>
      <c r="AI203" s="381"/>
      <c r="AJ203" s="381"/>
      <c r="AK203" s="381"/>
      <c r="AL203" s="381"/>
      <c r="AM203" s="381"/>
      <c r="AN203" s="381"/>
      <c r="AO203" s="381"/>
      <c r="AP203" s="381"/>
      <c r="AQ203" s="381"/>
      <c r="AR203" s="381"/>
      <c r="AS203" s="381"/>
      <c r="AT203" s="381"/>
      <c r="AU203" s="381"/>
      <c r="AV203" s="381"/>
      <c r="AW203" s="381"/>
      <c r="AX203" s="381"/>
      <c r="AY203" s="381"/>
      <c r="AZ203" s="381"/>
      <c r="BA203" s="381"/>
      <c r="BB203" s="381"/>
      <c r="BC203" s="381"/>
      <c r="BD203" s="381"/>
      <c r="BE203" s="381"/>
      <c r="BF203" s="381"/>
      <c r="BG203" s="381"/>
      <c r="BH203" s="381"/>
      <c r="BI203" s="381"/>
      <c r="BJ203" s="381"/>
      <c r="BK203" s="381"/>
      <c r="BL203" s="381"/>
      <c r="BM203" s="381"/>
      <c r="BN203" s="381"/>
      <c r="BO203" s="381"/>
      <c r="BP203" s="381"/>
      <c r="BQ203" s="381"/>
      <c r="BR203" s="381"/>
      <c r="BS203" s="381"/>
      <c r="BT203" s="381"/>
      <c r="BU203" s="381"/>
      <c r="BV203" s="381"/>
      <c r="BW203" s="381"/>
      <c r="BX203" s="381"/>
      <c r="BY203" s="381"/>
      <c r="BZ203" s="381"/>
      <c r="CA203" s="381"/>
      <c r="CB203" s="381"/>
      <c r="CC203" s="381"/>
      <c r="CD203" s="381"/>
      <c r="CE203" s="381"/>
      <c r="CF203" s="381"/>
      <c r="CG203" s="381"/>
      <c r="CH203" s="381"/>
      <c r="CI203" s="381"/>
      <c r="CJ203" s="381"/>
      <c r="CK203" s="381"/>
      <c r="CL203" s="381"/>
      <c r="CM203" s="381"/>
      <c r="CN203" s="381"/>
      <c r="CO203" s="381"/>
      <c r="CP203" s="381"/>
      <c r="CQ203" s="381"/>
      <c r="CR203" s="381"/>
      <c r="CS203" s="381"/>
      <c r="CT203" s="381"/>
      <c r="CU203" s="381"/>
      <c r="CV203" s="381"/>
      <c r="CW203" s="381"/>
      <c r="CX203" s="381"/>
      <c r="CY203" s="381"/>
      <c r="CZ203" s="381"/>
      <c r="DA203" s="381"/>
      <c r="DB203" s="381"/>
      <c r="DC203" s="381"/>
      <c r="DD203" s="381"/>
      <c r="DE203" s="381"/>
      <c r="DF203" s="381"/>
      <c r="DG203" s="381"/>
      <c r="DH203" s="381"/>
      <c r="DI203" s="381"/>
      <c r="DJ203" s="381"/>
      <c r="DK203" s="381"/>
      <c r="DL203" s="381"/>
      <c r="DM203" s="381"/>
      <c r="DN203" s="381"/>
      <c r="DO203" s="381"/>
      <c r="DP203" s="381"/>
      <c r="DQ203" s="381"/>
      <c r="DR203" s="381"/>
      <c r="DS203" s="381"/>
      <c r="DT203" s="381"/>
      <c r="DU203" s="381"/>
      <c r="DV203" s="381"/>
      <c r="DW203" s="381"/>
      <c r="DX203" s="381"/>
      <c r="DY203" s="381"/>
      <c r="DZ203" s="381"/>
      <c r="EA203" s="381"/>
      <c r="EB203" s="381"/>
      <c r="EC203" s="381"/>
      <c r="ED203" s="381"/>
      <c r="EE203" s="381"/>
      <c r="EF203" s="381"/>
      <c r="EG203" s="381"/>
      <c r="EH203" s="381"/>
      <c r="EI203" s="381"/>
      <c r="EJ203" s="381"/>
      <c r="EK203" s="381"/>
      <c r="EL203" s="381"/>
      <c r="EM203" s="381"/>
    </row>
    <row r="204" spans="1:143" s="382" customFormat="1" ht="35.25" customHeight="1" x14ac:dyDescent="0.25">
      <c r="A204" s="230">
        <v>44242</v>
      </c>
      <c r="B204" s="376">
        <v>58233</v>
      </c>
      <c r="C204" s="404" t="s">
        <v>868</v>
      </c>
      <c r="D204" s="402"/>
      <c r="E204" s="405">
        <v>173944.93</v>
      </c>
      <c r="F204" s="289">
        <f t="shared" si="2"/>
        <v>86292510.519999951</v>
      </c>
      <c r="G204" s="381"/>
      <c r="H204" s="381"/>
      <c r="I204" s="381"/>
      <c r="J204" s="381"/>
      <c r="K204" s="381"/>
      <c r="L204" s="381"/>
      <c r="M204" s="381"/>
      <c r="N204" s="381"/>
      <c r="O204" s="381"/>
      <c r="P204" s="381"/>
      <c r="Q204" s="381"/>
      <c r="R204" s="381"/>
      <c r="S204" s="381"/>
      <c r="T204" s="381"/>
      <c r="U204" s="381"/>
      <c r="V204" s="381"/>
      <c r="W204" s="381"/>
      <c r="X204" s="381"/>
      <c r="Y204" s="381"/>
      <c r="Z204" s="381"/>
      <c r="AA204" s="381"/>
      <c r="AB204" s="381"/>
      <c r="AC204" s="381"/>
      <c r="AD204" s="381"/>
      <c r="AE204" s="381"/>
      <c r="AF204" s="381"/>
      <c r="AG204" s="381"/>
      <c r="AH204" s="381"/>
      <c r="AI204" s="381"/>
      <c r="AJ204" s="381"/>
      <c r="AK204" s="381"/>
      <c r="AL204" s="381"/>
      <c r="AM204" s="381"/>
      <c r="AN204" s="381"/>
      <c r="AO204" s="381"/>
      <c r="AP204" s="381"/>
      <c r="AQ204" s="381"/>
      <c r="AR204" s="381"/>
      <c r="AS204" s="381"/>
      <c r="AT204" s="381"/>
      <c r="AU204" s="381"/>
      <c r="AV204" s="381"/>
      <c r="AW204" s="381"/>
      <c r="AX204" s="381"/>
      <c r="AY204" s="381"/>
      <c r="AZ204" s="381"/>
      <c r="BA204" s="381"/>
      <c r="BB204" s="381"/>
      <c r="BC204" s="381"/>
      <c r="BD204" s="381"/>
      <c r="BE204" s="381"/>
      <c r="BF204" s="381"/>
      <c r="BG204" s="381"/>
      <c r="BH204" s="381"/>
      <c r="BI204" s="381"/>
      <c r="BJ204" s="381"/>
      <c r="BK204" s="381"/>
      <c r="BL204" s="381"/>
      <c r="BM204" s="381"/>
      <c r="BN204" s="381"/>
      <c r="BO204" s="381"/>
      <c r="BP204" s="381"/>
      <c r="BQ204" s="381"/>
      <c r="BR204" s="381"/>
      <c r="BS204" s="381"/>
      <c r="BT204" s="381"/>
      <c r="BU204" s="381"/>
      <c r="BV204" s="381"/>
      <c r="BW204" s="381"/>
      <c r="BX204" s="381"/>
      <c r="BY204" s="381"/>
      <c r="BZ204" s="381"/>
      <c r="CA204" s="381"/>
      <c r="CB204" s="381"/>
      <c r="CC204" s="381"/>
      <c r="CD204" s="381"/>
      <c r="CE204" s="381"/>
      <c r="CF204" s="381"/>
      <c r="CG204" s="381"/>
      <c r="CH204" s="381"/>
      <c r="CI204" s="381"/>
      <c r="CJ204" s="381"/>
      <c r="CK204" s="381"/>
      <c r="CL204" s="381"/>
      <c r="CM204" s="381"/>
      <c r="CN204" s="381"/>
      <c r="CO204" s="381"/>
      <c r="CP204" s="381"/>
      <c r="CQ204" s="381"/>
      <c r="CR204" s="381"/>
      <c r="CS204" s="381"/>
      <c r="CT204" s="381"/>
      <c r="CU204" s="381"/>
      <c r="CV204" s="381"/>
      <c r="CW204" s="381"/>
      <c r="CX204" s="381"/>
      <c r="CY204" s="381"/>
      <c r="CZ204" s="381"/>
      <c r="DA204" s="381"/>
      <c r="DB204" s="381"/>
      <c r="DC204" s="381"/>
      <c r="DD204" s="381"/>
      <c r="DE204" s="381"/>
      <c r="DF204" s="381"/>
      <c r="DG204" s="381"/>
      <c r="DH204" s="381"/>
      <c r="DI204" s="381"/>
      <c r="DJ204" s="381"/>
      <c r="DK204" s="381"/>
      <c r="DL204" s="381"/>
      <c r="DM204" s="381"/>
      <c r="DN204" s="381"/>
      <c r="DO204" s="381"/>
      <c r="DP204" s="381"/>
      <c r="DQ204" s="381"/>
      <c r="DR204" s="381"/>
      <c r="DS204" s="381"/>
      <c r="DT204" s="381"/>
      <c r="DU204" s="381"/>
      <c r="DV204" s="381"/>
      <c r="DW204" s="381"/>
      <c r="DX204" s="381"/>
      <c r="DY204" s="381"/>
      <c r="DZ204" s="381"/>
      <c r="EA204" s="381"/>
      <c r="EB204" s="381"/>
      <c r="EC204" s="381"/>
      <c r="ED204" s="381"/>
      <c r="EE204" s="381"/>
      <c r="EF204" s="381"/>
      <c r="EG204" s="381"/>
      <c r="EH204" s="381"/>
      <c r="EI204" s="381"/>
      <c r="EJ204" s="381"/>
      <c r="EK204" s="381"/>
      <c r="EL204" s="381"/>
      <c r="EM204" s="381"/>
    </row>
    <row r="205" spans="1:143" s="382" customFormat="1" ht="35.25" customHeight="1" x14ac:dyDescent="0.25">
      <c r="A205" s="230">
        <v>44242</v>
      </c>
      <c r="B205" s="376">
        <v>58234</v>
      </c>
      <c r="C205" s="404" t="s">
        <v>869</v>
      </c>
      <c r="D205" s="402"/>
      <c r="E205" s="405">
        <v>97700.11</v>
      </c>
      <c r="F205" s="289">
        <f t="shared" si="2"/>
        <v>86194810.409999952</v>
      </c>
      <c r="G205" s="381"/>
      <c r="H205" s="381"/>
      <c r="I205" s="381"/>
      <c r="J205" s="381"/>
      <c r="K205" s="381"/>
      <c r="L205" s="381"/>
      <c r="M205" s="381"/>
      <c r="N205" s="381"/>
      <c r="O205" s="381"/>
      <c r="P205" s="381"/>
      <c r="Q205" s="381"/>
      <c r="R205" s="381"/>
      <c r="S205" s="381"/>
      <c r="T205" s="381"/>
      <c r="U205" s="381"/>
      <c r="V205" s="381"/>
      <c r="W205" s="381"/>
      <c r="X205" s="381"/>
      <c r="Y205" s="381"/>
      <c r="Z205" s="381"/>
      <c r="AA205" s="381"/>
      <c r="AB205" s="381"/>
      <c r="AC205" s="381"/>
      <c r="AD205" s="381"/>
      <c r="AE205" s="381"/>
      <c r="AF205" s="381"/>
      <c r="AG205" s="381"/>
      <c r="AH205" s="381"/>
      <c r="AI205" s="381"/>
      <c r="AJ205" s="381"/>
      <c r="AK205" s="381"/>
      <c r="AL205" s="381"/>
      <c r="AM205" s="381"/>
      <c r="AN205" s="381"/>
      <c r="AO205" s="381"/>
      <c r="AP205" s="381"/>
      <c r="AQ205" s="381"/>
      <c r="AR205" s="381"/>
      <c r="AS205" s="381"/>
      <c r="AT205" s="381"/>
      <c r="AU205" s="381"/>
      <c r="AV205" s="381"/>
      <c r="AW205" s="381"/>
      <c r="AX205" s="381"/>
      <c r="AY205" s="381"/>
      <c r="AZ205" s="381"/>
      <c r="BA205" s="381"/>
      <c r="BB205" s="381"/>
      <c r="BC205" s="381"/>
      <c r="BD205" s="381"/>
      <c r="BE205" s="381"/>
      <c r="BF205" s="381"/>
      <c r="BG205" s="381"/>
      <c r="BH205" s="381"/>
      <c r="BI205" s="381"/>
      <c r="BJ205" s="381"/>
      <c r="BK205" s="381"/>
      <c r="BL205" s="381"/>
      <c r="BM205" s="381"/>
      <c r="BN205" s="381"/>
      <c r="BO205" s="381"/>
      <c r="BP205" s="381"/>
      <c r="BQ205" s="381"/>
      <c r="BR205" s="381"/>
      <c r="BS205" s="381"/>
      <c r="BT205" s="381"/>
      <c r="BU205" s="381"/>
      <c r="BV205" s="381"/>
      <c r="BW205" s="381"/>
      <c r="BX205" s="381"/>
      <c r="BY205" s="381"/>
      <c r="BZ205" s="381"/>
      <c r="CA205" s="381"/>
      <c r="CB205" s="381"/>
      <c r="CC205" s="381"/>
      <c r="CD205" s="381"/>
      <c r="CE205" s="381"/>
      <c r="CF205" s="381"/>
      <c r="CG205" s="381"/>
      <c r="CH205" s="381"/>
      <c r="CI205" s="381"/>
      <c r="CJ205" s="381"/>
      <c r="CK205" s="381"/>
      <c r="CL205" s="381"/>
      <c r="CM205" s="381"/>
      <c r="CN205" s="381"/>
      <c r="CO205" s="381"/>
      <c r="CP205" s="381"/>
      <c r="CQ205" s="381"/>
      <c r="CR205" s="381"/>
      <c r="CS205" s="381"/>
      <c r="CT205" s="381"/>
      <c r="CU205" s="381"/>
      <c r="CV205" s="381"/>
      <c r="CW205" s="381"/>
      <c r="CX205" s="381"/>
      <c r="CY205" s="381"/>
      <c r="CZ205" s="381"/>
      <c r="DA205" s="381"/>
      <c r="DB205" s="381"/>
      <c r="DC205" s="381"/>
      <c r="DD205" s="381"/>
      <c r="DE205" s="381"/>
      <c r="DF205" s="381"/>
      <c r="DG205" s="381"/>
      <c r="DH205" s="381"/>
      <c r="DI205" s="381"/>
      <c r="DJ205" s="381"/>
      <c r="DK205" s="381"/>
      <c r="DL205" s="381"/>
      <c r="DM205" s="381"/>
      <c r="DN205" s="381"/>
      <c r="DO205" s="381"/>
      <c r="DP205" s="381"/>
      <c r="DQ205" s="381"/>
      <c r="DR205" s="381"/>
      <c r="DS205" s="381"/>
      <c r="DT205" s="381"/>
      <c r="DU205" s="381"/>
      <c r="DV205" s="381"/>
      <c r="DW205" s="381"/>
      <c r="DX205" s="381"/>
      <c r="DY205" s="381"/>
      <c r="DZ205" s="381"/>
      <c r="EA205" s="381"/>
      <c r="EB205" s="381"/>
      <c r="EC205" s="381"/>
      <c r="ED205" s="381"/>
      <c r="EE205" s="381"/>
      <c r="EF205" s="381"/>
      <c r="EG205" s="381"/>
      <c r="EH205" s="381"/>
      <c r="EI205" s="381"/>
      <c r="EJ205" s="381"/>
      <c r="EK205" s="381"/>
      <c r="EL205" s="381"/>
      <c r="EM205" s="381"/>
    </row>
    <row r="206" spans="1:143" s="382" customFormat="1" ht="35.25" customHeight="1" x14ac:dyDescent="0.25">
      <c r="A206" s="230">
        <v>44242</v>
      </c>
      <c r="B206" s="376">
        <v>58235</v>
      </c>
      <c r="C206" s="404" t="s">
        <v>917</v>
      </c>
      <c r="D206" s="402"/>
      <c r="E206" s="405">
        <v>129381.63</v>
      </c>
      <c r="F206" s="289">
        <f t="shared" si="2"/>
        <v>86065428.779999956</v>
      </c>
      <c r="G206" s="381"/>
      <c r="H206" s="381"/>
      <c r="I206" s="381"/>
      <c r="J206" s="381"/>
      <c r="K206" s="381"/>
      <c r="L206" s="381"/>
      <c r="M206" s="381"/>
      <c r="N206" s="381"/>
      <c r="O206" s="381"/>
      <c r="P206" s="381"/>
      <c r="Q206" s="381"/>
      <c r="R206" s="381"/>
      <c r="S206" s="381"/>
      <c r="T206" s="381"/>
      <c r="U206" s="381"/>
      <c r="V206" s="381"/>
      <c r="W206" s="381"/>
      <c r="X206" s="381"/>
      <c r="Y206" s="381"/>
      <c r="Z206" s="381"/>
      <c r="AA206" s="381"/>
      <c r="AB206" s="381"/>
      <c r="AC206" s="381"/>
      <c r="AD206" s="381"/>
      <c r="AE206" s="381"/>
      <c r="AF206" s="381"/>
      <c r="AG206" s="381"/>
      <c r="AH206" s="381"/>
      <c r="AI206" s="381"/>
      <c r="AJ206" s="381"/>
      <c r="AK206" s="381"/>
      <c r="AL206" s="381"/>
      <c r="AM206" s="381"/>
      <c r="AN206" s="381"/>
      <c r="AO206" s="381"/>
      <c r="AP206" s="381"/>
      <c r="AQ206" s="381"/>
      <c r="AR206" s="381"/>
      <c r="AS206" s="381"/>
      <c r="AT206" s="381"/>
      <c r="AU206" s="381"/>
      <c r="AV206" s="381"/>
      <c r="AW206" s="381"/>
      <c r="AX206" s="381"/>
      <c r="AY206" s="381"/>
      <c r="AZ206" s="381"/>
      <c r="BA206" s="381"/>
      <c r="BB206" s="381"/>
      <c r="BC206" s="381"/>
      <c r="BD206" s="381"/>
      <c r="BE206" s="381"/>
      <c r="BF206" s="381"/>
      <c r="BG206" s="381"/>
      <c r="BH206" s="381"/>
      <c r="BI206" s="381"/>
      <c r="BJ206" s="381"/>
      <c r="BK206" s="381"/>
      <c r="BL206" s="381"/>
      <c r="BM206" s="381"/>
      <c r="BN206" s="381"/>
      <c r="BO206" s="381"/>
      <c r="BP206" s="381"/>
      <c r="BQ206" s="381"/>
      <c r="BR206" s="381"/>
      <c r="BS206" s="381"/>
      <c r="BT206" s="381"/>
      <c r="BU206" s="381"/>
      <c r="BV206" s="381"/>
      <c r="BW206" s="381"/>
      <c r="BX206" s="381"/>
      <c r="BY206" s="381"/>
      <c r="BZ206" s="381"/>
      <c r="CA206" s="381"/>
      <c r="CB206" s="381"/>
      <c r="CC206" s="381"/>
      <c r="CD206" s="381"/>
      <c r="CE206" s="381"/>
      <c r="CF206" s="381"/>
      <c r="CG206" s="381"/>
      <c r="CH206" s="381"/>
      <c r="CI206" s="381"/>
      <c r="CJ206" s="381"/>
      <c r="CK206" s="381"/>
      <c r="CL206" s="381"/>
      <c r="CM206" s="381"/>
      <c r="CN206" s="381"/>
      <c r="CO206" s="381"/>
      <c r="CP206" s="381"/>
      <c r="CQ206" s="381"/>
      <c r="CR206" s="381"/>
      <c r="CS206" s="381"/>
      <c r="CT206" s="381"/>
      <c r="CU206" s="381"/>
      <c r="CV206" s="381"/>
      <c r="CW206" s="381"/>
      <c r="CX206" s="381"/>
      <c r="CY206" s="381"/>
      <c r="CZ206" s="381"/>
      <c r="DA206" s="381"/>
      <c r="DB206" s="381"/>
      <c r="DC206" s="381"/>
      <c r="DD206" s="381"/>
      <c r="DE206" s="381"/>
      <c r="DF206" s="381"/>
      <c r="DG206" s="381"/>
      <c r="DH206" s="381"/>
      <c r="DI206" s="381"/>
      <c r="DJ206" s="381"/>
      <c r="DK206" s="381"/>
      <c r="DL206" s="381"/>
      <c r="DM206" s="381"/>
      <c r="DN206" s="381"/>
      <c r="DO206" s="381"/>
      <c r="DP206" s="381"/>
      <c r="DQ206" s="381"/>
      <c r="DR206" s="381"/>
      <c r="DS206" s="381"/>
      <c r="DT206" s="381"/>
      <c r="DU206" s="381"/>
      <c r="DV206" s="381"/>
      <c r="DW206" s="381"/>
      <c r="DX206" s="381"/>
      <c r="DY206" s="381"/>
      <c r="DZ206" s="381"/>
      <c r="EA206" s="381"/>
      <c r="EB206" s="381"/>
      <c r="EC206" s="381"/>
      <c r="ED206" s="381"/>
      <c r="EE206" s="381"/>
      <c r="EF206" s="381"/>
      <c r="EG206" s="381"/>
      <c r="EH206" s="381"/>
      <c r="EI206" s="381"/>
      <c r="EJ206" s="381"/>
      <c r="EK206" s="381"/>
      <c r="EL206" s="381"/>
      <c r="EM206" s="381"/>
    </row>
    <row r="207" spans="1:143" s="382" customFormat="1" ht="27.75" customHeight="1" x14ac:dyDescent="0.25">
      <c r="A207" s="230">
        <v>44242</v>
      </c>
      <c r="B207" s="376">
        <v>58236</v>
      </c>
      <c r="C207" s="404" t="s">
        <v>921</v>
      </c>
      <c r="D207" s="402"/>
      <c r="E207" s="405">
        <v>64605.45</v>
      </c>
      <c r="F207" s="289">
        <f t="shared" si="2"/>
        <v>86000823.329999954</v>
      </c>
      <c r="G207" s="381"/>
      <c r="H207" s="381"/>
      <c r="I207" s="381"/>
      <c r="J207" s="381"/>
      <c r="K207" s="381"/>
      <c r="L207" s="381"/>
      <c r="M207" s="381"/>
      <c r="N207" s="381"/>
      <c r="O207" s="381"/>
      <c r="P207" s="381"/>
      <c r="Q207" s="381"/>
      <c r="R207" s="381"/>
      <c r="S207" s="381"/>
      <c r="T207" s="381"/>
      <c r="U207" s="381"/>
      <c r="V207" s="381"/>
      <c r="W207" s="381"/>
      <c r="X207" s="381"/>
      <c r="Y207" s="381"/>
      <c r="Z207" s="381"/>
      <c r="AA207" s="381"/>
      <c r="AB207" s="381"/>
      <c r="AC207" s="381"/>
      <c r="AD207" s="381"/>
      <c r="AE207" s="381"/>
      <c r="AF207" s="381"/>
      <c r="AG207" s="381"/>
      <c r="AH207" s="381"/>
      <c r="AI207" s="381"/>
      <c r="AJ207" s="381"/>
      <c r="AK207" s="381"/>
      <c r="AL207" s="381"/>
      <c r="AM207" s="381"/>
      <c r="AN207" s="381"/>
      <c r="AO207" s="381"/>
      <c r="AP207" s="381"/>
      <c r="AQ207" s="381"/>
      <c r="AR207" s="381"/>
      <c r="AS207" s="381"/>
      <c r="AT207" s="381"/>
      <c r="AU207" s="381"/>
      <c r="AV207" s="381"/>
      <c r="AW207" s="381"/>
      <c r="AX207" s="381"/>
      <c r="AY207" s="381"/>
      <c r="AZ207" s="381"/>
      <c r="BA207" s="381"/>
      <c r="BB207" s="381"/>
      <c r="BC207" s="381"/>
      <c r="BD207" s="381"/>
      <c r="BE207" s="381"/>
      <c r="BF207" s="381"/>
      <c r="BG207" s="381"/>
      <c r="BH207" s="381"/>
      <c r="BI207" s="381"/>
      <c r="BJ207" s="381"/>
      <c r="BK207" s="381"/>
      <c r="BL207" s="381"/>
      <c r="BM207" s="381"/>
      <c r="BN207" s="381"/>
      <c r="BO207" s="381"/>
      <c r="BP207" s="381"/>
      <c r="BQ207" s="381"/>
      <c r="BR207" s="381"/>
      <c r="BS207" s="381"/>
      <c r="BT207" s="381"/>
      <c r="BU207" s="381"/>
      <c r="BV207" s="381"/>
      <c r="BW207" s="381"/>
      <c r="BX207" s="381"/>
      <c r="BY207" s="381"/>
      <c r="BZ207" s="381"/>
      <c r="CA207" s="381"/>
      <c r="CB207" s="381"/>
      <c r="CC207" s="381"/>
      <c r="CD207" s="381"/>
      <c r="CE207" s="381"/>
      <c r="CF207" s="381"/>
      <c r="CG207" s="381"/>
      <c r="CH207" s="381"/>
      <c r="CI207" s="381"/>
      <c r="CJ207" s="381"/>
      <c r="CK207" s="381"/>
      <c r="CL207" s="381"/>
      <c r="CM207" s="381"/>
      <c r="CN207" s="381"/>
      <c r="CO207" s="381"/>
      <c r="CP207" s="381"/>
      <c r="CQ207" s="381"/>
      <c r="CR207" s="381"/>
      <c r="CS207" s="381"/>
      <c r="CT207" s="381"/>
      <c r="CU207" s="381"/>
      <c r="CV207" s="381"/>
      <c r="CW207" s="381"/>
      <c r="CX207" s="381"/>
      <c r="CY207" s="381"/>
      <c r="CZ207" s="381"/>
      <c r="DA207" s="381"/>
      <c r="DB207" s="381"/>
      <c r="DC207" s="381"/>
      <c r="DD207" s="381"/>
      <c r="DE207" s="381"/>
      <c r="DF207" s="381"/>
      <c r="DG207" s="381"/>
      <c r="DH207" s="381"/>
      <c r="DI207" s="381"/>
      <c r="DJ207" s="381"/>
      <c r="DK207" s="381"/>
      <c r="DL207" s="381"/>
      <c r="DM207" s="381"/>
      <c r="DN207" s="381"/>
      <c r="DO207" s="381"/>
      <c r="DP207" s="381"/>
      <c r="DQ207" s="381"/>
      <c r="DR207" s="381"/>
      <c r="DS207" s="381"/>
      <c r="DT207" s="381"/>
      <c r="DU207" s="381"/>
      <c r="DV207" s="381"/>
      <c r="DW207" s="381"/>
      <c r="DX207" s="381"/>
      <c r="DY207" s="381"/>
      <c r="DZ207" s="381"/>
      <c r="EA207" s="381"/>
      <c r="EB207" s="381"/>
      <c r="EC207" s="381"/>
      <c r="ED207" s="381"/>
      <c r="EE207" s="381"/>
      <c r="EF207" s="381"/>
      <c r="EG207" s="381"/>
      <c r="EH207" s="381"/>
      <c r="EI207" s="381"/>
      <c r="EJ207" s="381"/>
      <c r="EK207" s="381"/>
      <c r="EL207" s="381"/>
      <c r="EM207" s="381"/>
    </row>
    <row r="208" spans="1:143" s="382" customFormat="1" ht="64.5" customHeight="1" x14ac:dyDescent="0.25">
      <c r="A208" s="230">
        <v>44242</v>
      </c>
      <c r="B208" s="376">
        <v>58237</v>
      </c>
      <c r="C208" s="404" t="s">
        <v>922</v>
      </c>
      <c r="D208" s="402"/>
      <c r="E208" s="405">
        <v>9000</v>
      </c>
      <c r="F208" s="289">
        <f t="shared" si="2"/>
        <v>85991823.329999954</v>
      </c>
      <c r="G208" s="381"/>
      <c r="H208" s="381"/>
      <c r="I208" s="381"/>
      <c r="J208" s="381"/>
      <c r="K208" s="381"/>
      <c r="L208" s="381"/>
      <c r="M208" s="381"/>
      <c r="N208" s="381"/>
      <c r="O208" s="381"/>
      <c r="P208" s="381"/>
      <c r="Q208" s="381"/>
      <c r="R208" s="381"/>
      <c r="S208" s="381"/>
      <c r="T208" s="381"/>
      <c r="U208" s="381"/>
      <c r="V208" s="381"/>
      <c r="W208" s="381"/>
      <c r="X208" s="381"/>
      <c r="Y208" s="381"/>
      <c r="Z208" s="381"/>
      <c r="AA208" s="381"/>
      <c r="AB208" s="381"/>
      <c r="AC208" s="381"/>
      <c r="AD208" s="381"/>
      <c r="AE208" s="381"/>
      <c r="AF208" s="381"/>
      <c r="AG208" s="381"/>
      <c r="AH208" s="381"/>
      <c r="AI208" s="381"/>
      <c r="AJ208" s="381"/>
      <c r="AK208" s="381"/>
      <c r="AL208" s="381"/>
      <c r="AM208" s="381"/>
      <c r="AN208" s="381"/>
      <c r="AO208" s="381"/>
      <c r="AP208" s="381"/>
      <c r="AQ208" s="381"/>
      <c r="AR208" s="381"/>
      <c r="AS208" s="381"/>
      <c r="AT208" s="381"/>
      <c r="AU208" s="381"/>
      <c r="AV208" s="381"/>
      <c r="AW208" s="381"/>
      <c r="AX208" s="381"/>
      <c r="AY208" s="381"/>
      <c r="AZ208" s="381"/>
      <c r="BA208" s="381"/>
      <c r="BB208" s="381"/>
      <c r="BC208" s="381"/>
      <c r="BD208" s="381"/>
      <c r="BE208" s="381"/>
      <c r="BF208" s="381"/>
      <c r="BG208" s="381"/>
      <c r="BH208" s="381"/>
      <c r="BI208" s="381"/>
      <c r="BJ208" s="381"/>
      <c r="BK208" s="381"/>
      <c r="BL208" s="381"/>
      <c r="BM208" s="381"/>
      <c r="BN208" s="381"/>
      <c r="BO208" s="381"/>
      <c r="BP208" s="381"/>
      <c r="BQ208" s="381"/>
      <c r="BR208" s="381"/>
      <c r="BS208" s="381"/>
      <c r="BT208" s="381"/>
      <c r="BU208" s="381"/>
      <c r="BV208" s="381"/>
      <c r="BW208" s="381"/>
      <c r="BX208" s="381"/>
      <c r="BY208" s="381"/>
      <c r="BZ208" s="381"/>
      <c r="CA208" s="381"/>
      <c r="CB208" s="381"/>
      <c r="CC208" s="381"/>
      <c r="CD208" s="381"/>
      <c r="CE208" s="381"/>
      <c r="CF208" s="381"/>
      <c r="CG208" s="381"/>
      <c r="CH208" s="381"/>
      <c r="CI208" s="381"/>
      <c r="CJ208" s="381"/>
      <c r="CK208" s="381"/>
      <c r="CL208" s="381"/>
      <c r="CM208" s="381"/>
      <c r="CN208" s="381"/>
      <c r="CO208" s="381"/>
      <c r="CP208" s="381"/>
      <c r="CQ208" s="381"/>
      <c r="CR208" s="381"/>
      <c r="CS208" s="381"/>
      <c r="CT208" s="381"/>
      <c r="CU208" s="381"/>
      <c r="CV208" s="381"/>
      <c r="CW208" s="381"/>
      <c r="CX208" s="381"/>
      <c r="CY208" s="381"/>
      <c r="CZ208" s="381"/>
      <c r="DA208" s="381"/>
      <c r="DB208" s="381"/>
      <c r="DC208" s="381"/>
      <c r="DD208" s="381"/>
      <c r="DE208" s="381"/>
      <c r="DF208" s="381"/>
      <c r="DG208" s="381"/>
      <c r="DH208" s="381"/>
      <c r="DI208" s="381"/>
      <c r="DJ208" s="381"/>
      <c r="DK208" s="381"/>
      <c r="DL208" s="381"/>
      <c r="DM208" s="381"/>
      <c r="DN208" s="381"/>
      <c r="DO208" s="381"/>
      <c r="DP208" s="381"/>
      <c r="DQ208" s="381"/>
      <c r="DR208" s="381"/>
      <c r="DS208" s="381"/>
      <c r="DT208" s="381"/>
      <c r="DU208" s="381"/>
      <c r="DV208" s="381"/>
      <c r="DW208" s="381"/>
      <c r="DX208" s="381"/>
      <c r="DY208" s="381"/>
      <c r="DZ208" s="381"/>
      <c r="EA208" s="381"/>
      <c r="EB208" s="381"/>
      <c r="EC208" s="381"/>
      <c r="ED208" s="381"/>
      <c r="EE208" s="381"/>
      <c r="EF208" s="381"/>
      <c r="EG208" s="381"/>
      <c r="EH208" s="381"/>
      <c r="EI208" s="381"/>
      <c r="EJ208" s="381"/>
      <c r="EK208" s="381"/>
      <c r="EL208" s="381"/>
      <c r="EM208" s="381"/>
    </row>
    <row r="209" spans="1:143" s="382" customFormat="1" ht="45" customHeight="1" x14ac:dyDescent="0.25">
      <c r="A209" s="230">
        <v>44242</v>
      </c>
      <c r="B209" s="376">
        <v>58238</v>
      </c>
      <c r="C209" s="404" t="s">
        <v>870</v>
      </c>
      <c r="D209" s="402"/>
      <c r="E209" s="405">
        <v>68025.399999999994</v>
      </c>
      <c r="F209" s="289">
        <f t="shared" si="2"/>
        <v>85923797.929999948</v>
      </c>
      <c r="G209" s="381"/>
      <c r="H209" s="381"/>
      <c r="I209" s="381"/>
      <c r="J209" s="381"/>
      <c r="K209" s="381"/>
      <c r="L209" s="381"/>
      <c r="M209" s="381"/>
      <c r="N209" s="381"/>
      <c r="O209" s="381"/>
      <c r="P209" s="381"/>
      <c r="Q209" s="381"/>
      <c r="R209" s="381"/>
      <c r="S209" s="381"/>
      <c r="T209" s="381"/>
      <c r="U209" s="381"/>
      <c r="V209" s="381"/>
      <c r="W209" s="381"/>
      <c r="X209" s="381"/>
      <c r="Y209" s="381"/>
      <c r="Z209" s="381"/>
      <c r="AA209" s="381"/>
      <c r="AB209" s="381"/>
      <c r="AC209" s="381"/>
      <c r="AD209" s="381"/>
      <c r="AE209" s="381"/>
      <c r="AF209" s="381"/>
      <c r="AG209" s="381"/>
      <c r="AH209" s="381"/>
      <c r="AI209" s="381"/>
      <c r="AJ209" s="381"/>
      <c r="AK209" s="381"/>
      <c r="AL209" s="381"/>
      <c r="AM209" s="381"/>
      <c r="AN209" s="381"/>
      <c r="AO209" s="381"/>
      <c r="AP209" s="381"/>
      <c r="AQ209" s="381"/>
      <c r="AR209" s="381"/>
      <c r="AS209" s="381"/>
      <c r="AT209" s="381"/>
      <c r="AU209" s="381"/>
      <c r="AV209" s="381"/>
      <c r="AW209" s="381"/>
      <c r="AX209" s="381"/>
      <c r="AY209" s="381"/>
      <c r="AZ209" s="381"/>
      <c r="BA209" s="381"/>
      <c r="BB209" s="381"/>
      <c r="BC209" s="381"/>
      <c r="BD209" s="381"/>
      <c r="BE209" s="381"/>
      <c r="BF209" s="381"/>
      <c r="BG209" s="381"/>
      <c r="BH209" s="381"/>
      <c r="BI209" s="381"/>
      <c r="BJ209" s="381"/>
      <c r="BK209" s="381"/>
      <c r="BL209" s="381"/>
      <c r="BM209" s="381"/>
      <c r="BN209" s="381"/>
      <c r="BO209" s="381"/>
      <c r="BP209" s="381"/>
      <c r="BQ209" s="381"/>
      <c r="BR209" s="381"/>
      <c r="BS209" s="381"/>
      <c r="BT209" s="381"/>
      <c r="BU209" s="381"/>
      <c r="BV209" s="381"/>
      <c r="BW209" s="381"/>
      <c r="BX209" s="381"/>
      <c r="BY209" s="381"/>
      <c r="BZ209" s="381"/>
      <c r="CA209" s="381"/>
      <c r="CB209" s="381"/>
      <c r="CC209" s="381"/>
      <c r="CD209" s="381"/>
      <c r="CE209" s="381"/>
      <c r="CF209" s="381"/>
      <c r="CG209" s="381"/>
      <c r="CH209" s="381"/>
      <c r="CI209" s="381"/>
      <c r="CJ209" s="381"/>
      <c r="CK209" s="381"/>
      <c r="CL209" s="381"/>
      <c r="CM209" s="381"/>
      <c r="CN209" s="381"/>
      <c r="CO209" s="381"/>
      <c r="CP209" s="381"/>
      <c r="CQ209" s="381"/>
      <c r="CR209" s="381"/>
      <c r="CS209" s="381"/>
      <c r="CT209" s="381"/>
      <c r="CU209" s="381"/>
      <c r="CV209" s="381"/>
      <c r="CW209" s="381"/>
      <c r="CX209" s="381"/>
      <c r="CY209" s="381"/>
      <c r="CZ209" s="381"/>
      <c r="DA209" s="381"/>
      <c r="DB209" s="381"/>
      <c r="DC209" s="381"/>
      <c r="DD209" s="381"/>
      <c r="DE209" s="381"/>
      <c r="DF209" s="381"/>
      <c r="DG209" s="381"/>
      <c r="DH209" s="381"/>
      <c r="DI209" s="381"/>
      <c r="DJ209" s="381"/>
      <c r="DK209" s="381"/>
      <c r="DL209" s="381"/>
      <c r="DM209" s="381"/>
      <c r="DN209" s="381"/>
      <c r="DO209" s="381"/>
      <c r="DP209" s="381"/>
      <c r="DQ209" s="381"/>
      <c r="DR209" s="381"/>
      <c r="DS209" s="381"/>
      <c r="DT209" s="381"/>
      <c r="DU209" s="381"/>
      <c r="DV209" s="381"/>
      <c r="DW209" s="381"/>
      <c r="DX209" s="381"/>
      <c r="DY209" s="381"/>
      <c r="DZ209" s="381"/>
      <c r="EA209" s="381"/>
      <c r="EB209" s="381"/>
      <c r="EC209" s="381"/>
      <c r="ED209" s="381"/>
      <c r="EE209" s="381"/>
      <c r="EF209" s="381"/>
      <c r="EG209" s="381"/>
      <c r="EH209" s="381"/>
      <c r="EI209" s="381"/>
      <c r="EJ209" s="381"/>
      <c r="EK209" s="381"/>
      <c r="EL209" s="381"/>
      <c r="EM209" s="381"/>
    </row>
    <row r="210" spans="1:143" s="382" customFormat="1" ht="40.5" customHeight="1" x14ac:dyDescent="0.25">
      <c r="A210" s="230">
        <v>44242</v>
      </c>
      <c r="B210" s="376">
        <v>58239</v>
      </c>
      <c r="C210" s="404" t="s">
        <v>871</v>
      </c>
      <c r="D210" s="402"/>
      <c r="E210" s="405">
        <v>8125.96</v>
      </c>
      <c r="F210" s="289">
        <f t="shared" si="2"/>
        <v>85915671.969999954</v>
      </c>
      <c r="G210" s="381"/>
      <c r="H210" s="381"/>
      <c r="I210" s="381"/>
      <c r="J210" s="381"/>
      <c r="K210" s="381"/>
      <c r="L210" s="381"/>
      <c r="M210" s="381"/>
      <c r="N210" s="381"/>
      <c r="O210" s="381"/>
      <c r="P210" s="381"/>
      <c r="Q210" s="381"/>
      <c r="R210" s="381"/>
      <c r="S210" s="381"/>
      <c r="T210" s="381"/>
      <c r="U210" s="381"/>
      <c r="V210" s="381"/>
      <c r="W210" s="381"/>
      <c r="X210" s="381"/>
      <c r="Y210" s="381"/>
      <c r="Z210" s="381"/>
      <c r="AA210" s="381"/>
      <c r="AB210" s="381"/>
      <c r="AC210" s="381"/>
      <c r="AD210" s="381"/>
      <c r="AE210" s="381"/>
      <c r="AF210" s="381"/>
      <c r="AG210" s="381"/>
      <c r="AH210" s="381"/>
      <c r="AI210" s="381"/>
      <c r="AJ210" s="381"/>
      <c r="AK210" s="381"/>
      <c r="AL210" s="381"/>
      <c r="AM210" s="381"/>
      <c r="AN210" s="381"/>
      <c r="AO210" s="381"/>
      <c r="AP210" s="381"/>
      <c r="AQ210" s="381"/>
      <c r="AR210" s="381"/>
      <c r="AS210" s="381"/>
      <c r="AT210" s="381"/>
      <c r="AU210" s="381"/>
      <c r="AV210" s="381"/>
      <c r="AW210" s="381"/>
      <c r="AX210" s="381"/>
      <c r="AY210" s="381"/>
      <c r="AZ210" s="381"/>
      <c r="BA210" s="381"/>
      <c r="BB210" s="381"/>
      <c r="BC210" s="381"/>
      <c r="BD210" s="381"/>
      <c r="BE210" s="381"/>
      <c r="BF210" s="381"/>
      <c r="BG210" s="381"/>
      <c r="BH210" s="381"/>
      <c r="BI210" s="381"/>
      <c r="BJ210" s="381"/>
      <c r="BK210" s="381"/>
      <c r="BL210" s="381"/>
      <c r="BM210" s="381"/>
      <c r="BN210" s="381"/>
      <c r="BO210" s="381"/>
      <c r="BP210" s="381"/>
      <c r="BQ210" s="381"/>
      <c r="BR210" s="381"/>
      <c r="BS210" s="381"/>
      <c r="BT210" s="381"/>
      <c r="BU210" s="381"/>
      <c r="BV210" s="381"/>
      <c r="BW210" s="381"/>
      <c r="BX210" s="381"/>
      <c r="BY210" s="381"/>
      <c r="BZ210" s="381"/>
      <c r="CA210" s="381"/>
      <c r="CB210" s="381"/>
      <c r="CC210" s="381"/>
      <c r="CD210" s="381"/>
      <c r="CE210" s="381"/>
      <c r="CF210" s="381"/>
      <c r="CG210" s="381"/>
      <c r="CH210" s="381"/>
      <c r="CI210" s="381"/>
      <c r="CJ210" s="381"/>
      <c r="CK210" s="381"/>
      <c r="CL210" s="381"/>
      <c r="CM210" s="381"/>
      <c r="CN210" s="381"/>
      <c r="CO210" s="381"/>
      <c r="CP210" s="381"/>
      <c r="CQ210" s="381"/>
      <c r="CR210" s="381"/>
      <c r="CS210" s="381"/>
      <c r="CT210" s="381"/>
      <c r="CU210" s="381"/>
      <c r="CV210" s="381"/>
      <c r="CW210" s="381"/>
      <c r="CX210" s="381"/>
      <c r="CY210" s="381"/>
      <c r="CZ210" s="381"/>
      <c r="DA210" s="381"/>
      <c r="DB210" s="381"/>
      <c r="DC210" s="381"/>
      <c r="DD210" s="381"/>
      <c r="DE210" s="381"/>
      <c r="DF210" s="381"/>
      <c r="DG210" s="381"/>
      <c r="DH210" s="381"/>
      <c r="DI210" s="381"/>
      <c r="DJ210" s="381"/>
      <c r="DK210" s="381"/>
      <c r="DL210" s="381"/>
      <c r="DM210" s="381"/>
      <c r="DN210" s="381"/>
      <c r="DO210" s="381"/>
      <c r="DP210" s="381"/>
      <c r="DQ210" s="381"/>
      <c r="DR210" s="381"/>
      <c r="DS210" s="381"/>
      <c r="DT210" s="381"/>
      <c r="DU210" s="381"/>
      <c r="DV210" s="381"/>
      <c r="DW210" s="381"/>
      <c r="DX210" s="381"/>
      <c r="DY210" s="381"/>
      <c r="DZ210" s="381"/>
      <c r="EA210" s="381"/>
      <c r="EB210" s="381"/>
      <c r="EC210" s="381"/>
      <c r="ED210" s="381"/>
      <c r="EE210" s="381"/>
      <c r="EF210" s="381"/>
      <c r="EG210" s="381"/>
      <c r="EH210" s="381"/>
      <c r="EI210" s="381"/>
      <c r="EJ210" s="381"/>
      <c r="EK210" s="381"/>
      <c r="EL210" s="381"/>
      <c r="EM210" s="381"/>
    </row>
    <row r="211" spans="1:143" s="382" customFormat="1" ht="42" customHeight="1" x14ac:dyDescent="0.25">
      <c r="A211" s="230">
        <v>44242</v>
      </c>
      <c r="B211" s="376">
        <v>58240</v>
      </c>
      <c r="C211" s="404" t="s">
        <v>901</v>
      </c>
      <c r="D211" s="402"/>
      <c r="E211" s="405">
        <v>112365.48</v>
      </c>
      <c r="F211" s="289">
        <f t="shared" si="2"/>
        <v>85803306.48999995</v>
      </c>
      <c r="G211" s="381"/>
      <c r="H211" s="381"/>
      <c r="I211" s="381"/>
      <c r="J211" s="381"/>
      <c r="K211" s="381"/>
      <c r="L211" s="381"/>
      <c r="M211" s="381"/>
      <c r="N211" s="381"/>
      <c r="O211" s="381"/>
      <c r="P211" s="381"/>
      <c r="Q211" s="381"/>
      <c r="R211" s="381"/>
      <c r="S211" s="381"/>
      <c r="T211" s="381"/>
      <c r="U211" s="381"/>
      <c r="V211" s="381"/>
      <c r="W211" s="381"/>
      <c r="X211" s="381"/>
      <c r="Y211" s="381"/>
      <c r="Z211" s="381"/>
      <c r="AA211" s="381"/>
      <c r="AB211" s="381"/>
      <c r="AC211" s="381"/>
      <c r="AD211" s="381"/>
      <c r="AE211" s="381"/>
      <c r="AF211" s="381"/>
      <c r="AG211" s="381"/>
      <c r="AH211" s="381"/>
      <c r="AI211" s="381"/>
      <c r="AJ211" s="381"/>
      <c r="AK211" s="381"/>
      <c r="AL211" s="381"/>
      <c r="AM211" s="381"/>
      <c r="AN211" s="381"/>
      <c r="AO211" s="381"/>
      <c r="AP211" s="381"/>
      <c r="AQ211" s="381"/>
      <c r="AR211" s="381"/>
      <c r="AS211" s="381"/>
      <c r="AT211" s="381"/>
      <c r="AU211" s="381"/>
      <c r="AV211" s="381"/>
      <c r="AW211" s="381"/>
      <c r="AX211" s="381"/>
      <c r="AY211" s="381"/>
      <c r="AZ211" s="381"/>
      <c r="BA211" s="381"/>
      <c r="BB211" s="381"/>
      <c r="BC211" s="381"/>
      <c r="BD211" s="381"/>
      <c r="BE211" s="381"/>
      <c r="BF211" s="381"/>
      <c r="BG211" s="381"/>
      <c r="BH211" s="381"/>
      <c r="BI211" s="381"/>
      <c r="BJ211" s="381"/>
      <c r="BK211" s="381"/>
      <c r="BL211" s="381"/>
      <c r="BM211" s="381"/>
      <c r="BN211" s="381"/>
      <c r="BO211" s="381"/>
      <c r="BP211" s="381"/>
      <c r="BQ211" s="381"/>
      <c r="BR211" s="381"/>
      <c r="BS211" s="381"/>
      <c r="BT211" s="381"/>
      <c r="BU211" s="381"/>
      <c r="BV211" s="381"/>
      <c r="BW211" s="381"/>
      <c r="BX211" s="381"/>
      <c r="BY211" s="381"/>
      <c r="BZ211" s="381"/>
      <c r="CA211" s="381"/>
      <c r="CB211" s="381"/>
      <c r="CC211" s="381"/>
      <c r="CD211" s="381"/>
      <c r="CE211" s="381"/>
      <c r="CF211" s="381"/>
      <c r="CG211" s="381"/>
      <c r="CH211" s="381"/>
      <c r="CI211" s="381"/>
      <c r="CJ211" s="381"/>
      <c r="CK211" s="381"/>
      <c r="CL211" s="381"/>
      <c r="CM211" s="381"/>
      <c r="CN211" s="381"/>
      <c r="CO211" s="381"/>
      <c r="CP211" s="381"/>
      <c r="CQ211" s="381"/>
      <c r="CR211" s="381"/>
      <c r="CS211" s="381"/>
      <c r="CT211" s="381"/>
      <c r="CU211" s="381"/>
      <c r="CV211" s="381"/>
      <c r="CW211" s="381"/>
      <c r="CX211" s="381"/>
      <c r="CY211" s="381"/>
      <c r="CZ211" s="381"/>
      <c r="DA211" s="381"/>
      <c r="DB211" s="381"/>
      <c r="DC211" s="381"/>
      <c r="DD211" s="381"/>
      <c r="DE211" s="381"/>
      <c r="DF211" s="381"/>
      <c r="DG211" s="381"/>
      <c r="DH211" s="381"/>
      <c r="DI211" s="381"/>
      <c r="DJ211" s="381"/>
      <c r="DK211" s="381"/>
      <c r="DL211" s="381"/>
      <c r="DM211" s="381"/>
      <c r="DN211" s="381"/>
      <c r="DO211" s="381"/>
      <c r="DP211" s="381"/>
      <c r="DQ211" s="381"/>
      <c r="DR211" s="381"/>
      <c r="DS211" s="381"/>
      <c r="DT211" s="381"/>
      <c r="DU211" s="381"/>
      <c r="DV211" s="381"/>
      <c r="DW211" s="381"/>
      <c r="DX211" s="381"/>
      <c r="DY211" s="381"/>
      <c r="DZ211" s="381"/>
      <c r="EA211" s="381"/>
      <c r="EB211" s="381"/>
      <c r="EC211" s="381"/>
      <c r="ED211" s="381"/>
      <c r="EE211" s="381"/>
      <c r="EF211" s="381"/>
      <c r="EG211" s="381"/>
      <c r="EH211" s="381"/>
      <c r="EI211" s="381"/>
      <c r="EJ211" s="381"/>
      <c r="EK211" s="381"/>
      <c r="EL211" s="381"/>
      <c r="EM211" s="381"/>
    </row>
    <row r="212" spans="1:143" s="382" customFormat="1" ht="35.25" customHeight="1" x14ac:dyDescent="0.25">
      <c r="A212" s="230">
        <v>44242</v>
      </c>
      <c r="B212" s="376">
        <v>58241</v>
      </c>
      <c r="C212" s="404" t="s">
        <v>872</v>
      </c>
      <c r="D212" s="402"/>
      <c r="E212" s="405">
        <v>176151.36</v>
      </c>
      <c r="F212" s="289">
        <f t="shared" si="2"/>
        <v>85627155.129999951</v>
      </c>
      <c r="G212" s="381"/>
      <c r="H212" s="381"/>
      <c r="I212" s="381"/>
      <c r="J212" s="381"/>
      <c r="K212" s="381"/>
      <c r="L212" s="381"/>
      <c r="M212" s="381"/>
      <c r="N212" s="381"/>
      <c r="O212" s="381"/>
      <c r="P212" s="381"/>
      <c r="Q212" s="381"/>
      <c r="R212" s="381"/>
      <c r="S212" s="381"/>
      <c r="T212" s="381"/>
      <c r="U212" s="381"/>
      <c r="V212" s="381"/>
      <c r="W212" s="381"/>
      <c r="X212" s="381"/>
      <c r="Y212" s="381"/>
      <c r="Z212" s="381"/>
      <c r="AA212" s="381"/>
      <c r="AB212" s="381"/>
      <c r="AC212" s="381"/>
      <c r="AD212" s="381"/>
      <c r="AE212" s="381"/>
      <c r="AF212" s="381"/>
      <c r="AG212" s="381"/>
      <c r="AH212" s="381"/>
      <c r="AI212" s="381"/>
      <c r="AJ212" s="381"/>
      <c r="AK212" s="381"/>
      <c r="AL212" s="381"/>
      <c r="AM212" s="381"/>
      <c r="AN212" s="381"/>
      <c r="AO212" s="381"/>
      <c r="AP212" s="381"/>
      <c r="AQ212" s="381"/>
      <c r="AR212" s="381"/>
      <c r="AS212" s="381"/>
      <c r="AT212" s="381"/>
      <c r="AU212" s="381"/>
      <c r="AV212" s="381"/>
      <c r="AW212" s="381"/>
      <c r="AX212" s="381"/>
      <c r="AY212" s="381"/>
      <c r="AZ212" s="381"/>
      <c r="BA212" s="381"/>
      <c r="BB212" s="381"/>
      <c r="BC212" s="381"/>
      <c r="BD212" s="381"/>
      <c r="BE212" s="381"/>
      <c r="BF212" s="381"/>
      <c r="BG212" s="381"/>
      <c r="BH212" s="381"/>
      <c r="BI212" s="381"/>
      <c r="BJ212" s="381"/>
      <c r="BK212" s="381"/>
      <c r="BL212" s="381"/>
      <c r="BM212" s="381"/>
      <c r="BN212" s="381"/>
      <c r="BO212" s="381"/>
      <c r="BP212" s="381"/>
      <c r="BQ212" s="381"/>
      <c r="BR212" s="381"/>
      <c r="BS212" s="381"/>
      <c r="BT212" s="381"/>
      <c r="BU212" s="381"/>
      <c r="BV212" s="381"/>
      <c r="BW212" s="381"/>
      <c r="BX212" s="381"/>
      <c r="BY212" s="381"/>
      <c r="BZ212" s="381"/>
      <c r="CA212" s="381"/>
      <c r="CB212" s="381"/>
      <c r="CC212" s="381"/>
      <c r="CD212" s="381"/>
      <c r="CE212" s="381"/>
      <c r="CF212" s="381"/>
      <c r="CG212" s="381"/>
      <c r="CH212" s="381"/>
      <c r="CI212" s="381"/>
      <c r="CJ212" s="381"/>
      <c r="CK212" s="381"/>
      <c r="CL212" s="381"/>
      <c r="CM212" s="381"/>
      <c r="CN212" s="381"/>
      <c r="CO212" s="381"/>
      <c r="CP212" s="381"/>
      <c r="CQ212" s="381"/>
      <c r="CR212" s="381"/>
      <c r="CS212" s="381"/>
      <c r="CT212" s="381"/>
      <c r="CU212" s="381"/>
      <c r="CV212" s="381"/>
      <c r="CW212" s="381"/>
      <c r="CX212" s="381"/>
      <c r="CY212" s="381"/>
      <c r="CZ212" s="381"/>
      <c r="DA212" s="381"/>
      <c r="DB212" s="381"/>
      <c r="DC212" s="381"/>
      <c r="DD212" s="381"/>
      <c r="DE212" s="381"/>
      <c r="DF212" s="381"/>
      <c r="DG212" s="381"/>
      <c r="DH212" s="381"/>
      <c r="DI212" s="381"/>
      <c r="DJ212" s="381"/>
      <c r="DK212" s="381"/>
      <c r="DL212" s="381"/>
      <c r="DM212" s="381"/>
      <c r="DN212" s="381"/>
      <c r="DO212" s="381"/>
      <c r="DP212" s="381"/>
      <c r="DQ212" s="381"/>
      <c r="DR212" s="381"/>
      <c r="DS212" s="381"/>
      <c r="DT212" s="381"/>
      <c r="DU212" s="381"/>
      <c r="DV212" s="381"/>
      <c r="DW212" s="381"/>
      <c r="DX212" s="381"/>
      <c r="DY212" s="381"/>
      <c r="DZ212" s="381"/>
      <c r="EA212" s="381"/>
      <c r="EB212" s="381"/>
      <c r="EC212" s="381"/>
      <c r="ED212" s="381"/>
      <c r="EE212" s="381"/>
      <c r="EF212" s="381"/>
      <c r="EG212" s="381"/>
      <c r="EH212" s="381"/>
      <c r="EI212" s="381"/>
      <c r="EJ212" s="381"/>
      <c r="EK212" s="381"/>
      <c r="EL212" s="381"/>
      <c r="EM212" s="381"/>
    </row>
    <row r="213" spans="1:143" s="382" customFormat="1" ht="40.5" customHeight="1" x14ac:dyDescent="0.25">
      <c r="A213" s="230">
        <v>44242</v>
      </c>
      <c r="B213" s="376">
        <v>58242</v>
      </c>
      <c r="C213" s="404" t="s">
        <v>923</v>
      </c>
      <c r="D213" s="402"/>
      <c r="E213" s="405">
        <v>163073.37</v>
      </c>
      <c r="F213" s="289">
        <f t="shared" ref="F213:F276" si="3">F212-E213</f>
        <v>85464081.759999946</v>
      </c>
      <c r="G213" s="381"/>
      <c r="H213" s="381"/>
      <c r="I213" s="381"/>
      <c r="J213" s="381"/>
      <c r="K213" s="381"/>
      <c r="L213" s="381"/>
      <c r="M213" s="381"/>
      <c r="N213" s="381"/>
      <c r="O213" s="381"/>
      <c r="P213" s="381"/>
      <c r="Q213" s="381"/>
      <c r="R213" s="381"/>
      <c r="S213" s="381"/>
      <c r="T213" s="381"/>
      <c r="U213" s="381"/>
      <c r="V213" s="381"/>
      <c r="W213" s="381"/>
      <c r="X213" s="381"/>
      <c r="Y213" s="381"/>
      <c r="Z213" s="381"/>
      <c r="AA213" s="381"/>
      <c r="AB213" s="381"/>
      <c r="AC213" s="381"/>
      <c r="AD213" s="381"/>
      <c r="AE213" s="381"/>
      <c r="AF213" s="381"/>
      <c r="AG213" s="381"/>
      <c r="AH213" s="381"/>
      <c r="AI213" s="381"/>
      <c r="AJ213" s="381"/>
      <c r="AK213" s="381"/>
      <c r="AL213" s="381"/>
      <c r="AM213" s="381"/>
      <c r="AN213" s="381"/>
      <c r="AO213" s="381"/>
      <c r="AP213" s="381"/>
      <c r="AQ213" s="381"/>
      <c r="AR213" s="381"/>
      <c r="AS213" s="381"/>
      <c r="AT213" s="381"/>
      <c r="AU213" s="381"/>
      <c r="AV213" s="381"/>
      <c r="AW213" s="381"/>
      <c r="AX213" s="381"/>
      <c r="AY213" s="381"/>
      <c r="AZ213" s="381"/>
      <c r="BA213" s="381"/>
      <c r="BB213" s="381"/>
      <c r="BC213" s="381"/>
      <c r="BD213" s="381"/>
      <c r="BE213" s="381"/>
      <c r="BF213" s="381"/>
      <c r="BG213" s="381"/>
      <c r="BH213" s="381"/>
      <c r="BI213" s="381"/>
      <c r="BJ213" s="381"/>
      <c r="BK213" s="381"/>
      <c r="BL213" s="381"/>
      <c r="BM213" s="381"/>
      <c r="BN213" s="381"/>
      <c r="BO213" s="381"/>
      <c r="BP213" s="381"/>
      <c r="BQ213" s="381"/>
      <c r="BR213" s="381"/>
      <c r="BS213" s="381"/>
      <c r="BT213" s="381"/>
      <c r="BU213" s="381"/>
      <c r="BV213" s="381"/>
      <c r="BW213" s="381"/>
      <c r="BX213" s="381"/>
      <c r="BY213" s="381"/>
      <c r="BZ213" s="381"/>
      <c r="CA213" s="381"/>
      <c r="CB213" s="381"/>
      <c r="CC213" s="381"/>
      <c r="CD213" s="381"/>
      <c r="CE213" s="381"/>
      <c r="CF213" s="381"/>
      <c r="CG213" s="381"/>
      <c r="CH213" s="381"/>
      <c r="CI213" s="381"/>
      <c r="CJ213" s="381"/>
      <c r="CK213" s="381"/>
      <c r="CL213" s="381"/>
      <c r="CM213" s="381"/>
      <c r="CN213" s="381"/>
      <c r="CO213" s="381"/>
      <c r="CP213" s="381"/>
      <c r="CQ213" s="381"/>
      <c r="CR213" s="381"/>
      <c r="CS213" s="381"/>
      <c r="CT213" s="381"/>
      <c r="CU213" s="381"/>
      <c r="CV213" s="381"/>
      <c r="CW213" s="381"/>
      <c r="CX213" s="381"/>
      <c r="CY213" s="381"/>
      <c r="CZ213" s="381"/>
      <c r="DA213" s="381"/>
      <c r="DB213" s="381"/>
      <c r="DC213" s="381"/>
      <c r="DD213" s="381"/>
      <c r="DE213" s="381"/>
      <c r="DF213" s="381"/>
      <c r="DG213" s="381"/>
      <c r="DH213" s="381"/>
      <c r="DI213" s="381"/>
      <c r="DJ213" s="381"/>
      <c r="DK213" s="381"/>
      <c r="DL213" s="381"/>
      <c r="DM213" s="381"/>
      <c r="DN213" s="381"/>
      <c r="DO213" s="381"/>
      <c r="DP213" s="381"/>
      <c r="DQ213" s="381"/>
      <c r="DR213" s="381"/>
      <c r="DS213" s="381"/>
      <c r="DT213" s="381"/>
      <c r="DU213" s="381"/>
      <c r="DV213" s="381"/>
      <c r="DW213" s="381"/>
      <c r="DX213" s="381"/>
      <c r="DY213" s="381"/>
      <c r="DZ213" s="381"/>
      <c r="EA213" s="381"/>
      <c r="EB213" s="381"/>
      <c r="EC213" s="381"/>
      <c r="ED213" s="381"/>
      <c r="EE213" s="381"/>
      <c r="EF213" s="381"/>
      <c r="EG213" s="381"/>
      <c r="EH213" s="381"/>
      <c r="EI213" s="381"/>
      <c r="EJ213" s="381"/>
      <c r="EK213" s="381"/>
      <c r="EL213" s="381"/>
      <c r="EM213" s="381"/>
    </row>
    <row r="214" spans="1:143" s="382" customFormat="1" ht="45" customHeight="1" x14ac:dyDescent="0.25">
      <c r="A214" s="230">
        <v>44242</v>
      </c>
      <c r="B214" s="376">
        <v>58243</v>
      </c>
      <c r="C214" s="404" t="s">
        <v>873</v>
      </c>
      <c r="D214" s="402"/>
      <c r="E214" s="405">
        <v>130304.57</v>
      </c>
      <c r="F214" s="289">
        <f t="shared" si="3"/>
        <v>85333777.189999953</v>
      </c>
      <c r="G214" s="381"/>
      <c r="H214" s="381"/>
      <c r="I214" s="381"/>
      <c r="J214" s="381"/>
      <c r="K214" s="381"/>
      <c r="L214" s="381"/>
      <c r="M214" s="381"/>
      <c r="N214" s="381"/>
      <c r="O214" s="381"/>
      <c r="P214" s="381"/>
      <c r="Q214" s="381"/>
      <c r="R214" s="381"/>
      <c r="S214" s="381"/>
      <c r="T214" s="381"/>
      <c r="U214" s="381"/>
      <c r="V214" s="381"/>
      <c r="W214" s="381"/>
      <c r="X214" s="381"/>
      <c r="Y214" s="381"/>
      <c r="Z214" s="381"/>
      <c r="AA214" s="381"/>
      <c r="AB214" s="381"/>
      <c r="AC214" s="381"/>
      <c r="AD214" s="381"/>
      <c r="AE214" s="381"/>
      <c r="AF214" s="381"/>
      <c r="AG214" s="381"/>
      <c r="AH214" s="381"/>
      <c r="AI214" s="381"/>
      <c r="AJ214" s="381"/>
      <c r="AK214" s="381"/>
      <c r="AL214" s="381"/>
      <c r="AM214" s="381"/>
      <c r="AN214" s="381"/>
      <c r="AO214" s="381"/>
      <c r="AP214" s="381"/>
      <c r="AQ214" s="381"/>
      <c r="AR214" s="381"/>
      <c r="AS214" s="381"/>
      <c r="AT214" s="381"/>
      <c r="AU214" s="381"/>
      <c r="AV214" s="381"/>
      <c r="AW214" s="381"/>
      <c r="AX214" s="381"/>
      <c r="AY214" s="381"/>
      <c r="AZ214" s="381"/>
      <c r="BA214" s="381"/>
      <c r="BB214" s="381"/>
      <c r="BC214" s="381"/>
      <c r="BD214" s="381"/>
      <c r="BE214" s="381"/>
      <c r="BF214" s="381"/>
      <c r="BG214" s="381"/>
      <c r="BH214" s="381"/>
      <c r="BI214" s="381"/>
      <c r="BJ214" s="381"/>
      <c r="BK214" s="381"/>
      <c r="BL214" s="381"/>
      <c r="BM214" s="381"/>
      <c r="BN214" s="381"/>
      <c r="BO214" s="381"/>
      <c r="BP214" s="381"/>
      <c r="BQ214" s="381"/>
      <c r="BR214" s="381"/>
      <c r="BS214" s="381"/>
      <c r="BT214" s="381"/>
      <c r="BU214" s="381"/>
      <c r="BV214" s="381"/>
      <c r="BW214" s="381"/>
      <c r="BX214" s="381"/>
      <c r="BY214" s="381"/>
      <c r="BZ214" s="381"/>
      <c r="CA214" s="381"/>
      <c r="CB214" s="381"/>
      <c r="CC214" s="381"/>
      <c r="CD214" s="381"/>
      <c r="CE214" s="381"/>
      <c r="CF214" s="381"/>
      <c r="CG214" s="381"/>
      <c r="CH214" s="381"/>
      <c r="CI214" s="381"/>
      <c r="CJ214" s="381"/>
      <c r="CK214" s="381"/>
      <c r="CL214" s="381"/>
      <c r="CM214" s="381"/>
      <c r="CN214" s="381"/>
      <c r="CO214" s="381"/>
      <c r="CP214" s="381"/>
      <c r="CQ214" s="381"/>
      <c r="CR214" s="381"/>
      <c r="CS214" s="381"/>
      <c r="CT214" s="381"/>
      <c r="CU214" s="381"/>
      <c r="CV214" s="381"/>
      <c r="CW214" s="381"/>
      <c r="CX214" s="381"/>
      <c r="CY214" s="381"/>
      <c r="CZ214" s="381"/>
      <c r="DA214" s="381"/>
      <c r="DB214" s="381"/>
      <c r="DC214" s="381"/>
      <c r="DD214" s="381"/>
      <c r="DE214" s="381"/>
      <c r="DF214" s="381"/>
      <c r="DG214" s="381"/>
      <c r="DH214" s="381"/>
      <c r="DI214" s="381"/>
      <c r="DJ214" s="381"/>
      <c r="DK214" s="381"/>
      <c r="DL214" s="381"/>
      <c r="DM214" s="381"/>
      <c r="DN214" s="381"/>
      <c r="DO214" s="381"/>
      <c r="DP214" s="381"/>
      <c r="DQ214" s="381"/>
      <c r="DR214" s="381"/>
      <c r="DS214" s="381"/>
      <c r="DT214" s="381"/>
      <c r="DU214" s="381"/>
      <c r="DV214" s="381"/>
      <c r="DW214" s="381"/>
      <c r="DX214" s="381"/>
      <c r="DY214" s="381"/>
      <c r="DZ214" s="381"/>
      <c r="EA214" s="381"/>
      <c r="EB214" s="381"/>
      <c r="EC214" s="381"/>
      <c r="ED214" s="381"/>
      <c r="EE214" s="381"/>
      <c r="EF214" s="381"/>
      <c r="EG214" s="381"/>
      <c r="EH214" s="381"/>
      <c r="EI214" s="381"/>
      <c r="EJ214" s="381"/>
      <c r="EK214" s="381"/>
      <c r="EL214" s="381"/>
      <c r="EM214" s="381"/>
    </row>
    <row r="215" spans="1:143" s="382" customFormat="1" ht="43.5" customHeight="1" x14ac:dyDescent="0.25">
      <c r="A215" s="230">
        <v>44242</v>
      </c>
      <c r="B215" s="376">
        <v>58244</v>
      </c>
      <c r="C215" s="404" t="s">
        <v>902</v>
      </c>
      <c r="D215" s="402"/>
      <c r="E215" s="405">
        <v>185380.71</v>
      </c>
      <c r="F215" s="289">
        <f t="shared" si="3"/>
        <v>85148396.479999959</v>
      </c>
      <c r="G215" s="381"/>
      <c r="H215" s="381"/>
      <c r="I215" s="381"/>
      <c r="J215" s="381"/>
      <c r="K215" s="381"/>
      <c r="L215" s="381"/>
      <c r="M215" s="381"/>
      <c r="N215" s="381"/>
      <c r="O215" s="381"/>
      <c r="P215" s="381"/>
      <c r="Q215" s="381"/>
      <c r="R215" s="381"/>
      <c r="S215" s="381"/>
      <c r="T215" s="381"/>
      <c r="U215" s="381"/>
      <c r="V215" s="381"/>
      <c r="W215" s="381"/>
      <c r="X215" s="381"/>
      <c r="Y215" s="381"/>
      <c r="Z215" s="381"/>
      <c r="AA215" s="381"/>
      <c r="AB215" s="381"/>
      <c r="AC215" s="381"/>
      <c r="AD215" s="381"/>
      <c r="AE215" s="381"/>
      <c r="AF215" s="381"/>
      <c r="AG215" s="381"/>
      <c r="AH215" s="381"/>
      <c r="AI215" s="381"/>
      <c r="AJ215" s="381"/>
      <c r="AK215" s="381"/>
      <c r="AL215" s="381"/>
      <c r="AM215" s="381"/>
      <c r="AN215" s="381"/>
      <c r="AO215" s="381"/>
      <c r="AP215" s="381"/>
      <c r="AQ215" s="381"/>
      <c r="AR215" s="381"/>
      <c r="AS215" s="381"/>
      <c r="AT215" s="381"/>
      <c r="AU215" s="381"/>
      <c r="AV215" s="381"/>
      <c r="AW215" s="381"/>
      <c r="AX215" s="381"/>
      <c r="AY215" s="381"/>
      <c r="AZ215" s="381"/>
      <c r="BA215" s="381"/>
      <c r="BB215" s="381"/>
      <c r="BC215" s="381"/>
      <c r="BD215" s="381"/>
      <c r="BE215" s="381"/>
      <c r="BF215" s="381"/>
      <c r="BG215" s="381"/>
      <c r="BH215" s="381"/>
      <c r="BI215" s="381"/>
      <c r="BJ215" s="381"/>
      <c r="BK215" s="381"/>
      <c r="BL215" s="381"/>
      <c r="BM215" s="381"/>
      <c r="BN215" s="381"/>
      <c r="BO215" s="381"/>
      <c r="BP215" s="381"/>
      <c r="BQ215" s="381"/>
      <c r="BR215" s="381"/>
      <c r="BS215" s="381"/>
      <c r="BT215" s="381"/>
      <c r="BU215" s="381"/>
      <c r="BV215" s="381"/>
      <c r="BW215" s="381"/>
      <c r="BX215" s="381"/>
      <c r="BY215" s="381"/>
      <c r="BZ215" s="381"/>
      <c r="CA215" s="381"/>
      <c r="CB215" s="381"/>
      <c r="CC215" s="381"/>
      <c r="CD215" s="381"/>
      <c r="CE215" s="381"/>
      <c r="CF215" s="381"/>
      <c r="CG215" s="381"/>
      <c r="CH215" s="381"/>
      <c r="CI215" s="381"/>
      <c r="CJ215" s="381"/>
      <c r="CK215" s="381"/>
      <c r="CL215" s="381"/>
      <c r="CM215" s="381"/>
      <c r="CN215" s="381"/>
      <c r="CO215" s="381"/>
      <c r="CP215" s="381"/>
      <c r="CQ215" s="381"/>
      <c r="CR215" s="381"/>
      <c r="CS215" s="381"/>
      <c r="CT215" s="381"/>
      <c r="CU215" s="381"/>
      <c r="CV215" s="381"/>
      <c r="CW215" s="381"/>
      <c r="CX215" s="381"/>
      <c r="CY215" s="381"/>
      <c r="CZ215" s="381"/>
      <c r="DA215" s="381"/>
      <c r="DB215" s="381"/>
      <c r="DC215" s="381"/>
      <c r="DD215" s="381"/>
      <c r="DE215" s="381"/>
      <c r="DF215" s="381"/>
      <c r="DG215" s="381"/>
      <c r="DH215" s="381"/>
      <c r="DI215" s="381"/>
      <c r="DJ215" s="381"/>
      <c r="DK215" s="381"/>
      <c r="DL215" s="381"/>
      <c r="DM215" s="381"/>
      <c r="DN215" s="381"/>
      <c r="DO215" s="381"/>
      <c r="DP215" s="381"/>
      <c r="DQ215" s="381"/>
      <c r="DR215" s="381"/>
      <c r="DS215" s="381"/>
      <c r="DT215" s="381"/>
      <c r="DU215" s="381"/>
      <c r="DV215" s="381"/>
      <c r="DW215" s="381"/>
      <c r="DX215" s="381"/>
      <c r="DY215" s="381"/>
      <c r="DZ215" s="381"/>
      <c r="EA215" s="381"/>
      <c r="EB215" s="381"/>
      <c r="EC215" s="381"/>
      <c r="ED215" s="381"/>
      <c r="EE215" s="381"/>
      <c r="EF215" s="381"/>
      <c r="EG215" s="381"/>
      <c r="EH215" s="381"/>
      <c r="EI215" s="381"/>
      <c r="EJ215" s="381"/>
      <c r="EK215" s="381"/>
      <c r="EL215" s="381"/>
      <c r="EM215" s="381"/>
    </row>
    <row r="216" spans="1:143" s="382" customFormat="1" ht="43.5" customHeight="1" x14ac:dyDescent="0.25">
      <c r="A216" s="230">
        <v>44242</v>
      </c>
      <c r="B216" s="376">
        <v>58245</v>
      </c>
      <c r="C216" s="404" t="s">
        <v>874</v>
      </c>
      <c r="D216" s="402"/>
      <c r="E216" s="405">
        <v>57683.43</v>
      </c>
      <c r="F216" s="289">
        <f t="shared" si="3"/>
        <v>85090713.049999952</v>
      </c>
      <c r="G216" s="381"/>
      <c r="H216" s="381"/>
      <c r="I216" s="381"/>
      <c r="J216" s="381"/>
      <c r="K216" s="381"/>
      <c r="L216" s="381"/>
      <c r="M216" s="381"/>
      <c r="N216" s="381"/>
      <c r="O216" s="381"/>
      <c r="P216" s="381"/>
      <c r="Q216" s="381"/>
      <c r="R216" s="381"/>
      <c r="S216" s="381"/>
      <c r="T216" s="381"/>
      <c r="U216" s="381"/>
      <c r="V216" s="381"/>
      <c r="W216" s="381"/>
      <c r="X216" s="381"/>
      <c r="Y216" s="381"/>
      <c r="Z216" s="381"/>
      <c r="AA216" s="381"/>
      <c r="AB216" s="381"/>
      <c r="AC216" s="381"/>
      <c r="AD216" s="381"/>
      <c r="AE216" s="381"/>
      <c r="AF216" s="381"/>
      <c r="AG216" s="381"/>
      <c r="AH216" s="381"/>
      <c r="AI216" s="381"/>
      <c r="AJ216" s="381"/>
      <c r="AK216" s="381"/>
      <c r="AL216" s="381"/>
      <c r="AM216" s="381"/>
      <c r="AN216" s="381"/>
      <c r="AO216" s="381"/>
      <c r="AP216" s="381"/>
      <c r="AQ216" s="381"/>
      <c r="AR216" s="381"/>
      <c r="AS216" s="381"/>
      <c r="AT216" s="381"/>
      <c r="AU216" s="381"/>
      <c r="AV216" s="381"/>
      <c r="AW216" s="381"/>
      <c r="AX216" s="381"/>
      <c r="AY216" s="381"/>
      <c r="AZ216" s="381"/>
      <c r="BA216" s="381"/>
      <c r="BB216" s="381"/>
      <c r="BC216" s="381"/>
      <c r="BD216" s="381"/>
      <c r="BE216" s="381"/>
      <c r="BF216" s="381"/>
      <c r="BG216" s="381"/>
      <c r="BH216" s="381"/>
      <c r="BI216" s="381"/>
      <c r="BJ216" s="381"/>
      <c r="BK216" s="381"/>
      <c r="BL216" s="381"/>
      <c r="BM216" s="381"/>
      <c r="BN216" s="381"/>
      <c r="BO216" s="381"/>
      <c r="BP216" s="381"/>
      <c r="BQ216" s="381"/>
      <c r="BR216" s="381"/>
      <c r="BS216" s="381"/>
      <c r="BT216" s="381"/>
      <c r="BU216" s="381"/>
      <c r="BV216" s="381"/>
      <c r="BW216" s="381"/>
      <c r="BX216" s="381"/>
      <c r="BY216" s="381"/>
      <c r="BZ216" s="381"/>
      <c r="CA216" s="381"/>
      <c r="CB216" s="381"/>
      <c r="CC216" s="381"/>
      <c r="CD216" s="381"/>
      <c r="CE216" s="381"/>
      <c r="CF216" s="381"/>
      <c r="CG216" s="381"/>
      <c r="CH216" s="381"/>
      <c r="CI216" s="381"/>
      <c r="CJ216" s="381"/>
      <c r="CK216" s="381"/>
      <c r="CL216" s="381"/>
      <c r="CM216" s="381"/>
      <c r="CN216" s="381"/>
      <c r="CO216" s="381"/>
      <c r="CP216" s="381"/>
      <c r="CQ216" s="381"/>
      <c r="CR216" s="381"/>
      <c r="CS216" s="381"/>
      <c r="CT216" s="381"/>
      <c r="CU216" s="381"/>
      <c r="CV216" s="381"/>
      <c r="CW216" s="381"/>
      <c r="CX216" s="381"/>
      <c r="CY216" s="381"/>
      <c r="CZ216" s="381"/>
      <c r="DA216" s="381"/>
      <c r="DB216" s="381"/>
      <c r="DC216" s="381"/>
      <c r="DD216" s="381"/>
      <c r="DE216" s="381"/>
      <c r="DF216" s="381"/>
      <c r="DG216" s="381"/>
      <c r="DH216" s="381"/>
      <c r="DI216" s="381"/>
      <c r="DJ216" s="381"/>
      <c r="DK216" s="381"/>
      <c r="DL216" s="381"/>
      <c r="DM216" s="381"/>
      <c r="DN216" s="381"/>
      <c r="DO216" s="381"/>
      <c r="DP216" s="381"/>
      <c r="DQ216" s="381"/>
      <c r="DR216" s="381"/>
      <c r="DS216" s="381"/>
      <c r="DT216" s="381"/>
      <c r="DU216" s="381"/>
      <c r="DV216" s="381"/>
      <c r="DW216" s="381"/>
      <c r="DX216" s="381"/>
      <c r="DY216" s="381"/>
      <c r="DZ216" s="381"/>
      <c r="EA216" s="381"/>
      <c r="EB216" s="381"/>
      <c r="EC216" s="381"/>
      <c r="ED216" s="381"/>
      <c r="EE216" s="381"/>
      <c r="EF216" s="381"/>
      <c r="EG216" s="381"/>
      <c r="EH216" s="381"/>
      <c r="EI216" s="381"/>
      <c r="EJ216" s="381"/>
      <c r="EK216" s="381"/>
      <c r="EL216" s="381"/>
      <c r="EM216" s="381"/>
    </row>
    <row r="217" spans="1:143" s="382" customFormat="1" ht="35.25" customHeight="1" x14ac:dyDescent="0.25">
      <c r="A217" s="230">
        <v>44242</v>
      </c>
      <c r="B217" s="376">
        <v>58246</v>
      </c>
      <c r="C217" s="404" t="s">
        <v>903</v>
      </c>
      <c r="D217" s="402"/>
      <c r="E217" s="405">
        <v>11536.69</v>
      </c>
      <c r="F217" s="289">
        <f t="shared" si="3"/>
        <v>85079176.359999955</v>
      </c>
      <c r="G217" s="381"/>
      <c r="H217" s="381"/>
      <c r="I217" s="381"/>
      <c r="J217" s="381"/>
      <c r="K217" s="381"/>
      <c r="L217" s="381"/>
      <c r="M217" s="381"/>
      <c r="N217" s="381"/>
      <c r="O217" s="381"/>
      <c r="P217" s="381"/>
      <c r="Q217" s="381"/>
      <c r="R217" s="381"/>
      <c r="S217" s="381"/>
      <c r="T217" s="381"/>
      <c r="U217" s="381"/>
      <c r="V217" s="381"/>
      <c r="W217" s="381"/>
      <c r="X217" s="381"/>
      <c r="Y217" s="381"/>
      <c r="Z217" s="381"/>
      <c r="AA217" s="381"/>
      <c r="AB217" s="381"/>
      <c r="AC217" s="381"/>
      <c r="AD217" s="381"/>
      <c r="AE217" s="381"/>
      <c r="AF217" s="381"/>
      <c r="AG217" s="381"/>
      <c r="AH217" s="381"/>
      <c r="AI217" s="381"/>
      <c r="AJ217" s="381"/>
      <c r="AK217" s="381"/>
      <c r="AL217" s="381"/>
      <c r="AM217" s="381"/>
      <c r="AN217" s="381"/>
      <c r="AO217" s="381"/>
      <c r="AP217" s="381"/>
      <c r="AQ217" s="381"/>
      <c r="AR217" s="381"/>
      <c r="AS217" s="381"/>
      <c r="AT217" s="381"/>
      <c r="AU217" s="381"/>
      <c r="AV217" s="381"/>
      <c r="AW217" s="381"/>
      <c r="AX217" s="381"/>
      <c r="AY217" s="381"/>
      <c r="AZ217" s="381"/>
      <c r="BA217" s="381"/>
      <c r="BB217" s="381"/>
      <c r="BC217" s="381"/>
      <c r="BD217" s="381"/>
      <c r="BE217" s="381"/>
      <c r="BF217" s="381"/>
      <c r="BG217" s="381"/>
      <c r="BH217" s="381"/>
      <c r="BI217" s="381"/>
      <c r="BJ217" s="381"/>
      <c r="BK217" s="381"/>
      <c r="BL217" s="381"/>
      <c r="BM217" s="381"/>
      <c r="BN217" s="381"/>
      <c r="BO217" s="381"/>
      <c r="BP217" s="381"/>
      <c r="BQ217" s="381"/>
      <c r="BR217" s="381"/>
      <c r="BS217" s="381"/>
      <c r="BT217" s="381"/>
      <c r="BU217" s="381"/>
      <c r="BV217" s="381"/>
      <c r="BW217" s="381"/>
      <c r="BX217" s="381"/>
      <c r="BY217" s="381"/>
      <c r="BZ217" s="381"/>
      <c r="CA217" s="381"/>
      <c r="CB217" s="381"/>
      <c r="CC217" s="381"/>
      <c r="CD217" s="381"/>
      <c r="CE217" s="381"/>
      <c r="CF217" s="381"/>
      <c r="CG217" s="381"/>
      <c r="CH217" s="381"/>
      <c r="CI217" s="381"/>
      <c r="CJ217" s="381"/>
      <c r="CK217" s="381"/>
      <c r="CL217" s="381"/>
      <c r="CM217" s="381"/>
      <c r="CN217" s="381"/>
      <c r="CO217" s="381"/>
      <c r="CP217" s="381"/>
      <c r="CQ217" s="381"/>
      <c r="CR217" s="381"/>
      <c r="CS217" s="381"/>
      <c r="CT217" s="381"/>
      <c r="CU217" s="381"/>
      <c r="CV217" s="381"/>
      <c r="CW217" s="381"/>
      <c r="CX217" s="381"/>
      <c r="CY217" s="381"/>
      <c r="CZ217" s="381"/>
      <c r="DA217" s="381"/>
      <c r="DB217" s="381"/>
      <c r="DC217" s="381"/>
      <c r="DD217" s="381"/>
      <c r="DE217" s="381"/>
      <c r="DF217" s="381"/>
      <c r="DG217" s="381"/>
      <c r="DH217" s="381"/>
      <c r="DI217" s="381"/>
      <c r="DJ217" s="381"/>
      <c r="DK217" s="381"/>
      <c r="DL217" s="381"/>
      <c r="DM217" s="381"/>
      <c r="DN217" s="381"/>
      <c r="DO217" s="381"/>
      <c r="DP217" s="381"/>
      <c r="DQ217" s="381"/>
      <c r="DR217" s="381"/>
      <c r="DS217" s="381"/>
      <c r="DT217" s="381"/>
      <c r="DU217" s="381"/>
      <c r="DV217" s="381"/>
      <c r="DW217" s="381"/>
      <c r="DX217" s="381"/>
      <c r="DY217" s="381"/>
      <c r="DZ217" s="381"/>
      <c r="EA217" s="381"/>
      <c r="EB217" s="381"/>
      <c r="EC217" s="381"/>
      <c r="ED217" s="381"/>
      <c r="EE217" s="381"/>
      <c r="EF217" s="381"/>
      <c r="EG217" s="381"/>
      <c r="EH217" s="381"/>
      <c r="EI217" s="381"/>
      <c r="EJ217" s="381"/>
      <c r="EK217" s="381"/>
      <c r="EL217" s="381"/>
      <c r="EM217" s="381"/>
    </row>
    <row r="218" spans="1:143" s="382" customFormat="1" ht="40.5" customHeight="1" x14ac:dyDescent="0.25">
      <c r="A218" s="230">
        <v>44242</v>
      </c>
      <c r="B218" s="376">
        <v>58247</v>
      </c>
      <c r="C218" s="404" t="s">
        <v>904</v>
      </c>
      <c r="D218" s="402"/>
      <c r="E218" s="405">
        <v>184457.78</v>
      </c>
      <c r="F218" s="289">
        <f t="shared" si="3"/>
        <v>84894718.579999954</v>
      </c>
      <c r="G218" s="381"/>
      <c r="H218" s="381"/>
      <c r="I218" s="381"/>
      <c r="J218" s="381"/>
      <c r="K218" s="381"/>
      <c r="L218" s="381"/>
      <c r="M218" s="381"/>
      <c r="N218" s="381"/>
      <c r="O218" s="381"/>
      <c r="P218" s="381"/>
      <c r="Q218" s="381"/>
      <c r="R218" s="381"/>
      <c r="S218" s="381"/>
      <c r="T218" s="381"/>
      <c r="U218" s="381"/>
      <c r="V218" s="381"/>
      <c r="W218" s="381"/>
      <c r="X218" s="381"/>
      <c r="Y218" s="381"/>
      <c r="Z218" s="381"/>
      <c r="AA218" s="381"/>
      <c r="AB218" s="381"/>
      <c r="AC218" s="381"/>
      <c r="AD218" s="381"/>
      <c r="AE218" s="381"/>
      <c r="AF218" s="381"/>
      <c r="AG218" s="381"/>
      <c r="AH218" s="381"/>
      <c r="AI218" s="381"/>
      <c r="AJ218" s="381"/>
      <c r="AK218" s="381"/>
      <c r="AL218" s="381"/>
      <c r="AM218" s="381"/>
      <c r="AN218" s="381"/>
      <c r="AO218" s="381"/>
      <c r="AP218" s="381"/>
      <c r="AQ218" s="381"/>
      <c r="AR218" s="381"/>
      <c r="AS218" s="381"/>
      <c r="AT218" s="381"/>
      <c r="AU218" s="381"/>
      <c r="AV218" s="381"/>
      <c r="AW218" s="381"/>
      <c r="AX218" s="381"/>
      <c r="AY218" s="381"/>
      <c r="AZ218" s="381"/>
      <c r="BA218" s="381"/>
      <c r="BB218" s="381"/>
      <c r="BC218" s="381"/>
      <c r="BD218" s="381"/>
      <c r="BE218" s="381"/>
      <c r="BF218" s="381"/>
      <c r="BG218" s="381"/>
      <c r="BH218" s="381"/>
      <c r="BI218" s="381"/>
      <c r="BJ218" s="381"/>
      <c r="BK218" s="381"/>
      <c r="BL218" s="381"/>
      <c r="BM218" s="381"/>
      <c r="BN218" s="381"/>
      <c r="BO218" s="381"/>
      <c r="BP218" s="381"/>
      <c r="BQ218" s="381"/>
      <c r="BR218" s="381"/>
      <c r="BS218" s="381"/>
      <c r="BT218" s="381"/>
      <c r="BU218" s="381"/>
      <c r="BV218" s="381"/>
      <c r="BW218" s="381"/>
      <c r="BX218" s="381"/>
      <c r="BY218" s="381"/>
      <c r="BZ218" s="381"/>
      <c r="CA218" s="381"/>
      <c r="CB218" s="381"/>
      <c r="CC218" s="381"/>
      <c r="CD218" s="381"/>
      <c r="CE218" s="381"/>
      <c r="CF218" s="381"/>
      <c r="CG218" s="381"/>
      <c r="CH218" s="381"/>
      <c r="CI218" s="381"/>
      <c r="CJ218" s="381"/>
      <c r="CK218" s="381"/>
      <c r="CL218" s="381"/>
      <c r="CM218" s="381"/>
      <c r="CN218" s="381"/>
      <c r="CO218" s="381"/>
      <c r="CP218" s="381"/>
      <c r="CQ218" s="381"/>
      <c r="CR218" s="381"/>
      <c r="CS218" s="381"/>
      <c r="CT218" s="381"/>
      <c r="CU218" s="381"/>
      <c r="CV218" s="381"/>
      <c r="CW218" s="381"/>
      <c r="CX218" s="381"/>
      <c r="CY218" s="381"/>
      <c r="CZ218" s="381"/>
      <c r="DA218" s="381"/>
      <c r="DB218" s="381"/>
      <c r="DC218" s="381"/>
      <c r="DD218" s="381"/>
      <c r="DE218" s="381"/>
      <c r="DF218" s="381"/>
      <c r="DG218" s="381"/>
      <c r="DH218" s="381"/>
      <c r="DI218" s="381"/>
      <c r="DJ218" s="381"/>
      <c r="DK218" s="381"/>
      <c r="DL218" s="381"/>
      <c r="DM218" s="381"/>
      <c r="DN218" s="381"/>
      <c r="DO218" s="381"/>
      <c r="DP218" s="381"/>
      <c r="DQ218" s="381"/>
      <c r="DR218" s="381"/>
      <c r="DS218" s="381"/>
      <c r="DT218" s="381"/>
      <c r="DU218" s="381"/>
      <c r="DV218" s="381"/>
      <c r="DW218" s="381"/>
      <c r="DX218" s="381"/>
      <c r="DY218" s="381"/>
      <c r="DZ218" s="381"/>
      <c r="EA218" s="381"/>
      <c r="EB218" s="381"/>
      <c r="EC218" s="381"/>
      <c r="ED218" s="381"/>
      <c r="EE218" s="381"/>
      <c r="EF218" s="381"/>
      <c r="EG218" s="381"/>
      <c r="EH218" s="381"/>
      <c r="EI218" s="381"/>
      <c r="EJ218" s="381"/>
      <c r="EK218" s="381"/>
      <c r="EL218" s="381"/>
      <c r="EM218" s="381"/>
    </row>
    <row r="219" spans="1:143" s="382" customFormat="1" ht="46.5" customHeight="1" x14ac:dyDescent="0.25">
      <c r="A219" s="230">
        <v>44242</v>
      </c>
      <c r="B219" s="376">
        <v>58248</v>
      </c>
      <c r="C219" s="404" t="s">
        <v>875</v>
      </c>
      <c r="D219" s="402"/>
      <c r="E219" s="405">
        <v>197688.05</v>
      </c>
      <c r="F219" s="289">
        <f t="shared" si="3"/>
        <v>84697030.529999956</v>
      </c>
      <c r="G219" s="381"/>
      <c r="H219" s="381"/>
      <c r="I219" s="381"/>
      <c r="J219" s="381"/>
      <c r="K219" s="381"/>
      <c r="L219" s="381"/>
      <c r="M219" s="381"/>
      <c r="N219" s="381"/>
      <c r="O219" s="381"/>
      <c r="P219" s="381"/>
      <c r="Q219" s="381"/>
      <c r="R219" s="381"/>
      <c r="S219" s="381"/>
      <c r="T219" s="381"/>
      <c r="U219" s="381"/>
      <c r="V219" s="381"/>
      <c r="W219" s="381"/>
      <c r="X219" s="381"/>
      <c r="Y219" s="381"/>
      <c r="Z219" s="381"/>
      <c r="AA219" s="381"/>
      <c r="AB219" s="381"/>
      <c r="AC219" s="381"/>
      <c r="AD219" s="381"/>
      <c r="AE219" s="381"/>
      <c r="AF219" s="381"/>
      <c r="AG219" s="381"/>
      <c r="AH219" s="381"/>
      <c r="AI219" s="381"/>
      <c r="AJ219" s="381"/>
      <c r="AK219" s="381"/>
      <c r="AL219" s="381"/>
      <c r="AM219" s="381"/>
      <c r="AN219" s="381"/>
      <c r="AO219" s="381"/>
      <c r="AP219" s="381"/>
      <c r="AQ219" s="381"/>
      <c r="AR219" s="381"/>
      <c r="AS219" s="381"/>
      <c r="AT219" s="381"/>
      <c r="AU219" s="381"/>
      <c r="AV219" s="381"/>
      <c r="AW219" s="381"/>
      <c r="AX219" s="381"/>
      <c r="AY219" s="381"/>
      <c r="AZ219" s="381"/>
      <c r="BA219" s="381"/>
      <c r="BB219" s="381"/>
      <c r="BC219" s="381"/>
      <c r="BD219" s="381"/>
      <c r="BE219" s="381"/>
      <c r="BF219" s="381"/>
      <c r="BG219" s="381"/>
      <c r="BH219" s="381"/>
      <c r="BI219" s="381"/>
      <c r="BJ219" s="381"/>
      <c r="BK219" s="381"/>
      <c r="BL219" s="381"/>
      <c r="BM219" s="381"/>
      <c r="BN219" s="381"/>
      <c r="BO219" s="381"/>
      <c r="BP219" s="381"/>
      <c r="BQ219" s="381"/>
      <c r="BR219" s="381"/>
      <c r="BS219" s="381"/>
      <c r="BT219" s="381"/>
      <c r="BU219" s="381"/>
      <c r="BV219" s="381"/>
      <c r="BW219" s="381"/>
      <c r="BX219" s="381"/>
      <c r="BY219" s="381"/>
      <c r="BZ219" s="381"/>
      <c r="CA219" s="381"/>
      <c r="CB219" s="381"/>
      <c r="CC219" s="381"/>
      <c r="CD219" s="381"/>
      <c r="CE219" s="381"/>
      <c r="CF219" s="381"/>
      <c r="CG219" s="381"/>
      <c r="CH219" s="381"/>
      <c r="CI219" s="381"/>
      <c r="CJ219" s="381"/>
      <c r="CK219" s="381"/>
      <c r="CL219" s="381"/>
      <c r="CM219" s="381"/>
      <c r="CN219" s="381"/>
      <c r="CO219" s="381"/>
      <c r="CP219" s="381"/>
      <c r="CQ219" s="381"/>
      <c r="CR219" s="381"/>
      <c r="CS219" s="381"/>
      <c r="CT219" s="381"/>
      <c r="CU219" s="381"/>
      <c r="CV219" s="381"/>
      <c r="CW219" s="381"/>
      <c r="CX219" s="381"/>
      <c r="CY219" s="381"/>
      <c r="CZ219" s="381"/>
      <c r="DA219" s="381"/>
      <c r="DB219" s="381"/>
      <c r="DC219" s="381"/>
      <c r="DD219" s="381"/>
      <c r="DE219" s="381"/>
      <c r="DF219" s="381"/>
      <c r="DG219" s="381"/>
      <c r="DH219" s="381"/>
      <c r="DI219" s="381"/>
      <c r="DJ219" s="381"/>
      <c r="DK219" s="381"/>
      <c r="DL219" s="381"/>
      <c r="DM219" s="381"/>
      <c r="DN219" s="381"/>
      <c r="DO219" s="381"/>
      <c r="DP219" s="381"/>
      <c r="DQ219" s="381"/>
      <c r="DR219" s="381"/>
      <c r="DS219" s="381"/>
      <c r="DT219" s="381"/>
      <c r="DU219" s="381"/>
      <c r="DV219" s="381"/>
      <c r="DW219" s="381"/>
      <c r="DX219" s="381"/>
      <c r="DY219" s="381"/>
      <c r="DZ219" s="381"/>
      <c r="EA219" s="381"/>
      <c r="EB219" s="381"/>
      <c r="EC219" s="381"/>
      <c r="ED219" s="381"/>
      <c r="EE219" s="381"/>
      <c r="EF219" s="381"/>
      <c r="EG219" s="381"/>
      <c r="EH219" s="381"/>
      <c r="EI219" s="381"/>
      <c r="EJ219" s="381"/>
      <c r="EK219" s="381"/>
      <c r="EL219" s="381"/>
      <c r="EM219" s="381"/>
    </row>
    <row r="220" spans="1:143" s="382" customFormat="1" ht="50.25" customHeight="1" x14ac:dyDescent="0.25">
      <c r="A220" s="230">
        <v>44242</v>
      </c>
      <c r="B220" s="376">
        <v>58249</v>
      </c>
      <c r="C220" s="404" t="s">
        <v>876</v>
      </c>
      <c r="D220" s="402"/>
      <c r="E220" s="405">
        <v>144434.01</v>
      </c>
      <c r="F220" s="289">
        <f t="shared" si="3"/>
        <v>84552596.519999951</v>
      </c>
      <c r="G220" s="381"/>
      <c r="H220" s="381"/>
      <c r="I220" s="381"/>
      <c r="J220" s="381"/>
      <c r="K220" s="381"/>
      <c r="L220" s="381"/>
      <c r="M220" s="381"/>
      <c r="N220" s="381"/>
      <c r="O220" s="381"/>
      <c r="P220" s="381"/>
      <c r="Q220" s="381"/>
      <c r="R220" s="381"/>
      <c r="S220" s="381"/>
      <c r="T220" s="381"/>
      <c r="U220" s="381"/>
      <c r="V220" s="381"/>
      <c r="W220" s="381"/>
      <c r="X220" s="381"/>
      <c r="Y220" s="381"/>
      <c r="Z220" s="381"/>
      <c r="AA220" s="381"/>
      <c r="AB220" s="381"/>
      <c r="AC220" s="381"/>
      <c r="AD220" s="381"/>
      <c r="AE220" s="381"/>
      <c r="AF220" s="381"/>
      <c r="AG220" s="381"/>
      <c r="AH220" s="381"/>
      <c r="AI220" s="381"/>
      <c r="AJ220" s="381"/>
      <c r="AK220" s="381"/>
      <c r="AL220" s="381"/>
      <c r="AM220" s="381"/>
      <c r="AN220" s="381"/>
      <c r="AO220" s="381"/>
      <c r="AP220" s="381"/>
      <c r="AQ220" s="381"/>
      <c r="AR220" s="381"/>
      <c r="AS220" s="381"/>
      <c r="AT220" s="381"/>
      <c r="AU220" s="381"/>
      <c r="AV220" s="381"/>
      <c r="AW220" s="381"/>
      <c r="AX220" s="381"/>
      <c r="AY220" s="381"/>
      <c r="AZ220" s="381"/>
      <c r="BA220" s="381"/>
      <c r="BB220" s="381"/>
      <c r="BC220" s="381"/>
      <c r="BD220" s="381"/>
      <c r="BE220" s="381"/>
      <c r="BF220" s="381"/>
      <c r="BG220" s="381"/>
      <c r="BH220" s="381"/>
      <c r="BI220" s="381"/>
      <c r="BJ220" s="381"/>
      <c r="BK220" s="381"/>
      <c r="BL220" s="381"/>
      <c r="BM220" s="381"/>
      <c r="BN220" s="381"/>
      <c r="BO220" s="381"/>
      <c r="BP220" s="381"/>
      <c r="BQ220" s="381"/>
      <c r="BR220" s="381"/>
      <c r="BS220" s="381"/>
      <c r="BT220" s="381"/>
      <c r="BU220" s="381"/>
      <c r="BV220" s="381"/>
      <c r="BW220" s="381"/>
      <c r="BX220" s="381"/>
      <c r="BY220" s="381"/>
      <c r="BZ220" s="381"/>
      <c r="CA220" s="381"/>
      <c r="CB220" s="381"/>
      <c r="CC220" s="381"/>
      <c r="CD220" s="381"/>
      <c r="CE220" s="381"/>
      <c r="CF220" s="381"/>
      <c r="CG220" s="381"/>
      <c r="CH220" s="381"/>
      <c r="CI220" s="381"/>
      <c r="CJ220" s="381"/>
      <c r="CK220" s="381"/>
      <c r="CL220" s="381"/>
      <c r="CM220" s="381"/>
      <c r="CN220" s="381"/>
      <c r="CO220" s="381"/>
      <c r="CP220" s="381"/>
      <c r="CQ220" s="381"/>
      <c r="CR220" s="381"/>
      <c r="CS220" s="381"/>
      <c r="CT220" s="381"/>
      <c r="CU220" s="381"/>
      <c r="CV220" s="381"/>
      <c r="CW220" s="381"/>
      <c r="CX220" s="381"/>
      <c r="CY220" s="381"/>
      <c r="CZ220" s="381"/>
      <c r="DA220" s="381"/>
      <c r="DB220" s="381"/>
      <c r="DC220" s="381"/>
      <c r="DD220" s="381"/>
      <c r="DE220" s="381"/>
      <c r="DF220" s="381"/>
      <c r="DG220" s="381"/>
      <c r="DH220" s="381"/>
      <c r="DI220" s="381"/>
      <c r="DJ220" s="381"/>
      <c r="DK220" s="381"/>
      <c r="DL220" s="381"/>
      <c r="DM220" s="381"/>
      <c r="DN220" s="381"/>
      <c r="DO220" s="381"/>
      <c r="DP220" s="381"/>
      <c r="DQ220" s="381"/>
      <c r="DR220" s="381"/>
      <c r="DS220" s="381"/>
      <c r="DT220" s="381"/>
      <c r="DU220" s="381"/>
      <c r="DV220" s="381"/>
      <c r="DW220" s="381"/>
      <c r="DX220" s="381"/>
      <c r="DY220" s="381"/>
      <c r="DZ220" s="381"/>
      <c r="EA220" s="381"/>
      <c r="EB220" s="381"/>
      <c r="EC220" s="381"/>
      <c r="ED220" s="381"/>
      <c r="EE220" s="381"/>
      <c r="EF220" s="381"/>
      <c r="EG220" s="381"/>
      <c r="EH220" s="381"/>
      <c r="EI220" s="381"/>
      <c r="EJ220" s="381"/>
      <c r="EK220" s="381"/>
      <c r="EL220" s="381"/>
      <c r="EM220" s="381"/>
    </row>
    <row r="221" spans="1:143" s="382" customFormat="1" ht="42" customHeight="1" x14ac:dyDescent="0.25">
      <c r="A221" s="230">
        <v>44242</v>
      </c>
      <c r="B221" s="376">
        <v>58250</v>
      </c>
      <c r="C221" s="404" t="s">
        <v>877</v>
      </c>
      <c r="D221" s="402"/>
      <c r="E221" s="405">
        <v>33844.019999999997</v>
      </c>
      <c r="F221" s="289">
        <f t="shared" si="3"/>
        <v>84518752.499999955</v>
      </c>
      <c r="G221" s="381"/>
      <c r="H221" s="381"/>
      <c r="I221" s="381"/>
      <c r="J221" s="381"/>
      <c r="K221" s="381"/>
      <c r="L221" s="381"/>
      <c r="M221" s="381"/>
      <c r="N221" s="381"/>
      <c r="O221" s="381"/>
      <c r="P221" s="381"/>
      <c r="Q221" s="381"/>
      <c r="R221" s="381"/>
      <c r="S221" s="381"/>
      <c r="T221" s="381"/>
      <c r="U221" s="381"/>
      <c r="V221" s="381"/>
      <c r="W221" s="381"/>
      <c r="X221" s="381"/>
      <c r="Y221" s="381"/>
      <c r="Z221" s="381"/>
      <c r="AA221" s="381"/>
      <c r="AB221" s="381"/>
      <c r="AC221" s="381"/>
      <c r="AD221" s="381"/>
      <c r="AE221" s="381"/>
      <c r="AF221" s="381"/>
      <c r="AG221" s="381"/>
      <c r="AH221" s="381"/>
      <c r="AI221" s="381"/>
      <c r="AJ221" s="381"/>
      <c r="AK221" s="381"/>
      <c r="AL221" s="381"/>
      <c r="AM221" s="381"/>
      <c r="AN221" s="381"/>
      <c r="AO221" s="381"/>
      <c r="AP221" s="381"/>
      <c r="AQ221" s="381"/>
      <c r="AR221" s="381"/>
      <c r="AS221" s="381"/>
      <c r="AT221" s="381"/>
      <c r="AU221" s="381"/>
      <c r="AV221" s="381"/>
      <c r="AW221" s="381"/>
      <c r="AX221" s="381"/>
      <c r="AY221" s="381"/>
      <c r="AZ221" s="381"/>
      <c r="BA221" s="381"/>
      <c r="BB221" s="381"/>
      <c r="BC221" s="381"/>
      <c r="BD221" s="381"/>
      <c r="BE221" s="381"/>
      <c r="BF221" s="381"/>
      <c r="BG221" s="381"/>
      <c r="BH221" s="381"/>
      <c r="BI221" s="381"/>
      <c r="BJ221" s="381"/>
      <c r="BK221" s="381"/>
      <c r="BL221" s="381"/>
      <c r="BM221" s="381"/>
      <c r="BN221" s="381"/>
      <c r="BO221" s="381"/>
      <c r="BP221" s="381"/>
      <c r="BQ221" s="381"/>
      <c r="BR221" s="381"/>
      <c r="BS221" s="381"/>
      <c r="BT221" s="381"/>
      <c r="BU221" s="381"/>
      <c r="BV221" s="381"/>
      <c r="BW221" s="381"/>
      <c r="BX221" s="381"/>
      <c r="BY221" s="381"/>
      <c r="BZ221" s="381"/>
      <c r="CA221" s="381"/>
      <c r="CB221" s="381"/>
      <c r="CC221" s="381"/>
      <c r="CD221" s="381"/>
      <c r="CE221" s="381"/>
      <c r="CF221" s="381"/>
      <c r="CG221" s="381"/>
      <c r="CH221" s="381"/>
      <c r="CI221" s="381"/>
      <c r="CJ221" s="381"/>
      <c r="CK221" s="381"/>
      <c r="CL221" s="381"/>
      <c r="CM221" s="381"/>
      <c r="CN221" s="381"/>
      <c r="CO221" s="381"/>
      <c r="CP221" s="381"/>
      <c r="CQ221" s="381"/>
      <c r="CR221" s="381"/>
      <c r="CS221" s="381"/>
      <c r="CT221" s="381"/>
      <c r="CU221" s="381"/>
      <c r="CV221" s="381"/>
      <c r="CW221" s="381"/>
      <c r="CX221" s="381"/>
      <c r="CY221" s="381"/>
      <c r="CZ221" s="381"/>
      <c r="DA221" s="381"/>
      <c r="DB221" s="381"/>
      <c r="DC221" s="381"/>
      <c r="DD221" s="381"/>
      <c r="DE221" s="381"/>
      <c r="DF221" s="381"/>
      <c r="DG221" s="381"/>
      <c r="DH221" s="381"/>
      <c r="DI221" s="381"/>
      <c r="DJ221" s="381"/>
      <c r="DK221" s="381"/>
      <c r="DL221" s="381"/>
      <c r="DM221" s="381"/>
      <c r="DN221" s="381"/>
      <c r="DO221" s="381"/>
      <c r="DP221" s="381"/>
      <c r="DQ221" s="381"/>
      <c r="DR221" s="381"/>
      <c r="DS221" s="381"/>
      <c r="DT221" s="381"/>
      <c r="DU221" s="381"/>
      <c r="DV221" s="381"/>
      <c r="DW221" s="381"/>
      <c r="DX221" s="381"/>
      <c r="DY221" s="381"/>
      <c r="DZ221" s="381"/>
      <c r="EA221" s="381"/>
      <c r="EB221" s="381"/>
      <c r="EC221" s="381"/>
      <c r="ED221" s="381"/>
      <c r="EE221" s="381"/>
      <c r="EF221" s="381"/>
      <c r="EG221" s="381"/>
      <c r="EH221" s="381"/>
      <c r="EI221" s="381"/>
      <c r="EJ221" s="381"/>
      <c r="EK221" s="381"/>
      <c r="EL221" s="381"/>
      <c r="EM221" s="381"/>
    </row>
    <row r="222" spans="1:143" s="382" customFormat="1" ht="46.5" customHeight="1" x14ac:dyDescent="0.25">
      <c r="A222" s="230">
        <v>44242</v>
      </c>
      <c r="B222" s="376">
        <v>58251</v>
      </c>
      <c r="C222" s="404" t="s">
        <v>878</v>
      </c>
      <c r="D222" s="402"/>
      <c r="E222" s="405">
        <v>4153.21</v>
      </c>
      <c r="F222" s="289">
        <f t="shared" si="3"/>
        <v>84514599.289999962</v>
      </c>
      <c r="G222" s="381"/>
      <c r="H222" s="381"/>
      <c r="I222" s="381"/>
      <c r="J222" s="381"/>
      <c r="K222" s="381"/>
      <c r="L222" s="381"/>
      <c r="M222" s="381"/>
      <c r="N222" s="381"/>
      <c r="O222" s="381"/>
      <c r="P222" s="381"/>
      <c r="Q222" s="381"/>
      <c r="R222" s="381"/>
      <c r="S222" s="381"/>
      <c r="T222" s="381"/>
      <c r="U222" s="381"/>
      <c r="V222" s="381"/>
      <c r="W222" s="381"/>
      <c r="X222" s="381"/>
      <c r="Y222" s="381"/>
      <c r="Z222" s="381"/>
      <c r="AA222" s="381"/>
      <c r="AB222" s="381"/>
      <c r="AC222" s="381"/>
      <c r="AD222" s="381"/>
      <c r="AE222" s="381"/>
      <c r="AF222" s="381"/>
      <c r="AG222" s="381"/>
      <c r="AH222" s="381"/>
      <c r="AI222" s="381"/>
      <c r="AJ222" s="381"/>
      <c r="AK222" s="381"/>
      <c r="AL222" s="381"/>
      <c r="AM222" s="381"/>
      <c r="AN222" s="381"/>
      <c r="AO222" s="381"/>
      <c r="AP222" s="381"/>
      <c r="AQ222" s="381"/>
      <c r="AR222" s="381"/>
      <c r="AS222" s="381"/>
      <c r="AT222" s="381"/>
      <c r="AU222" s="381"/>
      <c r="AV222" s="381"/>
      <c r="AW222" s="381"/>
      <c r="AX222" s="381"/>
      <c r="AY222" s="381"/>
      <c r="AZ222" s="381"/>
      <c r="BA222" s="381"/>
      <c r="BB222" s="381"/>
      <c r="BC222" s="381"/>
      <c r="BD222" s="381"/>
      <c r="BE222" s="381"/>
      <c r="BF222" s="381"/>
      <c r="BG222" s="381"/>
      <c r="BH222" s="381"/>
      <c r="BI222" s="381"/>
      <c r="BJ222" s="381"/>
      <c r="BK222" s="381"/>
      <c r="BL222" s="381"/>
      <c r="BM222" s="381"/>
      <c r="BN222" s="381"/>
      <c r="BO222" s="381"/>
      <c r="BP222" s="381"/>
      <c r="BQ222" s="381"/>
      <c r="BR222" s="381"/>
      <c r="BS222" s="381"/>
      <c r="BT222" s="381"/>
      <c r="BU222" s="381"/>
      <c r="BV222" s="381"/>
      <c r="BW222" s="381"/>
      <c r="BX222" s="381"/>
      <c r="BY222" s="381"/>
      <c r="BZ222" s="381"/>
      <c r="CA222" s="381"/>
      <c r="CB222" s="381"/>
      <c r="CC222" s="381"/>
      <c r="CD222" s="381"/>
      <c r="CE222" s="381"/>
      <c r="CF222" s="381"/>
      <c r="CG222" s="381"/>
      <c r="CH222" s="381"/>
      <c r="CI222" s="381"/>
      <c r="CJ222" s="381"/>
      <c r="CK222" s="381"/>
      <c r="CL222" s="381"/>
      <c r="CM222" s="381"/>
      <c r="CN222" s="381"/>
      <c r="CO222" s="381"/>
      <c r="CP222" s="381"/>
      <c r="CQ222" s="381"/>
      <c r="CR222" s="381"/>
      <c r="CS222" s="381"/>
      <c r="CT222" s="381"/>
      <c r="CU222" s="381"/>
      <c r="CV222" s="381"/>
      <c r="CW222" s="381"/>
      <c r="CX222" s="381"/>
      <c r="CY222" s="381"/>
      <c r="CZ222" s="381"/>
      <c r="DA222" s="381"/>
      <c r="DB222" s="381"/>
      <c r="DC222" s="381"/>
      <c r="DD222" s="381"/>
      <c r="DE222" s="381"/>
      <c r="DF222" s="381"/>
      <c r="DG222" s="381"/>
      <c r="DH222" s="381"/>
      <c r="DI222" s="381"/>
      <c r="DJ222" s="381"/>
      <c r="DK222" s="381"/>
      <c r="DL222" s="381"/>
      <c r="DM222" s="381"/>
      <c r="DN222" s="381"/>
      <c r="DO222" s="381"/>
      <c r="DP222" s="381"/>
      <c r="DQ222" s="381"/>
      <c r="DR222" s="381"/>
      <c r="DS222" s="381"/>
      <c r="DT222" s="381"/>
      <c r="DU222" s="381"/>
      <c r="DV222" s="381"/>
      <c r="DW222" s="381"/>
      <c r="DX222" s="381"/>
      <c r="DY222" s="381"/>
      <c r="DZ222" s="381"/>
      <c r="EA222" s="381"/>
      <c r="EB222" s="381"/>
      <c r="EC222" s="381"/>
      <c r="ED222" s="381"/>
      <c r="EE222" s="381"/>
      <c r="EF222" s="381"/>
      <c r="EG222" s="381"/>
      <c r="EH222" s="381"/>
      <c r="EI222" s="381"/>
      <c r="EJ222" s="381"/>
      <c r="EK222" s="381"/>
      <c r="EL222" s="381"/>
      <c r="EM222" s="381"/>
    </row>
    <row r="223" spans="1:143" s="382" customFormat="1" ht="36.75" customHeight="1" x14ac:dyDescent="0.25">
      <c r="A223" s="230">
        <v>44242</v>
      </c>
      <c r="B223" s="376">
        <v>58252</v>
      </c>
      <c r="C223" s="404" t="s">
        <v>879</v>
      </c>
      <c r="D223" s="402"/>
      <c r="E223" s="405">
        <v>24227.040000000001</v>
      </c>
      <c r="F223" s="289">
        <f t="shared" si="3"/>
        <v>84490372.249999955</v>
      </c>
      <c r="G223" s="381"/>
      <c r="H223" s="381"/>
      <c r="I223" s="381"/>
      <c r="J223" s="381"/>
      <c r="K223" s="381"/>
      <c r="L223" s="381"/>
      <c r="M223" s="381"/>
      <c r="N223" s="381"/>
      <c r="O223" s="381"/>
      <c r="P223" s="381"/>
      <c r="Q223" s="381"/>
      <c r="R223" s="381"/>
      <c r="S223" s="381"/>
      <c r="T223" s="381"/>
      <c r="U223" s="381"/>
      <c r="V223" s="381"/>
      <c r="W223" s="381"/>
      <c r="X223" s="381"/>
      <c r="Y223" s="381"/>
      <c r="Z223" s="381"/>
      <c r="AA223" s="381"/>
      <c r="AB223" s="381"/>
      <c r="AC223" s="381"/>
      <c r="AD223" s="381"/>
      <c r="AE223" s="381"/>
      <c r="AF223" s="381"/>
      <c r="AG223" s="381"/>
      <c r="AH223" s="381"/>
      <c r="AI223" s="381"/>
      <c r="AJ223" s="381"/>
      <c r="AK223" s="381"/>
      <c r="AL223" s="381"/>
      <c r="AM223" s="381"/>
      <c r="AN223" s="381"/>
      <c r="AO223" s="381"/>
      <c r="AP223" s="381"/>
      <c r="AQ223" s="381"/>
      <c r="AR223" s="381"/>
      <c r="AS223" s="381"/>
      <c r="AT223" s="381"/>
      <c r="AU223" s="381"/>
      <c r="AV223" s="381"/>
      <c r="AW223" s="381"/>
      <c r="AX223" s="381"/>
      <c r="AY223" s="381"/>
      <c r="AZ223" s="381"/>
      <c r="BA223" s="381"/>
      <c r="BB223" s="381"/>
      <c r="BC223" s="381"/>
      <c r="BD223" s="381"/>
      <c r="BE223" s="381"/>
      <c r="BF223" s="381"/>
      <c r="BG223" s="381"/>
      <c r="BH223" s="381"/>
      <c r="BI223" s="381"/>
      <c r="BJ223" s="381"/>
      <c r="BK223" s="381"/>
      <c r="BL223" s="381"/>
      <c r="BM223" s="381"/>
      <c r="BN223" s="381"/>
      <c r="BO223" s="381"/>
      <c r="BP223" s="381"/>
      <c r="BQ223" s="381"/>
      <c r="BR223" s="381"/>
      <c r="BS223" s="381"/>
      <c r="BT223" s="381"/>
      <c r="BU223" s="381"/>
      <c r="BV223" s="381"/>
      <c r="BW223" s="381"/>
      <c r="BX223" s="381"/>
      <c r="BY223" s="381"/>
      <c r="BZ223" s="381"/>
      <c r="CA223" s="381"/>
      <c r="CB223" s="381"/>
      <c r="CC223" s="381"/>
      <c r="CD223" s="381"/>
      <c r="CE223" s="381"/>
      <c r="CF223" s="381"/>
      <c r="CG223" s="381"/>
      <c r="CH223" s="381"/>
      <c r="CI223" s="381"/>
      <c r="CJ223" s="381"/>
      <c r="CK223" s="381"/>
      <c r="CL223" s="381"/>
      <c r="CM223" s="381"/>
      <c r="CN223" s="381"/>
      <c r="CO223" s="381"/>
      <c r="CP223" s="381"/>
      <c r="CQ223" s="381"/>
      <c r="CR223" s="381"/>
      <c r="CS223" s="381"/>
      <c r="CT223" s="381"/>
      <c r="CU223" s="381"/>
      <c r="CV223" s="381"/>
      <c r="CW223" s="381"/>
      <c r="CX223" s="381"/>
      <c r="CY223" s="381"/>
      <c r="CZ223" s="381"/>
      <c r="DA223" s="381"/>
      <c r="DB223" s="381"/>
      <c r="DC223" s="381"/>
      <c r="DD223" s="381"/>
      <c r="DE223" s="381"/>
      <c r="DF223" s="381"/>
      <c r="DG223" s="381"/>
      <c r="DH223" s="381"/>
      <c r="DI223" s="381"/>
      <c r="DJ223" s="381"/>
      <c r="DK223" s="381"/>
      <c r="DL223" s="381"/>
      <c r="DM223" s="381"/>
      <c r="DN223" s="381"/>
      <c r="DO223" s="381"/>
      <c r="DP223" s="381"/>
      <c r="DQ223" s="381"/>
      <c r="DR223" s="381"/>
      <c r="DS223" s="381"/>
      <c r="DT223" s="381"/>
      <c r="DU223" s="381"/>
      <c r="DV223" s="381"/>
      <c r="DW223" s="381"/>
      <c r="DX223" s="381"/>
      <c r="DY223" s="381"/>
      <c r="DZ223" s="381"/>
      <c r="EA223" s="381"/>
      <c r="EB223" s="381"/>
      <c r="EC223" s="381"/>
      <c r="ED223" s="381"/>
      <c r="EE223" s="381"/>
      <c r="EF223" s="381"/>
      <c r="EG223" s="381"/>
      <c r="EH223" s="381"/>
      <c r="EI223" s="381"/>
      <c r="EJ223" s="381"/>
      <c r="EK223" s="381"/>
      <c r="EL223" s="381"/>
      <c r="EM223" s="381"/>
    </row>
    <row r="224" spans="1:143" s="382" customFormat="1" ht="50.25" customHeight="1" x14ac:dyDescent="0.25">
      <c r="A224" s="230">
        <v>44242</v>
      </c>
      <c r="B224" s="376">
        <v>58253</v>
      </c>
      <c r="C224" s="404" t="s">
        <v>880</v>
      </c>
      <c r="D224" s="402"/>
      <c r="E224" s="405">
        <v>88458.7</v>
      </c>
      <c r="F224" s="289">
        <f t="shared" si="3"/>
        <v>84401913.549999952</v>
      </c>
      <c r="G224" s="381"/>
      <c r="H224" s="381"/>
      <c r="I224" s="381"/>
      <c r="J224" s="381"/>
      <c r="K224" s="381"/>
      <c r="L224" s="381"/>
      <c r="M224" s="381"/>
      <c r="N224" s="381"/>
      <c r="O224" s="381"/>
      <c r="P224" s="381"/>
      <c r="Q224" s="381"/>
      <c r="R224" s="381"/>
      <c r="S224" s="381"/>
      <c r="T224" s="381"/>
      <c r="U224" s="381"/>
      <c r="V224" s="381"/>
      <c r="W224" s="381"/>
      <c r="X224" s="381"/>
      <c r="Y224" s="381"/>
      <c r="Z224" s="381"/>
      <c r="AA224" s="381"/>
      <c r="AB224" s="381"/>
      <c r="AC224" s="381"/>
      <c r="AD224" s="381"/>
      <c r="AE224" s="381"/>
      <c r="AF224" s="381"/>
      <c r="AG224" s="381"/>
      <c r="AH224" s="381"/>
      <c r="AI224" s="381"/>
      <c r="AJ224" s="381"/>
      <c r="AK224" s="381"/>
      <c r="AL224" s="381"/>
      <c r="AM224" s="381"/>
      <c r="AN224" s="381"/>
      <c r="AO224" s="381"/>
      <c r="AP224" s="381"/>
      <c r="AQ224" s="381"/>
      <c r="AR224" s="381"/>
      <c r="AS224" s="381"/>
      <c r="AT224" s="381"/>
      <c r="AU224" s="381"/>
      <c r="AV224" s="381"/>
      <c r="AW224" s="381"/>
      <c r="AX224" s="381"/>
      <c r="AY224" s="381"/>
      <c r="AZ224" s="381"/>
      <c r="BA224" s="381"/>
      <c r="BB224" s="381"/>
      <c r="BC224" s="381"/>
      <c r="BD224" s="381"/>
      <c r="BE224" s="381"/>
      <c r="BF224" s="381"/>
      <c r="BG224" s="381"/>
      <c r="BH224" s="381"/>
      <c r="BI224" s="381"/>
      <c r="BJ224" s="381"/>
      <c r="BK224" s="381"/>
      <c r="BL224" s="381"/>
      <c r="BM224" s="381"/>
      <c r="BN224" s="381"/>
      <c r="BO224" s="381"/>
      <c r="BP224" s="381"/>
      <c r="BQ224" s="381"/>
      <c r="BR224" s="381"/>
      <c r="BS224" s="381"/>
      <c r="BT224" s="381"/>
      <c r="BU224" s="381"/>
      <c r="BV224" s="381"/>
      <c r="BW224" s="381"/>
      <c r="BX224" s="381"/>
      <c r="BY224" s="381"/>
      <c r="BZ224" s="381"/>
      <c r="CA224" s="381"/>
      <c r="CB224" s="381"/>
      <c r="CC224" s="381"/>
      <c r="CD224" s="381"/>
      <c r="CE224" s="381"/>
      <c r="CF224" s="381"/>
      <c r="CG224" s="381"/>
      <c r="CH224" s="381"/>
      <c r="CI224" s="381"/>
      <c r="CJ224" s="381"/>
      <c r="CK224" s="381"/>
      <c r="CL224" s="381"/>
      <c r="CM224" s="381"/>
      <c r="CN224" s="381"/>
      <c r="CO224" s="381"/>
      <c r="CP224" s="381"/>
      <c r="CQ224" s="381"/>
      <c r="CR224" s="381"/>
      <c r="CS224" s="381"/>
      <c r="CT224" s="381"/>
      <c r="CU224" s="381"/>
      <c r="CV224" s="381"/>
      <c r="CW224" s="381"/>
      <c r="CX224" s="381"/>
      <c r="CY224" s="381"/>
      <c r="CZ224" s="381"/>
      <c r="DA224" s="381"/>
      <c r="DB224" s="381"/>
      <c r="DC224" s="381"/>
      <c r="DD224" s="381"/>
      <c r="DE224" s="381"/>
      <c r="DF224" s="381"/>
      <c r="DG224" s="381"/>
      <c r="DH224" s="381"/>
      <c r="DI224" s="381"/>
      <c r="DJ224" s="381"/>
      <c r="DK224" s="381"/>
      <c r="DL224" s="381"/>
      <c r="DM224" s="381"/>
      <c r="DN224" s="381"/>
      <c r="DO224" s="381"/>
      <c r="DP224" s="381"/>
      <c r="DQ224" s="381"/>
      <c r="DR224" s="381"/>
      <c r="DS224" s="381"/>
      <c r="DT224" s="381"/>
      <c r="DU224" s="381"/>
      <c r="DV224" s="381"/>
      <c r="DW224" s="381"/>
      <c r="DX224" s="381"/>
      <c r="DY224" s="381"/>
      <c r="DZ224" s="381"/>
      <c r="EA224" s="381"/>
      <c r="EB224" s="381"/>
      <c r="EC224" s="381"/>
      <c r="ED224" s="381"/>
      <c r="EE224" s="381"/>
      <c r="EF224" s="381"/>
      <c r="EG224" s="381"/>
      <c r="EH224" s="381"/>
      <c r="EI224" s="381"/>
      <c r="EJ224" s="381"/>
      <c r="EK224" s="381"/>
      <c r="EL224" s="381"/>
      <c r="EM224" s="381"/>
    </row>
    <row r="225" spans="1:143" s="382" customFormat="1" ht="45" customHeight="1" x14ac:dyDescent="0.25">
      <c r="A225" s="230">
        <v>44242</v>
      </c>
      <c r="B225" s="376">
        <v>58254</v>
      </c>
      <c r="C225" s="404" t="s">
        <v>881</v>
      </c>
      <c r="D225" s="402"/>
      <c r="E225" s="405">
        <v>161688.97</v>
      </c>
      <c r="F225" s="289">
        <f t="shared" si="3"/>
        <v>84240224.579999954</v>
      </c>
      <c r="G225" s="381"/>
      <c r="H225" s="381"/>
      <c r="I225" s="381"/>
      <c r="J225" s="381"/>
      <c r="K225" s="381"/>
      <c r="L225" s="381"/>
      <c r="M225" s="381"/>
      <c r="N225" s="381"/>
      <c r="O225" s="381"/>
      <c r="P225" s="381"/>
      <c r="Q225" s="381"/>
      <c r="R225" s="381"/>
      <c r="S225" s="381"/>
      <c r="T225" s="381"/>
      <c r="U225" s="381"/>
      <c r="V225" s="381"/>
      <c r="W225" s="381"/>
      <c r="X225" s="381"/>
      <c r="Y225" s="381"/>
      <c r="Z225" s="381"/>
      <c r="AA225" s="381"/>
      <c r="AB225" s="381"/>
      <c r="AC225" s="381"/>
      <c r="AD225" s="381"/>
      <c r="AE225" s="381"/>
      <c r="AF225" s="381"/>
      <c r="AG225" s="381"/>
      <c r="AH225" s="381"/>
      <c r="AI225" s="381"/>
      <c r="AJ225" s="381"/>
      <c r="AK225" s="381"/>
      <c r="AL225" s="381"/>
      <c r="AM225" s="381"/>
      <c r="AN225" s="381"/>
      <c r="AO225" s="381"/>
      <c r="AP225" s="381"/>
      <c r="AQ225" s="381"/>
      <c r="AR225" s="381"/>
      <c r="AS225" s="381"/>
      <c r="AT225" s="381"/>
      <c r="AU225" s="381"/>
      <c r="AV225" s="381"/>
      <c r="AW225" s="381"/>
      <c r="AX225" s="381"/>
      <c r="AY225" s="381"/>
      <c r="AZ225" s="381"/>
      <c r="BA225" s="381"/>
      <c r="BB225" s="381"/>
      <c r="BC225" s="381"/>
      <c r="BD225" s="381"/>
      <c r="BE225" s="381"/>
      <c r="BF225" s="381"/>
      <c r="BG225" s="381"/>
      <c r="BH225" s="381"/>
      <c r="BI225" s="381"/>
      <c r="BJ225" s="381"/>
      <c r="BK225" s="381"/>
      <c r="BL225" s="381"/>
      <c r="BM225" s="381"/>
      <c r="BN225" s="381"/>
      <c r="BO225" s="381"/>
      <c r="BP225" s="381"/>
      <c r="BQ225" s="381"/>
      <c r="BR225" s="381"/>
      <c r="BS225" s="381"/>
      <c r="BT225" s="381"/>
      <c r="BU225" s="381"/>
      <c r="BV225" s="381"/>
      <c r="BW225" s="381"/>
      <c r="BX225" s="381"/>
      <c r="BY225" s="381"/>
      <c r="BZ225" s="381"/>
      <c r="CA225" s="381"/>
      <c r="CB225" s="381"/>
      <c r="CC225" s="381"/>
      <c r="CD225" s="381"/>
      <c r="CE225" s="381"/>
      <c r="CF225" s="381"/>
      <c r="CG225" s="381"/>
      <c r="CH225" s="381"/>
      <c r="CI225" s="381"/>
      <c r="CJ225" s="381"/>
      <c r="CK225" s="381"/>
      <c r="CL225" s="381"/>
      <c r="CM225" s="381"/>
      <c r="CN225" s="381"/>
      <c r="CO225" s="381"/>
      <c r="CP225" s="381"/>
      <c r="CQ225" s="381"/>
      <c r="CR225" s="381"/>
      <c r="CS225" s="381"/>
      <c r="CT225" s="381"/>
      <c r="CU225" s="381"/>
      <c r="CV225" s="381"/>
      <c r="CW225" s="381"/>
      <c r="CX225" s="381"/>
      <c r="CY225" s="381"/>
      <c r="CZ225" s="381"/>
      <c r="DA225" s="381"/>
      <c r="DB225" s="381"/>
      <c r="DC225" s="381"/>
      <c r="DD225" s="381"/>
      <c r="DE225" s="381"/>
      <c r="DF225" s="381"/>
      <c r="DG225" s="381"/>
      <c r="DH225" s="381"/>
      <c r="DI225" s="381"/>
      <c r="DJ225" s="381"/>
      <c r="DK225" s="381"/>
      <c r="DL225" s="381"/>
      <c r="DM225" s="381"/>
      <c r="DN225" s="381"/>
      <c r="DO225" s="381"/>
      <c r="DP225" s="381"/>
      <c r="DQ225" s="381"/>
      <c r="DR225" s="381"/>
      <c r="DS225" s="381"/>
      <c r="DT225" s="381"/>
      <c r="DU225" s="381"/>
      <c r="DV225" s="381"/>
      <c r="DW225" s="381"/>
      <c r="DX225" s="381"/>
      <c r="DY225" s="381"/>
      <c r="DZ225" s="381"/>
      <c r="EA225" s="381"/>
      <c r="EB225" s="381"/>
      <c r="EC225" s="381"/>
      <c r="ED225" s="381"/>
      <c r="EE225" s="381"/>
      <c r="EF225" s="381"/>
      <c r="EG225" s="381"/>
      <c r="EH225" s="381"/>
      <c r="EI225" s="381"/>
      <c r="EJ225" s="381"/>
      <c r="EK225" s="381"/>
      <c r="EL225" s="381"/>
      <c r="EM225" s="381"/>
    </row>
    <row r="226" spans="1:143" s="382" customFormat="1" ht="35.25" customHeight="1" x14ac:dyDescent="0.25">
      <c r="A226" s="230">
        <v>44242</v>
      </c>
      <c r="B226" s="376">
        <v>58255</v>
      </c>
      <c r="C226" s="404" t="s">
        <v>882</v>
      </c>
      <c r="D226" s="402"/>
      <c r="E226" s="405">
        <v>48617.68</v>
      </c>
      <c r="F226" s="289">
        <f t="shared" si="3"/>
        <v>84191606.899999946</v>
      </c>
      <c r="G226" s="381"/>
      <c r="H226" s="381"/>
      <c r="I226" s="381"/>
      <c r="J226" s="381"/>
      <c r="K226" s="381"/>
      <c r="L226" s="381"/>
      <c r="M226" s="381"/>
      <c r="N226" s="381"/>
      <c r="O226" s="381"/>
      <c r="P226" s="381"/>
      <c r="Q226" s="381"/>
      <c r="R226" s="381"/>
      <c r="S226" s="381"/>
      <c r="T226" s="381"/>
      <c r="U226" s="381"/>
      <c r="V226" s="381"/>
      <c r="W226" s="381"/>
      <c r="X226" s="381"/>
      <c r="Y226" s="381"/>
      <c r="Z226" s="381"/>
      <c r="AA226" s="381"/>
      <c r="AB226" s="381"/>
      <c r="AC226" s="381"/>
      <c r="AD226" s="381"/>
      <c r="AE226" s="381"/>
      <c r="AF226" s="381"/>
      <c r="AG226" s="381"/>
      <c r="AH226" s="381"/>
      <c r="AI226" s="381"/>
      <c r="AJ226" s="381"/>
      <c r="AK226" s="381"/>
      <c r="AL226" s="381"/>
      <c r="AM226" s="381"/>
      <c r="AN226" s="381"/>
      <c r="AO226" s="381"/>
      <c r="AP226" s="381"/>
      <c r="AQ226" s="381"/>
      <c r="AR226" s="381"/>
      <c r="AS226" s="381"/>
      <c r="AT226" s="381"/>
      <c r="AU226" s="381"/>
      <c r="AV226" s="381"/>
      <c r="AW226" s="381"/>
      <c r="AX226" s="381"/>
      <c r="AY226" s="381"/>
      <c r="AZ226" s="381"/>
      <c r="BA226" s="381"/>
      <c r="BB226" s="381"/>
      <c r="BC226" s="381"/>
      <c r="BD226" s="381"/>
      <c r="BE226" s="381"/>
      <c r="BF226" s="381"/>
      <c r="BG226" s="381"/>
      <c r="BH226" s="381"/>
      <c r="BI226" s="381"/>
      <c r="BJ226" s="381"/>
      <c r="BK226" s="381"/>
      <c r="BL226" s="381"/>
      <c r="BM226" s="381"/>
      <c r="BN226" s="381"/>
      <c r="BO226" s="381"/>
      <c r="BP226" s="381"/>
      <c r="BQ226" s="381"/>
      <c r="BR226" s="381"/>
      <c r="BS226" s="381"/>
      <c r="BT226" s="381"/>
      <c r="BU226" s="381"/>
      <c r="BV226" s="381"/>
      <c r="BW226" s="381"/>
      <c r="BX226" s="381"/>
      <c r="BY226" s="381"/>
      <c r="BZ226" s="381"/>
      <c r="CA226" s="381"/>
      <c r="CB226" s="381"/>
      <c r="CC226" s="381"/>
      <c r="CD226" s="381"/>
      <c r="CE226" s="381"/>
      <c r="CF226" s="381"/>
      <c r="CG226" s="381"/>
      <c r="CH226" s="381"/>
      <c r="CI226" s="381"/>
      <c r="CJ226" s="381"/>
      <c r="CK226" s="381"/>
      <c r="CL226" s="381"/>
      <c r="CM226" s="381"/>
      <c r="CN226" s="381"/>
      <c r="CO226" s="381"/>
      <c r="CP226" s="381"/>
      <c r="CQ226" s="381"/>
      <c r="CR226" s="381"/>
      <c r="CS226" s="381"/>
      <c r="CT226" s="381"/>
      <c r="CU226" s="381"/>
      <c r="CV226" s="381"/>
      <c r="CW226" s="381"/>
      <c r="CX226" s="381"/>
      <c r="CY226" s="381"/>
      <c r="CZ226" s="381"/>
      <c r="DA226" s="381"/>
      <c r="DB226" s="381"/>
      <c r="DC226" s="381"/>
      <c r="DD226" s="381"/>
      <c r="DE226" s="381"/>
      <c r="DF226" s="381"/>
      <c r="DG226" s="381"/>
      <c r="DH226" s="381"/>
      <c r="DI226" s="381"/>
      <c r="DJ226" s="381"/>
      <c r="DK226" s="381"/>
      <c r="DL226" s="381"/>
      <c r="DM226" s="381"/>
      <c r="DN226" s="381"/>
      <c r="DO226" s="381"/>
      <c r="DP226" s="381"/>
      <c r="DQ226" s="381"/>
      <c r="DR226" s="381"/>
      <c r="DS226" s="381"/>
      <c r="DT226" s="381"/>
      <c r="DU226" s="381"/>
      <c r="DV226" s="381"/>
      <c r="DW226" s="381"/>
      <c r="DX226" s="381"/>
      <c r="DY226" s="381"/>
      <c r="DZ226" s="381"/>
      <c r="EA226" s="381"/>
      <c r="EB226" s="381"/>
      <c r="EC226" s="381"/>
      <c r="ED226" s="381"/>
      <c r="EE226" s="381"/>
      <c r="EF226" s="381"/>
      <c r="EG226" s="381"/>
      <c r="EH226" s="381"/>
      <c r="EI226" s="381"/>
      <c r="EJ226" s="381"/>
      <c r="EK226" s="381"/>
      <c r="EL226" s="381"/>
      <c r="EM226" s="381"/>
    </row>
    <row r="227" spans="1:143" s="382" customFormat="1" ht="28.5" customHeight="1" x14ac:dyDescent="0.25">
      <c r="A227" s="230">
        <v>44242</v>
      </c>
      <c r="B227" s="376">
        <v>58256</v>
      </c>
      <c r="C227" s="404" t="s">
        <v>924</v>
      </c>
      <c r="D227" s="402"/>
      <c r="E227" s="405">
        <v>7224.96</v>
      </c>
      <c r="F227" s="289">
        <f t="shared" si="3"/>
        <v>84184381.939999953</v>
      </c>
      <c r="G227" s="381"/>
      <c r="H227" s="381"/>
      <c r="I227" s="381"/>
      <c r="J227" s="381"/>
      <c r="K227" s="381"/>
      <c r="L227" s="381"/>
      <c r="M227" s="381"/>
      <c r="N227" s="381"/>
      <c r="O227" s="381"/>
      <c r="P227" s="381"/>
      <c r="Q227" s="381"/>
      <c r="R227" s="381"/>
      <c r="S227" s="381"/>
      <c r="T227" s="381"/>
      <c r="U227" s="381"/>
      <c r="V227" s="381"/>
      <c r="W227" s="381"/>
      <c r="X227" s="381"/>
      <c r="Y227" s="381"/>
      <c r="Z227" s="381"/>
      <c r="AA227" s="381"/>
      <c r="AB227" s="381"/>
      <c r="AC227" s="381"/>
      <c r="AD227" s="381"/>
      <c r="AE227" s="381"/>
      <c r="AF227" s="381"/>
      <c r="AG227" s="381"/>
      <c r="AH227" s="381"/>
      <c r="AI227" s="381"/>
      <c r="AJ227" s="381"/>
      <c r="AK227" s="381"/>
      <c r="AL227" s="381"/>
      <c r="AM227" s="381"/>
      <c r="AN227" s="381"/>
      <c r="AO227" s="381"/>
      <c r="AP227" s="381"/>
      <c r="AQ227" s="381"/>
      <c r="AR227" s="381"/>
      <c r="AS227" s="381"/>
      <c r="AT227" s="381"/>
      <c r="AU227" s="381"/>
      <c r="AV227" s="381"/>
      <c r="AW227" s="381"/>
      <c r="AX227" s="381"/>
      <c r="AY227" s="381"/>
      <c r="AZ227" s="381"/>
      <c r="BA227" s="381"/>
      <c r="BB227" s="381"/>
      <c r="BC227" s="381"/>
      <c r="BD227" s="381"/>
      <c r="BE227" s="381"/>
      <c r="BF227" s="381"/>
      <c r="BG227" s="381"/>
      <c r="BH227" s="381"/>
      <c r="BI227" s="381"/>
      <c r="BJ227" s="381"/>
      <c r="BK227" s="381"/>
      <c r="BL227" s="381"/>
      <c r="BM227" s="381"/>
      <c r="BN227" s="381"/>
      <c r="BO227" s="381"/>
      <c r="BP227" s="381"/>
      <c r="BQ227" s="381"/>
      <c r="BR227" s="381"/>
      <c r="BS227" s="381"/>
      <c r="BT227" s="381"/>
      <c r="BU227" s="381"/>
      <c r="BV227" s="381"/>
      <c r="BW227" s="381"/>
      <c r="BX227" s="381"/>
      <c r="BY227" s="381"/>
      <c r="BZ227" s="381"/>
      <c r="CA227" s="381"/>
      <c r="CB227" s="381"/>
      <c r="CC227" s="381"/>
      <c r="CD227" s="381"/>
      <c r="CE227" s="381"/>
      <c r="CF227" s="381"/>
      <c r="CG227" s="381"/>
      <c r="CH227" s="381"/>
      <c r="CI227" s="381"/>
      <c r="CJ227" s="381"/>
      <c r="CK227" s="381"/>
      <c r="CL227" s="381"/>
      <c r="CM227" s="381"/>
      <c r="CN227" s="381"/>
      <c r="CO227" s="381"/>
      <c r="CP227" s="381"/>
      <c r="CQ227" s="381"/>
      <c r="CR227" s="381"/>
      <c r="CS227" s="381"/>
      <c r="CT227" s="381"/>
      <c r="CU227" s="381"/>
      <c r="CV227" s="381"/>
      <c r="CW227" s="381"/>
      <c r="CX227" s="381"/>
      <c r="CY227" s="381"/>
      <c r="CZ227" s="381"/>
      <c r="DA227" s="381"/>
      <c r="DB227" s="381"/>
      <c r="DC227" s="381"/>
      <c r="DD227" s="381"/>
      <c r="DE227" s="381"/>
      <c r="DF227" s="381"/>
      <c r="DG227" s="381"/>
      <c r="DH227" s="381"/>
      <c r="DI227" s="381"/>
      <c r="DJ227" s="381"/>
      <c r="DK227" s="381"/>
      <c r="DL227" s="381"/>
      <c r="DM227" s="381"/>
      <c r="DN227" s="381"/>
      <c r="DO227" s="381"/>
      <c r="DP227" s="381"/>
      <c r="DQ227" s="381"/>
      <c r="DR227" s="381"/>
      <c r="DS227" s="381"/>
      <c r="DT227" s="381"/>
      <c r="DU227" s="381"/>
      <c r="DV227" s="381"/>
      <c r="DW227" s="381"/>
      <c r="DX227" s="381"/>
      <c r="DY227" s="381"/>
      <c r="DZ227" s="381"/>
      <c r="EA227" s="381"/>
      <c r="EB227" s="381"/>
      <c r="EC227" s="381"/>
      <c r="ED227" s="381"/>
      <c r="EE227" s="381"/>
      <c r="EF227" s="381"/>
      <c r="EG227" s="381"/>
      <c r="EH227" s="381"/>
      <c r="EI227" s="381"/>
      <c r="EJ227" s="381"/>
      <c r="EK227" s="381"/>
      <c r="EL227" s="381"/>
      <c r="EM227" s="381"/>
    </row>
    <row r="228" spans="1:143" s="382" customFormat="1" ht="45.75" customHeight="1" x14ac:dyDescent="0.25">
      <c r="A228" s="230">
        <v>44242</v>
      </c>
      <c r="B228" s="376">
        <v>58257</v>
      </c>
      <c r="C228" s="404" t="s">
        <v>883</v>
      </c>
      <c r="D228" s="402"/>
      <c r="E228" s="405">
        <v>49096.37</v>
      </c>
      <c r="F228" s="289">
        <f t="shared" si="3"/>
        <v>84135285.569999948</v>
      </c>
      <c r="G228" s="381"/>
      <c r="H228" s="381"/>
      <c r="I228" s="381"/>
      <c r="J228" s="381"/>
      <c r="K228" s="381"/>
      <c r="L228" s="381"/>
      <c r="M228" s="381"/>
      <c r="N228" s="381"/>
      <c r="O228" s="381"/>
      <c r="P228" s="381"/>
      <c r="Q228" s="381"/>
      <c r="R228" s="381"/>
      <c r="S228" s="381"/>
      <c r="T228" s="381"/>
      <c r="U228" s="381"/>
      <c r="V228" s="381"/>
      <c r="W228" s="381"/>
      <c r="X228" s="381"/>
      <c r="Y228" s="381"/>
      <c r="Z228" s="381"/>
      <c r="AA228" s="381"/>
      <c r="AB228" s="381"/>
      <c r="AC228" s="381"/>
      <c r="AD228" s="381"/>
      <c r="AE228" s="381"/>
      <c r="AF228" s="381"/>
      <c r="AG228" s="381"/>
      <c r="AH228" s="381"/>
      <c r="AI228" s="381"/>
      <c r="AJ228" s="381"/>
      <c r="AK228" s="381"/>
      <c r="AL228" s="381"/>
      <c r="AM228" s="381"/>
      <c r="AN228" s="381"/>
      <c r="AO228" s="381"/>
      <c r="AP228" s="381"/>
      <c r="AQ228" s="381"/>
      <c r="AR228" s="381"/>
      <c r="AS228" s="381"/>
      <c r="AT228" s="381"/>
      <c r="AU228" s="381"/>
      <c r="AV228" s="381"/>
      <c r="AW228" s="381"/>
      <c r="AX228" s="381"/>
      <c r="AY228" s="381"/>
      <c r="AZ228" s="381"/>
      <c r="BA228" s="381"/>
      <c r="BB228" s="381"/>
      <c r="BC228" s="381"/>
      <c r="BD228" s="381"/>
      <c r="BE228" s="381"/>
      <c r="BF228" s="381"/>
      <c r="BG228" s="381"/>
      <c r="BH228" s="381"/>
      <c r="BI228" s="381"/>
      <c r="BJ228" s="381"/>
      <c r="BK228" s="381"/>
      <c r="BL228" s="381"/>
      <c r="BM228" s="381"/>
      <c r="BN228" s="381"/>
      <c r="BO228" s="381"/>
      <c r="BP228" s="381"/>
      <c r="BQ228" s="381"/>
      <c r="BR228" s="381"/>
      <c r="BS228" s="381"/>
      <c r="BT228" s="381"/>
      <c r="BU228" s="381"/>
      <c r="BV228" s="381"/>
      <c r="BW228" s="381"/>
      <c r="BX228" s="381"/>
      <c r="BY228" s="381"/>
      <c r="BZ228" s="381"/>
      <c r="CA228" s="381"/>
      <c r="CB228" s="381"/>
      <c r="CC228" s="381"/>
      <c r="CD228" s="381"/>
      <c r="CE228" s="381"/>
      <c r="CF228" s="381"/>
      <c r="CG228" s="381"/>
      <c r="CH228" s="381"/>
      <c r="CI228" s="381"/>
      <c r="CJ228" s="381"/>
      <c r="CK228" s="381"/>
      <c r="CL228" s="381"/>
      <c r="CM228" s="381"/>
      <c r="CN228" s="381"/>
      <c r="CO228" s="381"/>
      <c r="CP228" s="381"/>
      <c r="CQ228" s="381"/>
      <c r="CR228" s="381"/>
      <c r="CS228" s="381"/>
      <c r="CT228" s="381"/>
      <c r="CU228" s="381"/>
      <c r="CV228" s="381"/>
      <c r="CW228" s="381"/>
      <c r="CX228" s="381"/>
      <c r="CY228" s="381"/>
      <c r="CZ228" s="381"/>
      <c r="DA228" s="381"/>
      <c r="DB228" s="381"/>
      <c r="DC228" s="381"/>
      <c r="DD228" s="381"/>
      <c r="DE228" s="381"/>
      <c r="DF228" s="381"/>
      <c r="DG228" s="381"/>
      <c r="DH228" s="381"/>
      <c r="DI228" s="381"/>
      <c r="DJ228" s="381"/>
      <c r="DK228" s="381"/>
      <c r="DL228" s="381"/>
      <c r="DM228" s="381"/>
      <c r="DN228" s="381"/>
      <c r="DO228" s="381"/>
      <c r="DP228" s="381"/>
      <c r="DQ228" s="381"/>
      <c r="DR228" s="381"/>
      <c r="DS228" s="381"/>
      <c r="DT228" s="381"/>
      <c r="DU228" s="381"/>
      <c r="DV228" s="381"/>
      <c r="DW228" s="381"/>
      <c r="DX228" s="381"/>
      <c r="DY228" s="381"/>
      <c r="DZ228" s="381"/>
      <c r="EA228" s="381"/>
      <c r="EB228" s="381"/>
      <c r="EC228" s="381"/>
      <c r="ED228" s="381"/>
      <c r="EE228" s="381"/>
      <c r="EF228" s="381"/>
      <c r="EG228" s="381"/>
      <c r="EH228" s="381"/>
      <c r="EI228" s="381"/>
      <c r="EJ228" s="381"/>
      <c r="EK228" s="381"/>
      <c r="EL228" s="381"/>
      <c r="EM228" s="381"/>
    </row>
    <row r="229" spans="1:143" s="382" customFormat="1" ht="38.25" customHeight="1" x14ac:dyDescent="0.25">
      <c r="A229" s="230">
        <v>44242</v>
      </c>
      <c r="B229" s="376">
        <v>58258</v>
      </c>
      <c r="C229" s="404" t="s">
        <v>884</v>
      </c>
      <c r="D229" s="402"/>
      <c r="E229" s="405">
        <v>24939.16</v>
      </c>
      <c r="F229" s="289">
        <f t="shared" si="3"/>
        <v>84110346.409999952</v>
      </c>
      <c r="G229" s="381"/>
      <c r="H229" s="381"/>
      <c r="I229" s="381"/>
      <c r="J229" s="381"/>
      <c r="K229" s="381"/>
      <c r="L229" s="381"/>
      <c r="M229" s="381"/>
      <c r="N229" s="381"/>
      <c r="O229" s="381"/>
      <c r="P229" s="381"/>
      <c r="Q229" s="381"/>
      <c r="R229" s="381"/>
      <c r="S229" s="381"/>
      <c r="T229" s="381"/>
      <c r="U229" s="381"/>
      <c r="V229" s="381"/>
      <c r="W229" s="381"/>
      <c r="X229" s="381"/>
      <c r="Y229" s="381"/>
      <c r="Z229" s="381"/>
      <c r="AA229" s="381"/>
      <c r="AB229" s="381"/>
      <c r="AC229" s="381"/>
      <c r="AD229" s="381"/>
      <c r="AE229" s="381"/>
      <c r="AF229" s="381"/>
      <c r="AG229" s="381"/>
      <c r="AH229" s="381"/>
      <c r="AI229" s="381"/>
      <c r="AJ229" s="381"/>
      <c r="AK229" s="381"/>
      <c r="AL229" s="381"/>
      <c r="AM229" s="381"/>
      <c r="AN229" s="381"/>
      <c r="AO229" s="381"/>
      <c r="AP229" s="381"/>
      <c r="AQ229" s="381"/>
      <c r="AR229" s="381"/>
      <c r="AS229" s="381"/>
      <c r="AT229" s="381"/>
      <c r="AU229" s="381"/>
      <c r="AV229" s="381"/>
      <c r="AW229" s="381"/>
      <c r="AX229" s="381"/>
      <c r="AY229" s="381"/>
      <c r="AZ229" s="381"/>
      <c r="BA229" s="381"/>
      <c r="BB229" s="381"/>
      <c r="BC229" s="381"/>
      <c r="BD229" s="381"/>
      <c r="BE229" s="381"/>
      <c r="BF229" s="381"/>
      <c r="BG229" s="381"/>
      <c r="BH229" s="381"/>
      <c r="BI229" s="381"/>
      <c r="BJ229" s="381"/>
      <c r="BK229" s="381"/>
      <c r="BL229" s="381"/>
      <c r="BM229" s="381"/>
      <c r="BN229" s="381"/>
      <c r="BO229" s="381"/>
      <c r="BP229" s="381"/>
      <c r="BQ229" s="381"/>
      <c r="BR229" s="381"/>
      <c r="BS229" s="381"/>
      <c r="BT229" s="381"/>
      <c r="BU229" s="381"/>
      <c r="BV229" s="381"/>
      <c r="BW229" s="381"/>
      <c r="BX229" s="381"/>
      <c r="BY229" s="381"/>
      <c r="BZ229" s="381"/>
      <c r="CA229" s="381"/>
      <c r="CB229" s="381"/>
      <c r="CC229" s="381"/>
      <c r="CD229" s="381"/>
      <c r="CE229" s="381"/>
      <c r="CF229" s="381"/>
      <c r="CG229" s="381"/>
      <c r="CH229" s="381"/>
      <c r="CI229" s="381"/>
      <c r="CJ229" s="381"/>
      <c r="CK229" s="381"/>
      <c r="CL229" s="381"/>
      <c r="CM229" s="381"/>
      <c r="CN229" s="381"/>
      <c r="CO229" s="381"/>
      <c r="CP229" s="381"/>
      <c r="CQ229" s="381"/>
      <c r="CR229" s="381"/>
      <c r="CS229" s="381"/>
      <c r="CT229" s="381"/>
      <c r="CU229" s="381"/>
      <c r="CV229" s="381"/>
      <c r="CW229" s="381"/>
      <c r="CX229" s="381"/>
      <c r="CY229" s="381"/>
      <c r="CZ229" s="381"/>
      <c r="DA229" s="381"/>
      <c r="DB229" s="381"/>
      <c r="DC229" s="381"/>
      <c r="DD229" s="381"/>
      <c r="DE229" s="381"/>
      <c r="DF229" s="381"/>
      <c r="DG229" s="381"/>
      <c r="DH229" s="381"/>
      <c r="DI229" s="381"/>
      <c r="DJ229" s="381"/>
      <c r="DK229" s="381"/>
      <c r="DL229" s="381"/>
      <c r="DM229" s="381"/>
      <c r="DN229" s="381"/>
      <c r="DO229" s="381"/>
      <c r="DP229" s="381"/>
      <c r="DQ229" s="381"/>
      <c r="DR229" s="381"/>
      <c r="DS229" s="381"/>
      <c r="DT229" s="381"/>
      <c r="DU229" s="381"/>
      <c r="DV229" s="381"/>
      <c r="DW229" s="381"/>
      <c r="DX229" s="381"/>
      <c r="DY229" s="381"/>
      <c r="DZ229" s="381"/>
      <c r="EA229" s="381"/>
      <c r="EB229" s="381"/>
      <c r="EC229" s="381"/>
      <c r="ED229" s="381"/>
      <c r="EE229" s="381"/>
      <c r="EF229" s="381"/>
      <c r="EG229" s="381"/>
      <c r="EH229" s="381"/>
      <c r="EI229" s="381"/>
      <c r="EJ229" s="381"/>
      <c r="EK229" s="381"/>
      <c r="EL229" s="381"/>
      <c r="EM229" s="381"/>
    </row>
    <row r="230" spans="1:143" s="382" customFormat="1" ht="35.25" customHeight="1" x14ac:dyDescent="0.25">
      <c r="A230" s="230">
        <v>44242</v>
      </c>
      <c r="B230" s="376">
        <v>58259</v>
      </c>
      <c r="C230" s="404" t="s">
        <v>885</v>
      </c>
      <c r="D230" s="402"/>
      <c r="E230" s="405">
        <v>224784.97</v>
      </c>
      <c r="F230" s="289">
        <f t="shared" si="3"/>
        <v>83885561.439999953</v>
      </c>
      <c r="G230" s="381"/>
      <c r="H230" s="381"/>
      <c r="I230" s="381"/>
      <c r="J230" s="381"/>
      <c r="K230" s="381"/>
      <c r="L230" s="381"/>
      <c r="M230" s="381"/>
      <c r="N230" s="381"/>
      <c r="O230" s="381"/>
      <c r="P230" s="381"/>
      <c r="Q230" s="381"/>
      <c r="R230" s="381"/>
      <c r="S230" s="381"/>
      <c r="T230" s="381"/>
      <c r="U230" s="381"/>
      <c r="V230" s="381"/>
      <c r="W230" s="381"/>
      <c r="X230" s="381"/>
      <c r="Y230" s="381"/>
      <c r="Z230" s="381"/>
      <c r="AA230" s="381"/>
      <c r="AB230" s="381"/>
      <c r="AC230" s="381"/>
      <c r="AD230" s="381"/>
      <c r="AE230" s="381"/>
      <c r="AF230" s="381"/>
      <c r="AG230" s="381"/>
      <c r="AH230" s="381"/>
      <c r="AI230" s="381"/>
      <c r="AJ230" s="381"/>
      <c r="AK230" s="381"/>
      <c r="AL230" s="381"/>
      <c r="AM230" s="381"/>
      <c r="AN230" s="381"/>
      <c r="AO230" s="381"/>
      <c r="AP230" s="381"/>
      <c r="AQ230" s="381"/>
      <c r="AR230" s="381"/>
      <c r="AS230" s="381"/>
      <c r="AT230" s="381"/>
      <c r="AU230" s="381"/>
      <c r="AV230" s="381"/>
      <c r="AW230" s="381"/>
      <c r="AX230" s="381"/>
      <c r="AY230" s="381"/>
      <c r="AZ230" s="381"/>
      <c r="BA230" s="381"/>
      <c r="BB230" s="381"/>
      <c r="BC230" s="381"/>
      <c r="BD230" s="381"/>
      <c r="BE230" s="381"/>
      <c r="BF230" s="381"/>
      <c r="BG230" s="381"/>
      <c r="BH230" s="381"/>
      <c r="BI230" s="381"/>
      <c r="BJ230" s="381"/>
      <c r="BK230" s="381"/>
      <c r="BL230" s="381"/>
      <c r="BM230" s="381"/>
      <c r="BN230" s="381"/>
      <c r="BO230" s="381"/>
      <c r="BP230" s="381"/>
      <c r="BQ230" s="381"/>
      <c r="BR230" s="381"/>
      <c r="BS230" s="381"/>
      <c r="BT230" s="381"/>
      <c r="BU230" s="381"/>
      <c r="BV230" s="381"/>
      <c r="BW230" s="381"/>
      <c r="BX230" s="381"/>
      <c r="BY230" s="381"/>
      <c r="BZ230" s="381"/>
      <c r="CA230" s="381"/>
      <c r="CB230" s="381"/>
      <c r="CC230" s="381"/>
      <c r="CD230" s="381"/>
      <c r="CE230" s="381"/>
      <c r="CF230" s="381"/>
      <c r="CG230" s="381"/>
      <c r="CH230" s="381"/>
      <c r="CI230" s="381"/>
      <c r="CJ230" s="381"/>
      <c r="CK230" s="381"/>
      <c r="CL230" s="381"/>
      <c r="CM230" s="381"/>
      <c r="CN230" s="381"/>
      <c r="CO230" s="381"/>
      <c r="CP230" s="381"/>
      <c r="CQ230" s="381"/>
      <c r="CR230" s="381"/>
      <c r="CS230" s="381"/>
      <c r="CT230" s="381"/>
      <c r="CU230" s="381"/>
      <c r="CV230" s="381"/>
      <c r="CW230" s="381"/>
      <c r="CX230" s="381"/>
      <c r="CY230" s="381"/>
      <c r="CZ230" s="381"/>
      <c r="DA230" s="381"/>
      <c r="DB230" s="381"/>
      <c r="DC230" s="381"/>
      <c r="DD230" s="381"/>
      <c r="DE230" s="381"/>
      <c r="DF230" s="381"/>
      <c r="DG230" s="381"/>
      <c r="DH230" s="381"/>
      <c r="DI230" s="381"/>
      <c r="DJ230" s="381"/>
      <c r="DK230" s="381"/>
      <c r="DL230" s="381"/>
      <c r="DM230" s="381"/>
      <c r="DN230" s="381"/>
      <c r="DO230" s="381"/>
      <c r="DP230" s="381"/>
      <c r="DQ230" s="381"/>
      <c r="DR230" s="381"/>
      <c r="DS230" s="381"/>
      <c r="DT230" s="381"/>
      <c r="DU230" s="381"/>
      <c r="DV230" s="381"/>
      <c r="DW230" s="381"/>
      <c r="DX230" s="381"/>
      <c r="DY230" s="381"/>
      <c r="DZ230" s="381"/>
      <c r="EA230" s="381"/>
      <c r="EB230" s="381"/>
      <c r="EC230" s="381"/>
      <c r="ED230" s="381"/>
      <c r="EE230" s="381"/>
      <c r="EF230" s="381"/>
      <c r="EG230" s="381"/>
      <c r="EH230" s="381"/>
      <c r="EI230" s="381"/>
      <c r="EJ230" s="381"/>
      <c r="EK230" s="381"/>
      <c r="EL230" s="381"/>
      <c r="EM230" s="381"/>
    </row>
    <row r="231" spans="1:143" s="382" customFormat="1" ht="35.25" customHeight="1" x14ac:dyDescent="0.25">
      <c r="A231" s="230">
        <v>44242</v>
      </c>
      <c r="B231" s="376">
        <v>58260</v>
      </c>
      <c r="C231" s="404" t="s">
        <v>886</v>
      </c>
      <c r="D231" s="402"/>
      <c r="E231" s="405">
        <v>80331.78</v>
      </c>
      <c r="F231" s="289">
        <f t="shared" si="3"/>
        <v>83805229.659999952</v>
      </c>
      <c r="G231" s="381"/>
      <c r="H231" s="381"/>
      <c r="I231" s="381"/>
      <c r="J231" s="381"/>
      <c r="K231" s="381"/>
      <c r="L231" s="381"/>
      <c r="M231" s="381"/>
      <c r="N231" s="381"/>
      <c r="O231" s="381"/>
      <c r="P231" s="381"/>
      <c r="Q231" s="381"/>
      <c r="R231" s="381"/>
      <c r="S231" s="381"/>
      <c r="T231" s="381"/>
      <c r="U231" s="381"/>
      <c r="V231" s="381"/>
      <c r="W231" s="381"/>
      <c r="X231" s="381"/>
      <c r="Y231" s="381"/>
      <c r="Z231" s="381"/>
      <c r="AA231" s="381"/>
      <c r="AB231" s="381"/>
      <c r="AC231" s="381"/>
      <c r="AD231" s="381"/>
      <c r="AE231" s="381"/>
      <c r="AF231" s="381"/>
      <c r="AG231" s="381"/>
      <c r="AH231" s="381"/>
      <c r="AI231" s="381"/>
      <c r="AJ231" s="381"/>
      <c r="AK231" s="381"/>
      <c r="AL231" s="381"/>
      <c r="AM231" s="381"/>
      <c r="AN231" s="381"/>
      <c r="AO231" s="381"/>
      <c r="AP231" s="381"/>
      <c r="AQ231" s="381"/>
      <c r="AR231" s="381"/>
      <c r="AS231" s="381"/>
      <c r="AT231" s="381"/>
      <c r="AU231" s="381"/>
      <c r="AV231" s="381"/>
      <c r="AW231" s="381"/>
      <c r="AX231" s="381"/>
      <c r="AY231" s="381"/>
      <c r="AZ231" s="381"/>
      <c r="BA231" s="381"/>
      <c r="BB231" s="381"/>
      <c r="BC231" s="381"/>
      <c r="BD231" s="381"/>
      <c r="BE231" s="381"/>
      <c r="BF231" s="381"/>
      <c r="BG231" s="381"/>
      <c r="BH231" s="381"/>
      <c r="BI231" s="381"/>
      <c r="BJ231" s="381"/>
      <c r="BK231" s="381"/>
      <c r="BL231" s="381"/>
      <c r="BM231" s="381"/>
      <c r="BN231" s="381"/>
      <c r="BO231" s="381"/>
      <c r="BP231" s="381"/>
      <c r="BQ231" s="381"/>
      <c r="BR231" s="381"/>
      <c r="BS231" s="381"/>
      <c r="BT231" s="381"/>
      <c r="BU231" s="381"/>
      <c r="BV231" s="381"/>
      <c r="BW231" s="381"/>
      <c r="BX231" s="381"/>
      <c r="BY231" s="381"/>
      <c r="BZ231" s="381"/>
      <c r="CA231" s="381"/>
      <c r="CB231" s="381"/>
      <c r="CC231" s="381"/>
      <c r="CD231" s="381"/>
      <c r="CE231" s="381"/>
      <c r="CF231" s="381"/>
      <c r="CG231" s="381"/>
      <c r="CH231" s="381"/>
      <c r="CI231" s="381"/>
      <c r="CJ231" s="381"/>
      <c r="CK231" s="381"/>
      <c r="CL231" s="381"/>
      <c r="CM231" s="381"/>
      <c r="CN231" s="381"/>
      <c r="CO231" s="381"/>
      <c r="CP231" s="381"/>
      <c r="CQ231" s="381"/>
      <c r="CR231" s="381"/>
      <c r="CS231" s="381"/>
      <c r="CT231" s="381"/>
      <c r="CU231" s="381"/>
      <c r="CV231" s="381"/>
      <c r="CW231" s="381"/>
      <c r="CX231" s="381"/>
      <c r="CY231" s="381"/>
      <c r="CZ231" s="381"/>
      <c r="DA231" s="381"/>
      <c r="DB231" s="381"/>
      <c r="DC231" s="381"/>
      <c r="DD231" s="381"/>
      <c r="DE231" s="381"/>
      <c r="DF231" s="381"/>
      <c r="DG231" s="381"/>
      <c r="DH231" s="381"/>
      <c r="DI231" s="381"/>
      <c r="DJ231" s="381"/>
      <c r="DK231" s="381"/>
      <c r="DL231" s="381"/>
      <c r="DM231" s="381"/>
      <c r="DN231" s="381"/>
      <c r="DO231" s="381"/>
      <c r="DP231" s="381"/>
      <c r="DQ231" s="381"/>
      <c r="DR231" s="381"/>
      <c r="DS231" s="381"/>
      <c r="DT231" s="381"/>
      <c r="DU231" s="381"/>
      <c r="DV231" s="381"/>
      <c r="DW231" s="381"/>
      <c r="DX231" s="381"/>
      <c r="DY231" s="381"/>
      <c r="DZ231" s="381"/>
      <c r="EA231" s="381"/>
      <c r="EB231" s="381"/>
      <c r="EC231" s="381"/>
      <c r="ED231" s="381"/>
      <c r="EE231" s="381"/>
      <c r="EF231" s="381"/>
      <c r="EG231" s="381"/>
      <c r="EH231" s="381"/>
      <c r="EI231" s="381"/>
      <c r="EJ231" s="381"/>
      <c r="EK231" s="381"/>
      <c r="EL231" s="381"/>
      <c r="EM231" s="381"/>
    </row>
    <row r="232" spans="1:143" s="382" customFormat="1" ht="35.25" customHeight="1" x14ac:dyDescent="0.25">
      <c r="A232" s="230">
        <v>44242</v>
      </c>
      <c r="B232" s="376">
        <v>58261</v>
      </c>
      <c r="C232" s="404" t="s">
        <v>887</v>
      </c>
      <c r="D232" s="402"/>
      <c r="E232" s="405">
        <v>76452.259999999995</v>
      </c>
      <c r="F232" s="289">
        <f t="shared" si="3"/>
        <v>83728777.399999946</v>
      </c>
      <c r="G232" s="381"/>
      <c r="H232" s="381"/>
      <c r="I232" s="381"/>
      <c r="J232" s="381"/>
      <c r="K232" s="381"/>
      <c r="L232" s="381"/>
      <c r="M232" s="381"/>
      <c r="N232" s="381"/>
      <c r="O232" s="381"/>
      <c r="P232" s="381"/>
      <c r="Q232" s="381"/>
      <c r="R232" s="381"/>
      <c r="S232" s="381"/>
      <c r="T232" s="381"/>
      <c r="U232" s="381"/>
      <c r="V232" s="381"/>
      <c r="W232" s="381"/>
      <c r="X232" s="381"/>
      <c r="Y232" s="381"/>
      <c r="Z232" s="381"/>
      <c r="AA232" s="381"/>
      <c r="AB232" s="381"/>
      <c r="AC232" s="381"/>
      <c r="AD232" s="381"/>
      <c r="AE232" s="381"/>
      <c r="AF232" s="381"/>
      <c r="AG232" s="381"/>
      <c r="AH232" s="381"/>
      <c r="AI232" s="381"/>
      <c r="AJ232" s="381"/>
      <c r="AK232" s="381"/>
      <c r="AL232" s="381"/>
      <c r="AM232" s="381"/>
      <c r="AN232" s="381"/>
      <c r="AO232" s="381"/>
      <c r="AP232" s="381"/>
      <c r="AQ232" s="381"/>
      <c r="AR232" s="381"/>
      <c r="AS232" s="381"/>
      <c r="AT232" s="381"/>
      <c r="AU232" s="381"/>
      <c r="AV232" s="381"/>
      <c r="AW232" s="381"/>
      <c r="AX232" s="381"/>
      <c r="AY232" s="381"/>
      <c r="AZ232" s="381"/>
      <c r="BA232" s="381"/>
      <c r="BB232" s="381"/>
      <c r="BC232" s="381"/>
      <c r="BD232" s="381"/>
      <c r="BE232" s="381"/>
      <c r="BF232" s="381"/>
      <c r="BG232" s="381"/>
      <c r="BH232" s="381"/>
      <c r="BI232" s="381"/>
      <c r="BJ232" s="381"/>
      <c r="BK232" s="381"/>
      <c r="BL232" s="381"/>
      <c r="BM232" s="381"/>
      <c r="BN232" s="381"/>
      <c r="BO232" s="381"/>
      <c r="BP232" s="381"/>
      <c r="BQ232" s="381"/>
      <c r="BR232" s="381"/>
      <c r="BS232" s="381"/>
      <c r="BT232" s="381"/>
      <c r="BU232" s="381"/>
      <c r="BV232" s="381"/>
      <c r="BW232" s="381"/>
      <c r="BX232" s="381"/>
      <c r="BY232" s="381"/>
      <c r="BZ232" s="381"/>
      <c r="CA232" s="381"/>
      <c r="CB232" s="381"/>
      <c r="CC232" s="381"/>
      <c r="CD232" s="381"/>
      <c r="CE232" s="381"/>
      <c r="CF232" s="381"/>
      <c r="CG232" s="381"/>
      <c r="CH232" s="381"/>
      <c r="CI232" s="381"/>
      <c r="CJ232" s="381"/>
      <c r="CK232" s="381"/>
      <c r="CL232" s="381"/>
      <c r="CM232" s="381"/>
      <c r="CN232" s="381"/>
      <c r="CO232" s="381"/>
      <c r="CP232" s="381"/>
      <c r="CQ232" s="381"/>
      <c r="CR232" s="381"/>
      <c r="CS232" s="381"/>
      <c r="CT232" s="381"/>
      <c r="CU232" s="381"/>
      <c r="CV232" s="381"/>
      <c r="CW232" s="381"/>
      <c r="CX232" s="381"/>
      <c r="CY232" s="381"/>
      <c r="CZ232" s="381"/>
      <c r="DA232" s="381"/>
      <c r="DB232" s="381"/>
      <c r="DC232" s="381"/>
      <c r="DD232" s="381"/>
      <c r="DE232" s="381"/>
      <c r="DF232" s="381"/>
      <c r="DG232" s="381"/>
      <c r="DH232" s="381"/>
      <c r="DI232" s="381"/>
      <c r="DJ232" s="381"/>
      <c r="DK232" s="381"/>
      <c r="DL232" s="381"/>
      <c r="DM232" s="381"/>
      <c r="DN232" s="381"/>
      <c r="DO232" s="381"/>
      <c r="DP232" s="381"/>
      <c r="DQ232" s="381"/>
      <c r="DR232" s="381"/>
      <c r="DS232" s="381"/>
      <c r="DT232" s="381"/>
      <c r="DU232" s="381"/>
      <c r="DV232" s="381"/>
      <c r="DW232" s="381"/>
      <c r="DX232" s="381"/>
      <c r="DY232" s="381"/>
      <c r="DZ232" s="381"/>
      <c r="EA232" s="381"/>
      <c r="EB232" s="381"/>
      <c r="EC232" s="381"/>
      <c r="ED232" s="381"/>
      <c r="EE232" s="381"/>
      <c r="EF232" s="381"/>
      <c r="EG232" s="381"/>
      <c r="EH232" s="381"/>
      <c r="EI232" s="381"/>
      <c r="EJ232" s="381"/>
      <c r="EK232" s="381"/>
      <c r="EL232" s="381"/>
      <c r="EM232" s="381"/>
    </row>
    <row r="233" spans="1:143" s="382" customFormat="1" ht="35.25" customHeight="1" x14ac:dyDescent="0.25">
      <c r="A233" s="230">
        <v>44242</v>
      </c>
      <c r="B233" s="376">
        <v>58262</v>
      </c>
      <c r="C233" s="404" t="s">
        <v>888</v>
      </c>
      <c r="D233" s="402"/>
      <c r="E233" s="405">
        <v>41371.339999999997</v>
      </c>
      <c r="F233" s="289">
        <f t="shared" si="3"/>
        <v>83687406.059999943</v>
      </c>
      <c r="G233" s="381"/>
      <c r="H233" s="381"/>
      <c r="I233" s="381"/>
      <c r="J233" s="381"/>
      <c r="K233" s="381"/>
      <c r="L233" s="381"/>
      <c r="M233" s="381"/>
      <c r="N233" s="381"/>
      <c r="O233" s="381"/>
      <c r="P233" s="381"/>
      <c r="Q233" s="381"/>
      <c r="R233" s="381"/>
      <c r="S233" s="381"/>
      <c r="T233" s="381"/>
      <c r="U233" s="381"/>
      <c r="V233" s="381"/>
      <c r="W233" s="381"/>
      <c r="X233" s="381"/>
      <c r="Y233" s="381"/>
      <c r="Z233" s="381"/>
      <c r="AA233" s="381"/>
      <c r="AB233" s="381"/>
      <c r="AC233" s="381"/>
      <c r="AD233" s="381"/>
      <c r="AE233" s="381"/>
      <c r="AF233" s="381"/>
      <c r="AG233" s="381"/>
      <c r="AH233" s="381"/>
      <c r="AI233" s="381"/>
      <c r="AJ233" s="381"/>
      <c r="AK233" s="381"/>
      <c r="AL233" s="381"/>
      <c r="AM233" s="381"/>
      <c r="AN233" s="381"/>
      <c r="AO233" s="381"/>
      <c r="AP233" s="381"/>
      <c r="AQ233" s="381"/>
      <c r="AR233" s="381"/>
      <c r="AS233" s="381"/>
      <c r="AT233" s="381"/>
      <c r="AU233" s="381"/>
      <c r="AV233" s="381"/>
      <c r="AW233" s="381"/>
      <c r="AX233" s="381"/>
      <c r="AY233" s="381"/>
      <c r="AZ233" s="381"/>
      <c r="BA233" s="381"/>
      <c r="BB233" s="381"/>
      <c r="BC233" s="381"/>
      <c r="BD233" s="381"/>
      <c r="BE233" s="381"/>
      <c r="BF233" s="381"/>
      <c r="BG233" s="381"/>
      <c r="BH233" s="381"/>
      <c r="BI233" s="381"/>
      <c r="BJ233" s="381"/>
      <c r="BK233" s="381"/>
      <c r="BL233" s="381"/>
      <c r="BM233" s="381"/>
      <c r="BN233" s="381"/>
      <c r="BO233" s="381"/>
      <c r="BP233" s="381"/>
      <c r="BQ233" s="381"/>
      <c r="BR233" s="381"/>
      <c r="BS233" s="381"/>
      <c r="BT233" s="381"/>
      <c r="BU233" s="381"/>
      <c r="BV233" s="381"/>
      <c r="BW233" s="381"/>
      <c r="BX233" s="381"/>
      <c r="BY233" s="381"/>
      <c r="BZ233" s="381"/>
      <c r="CA233" s="381"/>
      <c r="CB233" s="381"/>
      <c r="CC233" s="381"/>
      <c r="CD233" s="381"/>
      <c r="CE233" s="381"/>
      <c r="CF233" s="381"/>
      <c r="CG233" s="381"/>
      <c r="CH233" s="381"/>
      <c r="CI233" s="381"/>
      <c r="CJ233" s="381"/>
      <c r="CK233" s="381"/>
      <c r="CL233" s="381"/>
      <c r="CM233" s="381"/>
      <c r="CN233" s="381"/>
      <c r="CO233" s="381"/>
      <c r="CP233" s="381"/>
      <c r="CQ233" s="381"/>
      <c r="CR233" s="381"/>
      <c r="CS233" s="381"/>
      <c r="CT233" s="381"/>
      <c r="CU233" s="381"/>
      <c r="CV233" s="381"/>
      <c r="CW233" s="381"/>
      <c r="CX233" s="381"/>
      <c r="CY233" s="381"/>
      <c r="CZ233" s="381"/>
      <c r="DA233" s="381"/>
      <c r="DB233" s="381"/>
      <c r="DC233" s="381"/>
      <c r="DD233" s="381"/>
      <c r="DE233" s="381"/>
      <c r="DF233" s="381"/>
      <c r="DG233" s="381"/>
      <c r="DH233" s="381"/>
      <c r="DI233" s="381"/>
      <c r="DJ233" s="381"/>
      <c r="DK233" s="381"/>
      <c r="DL233" s="381"/>
      <c r="DM233" s="381"/>
      <c r="DN233" s="381"/>
      <c r="DO233" s="381"/>
      <c r="DP233" s="381"/>
      <c r="DQ233" s="381"/>
      <c r="DR233" s="381"/>
      <c r="DS233" s="381"/>
      <c r="DT233" s="381"/>
      <c r="DU233" s="381"/>
      <c r="DV233" s="381"/>
      <c r="DW233" s="381"/>
      <c r="DX233" s="381"/>
      <c r="DY233" s="381"/>
      <c r="DZ233" s="381"/>
      <c r="EA233" s="381"/>
      <c r="EB233" s="381"/>
      <c r="EC233" s="381"/>
      <c r="ED233" s="381"/>
      <c r="EE233" s="381"/>
      <c r="EF233" s="381"/>
      <c r="EG233" s="381"/>
      <c r="EH233" s="381"/>
      <c r="EI233" s="381"/>
      <c r="EJ233" s="381"/>
      <c r="EK233" s="381"/>
      <c r="EL233" s="381"/>
      <c r="EM233" s="381"/>
    </row>
    <row r="234" spans="1:143" s="382" customFormat="1" ht="51" customHeight="1" x14ac:dyDescent="0.25">
      <c r="A234" s="230">
        <v>44242</v>
      </c>
      <c r="B234" s="376">
        <v>58263</v>
      </c>
      <c r="C234" s="404" t="s">
        <v>905</v>
      </c>
      <c r="D234" s="402"/>
      <c r="E234" s="405">
        <v>219830</v>
      </c>
      <c r="F234" s="289">
        <f t="shared" si="3"/>
        <v>83467576.059999943</v>
      </c>
      <c r="G234" s="381"/>
      <c r="H234" s="381"/>
      <c r="I234" s="381"/>
      <c r="J234" s="381"/>
      <c r="K234" s="381"/>
      <c r="L234" s="381"/>
      <c r="M234" s="381"/>
      <c r="N234" s="381"/>
      <c r="O234" s="381"/>
      <c r="P234" s="381"/>
      <c r="Q234" s="381"/>
      <c r="R234" s="381"/>
      <c r="S234" s="381"/>
      <c r="T234" s="381"/>
      <c r="U234" s="381"/>
      <c r="V234" s="381"/>
      <c r="W234" s="381"/>
      <c r="X234" s="381"/>
      <c r="Y234" s="381"/>
      <c r="Z234" s="381"/>
      <c r="AA234" s="381"/>
      <c r="AB234" s="381"/>
      <c r="AC234" s="381"/>
      <c r="AD234" s="381"/>
      <c r="AE234" s="381"/>
      <c r="AF234" s="381"/>
      <c r="AG234" s="381"/>
      <c r="AH234" s="381"/>
      <c r="AI234" s="381"/>
      <c r="AJ234" s="381"/>
      <c r="AK234" s="381"/>
      <c r="AL234" s="381"/>
      <c r="AM234" s="381"/>
      <c r="AN234" s="381"/>
      <c r="AO234" s="381"/>
      <c r="AP234" s="381"/>
      <c r="AQ234" s="381"/>
      <c r="AR234" s="381"/>
      <c r="AS234" s="381"/>
      <c r="AT234" s="381"/>
      <c r="AU234" s="381"/>
      <c r="AV234" s="381"/>
      <c r="AW234" s="381"/>
      <c r="AX234" s="381"/>
      <c r="AY234" s="381"/>
      <c r="AZ234" s="381"/>
      <c r="BA234" s="381"/>
      <c r="BB234" s="381"/>
      <c r="BC234" s="381"/>
      <c r="BD234" s="381"/>
      <c r="BE234" s="381"/>
      <c r="BF234" s="381"/>
      <c r="BG234" s="381"/>
      <c r="BH234" s="381"/>
      <c r="BI234" s="381"/>
      <c r="BJ234" s="381"/>
      <c r="BK234" s="381"/>
      <c r="BL234" s="381"/>
      <c r="BM234" s="381"/>
      <c r="BN234" s="381"/>
      <c r="BO234" s="381"/>
      <c r="BP234" s="381"/>
      <c r="BQ234" s="381"/>
      <c r="BR234" s="381"/>
      <c r="BS234" s="381"/>
      <c r="BT234" s="381"/>
      <c r="BU234" s="381"/>
      <c r="BV234" s="381"/>
      <c r="BW234" s="381"/>
      <c r="BX234" s="381"/>
      <c r="BY234" s="381"/>
      <c r="BZ234" s="381"/>
      <c r="CA234" s="381"/>
      <c r="CB234" s="381"/>
      <c r="CC234" s="381"/>
      <c r="CD234" s="381"/>
      <c r="CE234" s="381"/>
      <c r="CF234" s="381"/>
      <c r="CG234" s="381"/>
      <c r="CH234" s="381"/>
      <c r="CI234" s="381"/>
      <c r="CJ234" s="381"/>
      <c r="CK234" s="381"/>
      <c r="CL234" s="381"/>
      <c r="CM234" s="381"/>
      <c r="CN234" s="381"/>
      <c r="CO234" s="381"/>
      <c r="CP234" s="381"/>
      <c r="CQ234" s="381"/>
      <c r="CR234" s="381"/>
      <c r="CS234" s="381"/>
      <c r="CT234" s="381"/>
      <c r="CU234" s="381"/>
      <c r="CV234" s="381"/>
      <c r="CW234" s="381"/>
      <c r="CX234" s="381"/>
      <c r="CY234" s="381"/>
      <c r="CZ234" s="381"/>
      <c r="DA234" s="381"/>
      <c r="DB234" s="381"/>
      <c r="DC234" s="381"/>
      <c r="DD234" s="381"/>
      <c r="DE234" s="381"/>
      <c r="DF234" s="381"/>
      <c r="DG234" s="381"/>
      <c r="DH234" s="381"/>
      <c r="DI234" s="381"/>
      <c r="DJ234" s="381"/>
      <c r="DK234" s="381"/>
      <c r="DL234" s="381"/>
      <c r="DM234" s="381"/>
      <c r="DN234" s="381"/>
      <c r="DO234" s="381"/>
      <c r="DP234" s="381"/>
      <c r="DQ234" s="381"/>
      <c r="DR234" s="381"/>
      <c r="DS234" s="381"/>
      <c r="DT234" s="381"/>
      <c r="DU234" s="381"/>
      <c r="DV234" s="381"/>
      <c r="DW234" s="381"/>
      <c r="DX234" s="381"/>
      <c r="DY234" s="381"/>
      <c r="DZ234" s="381"/>
      <c r="EA234" s="381"/>
      <c r="EB234" s="381"/>
      <c r="EC234" s="381"/>
      <c r="ED234" s="381"/>
      <c r="EE234" s="381"/>
      <c r="EF234" s="381"/>
      <c r="EG234" s="381"/>
      <c r="EH234" s="381"/>
      <c r="EI234" s="381"/>
      <c r="EJ234" s="381"/>
      <c r="EK234" s="381"/>
      <c r="EL234" s="381"/>
      <c r="EM234" s="381"/>
    </row>
    <row r="235" spans="1:143" s="382" customFormat="1" ht="42.75" customHeight="1" x14ac:dyDescent="0.25">
      <c r="A235" s="230">
        <v>44242</v>
      </c>
      <c r="B235" s="376">
        <v>58264</v>
      </c>
      <c r="C235" s="404" t="s">
        <v>926</v>
      </c>
      <c r="D235" s="402"/>
      <c r="E235" s="405">
        <v>184457.78</v>
      </c>
      <c r="F235" s="289">
        <f t="shared" si="3"/>
        <v>83283118.279999942</v>
      </c>
      <c r="G235" s="381"/>
      <c r="H235" s="381"/>
      <c r="I235" s="381"/>
      <c r="J235" s="381"/>
      <c r="K235" s="381"/>
      <c r="L235" s="381"/>
      <c r="M235" s="381"/>
      <c r="N235" s="381"/>
      <c r="O235" s="381"/>
      <c r="P235" s="381"/>
      <c r="Q235" s="381"/>
      <c r="R235" s="381"/>
      <c r="S235" s="381"/>
      <c r="T235" s="381"/>
      <c r="U235" s="381"/>
      <c r="V235" s="381"/>
      <c r="W235" s="381"/>
      <c r="X235" s="381"/>
      <c r="Y235" s="381"/>
      <c r="Z235" s="381"/>
      <c r="AA235" s="381"/>
      <c r="AB235" s="381"/>
      <c r="AC235" s="381"/>
      <c r="AD235" s="381"/>
      <c r="AE235" s="381"/>
      <c r="AF235" s="381"/>
      <c r="AG235" s="381"/>
      <c r="AH235" s="381"/>
      <c r="AI235" s="381"/>
      <c r="AJ235" s="381"/>
      <c r="AK235" s="381"/>
      <c r="AL235" s="381"/>
      <c r="AM235" s="381"/>
      <c r="AN235" s="381"/>
      <c r="AO235" s="381"/>
      <c r="AP235" s="381"/>
      <c r="AQ235" s="381"/>
      <c r="AR235" s="381"/>
      <c r="AS235" s="381"/>
      <c r="AT235" s="381"/>
      <c r="AU235" s="381"/>
      <c r="AV235" s="381"/>
      <c r="AW235" s="381"/>
      <c r="AX235" s="381"/>
      <c r="AY235" s="381"/>
      <c r="AZ235" s="381"/>
      <c r="BA235" s="381"/>
      <c r="BB235" s="381"/>
      <c r="BC235" s="381"/>
      <c r="BD235" s="381"/>
      <c r="BE235" s="381"/>
      <c r="BF235" s="381"/>
      <c r="BG235" s="381"/>
      <c r="BH235" s="381"/>
      <c r="BI235" s="381"/>
      <c r="BJ235" s="381"/>
      <c r="BK235" s="381"/>
      <c r="BL235" s="381"/>
      <c r="BM235" s="381"/>
      <c r="BN235" s="381"/>
      <c r="BO235" s="381"/>
      <c r="BP235" s="381"/>
      <c r="BQ235" s="381"/>
      <c r="BR235" s="381"/>
      <c r="BS235" s="381"/>
      <c r="BT235" s="381"/>
      <c r="BU235" s="381"/>
      <c r="BV235" s="381"/>
      <c r="BW235" s="381"/>
      <c r="BX235" s="381"/>
      <c r="BY235" s="381"/>
      <c r="BZ235" s="381"/>
      <c r="CA235" s="381"/>
      <c r="CB235" s="381"/>
      <c r="CC235" s="381"/>
      <c r="CD235" s="381"/>
      <c r="CE235" s="381"/>
      <c r="CF235" s="381"/>
      <c r="CG235" s="381"/>
      <c r="CH235" s="381"/>
      <c r="CI235" s="381"/>
      <c r="CJ235" s="381"/>
      <c r="CK235" s="381"/>
      <c r="CL235" s="381"/>
      <c r="CM235" s="381"/>
      <c r="CN235" s="381"/>
      <c r="CO235" s="381"/>
      <c r="CP235" s="381"/>
      <c r="CQ235" s="381"/>
      <c r="CR235" s="381"/>
      <c r="CS235" s="381"/>
      <c r="CT235" s="381"/>
      <c r="CU235" s="381"/>
      <c r="CV235" s="381"/>
      <c r="CW235" s="381"/>
      <c r="CX235" s="381"/>
      <c r="CY235" s="381"/>
      <c r="CZ235" s="381"/>
      <c r="DA235" s="381"/>
      <c r="DB235" s="381"/>
      <c r="DC235" s="381"/>
      <c r="DD235" s="381"/>
      <c r="DE235" s="381"/>
      <c r="DF235" s="381"/>
      <c r="DG235" s="381"/>
      <c r="DH235" s="381"/>
      <c r="DI235" s="381"/>
      <c r="DJ235" s="381"/>
      <c r="DK235" s="381"/>
      <c r="DL235" s="381"/>
      <c r="DM235" s="381"/>
      <c r="DN235" s="381"/>
      <c r="DO235" s="381"/>
      <c r="DP235" s="381"/>
      <c r="DQ235" s="381"/>
      <c r="DR235" s="381"/>
      <c r="DS235" s="381"/>
      <c r="DT235" s="381"/>
      <c r="DU235" s="381"/>
      <c r="DV235" s="381"/>
      <c r="DW235" s="381"/>
      <c r="DX235" s="381"/>
      <c r="DY235" s="381"/>
      <c r="DZ235" s="381"/>
      <c r="EA235" s="381"/>
      <c r="EB235" s="381"/>
      <c r="EC235" s="381"/>
      <c r="ED235" s="381"/>
      <c r="EE235" s="381"/>
      <c r="EF235" s="381"/>
      <c r="EG235" s="381"/>
      <c r="EH235" s="381"/>
      <c r="EI235" s="381"/>
      <c r="EJ235" s="381"/>
      <c r="EK235" s="381"/>
      <c r="EL235" s="381"/>
      <c r="EM235" s="381"/>
    </row>
    <row r="236" spans="1:143" s="382" customFormat="1" ht="47.25" customHeight="1" x14ac:dyDescent="0.25">
      <c r="A236" s="230">
        <v>44242</v>
      </c>
      <c r="B236" s="376">
        <v>58265</v>
      </c>
      <c r="C236" s="404" t="s">
        <v>925</v>
      </c>
      <c r="D236" s="402"/>
      <c r="E236" s="405">
        <v>10800</v>
      </c>
      <c r="F236" s="289">
        <f t="shared" si="3"/>
        <v>83272318.279999942</v>
      </c>
      <c r="G236" s="381"/>
      <c r="H236" s="381"/>
      <c r="I236" s="381"/>
      <c r="J236" s="381"/>
      <c r="K236" s="381"/>
      <c r="L236" s="381"/>
      <c r="M236" s="381"/>
      <c r="N236" s="381"/>
      <c r="O236" s="381"/>
      <c r="P236" s="381"/>
      <c r="Q236" s="381"/>
      <c r="R236" s="381"/>
      <c r="S236" s="381"/>
      <c r="T236" s="381"/>
      <c r="U236" s="381"/>
      <c r="V236" s="381"/>
      <c r="W236" s="381"/>
      <c r="X236" s="381"/>
      <c r="Y236" s="381"/>
      <c r="Z236" s="381"/>
      <c r="AA236" s="381"/>
      <c r="AB236" s="381"/>
      <c r="AC236" s="381"/>
      <c r="AD236" s="381"/>
      <c r="AE236" s="381"/>
      <c r="AF236" s="381"/>
      <c r="AG236" s="381"/>
      <c r="AH236" s="381"/>
      <c r="AI236" s="381"/>
      <c r="AJ236" s="381"/>
      <c r="AK236" s="381"/>
      <c r="AL236" s="381"/>
      <c r="AM236" s="381"/>
      <c r="AN236" s="381"/>
      <c r="AO236" s="381"/>
      <c r="AP236" s="381"/>
      <c r="AQ236" s="381"/>
      <c r="AR236" s="381"/>
      <c r="AS236" s="381"/>
      <c r="AT236" s="381"/>
      <c r="AU236" s="381"/>
      <c r="AV236" s="381"/>
      <c r="AW236" s="381"/>
      <c r="AX236" s="381"/>
      <c r="AY236" s="381"/>
      <c r="AZ236" s="381"/>
      <c r="BA236" s="381"/>
      <c r="BB236" s="381"/>
      <c r="BC236" s="381"/>
      <c r="BD236" s="381"/>
      <c r="BE236" s="381"/>
      <c r="BF236" s="381"/>
      <c r="BG236" s="381"/>
      <c r="BH236" s="381"/>
      <c r="BI236" s="381"/>
      <c r="BJ236" s="381"/>
      <c r="BK236" s="381"/>
      <c r="BL236" s="381"/>
      <c r="BM236" s="381"/>
      <c r="BN236" s="381"/>
      <c r="BO236" s="381"/>
      <c r="BP236" s="381"/>
      <c r="BQ236" s="381"/>
      <c r="BR236" s="381"/>
      <c r="BS236" s="381"/>
      <c r="BT236" s="381"/>
      <c r="BU236" s="381"/>
      <c r="BV236" s="381"/>
      <c r="BW236" s="381"/>
      <c r="BX236" s="381"/>
      <c r="BY236" s="381"/>
      <c r="BZ236" s="381"/>
      <c r="CA236" s="381"/>
      <c r="CB236" s="381"/>
      <c r="CC236" s="381"/>
      <c r="CD236" s="381"/>
      <c r="CE236" s="381"/>
      <c r="CF236" s="381"/>
      <c r="CG236" s="381"/>
      <c r="CH236" s="381"/>
      <c r="CI236" s="381"/>
      <c r="CJ236" s="381"/>
      <c r="CK236" s="381"/>
      <c r="CL236" s="381"/>
      <c r="CM236" s="381"/>
      <c r="CN236" s="381"/>
      <c r="CO236" s="381"/>
      <c r="CP236" s="381"/>
      <c r="CQ236" s="381"/>
      <c r="CR236" s="381"/>
      <c r="CS236" s="381"/>
      <c r="CT236" s="381"/>
      <c r="CU236" s="381"/>
      <c r="CV236" s="381"/>
      <c r="CW236" s="381"/>
      <c r="CX236" s="381"/>
      <c r="CY236" s="381"/>
      <c r="CZ236" s="381"/>
      <c r="DA236" s="381"/>
      <c r="DB236" s="381"/>
      <c r="DC236" s="381"/>
      <c r="DD236" s="381"/>
      <c r="DE236" s="381"/>
      <c r="DF236" s="381"/>
      <c r="DG236" s="381"/>
      <c r="DH236" s="381"/>
      <c r="DI236" s="381"/>
      <c r="DJ236" s="381"/>
      <c r="DK236" s="381"/>
      <c r="DL236" s="381"/>
      <c r="DM236" s="381"/>
      <c r="DN236" s="381"/>
      <c r="DO236" s="381"/>
      <c r="DP236" s="381"/>
      <c r="DQ236" s="381"/>
      <c r="DR236" s="381"/>
      <c r="DS236" s="381"/>
      <c r="DT236" s="381"/>
      <c r="DU236" s="381"/>
      <c r="DV236" s="381"/>
      <c r="DW236" s="381"/>
      <c r="DX236" s="381"/>
      <c r="DY236" s="381"/>
      <c r="DZ236" s="381"/>
      <c r="EA236" s="381"/>
      <c r="EB236" s="381"/>
      <c r="EC236" s="381"/>
      <c r="ED236" s="381"/>
      <c r="EE236" s="381"/>
      <c r="EF236" s="381"/>
      <c r="EG236" s="381"/>
      <c r="EH236" s="381"/>
      <c r="EI236" s="381"/>
      <c r="EJ236" s="381"/>
      <c r="EK236" s="381"/>
      <c r="EL236" s="381"/>
      <c r="EM236" s="381"/>
    </row>
    <row r="237" spans="1:143" s="382" customFormat="1" ht="44.25" customHeight="1" x14ac:dyDescent="0.25">
      <c r="A237" s="230">
        <v>44242</v>
      </c>
      <c r="B237" s="376">
        <v>58266</v>
      </c>
      <c r="C237" s="404" t="s">
        <v>889</v>
      </c>
      <c r="D237" s="402"/>
      <c r="E237" s="405">
        <v>5400</v>
      </c>
      <c r="F237" s="289">
        <f t="shared" si="3"/>
        <v>83266918.279999942</v>
      </c>
      <c r="G237" s="381"/>
      <c r="H237" s="381"/>
      <c r="I237" s="381"/>
      <c r="J237" s="381"/>
      <c r="K237" s="381"/>
      <c r="L237" s="381"/>
      <c r="M237" s="381"/>
      <c r="N237" s="381"/>
      <c r="O237" s="381"/>
      <c r="P237" s="381"/>
      <c r="Q237" s="381"/>
      <c r="R237" s="381"/>
      <c r="S237" s="381"/>
      <c r="T237" s="381"/>
      <c r="U237" s="381"/>
      <c r="V237" s="381"/>
      <c r="W237" s="381"/>
      <c r="X237" s="381"/>
      <c r="Y237" s="381"/>
      <c r="Z237" s="381"/>
      <c r="AA237" s="381"/>
      <c r="AB237" s="381"/>
      <c r="AC237" s="381"/>
      <c r="AD237" s="381"/>
      <c r="AE237" s="381"/>
      <c r="AF237" s="381"/>
      <c r="AG237" s="381"/>
      <c r="AH237" s="381"/>
      <c r="AI237" s="381"/>
      <c r="AJ237" s="381"/>
      <c r="AK237" s="381"/>
      <c r="AL237" s="381"/>
      <c r="AM237" s="381"/>
      <c r="AN237" s="381"/>
      <c r="AO237" s="381"/>
      <c r="AP237" s="381"/>
      <c r="AQ237" s="381"/>
      <c r="AR237" s="381"/>
      <c r="AS237" s="381"/>
      <c r="AT237" s="381"/>
      <c r="AU237" s="381"/>
      <c r="AV237" s="381"/>
      <c r="AW237" s="381"/>
      <c r="AX237" s="381"/>
      <c r="AY237" s="381"/>
      <c r="AZ237" s="381"/>
      <c r="BA237" s="381"/>
      <c r="BB237" s="381"/>
      <c r="BC237" s="381"/>
      <c r="BD237" s="381"/>
      <c r="BE237" s="381"/>
      <c r="BF237" s="381"/>
      <c r="BG237" s="381"/>
      <c r="BH237" s="381"/>
      <c r="BI237" s="381"/>
      <c r="BJ237" s="381"/>
      <c r="BK237" s="381"/>
      <c r="BL237" s="381"/>
      <c r="BM237" s="381"/>
      <c r="BN237" s="381"/>
      <c r="BO237" s="381"/>
      <c r="BP237" s="381"/>
      <c r="BQ237" s="381"/>
      <c r="BR237" s="381"/>
      <c r="BS237" s="381"/>
      <c r="BT237" s="381"/>
      <c r="BU237" s="381"/>
      <c r="BV237" s="381"/>
      <c r="BW237" s="381"/>
      <c r="BX237" s="381"/>
      <c r="BY237" s="381"/>
      <c r="BZ237" s="381"/>
      <c r="CA237" s="381"/>
      <c r="CB237" s="381"/>
      <c r="CC237" s="381"/>
      <c r="CD237" s="381"/>
      <c r="CE237" s="381"/>
      <c r="CF237" s="381"/>
      <c r="CG237" s="381"/>
      <c r="CH237" s="381"/>
      <c r="CI237" s="381"/>
      <c r="CJ237" s="381"/>
      <c r="CK237" s="381"/>
      <c r="CL237" s="381"/>
      <c r="CM237" s="381"/>
      <c r="CN237" s="381"/>
      <c r="CO237" s="381"/>
      <c r="CP237" s="381"/>
      <c r="CQ237" s="381"/>
      <c r="CR237" s="381"/>
      <c r="CS237" s="381"/>
      <c r="CT237" s="381"/>
      <c r="CU237" s="381"/>
      <c r="CV237" s="381"/>
      <c r="CW237" s="381"/>
      <c r="CX237" s="381"/>
      <c r="CY237" s="381"/>
      <c r="CZ237" s="381"/>
      <c r="DA237" s="381"/>
      <c r="DB237" s="381"/>
      <c r="DC237" s="381"/>
      <c r="DD237" s="381"/>
      <c r="DE237" s="381"/>
      <c r="DF237" s="381"/>
      <c r="DG237" s="381"/>
      <c r="DH237" s="381"/>
      <c r="DI237" s="381"/>
      <c r="DJ237" s="381"/>
      <c r="DK237" s="381"/>
      <c r="DL237" s="381"/>
      <c r="DM237" s="381"/>
      <c r="DN237" s="381"/>
      <c r="DO237" s="381"/>
      <c r="DP237" s="381"/>
      <c r="DQ237" s="381"/>
      <c r="DR237" s="381"/>
      <c r="DS237" s="381"/>
      <c r="DT237" s="381"/>
      <c r="DU237" s="381"/>
      <c r="DV237" s="381"/>
      <c r="DW237" s="381"/>
      <c r="DX237" s="381"/>
      <c r="DY237" s="381"/>
      <c r="DZ237" s="381"/>
      <c r="EA237" s="381"/>
      <c r="EB237" s="381"/>
      <c r="EC237" s="381"/>
      <c r="ED237" s="381"/>
      <c r="EE237" s="381"/>
      <c r="EF237" s="381"/>
      <c r="EG237" s="381"/>
      <c r="EH237" s="381"/>
      <c r="EI237" s="381"/>
      <c r="EJ237" s="381"/>
      <c r="EK237" s="381"/>
      <c r="EL237" s="381"/>
      <c r="EM237" s="381"/>
    </row>
    <row r="238" spans="1:143" s="382" customFormat="1" ht="45.75" customHeight="1" x14ac:dyDescent="0.25">
      <c r="A238" s="230">
        <v>44242</v>
      </c>
      <c r="B238" s="376">
        <v>58267</v>
      </c>
      <c r="C238" s="404" t="s">
        <v>906</v>
      </c>
      <c r="D238" s="402"/>
      <c r="E238" s="405">
        <v>3600</v>
      </c>
      <c r="F238" s="289">
        <f t="shared" si="3"/>
        <v>83263318.279999942</v>
      </c>
      <c r="G238" s="381"/>
      <c r="H238" s="381"/>
      <c r="I238" s="381"/>
      <c r="J238" s="381"/>
      <c r="K238" s="381"/>
      <c r="L238" s="381"/>
      <c r="M238" s="381"/>
      <c r="N238" s="381"/>
      <c r="O238" s="381"/>
      <c r="P238" s="381"/>
      <c r="Q238" s="381"/>
      <c r="R238" s="381"/>
      <c r="S238" s="381"/>
      <c r="T238" s="381"/>
      <c r="U238" s="381"/>
      <c r="V238" s="381"/>
      <c r="W238" s="381"/>
      <c r="X238" s="381"/>
      <c r="Y238" s="381"/>
      <c r="Z238" s="381"/>
      <c r="AA238" s="381"/>
      <c r="AB238" s="381"/>
      <c r="AC238" s="381"/>
      <c r="AD238" s="381"/>
      <c r="AE238" s="381"/>
      <c r="AF238" s="381"/>
      <c r="AG238" s="381"/>
      <c r="AH238" s="381"/>
      <c r="AI238" s="381"/>
      <c r="AJ238" s="381"/>
      <c r="AK238" s="381"/>
      <c r="AL238" s="381"/>
      <c r="AM238" s="381"/>
      <c r="AN238" s="381"/>
      <c r="AO238" s="381"/>
      <c r="AP238" s="381"/>
      <c r="AQ238" s="381"/>
      <c r="AR238" s="381"/>
      <c r="AS238" s="381"/>
      <c r="AT238" s="381"/>
      <c r="AU238" s="381"/>
      <c r="AV238" s="381"/>
      <c r="AW238" s="381"/>
      <c r="AX238" s="381"/>
      <c r="AY238" s="381"/>
      <c r="AZ238" s="381"/>
      <c r="BA238" s="381"/>
      <c r="BB238" s="381"/>
      <c r="BC238" s="381"/>
      <c r="BD238" s="381"/>
      <c r="BE238" s="381"/>
      <c r="BF238" s="381"/>
      <c r="BG238" s="381"/>
      <c r="BH238" s="381"/>
      <c r="BI238" s="381"/>
      <c r="BJ238" s="381"/>
      <c r="BK238" s="381"/>
      <c r="BL238" s="381"/>
      <c r="BM238" s="381"/>
      <c r="BN238" s="381"/>
      <c r="BO238" s="381"/>
      <c r="BP238" s="381"/>
      <c r="BQ238" s="381"/>
      <c r="BR238" s="381"/>
      <c r="BS238" s="381"/>
      <c r="BT238" s="381"/>
      <c r="BU238" s="381"/>
      <c r="BV238" s="381"/>
      <c r="BW238" s="381"/>
      <c r="BX238" s="381"/>
      <c r="BY238" s="381"/>
      <c r="BZ238" s="381"/>
      <c r="CA238" s="381"/>
      <c r="CB238" s="381"/>
      <c r="CC238" s="381"/>
      <c r="CD238" s="381"/>
      <c r="CE238" s="381"/>
      <c r="CF238" s="381"/>
      <c r="CG238" s="381"/>
      <c r="CH238" s="381"/>
      <c r="CI238" s="381"/>
      <c r="CJ238" s="381"/>
      <c r="CK238" s="381"/>
      <c r="CL238" s="381"/>
      <c r="CM238" s="381"/>
      <c r="CN238" s="381"/>
      <c r="CO238" s="381"/>
      <c r="CP238" s="381"/>
      <c r="CQ238" s="381"/>
      <c r="CR238" s="381"/>
      <c r="CS238" s="381"/>
      <c r="CT238" s="381"/>
      <c r="CU238" s="381"/>
      <c r="CV238" s="381"/>
      <c r="CW238" s="381"/>
      <c r="CX238" s="381"/>
      <c r="CY238" s="381"/>
      <c r="CZ238" s="381"/>
      <c r="DA238" s="381"/>
      <c r="DB238" s="381"/>
      <c r="DC238" s="381"/>
      <c r="DD238" s="381"/>
      <c r="DE238" s="381"/>
      <c r="DF238" s="381"/>
      <c r="DG238" s="381"/>
      <c r="DH238" s="381"/>
      <c r="DI238" s="381"/>
      <c r="DJ238" s="381"/>
      <c r="DK238" s="381"/>
      <c r="DL238" s="381"/>
      <c r="DM238" s="381"/>
      <c r="DN238" s="381"/>
      <c r="DO238" s="381"/>
      <c r="DP238" s="381"/>
      <c r="DQ238" s="381"/>
      <c r="DR238" s="381"/>
      <c r="DS238" s="381"/>
      <c r="DT238" s="381"/>
      <c r="DU238" s="381"/>
      <c r="DV238" s="381"/>
      <c r="DW238" s="381"/>
      <c r="DX238" s="381"/>
      <c r="DY238" s="381"/>
      <c r="DZ238" s="381"/>
      <c r="EA238" s="381"/>
      <c r="EB238" s="381"/>
      <c r="EC238" s="381"/>
      <c r="ED238" s="381"/>
      <c r="EE238" s="381"/>
      <c r="EF238" s="381"/>
      <c r="EG238" s="381"/>
      <c r="EH238" s="381"/>
      <c r="EI238" s="381"/>
      <c r="EJ238" s="381"/>
      <c r="EK238" s="381"/>
      <c r="EL238" s="381"/>
      <c r="EM238" s="381"/>
    </row>
    <row r="239" spans="1:143" s="382" customFormat="1" ht="44.25" customHeight="1" x14ac:dyDescent="0.25">
      <c r="A239" s="230">
        <v>44242</v>
      </c>
      <c r="B239" s="376">
        <v>58268</v>
      </c>
      <c r="C239" s="404" t="s">
        <v>890</v>
      </c>
      <c r="D239" s="402"/>
      <c r="E239" s="405">
        <v>19601.93</v>
      </c>
      <c r="F239" s="289">
        <f t="shared" si="3"/>
        <v>83243716.349999934</v>
      </c>
      <c r="G239" s="381"/>
      <c r="H239" s="381"/>
      <c r="I239" s="381"/>
      <c r="J239" s="381"/>
      <c r="K239" s="381"/>
      <c r="L239" s="381"/>
      <c r="M239" s="381"/>
      <c r="N239" s="381"/>
      <c r="O239" s="381"/>
      <c r="P239" s="381"/>
      <c r="Q239" s="381"/>
      <c r="R239" s="381"/>
      <c r="S239" s="381"/>
      <c r="T239" s="381"/>
      <c r="U239" s="381"/>
      <c r="V239" s="381"/>
      <c r="W239" s="381"/>
      <c r="X239" s="381"/>
      <c r="Y239" s="381"/>
      <c r="Z239" s="381"/>
      <c r="AA239" s="381"/>
      <c r="AB239" s="381"/>
      <c r="AC239" s="381"/>
      <c r="AD239" s="381"/>
      <c r="AE239" s="381"/>
      <c r="AF239" s="381"/>
      <c r="AG239" s="381"/>
      <c r="AH239" s="381"/>
      <c r="AI239" s="381"/>
      <c r="AJ239" s="381"/>
      <c r="AK239" s="381"/>
      <c r="AL239" s="381"/>
      <c r="AM239" s="381"/>
      <c r="AN239" s="381"/>
      <c r="AO239" s="381"/>
      <c r="AP239" s="381"/>
      <c r="AQ239" s="381"/>
      <c r="AR239" s="381"/>
      <c r="AS239" s="381"/>
      <c r="AT239" s="381"/>
      <c r="AU239" s="381"/>
      <c r="AV239" s="381"/>
      <c r="AW239" s="381"/>
      <c r="AX239" s="381"/>
      <c r="AY239" s="381"/>
      <c r="AZ239" s="381"/>
      <c r="BA239" s="381"/>
      <c r="BB239" s="381"/>
      <c r="BC239" s="381"/>
      <c r="BD239" s="381"/>
      <c r="BE239" s="381"/>
      <c r="BF239" s="381"/>
      <c r="BG239" s="381"/>
      <c r="BH239" s="381"/>
      <c r="BI239" s="381"/>
      <c r="BJ239" s="381"/>
      <c r="BK239" s="381"/>
      <c r="BL239" s="381"/>
      <c r="BM239" s="381"/>
      <c r="BN239" s="381"/>
      <c r="BO239" s="381"/>
      <c r="BP239" s="381"/>
      <c r="BQ239" s="381"/>
      <c r="BR239" s="381"/>
      <c r="BS239" s="381"/>
      <c r="BT239" s="381"/>
      <c r="BU239" s="381"/>
      <c r="BV239" s="381"/>
      <c r="BW239" s="381"/>
      <c r="BX239" s="381"/>
      <c r="BY239" s="381"/>
      <c r="BZ239" s="381"/>
      <c r="CA239" s="381"/>
      <c r="CB239" s="381"/>
      <c r="CC239" s="381"/>
      <c r="CD239" s="381"/>
      <c r="CE239" s="381"/>
      <c r="CF239" s="381"/>
      <c r="CG239" s="381"/>
      <c r="CH239" s="381"/>
      <c r="CI239" s="381"/>
      <c r="CJ239" s="381"/>
      <c r="CK239" s="381"/>
      <c r="CL239" s="381"/>
      <c r="CM239" s="381"/>
      <c r="CN239" s="381"/>
      <c r="CO239" s="381"/>
      <c r="CP239" s="381"/>
      <c r="CQ239" s="381"/>
      <c r="CR239" s="381"/>
      <c r="CS239" s="381"/>
      <c r="CT239" s="381"/>
      <c r="CU239" s="381"/>
      <c r="CV239" s="381"/>
      <c r="CW239" s="381"/>
      <c r="CX239" s="381"/>
      <c r="CY239" s="381"/>
      <c r="CZ239" s="381"/>
      <c r="DA239" s="381"/>
      <c r="DB239" s="381"/>
      <c r="DC239" s="381"/>
      <c r="DD239" s="381"/>
      <c r="DE239" s="381"/>
      <c r="DF239" s="381"/>
      <c r="DG239" s="381"/>
      <c r="DH239" s="381"/>
      <c r="DI239" s="381"/>
      <c r="DJ239" s="381"/>
      <c r="DK239" s="381"/>
      <c r="DL239" s="381"/>
      <c r="DM239" s="381"/>
      <c r="DN239" s="381"/>
      <c r="DO239" s="381"/>
      <c r="DP239" s="381"/>
      <c r="DQ239" s="381"/>
      <c r="DR239" s="381"/>
      <c r="DS239" s="381"/>
      <c r="DT239" s="381"/>
      <c r="DU239" s="381"/>
      <c r="DV239" s="381"/>
      <c r="DW239" s="381"/>
      <c r="DX239" s="381"/>
      <c r="DY239" s="381"/>
      <c r="DZ239" s="381"/>
      <c r="EA239" s="381"/>
      <c r="EB239" s="381"/>
      <c r="EC239" s="381"/>
      <c r="ED239" s="381"/>
      <c r="EE239" s="381"/>
      <c r="EF239" s="381"/>
      <c r="EG239" s="381"/>
      <c r="EH239" s="381"/>
      <c r="EI239" s="381"/>
      <c r="EJ239" s="381"/>
      <c r="EK239" s="381"/>
      <c r="EL239" s="381"/>
      <c r="EM239" s="381"/>
    </row>
    <row r="240" spans="1:143" s="382" customFormat="1" ht="39" customHeight="1" x14ac:dyDescent="0.25">
      <c r="A240" s="230">
        <v>44242</v>
      </c>
      <c r="B240" s="376">
        <v>58269</v>
      </c>
      <c r="C240" s="404" t="s">
        <v>891</v>
      </c>
      <c r="D240" s="402"/>
      <c r="E240" s="405">
        <v>4050</v>
      </c>
      <c r="F240" s="289">
        <f t="shared" si="3"/>
        <v>83239666.349999934</v>
      </c>
      <c r="G240" s="381"/>
      <c r="H240" s="381"/>
      <c r="I240" s="381"/>
      <c r="J240" s="381"/>
      <c r="K240" s="381"/>
      <c r="L240" s="381"/>
      <c r="M240" s="381"/>
      <c r="N240" s="381"/>
      <c r="O240" s="381"/>
      <c r="P240" s="381"/>
      <c r="Q240" s="381"/>
      <c r="R240" s="381"/>
      <c r="S240" s="381"/>
      <c r="T240" s="381"/>
      <c r="U240" s="381"/>
      <c r="V240" s="381"/>
      <c r="W240" s="381"/>
      <c r="X240" s="381"/>
      <c r="Y240" s="381"/>
      <c r="Z240" s="381"/>
      <c r="AA240" s="381"/>
      <c r="AB240" s="381"/>
      <c r="AC240" s="381"/>
      <c r="AD240" s="381"/>
      <c r="AE240" s="381"/>
      <c r="AF240" s="381"/>
      <c r="AG240" s="381"/>
      <c r="AH240" s="381"/>
      <c r="AI240" s="381"/>
      <c r="AJ240" s="381"/>
      <c r="AK240" s="381"/>
      <c r="AL240" s="381"/>
      <c r="AM240" s="381"/>
      <c r="AN240" s="381"/>
      <c r="AO240" s="381"/>
      <c r="AP240" s="381"/>
      <c r="AQ240" s="381"/>
      <c r="AR240" s="381"/>
      <c r="AS240" s="381"/>
      <c r="AT240" s="381"/>
      <c r="AU240" s="381"/>
      <c r="AV240" s="381"/>
      <c r="AW240" s="381"/>
      <c r="AX240" s="381"/>
      <c r="AY240" s="381"/>
      <c r="AZ240" s="381"/>
      <c r="BA240" s="381"/>
      <c r="BB240" s="381"/>
      <c r="BC240" s="381"/>
      <c r="BD240" s="381"/>
      <c r="BE240" s="381"/>
      <c r="BF240" s="381"/>
      <c r="BG240" s="381"/>
      <c r="BH240" s="381"/>
      <c r="BI240" s="381"/>
      <c r="BJ240" s="381"/>
      <c r="BK240" s="381"/>
      <c r="BL240" s="381"/>
      <c r="BM240" s="381"/>
      <c r="BN240" s="381"/>
      <c r="BO240" s="381"/>
      <c r="BP240" s="381"/>
      <c r="BQ240" s="381"/>
      <c r="BR240" s="381"/>
      <c r="BS240" s="381"/>
      <c r="BT240" s="381"/>
      <c r="BU240" s="381"/>
      <c r="BV240" s="381"/>
      <c r="BW240" s="381"/>
      <c r="BX240" s="381"/>
      <c r="BY240" s="381"/>
      <c r="BZ240" s="381"/>
      <c r="CA240" s="381"/>
      <c r="CB240" s="381"/>
      <c r="CC240" s="381"/>
      <c r="CD240" s="381"/>
      <c r="CE240" s="381"/>
      <c r="CF240" s="381"/>
      <c r="CG240" s="381"/>
      <c r="CH240" s="381"/>
      <c r="CI240" s="381"/>
      <c r="CJ240" s="381"/>
      <c r="CK240" s="381"/>
      <c r="CL240" s="381"/>
      <c r="CM240" s="381"/>
      <c r="CN240" s="381"/>
      <c r="CO240" s="381"/>
      <c r="CP240" s="381"/>
      <c r="CQ240" s="381"/>
      <c r="CR240" s="381"/>
      <c r="CS240" s="381"/>
      <c r="CT240" s="381"/>
      <c r="CU240" s="381"/>
      <c r="CV240" s="381"/>
      <c r="CW240" s="381"/>
      <c r="CX240" s="381"/>
      <c r="CY240" s="381"/>
      <c r="CZ240" s="381"/>
      <c r="DA240" s="381"/>
      <c r="DB240" s="381"/>
      <c r="DC240" s="381"/>
      <c r="DD240" s="381"/>
      <c r="DE240" s="381"/>
      <c r="DF240" s="381"/>
      <c r="DG240" s="381"/>
      <c r="DH240" s="381"/>
      <c r="DI240" s="381"/>
      <c r="DJ240" s="381"/>
      <c r="DK240" s="381"/>
      <c r="DL240" s="381"/>
      <c r="DM240" s="381"/>
      <c r="DN240" s="381"/>
      <c r="DO240" s="381"/>
      <c r="DP240" s="381"/>
      <c r="DQ240" s="381"/>
      <c r="DR240" s="381"/>
      <c r="DS240" s="381"/>
      <c r="DT240" s="381"/>
      <c r="DU240" s="381"/>
      <c r="DV240" s="381"/>
      <c r="DW240" s="381"/>
      <c r="DX240" s="381"/>
      <c r="DY240" s="381"/>
      <c r="DZ240" s="381"/>
      <c r="EA240" s="381"/>
      <c r="EB240" s="381"/>
      <c r="EC240" s="381"/>
      <c r="ED240" s="381"/>
      <c r="EE240" s="381"/>
      <c r="EF240" s="381"/>
      <c r="EG240" s="381"/>
      <c r="EH240" s="381"/>
      <c r="EI240" s="381"/>
      <c r="EJ240" s="381"/>
      <c r="EK240" s="381"/>
      <c r="EL240" s="381"/>
      <c r="EM240" s="381"/>
    </row>
    <row r="241" spans="1:143" s="382" customFormat="1" ht="32.25" customHeight="1" x14ac:dyDescent="0.25">
      <c r="A241" s="230">
        <v>44242</v>
      </c>
      <c r="B241" s="376">
        <v>58270</v>
      </c>
      <c r="C241" s="404" t="s">
        <v>907</v>
      </c>
      <c r="D241" s="402"/>
      <c r="E241" s="405">
        <v>7200</v>
      </c>
      <c r="F241" s="289">
        <f t="shared" si="3"/>
        <v>83232466.349999934</v>
      </c>
      <c r="G241" s="381"/>
      <c r="H241" s="381"/>
      <c r="I241" s="381"/>
      <c r="J241" s="381"/>
      <c r="K241" s="381"/>
      <c r="L241" s="381"/>
      <c r="M241" s="381"/>
      <c r="N241" s="381"/>
      <c r="O241" s="381"/>
      <c r="P241" s="381"/>
      <c r="Q241" s="381"/>
      <c r="R241" s="381"/>
      <c r="S241" s="381"/>
      <c r="T241" s="381"/>
      <c r="U241" s="381"/>
      <c r="V241" s="381"/>
      <c r="W241" s="381"/>
      <c r="X241" s="381"/>
      <c r="Y241" s="381"/>
      <c r="Z241" s="381"/>
      <c r="AA241" s="381"/>
      <c r="AB241" s="381"/>
      <c r="AC241" s="381"/>
      <c r="AD241" s="381"/>
      <c r="AE241" s="381"/>
      <c r="AF241" s="381"/>
      <c r="AG241" s="381"/>
      <c r="AH241" s="381"/>
      <c r="AI241" s="381"/>
      <c r="AJ241" s="381"/>
      <c r="AK241" s="381"/>
      <c r="AL241" s="381"/>
      <c r="AM241" s="381"/>
      <c r="AN241" s="381"/>
      <c r="AO241" s="381"/>
      <c r="AP241" s="381"/>
      <c r="AQ241" s="381"/>
      <c r="AR241" s="381"/>
      <c r="AS241" s="381"/>
      <c r="AT241" s="381"/>
      <c r="AU241" s="381"/>
      <c r="AV241" s="381"/>
      <c r="AW241" s="381"/>
      <c r="AX241" s="381"/>
      <c r="AY241" s="381"/>
      <c r="AZ241" s="381"/>
      <c r="BA241" s="381"/>
      <c r="BB241" s="381"/>
      <c r="BC241" s="381"/>
      <c r="BD241" s="381"/>
      <c r="BE241" s="381"/>
      <c r="BF241" s="381"/>
      <c r="BG241" s="381"/>
      <c r="BH241" s="381"/>
      <c r="BI241" s="381"/>
      <c r="BJ241" s="381"/>
      <c r="BK241" s="381"/>
      <c r="BL241" s="381"/>
      <c r="BM241" s="381"/>
      <c r="BN241" s="381"/>
      <c r="BO241" s="381"/>
      <c r="BP241" s="381"/>
      <c r="BQ241" s="381"/>
      <c r="BR241" s="381"/>
      <c r="BS241" s="381"/>
      <c r="BT241" s="381"/>
      <c r="BU241" s="381"/>
      <c r="BV241" s="381"/>
      <c r="BW241" s="381"/>
      <c r="BX241" s="381"/>
      <c r="BY241" s="381"/>
      <c r="BZ241" s="381"/>
      <c r="CA241" s="381"/>
      <c r="CB241" s="381"/>
      <c r="CC241" s="381"/>
      <c r="CD241" s="381"/>
      <c r="CE241" s="381"/>
      <c r="CF241" s="381"/>
      <c r="CG241" s="381"/>
      <c r="CH241" s="381"/>
      <c r="CI241" s="381"/>
      <c r="CJ241" s="381"/>
      <c r="CK241" s="381"/>
      <c r="CL241" s="381"/>
      <c r="CM241" s="381"/>
      <c r="CN241" s="381"/>
      <c r="CO241" s="381"/>
      <c r="CP241" s="381"/>
      <c r="CQ241" s="381"/>
      <c r="CR241" s="381"/>
      <c r="CS241" s="381"/>
      <c r="CT241" s="381"/>
      <c r="CU241" s="381"/>
      <c r="CV241" s="381"/>
      <c r="CW241" s="381"/>
      <c r="CX241" s="381"/>
      <c r="CY241" s="381"/>
      <c r="CZ241" s="381"/>
      <c r="DA241" s="381"/>
      <c r="DB241" s="381"/>
      <c r="DC241" s="381"/>
      <c r="DD241" s="381"/>
      <c r="DE241" s="381"/>
      <c r="DF241" s="381"/>
      <c r="DG241" s="381"/>
      <c r="DH241" s="381"/>
      <c r="DI241" s="381"/>
      <c r="DJ241" s="381"/>
      <c r="DK241" s="381"/>
      <c r="DL241" s="381"/>
      <c r="DM241" s="381"/>
      <c r="DN241" s="381"/>
      <c r="DO241" s="381"/>
      <c r="DP241" s="381"/>
      <c r="DQ241" s="381"/>
      <c r="DR241" s="381"/>
      <c r="DS241" s="381"/>
      <c r="DT241" s="381"/>
      <c r="DU241" s="381"/>
      <c r="DV241" s="381"/>
      <c r="DW241" s="381"/>
      <c r="DX241" s="381"/>
      <c r="DY241" s="381"/>
      <c r="DZ241" s="381"/>
      <c r="EA241" s="381"/>
      <c r="EB241" s="381"/>
      <c r="EC241" s="381"/>
      <c r="ED241" s="381"/>
      <c r="EE241" s="381"/>
      <c r="EF241" s="381"/>
      <c r="EG241" s="381"/>
      <c r="EH241" s="381"/>
      <c r="EI241" s="381"/>
      <c r="EJ241" s="381"/>
      <c r="EK241" s="381"/>
      <c r="EL241" s="381"/>
      <c r="EM241" s="381"/>
    </row>
    <row r="242" spans="1:143" s="382" customFormat="1" ht="35.25" customHeight="1" x14ac:dyDescent="0.25">
      <c r="A242" s="230">
        <v>44242</v>
      </c>
      <c r="B242" s="376">
        <v>58271</v>
      </c>
      <c r="C242" s="404" t="s">
        <v>908</v>
      </c>
      <c r="D242" s="402"/>
      <c r="E242" s="405">
        <v>20700</v>
      </c>
      <c r="F242" s="289">
        <f t="shared" si="3"/>
        <v>83211766.349999934</v>
      </c>
      <c r="G242" s="381"/>
      <c r="H242" s="381"/>
      <c r="I242" s="381"/>
      <c r="J242" s="381"/>
      <c r="K242" s="381"/>
      <c r="L242" s="381"/>
      <c r="M242" s="381"/>
      <c r="N242" s="381"/>
      <c r="O242" s="381"/>
      <c r="P242" s="381"/>
      <c r="Q242" s="381"/>
      <c r="R242" s="381"/>
      <c r="S242" s="381"/>
      <c r="T242" s="381"/>
      <c r="U242" s="381"/>
      <c r="V242" s="381"/>
      <c r="W242" s="381"/>
      <c r="X242" s="381"/>
      <c r="Y242" s="381"/>
      <c r="Z242" s="381"/>
      <c r="AA242" s="381"/>
      <c r="AB242" s="381"/>
      <c r="AC242" s="381"/>
      <c r="AD242" s="381"/>
      <c r="AE242" s="381"/>
      <c r="AF242" s="381"/>
      <c r="AG242" s="381"/>
      <c r="AH242" s="381"/>
      <c r="AI242" s="381"/>
      <c r="AJ242" s="381"/>
      <c r="AK242" s="381"/>
      <c r="AL242" s="381"/>
      <c r="AM242" s="381"/>
      <c r="AN242" s="381"/>
      <c r="AO242" s="381"/>
      <c r="AP242" s="381"/>
      <c r="AQ242" s="381"/>
      <c r="AR242" s="381"/>
      <c r="AS242" s="381"/>
      <c r="AT242" s="381"/>
      <c r="AU242" s="381"/>
      <c r="AV242" s="381"/>
      <c r="AW242" s="381"/>
      <c r="AX242" s="381"/>
      <c r="AY242" s="381"/>
      <c r="AZ242" s="381"/>
      <c r="BA242" s="381"/>
      <c r="BB242" s="381"/>
      <c r="BC242" s="381"/>
      <c r="BD242" s="381"/>
      <c r="BE242" s="381"/>
      <c r="BF242" s="381"/>
      <c r="BG242" s="381"/>
      <c r="BH242" s="381"/>
      <c r="BI242" s="381"/>
      <c r="BJ242" s="381"/>
      <c r="BK242" s="381"/>
      <c r="BL242" s="381"/>
      <c r="BM242" s="381"/>
      <c r="BN242" s="381"/>
      <c r="BO242" s="381"/>
      <c r="BP242" s="381"/>
      <c r="BQ242" s="381"/>
      <c r="BR242" s="381"/>
      <c r="BS242" s="381"/>
      <c r="BT242" s="381"/>
      <c r="BU242" s="381"/>
      <c r="BV242" s="381"/>
      <c r="BW242" s="381"/>
      <c r="BX242" s="381"/>
      <c r="BY242" s="381"/>
      <c r="BZ242" s="381"/>
      <c r="CA242" s="381"/>
      <c r="CB242" s="381"/>
      <c r="CC242" s="381"/>
      <c r="CD242" s="381"/>
      <c r="CE242" s="381"/>
      <c r="CF242" s="381"/>
      <c r="CG242" s="381"/>
      <c r="CH242" s="381"/>
      <c r="CI242" s="381"/>
      <c r="CJ242" s="381"/>
      <c r="CK242" s="381"/>
      <c r="CL242" s="381"/>
      <c r="CM242" s="381"/>
      <c r="CN242" s="381"/>
      <c r="CO242" s="381"/>
      <c r="CP242" s="381"/>
      <c r="CQ242" s="381"/>
      <c r="CR242" s="381"/>
      <c r="CS242" s="381"/>
      <c r="CT242" s="381"/>
      <c r="CU242" s="381"/>
      <c r="CV242" s="381"/>
      <c r="CW242" s="381"/>
      <c r="CX242" s="381"/>
      <c r="CY242" s="381"/>
      <c r="CZ242" s="381"/>
      <c r="DA242" s="381"/>
      <c r="DB242" s="381"/>
      <c r="DC242" s="381"/>
      <c r="DD242" s="381"/>
      <c r="DE242" s="381"/>
      <c r="DF242" s="381"/>
      <c r="DG242" s="381"/>
      <c r="DH242" s="381"/>
      <c r="DI242" s="381"/>
      <c r="DJ242" s="381"/>
      <c r="DK242" s="381"/>
      <c r="DL242" s="381"/>
      <c r="DM242" s="381"/>
      <c r="DN242" s="381"/>
      <c r="DO242" s="381"/>
      <c r="DP242" s="381"/>
      <c r="DQ242" s="381"/>
      <c r="DR242" s="381"/>
      <c r="DS242" s="381"/>
      <c r="DT242" s="381"/>
      <c r="DU242" s="381"/>
      <c r="DV242" s="381"/>
      <c r="DW242" s="381"/>
      <c r="DX242" s="381"/>
      <c r="DY242" s="381"/>
      <c r="DZ242" s="381"/>
      <c r="EA242" s="381"/>
      <c r="EB242" s="381"/>
      <c r="EC242" s="381"/>
      <c r="ED242" s="381"/>
      <c r="EE242" s="381"/>
      <c r="EF242" s="381"/>
      <c r="EG242" s="381"/>
      <c r="EH242" s="381"/>
      <c r="EI242" s="381"/>
      <c r="EJ242" s="381"/>
      <c r="EK242" s="381"/>
      <c r="EL242" s="381"/>
      <c r="EM242" s="381"/>
    </row>
    <row r="243" spans="1:143" s="382" customFormat="1" ht="36.75" customHeight="1" x14ac:dyDescent="0.25">
      <c r="A243" s="230">
        <v>44242</v>
      </c>
      <c r="B243" s="376">
        <v>58272</v>
      </c>
      <c r="C243" s="404" t="s">
        <v>909</v>
      </c>
      <c r="D243" s="402"/>
      <c r="E243" s="405">
        <v>10890</v>
      </c>
      <c r="F243" s="289">
        <f t="shared" si="3"/>
        <v>83200876.349999934</v>
      </c>
      <c r="G243" s="381"/>
      <c r="H243" s="381"/>
      <c r="I243" s="381"/>
      <c r="J243" s="381"/>
      <c r="K243" s="381"/>
      <c r="L243" s="381"/>
      <c r="M243" s="381"/>
      <c r="N243" s="381"/>
      <c r="O243" s="381"/>
      <c r="P243" s="381"/>
      <c r="Q243" s="381"/>
      <c r="R243" s="381"/>
      <c r="S243" s="381"/>
      <c r="T243" s="381"/>
      <c r="U243" s="381"/>
      <c r="V243" s="381"/>
      <c r="W243" s="381"/>
      <c r="X243" s="381"/>
      <c r="Y243" s="381"/>
      <c r="Z243" s="381"/>
      <c r="AA243" s="381"/>
      <c r="AB243" s="381"/>
      <c r="AC243" s="381"/>
      <c r="AD243" s="381"/>
      <c r="AE243" s="381"/>
      <c r="AF243" s="381"/>
      <c r="AG243" s="381"/>
      <c r="AH243" s="381"/>
      <c r="AI243" s="381"/>
      <c r="AJ243" s="381"/>
      <c r="AK243" s="381"/>
      <c r="AL243" s="381"/>
      <c r="AM243" s="381"/>
      <c r="AN243" s="381"/>
      <c r="AO243" s="381"/>
      <c r="AP243" s="381"/>
      <c r="AQ243" s="381"/>
      <c r="AR243" s="381"/>
      <c r="AS243" s="381"/>
      <c r="AT243" s="381"/>
      <c r="AU243" s="381"/>
      <c r="AV243" s="381"/>
      <c r="AW243" s="381"/>
      <c r="AX243" s="381"/>
      <c r="AY243" s="381"/>
      <c r="AZ243" s="381"/>
      <c r="BA243" s="381"/>
      <c r="BB243" s="381"/>
      <c r="BC243" s="381"/>
      <c r="BD243" s="381"/>
      <c r="BE243" s="381"/>
      <c r="BF243" s="381"/>
      <c r="BG243" s="381"/>
      <c r="BH243" s="381"/>
      <c r="BI243" s="381"/>
      <c r="BJ243" s="381"/>
      <c r="BK243" s="381"/>
      <c r="BL243" s="381"/>
      <c r="BM243" s="381"/>
      <c r="BN243" s="381"/>
      <c r="BO243" s="381"/>
      <c r="BP243" s="381"/>
      <c r="BQ243" s="381"/>
      <c r="BR243" s="381"/>
      <c r="BS243" s="381"/>
      <c r="BT243" s="381"/>
      <c r="BU243" s="381"/>
      <c r="BV243" s="381"/>
      <c r="BW243" s="381"/>
      <c r="BX243" s="381"/>
      <c r="BY243" s="381"/>
      <c r="BZ243" s="381"/>
      <c r="CA243" s="381"/>
      <c r="CB243" s="381"/>
      <c r="CC243" s="381"/>
      <c r="CD243" s="381"/>
      <c r="CE243" s="381"/>
      <c r="CF243" s="381"/>
      <c r="CG243" s="381"/>
      <c r="CH243" s="381"/>
      <c r="CI243" s="381"/>
      <c r="CJ243" s="381"/>
      <c r="CK243" s="381"/>
      <c r="CL243" s="381"/>
      <c r="CM243" s="381"/>
      <c r="CN243" s="381"/>
      <c r="CO243" s="381"/>
      <c r="CP243" s="381"/>
      <c r="CQ243" s="381"/>
      <c r="CR243" s="381"/>
      <c r="CS243" s="381"/>
      <c r="CT243" s="381"/>
      <c r="CU243" s="381"/>
      <c r="CV243" s="381"/>
      <c r="CW243" s="381"/>
      <c r="CX243" s="381"/>
      <c r="CY243" s="381"/>
      <c r="CZ243" s="381"/>
      <c r="DA243" s="381"/>
      <c r="DB243" s="381"/>
      <c r="DC243" s="381"/>
      <c r="DD243" s="381"/>
      <c r="DE243" s="381"/>
      <c r="DF243" s="381"/>
      <c r="DG243" s="381"/>
      <c r="DH243" s="381"/>
      <c r="DI243" s="381"/>
      <c r="DJ243" s="381"/>
      <c r="DK243" s="381"/>
      <c r="DL243" s="381"/>
      <c r="DM243" s="381"/>
      <c r="DN243" s="381"/>
      <c r="DO243" s="381"/>
      <c r="DP243" s="381"/>
      <c r="DQ243" s="381"/>
      <c r="DR243" s="381"/>
      <c r="DS243" s="381"/>
      <c r="DT243" s="381"/>
      <c r="DU243" s="381"/>
      <c r="DV243" s="381"/>
      <c r="DW243" s="381"/>
      <c r="DX243" s="381"/>
      <c r="DY243" s="381"/>
      <c r="DZ243" s="381"/>
      <c r="EA243" s="381"/>
      <c r="EB243" s="381"/>
      <c r="EC243" s="381"/>
      <c r="ED243" s="381"/>
      <c r="EE243" s="381"/>
      <c r="EF243" s="381"/>
      <c r="EG243" s="381"/>
      <c r="EH243" s="381"/>
      <c r="EI243" s="381"/>
      <c r="EJ243" s="381"/>
      <c r="EK243" s="381"/>
      <c r="EL243" s="381"/>
      <c r="EM243" s="381"/>
    </row>
    <row r="244" spans="1:143" s="382" customFormat="1" ht="35.25" customHeight="1" x14ac:dyDescent="0.25">
      <c r="A244" s="230">
        <v>44242</v>
      </c>
      <c r="B244" s="376">
        <v>58273</v>
      </c>
      <c r="C244" s="404" t="s">
        <v>910</v>
      </c>
      <c r="D244" s="402"/>
      <c r="E244" s="405">
        <v>9000</v>
      </c>
      <c r="F244" s="289">
        <f t="shared" si="3"/>
        <v>83191876.349999934</v>
      </c>
      <c r="G244" s="381"/>
      <c r="H244" s="381"/>
      <c r="I244" s="381"/>
      <c r="J244" s="381"/>
      <c r="K244" s="381"/>
      <c r="L244" s="381"/>
      <c r="M244" s="381"/>
      <c r="N244" s="381"/>
      <c r="O244" s="381"/>
      <c r="P244" s="381"/>
      <c r="Q244" s="381"/>
      <c r="R244" s="381"/>
      <c r="S244" s="381"/>
      <c r="T244" s="381"/>
      <c r="U244" s="381"/>
      <c r="V244" s="381"/>
      <c r="W244" s="381"/>
      <c r="X244" s="381"/>
      <c r="Y244" s="381"/>
      <c r="Z244" s="381"/>
      <c r="AA244" s="381"/>
      <c r="AB244" s="381"/>
      <c r="AC244" s="381"/>
      <c r="AD244" s="381"/>
      <c r="AE244" s="381"/>
      <c r="AF244" s="381"/>
      <c r="AG244" s="381"/>
      <c r="AH244" s="381"/>
      <c r="AI244" s="381"/>
      <c r="AJ244" s="381"/>
      <c r="AK244" s="381"/>
      <c r="AL244" s="381"/>
      <c r="AM244" s="381"/>
      <c r="AN244" s="381"/>
      <c r="AO244" s="381"/>
      <c r="AP244" s="381"/>
      <c r="AQ244" s="381"/>
      <c r="AR244" s="381"/>
      <c r="AS244" s="381"/>
      <c r="AT244" s="381"/>
      <c r="AU244" s="381"/>
      <c r="AV244" s="381"/>
      <c r="AW244" s="381"/>
      <c r="AX244" s="381"/>
      <c r="AY244" s="381"/>
      <c r="AZ244" s="381"/>
      <c r="BA244" s="381"/>
      <c r="BB244" s="381"/>
      <c r="BC244" s="381"/>
      <c r="BD244" s="381"/>
      <c r="BE244" s="381"/>
      <c r="BF244" s="381"/>
      <c r="BG244" s="381"/>
      <c r="BH244" s="381"/>
      <c r="BI244" s="381"/>
      <c r="BJ244" s="381"/>
      <c r="BK244" s="381"/>
      <c r="BL244" s="381"/>
      <c r="BM244" s="381"/>
      <c r="BN244" s="381"/>
      <c r="BO244" s="381"/>
      <c r="BP244" s="381"/>
      <c r="BQ244" s="381"/>
      <c r="BR244" s="381"/>
      <c r="BS244" s="381"/>
      <c r="BT244" s="381"/>
      <c r="BU244" s="381"/>
      <c r="BV244" s="381"/>
      <c r="BW244" s="381"/>
      <c r="BX244" s="381"/>
      <c r="BY244" s="381"/>
      <c r="BZ244" s="381"/>
      <c r="CA244" s="381"/>
      <c r="CB244" s="381"/>
      <c r="CC244" s="381"/>
      <c r="CD244" s="381"/>
      <c r="CE244" s="381"/>
      <c r="CF244" s="381"/>
      <c r="CG244" s="381"/>
      <c r="CH244" s="381"/>
      <c r="CI244" s="381"/>
      <c r="CJ244" s="381"/>
      <c r="CK244" s="381"/>
      <c r="CL244" s="381"/>
      <c r="CM244" s="381"/>
      <c r="CN244" s="381"/>
      <c r="CO244" s="381"/>
      <c r="CP244" s="381"/>
      <c r="CQ244" s="381"/>
      <c r="CR244" s="381"/>
      <c r="CS244" s="381"/>
      <c r="CT244" s="381"/>
      <c r="CU244" s="381"/>
      <c r="CV244" s="381"/>
      <c r="CW244" s="381"/>
      <c r="CX244" s="381"/>
      <c r="CY244" s="381"/>
      <c r="CZ244" s="381"/>
      <c r="DA244" s="381"/>
      <c r="DB244" s="381"/>
      <c r="DC244" s="381"/>
      <c r="DD244" s="381"/>
      <c r="DE244" s="381"/>
      <c r="DF244" s="381"/>
      <c r="DG244" s="381"/>
      <c r="DH244" s="381"/>
      <c r="DI244" s="381"/>
      <c r="DJ244" s="381"/>
      <c r="DK244" s="381"/>
      <c r="DL244" s="381"/>
      <c r="DM244" s="381"/>
      <c r="DN244" s="381"/>
      <c r="DO244" s="381"/>
      <c r="DP244" s="381"/>
      <c r="DQ244" s="381"/>
      <c r="DR244" s="381"/>
      <c r="DS244" s="381"/>
      <c r="DT244" s="381"/>
      <c r="DU244" s="381"/>
      <c r="DV244" s="381"/>
      <c r="DW244" s="381"/>
      <c r="DX244" s="381"/>
      <c r="DY244" s="381"/>
      <c r="DZ244" s="381"/>
      <c r="EA244" s="381"/>
      <c r="EB244" s="381"/>
      <c r="EC244" s="381"/>
      <c r="ED244" s="381"/>
      <c r="EE244" s="381"/>
      <c r="EF244" s="381"/>
      <c r="EG244" s="381"/>
      <c r="EH244" s="381"/>
      <c r="EI244" s="381"/>
      <c r="EJ244" s="381"/>
      <c r="EK244" s="381"/>
      <c r="EL244" s="381"/>
      <c r="EM244" s="381"/>
    </row>
    <row r="245" spans="1:143" s="382" customFormat="1" ht="39.75" customHeight="1" x14ac:dyDescent="0.25">
      <c r="A245" s="230">
        <v>44242</v>
      </c>
      <c r="B245" s="376">
        <v>58274</v>
      </c>
      <c r="C245" s="404" t="s">
        <v>892</v>
      </c>
      <c r="D245" s="402"/>
      <c r="E245" s="405">
        <v>3600</v>
      </c>
      <c r="F245" s="289">
        <f t="shared" si="3"/>
        <v>83188276.349999934</v>
      </c>
      <c r="G245" s="381"/>
      <c r="H245" s="381"/>
      <c r="I245" s="381"/>
      <c r="J245" s="381"/>
      <c r="K245" s="381"/>
      <c r="L245" s="381"/>
      <c r="M245" s="381"/>
      <c r="N245" s="381"/>
      <c r="O245" s="381"/>
      <c r="P245" s="381"/>
      <c r="Q245" s="381"/>
      <c r="R245" s="381"/>
      <c r="S245" s="381"/>
      <c r="T245" s="381"/>
      <c r="U245" s="381"/>
      <c r="V245" s="381"/>
      <c r="W245" s="381"/>
      <c r="X245" s="381"/>
      <c r="Y245" s="381"/>
      <c r="Z245" s="381"/>
      <c r="AA245" s="381"/>
      <c r="AB245" s="381"/>
      <c r="AC245" s="381"/>
      <c r="AD245" s="381"/>
      <c r="AE245" s="381"/>
      <c r="AF245" s="381"/>
      <c r="AG245" s="381"/>
      <c r="AH245" s="381"/>
      <c r="AI245" s="381"/>
      <c r="AJ245" s="381"/>
      <c r="AK245" s="381"/>
      <c r="AL245" s="381"/>
      <c r="AM245" s="381"/>
      <c r="AN245" s="381"/>
      <c r="AO245" s="381"/>
      <c r="AP245" s="381"/>
      <c r="AQ245" s="381"/>
      <c r="AR245" s="381"/>
      <c r="AS245" s="381"/>
      <c r="AT245" s="381"/>
      <c r="AU245" s="381"/>
      <c r="AV245" s="381"/>
      <c r="AW245" s="381"/>
      <c r="AX245" s="381"/>
      <c r="AY245" s="381"/>
      <c r="AZ245" s="381"/>
      <c r="BA245" s="381"/>
      <c r="BB245" s="381"/>
      <c r="BC245" s="381"/>
      <c r="BD245" s="381"/>
      <c r="BE245" s="381"/>
      <c r="BF245" s="381"/>
      <c r="BG245" s="381"/>
      <c r="BH245" s="381"/>
      <c r="BI245" s="381"/>
      <c r="BJ245" s="381"/>
      <c r="BK245" s="381"/>
      <c r="BL245" s="381"/>
      <c r="BM245" s="381"/>
      <c r="BN245" s="381"/>
      <c r="BO245" s="381"/>
      <c r="BP245" s="381"/>
      <c r="BQ245" s="381"/>
      <c r="BR245" s="381"/>
      <c r="BS245" s="381"/>
      <c r="BT245" s="381"/>
      <c r="BU245" s="381"/>
      <c r="BV245" s="381"/>
      <c r="BW245" s="381"/>
      <c r="BX245" s="381"/>
      <c r="BY245" s="381"/>
      <c r="BZ245" s="381"/>
      <c r="CA245" s="381"/>
      <c r="CB245" s="381"/>
      <c r="CC245" s="381"/>
      <c r="CD245" s="381"/>
      <c r="CE245" s="381"/>
      <c r="CF245" s="381"/>
      <c r="CG245" s="381"/>
      <c r="CH245" s="381"/>
      <c r="CI245" s="381"/>
      <c r="CJ245" s="381"/>
      <c r="CK245" s="381"/>
      <c r="CL245" s="381"/>
      <c r="CM245" s="381"/>
      <c r="CN245" s="381"/>
      <c r="CO245" s="381"/>
      <c r="CP245" s="381"/>
      <c r="CQ245" s="381"/>
      <c r="CR245" s="381"/>
      <c r="CS245" s="381"/>
      <c r="CT245" s="381"/>
      <c r="CU245" s="381"/>
      <c r="CV245" s="381"/>
      <c r="CW245" s="381"/>
      <c r="CX245" s="381"/>
      <c r="CY245" s="381"/>
      <c r="CZ245" s="381"/>
      <c r="DA245" s="381"/>
      <c r="DB245" s="381"/>
      <c r="DC245" s="381"/>
      <c r="DD245" s="381"/>
      <c r="DE245" s="381"/>
      <c r="DF245" s="381"/>
      <c r="DG245" s="381"/>
      <c r="DH245" s="381"/>
      <c r="DI245" s="381"/>
      <c r="DJ245" s="381"/>
      <c r="DK245" s="381"/>
      <c r="DL245" s="381"/>
      <c r="DM245" s="381"/>
      <c r="DN245" s="381"/>
      <c r="DO245" s="381"/>
      <c r="DP245" s="381"/>
      <c r="DQ245" s="381"/>
      <c r="DR245" s="381"/>
      <c r="DS245" s="381"/>
      <c r="DT245" s="381"/>
      <c r="DU245" s="381"/>
      <c r="DV245" s="381"/>
      <c r="DW245" s="381"/>
      <c r="DX245" s="381"/>
      <c r="DY245" s="381"/>
      <c r="DZ245" s="381"/>
      <c r="EA245" s="381"/>
      <c r="EB245" s="381"/>
      <c r="EC245" s="381"/>
      <c r="ED245" s="381"/>
      <c r="EE245" s="381"/>
      <c r="EF245" s="381"/>
      <c r="EG245" s="381"/>
      <c r="EH245" s="381"/>
      <c r="EI245" s="381"/>
      <c r="EJ245" s="381"/>
      <c r="EK245" s="381"/>
      <c r="EL245" s="381"/>
      <c r="EM245" s="381"/>
    </row>
    <row r="246" spans="1:143" s="382" customFormat="1" ht="36" customHeight="1" x14ac:dyDescent="0.25">
      <c r="A246" s="230">
        <v>44242</v>
      </c>
      <c r="B246" s="376">
        <v>58275</v>
      </c>
      <c r="C246" s="404" t="s">
        <v>929</v>
      </c>
      <c r="D246" s="402"/>
      <c r="E246" s="405">
        <v>9000</v>
      </c>
      <c r="F246" s="289">
        <f t="shared" si="3"/>
        <v>83179276.349999934</v>
      </c>
      <c r="G246" s="381"/>
      <c r="H246" s="381"/>
      <c r="I246" s="381"/>
      <c r="J246" s="381"/>
      <c r="K246" s="381"/>
      <c r="L246" s="381"/>
      <c r="M246" s="381"/>
      <c r="N246" s="381"/>
      <c r="O246" s="381"/>
      <c r="P246" s="381"/>
      <c r="Q246" s="381"/>
      <c r="R246" s="381"/>
      <c r="S246" s="381"/>
      <c r="T246" s="381"/>
      <c r="U246" s="381"/>
      <c r="V246" s="381"/>
      <c r="W246" s="381"/>
      <c r="X246" s="381"/>
      <c r="Y246" s="381"/>
      <c r="Z246" s="381"/>
      <c r="AA246" s="381"/>
      <c r="AB246" s="381"/>
      <c r="AC246" s="381"/>
      <c r="AD246" s="381"/>
      <c r="AE246" s="381"/>
      <c r="AF246" s="381"/>
      <c r="AG246" s="381"/>
      <c r="AH246" s="381"/>
      <c r="AI246" s="381"/>
      <c r="AJ246" s="381"/>
      <c r="AK246" s="381"/>
      <c r="AL246" s="381"/>
      <c r="AM246" s="381"/>
      <c r="AN246" s="381"/>
      <c r="AO246" s="381"/>
      <c r="AP246" s="381"/>
      <c r="AQ246" s="381"/>
      <c r="AR246" s="381"/>
      <c r="AS246" s="381"/>
      <c r="AT246" s="381"/>
      <c r="AU246" s="381"/>
      <c r="AV246" s="381"/>
      <c r="AW246" s="381"/>
      <c r="AX246" s="381"/>
      <c r="AY246" s="381"/>
      <c r="AZ246" s="381"/>
      <c r="BA246" s="381"/>
      <c r="BB246" s="381"/>
      <c r="BC246" s="381"/>
      <c r="BD246" s="381"/>
      <c r="BE246" s="381"/>
      <c r="BF246" s="381"/>
      <c r="BG246" s="381"/>
      <c r="BH246" s="381"/>
      <c r="BI246" s="381"/>
      <c r="BJ246" s="381"/>
      <c r="BK246" s="381"/>
      <c r="BL246" s="381"/>
      <c r="BM246" s="381"/>
      <c r="BN246" s="381"/>
      <c r="BO246" s="381"/>
      <c r="BP246" s="381"/>
      <c r="BQ246" s="381"/>
      <c r="BR246" s="381"/>
      <c r="BS246" s="381"/>
      <c r="BT246" s="381"/>
      <c r="BU246" s="381"/>
      <c r="BV246" s="381"/>
      <c r="BW246" s="381"/>
      <c r="BX246" s="381"/>
      <c r="BY246" s="381"/>
      <c r="BZ246" s="381"/>
      <c r="CA246" s="381"/>
      <c r="CB246" s="381"/>
      <c r="CC246" s="381"/>
      <c r="CD246" s="381"/>
      <c r="CE246" s="381"/>
      <c r="CF246" s="381"/>
      <c r="CG246" s="381"/>
      <c r="CH246" s="381"/>
      <c r="CI246" s="381"/>
      <c r="CJ246" s="381"/>
      <c r="CK246" s="381"/>
      <c r="CL246" s="381"/>
      <c r="CM246" s="381"/>
      <c r="CN246" s="381"/>
      <c r="CO246" s="381"/>
      <c r="CP246" s="381"/>
      <c r="CQ246" s="381"/>
      <c r="CR246" s="381"/>
      <c r="CS246" s="381"/>
      <c r="CT246" s="381"/>
      <c r="CU246" s="381"/>
      <c r="CV246" s="381"/>
      <c r="CW246" s="381"/>
      <c r="CX246" s="381"/>
      <c r="CY246" s="381"/>
      <c r="CZ246" s="381"/>
      <c r="DA246" s="381"/>
      <c r="DB246" s="381"/>
      <c r="DC246" s="381"/>
      <c r="DD246" s="381"/>
      <c r="DE246" s="381"/>
      <c r="DF246" s="381"/>
      <c r="DG246" s="381"/>
      <c r="DH246" s="381"/>
      <c r="DI246" s="381"/>
      <c r="DJ246" s="381"/>
      <c r="DK246" s="381"/>
      <c r="DL246" s="381"/>
      <c r="DM246" s="381"/>
      <c r="DN246" s="381"/>
      <c r="DO246" s="381"/>
      <c r="DP246" s="381"/>
      <c r="DQ246" s="381"/>
      <c r="DR246" s="381"/>
      <c r="DS246" s="381"/>
      <c r="DT246" s="381"/>
      <c r="DU246" s="381"/>
      <c r="DV246" s="381"/>
      <c r="DW246" s="381"/>
      <c r="DX246" s="381"/>
      <c r="DY246" s="381"/>
      <c r="DZ246" s="381"/>
      <c r="EA246" s="381"/>
      <c r="EB246" s="381"/>
      <c r="EC246" s="381"/>
      <c r="ED246" s="381"/>
      <c r="EE246" s="381"/>
      <c r="EF246" s="381"/>
      <c r="EG246" s="381"/>
      <c r="EH246" s="381"/>
      <c r="EI246" s="381"/>
      <c r="EJ246" s="381"/>
      <c r="EK246" s="381"/>
      <c r="EL246" s="381"/>
      <c r="EM246" s="381"/>
    </row>
    <row r="247" spans="1:143" s="382" customFormat="1" ht="35.25" customHeight="1" x14ac:dyDescent="0.25">
      <c r="A247" s="230">
        <v>44242</v>
      </c>
      <c r="B247" s="376">
        <v>58276</v>
      </c>
      <c r="C247" s="404" t="s">
        <v>911</v>
      </c>
      <c r="D247" s="402"/>
      <c r="E247" s="405">
        <v>6300</v>
      </c>
      <c r="F247" s="289">
        <f t="shared" si="3"/>
        <v>83172976.349999934</v>
      </c>
      <c r="G247" s="381"/>
      <c r="H247" s="381"/>
      <c r="I247" s="381"/>
      <c r="J247" s="381"/>
      <c r="K247" s="381"/>
      <c r="L247" s="381"/>
      <c r="M247" s="381"/>
      <c r="N247" s="381"/>
      <c r="O247" s="381"/>
      <c r="P247" s="381"/>
      <c r="Q247" s="381"/>
      <c r="R247" s="381"/>
      <c r="S247" s="381"/>
      <c r="T247" s="381"/>
      <c r="U247" s="381"/>
      <c r="V247" s="381"/>
      <c r="W247" s="381"/>
      <c r="X247" s="381"/>
      <c r="Y247" s="381"/>
      <c r="Z247" s="381"/>
      <c r="AA247" s="381"/>
      <c r="AB247" s="381"/>
      <c r="AC247" s="381"/>
      <c r="AD247" s="381"/>
      <c r="AE247" s="381"/>
      <c r="AF247" s="381"/>
      <c r="AG247" s="381"/>
      <c r="AH247" s="381"/>
      <c r="AI247" s="381"/>
      <c r="AJ247" s="381"/>
      <c r="AK247" s="381"/>
      <c r="AL247" s="381"/>
      <c r="AM247" s="381"/>
      <c r="AN247" s="381"/>
      <c r="AO247" s="381"/>
      <c r="AP247" s="381"/>
      <c r="AQ247" s="381"/>
      <c r="AR247" s="381"/>
      <c r="AS247" s="381"/>
      <c r="AT247" s="381"/>
      <c r="AU247" s="381"/>
      <c r="AV247" s="381"/>
      <c r="AW247" s="381"/>
      <c r="AX247" s="381"/>
      <c r="AY247" s="381"/>
      <c r="AZ247" s="381"/>
      <c r="BA247" s="381"/>
      <c r="BB247" s="381"/>
      <c r="BC247" s="381"/>
      <c r="BD247" s="381"/>
      <c r="BE247" s="381"/>
      <c r="BF247" s="381"/>
      <c r="BG247" s="381"/>
      <c r="BH247" s="381"/>
      <c r="BI247" s="381"/>
      <c r="BJ247" s="381"/>
      <c r="BK247" s="381"/>
      <c r="BL247" s="381"/>
      <c r="BM247" s="381"/>
      <c r="BN247" s="381"/>
      <c r="BO247" s="381"/>
      <c r="BP247" s="381"/>
      <c r="BQ247" s="381"/>
      <c r="BR247" s="381"/>
      <c r="BS247" s="381"/>
      <c r="BT247" s="381"/>
      <c r="BU247" s="381"/>
      <c r="BV247" s="381"/>
      <c r="BW247" s="381"/>
      <c r="BX247" s="381"/>
      <c r="BY247" s="381"/>
      <c r="BZ247" s="381"/>
      <c r="CA247" s="381"/>
      <c r="CB247" s="381"/>
      <c r="CC247" s="381"/>
      <c r="CD247" s="381"/>
      <c r="CE247" s="381"/>
      <c r="CF247" s="381"/>
      <c r="CG247" s="381"/>
      <c r="CH247" s="381"/>
      <c r="CI247" s="381"/>
      <c r="CJ247" s="381"/>
      <c r="CK247" s="381"/>
      <c r="CL247" s="381"/>
      <c r="CM247" s="381"/>
      <c r="CN247" s="381"/>
      <c r="CO247" s="381"/>
      <c r="CP247" s="381"/>
      <c r="CQ247" s="381"/>
      <c r="CR247" s="381"/>
      <c r="CS247" s="381"/>
      <c r="CT247" s="381"/>
      <c r="CU247" s="381"/>
      <c r="CV247" s="381"/>
      <c r="CW247" s="381"/>
      <c r="CX247" s="381"/>
      <c r="CY247" s="381"/>
      <c r="CZ247" s="381"/>
      <c r="DA247" s="381"/>
      <c r="DB247" s="381"/>
      <c r="DC247" s="381"/>
      <c r="DD247" s="381"/>
      <c r="DE247" s="381"/>
      <c r="DF247" s="381"/>
      <c r="DG247" s="381"/>
      <c r="DH247" s="381"/>
      <c r="DI247" s="381"/>
      <c r="DJ247" s="381"/>
      <c r="DK247" s="381"/>
      <c r="DL247" s="381"/>
      <c r="DM247" s="381"/>
      <c r="DN247" s="381"/>
      <c r="DO247" s="381"/>
      <c r="DP247" s="381"/>
      <c r="DQ247" s="381"/>
      <c r="DR247" s="381"/>
      <c r="DS247" s="381"/>
      <c r="DT247" s="381"/>
      <c r="DU247" s="381"/>
      <c r="DV247" s="381"/>
      <c r="DW247" s="381"/>
      <c r="DX247" s="381"/>
      <c r="DY247" s="381"/>
      <c r="DZ247" s="381"/>
      <c r="EA247" s="381"/>
      <c r="EB247" s="381"/>
      <c r="EC247" s="381"/>
      <c r="ED247" s="381"/>
      <c r="EE247" s="381"/>
      <c r="EF247" s="381"/>
      <c r="EG247" s="381"/>
      <c r="EH247" s="381"/>
      <c r="EI247" s="381"/>
      <c r="EJ247" s="381"/>
      <c r="EK247" s="381"/>
      <c r="EL247" s="381"/>
      <c r="EM247" s="381"/>
    </row>
    <row r="248" spans="1:143" s="382" customFormat="1" ht="35.25" customHeight="1" x14ac:dyDescent="0.25">
      <c r="A248" s="230">
        <v>44242</v>
      </c>
      <c r="B248" s="376">
        <v>58277</v>
      </c>
      <c r="C248" s="404" t="s">
        <v>912</v>
      </c>
      <c r="D248" s="402"/>
      <c r="E248" s="405">
        <v>18000</v>
      </c>
      <c r="F248" s="289">
        <f t="shared" si="3"/>
        <v>83154976.349999934</v>
      </c>
      <c r="G248" s="381"/>
      <c r="H248" s="381"/>
      <c r="I248" s="381"/>
      <c r="J248" s="381"/>
      <c r="K248" s="381"/>
      <c r="L248" s="381"/>
      <c r="M248" s="381"/>
      <c r="N248" s="381"/>
      <c r="O248" s="381"/>
      <c r="P248" s="381"/>
      <c r="Q248" s="381"/>
      <c r="R248" s="381"/>
      <c r="S248" s="381"/>
      <c r="T248" s="381"/>
      <c r="U248" s="381"/>
      <c r="V248" s="381"/>
      <c r="W248" s="381"/>
      <c r="X248" s="381"/>
      <c r="Y248" s="381"/>
      <c r="Z248" s="381"/>
      <c r="AA248" s="381"/>
      <c r="AB248" s="381"/>
      <c r="AC248" s="381"/>
      <c r="AD248" s="381"/>
      <c r="AE248" s="381"/>
      <c r="AF248" s="381"/>
      <c r="AG248" s="381"/>
      <c r="AH248" s="381"/>
      <c r="AI248" s="381"/>
      <c r="AJ248" s="381"/>
      <c r="AK248" s="381"/>
      <c r="AL248" s="381"/>
      <c r="AM248" s="381"/>
      <c r="AN248" s="381"/>
      <c r="AO248" s="381"/>
      <c r="AP248" s="381"/>
      <c r="AQ248" s="381"/>
      <c r="AR248" s="381"/>
      <c r="AS248" s="381"/>
      <c r="AT248" s="381"/>
      <c r="AU248" s="381"/>
      <c r="AV248" s="381"/>
      <c r="AW248" s="381"/>
      <c r="AX248" s="381"/>
      <c r="AY248" s="381"/>
      <c r="AZ248" s="381"/>
      <c r="BA248" s="381"/>
      <c r="BB248" s="381"/>
      <c r="BC248" s="381"/>
      <c r="BD248" s="381"/>
      <c r="BE248" s="381"/>
      <c r="BF248" s="381"/>
      <c r="BG248" s="381"/>
      <c r="BH248" s="381"/>
      <c r="BI248" s="381"/>
      <c r="BJ248" s="381"/>
      <c r="BK248" s="381"/>
      <c r="BL248" s="381"/>
      <c r="BM248" s="381"/>
      <c r="BN248" s="381"/>
      <c r="BO248" s="381"/>
      <c r="BP248" s="381"/>
      <c r="BQ248" s="381"/>
      <c r="BR248" s="381"/>
      <c r="BS248" s="381"/>
      <c r="BT248" s="381"/>
      <c r="BU248" s="381"/>
      <c r="BV248" s="381"/>
      <c r="BW248" s="381"/>
      <c r="BX248" s="381"/>
      <c r="BY248" s="381"/>
      <c r="BZ248" s="381"/>
      <c r="CA248" s="381"/>
      <c r="CB248" s="381"/>
      <c r="CC248" s="381"/>
      <c r="CD248" s="381"/>
      <c r="CE248" s="381"/>
      <c r="CF248" s="381"/>
      <c r="CG248" s="381"/>
      <c r="CH248" s="381"/>
      <c r="CI248" s="381"/>
      <c r="CJ248" s="381"/>
      <c r="CK248" s="381"/>
      <c r="CL248" s="381"/>
      <c r="CM248" s="381"/>
      <c r="CN248" s="381"/>
      <c r="CO248" s="381"/>
      <c r="CP248" s="381"/>
      <c r="CQ248" s="381"/>
      <c r="CR248" s="381"/>
      <c r="CS248" s="381"/>
      <c r="CT248" s="381"/>
      <c r="CU248" s="381"/>
      <c r="CV248" s="381"/>
      <c r="CW248" s="381"/>
      <c r="CX248" s="381"/>
      <c r="CY248" s="381"/>
      <c r="CZ248" s="381"/>
      <c r="DA248" s="381"/>
      <c r="DB248" s="381"/>
      <c r="DC248" s="381"/>
      <c r="DD248" s="381"/>
      <c r="DE248" s="381"/>
      <c r="DF248" s="381"/>
      <c r="DG248" s="381"/>
      <c r="DH248" s="381"/>
      <c r="DI248" s="381"/>
      <c r="DJ248" s="381"/>
      <c r="DK248" s="381"/>
      <c r="DL248" s="381"/>
      <c r="DM248" s="381"/>
      <c r="DN248" s="381"/>
      <c r="DO248" s="381"/>
      <c r="DP248" s="381"/>
      <c r="DQ248" s="381"/>
      <c r="DR248" s="381"/>
      <c r="DS248" s="381"/>
      <c r="DT248" s="381"/>
      <c r="DU248" s="381"/>
      <c r="DV248" s="381"/>
      <c r="DW248" s="381"/>
      <c r="DX248" s="381"/>
      <c r="DY248" s="381"/>
      <c r="DZ248" s="381"/>
      <c r="EA248" s="381"/>
      <c r="EB248" s="381"/>
      <c r="EC248" s="381"/>
      <c r="ED248" s="381"/>
      <c r="EE248" s="381"/>
      <c r="EF248" s="381"/>
      <c r="EG248" s="381"/>
      <c r="EH248" s="381"/>
      <c r="EI248" s="381"/>
      <c r="EJ248" s="381"/>
      <c r="EK248" s="381"/>
      <c r="EL248" s="381"/>
      <c r="EM248" s="381"/>
    </row>
    <row r="249" spans="1:143" s="382" customFormat="1" ht="43.5" customHeight="1" x14ac:dyDescent="0.25">
      <c r="A249" s="230">
        <v>44242</v>
      </c>
      <c r="B249" s="376">
        <v>58278</v>
      </c>
      <c r="C249" s="404" t="s">
        <v>913</v>
      </c>
      <c r="D249" s="402"/>
      <c r="E249" s="405">
        <v>10800</v>
      </c>
      <c r="F249" s="289">
        <f t="shared" si="3"/>
        <v>83144176.349999934</v>
      </c>
      <c r="G249" s="381"/>
      <c r="H249" s="381"/>
      <c r="I249" s="381"/>
      <c r="J249" s="381"/>
      <c r="K249" s="381"/>
      <c r="L249" s="381"/>
      <c r="M249" s="381"/>
      <c r="N249" s="381"/>
      <c r="O249" s="381"/>
      <c r="P249" s="381"/>
      <c r="Q249" s="381"/>
      <c r="R249" s="381"/>
      <c r="S249" s="381"/>
      <c r="T249" s="381"/>
      <c r="U249" s="381"/>
      <c r="V249" s="381"/>
      <c r="W249" s="381"/>
      <c r="X249" s="381"/>
      <c r="Y249" s="381"/>
      <c r="Z249" s="381"/>
      <c r="AA249" s="381"/>
      <c r="AB249" s="381"/>
      <c r="AC249" s="381"/>
      <c r="AD249" s="381"/>
      <c r="AE249" s="381"/>
      <c r="AF249" s="381"/>
      <c r="AG249" s="381"/>
      <c r="AH249" s="381"/>
      <c r="AI249" s="381"/>
      <c r="AJ249" s="381"/>
      <c r="AK249" s="381"/>
      <c r="AL249" s="381"/>
      <c r="AM249" s="381"/>
      <c r="AN249" s="381"/>
      <c r="AO249" s="381"/>
      <c r="AP249" s="381"/>
      <c r="AQ249" s="381"/>
      <c r="AR249" s="381"/>
      <c r="AS249" s="381"/>
      <c r="AT249" s="381"/>
      <c r="AU249" s="381"/>
      <c r="AV249" s="381"/>
      <c r="AW249" s="381"/>
      <c r="AX249" s="381"/>
      <c r="AY249" s="381"/>
      <c r="AZ249" s="381"/>
      <c r="BA249" s="381"/>
      <c r="BB249" s="381"/>
      <c r="BC249" s="381"/>
      <c r="BD249" s="381"/>
      <c r="BE249" s="381"/>
      <c r="BF249" s="381"/>
      <c r="BG249" s="381"/>
      <c r="BH249" s="381"/>
      <c r="BI249" s="381"/>
      <c r="BJ249" s="381"/>
      <c r="BK249" s="381"/>
      <c r="BL249" s="381"/>
      <c r="BM249" s="381"/>
      <c r="BN249" s="381"/>
      <c r="BO249" s="381"/>
      <c r="BP249" s="381"/>
      <c r="BQ249" s="381"/>
      <c r="BR249" s="381"/>
      <c r="BS249" s="381"/>
      <c r="BT249" s="381"/>
      <c r="BU249" s="381"/>
      <c r="BV249" s="381"/>
      <c r="BW249" s="381"/>
      <c r="BX249" s="381"/>
      <c r="BY249" s="381"/>
      <c r="BZ249" s="381"/>
      <c r="CA249" s="381"/>
      <c r="CB249" s="381"/>
      <c r="CC249" s="381"/>
      <c r="CD249" s="381"/>
      <c r="CE249" s="381"/>
      <c r="CF249" s="381"/>
      <c r="CG249" s="381"/>
      <c r="CH249" s="381"/>
      <c r="CI249" s="381"/>
      <c r="CJ249" s="381"/>
      <c r="CK249" s="381"/>
      <c r="CL249" s="381"/>
      <c r="CM249" s="381"/>
      <c r="CN249" s="381"/>
      <c r="CO249" s="381"/>
      <c r="CP249" s="381"/>
      <c r="CQ249" s="381"/>
      <c r="CR249" s="381"/>
      <c r="CS249" s="381"/>
      <c r="CT249" s="381"/>
      <c r="CU249" s="381"/>
      <c r="CV249" s="381"/>
      <c r="CW249" s="381"/>
      <c r="CX249" s="381"/>
      <c r="CY249" s="381"/>
      <c r="CZ249" s="381"/>
      <c r="DA249" s="381"/>
      <c r="DB249" s="381"/>
      <c r="DC249" s="381"/>
      <c r="DD249" s="381"/>
      <c r="DE249" s="381"/>
      <c r="DF249" s="381"/>
      <c r="DG249" s="381"/>
      <c r="DH249" s="381"/>
      <c r="DI249" s="381"/>
      <c r="DJ249" s="381"/>
      <c r="DK249" s="381"/>
      <c r="DL249" s="381"/>
      <c r="DM249" s="381"/>
      <c r="DN249" s="381"/>
      <c r="DO249" s="381"/>
      <c r="DP249" s="381"/>
      <c r="DQ249" s="381"/>
      <c r="DR249" s="381"/>
      <c r="DS249" s="381"/>
      <c r="DT249" s="381"/>
      <c r="DU249" s="381"/>
      <c r="DV249" s="381"/>
      <c r="DW249" s="381"/>
      <c r="DX249" s="381"/>
      <c r="DY249" s="381"/>
      <c r="DZ249" s="381"/>
      <c r="EA249" s="381"/>
      <c r="EB249" s="381"/>
      <c r="EC249" s="381"/>
      <c r="ED249" s="381"/>
      <c r="EE249" s="381"/>
      <c r="EF249" s="381"/>
      <c r="EG249" s="381"/>
      <c r="EH249" s="381"/>
      <c r="EI249" s="381"/>
      <c r="EJ249" s="381"/>
      <c r="EK249" s="381"/>
      <c r="EL249" s="381"/>
      <c r="EM249" s="381"/>
    </row>
    <row r="250" spans="1:143" s="382" customFormat="1" ht="35.25" customHeight="1" x14ac:dyDescent="0.25">
      <c r="A250" s="230">
        <v>44242</v>
      </c>
      <c r="B250" s="376">
        <v>58279</v>
      </c>
      <c r="C250" s="404" t="s">
        <v>914</v>
      </c>
      <c r="D250" s="402"/>
      <c r="E250" s="405">
        <v>0</v>
      </c>
      <c r="F250" s="289">
        <f t="shared" si="3"/>
        <v>83144176.349999934</v>
      </c>
      <c r="G250" s="381"/>
      <c r="H250" s="381"/>
      <c r="I250" s="381"/>
      <c r="J250" s="381"/>
      <c r="K250" s="381"/>
      <c r="L250" s="381"/>
      <c r="M250" s="381"/>
      <c r="N250" s="381"/>
      <c r="O250" s="381"/>
      <c r="P250" s="381"/>
      <c r="Q250" s="381"/>
      <c r="R250" s="381"/>
      <c r="S250" s="381"/>
      <c r="T250" s="381"/>
      <c r="U250" s="381"/>
      <c r="V250" s="381"/>
      <c r="W250" s="381"/>
      <c r="X250" s="381"/>
      <c r="Y250" s="381"/>
      <c r="Z250" s="381"/>
      <c r="AA250" s="381"/>
      <c r="AB250" s="381"/>
      <c r="AC250" s="381"/>
      <c r="AD250" s="381"/>
      <c r="AE250" s="381"/>
      <c r="AF250" s="381"/>
      <c r="AG250" s="381"/>
      <c r="AH250" s="381"/>
      <c r="AI250" s="381"/>
      <c r="AJ250" s="381"/>
      <c r="AK250" s="381"/>
      <c r="AL250" s="381"/>
      <c r="AM250" s="381"/>
      <c r="AN250" s="381"/>
      <c r="AO250" s="381"/>
      <c r="AP250" s="381"/>
      <c r="AQ250" s="381"/>
      <c r="AR250" s="381"/>
      <c r="AS250" s="381"/>
      <c r="AT250" s="381"/>
      <c r="AU250" s="381"/>
      <c r="AV250" s="381"/>
      <c r="AW250" s="381"/>
      <c r="AX250" s="381"/>
      <c r="AY250" s="381"/>
      <c r="AZ250" s="381"/>
      <c r="BA250" s="381"/>
      <c r="BB250" s="381"/>
      <c r="BC250" s="381"/>
      <c r="BD250" s="381"/>
      <c r="BE250" s="381"/>
      <c r="BF250" s="381"/>
      <c r="BG250" s="381"/>
      <c r="BH250" s="381"/>
      <c r="BI250" s="381"/>
      <c r="BJ250" s="381"/>
      <c r="BK250" s="381"/>
      <c r="BL250" s="381"/>
      <c r="BM250" s="381"/>
      <c r="BN250" s="381"/>
      <c r="BO250" s="381"/>
      <c r="BP250" s="381"/>
      <c r="BQ250" s="381"/>
      <c r="BR250" s="381"/>
      <c r="BS250" s="381"/>
      <c r="BT250" s="381"/>
      <c r="BU250" s="381"/>
      <c r="BV250" s="381"/>
      <c r="BW250" s="381"/>
      <c r="BX250" s="381"/>
      <c r="BY250" s="381"/>
      <c r="BZ250" s="381"/>
      <c r="CA250" s="381"/>
      <c r="CB250" s="381"/>
      <c r="CC250" s="381"/>
      <c r="CD250" s="381"/>
      <c r="CE250" s="381"/>
      <c r="CF250" s="381"/>
      <c r="CG250" s="381"/>
      <c r="CH250" s="381"/>
      <c r="CI250" s="381"/>
      <c r="CJ250" s="381"/>
      <c r="CK250" s="381"/>
      <c r="CL250" s="381"/>
      <c r="CM250" s="381"/>
      <c r="CN250" s="381"/>
      <c r="CO250" s="381"/>
      <c r="CP250" s="381"/>
      <c r="CQ250" s="381"/>
      <c r="CR250" s="381"/>
      <c r="CS250" s="381"/>
      <c r="CT250" s="381"/>
      <c r="CU250" s="381"/>
      <c r="CV250" s="381"/>
      <c r="CW250" s="381"/>
      <c r="CX250" s="381"/>
      <c r="CY250" s="381"/>
      <c r="CZ250" s="381"/>
      <c r="DA250" s="381"/>
      <c r="DB250" s="381"/>
      <c r="DC250" s="381"/>
      <c r="DD250" s="381"/>
      <c r="DE250" s="381"/>
      <c r="DF250" s="381"/>
      <c r="DG250" s="381"/>
      <c r="DH250" s="381"/>
      <c r="DI250" s="381"/>
      <c r="DJ250" s="381"/>
      <c r="DK250" s="381"/>
      <c r="DL250" s="381"/>
      <c r="DM250" s="381"/>
      <c r="DN250" s="381"/>
      <c r="DO250" s="381"/>
      <c r="DP250" s="381"/>
      <c r="DQ250" s="381"/>
      <c r="DR250" s="381"/>
      <c r="DS250" s="381"/>
      <c r="DT250" s="381"/>
      <c r="DU250" s="381"/>
      <c r="DV250" s="381"/>
      <c r="DW250" s="381"/>
      <c r="DX250" s="381"/>
      <c r="DY250" s="381"/>
      <c r="DZ250" s="381"/>
      <c r="EA250" s="381"/>
      <c r="EB250" s="381"/>
      <c r="EC250" s="381"/>
      <c r="ED250" s="381"/>
      <c r="EE250" s="381"/>
      <c r="EF250" s="381"/>
      <c r="EG250" s="381"/>
      <c r="EH250" s="381"/>
      <c r="EI250" s="381"/>
      <c r="EJ250" s="381"/>
      <c r="EK250" s="381"/>
      <c r="EL250" s="381"/>
      <c r="EM250" s="381"/>
    </row>
    <row r="251" spans="1:143" s="382" customFormat="1" ht="34.5" customHeight="1" x14ac:dyDescent="0.25">
      <c r="A251" s="230">
        <v>44242</v>
      </c>
      <c r="B251" s="376">
        <v>58280</v>
      </c>
      <c r="C251" s="404" t="s">
        <v>915</v>
      </c>
      <c r="D251" s="402"/>
      <c r="E251" s="405">
        <v>5400</v>
      </c>
      <c r="F251" s="289">
        <f t="shared" si="3"/>
        <v>83138776.349999934</v>
      </c>
      <c r="G251" s="381"/>
      <c r="H251" s="381"/>
      <c r="I251" s="381"/>
      <c r="J251" s="381"/>
      <c r="K251" s="381"/>
      <c r="L251" s="381"/>
      <c r="M251" s="381"/>
      <c r="N251" s="381"/>
      <c r="O251" s="381"/>
      <c r="P251" s="381"/>
      <c r="Q251" s="381"/>
      <c r="R251" s="381"/>
      <c r="S251" s="381"/>
      <c r="T251" s="381"/>
      <c r="U251" s="381"/>
      <c r="V251" s="381"/>
      <c r="W251" s="381"/>
      <c r="X251" s="381"/>
      <c r="Y251" s="381"/>
      <c r="Z251" s="381"/>
      <c r="AA251" s="381"/>
      <c r="AB251" s="381"/>
      <c r="AC251" s="381"/>
      <c r="AD251" s="381"/>
      <c r="AE251" s="381"/>
      <c r="AF251" s="381"/>
      <c r="AG251" s="381"/>
      <c r="AH251" s="381"/>
      <c r="AI251" s="381"/>
      <c r="AJ251" s="381"/>
      <c r="AK251" s="381"/>
      <c r="AL251" s="381"/>
      <c r="AM251" s="381"/>
      <c r="AN251" s="381"/>
      <c r="AO251" s="381"/>
      <c r="AP251" s="381"/>
      <c r="AQ251" s="381"/>
      <c r="AR251" s="381"/>
      <c r="AS251" s="381"/>
      <c r="AT251" s="381"/>
      <c r="AU251" s="381"/>
      <c r="AV251" s="381"/>
      <c r="AW251" s="381"/>
      <c r="AX251" s="381"/>
      <c r="AY251" s="381"/>
      <c r="AZ251" s="381"/>
      <c r="BA251" s="381"/>
      <c r="BB251" s="381"/>
      <c r="BC251" s="381"/>
      <c r="BD251" s="381"/>
      <c r="BE251" s="381"/>
      <c r="BF251" s="381"/>
      <c r="BG251" s="381"/>
      <c r="BH251" s="381"/>
      <c r="BI251" s="381"/>
      <c r="BJ251" s="381"/>
      <c r="BK251" s="381"/>
      <c r="BL251" s="381"/>
      <c r="BM251" s="381"/>
      <c r="BN251" s="381"/>
      <c r="BO251" s="381"/>
      <c r="BP251" s="381"/>
      <c r="BQ251" s="381"/>
      <c r="BR251" s="381"/>
      <c r="BS251" s="381"/>
      <c r="BT251" s="381"/>
      <c r="BU251" s="381"/>
      <c r="BV251" s="381"/>
      <c r="BW251" s="381"/>
      <c r="BX251" s="381"/>
      <c r="BY251" s="381"/>
      <c r="BZ251" s="381"/>
      <c r="CA251" s="381"/>
      <c r="CB251" s="381"/>
      <c r="CC251" s="381"/>
      <c r="CD251" s="381"/>
      <c r="CE251" s="381"/>
      <c r="CF251" s="381"/>
      <c r="CG251" s="381"/>
      <c r="CH251" s="381"/>
      <c r="CI251" s="381"/>
      <c r="CJ251" s="381"/>
      <c r="CK251" s="381"/>
      <c r="CL251" s="381"/>
      <c r="CM251" s="381"/>
      <c r="CN251" s="381"/>
      <c r="CO251" s="381"/>
      <c r="CP251" s="381"/>
      <c r="CQ251" s="381"/>
      <c r="CR251" s="381"/>
      <c r="CS251" s="381"/>
      <c r="CT251" s="381"/>
      <c r="CU251" s="381"/>
      <c r="CV251" s="381"/>
      <c r="CW251" s="381"/>
      <c r="CX251" s="381"/>
      <c r="CY251" s="381"/>
      <c r="CZ251" s="381"/>
      <c r="DA251" s="381"/>
      <c r="DB251" s="381"/>
      <c r="DC251" s="381"/>
      <c r="DD251" s="381"/>
      <c r="DE251" s="381"/>
      <c r="DF251" s="381"/>
      <c r="DG251" s="381"/>
      <c r="DH251" s="381"/>
      <c r="DI251" s="381"/>
      <c r="DJ251" s="381"/>
      <c r="DK251" s="381"/>
      <c r="DL251" s="381"/>
      <c r="DM251" s="381"/>
      <c r="DN251" s="381"/>
      <c r="DO251" s="381"/>
      <c r="DP251" s="381"/>
      <c r="DQ251" s="381"/>
      <c r="DR251" s="381"/>
      <c r="DS251" s="381"/>
      <c r="DT251" s="381"/>
      <c r="DU251" s="381"/>
      <c r="DV251" s="381"/>
      <c r="DW251" s="381"/>
      <c r="DX251" s="381"/>
      <c r="DY251" s="381"/>
      <c r="DZ251" s="381"/>
      <c r="EA251" s="381"/>
      <c r="EB251" s="381"/>
      <c r="EC251" s="381"/>
      <c r="ED251" s="381"/>
      <c r="EE251" s="381"/>
      <c r="EF251" s="381"/>
      <c r="EG251" s="381"/>
      <c r="EH251" s="381"/>
      <c r="EI251" s="381"/>
      <c r="EJ251" s="381"/>
      <c r="EK251" s="381"/>
      <c r="EL251" s="381"/>
      <c r="EM251" s="381"/>
    </row>
    <row r="252" spans="1:143" s="382" customFormat="1" ht="39.75" customHeight="1" x14ac:dyDescent="0.25">
      <c r="A252" s="395">
        <v>44242</v>
      </c>
      <c r="B252" s="406">
        <v>58281</v>
      </c>
      <c r="C252" s="407" t="s">
        <v>916</v>
      </c>
      <c r="D252" s="408"/>
      <c r="E252" s="409">
        <v>13500</v>
      </c>
      <c r="F252" s="289">
        <f t="shared" si="3"/>
        <v>83125276.349999934</v>
      </c>
      <c r="G252" s="381"/>
      <c r="H252" s="381"/>
      <c r="I252" s="381"/>
      <c r="J252" s="381"/>
      <c r="K252" s="381"/>
      <c r="L252" s="381"/>
      <c r="M252" s="381"/>
      <c r="N252" s="381"/>
      <c r="O252" s="381"/>
      <c r="P252" s="381"/>
      <c r="Q252" s="381"/>
      <c r="R252" s="381"/>
      <c r="S252" s="381"/>
      <c r="T252" s="381"/>
      <c r="U252" s="381"/>
      <c r="V252" s="381"/>
      <c r="W252" s="381"/>
      <c r="X252" s="381"/>
      <c r="Y252" s="381"/>
      <c r="Z252" s="381"/>
      <c r="AA252" s="381"/>
      <c r="AB252" s="381"/>
      <c r="AC252" s="381"/>
      <c r="AD252" s="381"/>
      <c r="AE252" s="381"/>
      <c r="AF252" s="381"/>
      <c r="AG252" s="381"/>
      <c r="AH252" s="381"/>
      <c r="AI252" s="381"/>
      <c r="AJ252" s="381"/>
      <c r="AK252" s="381"/>
      <c r="AL252" s="381"/>
      <c r="AM252" s="381"/>
      <c r="AN252" s="381"/>
      <c r="AO252" s="381"/>
      <c r="AP252" s="381"/>
      <c r="AQ252" s="381"/>
      <c r="AR252" s="381"/>
      <c r="AS252" s="381"/>
      <c r="AT252" s="381"/>
      <c r="AU252" s="381"/>
      <c r="AV252" s="381"/>
      <c r="AW252" s="381"/>
      <c r="AX252" s="381"/>
      <c r="AY252" s="381"/>
      <c r="AZ252" s="381"/>
      <c r="BA252" s="381"/>
      <c r="BB252" s="381"/>
      <c r="BC252" s="381"/>
      <c r="BD252" s="381"/>
      <c r="BE252" s="381"/>
      <c r="BF252" s="381"/>
      <c r="BG252" s="381"/>
      <c r="BH252" s="381"/>
      <c r="BI252" s="381"/>
      <c r="BJ252" s="381"/>
      <c r="BK252" s="381"/>
      <c r="BL252" s="381"/>
      <c r="BM252" s="381"/>
      <c r="BN252" s="381"/>
      <c r="BO252" s="381"/>
      <c r="BP252" s="381"/>
      <c r="BQ252" s="381"/>
      <c r="BR252" s="381"/>
      <c r="BS252" s="381"/>
      <c r="BT252" s="381"/>
      <c r="BU252" s="381"/>
      <c r="BV252" s="381"/>
      <c r="BW252" s="381"/>
      <c r="BX252" s="381"/>
      <c r="BY252" s="381"/>
      <c r="BZ252" s="381"/>
      <c r="CA252" s="381"/>
      <c r="CB252" s="381"/>
      <c r="CC252" s="381"/>
      <c r="CD252" s="381"/>
      <c r="CE252" s="381"/>
      <c r="CF252" s="381"/>
      <c r="CG252" s="381"/>
      <c r="CH252" s="381"/>
      <c r="CI252" s="381"/>
      <c r="CJ252" s="381"/>
      <c r="CK252" s="381"/>
      <c r="CL252" s="381"/>
      <c r="CM252" s="381"/>
      <c r="CN252" s="381"/>
      <c r="CO252" s="381"/>
      <c r="CP252" s="381"/>
      <c r="CQ252" s="381"/>
      <c r="CR252" s="381"/>
      <c r="CS252" s="381"/>
      <c r="CT252" s="381"/>
      <c r="CU252" s="381"/>
      <c r="CV252" s="381"/>
      <c r="CW252" s="381"/>
      <c r="CX252" s="381"/>
      <c r="CY252" s="381"/>
      <c r="CZ252" s="381"/>
      <c r="DA252" s="381"/>
      <c r="DB252" s="381"/>
      <c r="DC252" s="381"/>
      <c r="DD252" s="381"/>
      <c r="DE252" s="381"/>
      <c r="DF252" s="381"/>
      <c r="DG252" s="381"/>
      <c r="DH252" s="381"/>
      <c r="DI252" s="381"/>
      <c r="DJ252" s="381"/>
      <c r="DK252" s="381"/>
      <c r="DL252" s="381"/>
      <c r="DM252" s="381"/>
      <c r="DN252" s="381"/>
      <c r="DO252" s="381"/>
      <c r="DP252" s="381"/>
      <c r="DQ252" s="381"/>
      <c r="DR252" s="381"/>
      <c r="DS252" s="381"/>
      <c r="DT252" s="381"/>
      <c r="DU252" s="381"/>
      <c r="DV252" s="381"/>
      <c r="DW252" s="381"/>
      <c r="DX252" s="381"/>
      <c r="DY252" s="381"/>
      <c r="DZ252" s="381"/>
      <c r="EA252" s="381"/>
      <c r="EB252" s="381"/>
      <c r="EC252" s="381"/>
      <c r="ED252" s="381"/>
      <c r="EE252" s="381"/>
      <c r="EF252" s="381"/>
      <c r="EG252" s="381"/>
      <c r="EH252" s="381"/>
      <c r="EI252" s="381"/>
      <c r="EJ252" s="381"/>
      <c r="EK252" s="381"/>
      <c r="EL252" s="381"/>
      <c r="EM252" s="381"/>
    </row>
    <row r="253" spans="1:143" s="382" customFormat="1" ht="42" customHeight="1" x14ac:dyDescent="0.25">
      <c r="A253" s="230">
        <v>44242</v>
      </c>
      <c r="B253" s="410" t="s">
        <v>866</v>
      </c>
      <c r="C253" s="404" t="s">
        <v>893</v>
      </c>
      <c r="D253" s="408"/>
      <c r="E253" s="405">
        <v>3645.32</v>
      </c>
      <c r="F253" s="289">
        <f t="shared" si="3"/>
        <v>83121631.029999942</v>
      </c>
      <c r="G253" s="381"/>
      <c r="H253" s="381"/>
      <c r="I253" s="381"/>
      <c r="J253" s="381"/>
      <c r="K253" s="381"/>
      <c r="L253" s="381"/>
      <c r="M253" s="381"/>
      <c r="N253" s="381"/>
      <c r="O253" s="381"/>
      <c r="P253" s="381"/>
      <c r="Q253" s="381"/>
      <c r="R253" s="381"/>
      <c r="S253" s="381"/>
      <c r="T253" s="381"/>
      <c r="U253" s="381"/>
      <c r="V253" s="381"/>
      <c r="W253" s="381"/>
      <c r="X253" s="381"/>
      <c r="Y253" s="381"/>
      <c r="Z253" s="381"/>
      <c r="AA253" s="381"/>
      <c r="AB253" s="381"/>
      <c r="AC253" s="381"/>
      <c r="AD253" s="381"/>
      <c r="AE253" s="381"/>
      <c r="AF253" s="381"/>
      <c r="AG253" s="381"/>
      <c r="AH253" s="381"/>
      <c r="AI253" s="381"/>
      <c r="AJ253" s="381"/>
      <c r="AK253" s="381"/>
      <c r="AL253" s="381"/>
      <c r="AM253" s="381"/>
      <c r="AN253" s="381"/>
      <c r="AO253" s="381"/>
      <c r="AP253" s="381"/>
      <c r="AQ253" s="381"/>
      <c r="AR253" s="381"/>
      <c r="AS253" s="381"/>
      <c r="AT253" s="381"/>
      <c r="AU253" s="381"/>
      <c r="AV253" s="381"/>
      <c r="AW253" s="381"/>
      <c r="AX253" s="381"/>
      <c r="AY253" s="381"/>
      <c r="AZ253" s="381"/>
      <c r="BA253" s="381"/>
      <c r="BB253" s="381"/>
      <c r="BC253" s="381"/>
      <c r="BD253" s="381"/>
      <c r="BE253" s="381"/>
      <c r="BF253" s="381"/>
      <c r="BG253" s="381"/>
      <c r="BH253" s="381"/>
      <c r="BI253" s="381"/>
      <c r="BJ253" s="381"/>
      <c r="BK253" s="381"/>
      <c r="BL253" s="381"/>
      <c r="BM253" s="381"/>
      <c r="BN253" s="381"/>
      <c r="BO253" s="381"/>
      <c r="BP253" s="381"/>
      <c r="BQ253" s="381"/>
      <c r="BR253" s="381"/>
      <c r="BS253" s="381"/>
      <c r="BT253" s="381"/>
      <c r="BU253" s="381"/>
      <c r="BV253" s="381"/>
      <c r="BW253" s="381"/>
      <c r="BX253" s="381"/>
      <c r="BY253" s="381"/>
      <c r="BZ253" s="381"/>
      <c r="CA253" s="381"/>
      <c r="CB253" s="381"/>
      <c r="CC253" s="381"/>
      <c r="CD253" s="381"/>
      <c r="CE253" s="381"/>
      <c r="CF253" s="381"/>
      <c r="CG253" s="381"/>
      <c r="CH253" s="381"/>
      <c r="CI253" s="381"/>
      <c r="CJ253" s="381"/>
      <c r="CK253" s="381"/>
      <c r="CL253" s="381"/>
      <c r="CM253" s="381"/>
      <c r="CN253" s="381"/>
      <c r="CO253" s="381"/>
      <c r="CP253" s="381"/>
      <c r="CQ253" s="381"/>
      <c r="CR253" s="381"/>
      <c r="CS253" s="381"/>
      <c r="CT253" s="381"/>
      <c r="CU253" s="381"/>
      <c r="CV253" s="381"/>
      <c r="CW253" s="381"/>
      <c r="CX253" s="381"/>
      <c r="CY253" s="381"/>
      <c r="CZ253" s="381"/>
      <c r="DA253" s="381"/>
      <c r="DB253" s="381"/>
      <c r="DC253" s="381"/>
      <c r="DD253" s="381"/>
      <c r="DE253" s="381"/>
      <c r="DF253" s="381"/>
      <c r="DG253" s="381"/>
      <c r="DH253" s="381"/>
      <c r="DI253" s="381"/>
      <c r="DJ253" s="381"/>
      <c r="DK253" s="381"/>
      <c r="DL253" s="381"/>
      <c r="DM253" s="381"/>
      <c r="DN253" s="381"/>
      <c r="DO253" s="381"/>
      <c r="DP253" s="381"/>
      <c r="DQ253" s="381"/>
      <c r="DR253" s="381"/>
      <c r="DS253" s="381"/>
      <c r="DT253" s="381"/>
      <c r="DU253" s="381"/>
      <c r="DV253" s="381"/>
      <c r="DW253" s="381"/>
      <c r="DX253" s="381"/>
      <c r="DY253" s="381"/>
      <c r="DZ253" s="381"/>
      <c r="EA253" s="381"/>
      <c r="EB253" s="381"/>
      <c r="EC253" s="381"/>
      <c r="ED253" s="381"/>
      <c r="EE253" s="381"/>
      <c r="EF253" s="381"/>
      <c r="EG253" s="381"/>
      <c r="EH253" s="381"/>
      <c r="EI253" s="381"/>
      <c r="EJ253" s="381"/>
      <c r="EK253" s="381"/>
      <c r="EL253" s="381"/>
      <c r="EM253" s="381"/>
    </row>
    <row r="254" spans="1:143" s="382" customFormat="1" ht="38.25" customHeight="1" x14ac:dyDescent="0.25">
      <c r="A254" s="395">
        <v>44242</v>
      </c>
      <c r="B254" s="411" t="s">
        <v>867</v>
      </c>
      <c r="C254" s="407" t="s">
        <v>937</v>
      </c>
      <c r="D254" s="408"/>
      <c r="E254" s="409">
        <v>6300</v>
      </c>
      <c r="F254" s="289">
        <f t="shared" si="3"/>
        <v>83115331.029999942</v>
      </c>
      <c r="G254" s="381"/>
      <c r="H254" s="381"/>
      <c r="I254" s="381"/>
      <c r="J254" s="381"/>
      <c r="K254" s="381"/>
      <c r="L254" s="381"/>
      <c r="M254" s="381"/>
      <c r="N254" s="381"/>
      <c r="O254" s="381"/>
      <c r="P254" s="381"/>
      <c r="Q254" s="381"/>
      <c r="R254" s="381"/>
      <c r="S254" s="381"/>
      <c r="T254" s="381"/>
      <c r="U254" s="381"/>
      <c r="V254" s="381"/>
      <c r="W254" s="381"/>
      <c r="X254" s="381"/>
      <c r="Y254" s="381"/>
      <c r="Z254" s="381"/>
      <c r="AA254" s="381"/>
      <c r="AB254" s="381"/>
      <c r="AC254" s="381"/>
      <c r="AD254" s="381"/>
      <c r="AE254" s="381"/>
      <c r="AF254" s="381"/>
      <c r="AG254" s="381"/>
      <c r="AH254" s="381"/>
      <c r="AI254" s="381"/>
      <c r="AJ254" s="381"/>
      <c r="AK254" s="381"/>
      <c r="AL254" s="381"/>
      <c r="AM254" s="381"/>
      <c r="AN254" s="381"/>
      <c r="AO254" s="381"/>
      <c r="AP254" s="381"/>
      <c r="AQ254" s="381"/>
      <c r="AR254" s="381"/>
      <c r="AS254" s="381"/>
      <c r="AT254" s="381"/>
      <c r="AU254" s="381"/>
      <c r="AV254" s="381"/>
      <c r="AW254" s="381"/>
      <c r="AX254" s="381"/>
      <c r="AY254" s="381"/>
      <c r="AZ254" s="381"/>
      <c r="BA254" s="381"/>
      <c r="BB254" s="381"/>
      <c r="BC254" s="381"/>
      <c r="BD254" s="381"/>
      <c r="BE254" s="381"/>
      <c r="BF254" s="381"/>
      <c r="BG254" s="381"/>
      <c r="BH254" s="381"/>
      <c r="BI254" s="381"/>
      <c r="BJ254" s="381"/>
      <c r="BK254" s="381"/>
      <c r="BL254" s="381"/>
      <c r="BM254" s="381"/>
      <c r="BN254" s="381"/>
      <c r="BO254" s="381"/>
      <c r="BP254" s="381"/>
      <c r="BQ254" s="381"/>
      <c r="BR254" s="381"/>
      <c r="BS254" s="381"/>
      <c r="BT254" s="381"/>
      <c r="BU254" s="381"/>
      <c r="BV254" s="381"/>
      <c r="BW254" s="381"/>
      <c r="BX254" s="381"/>
      <c r="BY254" s="381"/>
      <c r="BZ254" s="381"/>
      <c r="CA254" s="381"/>
      <c r="CB254" s="381"/>
      <c r="CC254" s="381"/>
      <c r="CD254" s="381"/>
      <c r="CE254" s="381"/>
      <c r="CF254" s="381"/>
      <c r="CG254" s="381"/>
      <c r="CH254" s="381"/>
      <c r="CI254" s="381"/>
      <c r="CJ254" s="381"/>
      <c r="CK254" s="381"/>
      <c r="CL254" s="381"/>
      <c r="CM254" s="381"/>
      <c r="CN254" s="381"/>
      <c r="CO254" s="381"/>
      <c r="CP254" s="381"/>
      <c r="CQ254" s="381"/>
      <c r="CR254" s="381"/>
      <c r="CS254" s="381"/>
      <c r="CT254" s="381"/>
      <c r="CU254" s="381"/>
      <c r="CV254" s="381"/>
      <c r="CW254" s="381"/>
      <c r="CX254" s="381"/>
      <c r="CY254" s="381"/>
      <c r="CZ254" s="381"/>
      <c r="DA254" s="381"/>
      <c r="DB254" s="381"/>
      <c r="DC254" s="381"/>
      <c r="DD254" s="381"/>
      <c r="DE254" s="381"/>
      <c r="DF254" s="381"/>
      <c r="DG254" s="381"/>
      <c r="DH254" s="381"/>
      <c r="DI254" s="381"/>
      <c r="DJ254" s="381"/>
      <c r="DK254" s="381"/>
      <c r="DL254" s="381"/>
      <c r="DM254" s="381"/>
      <c r="DN254" s="381"/>
      <c r="DO254" s="381"/>
      <c r="DP254" s="381"/>
      <c r="DQ254" s="381"/>
      <c r="DR254" s="381"/>
      <c r="DS254" s="381"/>
      <c r="DT254" s="381"/>
      <c r="DU254" s="381"/>
      <c r="DV254" s="381"/>
      <c r="DW254" s="381"/>
      <c r="DX254" s="381"/>
      <c r="DY254" s="381"/>
      <c r="DZ254" s="381"/>
      <c r="EA254" s="381"/>
      <c r="EB254" s="381"/>
      <c r="EC254" s="381"/>
      <c r="ED254" s="381"/>
      <c r="EE254" s="381"/>
      <c r="EF254" s="381"/>
      <c r="EG254" s="381"/>
      <c r="EH254" s="381"/>
      <c r="EI254" s="381"/>
      <c r="EJ254" s="381"/>
      <c r="EK254" s="381"/>
      <c r="EL254" s="381"/>
      <c r="EM254" s="381"/>
    </row>
    <row r="255" spans="1:143" s="382" customFormat="1" ht="45.75" customHeight="1" x14ac:dyDescent="0.25">
      <c r="A255" s="230">
        <v>44243</v>
      </c>
      <c r="B255" s="376">
        <v>58282</v>
      </c>
      <c r="C255" s="404" t="s">
        <v>940</v>
      </c>
      <c r="D255" s="402"/>
      <c r="E255" s="405">
        <v>152939.17000000001</v>
      </c>
      <c r="F255" s="289">
        <f t="shared" si="3"/>
        <v>82962391.85999994</v>
      </c>
      <c r="G255" s="381"/>
      <c r="H255" s="381"/>
      <c r="I255" s="381"/>
      <c r="J255" s="381"/>
      <c r="K255" s="381"/>
      <c r="L255" s="381"/>
      <c r="M255" s="381"/>
      <c r="N255" s="381"/>
      <c r="O255" s="381"/>
      <c r="P255" s="381"/>
      <c r="Q255" s="381"/>
      <c r="R255" s="381"/>
      <c r="S255" s="381"/>
      <c r="T255" s="381"/>
      <c r="U255" s="381"/>
      <c r="V255" s="381"/>
      <c r="W255" s="381"/>
      <c r="X255" s="381"/>
      <c r="Y255" s="381"/>
      <c r="Z255" s="381"/>
      <c r="AA255" s="381"/>
      <c r="AB255" s="381"/>
      <c r="AC255" s="381"/>
      <c r="AD255" s="381"/>
      <c r="AE255" s="381"/>
      <c r="AF255" s="381"/>
      <c r="AG255" s="381"/>
      <c r="AH255" s="381"/>
      <c r="AI255" s="381"/>
      <c r="AJ255" s="381"/>
      <c r="AK255" s="381"/>
      <c r="AL255" s="381"/>
      <c r="AM255" s="381"/>
      <c r="AN255" s="381"/>
      <c r="AO255" s="381"/>
      <c r="AP255" s="381"/>
      <c r="AQ255" s="381"/>
      <c r="AR255" s="381"/>
      <c r="AS255" s="381"/>
      <c r="AT255" s="381"/>
      <c r="AU255" s="381"/>
      <c r="AV255" s="381"/>
      <c r="AW255" s="381"/>
      <c r="AX255" s="381"/>
      <c r="AY255" s="381"/>
      <c r="AZ255" s="381"/>
      <c r="BA255" s="381"/>
      <c r="BB255" s="381"/>
      <c r="BC255" s="381"/>
      <c r="BD255" s="381"/>
      <c r="BE255" s="381"/>
      <c r="BF255" s="381"/>
      <c r="BG255" s="381"/>
      <c r="BH255" s="381"/>
      <c r="BI255" s="381"/>
      <c r="BJ255" s="381"/>
      <c r="BK255" s="381"/>
      <c r="BL255" s="381"/>
      <c r="BM255" s="381"/>
      <c r="BN255" s="381"/>
      <c r="BO255" s="381"/>
      <c r="BP255" s="381"/>
      <c r="BQ255" s="381"/>
      <c r="BR255" s="381"/>
      <c r="BS255" s="381"/>
      <c r="BT255" s="381"/>
      <c r="BU255" s="381"/>
      <c r="BV255" s="381"/>
      <c r="BW255" s="381"/>
      <c r="BX255" s="381"/>
      <c r="BY255" s="381"/>
      <c r="BZ255" s="381"/>
      <c r="CA255" s="381"/>
      <c r="CB255" s="381"/>
      <c r="CC255" s="381"/>
      <c r="CD255" s="381"/>
      <c r="CE255" s="381"/>
      <c r="CF255" s="381"/>
      <c r="CG255" s="381"/>
      <c r="CH255" s="381"/>
      <c r="CI255" s="381"/>
      <c r="CJ255" s="381"/>
      <c r="CK255" s="381"/>
      <c r="CL255" s="381"/>
      <c r="CM255" s="381"/>
      <c r="CN255" s="381"/>
      <c r="CO255" s="381"/>
      <c r="CP255" s="381"/>
      <c r="CQ255" s="381"/>
      <c r="CR255" s="381"/>
      <c r="CS255" s="381"/>
      <c r="CT255" s="381"/>
      <c r="CU255" s="381"/>
      <c r="CV255" s="381"/>
      <c r="CW255" s="381"/>
      <c r="CX255" s="381"/>
      <c r="CY255" s="381"/>
      <c r="CZ255" s="381"/>
      <c r="DA255" s="381"/>
      <c r="DB255" s="381"/>
      <c r="DC255" s="381"/>
      <c r="DD255" s="381"/>
      <c r="DE255" s="381"/>
      <c r="DF255" s="381"/>
      <c r="DG255" s="381"/>
      <c r="DH255" s="381"/>
      <c r="DI255" s="381"/>
      <c r="DJ255" s="381"/>
      <c r="DK255" s="381"/>
      <c r="DL255" s="381"/>
      <c r="DM255" s="381"/>
      <c r="DN255" s="381"/>
      <c r="DO255" s="381"/>
      <c r="DP255" s="381"/>
      <c r="DQ255" s="381"/>
      <c r="DR255" s="381"/>
      <c r="DS255" s="381"/>
      <c r="DT255" s="381"/>
      <c r="DU255" s="381"/>
      <c r="DV255" s="381"/>
      <c r="DW255" s="381"/>
      <c r="DX255" s="381"/>
      <c r="DY255" s="381"/>
      <c r="DZ255" s="381"/>
      <c r="EA255" s="381"/>
      <c r="EB255" s="381"/>
      <c r="EC255" s="381"/>
      <c r="ED255" s="381"/>
      <c r="EE255" s="381"/>
      <c r="EF255" s="381"/>
      <c r="EG255" s="381"/>
      <c r="EH255" s="381"/>
      <c r="EI255" s="381"/>
      <c r="EJ255" s="381"/>
      <c r="EK255" s="381"/>
      <c r="EL255" s="381"/>
      <c r="EM255" s="381"/>
    </row>
    <row r="256" spans="1:143" s="382" customFormat="1" ht="51.75" customHeight="1" x14ac:dyDescent="0.25">
      <c r="A256" s="230">
        <v>44243</v>
      </c>
      <c r="B256" s="376">
        <v>58283</v>
      </c>
      <c r="C256" s="404" t="s">
        <v>941</v>
      </c>
      <c r="D256" s="402"/>
      <c r="E256" s="405">
        <v>177088.8</v>
      </c>
      <c r="F256" s="289">
        <f t="shared" si="3"/>
        <v>82785303.059999943</v>
      </c>
      <c r="G256" s="381"/>
      <c r="H256" s="381"/>
      <c r="I256" s="381"/>
      <c r="J256" s="381"/>
      <c r="K256" s="381"/>
      <c r="L256" s="381"/>
      <c r="M256" s="381"/>
      <c r="N256" s="381"/>
      <c r="O256" s="381"/>
      <c r="P256" s="381"/>
      <c r="Q256" s="381"/>
      <c r="R256" s="381"/>
      <c r="S256" s="381"/>
      <c r="T256" s="381"/>
      <c r="U256" s="381"/>
      <c r="V256" s="381"/>
      <c r="W256" s="381"/>
      <c r="X256" s="381"/>
      <c r="Y256" s="381"/>
      <c r="Z256" s="381"/>
      <c r="AA256" s="381"/>
      <c r="AB256" s="381"/>
      <c r="AC256" s="381"/>
      <c r="AD256" s="381"/>
      <c r="AE256" s="381"/>
      <c r="AF256" s="381"/>
      <c r="AG256" s="381"/>
      <c r="AH256" s="381"/>
      <c r="AI256" s="381"/>
      <c r="AJ256" s="381"/>
      <c r="AK256" s="381"/>
      <c r="AL256" s="381"/>
      <c r="AM256" s="381"/>
      <c r="AN256" s="381"/>
      <c r="AO256" s="381"/>
      <c r="AP256" s="381"/>
      <c r="AQ256" s="381"/>
      <c r="AR256" s="381"/>
      <c r="AS256" s="381"/>
      <c r="AT256" s="381"/>
      <c r="AU256" s="381"/>
      <c r="AV256" s="381"/>
      <c r="AW256" s="381"/>
      <c r="AX256" s="381"/>
      <c r="AY256" s="381"/>
      <c r="AZ256" s="381"/>
      <c r="BA256" s="381"/>
      <c r="BB256" s="381"/>
      <c r="BC256" s="381"/>
      <c r="BD256" s="381"/>
      <c r="BE256" s="381"/>
      <c r="BF256" s="381"/>
      <c r="BG256" s="381"/>
      <c r="BH256" s="381"/>
      <c r="BI256" s="381"/>
      <c r="BJ256" s="381"/>
      <c r="BK256" s="381"/>
      <c r="BL256" s="381"/>
      <c r="BM256" s="381"/>
      <c r="BN256" s="381"/>
      <c r="BO256" s="381"/>
      <c r="BP256" s="381"/>
      <c r="BQ256" s="381"/>
      <c r="BR256" s="381"/>
      <c r="BS256" s="381"/>
      <c r="BT256" s="381"/>
      <c r="BU256" s="381"/>
      <c r="BV256" s="381"/>
      <c r="BW256" s="381"/>
      <c r="BX256" s="381"/>
      <c r="BY256" s="381"/>
      <c r="BZ256" s="381"/>
      <c r="CA256" s="381"/>
      <c r="CB256" s="381"/>
      <c r="CC256" s="381"/>
      <c r="CD256" s="381"/>
      <c r="CE256" s="381"/>
      <c r="CF256" s="381"/>
      <c r="CG256" s="381"/>
      <c r="CH256" s="381"/>
      <c r="CI256" s="381"/>
      <c r="CJ256" s="381"/>
      <c r="CK256" s="381"/>
      <c r="CL256" s="381"/>
      <c r="CM256" s="381"/>
      <c r="CN256" s="381"/>
      <c r="CO256" s="381"/>
      <c r="CP256" s="381"/>
      <c r="CQ256" s="381"/>
      <c r="CR256" s="381"/>
      <c r="CS256" s="381"/>
      <c r="CT256" s="381"/>
      <c r="CU256" s="381"/>
      <c r="CV256" s="381"/>
      <c r="CW256" s="381"/>
      <c r="CX256" s="381"/>
      <c r="CY256" s="381"/>
      <c r="CZ256" s="381"/>
      <c r="DA256" s="381"/>
      <c r="DB256" s="381"/>
      <c r="DC256" s="381"/>
      <c r="DD256" s="381"/>
      <c r="DE256" s="381"/>
      <c r="DF256" s="381"/>
      <c r="DG256" s="381"/>
      <c r="DH256" s="381"/>
      <c r="DI256" s="381"/>
      <c r="DJ256" s="381"/>
      <c r="DK256" s="381"/>
      <c r="DL256" s="381"/>
      <c r="DM256" s="381"/>
      <c r="DN256" s="381"/>
      <c r="DO256" s="381"/>
      <c r="DP256" s="381"/>
      <c r="DQ256" s="381"/>
      <c r="DR256" s="381"/>
      <c r="DS256" s="381"/>
      <c r="DT256" s="381"/>
      <c r="DU256" s="381"/>
      <c r="DV256" s="381"/>
      <c r="DW256" s="381"/>
      <c r="DX256" s="381"/>
      <c r="DY256" s="381"/>
      <c r="DZ256" s="381"/>
      <c r="EA256" s="381"/>
      <c r="EB256" s="381"/>
      <c r="EC256" s="381"/>
      <c r="ED256" s="381"/>
      <c r="EE256" s="381"/>
      <c r="EF256" s="381"/>
      <c r="EG256" s="381"/>
      <c r="EH256" s="381"/>
      <c r="EI256" s="381"/>
      <c r="EJ256" s="381"/>
      <c r="EK256" s="381"/>
      <c r="EL256" s="381"/>
      <c r="EM256" s="381"/>
    </row>
    <row r="257" spans="1:143" s="382" customFormat="1" ht="48.75" customHeight="1" x14ac:dyDescent="0.25">
      <c r="A257" s="230">
        <v>44243</v>
      </c>
      <c r="B257" s="376">
        <v>58284</v>
      </c>
      <c r="C257" s="404" t="s">
        <v>942</v>
      </c>
      <c r="D257" s="402"/>
      <c r="E257" s="405">
        <v>36834.080000000002</v>
      </c>
      <c r="F257" s="289">
        <f t="shared" si="3"/>
        <v>82748468.979999945</v>
      </c>
      <c r="G257" s="381"/>
      <c r="H257" s="381"/>
      <c r="I257" s="381"/>
      <c r="J257" s="381"/>
      <c r="K257" s="381"/>
      <c r="L257" s="381"/>
      <c r="M257" s="381"/>
      <c r="N257" s="381"/>
      <c r="O257" s="381"/>
      <c r="P257" s="381"/>
      <c r="Q257" s="381"/>
      <c r="R257" s="381"/>
      <c r="S257" s="381"/>
      <c r="T257" s="381"/>
      <c r="U257" s="381"/>
      <c r="V257" s="381"/>
      <c r="W257" s="381"/>
      <c r="X257" s="381"/>
      <c r="Y257" s="381"/>
      <c r="Z257" s="381"/>
      <c r="AA257" s="381"/>
      <c r="AB257" s="381"/>
      <c r="AC257" s="381"/>
      <c r="AD257" s="381"/>
      <c r="AE257" s="381"/>
      <c r="AF257" s="381"/>
      <c r="AG257" s="381"/>
      <c r="AH257" s="381"/>
      <c r="AI257" s="381"/>
      <c r="AJ257" s="381"/>
      <c r="AK257" s="381"/>
      <c r="AL257" s="381"/>
      <c r="AM257" s="381"/>
      <c r="AN257" s="381"/>
      <c r="AO257" s="381"/>
      <c r="AP257" s="381"/>
      <c r="AQ257" s="381"/>
      <c r="AR257" s="381"/>
      <c r="AS257" s="381"/>
      <c r="AT257" s="381"/>
      <c r="AU257" s="381"/>
      <c r="AV257" s="381"/>
      <c r="AW257" s="381"/>
      <c r="AX257" s="381"/>
      <c r="AY257" s="381"/>
      <c r="AZ257" s="381"/>
      <c r="BA257" s="381"/>
      <c r="BB257" s="381"/>
      <c r="BC257" s="381"/>
      <c r="BD257" s="381"/>
      <c r="BE257" s="381"/>
      <c r="BF257" s="381"/>
      <c r="BG257" s="381"/>
      <c r="BH257" s="381"/>
      <c r="BI257" s="381"/>
      <c r="BJ257" s="381"/>
      <c r="BK257" s="381"/>
      <c r="BL257" s="381"/>
      <c r="BM257" s="381"/>
      <c r="BN257" s="381"/>
      <c r="BO257" s="381"/>
      <c r="BP257" s="381"/>
      <c r="BQ257" s="381"/>
      <c r="BR257" s="381"/>
      <c r="BS257" s="381"/>
      <c r="BT257" s="381"/>
      <c r="BU257" s="381"/>
      <c r="BV257" s="381"/>
      <c r="BW257" s="381"/>
      <c r="BX257" s="381"/>
      <c r="BY257" s="381"/>
      <c r="BZ257" s="381"/>
      <c r="CA257" s="381"/>
      <c r="CB257" s="381"/>
      <c r="CC257" s="381"/>
      <c r="CD257" s="381"/>
      <c r="CE257" s="381"/>
      <c r="CF257" s="381"/>
      <c r="CG257" s="381"/>
      <c r="CH257" s="381"/>
      <c r="CI257" s="381"/>
      <c r="CJ257" s="381"/>
      <c r="CK257" s="381"/>
      <c r="CL257" s="381"/>
      <c r="CM257" s="381"/>
      <c r="CN257" s="381"/>
      <c r="CO257" s="381"/>
      <c r="CP257" s="381"/>
      <c r="CQ257" s="381"/>
      <c r="CR257" s="381"/>
      <c r="CS257" s="381"/>
      <c r="CT257" s="381"/>
      <c r="CU257" s="381"/>
      <c r="CV257" s="381"/>
      <c r="CW257" s="381"/>
      <c r="CX257" s="381"/>
      <c r="CY257" s="381"/>
      <c r="CZ257" s="381"/>
      <c r="DA257" s="381"/>
      <c r="DB257" s="381"/>
      <c r="DC257" s="381"/>
      <c r="DD257" s="381"/>
      <c r="DE257" s="381"/>
      <c r="DF257" s="381"/>
      <c r="DG257" s="381"/>
      <c r="DH257" s="381"/>
      <c r="DI257" s="381"/>
      <c r="DJ257" s="381"/>
      <c r="DK257" s="381"/>
      <c r="DL257" s="381"/>
      <c r="DM257" s="381"/>
      <c r="DN257" s="381"/>
      <c r="DO257" s="381"/>
      <c r="DP257" s="381"/>
      <c r="DQ257" s="381"/>
      <c r="DR257" s="381"/>
      <c r="DS257" s="381"/>
      <c r="DT257" s="381"/>
      <c r="DU257" s="381"/>
      <c r="DV257" s="381"/>
      <c r="DW257" s="381"/>
      <c r="DX257" s="381"/>
      <c r="DY257" s="381"/>
      <c r="DZ257" s="381"/>
      <c r="EA257" s="381"/>
      <c r="EB257" s="381"/>
      <c r="EC257" s="381"/>
      <c r="ED257" s="381"/>
      <c r="EE257" s="381"/>
      <c r="EF257" s="381"/>
      <c r="EG257" s="381"/>
      <c r="EH257" s="381"/>
      <c r="EI257" s="381"/>
      <c r="EJ257" s="381"/>
      <c r="EK257" s="381"/>
      <c r="EL257" s="381"/>
      <c r="EM257" s="381"/>
    </row>
    <row r="258" spans="1:143" s="382" customFormat="1" ht="54.75" customHeight="1" x14ac:dyDescent="0.25">
      <c r="A258" s="230">
        <v>44243</v>
      </c>
      <c r="B258" s="376">
        <v>58285</v>
      </c>
      <c r="C258" s="404" t="s">
        <v>943</v>
      </c>
      <c r="D258" s="402"/>
      <c r="E258" s="405">
        <v>80322.5</v>
      </c>
      <c r="F258" s="289">
        <f t="shared" si="3"/>
        <v>82668146.479999945</v>
      </c>
      <c r="G258" s="381"/>
      <c r="H258" s="381"/>
      <c r="I258" s="381"/>
      <c r="J258" s="381"/>
      <c r="K258" s="381"/>
      <c r="L258" s="381"/>
      <c r="M258" s="381"/>
      <c r="N258" s="381"/>
      <c r="O258" s="381"/>
      <c r="P258" s="381"/>
      <c r="Q258" s="381"/>
      <c r="R258" s="381"/>
      <c r="S258" s="381"/>
      <c r="T258" s="381"/>
      <c r="U258" s="381"/>
      <c r="V258" s="381"/>
      <c r="W258" s="381"/>
      <c r="X258" s="381"/>
      <c r="Y258" s="381"/>
      <c r="Z258" s="381"/>
      <c r="AA258" s="381"/>
      <c r="AB258" s="381"/>
      <c r="AC258" s="381"/>
      <c r="AD258" s="381"/>
      <c r="AE258" s="381"/>
      <c r="AF258" s="381"/>
      <c r="AG258" s="381"/>
      <c r="AH258" s="381"/>
      <c r="AI258" s="381"/>
      <c r="AJ258" s="381"/>
      <c r="AK258" s="381"/>
      <c r="AL258" s="381"/>
      <c r="AM258" s="381"/>
      <c r="AN258" s="381"/>
      <c r="AO258" s="381"/>
      <c r="AP258" s="381"/>
      <c r="AQ258" s="381"/>
      <c r="AR258" s="381"/>
      <c r="AS258" s="381"/>
      <c r="AT258" s="381"/>
      <c r="AU258" s="381"/>
      <c r="AV258" s="381"/>
      <c r="AW258" s="381"/>
      <c r="AX258" s="381"/>
      <c r="AY258" s="381"/>
      <c r="AZ258" s="381"/>
      <c r="BA258" s="381"/>
      <c r="BB258" s="381"/>
      <c r="BC258" s="381"/>
      <c r="BD258" s="381"/>
      <c r="BE258" s="381"/>
      <c r="BF258" s="381"/>
      <c r="BG258" s="381"/>
      <c r="BH258" s="381"/>
      <c r="BI258" s="381"/>
      <c r="BJ258" s="381"/>
      <c r="BK258" s="381"/>
      <c r="BL258" s="381"/>
      <c r="BM258" s="381"/>
      <c r="BN258" s="381"/>
      <c r="BO258" s="381"/>
      <c r="BP258" s="381"/>
      <c r="BQ258" s="381"/>
      <c r="BR258" s="381"/>
      <c r="BS258" s="381"/>
      <c r="BT258" s="381"/>
      <c r="BU258" s="381"/>
      <c r="BV258" s="381"/>
      <c r="BW258" s="381"/>
      <c r="BX258" s="381"/>
      <c r="BY258" s="381"/>
      <c r="BZ258" s="381"/>
      <c r="CA258" s="381"/>
      <c r="CB258" s="381"/>
      <c r="CC258" s="381"/>
      <c r="CD258" s="381"/>
      <c r="CE258" s="381"/>
      <c r="CF258" s="381"/>
      <c r="CG258" s="381"/>
      <c r="CH258" s="381"/>
      <c r="CI258" s="381"/>
      <c r="CJ258" s="381"/>
      <c r="CK258" s="381"/>
      <c r="CL258" s="381"/>
      <c r="CM258" s="381"/>
      <c r="CN258" s="381"/>
      <c r="CO258" s="381"/>
      <c r="CP258" s="381"/>
      <c r="CQ258" s="381"/>
      <c r="CR258" s="381"/>
      <c r="CS258" s="381"/>
      <c r="CT258" s="381"/>
      <c r="CU258" s="381"/>
      <c r="CV258" s="381"/>
      <c r="CW258" s="381"/>
      <c r="CX258" s="381"/>
      <c r="CY258" s="381"/>
      <c r="CZ258" s="381"/>
      <c r="DA258" s="381"/>
      <c r="DB258" s="381"/>
      <c r="DC258" s="381"/>
      <c r="DD258" s="381"/>
      <c r="DE258" s="381"/>
      <c r="DF258" s="381"/>
      <c r="DG258" s="381"/>
      <c r="DH258" s="381"/>
      <c r="DI258" s="381"/>
      <c r="DJ258" s="381"/>
      <c r="DK258" s="381"/>
      <c r="DL258" s="381"/>
      <c r="DM258" s="381"/>
      <c r="DN258" s="381"/>
      <c r="DO258" s="381"/>
      <c r="DP258" s="381"/>
      <c r="DQ258" s="381"/>
      <c r="DR258" s="381"/>
      <c r="DS258" s="381"/>
      <c r="DT258" s="381"/>
      <c r="DU258" s="381"/>
      <c r="DV258" s="381"/>
      <c r="DW258" s="381"/>
      <c r="DX258" s="381"/>
      <c r="DY258" s="381"/>
      <c r="DZ258" s="381"/>
      <c r="EA258" s="381"/>
      <c r="EB258" s="381"/>
      <c r="EC258" s="381"/>
      <c r="ED258" s="381"/>
      <c r="EE258" s="381"/>
      <c r="EF258" s="381"/>
      <c r="EG258" s="381"/>
      <c r="EH258" s="381"/>
      <c r="EI258" s="381"/>
      <c r="EJ258" s="381"/>
      <c r="EK258" s="381"/>
      <c r="EL258" s="381"/>
      <c r="EM258" s="381"/>
    </row>
    <row r="259" spans="1:143" s="382" customFormat="1" ht="57.75" customHeight="1" x14ac:dyDescent="0.25">
      <c r="A259" s="230">
        <v>44243</v>
      </c>
      <c r="B259" s="376">
        <v>58286</v>
      </c>
      <c r="C259" s="404" t="s">
        <v>944</v>
      </c>
      <c r="D259" s="402"/>
      <c r="E259" s="405">
        <v>357220.2</v>
      </c>
      <c r="F259" s="289">
        <f t="shared" si="3"/>
        <v>82310926.279999942</v>
      </c>
      <c r="G259" s="381"/>
      <c r="H259" s="381"/>
      <c r="I259" s="381"/>
      <c r="J259" s="381"/>
      <c r="K259" s="381"/>
      <c r="L259" s="381"/>
      <c r="M259" s="381"/>
      <c r="N259" s="381"/>
      <c r="O259" s="381"/>
      <c r="P259" s="381"/>
      <c r="Q259" s="381"/>
      <c r="R259" s="381"/>
      <c r="S259" s="381"/>
      <c r="T259" s="381"/>
      <c r="U259" s="381"/>
      <c r="V259" s="381"/>
      <c r="W259" s="381"/>
      <c r="X259" s="381"/>
      <c r="Y259" s="381"/>
      <c r="Z259" s="381"/>
      <c r="AA259" s="381"/>
      <c r="AB259" s="381"/>
      <c r="AC259" s="381"/>
      <c r="AD259" s="381"/>
      <c r="AE259" s="381"/>
      <c r="AF259" s="381"/>
      <c r="AG259" s="381"/>
      <c r="AH259" s="381"/>
      <c r="AI259" s="381"/>
      <c r="AJ259" s="381"/>
      <c r="AK259" s="381"/>
      <c r="AL259" s="381"/>
      <c r="AM259" s="381"/>
      <c r="AN259" s="381"/>
      <c r="AO259" s="381"/>
      <c r="AP259" s="381"/>
      <c r="AQ259" s="381"/>
      <c r="AR259" s="381"/>
      <c r="AS259" s="381"/>
      <c r="AT259" s="381"/>
      <c r="AU259" s="381"/>
      <c r="AV259" s="381"/>
      <c r="AW259" s="381"/>
      <c r="AX259" s="381"/>
      <c r="AY259" s="381"/>
      <c r="AZ259" s="381"/>
      <c r="BA259" s="381"/>
      <c r="BB259" s="381"/>
      <c r="BC259" s="381"/>
      <c r="BD259" s="381"/>
      <c r="BE259" s="381"/>
      <c r="BF259" s="381"/>
      <c r="BG259" s="381"/>
      <c r="BH259" s="381"/>
      <c r="BI259" s="381"/>
      <c r="BJ259" s="381"/>
      <c r="BK259" s="381"/>
      <c r="BL259" s="381"/>
      <c r="BM259" s="381"/>
      <c r="BN259" s="381"/>
      <c r="BO259" s="381"/>
      <c r="BP259" s="381"/>
      <c r="BQ259" s="381"/>
      <c r="BR259" s="381"/>
      <c r="BS259" s="381"/>
      <c r="BT259" s="381"/>
      <c r="BU259" s="381"/>
      <c r="BV259" s="381"/>
      <c r="BW259" s="381"/>
      <c r="BX259" s="381"/>
      <c r="BY259" s="381"/>
      <c r="BZ259" s="381"/>
      <c r="CA259" s="381"/>
      <c r="CB259" s="381"/>
      <c r="CC259" s="381"/>
      <c r="CD259" s="381"/>
      <c r="CE259" s="381"/>
      <c r="CF259" s="381"/>
      <c r="CG259" s="381"/>
      <c r="CH259" s="381"/>
      <c r="CI259" s="381"/>
      <c r="CJ259" s="381"/>
      <c r="CK259" s="381"/>
      <c r="CL259" s="381"/>
      <c r="CM259" s="381"/>
      <c r="CN259" s="381"/>
      <c r="CO259" s="381"/>
      <c r="CP259" s="381"/>
      <c r="CQ259" s="381"/>
      <c r="CR259" s="381"/>
      <c r="CS259" s="381"/>
      <c r="CT259" s="381"/>
      <c r="CU259" s="381"/>
      <c r="CV259" s="381"/>
      <c r="CW259" s="381"/>
      <c r="CX259" s="381"/>
      <c r="CY259" s="381"/>
      <c r="CZ259" s="381"/>
      <c r="DA259" s="381"/>
      <c r="DB259" s="381"/>
      <c r="DC259" s="381"/>
      <c r="DD259" s="381"/>
      <c r="DE259" s="381"/>
      <c r="DF259" s="381"/>
      <c r="DG259" s="381"/>
      <c r="DH259" s="381"/>
      <c r="DI259" s="381"/>
      <c r="DJ259" s="381"/>
      <c r="DK259" s="381"/>
      <c r="DL259" s="381"/>
      <c r="DM259" s="381"/>
      <c r="DN259" s="381"/>
      <c r="DO259" s="381"/>
      <c r="DP259" s="381"/>
      <c r="DQ259" s="381"/>
      <c r="DR259" s="381"/>
      <c r="DS259" s="381"/>
      <c r="DT259" s="381"/>
      <c r="DU259" s="381"/>
      <c r="DV259" s="381"/>
      <c r="DW259" s="381"/>
      <c r="DX259" s="381"/>
      <c r="DY259" s="381"/>
      <c r="DZ259" s="381"/>
      <c r="EA259" s="381"/>
      <c r="EB259" s="381"/>
      <c r="EC259" s="381"/>
      <c r="ED259" s="381"/>
      <c r="EE259" s="381"/>
      <c r="EF259" s="381"/>
      <c r="EG259" s="381"/>
      <c r="EH259" s="381"/>
      <c r="EI259" s="381"/>
      <c r="EJ259" s="381"/>
      <c r="EK259" s="381"/>
      <c r="EL259" s="381"/>
      <c r="EM259" s="381"/>
    </row>
    <row r="260" spans="1:143" s="382" customFormat="1" ht="41.25" customHeight="1" x14ac:dyDescent="0.25">
      <c r="A260" s="230">
        <v>44243</v>
      </c>
      <c r="B260" s="376">
        <v>58287</v>
      </c>
      <c r="C260" s="404" t="s">
        <v>945</v>
      </c>
      <c r="D260" s="402"/>
      <c r="E260" s="405">
        <v>40000</v>
      </c>
      <c r="F260" s="289">
        <f t="shared" si="3"/>
        <v>82270926.279999942</v>
      </c>
      <c r="G260" s="381"/>
      <c r="H260" s="381"/>
      <c r="I260" s="381"/>
      <c r="J260" s="381"/>
      <c r="K260" s="381"/>
      <c r="L260" s="381"/>
      <c r="M260" s="381"/>
      <c r="N260" s="381"/>
      <c r="O260" s="381"/>
      <c r="P260" s="381"/>
      <c r="Q260" s="381"/>
      <c r="R260" s="381"/>
      <c r="S260" s="381"/>
      <c r="T260" s="381"/>
      <c r="U260" s="381"/>
      <c r="V260" s="381"/>
      <c r="W260" s="381"/>
      <c r="X260" s="381"/>
      <c r="Y260" s="381"/>
      <c r="Z260" s="381"/>
      <c r="AA260" s="381"/>
      <c r="AB260" s="381"/>
      <c r="AC260" s="381"/>
      <c r="AD260" s="381"/>
      <c r="AE260" s="381"/>
      <c r="AF260" s="381"/>
      <c r="AG260" s="381"/>
      <c r="AH260" s="381"/>
      <c r="AI260" s="381"/>
      <c r="AJ260" s="381"/>
      <c r="AK260" s="381"/>
      <c r="AL260" s="381"/>
      <c r="AM260" s="381"/>
      <c r="AN260" s="381"/>
      <c r="AO260" s="381"/>
      <c r="AP260" s="381"/>
      <c r="AQ260" s="381"/>
      <c r="AR260" s="381"/>
      <c r="AS260" s="381"/>
      <c r="AT260" s="381"/>
      <c r="AU260" s="381"/>
      <c r="AV260" s="381"/>
      <c r="AW260" s="381"/>
      <c r="AX260" s="381"/>
      <c r="AY260" s="381"/>
      <c r="AZ260" s="381"/>
      <c r="BA260" s="381"/>
      <c r="BB260" s="381"/>
      <c r="BC260" s="381"/>
      <c r="BD260" s="381"/>
      <c r="BE260" s="381"/>
      <c r="BF260" s="381"/>
      <c r="BG260" s="381"/>
      <c r="BH260" s="381"/>
      <c r="BI260" s="381"/>
      <c r="BJ260" s="381"/>
      <c r="BK260" s="381"/>
      <c r="BL260" s="381"/>
      <c r="BM260" s="381"/>
      <c r="BN260" s="381"/>
      <c r="BO260" s="381"/>
      <c r="BP260" s="381"/>
      <c r="BQ260" s="381"/>
      <c r="BR260" s="381"/>
      <c r="BS260" s="381"/>
      <c r="BT260" s="381"/>
      <c r="BU260" s="381"/>
      <c r="BV260" s="381"/>
      <c r="BW260" s="381"/>
      <c r="BX260" s="381"/>
      <c r="BY260" s="381"/>
      <c r="BZ260" s="381"/>
      <c r="CA260" s="381"/>
      <c r="CB260" s="381"/>
      <c r="CC260" s="381"/>
      <c r="CD260" s="381"/>
      <c r="CE260" s="381"/>
      <c r="CF260" s="381"/>
      <c r="CG260" s="381"/>
      <c r="CH260" s="381"/>
      <c r="CI260" s="381"/>
      <c r="CJ260" s="381"/>
      <c r="CK260" s="381"/>
      <c r="CL260" s="381"/>
      <c r="CM260" s="381"/>
      <c r="CN260" s="381"/>
      <c r="CO260" s="381"/>
      <c r="CP260" s="381"/>
      <c r="CQ260" s="381"/>
      <c r="CR260" s="381"/>
      <c r="CS260" s="381"/>
      <c r="CT260" s="381"/>
      <c r="CU260" s="381"/>
      <c r="CV260" s="381"/>
      <c r="CW260" s="381"/>
      <c r="CX260" s="381"/>
      <c r="CY260" s="381"/>
      <c r="CZ260" s="381"/>
      <c r="DA260" s="381"/>
      <c r="DB260" s="381"/>
      <c r="DC260" s="381"/>
      <c r="DD260" s="381"/>
      <c r="DE260" s="381"/>
      <c r="DF260" s="381"/>
      <c r="DG260" s="381"/>
      <c r="DH260" s="381"/>
      <c r="DI260" s="381"/>
      <c r="DJ260" s="381"/>
      <c r="DK260" s="381"/>
      <c r="DL260" s="381"/>
      <c r="DM260" s="381"/>
      <c r="DN260" s="381"/>
      <c r="DO260" s="381"/>
      <c r="DP260" s="381"/>
      <c r="DQ260" s="381"/>
      <c r="DR260" s="381"/>
      <c r="DS260" s="381"/>
      <c r="DT260" s="381"/>
      <c r="DU260" s="381"/>
      <c r="DV260" s="381"/>
      <c r="DW260" s="381"/>
      <c r="DX260" s="381"/>
      <c r="DY260" s="381"/>
      <c r="DZ260" s="381"/>
      <c r="EA260" s="381"/>
      <c r="EB260" s="381"/>
      <c r="EC260" s="381"/>
      <c r="ED260" s="381"/>
      <c r="EE260" s="381"/>
      <c r="EF260" s="381"/>
      <c r="EG260" s="381"/>
      <c r="EH260" s="381"/>
      <c r="EI260" s="381"/>
      <c r="EJ260" s="381"/>
      <c r="EK260" s="381"/>
      <c r="EL260" s="381"/>
      <c r="EM260" s="381"/>
    </row>
    <row r="261" spans="1:143" s="382" customFormat="1" ht="27" customHeight="1" x14ac:dyDescent="0.25">
      <c r="A261" s="230">
        <v>44243</v>
      </c>
      <c r="B261" s="376">
        <v>58288</v>
      </c>
      <c r="C261" s="404" t="s">
        <v>946</v>
      </c>
      <c r="D261" s="402"/>
      <c r="E261" s="405">
        <v>13500</v>
      </c>
      <c r="F261" s="289">
        <f t="shared" si="3"/>
        <v>82257426.279999942</v>
      </c>
      <c r="G261" s="381"/>
      <c r="H261" s="381"/>
      <c r="I261" s="381"/>
      <c r="J261" s="381"/>
      <c r="K261" s="381"/>
      <c r="L261" s="381"/>
      <c r="M261" s="381"/>
      <c r="N261" s="381"/>
      <c r="O261" s="381"/>
      <c r="P261" s="381"/>
      <c r="Q261" s="381"/>
      <c r="R261" s="381"/>
      <c r="S261" s="381"/>
      <c r="T261" s="381"/>
      <c r="U261" s="381"/>
      <c r="V261" s="381"/>
      <c r="W261" s="381"/>
      <c r="X261" s="381"/>
      <c r="Y261" s="381"/>
      <c r="Z261" s="381"/>
      <c r="AA261" s="381"/>
      <c r="AB261" s="381"/>
      <c r="AC261" s="381"/>
      <c r="AD261" s="381"/>
      <c r="AE261" s="381"/>
      <c r="AF261" s="381"/>
      <c r="AG261" s="381"/>
      <c r="AH261" s="381"/>
      <c r="AI261" s="381"/>
      <c r="AJ261" s="381"/>
      <c r="AK261" s="381"/>
      <c r="AL261" s="381"/>
      <c r="AM261" s="381"/>
      <c r="AN261" s="381"/>
      <c r="AO261" s="381"/>
      <c r="AP261" s="381"/>
      <c r="AQ261" s="381"/>
      <c r="AR261" s="381"/>
      <c r="AS261" s="381"/>
      <c r="AT261" s="381"/>
      <c r="AU261" s="381"/>
      <c r="AV261" s="381"/>
      <c r="AW261" s="381"/>
      <c r="AX261" s="381"/>
      <c r="AY261" s="381"/>
      <c r="AZ261" s="381"/>
      <c r="BA261" s="381"/>
      <c r="BB261" s="381"/>
      <c r="BC261" s="381"/>
      <c r="BD261" s="381"/>
      <c r="BE261" s="381"/>
      <c r="BF261" s="381"/>
      <c r="BG261" s="381"/>
      <c r="BH261" s="381"/>
      <c r="BI261" s="381"/>
      <c r="BJ261" s="381"/>
      <c r="BK261" s="381"/>
      <c r="BL261" s="381"/>
      <c r="BM261" s="381"/>
      <c r="BN261" s="381"/>
      <c r="BO261" s="381"/>
      <c r="BP261" s="381"/>
      <c r="BQ261" s="381"/>
      <c r="BR261" s="381"/>
      <c r="BS261" s="381"/>
      <c r="BT261" s="381"/>
      <c r="BU261" s="381"/>
      <c r="BV261" s="381"/>
      <c r="BW261" s="381"/>
      <c r="BX261" s="381"/>
      <c r="BY261" s="381"/>
      <c r="BZ261" s="381"/>
      <c r="CA261" s="381"/>
      <c r="CB261" s="381"/>
      <c r="CC261" s="381"/>
      <c r="CD261" s="381"/>
      <c r="CE261" s="381"/>
      <c r="CF261" s="381"/>
      <c r="CG261" s="381"/>
      <c r="CH261" s="381"/>
      <c r="CI261" s="381"/>
      <c r="CJ261" s="381"/>
      <c r="CK261" s="381"/>
      <c r="CL261" s="381"/>
      <c r="CM261" s="381"/>
      <c r="CN261" s="381"/>
      <c r="CO261" s="381"/>
      <c r="CP261" s="381"/>
      <c r="CQ261" s="381"/>
      <c r="CR261" s="381"/>
      <c r="CS261" s="381"/>
      <c r="CT261" s="381"/>
      <c r="CU261" s="381"/>
      <c r="CV261" s="381"/>
      <c r="CW261" s="381"/>
      <c r="CX261" s="381"/>
      <c r="CY261" s="381"/>
      <c r="CZ261" s="381"/>
      <c r="DA261" s="381"/>
      <c r="DB261" s="381"/>
      <c r="DC261" s="381"/>
      <c r="DD261" s="381"/>
      <c r="DE261" s="381"/>
      <c r="DF261" s="381"/>
      <c r="DG261" s="381"/>
      <c r="DH261" s="381"/>
      <c r="DI261" s="381"/>
      <c r="DJ261" s="381"/>
      <c r="DK261" s="381"/>
      <c r="DL261" s="381"/>
      <c r="DM261" s="381"/>
      <c r="DN261" s="381"/>
      <c r="DO261" s="381"/>
      <c r="DP261" s="381"/>
      <c r="DQ261" s="381"/>
      <c r="DR261" s="381"/>
      <c r="DS261" s="381"/>
      <c r="DT261" s="381"/>
      <c r="DU261" s="381"/>
      <c r="DV261" s="381"/>
      <c r="DW261" s="381"/>
      <c r="DX261" s="381"/>
      <c r="DY261" s="381"/>
      <c r="DZ261" s="381"/>
      <c r="EA261" s="381"/>
      <c r="EB261" s="381"/>
      <c r="EC261" s="381"/>
      <c r="ED261" s="381"/>
      <c r="EE261" s="381"/>
      <c r="EF261" s="381"/>
      <c r="EG261" s="381"/>
      <c r="EH261" s="381"/>
      <c r="EI261" s="381"/>
      <c r="EJ261" s="381"/>
      <c r="EK261" s="381"/>
      <c r="EL261" s="381"/>
      <c r="EM261" s="381"/>
    </row>
    <row r="262" spans="1:143" s="382" customFormat="1" ht="41.25" customHeight="1" x14ac:dyDescent="0.25">
      <c r="A262" s="230">
        <v>44243</v>
      </c>
      <c r="B262" s="376">
        <v>58289</v>
      </c>
      <c r="C262" s="404" t="s">
        <v>947</v>
      </c>
      <c r="D262" s="402"/>
      <c r="E262" s="405">
        <v>33300</v>
      </c>
      <c r="F262" s="289">
        <f t="shared" si="3"/>
        <v>82224126.279999942</v>
      </c>
      <c r="G262" s="381"/>
      <c r="H262" s="381"/>
      <c r="I262" s="381"/>
      <c r="J262" s="381"/>
      <c r="K262" s="381"/>
      <c r="L262" s="381"/>
      <c r="M262" s="381"/>
      <c r="N262" s="381"/>
      <c r="O262" s="381"/>
      <c r="P262" s="381"/>
      <c r="Q262" s="381"/>
      <c r="R262" s="381"/>
      <c r="S262" s="381"/>
      <c r="T262" s="381"/>
      <c r="U262" s="381"/>
      <c r="V262" s="381"/>
      <c r="W262" s="381"/>
      <c r="X262" s="381"/>
      <c r="Y262" s="381"/>
      <c r="Z262" s="381"/>
      <c r="AA262" s="381"/>
      <c r="AB262" s="381"/>
      <c r="AC262" s="381"/>
      <c r="AD262" s="381"/>
      <c r="AE262" s="381"/>
      <c r="AF262" s="381"/>
      <c r="AG262" s="381"/>
      <c r="AH262" s="381"/>
      <c r="AI262" s="381"/>
      <c r="AJ262" s="381"/>
      <c r="AK262" s="381"/>
      <c r="AL262" s="381"/>
      <c r="AM262" s="381"/>
      <c r="AN262" s="381"/>
      <c r="AO262" s="381"/>
      <c r="AP262" s="381"/>
      <c r="AQ262" s="381"/>
      <c r="AR262" s="381"/>
      <c r="AS262" s="381"/>
      <c r="AT262" s="381"/>
      <c r="AU262" s="381"/>
      <c r="AV262" s="381"/>
      <c r="AW262" s="381"/>
      <c r="AX262" s="381"/>
      <c r="AY262" s="381"/>
      <c r="AZ262" s="381"/>
      <c r="BA262" s="381"/>
      <c r="BB262" s="381"/>
      <c r="BC262" s="381"/>
      <c r="BD262" s="381"/>
      <c r="BE262" s="381"/>
      <c r="BF262" s="381"/>
      <c r="BG262" s="381"/>
      <c r="BH262" s="381"/>
      <c r="BI262" s="381"/>
      <c r="BJ262" s="381"/>
      <c r="BK262" s="381"/>
      <c r="BL262" s="381"/>
      <c r="BM262" s="381"/>
      <c r="BN262" s="381"/>
      <c r="BO262" s="381"/>
      <c r="BP262" s="381"/>
      <c r="BQ262" s="381"/>
      <c r="BR262" s="381"/>
      <c r="BS262" s="381"/>
      <c r="BT262" s="381"/>
      <c r="BU262" s="381"/>
      <c r="BV262" s="381"/>
      <c r="BW262" s="381"/>
      <c r="BX262" s="381"/>
      <c r="BY262" s="381"/>
      <c r="BZ262" s="381"/>
      <c r="CA262" s="381"/>
      <c r="CB262" s="381"/>
      <c r="CC262" s="381"/>
      <c r="CD262" s="381"/>
      <c r="CE262" s="381"/>
      <c r="CF262" s="381"/>
      <c r="CG262" s="381"/>
      <c r="CH262" s="381"/>
      <c r="CI262" s="381"/>
      <c r="CJ262" s="381"/>
      <c r="CK262" s="381"/>
      <c r="CL262" s="381"/>
      <c r="CM262" s="381"/>
      <c r="CN262" s="381"/>
      <c r="CO262" s="381"/>
      <c r="CP262" s="381"/>
      <c r="CQ262" s="381"/>
      <c r="CR262" s="381"/>
      <c r="CS262" s="381"/>
      <c r="CT262" s="381"/>
      <c r="CU262" s="381"/>
      <c r="CV262" s="381"/>
      <c r="CW262" s="381"/>
      <c r="CX262" s="381"/>
      <c r="CY262" s="381"/>
      <c r="CZ262" s="381"/>
      <c r="DA262" s="381"/>
      <c r="DB262" s="381"/>
      <c r="DC262" s="381"/>
      <c r="DD262" s="381"/>
      <c r="DE262" s="381"/>
      <c r="DF262" s="381"/>
      <c r="DG262" s="381"/>
      <c r="DH262" s="381"/>
      <c r="DI262" s="381"/>
      <c r="DJ262" s="381"/>
      <c r="DK262" s="381"/>
      <c r="DL262" s="381"/>
      <c r="DM262" s="381"/>
      <c r="DN262" s="381"/>
      <c r="DO262" s="381"/>
      <c r="DP262" s="381"/>
      <c r="DQ262" s="381"/>
      <c r="DR262" s="381"/>
      <c r="DS262" s="381"/>
      <c r="DT262" s="381"/>
      <c r="DU262" s="381"/>
      <c r="DV262" s="381"/>
      <c r="DW262" s="381"/>
      <c r="DX262" s="381"/>
      <c r="DY262" s="381"/>
      <c r="DZ262" s="381"/>
      <c r="EA262" s="381"/>
      <c r="EB262" s="381"/>
      <c r="EC262" s="381"/>
      <c r="ED262" s="381"/>
      <c r="EE262" s="381"/>
      <c r="EF262" s="381"/>
      <c r="EG262" s="381"/>
      <c r="EH262" s="381"/>
      <c r="EI262" s="381"/>
      <c r="EJ262" s="381"/>
      <c r="EK262" s="381"/>
      <c r="EL262" s="381"/>
      <c r="EM262" s="381"/>
    </row>
    <row r="263" spans="1:143" s="382" customFormat="1" ht="32.25" customHeight="1" x14ac:dyDescent="0.25">
      <c r="A263" s="230">
        <v>44243</v>
      </c>
      <c r="B263" s="376">
        <v>58290</v>
      </c>
      <c r="C263" s="404" t="s">
        <v>948</v>
      </c>
      <c r="D263" s="402"/>
      <c r="E263" s="405">
        <v>5400</v>
      </c>
      <c r="F263" s="289">
        <f t="shared" si="3"/>
        <v>82218726.279999942</v>
      </c>
      <c r="G263" s="381"/>
      <c r="H263" s="381"/>
      <c r="I263" s="381"/>
      <c r="J263" s="381"/>
      <c r="K263" s="381"/>
      <c r="L263" s="381"/>
      <c r="M263" s="381"/>
      <c r="N263" s="381"/>
      <c r="O263" s="381"/>
      <c r="P263" s="381"/>
      <c r="Q263" s="381"/>
      <c r="R263" s="381"/>
      <c r="S263" s="381"/>
      <c r="T263" s="381"/>
      <c r="U263" s="381"/>
      <c r="V263" s="381"/>
      <c r="W263" s="381"/>
      <c r="X263" s="381"/>
      <c r="Y263" s="381"/>
      <c r="Z263" s="381"/>
      <c r="AA263" s="381"/>
      <c r="AB263" s="381"/>
      <c r="AC263" s="381"/>
      <c r="AD263" s="381"/>
      <c r="AE263" s="381"/>
      <c r="AF263" s="381"/>
      <c r="AG263" s="381"/>
      <c r="AH263" s="381"/>
      <c r="AI263" s="381"/>
      <c r="AJ263" s="381"/>
      <c r="AK263" s="381"/>
      <c r="AL263" s="381"/>
      <c r="AM263" s="381"/>
      <c r="AN263" s="381"/>
      <c r="AO263" s="381"/>
      <c r="AP263" s="381"/>
      <c r="AQ263" s="381"/>
      <c r="AR263" s="381"/>
      <c r="AS263" s="381"/>
      <c r="AT263" s="381"/>
      <c r="AU263" s="381"/>
      <c r="AV263" s="381"/>
      <c r="AW263" s="381"/>
      <c r="AX263" s="381"/>
      <c r="AY263" s="381"/>
      <c r="AZ263" s="381"/>
      <c r="BA263" s="381"/>
      <c r="BB263" s="381"/>
      <c r="BC263" s="381"/>
      <c r="BD263" s="381"/>
      <c r="BE263" s="381"/>
      <c r="BF263" s="381"/>
      <c r="BG263" s="381"/>
      <c r="BH263" s="381"/>
      <c r="BI263" s="381"/>
      <c r="BJ263" s="381"/>
      <c r="BK263" s="381"/>
      <c r="BL263" s="381"/>
      <c r="BM263" s="381"/>
      <c r="BN263" s="381"/>
      <c r="BO263" s="381"/>
      <c r="BP263" s="381"/>
      <c r="BQ263" s="381"/>
      <c r="BR263" s="381"/>
      <c r="BS263" s="381"/>
      <c r="BT263" s="381"/>
      <c r="BU263" s="381"/>
      <c r="BV263" s="381"/>
      <c r="BW263" s="381"/>
      <c r="BX263" s="381"/>
      <c r="BY263" s="381"/>
      <c r="BZ263" s="381"/>
      <c r="CA263" s="381"/>
      <c r="CB263" s="381"/>
      <c r="CC263" s="381"/>
      <c r="CD263" s="381"/>
      <c r="CE263" s="381"/>
      <c r="CF263" s="381"/>
      <c r="CG263" s="381"/>
      <c r="CH263" s="381"/>
      <c r="CI263" s="381"/>
      <c r="CJ263" s="381"/>
      <c r="CK263" s="381"/>
      <c r="CL263" s="381"/>
      <c r="CM263" s="381"/>
      <c r="CN263" s="381"/>
      <c r="CO263" s="381"/>
      <c r="CP263" s="381"/>
      <c r="CQ263" s="381"/>
      <c r="CR263" s="381"/>
      <c r="CS263" s="381"/>
      <c r="CT263" s="381"/>
      <c r="CU263" s="381"/>
      <c r="CV263" s="381"/>
      <c r="CW263" s="381"/>
      <c r="CX263" s="381"/>
      <c r="CY263" s="381"/>
      <c r="CZ263" s="381"/>
      <c r="DA263" s="381"/>
      <c r="DB263" s="381"/>
      <c r="DC263" s="381"/>
      <c r="DD263" s="381"/>
      <c r="DE263" s="381"/>
      <c r="DF263" s="381"/>
      <c r="DG263" s="381"/>
      <c r="DH263" s="381"/>
      <c r="DI263" s="381"/>
      <c r="DJ263" s="381"/>
      <c r="DK263" s="381"/>
      <c r="DL263" s="381"/>
      <c r="DM263" s="381"/>
      <c r="DN263" s="381"/>
      <c r="DO263" s="381"/>
      <c r="DP263" s="381"/>
      <c r="DQ263" s="381"/>
      <c r="DR263" s="381"/>
      <c r="DS263" s="381"/>
      <c r="DT263" s="381"/>
      <c r="DU263" s="381"/>
      <c r="DV263" s="381"/>
      <c r="DW263" s="381"/>
      <c r="DX263" s="381"/>
      <c r="DY263" s="381"/>
      <c r="DZ263" s="381"/>
      <c r="EA263" s="381"/>
      <c r="EB263" s="381"/>
      <c r="EC263" s="381"/>
      <c r="ED263" s="381"/>
      <c r="EE263" s="381"/>
      <c r="EF263" s="381"/>
      <c r="EG263" s="381"/>
      <c r="EH263" s="381"/>
      <c r="EI263" s="381"/>
      <c r="EJ263" s="381"/>
      <c r="EK263" s="381"/>
      <c r="EL263" s="381"/>
      <c r="EM263" s="381"/>
    </row>
    <row r="264" spans="1:143" s="382" customFormat="1" ht="41.25" customHeight="1" x14ac:dyDescent="0.25">
      <c r="A264" s="230">
        <v>44243</v>
      </c>
      <c r="B264" s="376">
        <v>58291</v>
      </c>
      <c r="C264" s="404" t="s">
        <v>949</v>
      </c>
      <c r="D264" s="402"/>
      <c r="E264" s="405">
        <v>4860</v>
      </c>
      <c r="F264" s="289">
        <f t="shared" si="3"/>
        <v>82213866.279999942</v>
      </c>
      <c r="G264" s="381"/>
      <c r="H264" s="381"/>
      <c r="I264" s="381"/>
      <c r="J264" s="381"/>
      <c r="K264" s="381"/>
      <c r="L264" s="381"/>
      <c r="M264" s="381"/>
      <c r="N264" s="381"/>
      <c r="O264" s="381"/>
      <c r="P264" s="381"/>
      <c r="Q264" s="381"/>
      <c r="R264" s="381"/>
      <c r="S264" s="381"/>
      <c r="T264" s="381"/>
      <c r="U264" s="381"/>
      <c r="V264" s="381"/>
      <c r="W264" s="381"/>
      <c r="X264" s="381"/>
      <c r="Y264" s="381"/>
      <c r="Z264" s="381"/>
      <c r="AA264" s="381"/>
      <c r="AB264" s="381"/>
      <c r="AC264" s="381"/>
      <c r="AD264" s="381"/>
      <c r="AE264" s="381"/>
      <c r="AF264" s="381"/>
      <c r="AG264" s="381"/>
      <c r="AH264" s="381"/>
      <c r="AI264" s="381"/>
      <c r="AJ264" s="381"/>
      <c r="AK264" s="381"/>
      <c r="AL264" s="381"/>
      <c r="AM264" s="381"/>
      <c r="AN264" s="381"/>
      <c r="AO264" s="381"/>
      <c r="AP264" s="381"/>
      <c r="AQ264" s="381"/>
      <c r="AR264" s="381"/>
      <c r="AS264" s="381"/>
      <c r="AT264" s="381"/>
      <c r="AU264" s="381"/>
      <c r="AV264" s="381"/>
      <c r="AW264" s="381"/>
      <c r="AX264" s="381"/>
      <c r="AY264" s="381"/>
      <c r="AZ264" s="381"/>
      <c r="BA264" s="381"/>
      <c r="BB264" s="381"/>
      <c r="BC264" s="381"/>
      <c r="BD264" s="381"/>
      <c r="BE264" s="381"/>
      <c r="BF264" s="381"/>
      <c r="BG264" s="381"/>
      <c r="BH264" s="381"/>
      <c r="BI264" s="381"/>
      <c r="BJ264" s="381"/>
      <c r="BK264" s="381"/>
      <c r="BL264" s="381"/>
      <c r="BM264" s="381"/>
      <c r="BN264" s="381"/>
      <c r="BO264" s="381"/>
      <c r="BP264" s="381"/>
      <c r="BQ264" s="381"/>
      <c r="BR264" s="381"/>
      <c r="BS264" s="381"/>
      <c r="BT264" s="381"/>
      <c r="BU264" s="381"/>
      <c r="BV264" s="381"/>
      <c r="BW264" s="381"/>
      <c r="BX264" s="381"/>
      <c r="BY264" s="381"/>
      <c r="BZ264" s="381"/>
      <c r="CA264" s="381"/>
      <c r="CB264" s="381"/>
      <c r="CC264" s="381"/>
      <c r="CD264" s="381"/>
      <c r="CE264" s="381"/>
      <c r="CF264" s="381"/>
      <c r="CG264" s="381"/>
      <c r="CH264" s="381"/>
      <c r="CI264" s="381"/>
      <c r="CJ264" s="381"/>
      <c r="CK264" s="381"/>
      <c r="CL264" s="381"/>
      <c r="CM264" s="381"/>
      <c r="CN264" s="381"/>
      <c r="CO264" s="381"/>
      <c r="CP264" s="381"/>
      <c r="CQ264" s="381"/>
      <c r="CR264" s="381"/>
      <c r="CS264" s="381"/>
      <c r="CT264" s="381"/>
      <c r="CU264" s="381"/>
      <c r="CV264" s="381"/>
      <c r="CW264" s="381"/>
      <c r="CX264" s="381"/>
      <c r="CY264" s="381"/>
      <c r="CZ264" s="381"/>
      <c r="DA264" s="381"/>
      <c r="DB264" s="381"/>
      <c r="DC264" s="381"/>
      <c r="DD264" s="381"/>
      <c r="DE264" s="381"/>
      <c r="DF264" s="381"/>
      <c r="DG264" s="381"/>
      <c r="DH264" s="381"/>
      <c r="DI264" s="381"/>
      <c r="DJ264" s="381"/>
      <c r="DK264" s="381"/>
      <c r="DL264" s="381"/>
      <c r="DM264" s="381"/>
      <c r="DN264" s="381"/>
      <c r="DO264" s="381"/>
      <c r="DP264" s="381"/>
      <c r="DQ264" s="381"/>
      <c r="DR264" s="381"/>
      <c r="DS264" s="381"/>
      <c r="DT264" s="381"/>
      <c r="DU264" s="381"/>
      <c r="DV264" s="381"/>
      <c r="DW264" s="381"/>
      <c r="DX264" s="381"/>
      <c r="DY264" s="381"/>
      <c r="DZ264" s="381"/>
      <c r="EA264" s="381"/>
      <c r="EB264" s="381"/>
      <c r="EC264" s="381"/>
      <c r="ED264" s="381"/>
      <c r="EE264" s="381"/>
      <c r="EF264" s="381"/>
      <c r="EG264" s="381"/>
      <c r="EH264" s="381"/>
      <c r="EI264" s="381"/>
      <c r="EJ264" s="381"/>
      <c r="EK264" s="381"/>
      <c r="EL264" s="381"/>
      <c r="EM264" s="381"/>
    </row>
    <row r="265" spans="1:143" s="382" customFormat="1" ht="41.25" customHeight="1" x14ac:dyDescent="0.25">
      <c r="A265" s="230">
        <v>44243</v>
      </c>
      <c r="B265" s="376">
        <v>58292</v>
      </c>
      <c r="C265" s="404" t="s">
        <v>950</v>
      </c>
      <c r="D265" s="402"/>
      <c r="E265" s="405">
        <v>3150</v>
      </c>
      <c r="F265" s="289">
        <f t="shared" si="3"/>
        <v>82210716.279999942</v>
      </c>
      <c r="G265" s="381"/>
      <c r="H265" s="381"/>
      <c r="I265" s="381"/>
      <c r="J265" s="381"/>
      <c r="K265" s="381"/>
      <c r="L265" s="381"/>
      <c r="M265" s="381"/>
      <c r="N265" s="381"/>
      <c r="O265" s="381"/>
      <c r="P265" s="381"/>
      <c r="Q265" s="381"/>
      <c r="R265" s="381"/>
      <c r="S265" s="381"/>
      <c r="T265" s="381"/>
      <c r="U265" s="381"/>
      <c r="V265" s="381"/>
      <c r="W265" s="381"/>
      <c r="X265" s="381"/>
      <c r="Y265" s="381"/>
      <c r="Z265" s="381"/>
      <c r="AA265" s="381"/>
      <c r="AB265" s="381"/>
      <c r="AC265" s="381"/>
      <c r="AD265" s="381"/>
      <c r="AE265" s="381"/>
      <c r="AF265" s="381"/>
      <c r="AG265" s="381"/>
      <c r="AH265" s="381"/>
      <c r="AI265" s="381"/>
      <c r="AJ265" s="381"/>
      <c r="AK265" s="381"/>
      <c r="AL265" s="381"/>
      <c r="AM265" s="381"/>
      <c r="AN265" s="381"/>
      <c r="AO265" s="381"/>
      <c r="AP265" s="381"/>
      <c r="AQ265" s="381"/>
      <c r="AR265" s="381"/>
      <c r="AS265" s="381"/>
      <c r="AT265" s="381"/>
      <c r="AU265" s="381"/>
      <c r="AV265" s="381"/>
      <c r="AW265" s="381"/>
      <c r="AX265" s="381"/>
      <c r="AY265" s="381"/>
      <c r="AZ265" s="381"/>
      <c r="BA265" s="381"/>
      <c r="BB265" s="381"/>
      <c r="BC265" s="381"/>
      <c r="BD265" s="381"/>
      <c r="BE265" s="381"/>
      <c r="BF265" s="381"/>
      <c r="BG265" s="381"/>
      <c r="BH265" s="381"/>
      <c r="BI265" s="381"/>
      <c r="BJ265" s="381"/>
      <c r="BK265" s="381"/>
      <c r="BL265" s="381"/>
      <c r="BM265" s="381"/>
      <c r="BN265" s="381"/>
      <c r="BO265" s="381"/>
      <c r="BP265" s="381"/>
      <c r="BQ265" s="381"/>
      <c r="BR265" s="381"/>
      <c r="BS265" s="381"/>
      <c r="BT265" s="381"/>
      <c r="BU265" s="381"/>
      <c r="BV265" s="381"/>
      <c r="BW265" s="381"/>
      <c r="BX265" s="381"/>
      <c r="BY265" s="381"/>
      <c r="BZ265" s="381"/>
      <c r="CA265" s="381"/>
      <c r="CB265" s="381"/>
      <c r="CC265" s="381"/>
      <c r="CD265" s="381"/>
      <c r="CE265" s="381"/>
      <c r="CF265" s="381"/>
      <c r="CG265" s="381"/>
      <c r="CH265" s="381"/>
      <c r="CI265" s="381"/>
      <c r="CJ265" s="381"/>
      <c r="CK265" s="381"/>
      <c r="CL265" s="381"/>
      <c r="CM265" s="381"/>
      <c r="CN265" s="381"/>
      <c r="CO265" s="381"/>
      <c r="CP265" s="381"/>
      <c r="CQ265" s="381"/>
      <c r="CR265" s="381"/>
      <c r="CS265" s="381"/>
      <c r="CT265" s="381"/>
      <c r="CU265" s="381"/>
      <c r="CV265" s="381"/>
      <c r="CW265" s="381"/>
      <c r="CX265" s="381"/>
      <c r="CY265" s="381"/>
      <c r="CZ265" s="381"/>
      <c r="DA265" s="381"/>
      <c r="DB265" s="381"/>
      <c r="DC265" s="381"/>
      <c r="DD265" s="381"/>
      <c r="DE265" s="381"/>
      <c r="DF265" s="381"/>
      <c r="DG265" s="381"/>
      <c r="DH265" s="381"/>
      <c r="DI265" s="381"/>
      <c r="DJ265" s="381"/>
      <c r="DK265" s="381"/>
      <c r="DL265" s="381"/>
      <c r="DM265" s="381"/>
      <c r="DN265" s="381"/>
      <c r="DO265" s="381"/>
      <c r="DP265" s="381"/>
      <c r="DQ265" s="381"/>
      <c r="DR265" s="381"/>
      <c r="DS265" s="381"/>
      <c r="DT265" s="381"/>
      <c r="DU265" s="381"/>
      <c r="DV265" s="381"/>
      <c r="DW265" s="381"/>
      <c r="DX265" s="381"/>
      <c r="DY265" s="381"/>
      <c r="DZ265" s="381"/>
      <c r="EA265" s="381"/>
      <c r="EB265" s="381"/>
      <c r="EC265" s="381"/>
      <c r="ED265" s="381"/>
      <c r="EE265" s="381"/>
      <c r="EF265" s="381"/>
      <c r="EG265" s="381"/>
      <c r="EH265" s="381"/>
      <c r="EI265" s="381"/>
      <c r="EJ265" s="381"/>
      <c r="EK265" s="381"/>
      <c r="EL265" s="381"/>
      <c r="EM265" s="381"/>
    </row>
    <row r="266" spans="1:143" s="382" customFormat="1" ht="41.25" customHeight="1" x14ac:dyDescent="0.25">
      <c r="A266" s="230">
        <v>44243</v>
      </c>
      <c r="B266" s="376">
        <v>58293</v>
      </c>
      <c r="C266" s="404" t="s">
        <v>951</v>
      </c>
      <c r="D266" s="402"/>
      <c r="E266" s="405">
        <v>2700</v>
      </c>
      <c r="F266" s="289">
        <f t="shared" si="3"/>
        <v>82208016.279999942</v>
      </c>
      <c r="G266" s="381"/>
      <c r="H266" s="381"/>
      <c r="I266" s="381"/>
      <c r="J266" s="381"/>
      <c r="K266" s="381"/>
      <c r="L266" s="381"/>
      <c r="M266" s="381"/>
      <c r="N266" s="381"/>
      <c r="O266" s="381"/>
      <c r="P266" s="381"/>
      <c r="Q266" s="381"/>
      <c r="R266" s="381"/>
      <c r="S266" s="381"/>
      <c r="T266" s="381"/>
      <c r="U266" s="381"/>
      <c r="V266" s="381"/>
      <c r="W266" s="381"/>
      <c r="X266" s="381"/>
      <c r="Y266" s="381"/>
      <c r="Z266" s="381"/>
      <c r="AA266" s="381"/>
      <c r="AB266" s="381"/>
      <c r="AC266" s="381"/>
      <c r="AD266" s="381"/>
      <c r="AE266" s="381"/>
      <c r="AF266" s="381"/>
      <c r="AG266" s="381"/>
      <c r="AH266" s="381"/>
      <c r="AI266" s="381"/>
      <c r="AJ266" s="381"/>
      <c r="AK266" s="381"/>
      <c r="AL266" s="381"/>
      <c r="AM266" s="381"/>
      <c r="AN266" s="381"/>
      <c r="AO266" s="381"/>
      <c r="AP266" s="381"/>
      <c r="AQ266" s="381"/>
      <c r="AR266" s="381"/>
      <c r="AS266" s="381"/>
      <c r="AT266" s="381"/>
      <c r="AU266" s="381"/>
      <c r="AV266" s="381"/>
      <c r="AW266" s="381"/>
      <c r="AX266" s="381"/>
      <c r="AY266" s="381"/>
      <c r="AZ266" s="381"/>
      <c r="BA266" s="381"/>
      <c r="BB266" s="381"/>
      <c r="BC266" s="381"/>
      <c r="BD266" s="381"/>
      <c r="BE266" s="381"/>
      <c r="BF266" s="381"/>
      <c r="BG266" s="381"/>
      <c r="BH266" s="381"/>
      <c r="BI266" s="381"/>
      <c r="BJ266" s="381"/>
      <c r="BK266" s="381"/>
      <c r="BL266" s="381"/>
      <c r="BM266" s="381"/>
      <c r="BN266" s="381"/>
      <c r="BO266" s="381"/>
      <c r="BP266" s="381"/>
      <c r="BQ266" s="381"/>
      <c r="BR266" s="381"/>
      <c r="BS266" s="381"/>
      <c r="BT266" s="381"/>
      <c r="BU266" s="381"/>
      <c r="BV266" s="381"/>
      <c r="BW266" s="381"/>
      <c r="BX266" s="381"/>
      <c r="BY266" s="381"/>
      <c r="BZ266" s="381"/>
      <c r="CA266" s="381"/>
      <c r="CB266" s="381"/>
      <c r="CC266" s="381"/>
      <c r="CD266" s="381"/>
      <c r="CE266" s="381"/>
      <c r="CF266" s="381"/>
      <c r="CG266" s="381"/>
      <c r="CH266" s="381"/>
      <c r="CI266" s="381"/>
      <c r="CJ266" s="381"/>
      <c r="CK266" s="381"/>
      <c r="CL266" s="381"/>
      <c r="CM266" s="381"/>
      <c r="CN266" s="381"/>
      <c r="CO266" s="381"/>
      <c r="CP266" s="381"/>
      <c r="CQ266" s="381"/>
      <c r="CR266" s="381"/>
      <c r="CS266" s="381"/>
      <c r="CT266" s="381"/>
      <c r="CU266" s="381"/>
      <c r="CV266" s="381"/>
      <c r="CW266" s="381"/>
      <c r="CX266" s="381"/>
      <c r="CY266" s="381"/>
      <c r="CZ266" s="381"/>
      <c r="DA266" s="381"/>
      <c r="DB266" s="381"/>
      <c r="DC266" s="381"/>
      <c r="DD266" s="381"/>
      <c r="DE266" s="381"/>
      <c r="DF266" s="381"/>
      <c r="DG266" s="381"/>
      <c r="DH266" s="381"/>
      <c r="DI266" s="381"/>
      <c r="DJ266" s="381"/>
      <c r="DK266" s="381"/>
      <c r="DL266" s="381"/>
      <c r="DM266" s="381"/>
      <c r="DN266" s="381"/>
      <c r="DO266" s="381"/>
      <c r="DP266" s="381"/>
      <c r="DQ266" s="381"/>
      <c r="DR266" s="381"/>
      <c r="DS266" s="381"/>
      <c r="DT266" s="381"/>
      <c r="DU266" s="381"/>
      <c r="DV266" s="381"/>
      <c r="DW266" s="381"/>
      <c r="DX266" s="381"/>
      <c r="DY266" s="381"/>
      <c r="DZ266" s="381"/>
      <c r="EA266" s="381"/>
      <c r="EB266" s="381"/>
      <c r="EC266" s="381"/>
      <c r="ED266" s="381"/>
      <c r="EE266" s="381"/>
      <c r="EF266" s="381"/>
      <c r="EG266" s="381"/>
      <c r="EH266" s="381"/>
      <c r="EI266" s="381"/>
      <c r="EJ266" s="381"/>
      <c r="EK266" s="381"/>
      <c r="EL266" s="381"/>
      <c r="EM266" s="381"/>
    </row>
    <row r="267" spans="1:143" s="382" customFormat="1" ht="41.25" customHeight="1" x14ac:dyDescent="0.25">
      <c r="A267" s="230">
        <v>44243</v>
      </c>
      <c r="B267" s="376">
        <v>58294</v>
      </c>
      <c r="C267" s="404" t="s">
        <v>952</v>
      </c>
      <c r="D267" s="402"/>
      <c r="E267" s="405">
        <v>152177.66</v>
      </c>
      <c r="F267" s="289">
        <f t="shared" si="3"/>
        <v>82055838.619999945</v>
      </c>
      <c r="G267" s="381"/>
      <c r="H267" s="381"/>
      <c r="I267" s="381"/>
      <c r="J267" s="381"/>
      <c r="K267" s="381"/>
      <c r="L267" s="381"/>
      <c r="M267" s="381"/>
      <c r="N267" s="381"/>
      <c r="O267" s="381"/>
      <c r="P267" s="381"/>
      <c r="Q267" s="381"/>
      <c r="R267" s="381"/>
      <c r="S267" s="381"/>
      <c r="T267" s="381"/>
      <c r="U267" s="381"/>
      <c r="V267" s="381"/>
      <c r="W267" s="381"/>
      <c r="X267" s="381"/>
      <c r="Y267" s="381"/>
      <c r="Z267" s="381"/>
      <c r="AA267" s="381"/>
      <c r="AB267" s="381"/>
      <c r="AC267" s="381"/>
      <c r="AD267" s="381"/>
      <c r="AE267" s="381"/>
      <c r="AF267" s="381"/>
      <c r="AG267" s="381"/>
      <c r="AH267" s="381"/>
      <c r="AI267" s="381"/>
      <c r="AJ267" s="381"/>
      <c r="AK267" s="381"/>
      <c r="AL267" s="381"/>
      <c r="AM267" s="381"/>
      <c r="AN267" s="381"/>
      <c r="AO267" s="381"/>
      <c r="AP267" s="381"/>
      <c r="AQ267" s="381"/>
      <c r="AR267" s="381"/>
      <c r="AS267" s="381"/>
      <c r="AT267" s="381"/>
      <c r="AU267" s="381"/>
      <c r="AV267" s="381"/>
      <c r="AW267" s="381"/>
      <c r="AX267" s="381"/>
      <c r="AY267" s="381"/>
      <c r="AZ267" s="381"/>
      <c r="BA267" s="381"/>
      <c r="BB267" s="381"/>
      <c r="BC267" s="381"/>
      <c r="BD267" s="381"/>
      <c r="BE267" s="381"/>
      <c r="BF267" s="381"/>
      <c r="BG267" s="381"/>
      <c r="BH267" s="381"/>
      <c r="BI267" s="381"/>
      <c r="BJ267" s="381"/>
      <c r="BK267" s="381"/>
      <c r="BL267" s="381"/>
      <c r="BM267" s="381"/>
      <c r="BN267" s="381"/>
      <c r="BO267" s="381"/>
      <c r="BP267" s="381"/>
      <c r="BQ267" s="381"/>
      <c r="BR267" s="381"/>
      <c r="BS267" s="381"/>
      <c r="BT267" s="381"/>
      <c r="BU267" s="381"/>
      <c r="BV267" s="381"/>
      <c r="BW267" s="381"/>
      <c r="BX267" s="381"/>
      <c r="BY267" s="381"/>
      <c r="BZ267" s="381"/>
      <c r="CA267" s="381"/>
      <c r="CB267" s="381"/>
      <c r="CC267" s="381"/>
      <c r="CD267" s="381"/>
      <c r="CE267" s="381"/>
      <c r="CF267" s="381"/>
      <c r="CG267" s="381"/>
      <c r="CH267" s="381"/>
      <c r="CI267" s="381"/>
      <c r="CJ267" s="381"/>
      <c r="CK267" s="381"/>
      <c r="CL267" s="381"/>
      <c r="CM267" s="381"/>
      <c r="CN267" s="381"/>
      <c r="CO267" s="381"/>
      <c r="CP267" s="381"/>
      <c r="CQ267" s="381"/>
      <c r="CR267" s="381"/>
      <c r="CS267" s="381"/>
      <c r="CT267" s="381"/>
      <c r="CU267" s="381"/>
      <c r="CV267" s="381"/>
      <c r="CW267" s="381"/>
      <c r="CX267" s="381"/>
      <c r="CY267" s="381"/>
      <c r="CZ267" s="381"/>
      <c r="DA267" s="381"/>
      <c r="DB267" s="381"/>
      <c r="DC267" s="381"/>
      <c r="DD267" s="381"/>
      <c r="DE267" s="381"/>
      <c r="DF267" s="381"/>
      <c r="DG267" s="381"/>
      <c r="DH267" s="381"/>
      <c r="DI267" s="381"/>
      <c r="DJ267" s="381"/>
      <c r="DK267" s="381"/>
      <c r="DL267" s="381"/>
      <c r="DM267" s="381"/>
      <c r="DN267" s="381"/>
      <c r="DO267" s="381"/>
      <c r="DP267" s="381"/>
      <c r="DQ267" s="381"/>
      <c r="DR267" s="381"/>
      <c r="DS267" s="381"/>
      <c r="DT267" s="381"/>
      <c r="DU267" s="381"/>
      <c r="DV267" s="381"/>
      <c r="DW267" s="381"/>
      <c r="DX267" s="381"/>
      <c r="DY267" s="381"/>
      <c r="DZ267" s="381"/>
      <c r="EA267" s="381"/>
      <c r="EB267" s="381"/>
      <c r="EC267" s="381"/>
      <c r="ED267" s="381"/>
      <c r="EE267" s="381"/>
      <c r="EF267" s="381"/>
      <c r="EG267" s="381"/>
      <c r="EH267" s="381"/>
      <c r="EI267" s="381"/>
      <c r="EJ267" s="381"/>
      <c r="EK267" s="381"/>
      <c r="EL267" s="381"/>
      <c r="EM267" s="381"/>
    </row>
    <row r="268" spans="1:143" s="382" customFormat="1" ht="41.25" customHeight="1" x14ac:dyDescent="0.25">
      <c r="A268" s="230">
        <v>44243</v>
      </c>
      <c r="B268" s="376">
        <v>58295</v>
      </c>
      <c r="C268" s="404" t="s">
        <v>953</v>
      </c>
      <c r="D268" s="402"/>
      <c r="E268" s="405">
        <v>5400</v>
      </c>
      <c r="F268" s="289">
        <f t="shared" si="3"/>
        <v>82050438.619999945</v>
      </c>
      <c r="G268" s="381"/>
      <c r="H268" s="381"/>
      <c r="I268" s="381"/>
      <c r="J268" s="381"/>
      <c r="K268" s="381"/>
      <c r="L268" s="381"/>
      <c r="M268" s="381"/>
      <c r="N268" s="381"/>
      <c r="O268" s="381"/>
      <c r="P268" s="381"/>
      <c r="Q268" s="381"/>
      <c r="R268" s="381"/>
      <c r="S268" s="381"/>
      <c r="T268" s="381"/>
      <c r="U268" s="381"/>
      <c r="V268" s="381"/>
      <c r="W268" s="381"/>
      <c r="X268" s="381"/>
      <c r="Y268" s="381"/>
      <c r="Z268" s="381"/>
      <c r="AA268" s="381"/>
      <c r="AB268" s="381"/>
      <c r="AC268" s="381"/>
      <c r="AD268" s="381"/>
      <c r="AE268" s="381"/>
      <c r="AF268" s="381"/>
      <c r="AG268" s="381"/>
      <c r="AH268" s="381"/>
      <c r="AI268" s="381"/>
      <c r="AJ268" s="381"/>
      <c r="AK268" s="381"/>
      <c r="AL268" s="381"/>
      <c r="AM268" s="381"/>
      <c r="AN268" s="381"/>
      <c r="AO268" s="381"/>
      <c r="AP268" s="381"/>
      <c r="AQ268" s="381"/>
      <c r="AR268" s="381"/>
      <c r="AS268" s="381"/>
      <c r="AT268" s="381"/>
      <c r="AU268" s="381"/>
      <c r="AV268" s="381"/>
      <c r="AW268" s="381"/>
      <c r="AX268" s="381"/>
      <c r="AY268" s="381"/>
      <c r="AZ268" s="381"/>
      <c r="BA268" s="381"/>
      <c r="BB268" s="381"/>
      <c r="BC268" s="381"/>
      <c r="BD268" s="381"/>
      <c r="BE268" s="381"/>
      <c r="BF268" s="381"/>
      <c r="BG268" s="381"/>
      <c r="BH268" s="381"/>
      <c r="BI268" s="381"/>
      <c r="BJ268" s="381"/>
      <c r="BK268" s="381"/>
      <c r="BL268" s="381"/>
      <c r="BM268" s="381"/>
      <c r="BN268" s="381"/>
      <c r="BO268" s="381"/>
      <c r="BP268" s="381"/>
      <c r="BQ268" s="381"/>
      <c r="BR268" s="381"/>
      <c r="BS268" s="381"/>
      <c r="BT268" s="381"/>
      <c r="BU268" s="381"/>
      <c r="BV268" s="381"/>
      <c r="BW268" s="381"/>
      <c r="BX268" s="381"/>
      <c r="BY268" s="381"/>
      <c r="BZ268" s="381"/>
      <c r="CA268" s="381"/>
      <c r="CB268" s="381"/>
      <c r="CC268" s="381"/>
      <c r="CD268" s="381"/>
      <c r="CE268" s="381"/>
      <c r="CF268" s="381"/>
      <c r="CG268" s="381"/>
      <c r="CH268" s="381"/>
      <c r="CI268" s="381"/>
      <c r="CJ268" s="381"/>
      <c r="CK268" s="381"/>
      <c r="CL268" s="381"/>
      <c r="CM268" s="381"/>
      <c r="CN268" s="381"/>
      <c r="CO268" s="381"/>
      <c r="CP268" s="381"/>
      <c r="CQ268" s="381"/>
      <c r="CR268" s="381"/>
      <c r="CS268" s="381"/>
      <c r="CT268" s="381"/>
      <c r="CU268" s="381"/>
      <c r="CV268" s="381"/>
      <c r="CW268" s="381"/>
      <c r="CX268" s="381"/>
      <c r="CY268" s="381"/>
      <c r="CZ268" s="381"/>
      <c r="DA268" s="381"/>
      <c r="DB268" s="381"/>
      <c r="DC268" s="381"/>
      <c r="DD268" s="381"/>
      <c r="DE268" s="381"/>
      <c r="DF268" s="381"/>
      <c r="DG268" s="381"/>
      <c r="DH268" s="381"/>
      <c r="DI268" s="381"/>
      <c r="DJ268" s="381"/>
      <c r="DK268" s="381"/>
      <c r="DL268" s="381"/>
      <c r="DM268" s="381"/>
      <c r="DN268" s="381"/>
      <c r="DO268" s="381"/>
      <c r="DP268" s="381"/>
      <c r="DQ268" s="381"/>
      <c r="DR268" s="381"/>
      <c r="DS268" s="381"/>
      <c r="DT268" s="381"/>
      <c r="DU268" s="381"/>
      <c r="DV268" s="381"/>
      <c r="DW268" s="381"/>
      <c r="DX268" s="381"/>
      <c r="DY268" s="381"/>
      <c r="DZ268" s="381"/>
      <c r="EA268" s="381"/>
      <c r="EB268" s="381"/>
      <c r="EC268" s="381"/>
      <c r="ED268" s="381"/>
      <c r="EE268" s="381"/>
      <c r="EF268" s="381"/>
      <c r="EG268" s="381"/>
      <c r="EH268" s="381"/>
      <c r="EI268" s="381"/>
      <c r="EJ268" s="381"/>
      <c r="EK268" s="381"/>
      <c r="EL268" s="381"/>
      <c r="EM268" s="381"/>
    </row>
    <row r="269" spans="1:143" s="382" customFormat="1" ht="30.75" customHeight="1" x14ac:dyDescent="0.25">
      <c r="A269" s="230">
        <v>44243</v>
      </c>
      <c r="B269" s="376">
        <v>58296</v>
      </c>
      <c r="C269" s="404" t="s">
        <v>954</v>
      </c>
      <c r="D269" s="402"/>
      <c r="E269" s="405">
        <v>3600</v>
      </c>
      <c r="F269" s="289">
        <f t="shared" si="3"/>
        <v>82046838.619999945</v>
      </c>
      <c r="G269" s="381"/>
      <c r="H269" s="381"/>
      <c r="I269" s="381"/>
      <c r="J269" s="381"/>
      <c r="K269" s="381"/>
      <c r="L269" s="381"/>
      <c r="M269" s="381"/>
      <c r="N269" s="381"/>
      <c r="O269" s="381"/>
      <c r="P269" s="381"/>
      <c r="Q269" s="381"/>
      <c r="R269" s="381"/>
      <c r="S269" s="381"/>
      <c r="T269" s="381"/>
      <c r="U269" s="381"/>
      <c r="V269" s="381"/>
      <c r="W269" s="381"/>
      <c r="X269" s="381"/>
      <c r="Y269" s="381"/>
      <c r="Z269" s="381"/>
      <c r="AA269" s="381"/>
      <c r="AB269" s="381"/>
      <c r="AC269" s="381"/>
      <c r="AD269" s="381"/>
      <c r="AE269" s="381"/>
      <c r="AF269" s="381"/>
      <c r="AG269" s="381"/>
      <c r="AH269" s="381"/>
      <c r="AI269" s="381"/>
      <c r="AJ269" s="381"/>
      <c r="AK269" s="381"/>
      <c r="AL269" s="381"/>
      <c r="AM269" s="381"/>
      <c r="AN269" s="381"/>
      <c r="AO269" s="381"/>
      <c r="AP269" s="381"/>
      <c r="AQ269" s="381"/>
      <c r="AR269" s="381"/>
      <c r="AS269" s="381"/>
      <c r="AT269" s="381"/>
      <c r="AU269" s="381"/>
      <c r="AV269" s="381"/>
      <c r="AW269" s="381"/>
      <c r="AX269" s="381"/>
      <c r="AY269" s="381"/>
      <c r="AZ269" s="381"/>
      <c r="BA269" s="381"/>
      <c r="BB269" s="381"/>
      <c r="BC269" s="381"/>
      <c r="BD269" s="381"/>
      <c r="BE269" s="381"/>
      <c r="BF269" s="381"/>
      <c r="BG269" s="381"/>
      <c r="BH269" s="381"/>
      <c r="BI269" s="381"/>
      <c r="BJ269" s="381"/>
      <c r="BK269" s="381"/>
      <c r="BL269" s="381"/>
      <c r="BM269" s="381"/>
      <c r="BN269" s="381"/>
      <c r="BO269" s="381"/>
      <c r="BP269" s="381"/>
      <c r="BQ269" s="381"/>
      <c r="BR269" s="381"/>
      <c r="BS269" s="381"/>
      <c r="BT269" s="381"/>
      <c r="BU269" s="381"/>
      <c r="BV269" s="381"/>
      <c r="BW269" s="381"/>
      <c r="BX269" s="381"/>
      <c r="BY269" s="381"/>
      <c r="BZ269" s="381"/>
      <c r="CA269" s="381"/>
      <c r="CB269" s="381"/>
      <c r="CC269" s="381"/>
      <c r="CD269" s="381"/>
      <c r="CE269" s="381"/>
      <c r="CF269" s="381"/>
      <c r="CG269" s="381"/>
      <c r="CH269" s="381"/>
      <c r="CI269" s="381"/>
      <c r="CJ269" s="381"/>
      <c r="CK269" s="381"/>
      <c r="CL269" s="381"/>
      <c r="CM269" s="381"/>
      <c r="CN269" s="381"/>
      <c r="CO269" s="381"/>
      <c r="CP269" s="381"/>
      <c r="CQ269" s="381"/>
      <c r="CR269" s="381"/>
      <c r="CS269" s="381"/>
      <c r="CT269" s="381"/>
      <c r="CU269" s="381"/>
      <c r="CV269" s="381"/>
      <c r="CW269" s="381"/>
      <c r="CX269" s="381"/>
      <c r="CY269" s="381"/>
      <c r="CZ269" s="381"/>
      <c r="DA269" s="381"/>
      <c r="DB269" s="381"/>
      <c r="DC269" s="381"/>
      <c r="DD269" s="381"/>
      <c r="DE269" s="381"/>
      <c r="DF269" s="381"/>
      <c r="DG269" s="381"/>
      <c r="DH269" s="381"/>
      <c r="DI269" s="381"/>
      <c r="DJ269" s="381"/>
      <c r="DK269" s="381"/>
      <c r="DL269" s="381"/>
      <c r="DM269" s="381"/>
      <c r="DN269" s="381"/>
      <c r="DO269" s="381"/>
      <c r="DP269" s="381"/>
      <c r="DQ269" s="381"/>
      <c r="DR269" s="381"/>
      <c r="DS269" s="381"/>
      <c r="DT269" s="381"/>
      <c r="DU269" s="381"/>
      <c r="DV269" s="381"/>
      <c r="DW269" s="381"/>
      <c r="DX269" s="381"/>
      <c r="DY269" s="381"/>
      <c r="DZ269" s="381"/>
      <c r="EA269" s="381"/>
      <c r="EB269" s="381"/>
      <c r="EC269" s="381"/>
      <c r="ED269" s="381"/>
      <c r="EE269" s="381"/>
      <c r="EF269" s="381"/>
      <c r="EG269" s="381"/>
      <c r="EH269" s="381"/>
      <c r="EI269" s="381"/>
      <c r="EJ269" s="381"/>
      <c r="EK269" s="381"/>
      <c r="EL269" s="381"/>
      <c r="EM269" s="381"/>
    </row>
    <row r="270" spans="1:143" s="382" customFormat="1" ht="41.25" customHeight="1" x14ac:dyDescent="0.25">
      <c r="A270" s="230">
        <v>44243</v>
      </c>
      <c r="B270" s="376">
        <v>58297</v>
      </c>
      <c r="C270" s="404" t="s">
        <v>955</v>
      </c>
      <c r="D270" s="402"/>
      <c r="E270" s="405">
        <v>519220.12</v>
      </c>
      <c r="F270" s="289">
        <f t="shared" si="3"/>
        <v>81527618.49999994</v>
      </c>
      <c r="G270" s="381"/>
      <c r="H270" s="381"/>
      <c r="I270" s="381"/>
      <c r="J270" s="381"/>
      <c r="K270" s="381"/>
      <c r="L270" s="381"/>
      <c r="M270" s="381"/>
      <c r="N270" s="381"/>
      <c r="O270" s="381"/>
      <c r="P270" s="381"/>
      <c r="Q270" s="381"/>
      <c r="R270" s="381"/>
      <c r="S270" s="381"/>
      <c r="T270" s="381"/>
      <c r="U270" s="381"/>
      <c r="V270" s="381"/>
      <c r="W270" s="381"/>
      <c r="X270" s="381"/>
      <c r="Y270" s="381"/>
      <c r="Z270" s="381"/>
      <c r="AA270" s="381"/>
      <c r="AB270" s="381"/>
      <c r="AC270" s="381"/>
      <c r="AD270" s="381"/>
      <c r="AE270" s="381"/>
      <c r="AF270" s="381"/>
      <c r="AG270" s="381"/>
      <c r="AH270" s="381"/>
      <c r="AI270" s="381"/>
      <c r="AJ270" s="381"/>
      <c r="AK270" s="381"/>
      <c r="AL270" s="381"/>
      <c r="AM270" s="381"/>
      <c r="AN270" s="381"/>
      <c r="AO270" s="381"/>
      <c r="AP270" s="381"/>
      <c r="AQ270" s="381"/>
      <c r="AR270" s="381"/>
      <c r="AS270" s="381"/>
      <c r="AT270" s="381"/>
      <c r="AU270" s="381"/>
      <c r="AV270" s="381"/>
      <c r="AW270" s="381"/>
      <c r="AX270" s="381"/>
      <c r="AY270" s="381"/>
      <c r="AZ270" s="381"/>
      <c r="BA270" s="381"/>
      <c r="BB270" s="381"/>
      <c r="BC270" s="381"/>
      <c r="BD270" s="381"/>
      <c r="BE270" s="381"/>
      <c r="BF270" s="381"/>
      <c r="BG270" s="381"/>
      <c r="BH270" s="381"/>
      <c r="BI270" s="381"/>
      <c r="BJ270" s="381"/>
      <c r="BK270" s="381"/>
      <c r="BL270" s="381"/>
      <c r="BM270" s="381"/>
      <c r="BN270" s="381"/>
      <c r="BO270" s="381"/>
      <c r="BP270" s="381"/>
      <c r="BQ270" s="381"/>
      <c r="BR270" s="381"/>
      <c r="BS270" s="381"/>
      <c r="BT270" s="381"/>
      <c r="BU270" s="381"/>
      <c r="BV270" s="381"/>
      <c r="BW270" s="381"/>
      <c r="BX270" s="381"/>
      <c r="BY270" s="381"/>
      <c r="BZ270" s="381"/>
      <c r="CA270" s="381"/>
      <c r="CB270" s="381"/>
      <c r="CC270" s="381"/>
      <c r="CD270" s="381"/>
      <c r="CE270" s="381"/>
      <c r="CF270" s="381"/>
      <c r="CG270" s="381"/>
      <c r="CH270" s="381"/>
      <c r="CI270" s="381"/>
      <c r="CJ270" s="381"/>
      <c r="CK270" s="381"/>
      <c r="CL270" s="381"/>
      <c r="CM270" s="381"/>
      <c r="CN270" s="381"/>
      <c r="CO270" s="381"/>
      <c r="CP270" s="381"/>
      <c r="CQ270" s="381"/>
      <c r="CR270" s="381"/>
      <c r="CS270" s="381"/>
      <c r="CT270" s="381"/>
      <c r="CU270" s="381"/>
      <c r="CV270" s="381"/>
      <c r="CW270" s="381"/>
      <c r="CX270" s="381"/>
      <c r="CY270" s="381"/>
      <c r="CZ270" s="381"/>
      <c r="DA270" s="381"/>
      <c r="DB270" s="381"/>
      <c r="DC270" s="381"/>
      <c r="DD270" s="381"/>
      <c r="DE270" s="381"/>
      <c r="DF270" s="381"/>
      <c r="DG270" s="381"/>
      <c r="DH270" s="381"/>
      <c r="DI270" s="381"/>
      <c r="DJ270" s="381"/>
      <c r="DK270" s="381"/>
      <c r="DL270" s="381"/>
      <c r="DM270" s="381"/>
      <c r="DN270" s="381"/>
      <c r="DO270" s="381"/>
      <c r="DP270" s="381"/>
      <c r="DQ270" s="381"/>
      <c r="DR270" s="381"/>
      <c r="DS270" s="381"/>
      <c r="DT270" s="381"/>
      <c r="DU270" s="381"/>
      <c r="DV270" s="381"/>
      <c r="DW270" s="381"/>
      <c r="DX270" s="381"/>
      <c r="DY270" s="381"/>
      <c r="DZ270" s="381"/>
      <c r="EA270" s="381"/>
      <c r="EB270" s="381"/>
      <c r="EC270" s="381"/>
      <c r="ED270" s="381"/>
      <c r="EE270" s="381"/>
      <c r="EF270" s="381"/>
      <c r="EG270" s="381"/>
      <c r="EH270" s="381"/>
      <c r="EI270" s="381"/>
      <c r="EJ270" s="381"/>
      <c r="EK270" s="381"/>
      <c r="EL270" s="381"/>
      <c r="EM270" s="381"/>
    </row>
    <row r="271" spans="1:143" s="382" customFormat="1" ht="51" customHeight="1" x14ac:dyDescent="0.25">
      <c r="A271" s="230">
        <v>44243</v>
      </c>
      <c r="B271" s="376">
        <v>58298</v>
      </c>
      <c r="C271" s="404" t="s">
        <v>956</v>
      </c>
      <c r="D271" s="402"/>
      <c r="E271" s="405">
        <v>126825</v>
      </c>
      <c r="F271" s="289">
        <f t="shared" si="3"/>
        <v>81400793.49999994</v>
      </c>
      <c r="G271" s="381"/>
      <c r="H271" s="381"/>
      <c r="I271" s="381"/>
      <c r="J271" s="381"/>
      <c r="K271" s="381"/>
      <c r="L271" s="381"/>
      <c r="M271" s="381"/>
      <c r="N271" s="381"/>
      <c r="O271" s="381"/>
      <c r="P271" s="381"/>
      <c r="Q271" s="381"/>
      <c r="R271" s="381"/>
      <c r="S271" s="381"/>
      <c r="T271" s="381"/>
      <c r="U271" s="381"/>
      <c r="V271" s="381"/>
      <c r="W271" s="381"/>
      <c r="X271" s="381"/>
      <c r="Y271" s="381"/>
      <c r="Z271" s="381"/>
      <c r="AA271" s="381"/>
      <c r="AB271" s="381"/>
      <c r="AC271" s="381"/>
      <c r="AD271" s="381"/>
      <c r="AE271" s="381"/>
      <c r="AF271" s="381"/>
      <c r="AG271" s="381"/>
      <c r="AH271" s="381"/>
      <c r="AI271" s="381"/>
      <c r="AJ271" s="381"/>
      <c r="AK271" s="381"/>
      <c r="AL271" s="381"/>
      <c r="AM271" s="381"/>
      <c r="AN271" s="381"/>
      <c r="AO271" s="381"/>
      <c r="AP271" s="381"/>
      <c r="AQ271" s="381"/>
      <c r="AR271" s="381"/>
      <c r="AS271" s="381"/>
      <c r="AT271" s="381"/>
      <c r="AU271" s="381"/>
      <c r="AV271" s="381"/>
      <c r="AW271" s="381"/>
      <c r="AX271" s="381"/>
      <c r="AY271" s="381"/>
      <c r="AZ271" s="381"/>
      <c r="BA271" s="381"/>
      <c r="BB271" s="381"/>
      <c r="BC271" s="381"/>
      <c r="BD271" s="381"/>
      <c r="BE271" s="381"/>
      <c r="BF271" s="381"/>
      <c r="BG271" s="381"/>
      <c r="BH271" s="381"/>
      <c r="BI271" s="381"/>
      <c r="BJ271" s="381"/>
      <c r="BK271" s="381"/>
      <c r="BL271" s="381"/>
      <c r="BM271" s="381"/>
      <c r="BN271" s="381"/>
      <c r="BO271" s="381"/>
      <c r="BP271" s="381"/>
      <c r="BQ271" s="381"/>
      <c r="BR271" s="381"/>
      <c r="BS271" s="381"/>
      <c r="BT271" s="381"/>
      <c r="BU271" s="381"/>
      <c r="BV271" s="381"/>
      <c r="BW271" s="381"/>
      <c r="BX271" s="381"/>
      <c r="BY271" s="381"/>
      <c r="BZ271" s="381"/>
      <c r="CA271" s="381"/>
      <c r="CB271" s="381"/>
      <c r="CC271" s="381"/>
      <c r="CD271" s="381"/>
      <c r="CE271" s="381"/>
      <c r="CF271" s="381"/>
      <c r="CG271" s="381"/>
      <c r="CH271" s="381"/>
      <c r="CI271" s="381"/>
      <c r="CJ271" s="381"/>
      <c r="CK271" s="381"/>
      <c r="CL271" s="381"/>
      <c r="CM271" s="381"/>
      <c r="CN271" s="381"/>
      <c r="CO271" s="381"/>
      <c r="CP271" s="381"/>
      <c r="CQ271" s="381"/>
      <c r="CR271" s="381"/>
      <c r="CS271" s="381"/>
      <c r="CT271" s="381"/>
      <c r="CU271" s="381"/>
      <c r="CV271" s="381"/>
      <c r="CW271" s="381"/>
      <c r="CX271" s="381"/>
      <c r="CY271" s="381"/>
      <c r="CZ271" s="381"/>
      <c r="DA271" s="381"/>
      <c r="DB271" s="381"/>
      <c r="DC271" s="381"/>
      <c r="DD271" s="381"/>
      <c r="DE271" s="381"/>
      <c r="DF271" s="381"/>
      <c r="DG271" s="381"/>
      <c r="DH271" s="381"/>
      <c r="DI271" s="381"/>
      <c r="DJ271" s="381"/>
      <c r="DK271" s="381"/>
      <c r="DL271" s="381"/>
      <c r="DM271" s="381"/>
      <c r="DN271" s="381"/>
      <c r="DO271" s="381"/>
      <c r="DP271" s="381"/>
      <c r="DQ271" s="381"/>
      <c r="DR271" s="381"/>
      <c r="DS271" s="381"/>
      <c r="DT271" s="381"/>
      <c r="DU271" s="381"/>
      <c r="DV271" s="381"/>
      <c r="DW271" s="381"/>
      <c r="DX271" s="381"/>
      <c r="DY271" s="381"/>
      <c r="DZ271" s="381"/>
      <c r="EA271" s="381"/>
      <c r="EB271" s="381"/>
      <c r="EC271" s="381"/>
      <c r="ED271" s="381"/>
      <c r="EE271" s="381"/>
      <c r="EF271" s="381"/>
      <c r="EG271" s="381"/>
      <c r="EH271" s="381"/>
      <c r="EI271" s="381"/>
      <c r="EJ271" s="381"/>
      <c r="EK271" s="381"/>
      <c r="EL271" s="381"/>
      <c r="EM271" s="381"/>
    </row>
    <row r="272" spans="1:143" s="382" customFormat="1" ht="41.25" customHeight="1" x14ac:dyDescent="0.25">
      <c r="A272" s="230">
        <v>44243</v>
      </c>
      <c r="B272" s="376">
        <v>58299</v>
      </c>
      <c r="C272" s="404" t="s">
        <v>957</v>
      </c>
      <c r="D272" s="402"/>
      <c r="E272" s="405">
        <v>16650</v>
      </c>
      <c r="F272" s="289">
        <f t="shared" si="3"/>
        <v>81384143.49999994</v>
      </c>
      <c r="G272" s="381"/>
      <c r="H272" s="381"/>
      <c r="I272" s="381"/>
      <c r="J272" s="381"/>
      <c r="K272" s="381"/>
      <c r="L272" s="381"/>
      <c r="M272" s="381"/>
      <c r="N272" s="381"/>
      <c r="O272" s="381"/>
      <c r="P272" s="381"/>
      <c r="Q272" s="381"/>
      <c r="R272" s="381"/>
      <c r="S272" s="381"/>
      <c r="T272" s="381"/>
      <c r="U272" s="381"/>
      <c r="V272" s="381"/>
      <c r="W272" s="381"/>
      <c r="X272" s="381"/>
      <c r="Y272" s="381"/>
      <c r="Z272" s="381"/>
      <c r="AA272" s="381"/>
      <c r="AB272" s="381"/>
      <c r="AC272" s="381"/>
      <c r="AD272" s="381"/>
      <c r="AE272" s="381"/>
      <c r="AF272" s="381"/>
      <c r="AG272" s="381"/>
      <c r="AH272" s="381"/>
      <c r="AI272" s="381"/>
      <c r="AJ272" s="381"/>
      <c r="AK272" s="381"/>
      <c r="AL272" s="381"/>
      <c r="AM272" s="381"/>
      <c r="AN272" s="381"/>
      <c r="AO272" s="381"/>
      <c r="AP272" s="381"/>
      <c r="AQ272" s="381"/>
      <c r="AR272" s="381"/>
      <c r="AS272" s="381"/>
      <c r="AT272" s="381"/>
      <c r="AU272" s="381"/>
      <c r="AV272" s="381"/>
      <c r="AW272" s="381"/>
      <c r="AX272" s="381"/>
      <c r="AY272" s="381"/>
      <c r="AZ272" s="381"/>
      <c r="BA272" s="381"/>
      <c r="BB272" s="381"/>
      <c r="BC272" s="381"/>
      <c r="BD272" s="381"/>
      <c r="BE272" s="381"/>
      <c r="BF272" s="381"/>
      <c r="BG272" s="381"/>
      <c r="BH272" s="381"/>
      <c r="BI272" s="381"/>
      <c r="BJ272" s="381"/>
      <c r="BK272" s="381"/>
      <c r="BL272" s="381"/>
      <c r="BM272" s="381"/>
      <c r="BN272" s="381"/>
      <c r="BO272" s="381"/>
      <c r="BP272" s="381"/>
      <c r="BQ272" s="381"/>
      <c r="BR272" s="381"/>
      <c r="BS272" s="381"/>
      <c r="BT272" s="381"/>
      <c r="BU272" s="381"/>
      <c r="BV272" s="381"/>
      <c r="BW272" s="381"/>
      <c r="BX272" s="381"/>
      <c r="BY272" s="381"/>
      <c r="BZ272" s="381"/>
      <c r="CA272" s="381"/>
      <c r="CB272" s="381"/>
      <c r="CC272" s="381"/>
      <c r="CD272" s="381"/>
      <c r="CE272" s="381"/>
      <c r="CF272" s="381"/>
      <c r="CG272" s="381"/>
      <c r="CH272" s="381"/>
      <c r="CI272" s="381"/>
      <c r="CJ272" s="381"/>
      <c r="CK272" s="381"/>
      <c r="CL272" s="381"/>
      <c r="CM272" s="381"/>
      <c r="CN272" s="381"/>
      <c r="CO272" s="381"/>
      <c r="CP272" s="381"/>
      <c r="CQ272" s="381"/>
      <c r="CR272" s="381"/>
      <c r="CS272" s="381"/>
      <c r="CT272" s="381"/>
      <c r="CU272" s="381"/>
      <c r="CV272" s="381"/>
      <c r="CW272" s="381"/>
      <c r="CX272" s="381"/>
      <c r="CY272" s="381"/>
      <c r="CZ272" s="381"/>
      <c r="DA272" s="381"/>
      <c r="DB272" s="381"/>
      <c r="DC272" s="381"/>
      <c r="DD272" s="381"/>
      <c r="DE272" s="381"/>
      <c r="DF272" s="381"/>
      <c r="DG272" s="381"/>
      <c r="DH272" s="381"/>
      <c r="DI272" s="381"/>
      <c r="DJ272" s="381"/>
      <c r="DK272" s="381"/>
      <c r="DL272" s="381"/>
      <c r="DM272" s="381"/>
      <c r="DN272" s="381"/>
      <c r="DO272" s="381"/>
      <c r="DP272" s="381"/>
      <c r="DQ272" s="381"/>
      <c r="DR272" s="381"/>
      <c r="DS272" s="381"/>
      <c r="DT272" s="381"/>
      <c r="DU272" s="381"/>
      <c r="DV272" s="381"/>
      <c r="DW272" s="381"/>
      <c r="DX272" s="381"/>
      <c r="DY272" s="381"/>
      <c r="DZ272" s="381"/>
      <c r="EA272" s="381"/>
      <c r="EB272" s="381"/>
      <c r="EC272" s="381"/>
      <c r="ED272" s="381"/>
      <c r="EE272" s="381"/>
      <c r="EF272" s="381"/>
      <c r="EG272" s="381"/>
      <c r="EH272" s="381"/>
      <c r="EI272" s="381"/>
      <c r="EJ272" s="381"/>
      <c r="EK272" s="381"/>
      <c r="EL272" s="381"/>
      <c r="EM272" s="381"/>
    </row>
    <row r="273" spans="1:143" s="413" customFormat="1" ht="46.5" customHeight="1" x14ac:dyDescent="0.2">
      <c r="A273" s="230">
        <v>44243</v>
      </c>
      <c r="B273" s="376">
        <v>58300</v>
      </c>
      <c r="C273" s="404" t="s">
        <v>958</v>
      </c>
      <c r="D273" s="402"/>
      <c r="E273" s="405">
        <v>8100</v>
      </c>
      <c r="F273" s="289">
        <f t="shared" si="3"/>
        <v>81376043.49999994</v>
      </c>
      <c r="G273" s="412"/>
      <c r="H273" s="412"/>
      <c r="I273" s="412"/>
      <c r="J273" s="412"/>
      <c r="K273" s="412"/>
      <c r="L273" s="412"/>
      <c r="M273" s="412"/>
      <c r="N273" s="412"/>
      <c r="O273" s="412"/>
      <c r="P273" s="412"/>
      <c r="Q273" s="412"/>
      <c r="R273" s="412"/>
      <c r="S273" s="412"/>
      <c r="T273" s="412"/>
      <c r="U273" s="412"/>
      <c r="V273" s="412"/>
      <c r="W273" s="412"/>
      <c r="X273" s="412"/>
      <c r="Y273" s="412"/>
      <c r="Z273" s="412"/>
      <c r="AA273" s="412"/>
      <c r="AB273" s="412"/>
      <c r="AC273" s="412"/>
      <c r="AD273" s="412"/>
      <c r="AE273" s="412"/>
      <c r="AF273" s="412"/>
      <c r="AG273" s="412"/>
      <c r="AH273" s="412"/>
      <c r="AI273" s="412"/>
      <c r="AJ273" s="412"/>
      <c r="AK273" s="412"/>
      <c r="AL273" s="412"/>
      <c r="AM273" s="412"/>
      <c r="AN273" s="412"/>
      <c r="AO273" s="412"/>
      <c r="AP273" s="412"/>
      <c r="AQ273" s="412"/>
      <c r="AR273" s="412"/>
      <c r="AS273" s="412"/>
      <c r="AT273" s="412"/>
      <c r="AU273" s="412"/>
      <c r="AV273" s="412"/>
      <c r="AW273" s="412"/>
      <c r="AX273" s="412"/>
      <c r="AY273" s="412"/>
      <c r="AZ273" s="412"/>
      <c r="BA273" s="412"/>
      <c r="BB273" s="412"/>
      <c r="BC273" s="412"/>
      <c r="BD273" s="412"/>
      <c r="BE273" s="412"/>
      <c r="BF273" s="412"/>
      <c r="BG273" s="412"/>
      <c r="BH273" s="412"/>
      <c r="BI273" s="412"/>
      <c r="BJ273" s="412"/>
      <c r="BK273" s="412"/>
      <c r="BL273" s="412"/>
      <c r="BM273" s="412"/>
      <c r="BN273" s="412"/>
      <c r="BO273" s="412"/>
      <c r="BP273" s="412"/>
      <c r="BQ273" s="412"/>
      <c r="BR273" s="412"/>
      <c r="BS273" s="412"/>
      <c r="BT273" s="412"/>
      <c r="BU273" s="412"/>
      <c r="BV273" s="412"/>
      <c r="BW273" s="412"/>
      <c r="BX273" s="412"/>
      <c r="BY273" s="412"/>
      <c r="BZ273" s="412"/>
      <c r="CA273" s="412"/>
      <c r="CB273" s="412"/>
      <c r="CC273" s="412"/>
      <c r="CD273" s="412"/>
      <c r="CE273" s="412"/>
      <c r="CF273" s="412"/>
      <c r="CG273" s="412"/>
      <c r="CH273" s="412"/>
      <c r="CI273" s="412"/>
      <c r="CJ273" s="412"/>
      <c r="CK273" s="412"/>
      <c r="CL273" s="412"/>
      <c r="CM273" s="412"/>
      <c r="CN273" s="412"/>
      <c r="CO273" s="412"/>
      <c r="CP273" s="412"/>
      <c r="CQ273" s="412"/>
      <c r="CR273" s="412"/>
      <c r="CS273" s="412"/>
      <c r="CT273" s="412"/>
      <c r="CU273" s="412"/>
      <c r="CV273" s="412"/>
      <c r="CW273" s="412"/>
      <c r="CX273" s="412"/>
      <c r="CY273" s="412"/>
      <c r="CZ273" s="412"/>
      <c r="DA273" s="412"/>
      <c r="DB273" s="412"/>
      <c r="DC273" s="412"/>
      <c r="DD273" s="412"/>
      <c r="DE273" s="412"/>
      <c r="DF273" s="412"/>
      <c r="DG273" s="412"/>
      <c r="DH273" s="412"/>
      <c r="DI273" s="412"/>
      <c r="DJ273" s="412"/>
      <c r="DK273" s="412"/>
      <c r="DL273" s="412"/>
      <c r="DM273" s="412"/>
      <c r="DN273" s="412"/>
      <c r="DO273" s="412"/>
      <c r="DP273" s="412"/>
      <c r="DQ273" s="412"/>
      <c r="DR273" s="412"/>
      <c r="DS273" s="412"/>
      <c r="DT273" s="412"/>
      <c r="DU273" s="412"/>
      <c r="DV273" s="412"/>
      <c r="DW273" s="412"/>
      <c r="DX273" s="412"/>
      <c r="DY273" s="412"/>
      <c r="DZ273" s="412"/>
      <c r="EA273" s="412"/>
      <c r="EB273" s="412"/>
      <c r="EC273" s="412"/>
      <c r="ED273" s="412"/>
      <c r="EE273" s="412"/>
      <c r="EF273" s="412"/>
      <c r="EG273" s="412"/>
      <c r="EH273" s="412"/>
      <c r="EI273" s="412"/>
      <c r="EJ273" s="412"/>
      <c r="EK273" s="412"/>
      <c r="EL273" s="412"/>
      <c r="EM273" s="412"/>
    </row>
    <row r="274" spans="1:143" s="413" customFormat="1" ht="41.25" customHeight="1" x14ac:dyDescent="0.2">
      <c r="A274" s="395">
        <v>44243</v>
      </c>
      <c r="B274" s="407" t="s">
        <v>959</v>
      </c>
      <c r="C274" s="404" t="s">
        <v>975</v>
      </c>
      <c r="D274" s="408"/>
      <c r="E274" s="405">
        <v>2686.26</v>
      </c>
      <c r="F274" s="289">
        <f t="shared" si="3"/>
        <v>81373357.239999935</v>
      </c>
      <c r="G274" s="412"/>
      <c r="H274" s="412"/>
      <c r="I274" s="412"/>
      <c r="J274" s="412"/>
      <c r="K274" s="412"/>
      <c r="L274" s="412"/>
      <c r="M274" s="412"/>
      <c r="N274" s="412"/>
      <c r="O274" s="412"/>
      <c r="P274" s="412"/>
      <c r="Q274" s="412"/>
      <c r="R274" s="412"/>
      <c r="S274" s="412"/>
      <c r="T274" s="412"/>
      <c r="U274" s="412"/>
      <c r="V274" s="412"/>
      <c r="W274" s="412"/>
      <c r="X274" s="412"/>
      <c r="Y274" s="412"/>
      <c r="Z274" s="412"/>
      <c r="AA274" s="412"/>
      <c r="AB274" s="412"/>
      <c r="AC274" s="412"/>
      <c r="AD274" s="412"/>
      <c r="AE274" s="412"/>
      <c r="AF274" s="412"/>
      <c r="AG274" s="412"/>
      <c r="AH274" s="412"/>
      <c r="AI274" s="412"/>
      <c r="AJ274" s="412"/>
      <c r="AK274" s="412"/>
      <c r="AL274" s="412"/>
      <c r="AM274" s="412"/>
      <c r="AN274" s="412"/>
      <c r="AO274" s="412"/>
      <c r="AP274" s="412"/>
      <c r="AQ274" s="412"/>
      <c r="AR274" s="412"/>
      <c r="AS274" s="412"/>
      <c r="AT274" s="412"/>
      <c r="AU274" s="412"/>
      <c r="AV274" s="412"/>
      <c r="AW274" s="412"/>
      <c r="AX274" s="412"/>
      <c r="AY274" s="412"/>
      <c r="AZ274" s="412"/>
      <c r="BA274" s="412"/>
      <c r="BB274" s="412"/>
      <c r="BC274" s="412"/>
      <c r="BD274" s="412"/>
      <c r="BE274" s="412"/>
      <c r="BF274" s="412"/>
      <c r="BG274" s="412"/>
      <c r="BH274" s="412"/>
      <c r="BI274" s="412"/>
      <c r="BJ274" s="412"/>
      <c r="BK274" s="412"/>
      <c r="BL274" s="412"/>
      <c r="BM274" s="412"/>
      <c r="BN274" s="412"/>
      <c r="BO274" s="412"/>
      <c r="BP274" s="412"/>
      <c r="BQ274" s="412"/>
      <c r="BR274" s="412"/>
      <c r="BS274" s="412"/>
      <c r="BT274" s="412"/>
      <c r="BU274" s="412"/>
      <c r="BV274" s="412"/>
      <c r="BW274" s="412"/>
      <c r="BX274" s="412"/>
      <c r="BY274" s="412"/>
      <c r="BZ274" s="412"/>
      <c r="CA274" s="412"/>
      <c r="CB274" s="412"/>
      <c r="CC274" s="412"/>
      <c r="CD274" s="412"/>
      <c r="CE274" s="412"/>
      <c r="CF274" s="412"/>
      <c r="CG274" s="412"/>
      <c r="CH274" s="412"/>
      <c r="CI274" s="412"/>
      <c r="CJ274" s="412"/>
      <c r="CK274" s="412"/>
      <c r="CL274" s="412"/>
      <c r="CM274" s="412"/>
      <c r="CN274" s="412"/>
      <c r="CO274" s="412"/>
      <c r="CP274" s="412"/>
      <c r="CQ274" s="412"/>
      <c r="CR274" s="412"/>
      <c r="CS274" s="412"/>
      <c r="CT274" s="412"/>
      <c r="CU274" s="412"/>
      <c r="CV274" s="412"/>
      <c r="CW274" s="412"/>
      <c r="CX274" s="412"/>
      <c r="CY274" s="412"/>
      <c r="CZ274" s="412"/>
      <c r="DA274" s="412"/>
      <c r="DB274" s="412"/>
      <c r="DC274" s="412"/>
      <c r="DD274" s="412"/>
      <c r="DE274" s="412"/>
      <c r="DF274" s="412"/>
      <c r="DG274" s="412"/>
      <c r="DH274" s="412"/>
      <c r="DI274" s="412"/>
      <c r="DJ274" s="412"/>
      <c r="DK274" s="412"/>
      <c r="DL274" s="412"/>
      <c r="DM274" s="412"/>
      <c r="DN274" s="412"/>
      <c r="DO274" s="412"/>
      <c r="DP274" s="412"/>
      <c r="DQ274" s="412"/>
      <c r="DR274" s="412"/>
      <c r="DS274" s="412"/>
      <c r="DT274" s="412"/>
      <c r="DU274" s="412"/>
      <c r="DV274" s="412"/>
      <c r="DW274" s="412"/>
      <c r="DX274" s="412"/>
      <c r="DY274" s="412"/>
      <c r="DZ274" s="412"/>
      <c r="EA274" s="412"/>
      <c r="EB274" s="412"/>
      <c r="EC274" s="412"/>
      <c r="ED274" s="412"/>
      <c r="EE274" s="412"/>
      <c r="EF274" s="412"/>
      <c r="EG274" s="412"/>
      <c r="EH274" s="412"/>
      <c r="EI274" s="412"/>
      <c r="EJ274" s="412"/>
      <c r="EK274" s="412"/>
      <c r="EL274" s="412"/>
      <c r="EM274" s="412"/>
    </row>
    <row r="275" spans="1:143" s="414" customFormat="1" ht="41.25" customHeight="1" x14ac:dyDescent="0.2">
      <c r="A275" s="230">
        <v>44243</v>
      </c>
      <c r="B275" s="407" t="s">
        <v>960</v>
      </c>
      <c r="C275" s="404" t="s">
        <v>976</v>
      </c>
      <c r="D275" s="402"/>
      <c r="E275" s="405">
        <v>6750</v>
      </c>
      <c r="F275" s="289">
        <f t="shared" si="3"/>
        <v>81366607.239999935</v>
      </c>
      <c r="G275" s="412"/>
      <c r="H275" s="412"/>
      <c r="I275" s="412"/>
      <c r="J275" s="412"/>
      <c r="K275" s="412"/>
      <c r="L275" s="412"/>
      <c r="M275" s="412"/>
      <c r="N275" s="412"/>
      <c r="O275" s="412"/>
      <c r="P275" s="412"/>
      <c r="Q275" s="412"/>
      <c r="R275" s="412"/>
      <c r="S275" s="412"/>
      <c r="T275" s="412"/>
      <c r="U275" s="412"/>
      <c r="V275" s="412"/>
      <c r="W275" s="412"/>
      <c r="X275" s="412"/>
      <c r="Y275" s="412"/>
      <c r="Z275" s="412"/>
      <c r="AA275" s="412"/>
      <c r="AB275" s="412"/>
      <c r="AC275" s="412"/>
      <c r="AD275" s="412"/>
      <c r="AE275" s="412"/>
      <c r="AF275" s="412"/>
      <c r="AG275" s="412"/>
      <c r="AH275" s="412"/>
      <c r="AI275" s="412"/>
      <c r="AJ275" s="412"/>
      <c r="AK275" s="412"/>
      <c r="AL275" s="412"/>
      <c r="AM275" s="412"/>
      <c r="AN275" s="412"/>
      <c r="AO275" s="412"/>
      <c r="AP275" s="412"/>
      <c r="AQ275" s="412"/>
      <c r="AR275" s="412"/>
      <c r="AS275" s="412"/>
      <c r="AT275" s="412"/>
      <c r="AU275" s="412"/>
      <c r="AV275" s="412"/>
      <c r="AW275" s="412"/>
      <c r="AX275" s="412"/>
      <c r="AY275" s="412"/>
      <c r="AZ275" s="412"/>
      <c r="BA275" s="412"/>
      <c r="BB275" s="412"/>
      <c r="BC275" s="412"/>
      <c r="BD275" s="412"/>
      <c r="BE275" s="412"/>
      <c r="BF275" s="412"/>
      <c r="BG275" s="412"/>
      <c r="BH275" s="412"/>
      <c r="BI275" s="412"/>
      <c r="BJ275" s="412"/>
      <c r="BK275" s="412"/>
      <c r="BL275" s="412"/>
      <c r="BM275" s="412"/>
      <c r="BN275" s="412"/>
      <c r="BO275" s="412"/>
      <c r="BP275" s="412"/>
      <c r="BQ275" s="412"/>
      <c r="BR275" s="412"/>
      <c r="BS275" s="412"/>
      <c r="BT275" s="412"/>
      <c r="BU275" s="412"/>
      <c r="BV275" s="412"/>
      <c r="BW275" s="412"/>
      <c r="BX275" s="412"/>
      <c r="BY275" s="412"/>
      <c r="BZ275" s="412"/>
      <c r="CA275" s="412"/>
      <c r="CB275" s="412"/>
      <c r="CC275" s="412"/>
      <c r="CD275" s="412"/>
      <c r="CE275" s="412"/>
      <c r="CF275" s="412"/>
      <c r="CG275" s="412"/>
      <c r="CH275" s="412"/>
      <c r="CI275" s="412"/>
      <c r="CJ275" s="412"/>
      <c r="CK275" s="412"/>
      <c r="CL275" s="412"/>
      <c r="CM275" s="412"/>
      <c r="CN275" s="412"/>
      <c r="CO275" s="412"/>
      <c r="CP275" s="412"/>
      <c r="CQ275" s="412"/>
      <c r="CR275" s="412"/>
      <c r="CS275" s="412"/>
      <c r="CT275" s="412"/>
      <c r="CU275" s="412"/>
      <c r="CV275" s="412"/>
      <c r="CW275" s="412"/>
      <c r="CX275" s="412"/>
      <c r="CY275" s="412"/>
      <c r="CZ275" s="412"/>
      <c r="DA275" s="412"/>
      <c r="DB275" s="412"/>
      <c r="DC275" s="412"/>
      <c r="DD275" s="412"/>
      <c r="DE275" s="412"/>
      <c r="DF275" s="412"/>
      <c r="DG275" s="412"/>
      <c r="DH275" s="412"/>
      <c r="DI275" s="412"/>
      <c r="DJ275" s="412"/>
      <c r="DK275" s="412"/>
      <c r="DL275" s="412"/>
      <c r="DM275" s="412"/>
      <c r="DN275" s="412"/>
      <c r="DO275" s="412"/>
      <c r="DP275" s="412"/>
      <c r="DQ275" s="412"/>
      <c r="DR275" s="412"/>
      <c r="DS275" s="412"/>
      <c r="DT275" s="412"/>
      <c r="DU275" s="412"/>
      <c r="DV275" s="412"/>
      <c r="DW275" s="412"/>
      <c r="DX275" s="412"/>
      <c r="DY275" s="412"/>
      <c r="DZ275" s="412"/>
      <c r="EA275" s="412"/>
      <c r="EB275" s="412"/>
      <c r="EC275" s="412"/>
      <c r="ED275" s="412"/>
      <c r="EE275" s="412"/>
      <c r="EF275" s="412"/>
      <c r="EG275" s="412"/>
      <c r="EH275" s="412"/>
      <c r="EI275" s="412"/>
      <c r="EJ275" s="412"/>
      <c r="EK275" s="412"/>
      <c r="EL275" s="412"/>
      <c r="EM275" s="412"/>
    </row>
    <row r="276" spans="1:143" s="414" customFormat="1" ht="41.25" customHeight="1" x14ac:dyDescent="0.2">
      <c r="A276" s="230">
        <v>44243</v>
      </c>
      <c r="B276" s="407" t="s">
        <v>961</v>
      </c>
      <c r="C276" s="404" t="s">
        <v>977</v>
      </c>
      <c r="D276" s="402"/>
      <c r="E276" s="405">
        <v>5850</v>
      </c>
      <c r="F276" s="289">
        <f t="shared" si="3"/>
        <v>81360757.239999935</v>
      </c>
      <c r="G276" s="412"/>
      <c r="H276" s="412"/>
      <c r="I276" s="412"/>
      <c r="J276" s="412"/>
      <c r="K276" s="412"/>
      <c r="L276" s="412"/>
      <c r="M276" s="412"/>
      <c r="N276" s="412"/>
      <c r="O276" s="412"/>
      <c r="P276" s="412"/>
      <c r="Q276" s="412"/>
      <c r="R276" s="412"/>
      <c r="S276" s="412"/>
      <c r="T276" s="412"/>
      <c r="U276" s="412"/>
      <c r="V276" s="412"/>
      <c r="W276" s="412"/>
      <c r="X276" s="412"/>
      <c r="Y276" s="412"/>
      <c r="Z276" s="412"/>
      <c r="AA276" s="412"/>
      <c r="AB276" s="412"/>
      <c r="AC276" s="412"/>
      <c r="AD276" s="412"/>
      <c r="AE276" s="412"/>
      <c r="AF276" s="412"/>
      <c r="AG276" s="412"/>
      <c r="AH276" s="412"/>
      <c r="AI276" s="412"/>
      <c r="AJ276" s="412"/>
      <c r="AK276" s="412"/>
      <c r="AL276" s="412"/>
      <c r="AM276" s="412"/>
      <c r="AN276" s="412"/>
      <c r="AO276" s="412"/>
      <c r="AP276" s="412"/>
      <c r="AQ276" s="412"/>
      <c r="AR276" s="412"/>
      <c r="AS276" s="412"/>
      <c r="AT276" s="412"/>
      <c r="AU276" s="412"/>
      <c r="AV276" s="412"/>
      <c r="AW276" s="412"/>
      <c r="AX276" s="412"/>
      <c r="AY276" s="412"/>
      <c r="AZ276" s="412"/>
      <c r="BA276" s="412"/>
      <c r="BB276" s="412"/>
      <c r="BC276" s="412"/>
      <c r="BD276" s="412"/>
      <c r="BE276" s="412"/>
      <c r="BF276" s="412"/>
      <c r="BG276" s="412"/>
      <c r="BH276" s="412"/>
      <c r="BI276" s="412"/>
      <c r="BJ276" s="412"/>
      <c r="BK276" s="412"/>
      <c r="BL276" s="412"/>
      <c r="BM276" s="412"/>
      <c r="BN276" s="412"/>
      <c r="BO276" s="412"/>
      <c r="BP276" s="412"/>
      <c r="BQ276" s="412"/>
      <c r="BR276" s="412"/>
      <c r="BS276" s="412"/>
      <c r="BT276" s="412"/>
      <c r="BU276" s="412"/>
      <c r="BV276" s="412"/>
      <c r="BW276" s="412"/>
      <c r="BX276" s="412"/>
      <c r="BY276" s="412"/>
      <c r="BZ276" s="412"/>
      <c r="CA276" s="412"/>
      <c r="CB276" s="412"/>
      <c r="CC276" s="412"/>
      <c r="CD276" s="412"/>
      <c r="CE276" s="412"/>
      <c r="CF276" s="412"/>
      <c r="CG276" s="412"/>
      <c r="CH276" s="412"/>
      <c r="CI276" s="412"/>
      <c r="CJ276" s="412"/>
      <c r="CK276" s="412"/>
      <c r="CL276" s="412"/>
      <c r="CM276" s="412"/>
      <c r="CN276" s="412"/>
      <c r="CO276" s="412"/>
      <c r="CP276" s="412"/>
      <c r="CQ276" s="412"/>
      <c r="CR276" s="412"/>
      <c r="CS276" s="412"/>
      <c r="CT276" s="412"/>
      <c r="CU276" s="412"/>
      <c r="CV276" s="412"/>
      <c r="CW276" s="412"/>
      <c r="CX276" s="412"/>
      <c r="CY276" s="412"/>
      <c r="CZ276" s="412"/>
      <c r="DA276" s="412"/>
      <c r="DB276" s="412"/>
      <c r="DC276" s="412"/>
      <c r="DD276" s="412"/>
      <c r="DE276" s="412"/>
      <c r="DF276" s="412"/>
      <c r="DG276" s="412"/>
      <c r="DH276" s="412"/>
      <c r="DI276" s="412"/>
      <c r="DJ276" s="412"/>
      <c r="DK276" s="412"/>
      <c r="DL276" s="412"/>
      <c r="DM276" s="412"/>
      <c r="DN276" s="412"/>
      <c r="DO276" s="412"/>
      <c r="DP276" s="412"/>
      <c r="DQ276" s="412"/>
      <c r="DR276" s="412"/>
      <c r="DS276" s="412"/>
      <c r="DT276" s="412"/>
      <c r="DU276" s="412"/>
      <c r="DV276" s="412"/>
      <c r="DW276" s="412"/>
      <c r="DX276" s="412"/>
      <c r="DY276" s="412"/>
      <c r="DZ276" s="412"/>
      <c r="EA276" s="412"/>
      <c r="EB276" s="412"/>
      <c r="EC276" s="412"/>
      <c r="ED276" s="412"/>
      <c r="EE276" s="412"/>
      <c r="EF276" s="412"/>
      <c r="EG276" s="412"/>
      <c r="EH276" s="412"/>
      <c r="EI276" s="412"/>
      <c r="EJ276" s="412"/>
      <c r="EK276" s="412"/>
      <c r="EL276" s="412"/>
      <c r="EM276" s="412"/>
    </row>
    <row r="277" spans="1:143" s="414" customFormat="1" ht="33.75" customHeight="1" x14ac:dyDescent="0.2">
      <c r="A277" s="230">
        <v>44243</v>
      </c>
      <c r="B277" s="407" t="s">
        <v>962</v>
      </c>
      <c r="C277" s="404" t="s">
        <v>978</v>
      </c>
      <c r="D277" s="402"/>
      <c r="E277" s="405">
        <v>29700</v>
      </c>
      <c r="F277" s="289">
        <f t="shared" ref="F277:F340" si="4">F276-E277</f>
        <v>81331057.239999935</v>
      </c>
      <c r="G277" s="412"/>
      <c r="H277" s="412"/>
      <c r="I277" s="412"/>
      <c r="J277" s="412"/>
      <c r="K277" s="412"/>
      <c r="L277" s="412"/>
      <c r="M277" s="412"/>
      <c r="N277" s="412"/>
      <c r="O277" s="412"/>
      <c r="P277" s="412"/>
      <c r="Q277" s="412"/>
      <c r="R277" s="412"/>
      <c r="S277" s="412"/>
      <c r="T277" s="412"/>
      <c r="U277" s="412"/>
      <c r="V277" s="412"/>
      <c r="W277" s="412"/>
      <c r="X277" s="412"/>
      <c r="Y277" s="412"/>
      <c r="Z277" s="412"/>
      <c r="AA277" s="412"/>
      <c r="AB277" s="412"/>
      <c r="AC277" s="412"/>
      <c r="AD277" s="412"/>
      <c r="AE277" s="412"/>
      <c r="AF277" s="412"/>
      <c r="AG277" s="412"/>
      <c r="AH277" s="412"/>
      <c r="AI277" s="412"/>
      <c r="AJ277" s="412"/>
      <c r="AK277" s="412"/>
      <c r="AL277" s="412"/>
      <c r="AM277" s="412"/>
      <c r="AN277" s="412"/>
      <c r="AO277" s="412"/>
      <c r="AP277" s="412"/>
      <c r="AQ277" s="412"/>
      <c r="AR277" s="412"/>
      <c r="AS277" s="412"/>
      <c r="AT277" s="412"/>
      <c r="AU277" s="412"/>
      <c r="AV277" s="412"/>
      <c r="AW277" s="412"/>
      <c r="AX277" s="412"/>
      <c r="AY277" s="412"/>
      <c r="AZ277" s="412"/>
      <c r="BA277" s="412"/>
      <c r="BB277" s="412"/>
      <c r="BC277" s="412"/>
      <c r="BD277" s="412"/>
      <c r="BE277" s="412"/>
      <c r="BF277" s="412"/>
      <c r="BG277" s="412"/>
      <c r="BH277" s="412"/>
      <c r="BI277" s="412"/>
      <c r="BJ277" s="412"/>
      <c r="BK277" s="412"/>
      <c r="BL277" s="412"/>
      <c r="BM277" s="412"/>
      <c r="BN277" s="412"/>
      <c r="BO277" s="412"/>
      <c r="BP277" s="412"/>
      <c r="BQ277" s="412"/>
      <c r="BR277" s="412"/>
      <c r="BS277" s="412"/>
      <c r="BT277" s="412"/>
      <c r="BU277" s="412"/>
      <c r="BV277" s="412"/>
      <c r="BW277" s="412"/>
      <c r="BX277" s="412"/>
      <c r="BY277" s="412"/>
      <c r="BZ277" s="412"/>
      <c r="CA277" s="412"/>
      <c r="CB277" s="412"/>
      <c r="CC277" s="412"/>
      <c r="CD277" s="412"/>
      <c r="CE277" s="412"/>
      <c r="CF277" s="412"/>
      <c r="CG277" s="412"/>
      <c r="CH277" s="412"/>
      <c r="CI277" s="412"/>
      <c r="CJ277" s="412"/>
      <c r="CK277" s="412"/>
      <c r="CL277" s="412"/>
      <c r="CM277" s="412"/>
      <c r="CN277" s="412"/>
      <c r="CO277" s="412"/>
      <c r="CP277" s="412"/>
      <c r="CQ277" s="412"/>
      <c r="CR277" s="412"/>
      <c r="CS277" s="412"/>
      <c r="CT277" s="412"/>
      <c r="CU277" s="412"/>
      <c r="CV277" s="412"/>
      <c r="CW277" s="412"/>
      <c r="CX277" s="412"/>
      <c r="CY277" s="412"/>
      <c r="CZ277" s="412"/>
      <c r="DA277" s="412"/>
      <c r="DB277" s="412"/>
      <c r="DC277" s="412"/>
      <c r="DD277" s="412"/>
      <c r="DE277" s="412"/>
      <c r="DF277" s="412"/>
      <c r="DG277" s="412"/>
      <c r="DH277" s="412"/>
      <c r="DI277" s="412"/>
      <c r="DJ277" s="412"/>
      <c r="DK277" s="412"/>
      <c r="DL277" s="412"/>
      <c r="DM277" s="412"/>
      <c r="DN277" s="412"/>
      <c r="DO277" s="412"/>
      <c r="DP277" s="412"/>
      <c r="DQ277" s="412"/>
      <c r="DR277" s="412"/>
      <c r="DS277" s="412"/>
      <c r="DT277" s="412"/>
      <c r="DU277" s="412"/>
      <c r="DV277" s="412"/>
      <c r="DW277" s="412"/>
      <c r="DX277" s="412"/>
      <c r="DY277" s="412"/>
      <c r="DZ277" s="412"/>
      <c r="EA277" s="412"/>
      <c r="EB277" s="412"/>
      <c r="EC277" s="412"/>
      <c r="ED277" s="412"/>
      <c r="EE277" s="412"/>
      <c r="EF277" s="412"/>
      <c r="EG277" s="412"/>
      <c r="EH277" s="412"/>
      <c r="EI277" s="412"/>
      <c r="EJ277" s="412"/>
      <c r="EK277" s="412"/>
      <c r="EL277" s="412"/>
      <c r="EM277" s="412"/>
    </row>
    <row r="278" spans="1:143" s="414" customFormat="1" ht="41.25" customHeight="1" x14ac:dyDescent="0.2">
      <c r="A278" s="230">
        <v>44243</v>
      </c>
      <c r="B278" s="407" t="s">
        <v>963</v>
      </c>
      <c r="C278" s="404" t="s">
        <v>979</v>
      </c>
      <c r="D278" s="402"/>
      <c r="E278" s="405">
        <v>40500</v>
      </c>
      <c r="F278" s="289">
        <f t="shared" si="4"/>
        <v>81290557.239999935</v>
      </c>
      <c r="G278" s="412"/>
      <c r="H278" s="412"/>
      <c r="I278" s="412"/>
      <c r="J278" s="412"/>
      <c r="K278" s="412"/>
      <c r="L278" s="412"/>
      <c r="M278" s="412"/>
      <c r="N278" s="412"/>
      <c r="O278" s="412"/>
      <c r="P278" s="412"/>
      <c r="Q278" s="412"/>
      <c r="R278" s="412"/>
      <c r="S278" s="412"/>
      <c r="T278" s="412"/>
      <c r="U278" s="412"/>
      <c r="V278" s="412"/>
      <c r="W278" s="412"/>
      <c r="X278" s="412"/>
      <c r="Y278" s="412"/>
      <c r="Z278" s="412"/>
      <c r="AA278" s="412"/>
      <c r="AB278" s="412"/>
      <c r="AC278" s="412"/>
      <c r="AD278" s="412"/>
      <c r="AE278" s="412"/>
      <c r="AF278" s="412"/>
      <c r="AG278" s="412"/>
      <c r="AH278" s="412"/>
      <c r="AI278" s="412"/>
      <c r="AJ278" s="412"/>
      <c r="AK278" s="412"/>
      <c r="AL278" s="412"/>
      <c r="AM278" s="412"/>
      <c r="AN278" s="412"/>
      <c r="AO278" s="412"/>
      <c r="AP278" s="412"/>
      <c r="AQ278" s="412"/>
      <c r="AR278" s="412"/>
      <c r="AS278" s="412"/>
      <c r="AT278" s="412"/>
      <c r="AU278" s="412"/>
      <c r="AV278" s="412"/>
      <c r="AW278" s="412"/>
      <c r="AX278" s="412"/>
      <c r="AY278" s="412"/>
      <c r="AZ278" s="412"/>
      <c r="BA278" s="412"/>
      <c r="BB278" s="412"/>
      <c r="BC278" s="412"/>
      <c r="BD278" s="412"/>
      <c r="BE278" s="412"/>
      <c r="BF278" s="412"/>
      <c r="BG278" s="412"/>
      <c r="BH278" s="412"/>
      <c r="BI278" s="412"/>
      <c r="BJ278" s="412"/>
      <c r="BK278" s="412"/>
      <c r="BL278" s="412"/>
      <c r="BM278" s="412"/>
      <c r="BN278" s="412"/>
      <c r="BO278" s="412"/>
      <c r="BP278" s="412"/>
      <c r="BQ278" s="412"/>
      <c r="BR278" s="412"/>
      <c r="BS278" s="412"/>
      <c r="BT278" s="412"/>
      <c r="BU278" s="412"/>
      <c r="BV278" s="412"/>
      <c r="BW278" s="412"/>
      <c r="BX278" s="412"/>
      <c r="BY278" s="412"/>
      <c r="BZ278" s="412"/>
      <c r="CA278" s="412"/>
      <c r="CB278" s="412"/>
      <c r="CC278" s="412"/>
      <c r="CD278" s="412"/>
      <c r="CE278" s="412"/>
      <c r="CF278" s="412"/>
      <c r="CG278" s="412"/>
      <c r="CH278" s="412"/>
      <c r="CI278" s="412"/>
      <c r="CJ278" s="412"/>
      <c r="CK278" s="412"/>
      <c r="CL278" s="412"/>
      <c r="CM278" s="412"/>
      <c r="CN278" s="412"/>
      <c r="CO278" s="412"/>
      <c r="CP278" s="412"/>
      <c r="CQ278" s="412"/>
      <c r="CR278" s="412"/>
      <c r="CS278" s="412"/>
      <c r="CT278" s="412"/>
      <c r="CU278" s="412"/>
      <c r="CV278" s="412"/>
      <c r="CW278" s="412"/>
      <c r="CX278" s="412"/>
      <c r="CY278" s="412"/>
      <c r="CZ278" s="412"/>
      <c r="DA278" s="412"/>
      <c r="DB278" s="412"/>
      <c r="DC278" s="412"/>
      <c r="DD278" s="412"/>
      <c r="DE278" s="412"/>
      <c r="DF278" s="412"/>
      <c r="DG278" s="412"/>
      <c r="DH278" s="412"/>
      <c r="DI278" s="412"/>
      <c r="DJ278" s="412"/>
      <c r="DK278" s="412"/>
      <c r="DL278" s="412"/>
      <c r="DM278" s="412"/>
      <c r="DN278" s="412"/>
      <c r="DO278" s="412"/>
      <c r="DP278" s="412"/>
      <c r="DQ278" s="412"/>
      <c r="DR278" s="412"/>
      <c r="DS278" s="412"/>
      <c r="DT278" s="412"/>
      <c r="DU278" s="412"/>
      <c r="DV278" s="412"/>
      <c r="DW278" s="412"/>
      <c r="DX278" s="412"/>
      <c r="DY278" s="412"/>
      <c r="DZ278" s="412"/>
      <c r="EA278" s="412"/>
      <c r="EB278" s="412"/>
      <c r="EC278" s="412"/>
      <c r="ED278" s="412"/>
      <c r="EE278" s="412"/>
      <c r="EF278" s="412"/>
      <c r="EG278" s="412"/>
      <c r="EH278" s="412"/>
      <c r="EI278" s="412"/>
      <c r="EJ278" s="412"/>
      <c r="EK278" s="412"/>
      <c r="EL278" s="412"/>
      <c r="EM278" s="412"/>
    </row>
    <row r="279" spans="1:143" s="414" customFormat="1" ht="41.25" customHeight="1" x14ac:dyDescent="0.2">
      <c r="A279" s="230">
        <v>44243</v>
      </c>
      <c r="B279" s="407" t="s">
        <v>964</v>
      </c>
      <c r="C279" s="404" t="s">
        <v>980</v>
      </c>
      <c r="D279" s="402"/>
      <c r="E279" s="405">
        <v>9900</v>
      </c>
      <c r="F279" s="289">
        <f t="shared" si="4"/>
        <v>81280657.239999935</v>
      </c>
      <c r="G279" s="412"/>
      <c r="H279" s="412"/>
      <c r="I279" s="412"/>
      <c r="J279" s="412"/>
      <c r="K279" s="412"/>
      <c r="L279" s="412"/>
      <c r="M279" s="412"/>
      <c r="N279" s="412"/>
      <c r="O279" s="412"/>
      <c r="P279" s="412"/>
      <c r="Q279" s="412"/>
      <c r="R279" s="412"/>
      <c r="S279" s="412"/>
      <c r="T279" s="412"/>
      <c r="U279" s="412"/>
      <c r="V279" s="412"/>
      <c r="W279" s="412"/>
      <c r="X279" s="412"/>
      <c r="Y279" s="412"/>
      <c r="Z279" s="412"/>
      <c r="AA279" s="412"/>
      <c r="AB279" s="412"/>
      <c r="AC279" s="412"/>
      <c r="AD279" s="412"/>
      <c r="AE279" s="412"/>
      <c r="AF279" s="412"/>
      <c r="AG279" s="412"/>
      <c r="AH279" s="412"/>
      <c r="AI279" s="412"/>
      <c r="AJ279" s="412"/>
      <c r="AK279" s="412"/>
      <c r="AL279" s="412"/>
      <c r="AM279" s="412"/>
      <c r="AN279" s="412"/>
      <c r="AO279" s="412"/>
      <c r="AP279" s="412"/>
      <c r="AQ279" s="412"/>
      <c r="AR279" s="412"/>
      <c r="AS279" s="412"/>
      <c r="AT279" s="412"/>
      <c r="AU279" s="412"/>
      <c r="AV279" s="412"/>
      <c r="AW279" s="412"/>
      <c r="AX279" s="412"/>
      <c r="AY279" s="412"/>
      <c r="AZ279" s="412"/>
      <c r="BA279" s="412"/>
      <c r="BB279" s="412"/>
      <c r="BC279" s="412"/>
      <c r="BD279" s="412"/>
      <c r="BE279" s="412"/>
      <c r="BF279" s="412"/>
      <c r="BG279" s="412"/>
      <c r="BH279" s="412"/>
      <c r="BI279" s="412"/>
      <c r="BJ279" s="412"/>
      <c r="BK279" s="412"/>
      <c r="BL279" s="412"/>
      <c r="BM279" s="412"/>
      <c r="BN279" s="412"/>
      <c r="BO279" s="412"/>
      <c r="BP279" s="412"/>
      <c r="BQ279" s="412"/>
      <c r="BR279" s="412"/>
      <c r="BS279" s="412"/>
      <c r="BT279" s="412"/>
      <c r="BU279" s="412"/>
      <c r="BV279" s="412"/>
      <c r="BW279" s="412"/>
      <c r="BX279" s="412"/>
      <c r="BY279" s="412"/>
      <c r="BZ279" s="412"/>
      <c r="CA279" s="412"/>
      <c r="CB279" s="412"/>
      <c r="CC279" s="412"/>
      <c r="CD279" s="412"/>
      <c r="CE279" s="412"/>
      <c r="CF279" s="412"/>
      <c r="CG279" s="412"/>
      <c r="CH279" s="412"/>
      <c r="CI279" s="412"/>
      <c r="CJ279" s="412"/>
      <c r="CK279" s="412"/>
      <c r="CL279" s="412"/>
      <c r="CM279" s="412"/>
      <c r="CN279" s="412"/>
      <c r="CO279" s="412"/>
      <c r="CP279" s="412"/>
      <c r="CQ279" s="412"/>
      <c r="CR279" s="412"/>
      <c r="CS279" s="412"/>
      <c r="CT279" s="412"/>
      <c r="CU279" s="412"/>
      <c r="CV279" s="412"/>
      <c r="CW279" s="412"/>
      <c r="CX279" s="412"/>
      <c r="CY279" s="412"/>
      <c r="CZ279" s="412"/>
      <c r="DA279" s="412"/>
      <c r="DB279" s="412"/>
      <c r="DC279" s="412"/>
      <c r="DD279" s="412"/>
      <c r="DE279" s="412"/>
      <c r="DF279" s="412"/>
      <c r="DG279" s="412"/>
      <c r="DH279" s="412"/>
      <c r="DI279" s="412"/>
      <c r="DJ279" s="412"/>
      <c r="DK279" s="412"/>
      <c r="DL279" s="412"/>
      <c r="DM279" s="412"/>
      <c r="DN279" s="412"/>
      <c r="DO279" s="412"/>
      <c r="DP279" s="412"/>
      <c r="DQ279" s="412"/>
      <c r="DR279" s="412"/>
      <c r="DS279" s="412"/>
      <c r="DT279" s="412"/>
      <c r="DU279" s="412"/>
      <c r="DV279" s="412"/>
      <c r="DW279" s="412"/>
      <c r="DX279" s="412"/>
      <c r="DY279" s="412"/>
      <c r="DZ279" s="412"/>
      <c r="EA279" s="412"/>
      <c r="EB279" s="412"/>
      <c r="EC279" s="412"/>
      <c r="ED279" s="412"/>
      <c r="EE279" s="412"/>
      <c r="EF279" s="412"/>
      <c r="EG279" s="412"/>
      <c r="EH279" s="412"/>
      <c r="EI279" s="412"/>
      <c r="EJ279" s="412"/>
      <c r="EK279" s="412"/>
      <c r="EL279" s="412"/>
      <c r="EM279" s="412"/>
    </row>
    <row r="280" spans="1:143" s="414" customFormat="1" ht="41.25" customHeight="1" x14ac:dyDescent="0.2">
      <c r="A280" s="395">
        <v>44243</v>
      </c>
      <c r="B280" s="407" t="s">
        <v>965</v>
      </c>
      <c r="C280" s="404" t="s">
        <v>981</v>
      </c>
      <c r="D280" s="402"/>
      <c r="E280" s="405">
        <v>13500</v>
      </c>
      <c r="F280" s="289">
        <f t="shared" si="4"/>
        <v>81267157.239999935</v>
      </c>
      <c r="G280" s="412"/>
      <c r="H280" s="412"/>
      <c r="I280" s="412"/>
      <c r="J280" s="412"/>
      <c r="K280" s="412"/>
      <c r="L280" s="412"/>
      <c r="M280" s="412"/>
      <c r="N280" s="412"/>
      <c r="O280" s="412"/>
      <c r="P280" s="412"/>
      <c r="Q280" s="412"/>
      <c r="R280" s="412"/>
      <c r="S280" s="412"/>
      <c r="T280" s="412"/>
      <c r="U280" s="412"/>
      <c r="V280" s="412"/>
      <c r="W280" s="412"/>
      <c r="X280" s="412"/>
      <c r="Y280" s="412"/>
      <c r="Z280" s="412"/>
      <c r="AA280" s="412"/>
      <c r="AB280" s="412"/>
      <c r="AC280" s="412"/>
      <c r="AD280" s="412"/>
      <c r="AE280" s="412"/>
      <c r="AF280" s="412"/>
      <c r="AG280" s="412"/>
      <c r="AH280" s="412"/>
      <c r="AI280" s="412"/>
      <c r="AJ280" s="412"/>
      <c r="AK280" s="412"/>
      <c r="AL280" s="412"/>
      <c r="AM280" s="412"/>
      <c r="AN280" s="412"/>
      <c r="AO280" s="412"/>
      <c r="AP280" s="412"/>
      <c r="AQ280" s="412"/>
      <c r="AR280" s="412"/>
      <c r="AS280" s="412"/>
      <c r="AT280" s="412"/>
      <c r="AU280" s="412"/>
      <c r="AV280" s="412"/>
      <c r="AW280" s="412"/>
      <c r="AX280" s="412"/>
      <c r="AY280" s="412"/>
      <c r="AZ280" s="412"/>
      <c r="BA280" s="412"/>
      <c r="BB280" s="412"/>
      <c r="BC280" s="412"/>
      <c r="BD280" s="412"/>
      <c r="BE280" s="412"/>
      <c r="BF280" s="412"/>
      <c r="BG280" s="412"/>
      <c r="BH280" s="412"/>
      <c r="BI280" s="412"/>
      <c r="BJ280" s="412"/>
      <c r="BK280" s="412"/>
      <c r="BL280" s="412"/>
      <c r="BM280" s="412"/>
      <c r="BN280" s="412"/>
      <c r="BO280" s="412"/>
      <c r="BP280" s="412"/>
      <c r="BQ280" s="412"/>
      <c r="BR280" s="412"/>
      <c r="BS280" s="412"/>
      <c r="BT280" s="412"/>
      <c r="BU280" s="412"/>
      <c r="BV280" s="412"/>
      <c r="BW280" s="412"/>
      <c r="BX280" s="412"/>
      <c r="BY280" s="412"/>
      <c r="BZ280" s="412"/>
      <c r="CA280" s="412"/>
      <c r="CB280" s="412"/>
      <c r="CC280" s="412"/>
      <c r="CD280" s="412"/>
      <c r="CE280" s="412"/>
      <c r="CF280" s="412"/>
      <c r="CG280" s="412"/>
      <c r="CH280" s="412"/>
      <c r="CI280" s="412"/>
      <c r="CJ280" s="412"/>
      <c r="CK280" s="412"/>
      <c r="CL280" s="412"/>
      <c r="CM280" s="412"/>
      <c r="CN280" s="412"/>
      <c r="CO280" s="412"/>
      <c r="CP280" s="412"/>
      <c r="CQ280" s="412"/>
      <c r="CR280" s="412"/>
      <c r="CS280" s="412"/>
      <c r="CT280" s="412"/>
      <c r="CU280" s="412"/>
      <c r="CV280" s="412"/>
      <c r="CW280" s="412"/>
      <c r="CX280" s="412"/>
      <c r="CY280" s="412"/>
      <c r="CZ280" s="412"/>
      <c r="DA280" s="412"/>
      <c r="DB280" s="412"/>
      <c r="DC280" s="412"/>
      <c r="DD280" s="412"/>
      <c r="DE280" s="412"/>
      <c r="DF280" s="412"/>
      <c r="DG280" s="412"/>
      <c r="DH280" s="412"/>
      <c r="DI280" s="412"/>
      <c r="DJ280" s="412"/>
      <c r="DK280" s="412"/>
      <c r="DL280" s="412"/>
      <c r="DM280" s="412"/>
      <c r="DN280" s="412"/>
      <c r="DO280" s="412"/>
      <c r="DP280" s="412"/>
      <c r="DQ280" s="412"/>
      <c r="DR280" s="412"/>
      <c r="DS280" s="412"/>
      <c r="DT280" s="412"/>
      <c r="DU280" s="412"/>
      <c r="DV280" s="412"/>
      <c r="DW280" s="412"/>
      <c r="DX280" s="412"/>
      <c r="DY280" s="412"/>
      <c r="DZ280" s="412"/>
      <c r="EA280" s="412"/>
      <c r="EB280" s="412"/>
      <c r="EC280" s="412"/>
      <c r="ED280" s="412"/>
      <c r="EE280" s="412"/>
      <c r="EF280" s="412"/>
      <c r="EG280" s="412"/>
      <c r="EH280" s="412"/>
      <c r="EI280" s="412"/>
      <c r="EJ280" s="412"/>
      <c r="EK280" s="412"/>
      <c r="EL280" s="412"/>
      <c r="EM280" s="412"/>
    </row>
    <row r="281" spans="1:143" s="414" customFormat="1" ht="41.25" customHeight="1" x14ac:dyDescent="0.2">
      <c r="A281" s="230">
        <v>44243</v>
      </c>
      <c r="B281" s="407" t="s">
        <v>966</v>
      </c>
      <c r="C281" s="404" t="s">
        <v>982</v>
      </c>
      <c r="D281" s="402"/>
      <c r="E281" s="405">
        <v>5940</v>
      </c>
      <c r="F281" s="289">
        <f t="shared" si="4"/>
        <v>81261217.239999935</v>
      </c>
      <c r="G281" s="412"/>
      <c r="H281" s="412"/>
      <c r="I281" s="412"/>
      <c r="J281" s="412"/>
      <c r="K281" s="412"/>
      <c r="L281" s="412"/>
      <c r="M281" s="412"/>
      <c r="N281" s="412"/>
      <c r="O281" s="412"/>
      <c r="P281" s="412"/>
      <c r="Q281" s="412"/>
      <c r="R281" s="412"/>
      <c r="S281" s="412"/>
      <c r="T281" s="412"/>
      <c r="U281" s="412"/>
      <c r="V281" s="412"/>
      <c r="W281" s="412"/>
      <c r="X281" s="412"/>
      <c r="Y281" s="412"/>
      <c r="Z281" s="412"/>
      <c r="AA281" s="412"/>
      <c r="AB281" s="412"/>
      <c r="AC281" s="412"/>
      <c r="AD281" s="412"/>
      <c r="AE281" s="412"/>
      <c r="AF281" s="412"/>
      <c r="AG281" s="412"/>
      <c r="AH281" s="412"/>
      <c r="AI281" s="412"/>
      <c r="AJ281" s="412"/>
      <c r="AK281" s="412"/>
      <c r="AL281" s="412"/>
      <c r="AM281" s="412"/>
      <c r="AN281" s="412"/>
      <c r="AO281" s="412"/>
      <c r="AP281" s="412"/>
      <c r="AQ281" s="412"/>
      <c r="AR281" s="412"/>
      <c r="AS281" s="412"/>
      <c r="AT281" s="412"/>
      <c r="AU281" s="412"/>
      <c r="AV281" s="412"/>
      <c r="AW281" s="412"/>
      <c r="AX281" s="412"/>
      <c r="AY281" s="412"/>
      <c r="AZ281" s="412"/>
      <c r="BA281" s="412"/>
      <c r="BB281" s="412"/>
      <c r="BC281" s="412"/>
      <c r="BD281" s="412"/>
      <c r="BE281" s="412"/>
      <c r="BF281" s="412"/>
      <c r="BG281" s="412"/>
      <c r="BH281" s="412"/>
      <c r="BI281" s="412"/>
      <c r="BJ281" s="412"/>
      <c r="BK281" s="412"/>
      <c r="BL281" s="412"/>
      <c r="BM281" s="412"/>
      <c r="BN281" s="412"/>
      <c r="BO281" s="412"/>
      <c r="BP281" s="412"/>
      <c r="BQ281" s="412"/>
      <c r="BR281" s="412"/>
      <c r="BS281" s="412"/>
      <c r="BT281" s="412"/>
      <c r="BU281" s="412"/>
      <c r="BV281" s="412"/>
      <c r="BW281" s="412"/>
      <c r="BX281" s="412"/>
      <c r="BY281" s="412"/>
      <c r="BZ281" s="412"/>
      <c r="CA281" s="412"/>
      <c r="CB281" s="412"/>
      <c r="CC281" s="412"/>
      <c r="CD281" s="412"/>
      <c r="CE281" s="412"/>
      <c r="CF281" s="412"/>
      <c r="CG281" s="412"/>
      <c r="CH281" s="412"/>
      <c r="CI281" s="412"/>
      <c r="CJ281" s="412"/>
      <c r="CK281" s="412"/>
      <c r="CL281" s="412"/>
      <c r="CM281" s="412"/>
      <c r="CN281" s="412"/>
      <c r="CO281" s="412"/>
      <c r="CP281" s="412"/>
      <c r="CQ281" s="412"/>
      <c r="CR281" s="412"/>
      <c r="CS281" s="412"/>
      <c r="CT281" s="412"/>
      <c r="CU281" s="412"/>
      <c r="CV281" s="412"/>
      <c r="CW281" s="412"/>
      <c r="CX281" s="412"/>
      <c r="CY281" s="412"/>
      <c r="CZ281" s="412"/>
      <c r="DA281" s="412"/>
      <c r="DB281" s="412"/>
      <c r="DC281" s="412"/>
      <c r="DD281" s="412"/>
      <c r="DE281" s="412"/>
      <c r="DF281" s="412"/>
      <c r="DG281" s="412"/>
      <c r="DH281" s="412"/>
      <c r="DI281" s="412"/>
      <c r="DJ281" s="412"/>
      <c r="DK281" s="412"/>
      <c r="DL281" s="412"/>
      <c r="DM281" s="412"/>
      <c r="DN281" s="412"/>
      <c r="DO281" s="412"/>
      <c r="DP281" s="412"/>
      <c r="DQ281" s="412"/>
      <c r="DR281" s="412"/>
      <c r="DS281" s="412"/>
      <c r="DT281" s="412"/>
      <c r="DU281" s="412"/>
      <c r="DV281" s="412"/>
      <c r="DW281" s="412"/>
      <c r="DX281" s="412"/>
      <c r="DY281" s="412"/>
      <c r="DZ281" s="412"/>
      <c r="EA281" s="412"/>
      <c r="EB281" s="412"/>
      <c r="EC281" s="412"/>
      <c r="ED281" s="412"/>
      <c r="EE281" s="412"/>
      <c r="EF281" s="412"/>
      <c r="EG281" s="412"/>
      <c r="EH281" s="412"/>
      <c r="EI281" s="412"/>
      <c r="EJ281" s="412"/>
      <c r="EK281" s="412"/>
      <c r="EL281" s="412"/>
      <c r="EM281" s="412"/>
    </row>
    <row r="282" spans="1:143" s="414" customFormat="1" ht="41.25" customHeight="1" x14ac:dyDescent="0.2">
      <c r="A282" s="230">
        <v>44243</v>
      </c>
      <c r="B282" s="407" t="s">
        <v>967</v>
      </c>
      <c r="C282" s="404" t="s">
        <v>983</v>
      </c>
      <c r="D282" s="402"/>
      <c r="E282" s="405">
        <v>22500</v>
      </c>
      <c r="F282" s="289">
        <f t="shared" si="4"/>
        <v>81238717.239999935</v>
      </c>
      <c r="G282" s="412"/>
      <c r="H282" s="412"/>
      <c r="I282" s="412"/>
      <c r="J282" s="412"/>
      <c r="K282" s="412"/>
      <c r="L282" s="412"/>
      <c r="M282" s="412"/>
      <c r="N282" s="412"/>
      <c r="O282" s="412"/>
      <c r="P282" s="412"/>
      <c r="Q282" s="412"/>
      <c r="R282" s="412"/>
      <c r="S282" s="412"/>
      <c r="T282" s="412"/>
      <c r="U282" s="412"/>
      <c r="V282" s="412"/>
      <c r="W282" s="412"/>
      <c r="X282" s="412"/>
      <c r="Y282" s="412"/>
      <c r="Z282" s="412"/>
      <c r="AA282" s="412"/>
      <c r="AB282" s="412"/>
      <c r="AC282" s="412"/>
      <c r="AD282" s="412"/>
      <c r="AE282" s="412"/>
      <c r="AF282" s="412"/>
      <c r="AG282" s="412"/>
      <c r="AH282" s="412"/>
      <c r="AI282" s="412"/>
      <c r="AJ282" s="412"/>
      <c r="AK282" s="412"/>
      <c r="AL282" s="412"/>
      <c r="AM282" s="412"/>
      <c r="AN282" s="412"/>
      <c r="AO282" s="412"/>
      <c r="AP282" s="412"/>
      <c r="AQ282" s="412"/>
      <c r="AR282" s="412"/>
      <c r="AS282" s="412"/>
      <c r="AT282" s="412"/>
      <c r="AU282" s="412"/>
      <c r="AV282" s="412"/>
      <c r="AW282" s="412"/>
      <c r="AX282" s="412"/>
      <c r="AY282" s="412"/>
      <c r="AZ282" s="412"/>
      <c r="BA282" s="412"/>
      <c r="BB282" s="412"/>
      <c r="BC282" s="412"/>
      <c r="BD282" s="412"/>
      <c r="BE282" s="412"/>
      <c r="BF282" s="412"/>
      <c r="BG282" s="412"/>
      <c r="BH282" s="412"/>
      <c r="BI282" s="412"/>
      <c r="BJ282" s="412"/>
      <c r="BK282" s="412"/>
      <c r="BL282" s="412"/>
      <c r="BM282" s="412"/>
      <c r="BN282" s="412"/>
      <c r="BO282" s="412"/>
      <c r="BP282" s="412"/>
      <c r="BQ282" s="412"/>
      <c r="BR282" s="412"/>
      <c r="BS282" s="412"/>
      <c r="BT282" s="412"/>
      <c r="BU282" s="412"/>
      <c r="BV282" s="412"/>
      <c r="BW282" s="412"/>
      <c r="BX282" s="412"/>
      <c r="BY282" s="412"/>
      <c r="BZ282" s="412"/>
      <c r="CA282" s="412"/>
      <c r="CB282" s="412"/>
      <c r="CC282" s="412"/>
      <c r="CD282" s="412"/>
      <c r="CE282" s="412"/>
      <c r="CF282" s="412"/>
      <c r="CG282" s="412"/>
      <c r="CH282" s="412"/>
      <c r="CI282" s="412"/>
      <c r="CJ282" s="412"/>
      <c r="CK282" s="412"/>
      <c r="CL282" s="412"/>
      <c r="CM282" s="412"/>
      <c r="CN282" s="412"/>
      <c r="CO282" s="412"/>
      <c r="CP282" s="412"/>
      <c r="CQ282" s="412"/>
      <c r="CR282" s="412"/>
      <c r="CS282" s="412"/>
      <c r="CT282" s="412"/>
      <c r="CU282" s="412"/>
      <c r="CV282" s="412"/>
      <c r="CW282" s="412"/>
      <c r="CX282" s="412"/>
      <c r="CY282" s="412"/>
      <c r="CZ282" s="412"/>
      <c r="DA282" s="412"/>
      <c r="DB282" s="412"/>
      <c r="DC282" s="412"/>
      <c r="DD282" s="412"/>
      <c r="DE282" s="412"/>
      <c r="DF282" s="412"/>
      <c r="DG282" s="412"/>
      <c r="DH282" s="412"/>
      <c r="DI282" s="412"/>
      <c r="DJ282" s="412"/>
      <c r="DK282" s="412"/>
      <c r="DL282" s="412"/>
      <c r="DM282" s="412"/>
      <c r="DN282" s="412"/>
      <c r="DO282" s="412"/>
      <c r="DP282" s="412"/>
      <c r="DQ282" s="412"/>
      <c r="DR282" s="412"/>
      <c r="DS282" s="412"/>
      <c r="DT282" s="412"/>
      <c r="DU282" s="412"/>
      <c r="DV282" s="412"/>
      <c r="DW282" s="412"/>
      <c r="DX282" s="412"/>
      <c r="DY282" s="412"/>
      <c r="DZ282" s="412"/>
      <c r="EA282" s="412"/>
      <c r="EB282" s="412"/>
      <c r="EC282" s="412"/>
      <c r="ED282" s="412"/>
      <c r="EE282" s="412"/>
      <c r="EF282" s="412"/>
      <c r="EG282" s="412"/>
      <c r="EH282" s="412"/>
      <c r="EI282" s="412"/>
      <c r="EJ282" s="412"/>
      <c r="EK282" s="412"/>
      <c r="EL282" s="412"/>
      <c r="EM282" s="412"/>
    </row>
    <row r="283" spans="1:143" s="414" customFormat="1" ht="32.25" customHeight="1" x14ac:dyDescent="0.2">
      <c r="A283" s="230">
        <v>44243</v>
      </c>
      <c r="B283" s="407" t="s">
        <v>968</v>
      </c>
      <c r="C283" s="404" t="s">
        <v>984</v>
      </c>
      <c r="D283" s="402"/>
      <c r="E283" s="405">
        <v>1800</v>
      </c>
      <c r="F283" s="289">
        <f t="shared" si="4"/>
        <v>81236917.239999935</v>
      </c>
      <c r="G283" s="412"/>
      <c r="H283" s="412"/>
      <c r="I283" s="412"/>
      <c r="J283" s="412"/>
      <c r="K283" s="412"/>
      <c r="L283" s="412"/>
      <c r="M283" s="412"/>
      <c r="N283" s="412"/>
      <c r="O283" s="412"/>
      <c r="P283" s="412"/>
      <c r="Q283" s="412"/>
      <c r="R283" s="412"/>
      <c r="S283" s="412"/>
      <c r="T283" s="412"/>
      <c r="U283" s="412"/>
      <c r="V283" s="412"/>
      <c r="W283" s="412"/>
      <c r="X283" s="412"/>
      <c r="Y283" s="412"/>
      <c r="Z283" s="412"/>
      <c r="AA283" s="412"/>
      <c r="AB283" s="412"/>
      <c r="AC283" s="412"/>
      <c r="AD283" s="412"/>
      <c r="AE283" s="412"/>
      <c r="AF283" s="412"/>
      <c r="AG283" s="412"/>
      <c r="AH283" s="412"/>
      <c r="AI283" s="412"/>
      <c r="AJ283" s="412"/>
      <c r="AK283" s="412"/>
      <c r="AL283" s="412"/>
      <c r="AM283" s="412"/>
      <c r="AN283" s="412"/>
      <c r="AO283" s="412"/>
      <c r="AP283" s="412"/>
      <c r="AQ283" s="412"/>
      <c r="AR283" s="412"/>
      <c r="AS283" s="412"/>
      <c r="AT283" s="412"/>
      <c r="AU283" s="412"/>
      <c r="AV283" s="412"/>
      <c r="AW283" s="412"/>
      <c r="AX283" s="412"/>
      <c r="AY283" s="412"/>
      <c r="AZ283" s="412"/>
      <c r="BA283" s="412"/>
      <c r="BB283" s="412"/>
      <c r="BC283" s="412"/>
      <c r="BD283" s="412"/>
      <c r="BE283" s="412"/>
      <c r="BF283" s="412"/>
      <c r="BG283" s="412"/>
      <c r="BH283" s="412"/>
      <c r="BI283" s="412"/>
      <c r="BJ283" s="412"/>
      <c r="BK283" s="412"/>
      <c r="BL283" s="412"/>
      <c r="BM283" s="412"/>
      <c r="BN283" s="412"/>
      <c r="BO283" s="412"/>
      <c r="BP283" s="412"/>
      <c r="BQ283" s="412"/>
      <c r="BR283" s="412"/>
      <c r="BS283" s="412"/>
      <c r="BT283" s="412"/>
      <c r="BU283" s="412"/>
      <c r="BV283" s="412"/>
      <c r="BW283" s="412"/>
      <c r="BX283" s="412"/>
      <c r="BY283" s="412"/>
      <c r="BZ283" s="412"/>
      <c r="CA283" s="412"/>
      <c r="CB283" s="412"/>
      <c r="CC283" s="412"/>
      <c r="CD283" s="412"/>
      <c r="CE283" s="412"/>
      <c r="CF283" s="412"/>
      <c r="CG283" s="412"/>
      <c r="CH283" s="412"/>
      <c r="CI283" s="412"/>
      <c r="CJ283" s="412"/>
      <c r="CK283" s="412"/>
      <c r="CL283" s="412"/>
      <c r="CM283" s="412"/>
      <c r="CN283" s="412"/>
      <c r="CO283" s="412"/>
      <c r="CP283" s="412"/>
      <c r="CQ283" s="412"/>
      <c r="CR283" s="412"/>
      <c r="CS283" s="412"/>
      <c r="CT283" s="412"/>
      <c r="CU283" s="412"/>
      <c r="CV283" s="412"/>
      <c r="CW283" s="412"/>
      <c r="CX283" s="412"/>
      <c r="CY283" s="412"/>
      <c r="CZ283" s="412"/>
      <c r="DA283" s="412"/>
      <c r="DB283" s="412"/>
      <c r="DC283" s="412"/>
      <c r="DD283" s="412"/>
      <c r="DE283" s="412"/>
      <c r="DF283" s="412"/>
      <c r="DG283" s="412"/>
      <c r="DH283" s="412"/>
      <c r="DI283" s="412"/>
      <c r="DJ283" s="412"/>
      <c r="DK283" s="412"/>
      <c r="DL283" s="412"/>
      <c r="DM283" s="412"/>
      <c r="DN283" s="412"/>
      <c r="DO283" s="412"/>
      <c r="DP283" s="412"/>
      <c r="DQ283" s="412"/>
      <c r="DR283" s="412"/>
      <c r="DS283" s="412"/>
      <c r="DT283" s="412"/>
      <c r="DU283" s="412"/>
      <c r="DV283" s="412"/>
      <c r="DW283" s="412"/>
      <c r="DX283" s="412"/>
      <c r="DY283" s="412"/>
      <c r="DZ283" s="412"/>
      <c r="EA283" s="412"/>
      <c r="EB283" s="412"/>
      <c r="EC283" s="412"/>
      <c r="ED283" s="412"/>
      <c r="EE283" s="412"/>
      <c r="EF283" s="412"/>
      <c r="EG283" s="412"/>
      <c r="EH283" s="412"/>
      <c r="EI283" s="412"/>
      <c r="EJ283" s="412"/>
      <c r="EK283" s="412"/>
      <c r="EL283" s="412"/>
      <c r="EM283" s="412"/>
    </row>
    <row r="284" spans="1:143" s="414" customFormat="1" ht="41.25" customHeight="1" x14ac:dyDescent="0.2">
      <c r="A284" s="230">
        <v>44243</v>
      </c>
      <c r="B284" s="407" t="s">
        <v>969</v>
      </c>
      <c r="C284" s="404" t="s">
        <v>985</v>
      </c>
      <c r="D284" s="402"/>
      <c r="E284" s="405">
        <v>12150</v>
      </c>
      <c r="F284" s="289">
        <f t="shared" si="4"/>
        <v>81224767.239999935</v>
      </c>
      <c r="G284" s="412"/>
      <c r="H284" s="412"/>
      <c r="I284" s="412"/>
      <c r="J284" s="412"/>
      <c r="K284" s="412"/>
      <c r="L284" s="412"/>
      <c r="M284" s="412"/>
      <c r="N284" s="412"/>
      <c r="O284" s="412"/>
      <c r="P284" s="412"/>
      <c r="Q284" s="412"/>
      <c r="R284" s="412"/>
      <c r="S284" s="412"/>
      <c r="T284" s="412"/>
      <c r="U284" s="412"/>
      <c r="V284" s="412"/>
      <c r="W284" s="412"/>
      <c r="X284" s="412"/>
      <c r="Y284" s="412"/>
      <c r="Z284" s="412"/>
      <c r="AA284" s="412"/>
      <c r="AB284" s="412"/>
      <c r="AC284" s="412"/>
      <c r="AD284" s="412"/>
      <c r="AE284" s="412"/>
      <c r="AF284" s="412"/>
      <c r="AG284" s="412"/>
      <c r="AH284" s="412"/>
      <c r="AI284" s="412"/>
      <c r="AJ284" s="412"/>
      <c r="AK284" s="412"/>
      <c r="AL284" s="412"/>
      <c r="AM284" s="412"/>
      <c r="AN284" s="412"/>
      <c r="AO284" s="412"/>
      <c r="AP284" s="412"/>
      <c r="AQ284" s="412"/>
      <c r="AR284" s="412"/>
      <c r="AS284" s="412"/>
      <c r="AT284" s="412"/>
      <c r="AU284" s="412"/>
      <c r="AV284" s="412"/>
      <c r="AW284" s="412"/>
      <c r="AX284" s="412"/>
      <c r="AY284" s="412"/>
      <c r="AZ284" s="412"/>
      <c r="BA284" s="412"/>
      <c r="BB284" s="412"/>
      <c r="BC284" s="412"/>
      <c r="BD284" s="412"/>
      <c r="BE284" s="412"/>
      <c r="BF284" s="412"/>
      <c r="BG284" s="412"/>
      <c r="BH284" s="412"/>
      <c r="BI284" s="412"/>
      <c r="BJ284" s="412"/>
      <c r="BK284" s="412"/>
      <c r="BL284" s="412"/>
      <c r="BM284" s="412"/>
      <c r="BN284" s="412"/>
      <c r="BO284" s="412"/>
      <c r="BP284" s="412"/>
      <c r="BQ284" s="412"/>
      <c r="BR284" s="412"/>
      <c r="BS284" s="412"/>
      <c r="BT284" s="412"/>
      <c r="BU284" s="412"/>
      <c r="BV284" s="412"/>
      <c r="BW284" s="412"/>
      <c r="BX284" s="412"/>
      <c r="BY284" s="412"/>
      <c r="BZ284" s="412"/>
      <c r="CA284" s="412"/>
      <c r="CB284" s="412"/>
      <c r="CC284" s="412"/>
      <c r="CD284" s="412"/>
      <c r="CE284" s="412"/>
      <c r="CF284" s="412"/>
      <c r="CG284" s="412"/>
      <c r="CH284" s="412"/>
      <c r="CI284" s="412"/>
      <c r="CJ284" s="412"/>
      <c r="CK284" s="412"/>
      <c r="CL284" s="412"/>
      <c r="CM284" s="412"/>
      <c r="CN284" s="412"/>
      <c r="CO284" s="412"/>
      <c r="CP284" s="412"/>
      <c r="CQ284" s="412"/>
      <c r="CR284" s="412"/>
      <c r="CS284" s="412"/>
      <c r="CT284" s="412"/>
      <c r="CU284" s="412"/>
      <c r="CV284" s="412"/>
      <c r="CW284" s="412"/>
      <c r="CX284" s="412"/>
      <c r="CY284" s="412"/>
      <c r="CZ284" s="412"/>
      <c r="DA284" s="412"/>
      <c r="DB284" s="412"/>
      <c r="DC284" s="412"/>
      <c r="DD284" s="412"/>
      <c r="DE284" s="412"/>
      <c r="DF284" s="412"/>
      <c r="DG284" s="412"/>
      <c r="DH284" s="412"/>
      <c r="DI284" s="412"/>
      <c r="DJ284" s="412"/>
      <c r="DK284" s="412"/>
      <c r="DL284" s="412"/>
      <c r="DM284" s="412"/>
      <c r="DN284" s="412"/>
      <c r="DO284" s="412"/>
      <c r="DP284" s="412"/>
      <c r="DQ284" s="412"/>
      <c r="DR284" s="412"/>
      <c r="DS284" s="412"/>
      <c r="DT284" s="412"/>
      <c r="DU284" s="412"/>
      <c r="DV284" s="412"/>
      <c r="DW284" s="412"/>
      <c r="DX284" s="412"/>
      <c r="DY284" s="412"/>
      <c r="DZ284" s="412"/>
      <c r="EA284" s="412"/>
      <c r="EB284" s="412"/>
      <c r="EC284" s="412"/>
      <c r="ED284" s="412"/>
      <c r="EE284" s="412"/>
      <c r="EF284" s="412"/>
      <c r="EG284" s="412"/>
      <c r="EH284" s="412"/>
      <c r="EI284" s="412"/>
      <c r="EJ284" s="412"/>
      <c r="EK284" s="412"/>
      <c r="EL284" s="412"/>
      <c r="EM284" s="412"/>
    </row>
    <row r="285" spans="1:143" s="414" customFormat="1" ht="30.75" customHeight="1" x14ac:dyDescent="0.2">
      <c r="A285" s="230">
        <v>44243</v>
      </c>
      <c r="B285" s="407" t="s">
        <v>970</v>
      </c>
      <c r="C285" s="404" t="s">
        <v>986</v>
      </c>
      <c r="D285" s="402"/>
      <c r="E285" s="405">
        <v>39600</v>
      </c>
      <c r="F285" s="289">
        <f t="shared" si="4"/>
        <v>81185167.239999935</v>
      </c>
      <c r="G285" s="412"/>
      <c r="H285" s="412"/>
      <c r="I285" s="412"/>
      <c r="J285" s="412"/>
      <c r="K285" s="412"/>
      <c r="L285" s="412"/>
      <c r="M285" s="412"/>
      <c r="N285" s="412"/>
      <c r="O285" s="412"/>
      <c r="P285" s="412"/>
      <c r="Q285" s="412"/>
      <c r="R285" s="412"/>
      <c r="S285" s="412"/>
      <c r="T285" s="412"/>
      <c r="U285" s="412"/>
      <c r="V285" s="412"/>
      <c r="W285" s="412"/>
      <c r="X285" s="412"/>
      <c r="Y285" s="412"/>
      <c r="Z285" s="412"/>
      <c r="AA285" s="412"/>
      <c r="AB285" s="412"/>
      <c r="AC285" s="412"/>
      <c r="AD285" s="412"/>
      <c r="AE285" s="412"/>
      <c r="AF285" s="412"/>
      <c r="AG285" s="412"/>
      <c r="AH285" s="412"/>
      <c r="AI285" s="412"/>
      <c r="AJ285" s="412"/>
      <c r="AK285" s="412"/>
      <c r="AL285" s="412"/>
      <c r="AM285" s="412"/>
      <c r="AN285" s="412"/>
      <c r="AO285" s="412"/>
      <c r="AP285" s="412"/>
      <c r="AQ285" s="412"/>
      <c r="AR285" s="412"/>
      <c r="AS285" s="412"/>
      <c r="AT285" s="412"/>
      <c r="AU285" s="412"/>
      <c r="AV285" s="412"/>
      <c r="AW285" s="412"/>
      <c r="AX285" s="412"/>
      <c r="AY285" s="412"/>
      <c r="AZ285" s="412"/>
      <c r="BA285" s="412"/>
      <c r="BB285" s="412"/>
      <c r="BC285" s="412"/>
      <c r="BD285" s="412"/>
      <c r="BE285" s="412"/>
      <c r="BF285" s="412"/>
      <c r="BG285" s="412"/>
      <c r="BH285" s="412"/>
      <c r="BI285" s="412"/>
      <c r="BJ285" s="412"/>
      <c r="BK285" s="412"/>
      <c r="BL285" s="412"/>
      <c r="BM285" s="412"/>
      <c r="BN285" s="412"/>
      <c r="BO285" s="412"/>
      <c r="BP285" s="412"/>
      <c r="BQ285" s="412"/>
      <c r="BR285" s="412"/>
      <c r="BS285" s="412"/>
      <c r="BT285" s="412"/>
      <c r="BU285" s="412"/>
      <c r="BV285" s="412"/>
      <c r="BW285" s="412"/>
      <c r="BX285" s="412"/>
      <c r="BY285" s="412"/>
      <c r="BZ285" s="412"/>
      <c r="CA285" s="412"/>
      <c r="CB285" s="412"/>
      <c r="CC285" s="412"/>
      <c r="CD285" s="412"/>
      <c r="CE285" s="412"/>
      <c r="CF285" s="412"/>
      <c r="CG285" s="412"/>
      <c r="CH285" s="412"/>
      <c r="CI285" s="412"/>
      <c r="CJ285" s="412"/>
      <c r="CK285" s="412"/>
      <c r="CL285" s="412"/>
      <c r="CM285" s="412"/>
      <c r="CN285" s="412"/>
      <c r="CO285" s="412"/>
      <c r="CP285" s="412"/>
      <c r="CQ285" s="412"/>
      <c r="CR285" s="412"/>
      <c r="CS285" s="412"/>
      <c r="CT285" s="412"/>
      <c r="CU285" s="412"/>
      <c r="CV285" s="412"/>
      <c r="CW285" s="412"/>
      <c r="CX285" s="412"/>
      <c r="CY285" s="412"/>
      <c r="CZ285" s="412"/>
      <c r="DA285" s="412"/>
      <c r="DB285" s="412"/>
      <c r="DC285" s="412"/>
      <c r="DD285" s="412"/>
      <c r="DE285" s="412"/>
      <c r="DF285" s="412"/>
      <c r="DG285" s="412"/>
      <c r="DH285" s="412"/>
      <c r="DI285" s="412"/>
      <c r="DJ285" s="412"/>
      <c r="DK285" s="412"/>
      <c r="DL285" s="412"/>
      <c r="DM285" s="412"/>
      <c r="DN285" s="412"/>
      <c r="DO285" s="412"/>
      <c r="DP285" s="412"/>
      <c r="DQ285" s="412"/>
      <c r="DR285" s="412"/>
      <c r="DS285" s="412"/>
      <c r="DT285" s="412"/>
      <c r="DU285" s="412"/>
      <c r="DV285" s="412"/>
      <c r="DW285" s="412"/>
      <c r="DX285" s="412"/>
      <c r="DY285" s="412"/>
      <c r="DZ285" s="412"/>
      <c r="EA285" s="412"/>
      <c r="EB285" s="412"/>
      <c r="EC285" s="412"/>
      <c r="ED285" s="412"/>
      <c r="EE285" s="412"/>
      <c r="EF285" s="412"/>
      <c r="EG285" s="412"/>
      <c r="EH285" s="412"/>
      <c r="EI285" s="412"/>
      <c r="EJ285" s="412"/>
      <c r="EK285" s="412"/>
      <c r="EL285" s="412"/>
      <c r="EM285" s="412"/>
    </row>
    <row r="286" spans="1:143" s="414" customFormat="1" ht="41.25" customHeight="1" x14ac:dyDescent="0.2">
      <c r="A286" s="395">
        <v>44243</v>
      </c>
      <c r="B286" s="407" t="s">
        <v>971</v>
      </c>
      <c r="C286" s="404" t="s">
        <v>987</v>
      </c>
      <c r="D286" s="402"/>
      <c r="E286" s="405">
        <v>18000</v>
      </c>
      <c r="F286" s="289">
        <f t="shared" si="4"/>
        <v>81167167.239999935</v>
      </c>
      <c r="G286" s="412"/>
      <c r="H286" s="412"/>
      <c r="I286" s="412"/>
      <c r="J286" s="412"/>
      <c r="K286" s="412"/>
      <c r="L286" s="412"/>
      <c r="M286" s="412"/>
      <c r="N286" s="412"/>
      <c r="O286" s="412"/>
      <c r="P286" s="412"/>
      <c r="Q286" s="412"/>
      <c r="R286" s="412"/>
      <c r="S286" s="412"/>
      <c r="T286" s="412"/>
      <c r="U286" s="412"/>
      <c r="V286" s="412"/>
      <c r="W286" s="412"/>
      <c r="X286" s="412"/>
      <c r="Y286" s="412"/>
      <c r="Z286" s="412"/>
      <c r="AA286" s="412"/>
      <c r="AB286" s="412"/>
      <c r="AC286" s="412"/>
      <c r="AD286" s="412"/>
      <c r="AE286" s="412"/>
      <c r="AF286" s="412"/>
      <c r="AG286" s="412"/>
      <c r="AH286" s="412"/>
      <c r="AI286" s="412"/>
      <c r="AJ286" s="412"/>
      <c r="AK286" s="412"/>
      <c r="AL286" s="412"/>
      <c r="AM286" s="412"/>
      <c r="AN286" s="412"/>
      <c r="AO286" s="412"/>
      <c r="AP286" s="412"/>
      <c r="AQ286" s="412"/>
      <c r="AR286" s="412"/>
      <c r="AS286" s="412"/>
      <c r="AT286" s="412"/>
      <c r="AU286" s="412"/>
      <c r="AV286" s="412"/>
      <c r="AW286" s="412"/>
      <c r="AX286" s="412"/>
      <c r="AY286" s="412"/>
      <c r="AZ286" s="412"/>
      <c r="BA286" s="412"/>
      <c r="BB286" s="412"/>
      <c r="BC286" s="412"/>
      <c r="BD286" s="412"/>
      <c r="BE286" s="412"/>
      <c r="BF286" s="412"/>
      <c r="BG286" s="412"/>
      <c r="BH286" s="412"/>
      <c r="BI286" s="412"/>
      <c r="BJ286" s="412"/>
      <c r="BK286" s="412"/>
      <c r="BL286" s="412"/>
      <c r="BM286" s="412"/>
      <c r="BN286" s="412"/>
      <c r="BO286" s="412"/>
      <c r="BP286" s="412"/>
      <c r="BQ286" s="412"/>
      <c r="BR286" s="412"/>
      <c r="BS286" s="412"/>
      <c r="BT286" s="412"/>
      <c r="BU286" s="412"/>
      <c r="BV286" s="412"/>
      <c r="BW286" s="412"/>
      <c r="BX286" s="412"/>
      <c r="BY286" s="412"/>
      <c r="BZ286" s="412"/>
      <c r="CA286" s="412"/>
      <c r="CB286" s="412"/>
      <c r="CC286" s="412"/>
      <c r="CD286" s="412"/>
      <c r="CE286" s="412"/>
      <c r="CF286" s="412"/>
      <c r="CG286" s="412"/>
      <c r="CH286" s="412"/>
      <c r="CI286" s="412"/>
      <c r="CJ286" s="412"/>
      <c r="CK286" s="412"/>
      <c r="CL286" s="412"/>
      <c r="CM286" s="412"/>
      <c r="CN286" s="412"/>
      <c r="CO286" s="412"/>
      <c r="CP286" s="412"/>
      <c r="CQ286" s="412"/>
      <c r="CR286" s="412"/>
      <c r="CS286" s="412"/>
      <c r="CT286" s="412"/>
      <c r="CU286" s="412"/>
      <c r="CV286" s="412"/>
      <c r="CW286" s="412"/>
      <c r="CX286" s="412"/>
      <c r="CY286" s="412"/>
      <c r="CZ286" s="412"/>
      <c r="DA286" s="412"/>
      <c r="DB286" s="412"/>
      <c r="DC286" s="412"/>
      <c r="DD286" s="412"/>
      <c r="DE286" s="412"/>
      <c r="DF286" s="412"/>
      <c r="DG286" s="412"/>
      <c r="DH286" s="412"/>
      <c r="DI286" s="412"/>
      <c r="DJ286" s="412"/>
      <c r="DK286" s="412"/>
      <c r="DL286" s="412"/>
      <c r="DM286" s="412"/>
      <c r="DN286" s="412"/>
      <c r="DO286" s="412"/>
      <c r="DP286" s="412"/>
      <c r="DQ286" s="412"/>
      <c r="DR286" s="412"/>
      <c r="DS286" s="412"/>
      <c r="DT286" s="412"/>
      <c r="DU286" s="412"/>
      <c r="DV286" s="412"/>
      <c r="DW286" s="412"/>
      <c r="DX286" s="412"/>
      <c r="DY286" s="412"/>
      <c r="DZ286" s="412"/>
      <c r="EA286" s="412"/>
      <c r="EB286" s="412"/>
      <c r="EC286" s="412"/>
      <c r="ED286" s="412"/>
      <c r="EE286" s="412"/>
      <c r="EF286" s="412"/>
      <c r="EG286" s="412"/>
      <c r="EH286" s="412"/>
      <c r="EI286" s="412"/>
      <c r="EJ286" s="412"/>
      <c r="EK286" s="412"/>
      <c r="EL286" s="412"/>
      <c r="EM286" s="412"/>
    </row>
    <row r="287" spans="1:143" s="414" customFormat="1" ht="41.25" customHeight="1" x14ac:dyDescent="0.2">
      <c r="A287" s="230">
        <v>44243</v>
      </c>
      <c r="B287" s="407" t="s">
        <v>972</v>
      </c>
      <c r="C287" s="404" t="s">
        <v>988</v>
      </c>
      <c r="D287" s="402"/>
      <c r="E287" s="405">
        <v>65233.75</v>
      </c>
      <c r="F287" s="289">
        <f t="shared" si="4"/>
        <v>81101933.489999935</v>
      </c>
      <c r="G287" s="412"/>
      <c r="H287" s="412"/>
      <c r="I287" s="412"/>
      <c r="J287" s="412"/>
      <c r="K287" s="412"/>
      <c r="L287" s="412"/>
      <c r="M287" s="412"/>
      <c r="N287" s="412"/>
      <c r="O287" s="412"/>
      <c r="P287" s="412"/>
      <c r="Q287" s="412"/>
      <c r="R287" s="412"/>
      <c r="S287" s="412"/>
      <c r="T287" s="412"/>
      <c r="U287" s="412"/>
      <c r="V287" s="412"/>
      <c r="W287" s="412"/>
      <c r="X287" s="412"/>
      <c r="Y287" s="412"/>
      <c r="Z287" s="412"/>
      <c r="AA287" s="412"/>
      <c r="AB287" s="412"/>
      <c r="AC287" s="412"/>
      <c r="AD287" s="412"/>
      <c r="AE287" s="412"/>
      <c r="AF287" s="412"/>
      <c r="AG287" s="412"/>
      <c r="AH287" s="412"/>
      <c r="AI287" s="412"/>
      <c r="AJ287" s="412"/>
      <c r="AK287" s="412"/>
      <c r="AL287" s="412"/>
      <c r="AM287" s="412"/>
      <c r="AN287" s="412"/>
      <c r="AO287" s="412"/>
      <c r="AP287" s="412"/>
      <c r="AQ287" s="412"/>
      <c r="AR287" s="412"/>
      <c r="AS287" s="412"/>
      <c r="AT287" s="412"/>
      <c r="AU287" s="412"/>
      <c r="AV287" s="412"/>
      <c r="AW287" s="412"/>
      <c r="AX287" s="412"/>
      <c r="AY287" s="412"/>
      <c r="AZ287" s="412"/>
      <c r="BA287" s="412"/>
      <c r="BB287" s="412"/>
      <c r="BC287" s="412"/>
      <c r="BD287" s="412"/>
      <c r="BE287" s="412"/>
      <c r="BF287" s="412"/>
      <c r="BG287" s="412"/>
      <c r="BH287" s="412"/>
      <c r="BI287" s="412"/>
      <c r="BJ287" s="412"/>
      <c r="BK287" s="412"/>
      <c r="BL287" s="412"/>
      <c r="BM287" s="412"/>
      <c r="BN287" s="412"/>
      <c r="BO287" s="412"/>
      <c r="BP287" s="412"/>
      <c r="BQ287" s="412"/>
      <c r="BR287" s="412"/>
      <c r="BS287" s="412"/>
      <c r="BT287" s="412"/>
      <c r="BU287" s="412"/>
      <c r="BV287" s="412"/>
      <c r="BW287" s="412"/>
      <c r="BX287" s="412"/>
      <c r="BY287" s="412"/>
      <c r="BZ287" s="412"/>
      <c r="CA287" s="412"/>
      <c r="CB287" s="412"/>
      <c r="CC287" s="412"/>
      <c r="CD287" s="412"/>
      <c r="CE287" s="412"/>
      <c r="CF287" s="412"/>
      <c r="CG287" s="412"/>
      <c r="CH287" s="412"/>
      <c r="CI287" s="412"/>
      <c r="CJ287" s="412"/>
      <c r="CK287" s="412"/>
      <c r="CL287" s="412"/>
      <c r="CM287" s="412"/>
      <c r="CN287" s="412"/>
      <c r="CO287" s="412"/>
      <c r="CP287" s="412"/>
      <c r="CQ287" s="412"/>
      <c r="CR287" s="412"/>
      <c r="CS287" s="412"/>
      <c r="CT287" s="412"/>
      <c r="CU287" s="412"/>
      <c r="CV287" s="412"/>
      <c r="CW287" s="412"/>
      <c r="CX287" s="412"/>
      <c r="CY287" s="412"/>
      <c r="CZ287" s="412"/>
      <c r="DA287" s="412"/>
      <c r="DB287" s="412"/>
      <c r="DC287" s="412"/>
      <c r="DD287" s="412"/>
      <c r="DE287" s="412"/>
      <c r="DF287" s="412"/>
      <c r="DG287" s="412"/>
      <c r="DH287" s="412"/>
      <c r="DI287" s="412"/>
      <c r="DJ287" s="412"/>
      <c r="DK287" s="412"/>
      <c r="DL287" s="412"/>
      <c r="DM287" s="412"/>
      <c r="DN287" s="412"/>
      <c r="DO287" s="412"/>
      <c r="DP287" s="412"/>
      <c r="DQ287" s="412"/>
      <c r="DR287" s="412"/>
      <c r="DS287" s="412"/>
      <c r="DT287" s="412"/>
      <c r="DU287" s="412"/>
      <c r="DV287" s="412"/>
      <c r="DW287" s="412"/>
      <c r="DX287" s="412"/>
      <c r="DY287" s="412"/>
      <c r="DZ287" s="412"/>
      <c r="EA287" s="412"/>
      <c r="EB287" s="412"/>
      <c r="EC287" s="412"/>
      <c r="ED287" s="412"/>
      <c r="EE287" s="412"/>
      <c r="EF287" s="412"/>
      <c r="EG287" s="412"/>
      <c r="EH287" s="412"/>
      <c r="EI287" s="412"/>
      <c r="EJ287" s="412"/>
      <c r="EK287" s="412"/>
      <c r="EL287" s="412"/>
      <c r="EM287" s="412"/>
    </row>
    <row r="288" spans="1:143" s="414" customFormat="1" ht="41.25" customHeight="1" x14ac:dyDescent="0.2">
      <c r="A288" s="230">
        <v>44243</v>
      </c>
      <c r="B288" s="407" t="s">
        <v>973</v>
      </c>
      <c r="C288" s="404" t="s">
        <v>989</v>
      </c>
      <c r="D288" s="402"/>
      <c r="E288" s="405">
        <v>72985.009999999995</v>
      </c>
      <c r="F288" s="289">
        <f t="shared" si="4"/>
        <v>81028948.47999993</v>
      </c>
      <c r="G288" s="412"/>
      <c r="H288" s="412"/>
      <c r="I288" s="412"/>
      <c r="J288" s="412"/>
      <c r="K288" s="412"/>
      <c r="L288" s="412"/>
      <c r="M288" s="412"/>
      <c r="N288" s="412"/>
      <c r="O288" s="412"/>
      <c r="P288" s="412"/>
      <c r="Q288" s="412"/>
      <c r="R288" s="412"/>
      <c r="S288" s="412"/>
      <c r="T288" s="412"/>
      <c r="U288" s="412"/>
      <c r="V288" s="412"/>
      <c r="W288" s="412"/>
      <c r="X288" s="412"/>
      <c r="Y288" s="412"/>
      <c r="Z288" s="412"/>
      <c r="AA288" s="412"/>
      <c r="AB288" s="412"/>
      <c r="AC288" s="412"/>
      <c r="AD288" s="412"/>
      <c r="AE288" s="412"/>
      <c r="AF288" s="412"/>
      <c r="AG288" s="412"/>
      <c r="AH288" s="412"/>
      <c r="AI288" s="412"/>
      <c r="AJ288" s="412"/>
      <c r="AK288" s="412"/>
      <c r="AL288" s="412"/>
      <c r="AM288" s="412"/>
      <c r="AN288" s="412"/>
      <c r="AO288" s="412"/>
      <c r="AP288" s="412"/>
      <c r="AQ288" s="412"/>
      <c r="AR288" s="412"/>
      <c r="AS288" s="412"/>
      <c r="AT288" s="412"/>
      <c r="AU288" s="412"/>
      <c r="AV288" s="412"/>
      <c r="AW288" s="412"/>
      <c r="AX288" s="412"/>
      <c r="AY288" s="412"/>
      <c r="AZ288" s="412"/>
      <c r="BA288" s="412"/>
      <c r="BB288" s="412"/>
      <c r="BC288" s="412"/>
      <c r="BD288" s="412"/>
      <c r="BE288" s="412"/>
      <c r="BF288" s="412"/>
      <c r="BG288" s="412"/>
      <c r="BH288" s="412"/>
      <c r="BI288" s="412"/>
      <c r="BJ288" s="412"/>
      <c r="BK288" s="412"/>
      <c r="BL288" s="412"/>
      <c r="BM288" s="412"/>
      <c r="BN288" s="412"/>
      <c r="BO288" s="412"/>
      <c r="BP288" s="412"/>
      <c r="BQ288" s="412"/>
      <c r="BR288" s="412"/>
      <c r="BS288" s="412"/>
      <c r="BT288" s="412"/>
      <c r="BU288" s="412"/>
      <c r="BV288" s="412"/>
      <c r="BW288" s="412"/>
      <c r="BX288" s="412"/>
      <c r="BY288" s="412"/>
      <c r="BZ288" s="412"/>
      <c r="CA288" s="412"/>
      <c r="CB288" s="412"/>
      <c r="CC288" s="412"/>
      <c r="CD288" s="412"/>
      <c r="CE288" s="412"/>
      <c r="CF288" s="412"/>
      <c r="CG288" s="412"/>
      <c r="CH288" s="412"/>
      <c r="CI288" s="412"/>
      <c r="CJ288" s="412"/>
      <c r="CK288" s="412"/>
      <c r="CL288" s="412"/>
      <c r="CM288" s="412"/>
      <c r="CN288" s="412"/>
      <c r="CO288" s="412"/>
      <c r="CP288" s="412"/>
      <c r="CQ288" s="412"/>
      <c r="CR288" s="412"/>
      <c r="CS288" s="412"/>
      <c r="CT288" s="412"/>
      <c r="CU288" s="412"/>
      <c r="CV288" s="412"/>
      <c r="CW288" s="412"/>
      <c r="CX288" s="412"/>
      <c r="CY288" s="412"/>
      <c r="CZ288" s="412"/>
      <c r="DA288" s="412"/>
      <c r="DB288" s="412"/>
      <c r="DC288" s="412"/>
      <c r="DD288" s="412"/>
      <c r="DE288" s="412"/>
      <c r="DF288" s="412"/>
      <c r="DG288" s="412"/>
      <c r="DH288" s="412"/>
      <c r="DI288" s="412"/>
      <c r="DJ288" s="412"/>
      <c r="DK288" s="412"/>
      <c r="DL288" s="412"/>
      <c r="DM288" s="412"/>
      <c r="DN288" s="412"/>
      <c r="DO288" s="412"/>
      <c r="DP288" s="412"/>
      <c r="DQ288" s="412"/>
      <c r="DR288" s="412"/>
      <c r="DS288" s="412"/>
      <c r="DT288" s="412"/>
      <c r="DU288" s="412"/>
      <c r="DV288" s="412"/>
      <c r="DW288" s="412"/>
      <c r="DX288" s="412"/>
      <c r="DY288" s="412"/>
      <c r="DZ288" s="412"/>
      <c r="EA288" s="412"/>
      <c r="EB288" s="412"/>
      <c r="EC288" s="412"/>
      <c r="ED288" s="412"/>
      <c r="EE288" s="412"/>
      <c r="EF288" s="412"/>
      <c r="EG288" s="412"/>
      <c r="EH288" s="412"/>
      <c r="EI288" s="412"/>
      <c r="EJ288" s="412"/>
      <c r="EK288" s="412"/>
      <c r="EL288" s="412"/>
      <c r="EM288" s="412"/>
    </row>
    <row r="289" spans="1:143" s="414" customFormat="1" ht="44.25" customHeight="1" x14ac:dyDescent="0.2">
      <c r="A289" s="230">
        <v>44243</v>
      </c>
      <c r="B289" s="415" t="s">
        <v>974</v>
      </c>
      <c r="C289" s="404" t="s">
        <v>990</v>
      </c>
      <c r="D289" s="402"/>
      <c r="E289" s="405">
        <v>206415.95</v>
      </c>
      <c r="F289" s="289">
        <f t="shared" si="4"/>
        <v>80822532.529999927</v>
      </c>
      <c r="G289" s="412"/>
      <c r="H289" s="412"/>
      <c r="I289" s="412"/>
      <c r="J289" s="412"/>
      <c r="K289" s="412"/>
      <c r="L289" s="412"/>
      <c r="M289" s="412"/>
      <c r="N289" s="412"/>
      <c r="O289" s="412"/>
      <c r="P289" s="412"/>
      <c r="Q289" s="412"/>
      <c r="R289" s="412"/>
      <c r="S289" s="412"/>
      <c r="T289" s="412"/>
      <c r="U289" s="412"/>
      <c r="V289" s="412"/>
      <c r="W289" s="412"/>
      <c r="X289" s="412"/>
      <c r="Y289" s="412"/>
      <c r="Z289" s="412"/>
      <c r="AA289" s="412"/>
      <c r="AB289" s="412"/>
      <c r="AC289" s="412"/>
      <c r="AD289" s="412"/>
      <c r="AE289" s="412"/>
      <c r="AF289" s="412"/>
      <c r="AG289" s="412"/>
      <c r="AH289" s="412"/>
      <c r="AI289" s="412"/>
      <c r="AJ289" s="412"/>
      <c r="AK289" s="412"/>
      <c r="AL289" s="412"/>
      <c r="AM289" s="412"/>
      <c r="AN289" s="412"/>
      <c r="AO289" s="412"/>
      <c r="AP289" s="412"/>
      <c r="AQ289" s="412"/>
      <c r="AR289" s="412"/>
      <c r="AS289" s="412"/>
      <c r="AT289" s="412"/>
      <c r="AU289" s="412"/>
      <c r="AV289" s="412"/>
      <c r="AW289" s="412"/>
      <c r="AX289" s="412"/>
      <c r="AY289" s="412"/>
      <c r="AZ289" s="412"/>
      <c r="BA289" s="412"/>
      <c r="BB289" s="412"/>
      <c r="BC289" s="412"/>
      <c r="BD289" s="412"/>
      <c r="BE289" s="412"/>
      <c r="BF289" s="412"/>
      <c r="BG289" s="412"/>
      <c r="BH289" s="412"/>
      <c r="BI289" s="412"/>
      <c r="BJ289" s="412"/>
      <c r="BK289" s="412"/>
      <c r="BL289" s="412"/>
      <c r="BM289" s="412"/>
      <c r="BN289" s="412"/>
      <c r="BO289" s="412"/>
      <c r="BP289" s="412"/>
      <c r="BQ289" s="412"/>
      <c r="BR289" s="412"/>
      <c r="BS289" s="412"/>
      <c r="BT289" s="412"/>
      <c r="BU289" s="412"/>
      <c r="BV289" s="412"/>
      <c r="BW289" s="412"/>
      <c r="BX289" s="412"/>
      <c r="BY289" s="412"/>
      <c r="BZ289" s="412"/>
      <c r="CA289" s="412"/>
      <c r="CB289" s="412"/>
      <c r="CC289" s="412"/>
      <c r="CD289" s="412"/>
      <c r="CE289" s="412"/>
      <c r="CF289" s="412"/>
      <c r="CG289" s="412"/>
      <c r="CH289" s="412"/>
      <c r="CI289" s="412"/>
      <c r="CJ289" s="412"/>
      <c r="CK289" s="412"/>
      <c r="CL289" s="412"/>
      <c r="CM289" s="412"/>
      <c r="CN289" s="412"/>
      <c r="CO289" s="412"/>
      <c r="CP289" s="412"/>
      <c r="CQ289" s="412"/>
      <c r="CR289" s="412"/>
      <c r="CS289" s="412"/>
      <c r="CT289" s="412"/>
      <c r="CU289" s="412"/>
      <c r="CV289" s="412"/>
      <c r="CW289" s="412"/>
      <c r="CX289" s="412"/>
      <c r="CY289" s="412"/>
      <c r="CZ289" s="412"/>
      <c r="DA289" s="412"/>
      <c r="DB289" s="412"/>
      <c r="DC289" s="412"/>
      <c r="DD289" s="412"/>
      <c r="DE289" s="412"/>
      <c r="DF289" s="412"/>
      <c r="DG289" s="412"/>
      <c r="DH289" s="412"/>
      <c r="DI289" s="412"/>
      <c r="DJ289" s="412"/>
      <c r="DK289" s="412"/>
      <c r="DL289" s="412"/>
      <c r="DM289" s="412"/>
      <c r="DN289" s="412"/>
      <c r="DO289" s="412"/>
      <c r="DP289" s="412"/>
      <c r="DQ289" s="412"/>
      <c r="DR289" s="412"/>
      <c r="DS289" s="412"/>
      <c r="DT289" s="412"/>
      <c r="DU289" s="412"/>
      <c r="DV289" s="412"/>
      <c r="DW289" s="412"/>
      <c r="DX289" s="412"/>
      <c r="DY289" s="412"/>
      <c r="DZ289" s="412"/>
      <c r="EA289" s="412"/>
      <c r="EB289" s="412"/>
      <c r="EC289" s="412"/>
      <c r="ED289" s="412"/>
      <c r="EE289" s="412"/>
      <c r="EF289" s="412"/>
      <c r="EG289" s="412"/>
      <c r="EH289" s="412"/>
      <c r="EI289" s="412"/>
      <c r="EJ289" s="412"/>
      <c r="EK289" s="412"/>
      <c r="EL289" s="412"/>
      <c r="EM289" s="412"/>
    </row>
    <row r="290" spans="1:143" s="414" customFormat="1" ht="38.25" customHeight="1" x14ac:dyDescent="0.2">
      <c r="A290" s="230">
        <v>44244</v>
      </c>
      <c r="B290" s="377">
        <v>58301</v>
      </c>
      <c r="C290" s="377" t="s">
        <v>1001</v>
      </c>
      <c r="D290" s="402"/>
      <c r="E290" s="380">
        <v>23895</v>
      </c>
      <c r="F290" s="289">
        <f t="shared" si="4"/>
        <v>80798637.529999927</v>
      </c>
      <c r="G290" s="412"/>
      <c r="H290" s="412"/>
      <c r="I290" s="412"/>
      <c r="J290" s="412"/>
      <c r="K290" s="412"/>
      <c r="L290" s="412"/>
      <c r="M290" s="412"/>
      <c r="N290" s="412"/>
      <c r="O290" s="412"/>
      <c r="P290" s="412"/>
      <c r="Q290" s="412"/>
      <c r="R290" s="412"/>
      <c r="S290" s="412"/>
      <c r="T290" s="412"/>
      <c r="U290" s="412"/>
      <c r="V290" s="412"/>
      <c r="W290" s="412"/>
      <c r="X290" s="412"/>
      <c r="Y290" s="412"/>
      <c r="Z290" s="412"/>
      <c r="AA290" s="412"/>
      <c r="AB290" s="412"/>
      <c r="AC290" s="412"/>
      <c r="AD290" s="412"/>
      <c r="AE290" s="412"/>
      <c r="AF290" s="412"/>
      <c r="AG290" s="412"/>
      <c r="AH290" s="412"/>
      <c r="AI290" s="412"/>
      <c r="AJ290" s="412"/>
      <c r="AK290" s="412"/>
      <c r="AL290" s="412"/>
      <c r="AM290" s="412"/>
      <c r="AN290" s="412"/>
      <c r="AO290" s="412"/>
      <c r="AP290" s="412"/>
      <c r="AQ290" s="412"/>
      <c r="AR290" s="412"/>
      <c r="AS290" s="412"/>
      <c r="AT290" s="412"/>
      <c r="AU290" s="412"/>
      <c r="AV290" s="412"/>
      <c r="AW290" s="412"/>
      <c r="AX290" s="412"/>
      <c r="AY290" s="412"/>
      <c r="AZ290" s="412"/>
      <c r="BA290" s="412"/>
      <c r="BB290" s="412"/>
      <c r="BC290" s="412"/>
      <c r="BD290" s="412"/>
      <c r="BE290" s="412"/>
      <c r="BF290" s="412"/>
      <c r="BG290" s="412"/>
      <c r="BH290" s="412"/>
      <c r="BI290" s="412"/>
      <c r="BJ290" s="412"/>
      <c r="BK290" s="412"/>
      <c r="BL290" s="412"/>
      <c r="BM290" s="412"/>
      <c r="BN290" s="412"/>
      <c r="BO290" s="412"/>
      <c r="BP290" s="412"/>
      <c r="BQ290" s="412"/>
      <c r="BR290" s="412"/>
      <c r="BS290" s="412"/>
      <c r="BT290" s="412"/>
      <c r="BU290" s="412"/>
      <c r="BV290" s="412"/>
      <c r="BW290" s="412"/>
      <c r="BX290" s="412"/>
      <c r="BY290" s="412"/>
      <c r="BZ290" s="412"/>
      <c r="CA290" s="412"/>
      <c r="CB290" s="412"/>
      <c r="CC290" s="412"/>
      <c r="CD290" s="412"/>
      <c r="CE290" s="412"/>
      <c r="CF290" s="412"/>
      <c r="CG290" s="412"/>
      <c r="CH290" s="412"/>
      <c r="CI290" s="412"/>
      <c r="CJ290" s="412"/>
      <c r="CK290" s="412"/>
      <c r="CL290" s="412"/>
      <c r="CM290" s="412"/>
      <c r="CN290" s="412"/>
      <c r="CO290" s="412"/>
      <c r="CP290" s="412"/>
      <c r="CQ290" s="412"/>
      <c r="CR290" s="412"/>
      <c r="CS290" s="412"/>
      <c r="CT290" s="412"/>
      <c r="CU290" s="412"/>
      <c r="CV290" s="412"/>
      <c r="CW290" s="412"/>
      <c r="CX290" s="412"/>
      <c r="CY290" s="412"/>
      <c r="CZ290" s="412"/>
      <c r="DA290" s="412"/>
      <c r="DB290" s="412"/>
      <c r="DC290" s="412"/>
      <c r="DD290" s="412"/>
      <c r="DE290" s="412"/>
      <c r="DF290" s="412"/>
      <c r="DG290" s="412"/>
      <c r="DH290" s="412"/>
      <c r="DI290" s="412"/>
      <c r="DJ290" s="412"/>
      <c r="DK290" s="412"/>
      <c r="DL290" s="412"/>
      <c r="DM290" s="412"/>
      <c r="DN290" s="412"/>
      <c r="DO290" s="412"/>
      <c r="DP290" s="412"/>
      <c r="DQ290" s="412"/>
      <c r="DR290" s="412"/>
      <c r="DS290" s="412"/>
      <c r="DT290" s="412"/>
      <c r="DU290" s="412"/>
      <c r="DV290" s="412"/>
      <c r="DW290" s="412"/>
      <c r="DX290" s="412"/>
      <c r="DY290" s="412"/>
      <c r="DZ290" s="412"/>
      <c r="EA290" s="412"/>
      <c r="EB290" s="412"/>
      <c r="EC290" s="412"/>
      <c r="ED290" s="412"/>
      <c r="EE290" s="412"/>
      <c r="EF290" s="412"/>
      <c r="EG290" s="412"/>
      <c r="EH290" s="412"/>
      <c r="EI290" s="412"/>
      <c r="EJ290" s="412"/>
      <c r="EK290" s="412"/>
      <c r="EL290" s="412"/>
      <c r="EM290" s="412"/>
    </row>
    <row r="291" spans="1:143" s="414" customFormat="1" ht="71.25" customHeight="1" x14ac:dyDescent="0.2">
      <c r="A291" s="230">
        <v>44244</v>
      </c>
      <c r="B291" s="377">
        <v>58302</v>
      </c>
      <c r="C291" s="377" t="s">
        <v>1002</v>
      </c>
      <c r="D291" s="402"/>
      <c r="E291" s="380">
        <v>49852</v>
      </c>
      <c r="F291" s="289">
        <f t="shared" si="4"/>
        <v>80748785.529999927</v>
      </c>
      <c r="G291" s="412"/>
      <c r="H291" s="412"/>
      <c r="I291" s="412"/>
      <c r="J291" s="412"/>
      <c r="K291" s="412"/>
      <c r="L291" s="412"/>
      <c r="M291" s="412"/>
      <c r="N291" s="412"/>
      <c r="O291" s="412"/>
      <c r="P291" s="412"/>
      <c r="Q291" s="412"/>
      <c r="R291" s="412"/>
      <c r="S291" s="412"/>
      <c r="T291" s="412"/>
      <c r="U291" s="412"/>
      <c r="V291" s="412"/>
      <c r="W291" s="412"/>
      <c r="X291" s="412"/>
      <c r="Y291" s="412"/>
      <c r="Z291" s="412"/>
      <c r="AA291" s="412"/>
      <c r="AB291" s="412"/>
      <c r="AC291" s="412"/>
      <c r="AD291" s="412"/>
      <c r="AE291" s="412"/>
      <c r="AF291" s="412"/>
      <c r="AG291" s="412"/>
      <c r="AH291" s="412"/>
      <c r="AI291" s="412"/>
      <c r="AJ291" s="412"/>
      <c r="AK291" s="412"/>
      <c r="AL291" s="412"/>
      <c r="AM291" s="412"/>
      <c r="AN291" s="412"/>
      <c r="AO291" s="412"/>
      <c r="AP291" s="412"/>
      <c r="AQ291" s="412"/>
      <c r="AR291" s="412"/>
      <c r="AS291" s="412"/>
      <c r="AT291" s="412"/>
      <c r="AU291" s="412"/>
      <c r="AV291" s="412"/>
      <c r="AW291" s="412"/>
      <c r="AX291" s="412"/>
      <c r="AY291" s="412"/>
      <c r="AZ291" s="412"/>
      <c r="BA291" s="412"/>
      <c r="BB291" s="412"/>
      <c r="BC291" s="412"/>
      <c r="BD291" s="412"/>
      <c r="BE291" s="412"/>
      <c r="BF291" s="412"/>
      <c r="BG291" s="412"/>
      <c r="BH291" s="412"/>
      <c r="BI291" s="412"/>
      <c r="BJ291" s="412"/>
      <c r="BK291" s="412"/>
      <c r="BL291" s="412"/>
      <c r="BM291" s="412"/>
      <c r="BN291" s="412"/>
      <c r="BO291" s="412"/>
      <c r="BP291" s="412"/>
      <c r="BQ291" s="412"/>
      <c r="BR291" s="412"/>
      <c r="BS291" s="412"/>
      <c r="BT291" s="412"/>
      <c r="BU291" s="412"/>
      <c r="BV291" s="412"/>
      <c r="BW291" s="412"/>
      <c r="BX291" s="412"/>
      <c r="BY291" s="412"/>
      <c r="BZ291" s="412"/>
      <c r="CA291" s="412"/>
      <c r="CB291" s="412"/>
      <c r="CC291" s="412"/>
      <c r="CD291" s="412"/>
      <c r="CE291" s="412"/>
      <c r="CF291" s="412"/>
      <c r="CG291" s="412"/>
      <c r="CH291" s="412"/>
      <c r="CI291" s="412"/>
      <c r="CJ291" s="412"/>
      <c r="CK291" s="412"/>
      <c r="CL291" s="412"/>
      <c r="CM291" s="412"/>
      <c r="CN291" s="412"/>
      <c r="CO291" s="412"/>
      <c r="CP291" s="412"/>
      <c r="CQ291" s="412"/>
      <c r="CR291" s="412"/>
      <c r="CS291" s="412"/>
      <c r="CT291" s="412"/>
      <c r="CU291" s="412"/>
      <c r="CV291" s="412"/>
      <c r="CW291" s="412"/>
      <c r="CX291" s="412"/>
      <c r="CY291" s="412"/>
      <c r="CZ291" s="412"/>
      <c r="DA291" s="412"/>
      <c r="DB291" s="412"/>
      <c r="DC291" s="412"/>
      <c r="DD291" s="412"/>
      <c r="DE291" s="412"/>
      <c r="DF291" s="412"/>
      <c r="DG291" s="412"/>
      <c r="DH291" s="412"/>
      <c r="DI291" s="412"/>
      <c r="DJ291" s="412"/>
      <c r="DK291" s="412"/>
      <c r="DL291" s="412"/>
      <c r="DM291" s="412"/>
      <c r="DN291" s="412"/>
      <c r="DO291" s="412"/>
      <c r="DP291" s="412"/>
      <c r="DQ291" s="412"/>
      <c r="DR291" s="412"/>
      <c r="DS291" s="412"/>
      <c r="DT291" s="412"/>
      <c r="DU291" s="412"/>
      <c r="DV291" s="412"/>
      <c r="DW291" s="412"/>
      <c r="DX291" s="412"/>
      <c r="DY291" s="412"/>
      <c r="DZ291" s="412"/>
      <c r="EA291" s="412"/>
      <c r="EB291" s="412"/>
      <c r="EC291" s="412"/>
      <c r="ED291" s="412"/>
      <c r="EE291" s="412"/>
      <c r="EF291" s="412"/>
      <c r="EG291" s="412"/>
      <c r="EH291" s="412"/>
      <c r="EI291" s="412"/>
      <c r="EJ291" s="412"/>
      <c r="EK291" s="412"/>
      <c r="EL291" s="412"/>
      <c r="EM291" s="412"/>
    </row>
    <row r="292" spans="1:143" s="414" customFormat="1" ht="33" customHeight="1" x14ac:dyDescent="0.2">
      <c r="A292" s="230">
        <v>44244</v>
      </c>
      <c r="B292" s="377">
        <v>58303</v>
      </c>
      <c r="C292" s="377" t="s">
        <v>1027</v>
      </c>
      <c r="D292" s="402"/>
      <c r="E292" s="380">
        <v>48288.15</v>
      </c>
      <c r="F292" s="289">
        <f t="shared" si="4"/>
        <v>80700497.379999921</v>
      </c>
      <c r="G292" s="412"/>
      <c r="H292" s="412"/>
      <c r="I292" s="412"/>
      <c r="J292" s="412"/>
      <c r="K292" s="412"/>
      <c r="L292" s="412"/>
      <c r="M292" s="412"/>
      <c r="N292" s="412"/>
      <c r="O292" s="412"/>
      <c r="P292" s="412"/>
      <c r="Q292" s="412"/>
      <c r="R292" s="412"/>
      <c r="S292" s="412"/>
      <c r="T292" s="412"/>
      <c r="U292" s="412"/>
      <c r="V292" s="412"/>
      <c r="W292" s="412"/>
      <c r="X292" s="412"/>
      <c r="Y292" s="412"/>
      <c r="Z292" s="412"/>
      <c r="AA292" s="412"/>
      <c r="AB292" s="412"/>
      <c r="AC292" s="412"/>
      <c r="AD292" s="412"/>
      <c r="AE292" s="412"/>
      <c r="AF292" s="412"/>
      <c r="AG292" s="412"/>
      <c r="AH292" s="412"/>
      <c r="AI292" s="412"/>
      <c r="AJ292" s="412"/>
      <c r="AK292" s="412"/>
      <c r="AL292" s="412"/>
      <c r="AM292" s="412"/>
      <c r="AN292" s="412"/>
      <c r="AO292" s="412"/>
      <c r="AP292" s="412"/>
      <c r="AQ292" s="412"/>
      <c r="AR292" s="412"/>
      <c r="AS292" s="412"/>
      <c r="AT292" s="412"/>
      <c r="AU292" s="412"/>
      <c r="AV292" s="412"/>
      <c r="AW292" s="412"/>
      <c r="AX292" s="412"/>
      <c r="AY292" s="412"/>
      <c r="AZ292" s="412"/>
      <c r="BA292" s="412"/>
      <c r="BB292" s="412"/>
      <c r="BC292" s="412"/>
      <c r="BD292" s="412"/>
      <c r="BE292" s="412"/>
      <c r="BF292" s="412"/>
      <c r="BG292" s="412"/>
      <c r="BH292" s="412"/>
      <c r="BI292" s="412"/>
      <c r="BJ292" s="412"/>
      <c r="BK292" s="412"/>
      <c r="BL292" s="412"/>
      <c r="BM292" s="412"/>
      <c r="BN292" s="412"/>
      <c r="BO292" s="412"/>
      <c r="BP292" s="412"/>
      <c r="BQ292" s="412"/>
      <c r="BR292" s="412"/>
      <c r="BS292" s="412"/>
      <c r="BT292" s="412"/>
      <c r="BU292" s="412"/>
      <c r="BV292" s="412"/>
      <c r="BW292" s="412"/>
      <c r="BX292" s="412"/>
      <c r="BY292" s="412"/>
      <c r="BZ292" s="412"/>
      <c r="CA292" s="412"/>
      <c r="CB292" s="412"/>
      <c r="CC292" s="412"/>
      <c r="CD292" s="412"/>
      <c r="CE292" s="412"/>
      <c r="CF292" s="412"/>
      <c r="CG292" s="412"/>
      <c r="CH292" s="412"/>
      <c r="CI292" s="412"/>
      <c r="CJ292" s="412"/>
      <c r="CK292" s="412"/>
      <c r="CL292" s="412"/>
      <c r="CM292" s="412"/>
      <c r="CN292" s="412"/>
      <c r="CO292" s="412"/>
      <c r="CP292" s="412"/>
      <c r="CQ292" s="412"/>
      <c r="CR292" s="412"/>
      <c r="CS292" s="412"/>
      <c r="CT292" s="412"/>
      <c r="CU292" s="412"/>
      <c r="CV292" s="412"/>
      <c r="CW292" s="412"/>
      <c r="CX292" s="412"/>
      <c r="CY292" s="412"/>
      <c r="CZ292" s="412"/>
      <c r="DA292" s="412"/>
      <c r="DB292" s="412"/>
      <c r="DC292" s="412"/>
      <c r="DD292" s="412"/>
      <c r="DE292" s="412"/>
      <c r="DF292" s="412"/>
      <c r="DG292" s="412"/>
      <c r="DH292" s="412"/>
      <c r="DI292" s="412"/>
      <c r="DJ292" s="412"/>
      <c r="DK292" s="412"/>
      <c r="DL292" s="412"/>
      <c r="DM292" s="412"/>
      <c r="DN292" s="412"/>
      <c r="DO292" s="412"/>
      <c r="DP292" s="412"/>
      <c r="DQ292" s="412"/>
      <c r="DR292" s="412"/>
      <c r="DS292" s="412"/>
      <c r="DT292" s="412"/>
      <c r="DU292" s="412"/>
      <c r="DV292" s="412"/>
      <c r="DW292" s="412"/>
      <c r="DX292" s="412"/>
      <c r="DY292" s="412"/>
      <c r="DZ292" s="412"/>
      <c r="EA292" s="412"/>
      <c r="EB292" s="412"/>
      <c r="EC292" s="412"/>
      <c r="ED292" s="412"/>
      <c r="EE292" s="412"/>
      <c r="EF292" s="412"/>
      <c r="EG292" s="412"/>
      <c r="EH292" s="412"/>
      <c r="EI292" s="412"/>
      <c r="EJ292" s="412"/>
      <c r="EK292" s="412"/>
      <c r="EL292" s="412"/>
      <c r="EM292" s="412"/>
    </row>
    <row r="293" spans="1:143" s="414" customFormat="1" ht="28.5" customHeight="1" x14ac:dyDescent="0.2">
      <c r="A293" s="230">
        <v>44244</v>
      </c>
      <c r="B293" s="377">
        <v>58304</v>
      </c>
      <c r="C293" s="377" t="s">
        <v>1003</v>
      </c>
      <c r="D293" s="402"/>
      <c r="E293" s="380">
        <v>4500</v>
      </c>
      <c r="F293" s="289">
        <f t="shared" si="4"/>
        <v>80695997.379999921</v>
      </c>
      <c r="G293" s="412"/>
      <c r="H293" s="412"/>
      <c r="I293" s="412"/>
      <c r="J293" s="412"/>
      <c r="K293" s="412"/>
      <c r="L293" s="412"/>
      <c r="M293" s="412"/>
      <c r="N293" s="412"/>
      <c r="O293" s="412"/>
      <c r="P293" s="412"/>
      <c r="Q293" s="412"/>
      <c r="R293" s="412"/>
      <c r="S293" s="412"/>
      <c r="T293" s="412"/>
      <c r="U293" s="412"/>
      <c r="V293" s="412"/>
      <c r="W293" s="412"/>
      <c r="X293" s="412"/>
      <c r="Y293" s="412"/>
      <c r="Z293" s="412"/>
      <c r="AA293" s="412"/>
      <c r="AB293" s="412"/>
      <c r="AC293" s="412"/>
      <c r="AD293" s="412"/>
      <c r="AE293" s="412"/>
      <c r="AF293" s="412"/>
      <c r="AG293" s="412"/>
      <c r="AH293" s="412"/>
      <c r="AI293" s="412"/>
      <c r="AJ293" s="412"/>
      <c r="AK293" s="412"/>
      <c r="AL293" s="412"/>
      <c r="AM293" s="412"/>
      <c r="AN293" s="412"/>
      <c r="AO293" s="412"/>
      <c r="AP293" s="412"/>
      <c r="AQ293" s="412"/>
      <c r="AR293" s="412"/>
      <c r="AS293" s="412"/>
      <c r="AT293" s="412"/>
      <c r="AU293" s="412"/>
      <c r="AV293" s="412"/>
      <c r="AW293" s="412"/>
      <c r="AX293" s="412"/>
      <c r="AY293" s="412"/>
      <c r="AZ293" s="412"/>
      <c r="BA293" s="412"/>
      <c r="BB293" s="412"/>
      <c r="BC293" s="412"/>
      <c r="BD293" s="412"/>
      <c r="BE293" s="412"/>
      <c r="BF293" s="412"/>
      <c r="BG293" s="412"/>
      <c r="BH293" s="412"/>
      <c r="BI293" s="412"/>
      <c r="BJ293" s="412"/>
      <c r="BK293" s="412"/>
      <c r="BL293" s="412"/>
      <c r="BM293" s="412"/>
      <c r="BN293" s="412"/>
      <c r="BO293" s="412"/>
      <c r="BP293" s="412"/>
      <c r="BQ293" s="412"/>
      <c r="BR293" s="412"/>
      <c r="BS293" s="412"/>
      <c r="BT293" s="412"/>
      <c r="BU293" s="412"/>
      <c r="BV293" s="412"/>
      <c r="BW293" s="412"/>
      <c r="BX293" s="412"/>
      <c r="BY293" s="412"/>
      <c r="BZ293" s="412"/>
      <c r="CA293" s="412"/>
      <c r="CB293" s="412"/>
      <c r="CC293" s="412"/>
      <c r="CD293" s="412"/>
      <c r="CE293" s="412"/>
      <c r="CF293" s="412"/>
      <c r="CG293" s="412"/>
      <c r="CH293" s="412"/>
      <c r="CI293" s="412"/>
      <c r="CJ293" s="412"/>
      <c r="CK293" s="412"/>
      <c r="CL293" s="412"/>
      <c r="CM293" s="412"/>
      <c r="CN293" s="412"/>
      <c r="CO293" s="412"/>
      <c r="CP293" s="412"/>
      <c r="CQ293" s="412"/>
      <c r="CR293" s="412"/>
      <c r="CS293" s="412"/>
      <c r="CT293" s="412"/>
      <c r="CU293" s="412"/>
      <c r="CV293" s="412"/>
      <c r="CW293" s="412"/>
      <c r="CX293" s="412"/>
      <c r="CY293" s="412"/>
      <c r="CZ293" s="412"/>
      <c r="DA293" s="412"/>
      <c r="DB293" s="412"/>
      <c r="DC293" s="412"/>
      <c r="DD293" s="412"/>
      <c r="DE293" s="412"/>
      <c r="DF293" s="412"/>
      <c r="DG293" s="412"/>
      <c r="DH293" s="412"/>
      <c r="DI293" s="412"/>
      <c r="DJ293" s="412"/>
      <c r="DK293" s="412"/>
      <c r="DL293" s="412"/>
      <c r="DM293" s="412"/>
      <c r="DN293" s="412"/>
      <c r="DO293" s="412"/>
      <c r="DP293" s="412"/>
      <c r="DQ293" s="412"/>
      <c r="DR293" s="412"/>
      <c r="DS293" s="412"/>
      <c r="DT293" s="412"/>
      <c r="DU293" s="412"/>
      <c r="DV293" s="412"/>
      <c r="DW293" s="412"/>
      <c r="DX293" s="412"/>
      <c r="DY293" s="412"/>
      <c r="DZ293" s="412"/>
      <c r="EA293" s="412"/>
      <c r="EB293" s="412"/>
      <c r="EC293" s="412"/>
      <c r="ED293" s="412"/>
      <c r="EE293" s="412"/>
      <c r="EF293" s="412"/>
      <c r="EG293" s="412"/>
      <c r="EH293" s="412"/>
      <c r="EI293" s="412"/>
      <c r="EJ293" s="412"/>
      <c r="EK293" s="412"/>
      <c r="EL293" s="412"/>
      <c r="EM293" s="412"/>
    </row>
    <row r="294" spans="1:143" s="414" customFormat="1" ht="36" customHeight="1" x14ac:dyDescent="0.2">
      <c r="A294" s="230">
        <v>44244</v>
      </c>
      <c r="B294" s="377">
        <v>58305</v>
      </c>
      <c r="C294" s="377" t="s">
        <v>1026</v>
      </c>
      <c r="D294" s="402"/>
      <c r="E294" s="380">
        <v>25347.66</v>
      </c>
      <c r="F294" s="289">
        <f t="shared" si="4"/>
        <v>80670649.719999924</v>
      </c>
      <c r="G294" s="412"/>
      <c r="H294" s="412"/>
      <c r="I294" s="412"/>
      <c r="J294" s="412"/>
      <c r="K294" s="412"/>
      <c r="L294" s="412"/>
      <c r="M294" s="412"/>
      <c r="N294" s="412"/>
      <c r="O294" s="412"/>
      <c r="P294" s="412"/>
      <c r="Q294" s="412"/>
      <c r="R294" s="412"/>
      <c r="S294" s="412"/>
      <c r="T294" s="412"/>
      <c r="U294" s="412"/>
      <c r="V294" s="412"/>
      <c r="W294" s="412"/>
      <c r="X294" s="412"/>
      <c r="Y294" s="412"/>
      <c r="Z294" s="412"/>
      <c r="AA294" s="412"/>
      <c r="AB294" s="412"/>
      <c r="AC294" s="412"/>
      <c r="AD294" s="412"/>
      <c r="AE294" s="412"/>
      <c r="AF294" s="412"/>
      <c r="AG294" s="412"/>
      <c r="AH294" s="412"/>
      <c r="AI294" s="412"/>
      <c r="AJ294" s="412"/>
      <c r="AK294" s="412"/>
      <c r="AL294" s="412"/>
      <c r="AM294" s="412"/>
      <c r="AN294" s="412"/>
      <c r="AO294" s="412"/>
      <c r="AP294" s="412"/>
      <c r="AQ294" s="412"/>
      <c r="AR294" s="412"/>
      <c r="AS294" s="412"/>
      <c r="AT294" s="412"/>
      <c r="AU294" s="412"/>
      <c r="AV294" s="412"/>
      <c r="AW294" s="412"/>
      <c r="AX294" s="412"/>
      <c r="AY294" s="412"/>
      <c r="AZ294" s="412"/>
      <c r="BA294" s="412"/>
      <c r="BB294" s="412"/>
      <c r="BC294" s="412"/>
      <c r="BD294" s="412"/>
      <c r="BE294" s="412"/>
      <c r="BF294" s="412"/>
      <c r="BG294" s="412"/>
      <c r="BH294" s="412"/>
      <c r="BI294" s="412"/>
      <c r="BJ294" s="412"/>
      <c r="BK294" s="412"/>
      <c r="BL294" s="412"/>
      <c r="BM294" s="412"/>
      <c r="BN294" s="412"/>
      <c r="BO294" s="412"/>
      <c r="BP294" s="412"/>
      <c r="BQ294" s="412"/>
      <c r="BR294" s="412"/>
      <c r="BS294" s="412"/>
      <c r="BT294" s="412"/>
      <c r="BU294" s="412"/>
      <c r="BV294" s="412"/>
      <c r="BW294" s="412"/>
      <c r="BX294" s="412"/>
      <c r="BY294" s="412"/>
      <c r="BZ294" s="412"/>
      <c r="CA294" s="412"/>
      <c r="CB294" s="412"/>
      <c r="CC294" s="412"/>
      <c r="CD294" s="412"/>
      <c r="CE294" s="412"/>
      <c r="CF294" s="412"/>
      <c r="CG294" s="412"/>
      <c r="CH294" s="412"/>
      <c r="CI294" s="412"/>
      <c r="CJ294" s="412"/>
      <c r="CK294" s="412"/>
      <c r="CL294" s="412"/>
      <c r="CM294" s="412"/>
      <c r="CN294" s="412"/>
      <c r="CO294" s="412"/>
      <c r="CP294" s="412"/>
      <c r="CQ294" s="412"/>
      <c r="CR294" s="412"/>
      <c r="CS294" s="412"/>
      <c r="CT294" s="412"/>
      <c r="CU294" s="412"/>
      <c r="CV294" s="412"/>
      <c r="CW294" s="412"/>
      <c r="CX294" s="412"/>
      <c r="CY294" s="412"/>
      <c r="CZ294" s="412"/>
      <c r="DA294" s="412"/>
      <c r="DB294" s="412"/>
      <c r="DC294" s="412"/>
      <c r="DD294" s="412"/>
      <c r="DE294" s="412"/>
      <c r="DF294" s="412"/>
      <c r="DG294" s="412"/>
      <c r="DH294" s="412"/>
      <c r="DI294" s="412"/>
      <c r="DJ294" s="412"/>
      <c r="DK294" s="412"/>
      <c r="DL294" s="412"/>
      <c r="DM294" s="412"/>
      <c r="DN294" s="412"/>
      <c r="DO294" s="412"/>
      <c r="DP294" s="412"/>
      <c r="DQ294" s="412"/>
      <c r="DR294" s="412"/>
      <c r="DS294" s="412"/>
      <c r="DT294" s="412"/>
      <c r="DU294" s="412"/>
      <c r="DV294" s="412"/>
      <c r="DW294" s="412"/>
      <c r="DX294" s="412"/>
      <c r="DY294" s="412"/>
      <c r="DZ294" s="412"/>
      <c r="EA294" s="412"/>
      <c r="EB294" s="412"/>
      <c r="EC294" s="412"/>
      <c r="ED294" s="412"/>
      <c r="EE294" s="412"/>
      <c r="EF294" s="412"/>
      <c r="EG294" s="412"/>
      <c r="EH294" s="412"/>
      <c r="EI294" s="412"/>
      <c r="EJ294" s="412"/>
      <c r="EK294" s="412"/>
      <c r="EL294" s="412"/>
      <c r="EM294" s="412"/>
    </row>
    <row r="295" spans="1:143" s="414" customFormat="1" ht="36.75" customHeight="1" x14ac:dyDescent="0.2">
      <c r="A295" s="230">
        <v>44244</v>
      </c>
      <c r="B295" s="377">
        <v>58306</v>
      </c>
      <c r="C295" s="377" t="s">
        <v>1025</v>
      </c>
      <c r="D295" s="416"/>
      <c r="E295" s="380">
        <v>64193.57</v>
      </c>
      <c r="F295" s="289">
        <f t="shared" si="4"/>
        <v>80606456.149999931</v>
      </c>
      <c r="G295" s="412"/>
      <c r="H295" s="412"/>
      <c r="I295" s="412"/>
      <c r="J295" s="412"/>
      <c r="K295" s="412"/>
      <c r="L295" s="412"/>
      <c r="M295" s="412"/>
      <c r="N295" s="412"/>
      <c r="O295" s="412"/>
      <c r="P295" s="412"/>
      <c r="Q295" s="412"/>
      <c r="R295" s="412"/>
      <c r="S295" s="412"/>
      <c r="T295" s="412"/>
      <c r="U295" s="412"/>
      <c r="V295" s="412"/>
      <c r="W295" s="412"/>
      <c r="X295" s="412"/>
      <c r="Y295" s="412"/>
      <c r="Z295" s="412"/>
      <c r="AA295" s="412"/>
      <c r="AB295" s="412"/>
      <c r="AC295" s="412"/>
      <c r="AD295" s="412"/>
      <c r="AE295" s="412"/>
      <c r="AF295" s="412"/>
      <c r="AG295" s="412"/>
      <c r="AH295" s="412"/>
      <c r="AI295" s="412"/>
      <c r="AJ295" s="412"/>
      <c r="AK295" s="412"/>
      <c r="AL295" s="412"/>
      <c r="AM295" s="412"/>
      <c r="AN295" s="412"/>
      <c r="AO295" s="412"/>
      <c r="AP295" s="412"/>
      <c r="AQ295" s="412"/>
      <c r="AR295" s="412"/>
      <c r="AS295" s="412"/>
      <c r="AT295" s="412"/>
      <c r="AU295" s="412"/>
      <c r="AV295" s="412"/>
      <c r="AW295" s="412"/>
      <c r="AX295" s="412"/>
      <c r="AY295" s="412"/>
      <c r="AZ295" s="412"/>
      <c r="BA295" s="412"/>
      <c r="BB295" s="412"/>
      <c r="BC295" s="412"/>
      <c r="BD295" s="412"/>
      <c r="BE295" s="412"/>
      <c r="BF295" s="412"/>
      <c r="BG295" s="412"/>
      <c r="BH295" s="412"/>
      <c r="BI295" s="412"/>
      <c r="BJ295" s="412"/>
      <c r="BK295" s="412"/>
      <c r="BL295" s="412"/>
      <c r="BM295" s="412"/>
      <c r="BN295" s="412"/>
      <c r="BO295" s="412"/>
      <c r="BP295" s="412"/>
      <c r="BQ295" s="412"/>
      <c r="BR295" s="412"/>
      <c r="BS295" s="412"/>
      <c r="BT295" s="412"/>
      <c r="BU295" s="412"/>
      <c r="BV295" s="412"/>
      <c r="BW295" s="412"/>
      <c r="BX295" s="412"/>
      <c r="BY295" s="412"/>
      <c r="BZ295" s="412"/>
      <c r="CA295" s="412"/>
      <c r="CB295" s="412"/>
      <c r="CC295" s="412"/>
      <c r="CD295" s="412"/>
      <c r="CE295" s="412"/>
      <c r="CF295" s="412"/>
      <c r="CG295" s="412"/>
      <c r="CH295" s="412"/>
      <c r="CI295" s="412"/>
      <c r="CJ295" s="412"/>
      <c r="CK295" s="412"/>
      <c r="CL295" s="412"/>
      <c r="CM295" s="412"/>
      <c r="CN295" s="412"/>
      <c r="CO295" s="412"/>
      <c r="CP295" s="412"/>
      <c r="CQ295" s="412"/>
      <c r="CR295" s="412"/>
      <c r="CS295" s="412"/>
      <c r="CT295" s="412"/>
      <c r="CU295" s="412"/>
      <c r="CV295" s="412"/>
      <c r="CW295" s="412"/>
      <c r="CX295" s="412"/>
      <c r="CY295" s="412"/>
      <c r="CZ295" s="412"/>
      <c r="DA295" s="412"/>
      <c r="DB295" s="412"/>
      <c r="DC295" s="412"/>
      <c r="DD295" s="412"/>
      <c r="DE295" s="412"/>
      <c r="DF295" s="412"/>
      <c r="DG295" s="412"/>
      <c r="DH295" s="412"/>
      <c r="DI295" s="412"/>
      <c r="DJ295" s="412"/>
      <c r="DK295" s="412"/>
      <c r="DL295" s="412"/>
      <c r="DM295" s="412"/>
      <c r="DN295" s="412"/>
      <c r="DO295" s="412"/>
      <c r="DP295" s="412"/>
      <c r="DQ295" s="412"/>
      <c r="DR295" s="412"/>
      <c r="DS295" s="412"/>
      <c r="DT295" s="412"/>
      <c r="DU295" s="412"/>
      <c r="DV295" s="412"/>
      <c r="DW295" s="412"/>
      <c r="DX295" s="412"/>
      <c r="DY295" s="412"/>
      <c r="DZ295" s="412"/>
      <c r="EA295" s="412"/>
      <c r="EB295" s="412"/>
      <c r="EC295" s="412"/>
      <c r="ED295" s="412"/>
      <c r="EE295" s="412"/>
      <c r="EF295" s="412"/>
      <c r="EG295" s="412"/>
      <c r="EH295" s="412"/>
      <c r="EI295" s="412"/>
      <c r="EJ295" s="412"/>
      <c r="EK295" s="412"/>
      <c r="EL295" s="412"/>
      <c r="EM295" s="412"/>
    </row>
    <row r="296" spans="1:143" s="414" customFormat="1" ht="39" customHeight="1" x14ac:dyDescent="0.2">
      <c r="A296" s="230">
        <v>44244</v>
      </c>
      <c r="B296" s="377">
        <v>58307</v>
      </c>
      <c r="C296" s="377" t="s">
        <v>1024</v>
      </c>
      <c r="D296" s="402"/>
      <c r="E296" s="380">
        <v>5103.38</v>
      </c>
      <c r="F296" s="289">
        <f t="shared" si="4"/>
        <v>80601352.769999936</v>
      </c>
      <c r="G296" s="412"/>
      <c r="H296" s="412"/>
      <c r="I296" s="412"/>
      <c r="J296" s="412"/>
      <c r="K296" s="412"/>
      <c r="L296" s="412"/>
      <c r="M296" s="412"/>
      <c r="N296" s="412"/>
      <c r="O296" s="412"/>
      <c r="P296" s="412"/>
      <c r="Q296" s="412"/>
      <c r="R296" s="412"/>
      <c r="S296" s="412"/>
      <c r="T296" s="412"/>
      <c r="U296" s="412"/>
      <c r="V296" s="412"/>
      <c r="W296" s="412"/>
      <c r="X296" s="412"/>
      <c r="Y296" s="412"/>
      <c r="Z296" s="412"/>
      <c r="AA296" s="412"/>
      <c r="AB296" s="412"/>
      <c r="AC296" s="412"/>
      <c r="AD296" s="412"/>
      <c r="AE296" s="412"/>
      <c r="AF296" s="412"/>
      <c r="AG296" s="412"/>
      <c r="AH296" s="412"/>
      <c r="AI296" s="412"/>
      <c r="AJ296" s="412"/>
      <c r="AK296" s="412"/>
      <c r="AL296" s="412"/>
      <c r="AM296" s="412"/>
      <c r="AN296" s="412"/>
      <c r="AO296" s="412"/>
      <c r="AP296" s="412"/>
      <c r="AQ296" s="412"/>
      <c r="AR296" s="412"/>
      <c r="AS296" s="412"/>
      <c r="AT296" s="412"/>
      <c r="AU296" s="412"/>
      <c r="AV296" s="412"/>
      <c r="AW296" s="412"/>
      <c r="AX296" s="412"/>
      <c r="AY296" s="412"/>
      <c r="AZ296" s="412"/>
      <c r="BA296" s="412"/>
      <c r="BB296" s="412"/>
      <c r="BC296" s="412"/>
      <c r="BD296" s="412"/>
      <c r="BE296" s="412"/>
      <c r="BF296" s="412"/>
      <c r="BG296" s="412"/>
      <c r="BH296" s="412"/>
      <c r="BI296" s="412"/>
      <c r="BJ296" s="412"/>
      <c r="BK296" s="412"/>
      <c r="BL296" s="412"/>
      <c r="BM296" s="412"/>
      <c r="BN296" s="412"/>
      <c r="BO296" s="412"/>
      <c r="BP296" s="412"/>
      <c r="BQ296" s="412"/>
      <c r="BR296" s="412"/>
      <c r="BS296" s="412"/>
      <c r="BT296" s="412"/>
      <c r="BU296" s="412"/>
      <c r="BV296" s="412"/>
      <c r="BW296" s="412"/>
      <c r="BX296" s="412"/>
      <c r="BY296" s="412"/>
      <c r="BZ296" s="412"/>
      <c r="CA296" s="412"/>
      <c r="CB296" s="412"/>
      <c r="CC296" s="412"/>
      <c r="CD296" s="412"/>
      <c r="CE296" s="412"/>
      <c r="CF296" s="412"/>
      <c r="CG296" s="412"/>
      <c r="CH296" s="412"/>
      <c r="CI296" s="412"/>
      <c r="CJ296" s="412"/>
      <c r="CK296" s="412"/>
      <c r="CL296" s="412"/>
      <c r="CM296" s="412"/>
      <c r="CN296" s="412"/>
      <c r="CO296" s="412"/>
      <c r="CP296" s="412"/>
      <c r="CQ296" s="412"/>
      <c r="CR296" s="412"/>
      <c r="CS296" s="412"/>
      <c r="CT296" s="412"/>
      <c r="CU296" s="412"/>
      <c r="CV296" s="412"/>
      <c r="CW296" s="412"/>
      <c r="CX296" s="412"/>
      <c r="CY296" s="412"/>
      <c r="CZ296" s="412"/>
      <c r="DA296" s="412"/>
      <c r="DB296" s="412"/>
      <c r="DC296" s="412"/>
      <c r="DD296" s="412"/>
      <c r="DE296" s="412"/>
      <c r="DF296" s="412"/>
      <c r="DG296" s="412"/>
      <c r="DH296" s="412"/>
      <c r="DI296" s="412"/>
      <c r="DJ296" s="412"/>
      <c r="DK296" s="412"/>
      <c r="DL296" s="412"/>
      <c r="DM296" s="412"/>
      <c r="DN296" s="412"/>
      <c r="DO296" s="412"/>
      <c r="DP296" s="412"/>
      <c r="DQ296" s="412"/>
      <c r="DR296" s="412"/>
      <c r="DS296" s="412"/>
      <c r="DT296" s="412"/>
      <c r="DU296" s="412"/>
      <c r="DV296" s="412"/>
      <c r="DW296" s="412"/>
      <c r="DX296" s="412"/>
      <c r="DY296" s="412"/>
      <c r="DZ296" s="412"/>
      <c r="EA296" s="412"/>
      <c r="EB296" s="412"/>
      <c r="EC296" s="412"/>
      <c r="ED296" s="412"/>
      <c r="EE296" s="412"/>
      <c r="EF296" s="412"/>
      <c r="EG296" s="412"/>
      <c r="EH296" s="412"/>
      <c r="EI296" s="412"/>
      <c r="EJ296" s="412"/>
      <c r="EK296" s="412"/>
      <c r="EL296" s="412"/>
      <c r="EM296" s="412"/>
    </row>
    <row r="297" spans="1:143" s="414" customFormat="1" ht="40.5" customHeight="1" x14ac:dyDescent="0.2">
      <c r="A297" s="230">
        <v>44244</v>
      </c>
      <c r="B297" s="377">
        <v>58308</v>
      </c>
      <c r="C297" s="377" t="s">
        <v>1004</v>
      </c>
      <c r="D297" s="402"/>
      <c r="E297" s="380">
        <v>113862.06</v>
      </c>
      <c r="F297" s="289">
        <f t="shared" si="4"/>
        <v>80487490.709999934</v>
      </c>
      <c r="G297" s="412"/>
      <c r="H297" s="412"/>
      <c r="I297" s="412"/>
      <c r="J297" s="412"/>
      <c r="K297" s="412"/>
      <c r="L297" s="412"/>
      <c r="M297" s="412"/>
      <c r="N297" s="412"/>
      <c r="O297" s="412"/>
      <c r="P297" s="412"/>
      <c r="Q297" s="412"/>
      <c r="R297" s="412"/>
      <c r="S297" s="412"/>
      <c r="T297" s="412"/>
      <c r="U297" s="412"/>
      <c r="V297" s="412"/>
      <c r="W297" s="412"/>
      <c r="X297" s="412"/>
      <c r="Y297" s="412"/>
      <c r="Z297" s="412"/>
      <c r="AA297" s="412"/>
      <c r="AB297" s="412"/>
      <c r="AC297" s="412"/>
      <c r="AD297" s="412"/>
      <c r="AE297" s="412"/>
      <c r="AF297" s="412"/>
      <c r="AG297" s="412"/>
      <c r="AH297" s="412"/>
      <c r="AI297" s="412"/>
      <c r="AJ297" s="412"/>
      <c r="AK297" s="412"/>
      <c r="AL297" s="412"/>
      <c r="AM297" s="412"/>
      <c r="AN297" s="412"/>
      <c r="AO297" s="412"/>
      <c r="AP297" s="412"/>
      <c r="AQ297" s="412"/>
      <c r="AR297" s="412"/>
      <c r="AS297" s="412"/>
      <c r="AT297" s="412"/>
      <c r="AU297" s="412"/>
      <c r="AV297" s="412"/>
      <c r="AW297" s="412"/>
      <c r="AX297" s="412"/>
      <c r="AY297" s="412"/>
      <c r="AZ297" s="412"/>
      <c r="BA297" s="412"/>
      <c r="BB297" s="412"/>
      <c r="BC297" s="412"/>
      <c r="BD297" s="412"/>
      <c r="BE297" s="412"/>
      <c r="BF297" s="412"/>
      <c r="BG297" s="412"/>
      <c r="BH297" s="412"/>
      <c r="BI297" s="412"/>
      <c r="BJ297" s="412"/>
      <c r="BK297" s="412"/>
      <c r="BL297" s="412"/>
      <c r="BM297" s="412"/>
      <c r="BN297" s="412"/>
      <c r="BO297" s="412"/>
      <c r="BP297" s="412"/>
      <c r="BQ297" s="412"/>
      <c r="BR297" s="412"/>
      <c r="BS297" s="412"/>
      <c r="BT297" s="412"/>
      <c r="BU297" s="412"/>
      <c r="BV297" s="412"/>
      <c r="BW297" s="412"/>
      <c r="BX297" s="412"/>
      <c r="BY297" s="412"/>
      <c r="BZ297" s="412"/>
      <c r="CA297" s="412"/>
      <c r="CB297" s="412"/>
      <c r="CC297" s="412"/>
      <c r="CD297" s="412"/>
      <c r="CE297" s="412"/>
      <c r="CF297" s="412"/>
      <c r="CG297" s="412"/>
      <c r="CH297" s="412"/>
      <c r="CI297" s="412"/>
      <c r="CJ297" s="412"/>
      <c r="CK297" s="412"/>
      <c r="CL297" s="412"/>
      <c r="CM297" s="412"/>
      <c r="CN297" s="412"/>
      <c r="CO297" s="412"/>
      <c r="CP297" s="412"/>
      <c r="CQ297" s="412"/>
      <c r="CR297" s="412"/>
      <c r="CS297" s="412"/>
      <c r="CT297" s="412"/>
      <c r="CU297" s="412"/>
      <c r="CV297" s="412"/>
      <c r="CW297" s="412"/>
      <c r="CX297" s="412"/>
      <c r="CY297" s="412"/>
      <c r="CZ297" s="412"/>
      <c r="DA297" s="412"/>
      <c r="DB297" s="412"/>
      <c r="DC297" s="412"/>
      <c r="DD297" s="412"/>
      <c r="DE297" s="412"/>
      <c r="DF297" s="412"/>
      <c r="DG297" s="412"/>
      <c r="DH297" s="412"/>
      <c r="DI297" s="412"/>
      <c r="DJ297" s="412"/>
      <c r="DK297" s="412"/>
      <c r="DL297" s="412"/>
      <c r="DM297" s="412"/>
      <c r="DN297" s="412"/>
      <c r="DO297" s="412"/>
      <c r="DP297" s="412"/>
      <c r="DQ297" s="412"/>
      <c r="DR297" s="412"/>
      <c r="DS297" s="412"/>
      <c r="DT297" s="412"/>
      <c r="DU297" s="412"/>
      <c r="DV297" s="412"/>
      <c r="DW297" s="412"/>
      <c r="DX297" s="412"/>
      <c r="DY297" s="412"/>
      <c r="DZ297" s="412"/>
      <c r="EA297" s="412"/>
      <c r="EB297" s="412"/>
      <c r="EC297" s="412"/>
      <c r="ED297" s="412"/>
      <c r="EE297" s="412"/>
      <c r="EF297" s="412"/>
      <c r="EG297" s="412"/>
      <c r="EH297" s="412"/>
      <c r="EI297" s="412"/>
      <c r="EJ297" s="412"/>
      <c r="EK297" s="412"/>
      <c r="EL297" s="412"/>
      <c r="EM297" s="412"/>
    </row>
    <row r="298" spans="1:143" s="414" customFormat="1" ht="16.5" customHeight="1" x14ac:dyDescent="0.2">
      <c r="A298" s="230">
        <v>44244</v>
      </c>
      <c r="B298" s="377">
        <v>58309</v>
      </c>
      <c r="C298" s="377" t="s">
        <v>41</v>
      </c>
      <c r="D298" s="402"/>
      <c r="E298" s="380">
        <v>0</v>
      </c>
      <c r="F298" s="289">
        <f t="shared" si="4"/>
        <v>80487490.709999934</v>
      </c>
      <c r="G298" s="412"/>
      <c r="H298" s="412"/>
      <c r="I298" s="412"/>
      <c r="J298" s="412"/>
      <c r="K298" s="412"/>
      <c r="L298" s="412"/>
      <c r="M298" s="412"/>
      <c r="N298" s="412"/>
      <c r="O298" s="412"/>
      <c r="P298" s="412"/>
      <c r="Q298" s="412"/>
      <c r="R298" s="412"/>
      <c r="S298" s="412"/>
      <c r="T298" s="412"/>
      <c r="U298" s="412"/>
      <c r="V298" s="412"/>
      <c r="W298" s="412"/>
      <c r="X298" s="412"/>
      <c r="Y298" s="412"/>
      <c r="Z298" s="412"/>
      <c r="AA298" s="412"/>
      <c r="AB298" s="412"/>
      <c r="AC298" s="412"/>
      <c r="AD298" s="412"/>
      <c r="AE298" s="412"/>
      <c r="AF298" s="412"/>
      <c r="AG298" s="412"/>
      <c r="AH298" s="412"/>
      <c r="AI298" s="412"/>
      <c r="AJ298" s="412"/>
      <c r="AK298" s="412"/>
      <c r="AL298" s="412"/>
      <c r="AM298" s="412"/>
      <c r="AN298" s="412"/>
      <c r="AO298" s="412"/>
      <c r="AP298" s="412"/>
      <c r="AQ298" s="412"/>
      <c r="AR298" s="412"/>
      <c r="AS298" s="412"/>
      <c r="AT298" s="412"/>
      <c r="AU298" s="412"/>
      <c r="AV298" s="412"/>
      <c r="AW298" s="412"/>
      <c r="AX298" s="412"/>
      <c r="AY298" s="412"/>
      <c r="AZ298" s="412"/>
      <c r="BA298" s="412"/>
      <c r="BB298" s="412"/>
      <c r="BC298" s="412"/>
      <c r="BD298" s="412"/>
      <c r="BE298" s="412"/>
      <c r="BF298" s="412"/>
      <c r="BG298" s="412"/>
      <c r="BH298" s="412"/>
      <c r="BI298" s="412"/>
      <c r="BJ298" s="412"/>
      <c r="BK298" s="412"/>
      <c r="BL298" s="412"/>
      <c r="BM298" s="412"/>
      <c r="BN298" s="412"/>
      <c r="BO298" s="412"/>
      <c r="BP298" s="412"/>
      <c r="BQ298" s="412"/>
      <c r="BR298" s="412"/>
      <c r="BS298" s="412"/>
      <c r="BT298" s="412"/>
      <c r="BU298" s="412"/>
      <c r="BV298" s="412"/>
      <c r="BW298" s="412"/>
      <c r="BX298" s="412"/>
      <c r="BY298" s="412"/>
      <c r="BZ298" s="412"/>
      <c r="CA298" s="412"/>
      <c r="CB298" s="412"/>
      <c r="CC298" s="412"/>
      <c r="CD298" s="412"/>
      <c r="CE298" s="412"/>
      <c r="CF298" s="412"/>
      <c r="CG298" s="412"/>
      <c r="CH298" s="412"/>
      <c r="CI298" s="412"/>
      <c r="CJ298" s="412"/>
      <c r="CK298" s="412"/>
      <c r="CL298" s="412"/>
      <c r="CM298" s="412"/>
      <c r="CN298" s="412"/>
      <c r="CO298" s="412"/>
      <c r="CP298" s="412"/>
      <c r="CQ298" s="412"/>
      <c r="CR298" s="412"/>
      <c r="CS298" s="412"/>
      <c r="CT298" s="412"/>
      <c r="CU298" s="412"/>
      <c r="CV298" s="412"/>
      <c r="CW298" s="412"/>
      <c r="CX298" s="412"/>
      <c r="CY298" s="412"/>
      <c r="CZ298" s="412"/>
      <c r="DA298" s="412"/>
      <c r="DB298" s="412"/>
      <c r="DC298" s="412"/>
      <c r="DD298" s="412"/>
      <c r="DE298" s="412"/>
      <c r="DF298" s="412"/>
      <c r="DG298" s="412"/>
      <c r="DH298" s="412"/>
      <c r="DI298" s="412"/>
      <c r="DJ298" s="412"/>
      <c r="DK298" s="412"/>
      <c r="DL298" s="412"/>
      <c r="DM298" s="412"/>
      <c r="DN298" s="412"/>
      <c r="DO298" s="412"/>
      <c r="DP298" s="412"/>
      <c r="DQ298" s="412"/>
      <c r="DR298" s="412"/>
      <c r="DS298" s="412"/>
      <c r="DT298" s="412"/>
      <c r="DU298" s="412"/>
      <c r="DV298" s="412"/>
      <c r="DW298" s="412"/>
      <c r="DX298" s="412"/>
      <c r="DY298" s="412"/>
      <c r="DZ298" s="412"/>
      <c r="EA298" s="412"/>
      <c r="EB298" s="412"/>
      <c r="EC298" s="412"/>
      <c r="ED298" s="412"/>
      <c r="EE298" s="412"/>
      <c r="EF298" s="412"/>
      <c r="EG298" s="412"/>
      <c r="EH298" s="412"/>
      <c r="EI298" s="412"/>
      <c r="EJ298" s="412"/>
      <c r="EK298" s="412"/>
      <c r="EL298" s="412"/>
      <c r="EM298" s="412"/>
    </row>
    <row r="299" spans="1:143" s="414" customFormat="1" ht="37.5" customHeight="1" x14ac:dyDescent="0.2">
      <c r="A299" s="230">
        <v>44244</v>
      </c>
      <c r="B299" s="377">
        <v>58310</v>
      </c>
      <c r="C299" s="377" t="s">
        <v>1005</v>
      </c>
      <c r="D299" s="402"/>
      <c r="E299" s="380">
        <v>135333.10999999999</v>
      </c>
      <c r="F299" s="289">
        <f t="shared" si="4"/>
        <v>80352157.599999934</v>
      </c>
      <c r="G299" s="412"/>
      <c r="H299" s="412"/>
      <c r="I299" s="412"/>
      <c r="J299" s="412"/>
      <c r="K299" s="412"/>
      <c r="L299" s="412"/>
      <c r="M299" s="412"/>
      <c r="N299" s="412"/>
      <c r="O299" s="412"/>
      <c r="P299" s="412"/>
      <c r="Q299" s="412"/>
      <c r="R299" s="412"/>
      <c r="S299" s="412"/>
      <c r="T299" s="412"/>
      <c r="U299" s="412"/>
      <c r="V299" s="412"/>
      <c r="W299" s="412"/>
      <c r="X299" s="412"/>
      <c r="Y299" s="412"/>
      <c r="Z299" s="412"/>
      <c r="AA299" s="412"/>
      <c r="AB299" s="412"/>
      <c r="AC299" s="412"/>
      <c r="AD299" s="412"/>
      <c r="AE299" s="412"/>
      <c r="AF299" s="412"/>
      <c r="AG299" s="412"/>
      <c r="AH299" s="412"/>
      <c r="AI299" s="412"/>
      <c r="AJ299" s="412"/>
      <c r="AK299" s="412"/>
      <c r="AL299" s="412"/>
      <c r="AM299" s="412"/>
      <c r="AN299" s="412"/>
      <c r="AO299" s="412"/>
      <c r="AP299" s="412"/>
      <c r="AQ299" s="412"/>
      <c r="AR299" s="412"/>
      <c r="AS299" s="412"/>
      <c r="AT299" s="412"/>
      <c r="AU299" s="412"/>
      <c r="AV299" s="412"/>
      <c r="AW299" s="412"/>
      <c r="AX299" s="412"/>
      <c r="AY299" s="412"/>
      <c r="AZ299" s="412"/>
      <c r="BA299" s="412"/>
      <c r="BB299" s="412"/>
      <c r="BC299" s="412"/>
      <c r="BD299" s="412"/>
      <c r="BE299" s="412"/>
      <c r="BF299" s="412"/>
      <c r="BG299" s="412"/>
      <c r="BH299" s="412"/>
      <c r="BI299" s="412"/>
      <c r="BJ299" s="412"/>
      <c r="BK299" s="412"/>
      <c r="BL299" s="412"/>
      <c r="BM299" s="412"/>
      <c r="BN299" s="412"/>
      <c r="BO299" s="412"/>
      <c r="BP299" s="412"/>
      <c r="BQ299" s="412"/>
      <c r="BR299" s="412"/>
      <c r="BS299" s="412"/>
      <c r="BT299" s="412"/>
      <c r="BU299" s="412"/>
      <c r="BV299" s="412"/>
      <c r="BW299" s="412"/>
      <c r="BX299" s="412"/>
      <c r="BY299" s="412"/>
      <c r="BZ299" s="412"/>
      <c r="CA299" s="412"/>
      <c r="CB299" s="412"/>
      <c r="CC299" s="412"/>
      <c r="CD299" s="412"/>
      <c r="CE299" s="412"/>
      <c r="CF299" s="412"/>
      <c r="CG299" s="412"/>
      <c r="CH299" s="412"/>
      <c r="CI299" s="412"/>
      <c r="CJ299" s="412"/>
      <c r="CK299" s="412"/>
      <c r="CL299" s="412"/>
      <c r="CM299" s="412"/>
      <c r="CN299" s="412"/>
      <c r="CO299" s="412"/>
      <c r="CP299" s="412"/>
      <c r="CQ299" s="412"/>
      <c r="CR299" s="412"/>
      <c r="CS299" s="412"/>
      <c r="CT299" s="412"/>
      <c r="CU299" s="412"/>
      <c r="CV299" s="412"/>
      <c r="CW299" s="412"/>
      <c r="CX299" s="412"/>
      <c r="CY299" s="412"/>
      <c r="CZ299" s="412"/>
      <c r="DA299" s="412"/>
      <c r="DB299" s="412"/>
      <c r="DC299" s="412"/>
      <c r="DD299" s="412"/>
      <c r="DE299" s="412"/>
      <c r="DF299" s="412"/>
      <c r="DG299" s="412"/>
      <c r="DH299" s="412"/>
      <c r="DI299" s="412"/>
      <c r="DJ299" s="412"/>
      <c r="DK299" s="412"/>
      <c r="DL299" s="412"/>
      <c r="DM299" s="412"/>
      <c r="DN299" s="412"/>
      <c r="DO299" s="412"/>
      <c r="DP299" s="412"/>
      <c r="DQ299" s="412"/>
      <c r="DR299" s="412"/>
      <c r="DS299" s="412"/>
      <c r="DT299" s="412"/>
      <c r="DU299" s="412"/>
      <c r="DV299" s="412"/>
      <c r="DW299" s="412"/>
      <c r="DX299" s="412"/>
      <c r="DY299" s="412"/>
      <c r="DZ299" s="412"/>
      <c r="EA299" s="412"/>
      <c r="EB299" s="412"/>
      <c r="EC299" s="412"/>
      <c r="ED299" s="412"/>
      <c r="EE299" s="412"/>
      <c r="EF299" s="412"/>
      <c r="EG299" s="412"/>
      <c r="EH299" s="412"/>
      <c r="EI299" s="412"/>
      <c r="EJ299" s="412"/>
      <c r="EK299" s="412"/>
      <c r="EL299" s="412"/>
      <c r="EM299" s="412"/>
    </row>
    <row r="300" spans="1:143" s="414" customFormat="1" ht="41.25" customHeight="1" x14ac:dyDescent="0.2">
      <c r="A300" s="230">
        <v>44244</v>
      </c>
      <c r="B300" s="377">
        <v>58311</v>
      </c>
      <c r="C300" s="377" t="s">
        <v>1023</v>
      </c>
      <c r="D300" s="402"/>
      <c r="E300" s="380">
        <v>164872.5</v>
      </c>
      <c r="F300" s="289">
        <f t="shared" si="4"/>
        <v>80187285.099999934</v>
      </c>
      <c r="G300" s="412"/>
      <c r="H300" s="412"/>
      <c r="I300" s="412"/>
      <c r="J300" s="412"/>
      <c r="K300" s="412"/>
      <c r="L300" s="412"/>
      <c r="M300" s="412"/>
      <c r="N300" s="412"/>
      <c r="O300" s="412"/>
      <c r="P300" s="412"/>
      <c r="Q300" s="412"/>
      <c r="R300" s="412"/>
      <c r="S300" s="412"/>
      <c r="T300" s="412"/>
      <c r="U300" s="412"/>
      <c r="V300" s="412"/>
      <c r="W300" s="412"/>
      <c r="X300" s="412"/>
      <c r="Y300" s="412"/>
      <c r="Z300" s="412"/>
      <c r="AA300" s="412"/>
      <c r="AB300" s="412"/>
      <c r="AC300" s="412"/>
      <c r="AD300" s="412"/>
      <c r="AE300" s="412"/>
      <c r="AF300" s="412"/>
      <c r="AG300" s="412"/>
      <c r="AH300" s="412"/>
      <c r="AI300" s="412"/>
      <c r="AJ300" s="412"/>
      <c r="AK300" s="412"/>
      <c r="AL300" s="412"/>
      <c r="AM300" s="412"/>
      <c r="AN300" s="412"/>
      <c r="AO300" s="412"/>
      <c r="AP300" s="412"/>
      <c r="AQ300" s="412"/>
      <c r="AR300" s="412"/>
      <c r="AS300" s="412"/>
      <c r="AT300" s="412"/>
      <c r="AU300" s="412"/>
      <c r="AV300" s="412"/>
      <c r="AW300" s="412"/>
      <c r="AX300" s="412"/>
      <c r="AY300" s="412"/>
      <c r="AZ300" s="412"/>
      <c r="BA300" s="412"/>
      <c r="BB300" s="412"/>
      <c r="BC300" s="412"/>
      <c r="BD300" s="412"/>
      <c r="BE300" s="412"/>
      <c r="BF300" s="412"/>
      <c r="BG300" s="412"/>
      <c r="BH300" s="412"/>
      <c r="BI300" s="412"/>
      <c r="BJ300" s="412"/>
      <c r="BK300" s="412"/>
      <c r="BL300" s="412"/>
      <c r="BM300" s="412"/>
      <c r="BN300" s="412"/>
      <c r="BO300" s="412"/>
      <c r="BP300" s="412"/>
      <c r="BQ300" s="412"/>
      <c r="BR300" s="412"/>
      <c r="BS300" s="412"/>
      <c r="BT300" s="412"/>
      <c r="BU300" s="412"/>
      <c r="BV300" s="412"/>
      <c r="BW300" s="412"/>
      <c r="BX300" s="412"/>
      <c r="BY300" s="412"/>
      <c r="BZ300" s="412"/>
      <c r="CA300" s="412"/>
      <c r="CB300" s="412"/>
      <c r="CC300" s="412"/>
      <c r="CD300" s="412"/>
      <c r="CE300" s="412"/>
      <c r="CF300" s="412"/>
      <c r="CG300" s="412"/>
      <c r="CH300" s="412"/>
      <c r="CI300" s="412"/>
      <c r="CJ300" s="412"/>
      <c r="CK300" s="412"/>
      <c r="CL300" s="412"/>
      <c r="CM300" s="412"/>
      <c r="CN300" s="412"/>
      <c r="CO300" s="412"/>
      <c r="CP300" s="412"/>
      <c r="CQ300" s="412"/>
      <c r="CR300" s="412"/>
      <c r="CS300" s="412"/>
      <c r="CT300" s="412"/>
      <c r="CU300" s="412"/>
      <c r="CV300" s="412"/>
      <c r="CW300" s="412"/>
      <c r="CX300" s="412"/>
      <c r="CY300" s="412"/>
      <c r="CZ300" s="412"/>
      <c r="DA300" s="412"/>
      <c r="DB300" s="412"/>
      <c r="DC300" s="412"/>
      <c r="DD300" s="412"/>
      <c r="DE300" s="412"/>
      <c r="DF300" s="412"/>
      <c r="DG300" s="412"/>
      <c r="DH300" s="412"/>
      <c r="DI300" s="412"/>
      <c r="DJ300" s="412"/>
      <c r="DK300" s="412"/>
      <c r="DL300" s="412"/>
      <c r="DM300" s="412"/>
      <c r="DN300" s="412"/>
      <c r="DO300" s="412"/>
      <c r="DP300" s="412"/>
      <c r="DQ300" s="412"/>
      <c r="DR300" s="412"/>
      <c r="DS300" s="412"/>
      <c r="DT300" s="412"/>
      <c r="DU300" s="412"/>
      <c r="DV300" s="412"/>
      <c r="DW300" s="412"/>
      <c r="DX300" s="412"/>
      <c r="DY300" s="412"/>
      <c r="DZ300" s="412"/>
      <c r="EA300" s="412"/>
      <c r="EB300" s="412"/>
      <c r="EC300" s="412"/>
      <c r="ED300" s="412"/>
      <c r="EE300" s="412"/>
      <c r="EF300" s="412"/>
      <c r="EG300" s="412"/>
      <c r="EH300" s="412"/>
      <c r="EI300" s="412"/>
      <c r="EJ300" s="412"/>
      <c r="EK300" s="412"/>
      <c r="EL300" s="412"/>
      <c r="EM300" s="412"/>
    </row>
    <row r="301" spans="1:143" s="414" customFormat="1" ht="46.5" customHeight="1" x14ac:dyDescent="0.2">
      <c r="A301" s="230">
        <v>44244</v>
      </c>
      <c r="B301" s="377">
        <v>58312</v>
      </c>
      <c r="C301" s="377" t="s">
        <v>1022</v>
      </c>
      <c r="D301" s="402"/>
      <c r="E301" s="380">
        <v>109915</v>
      </c>
      <c r="F301" s="289">
        <f t="shared" si="4"/>
        <v>80077370.099999934</v>
      </c>
      <c r="G301" s="412"/>
      <c r="H301" s="412"/>
      <c r="I301" s="412"/>
      <c r="J301" s="412"/>
      <c r="K301" s="412"/>
      <c r="L301" s="412"/>
      <c r="M301" s="412"/>
      <c r="N301" s="412"/>
      <c r="O301" s="412"/>
      <c r="P301" s="412"/>
      <c r="Q301" s="412"/>
      <c r="R301" s="412"/>
      <c r="S301" s="412"/>
      <c r="T301" s="412"/>
      <c r="U301" s="412"/>
      <c r="V301" s="412"/>
      <c r="W301" s="412"/>
      <c r="X301" s="412"/>
      <c r="Y301" s="412"/>
      <c r="Z301" s="412"/>
      <c r="AA301" s="412"/>
      <c r="AB301" s="412"/>
      <c r="AC301" s="412"/>
      <c r="AD301" s="412"/>
      <c r="AE301" s="412"/>
      <c r="AF301" s="412"/>
      <c r="AG301" s="412"/>
      <c r="AH301" s="412"/>
      <c r="AI301" s="412"/>
      <c r="AJ301" s="412"/>
      <c r="AK301" s="412"/>
      <c r="AL301" s="412"/>
      <c r="AM301" s="412"/>
      <c r="AN301" s="412"/>
      <c r="AO301" s="412"/>
      <c r="AP301" s="412"/>
      <c r="AQ301" s="412"/>
      <c r="AR301" s="412"/>
      <c r="AS301" s="412"/>
      <c r="AT301" s="412"/>
      <c r="AU301" s="412"/>
      <c r="AV301" s="412"/>
      <c r="AW301" s="412"/>
      <c r="AX301" s="412"/>
      <c r="AY301" s="412"/>
      <c r="AZ301" s="412"/>
      <c r="BA301" s="412"/>
      <c r="BB301" s="412"/>
      <c r="BC301" s="412"/>
      <c r="BD301" s="412"/>
      <c r="BE301" s="412"/>
      <c r="BF301" s="412"/>
      <c r="BG301" s="412"/>
      <c r="BH301" s="412"/>
      <c r="BI301" s="412"/>
      <c r="BJ301" s="412"/>
      <c r="BK301" s="412"/>
      <c r="BL301" s="412"/>
      <c r="BM301" s="412"/>
      <c r="BN301" s="412"/>
      <c r="BO301" s="412"/>
      <c r="BP301" s="412"/>
      <c r="BQ301" s="412"/>
      <c r="BR301" s="412"/>
      <c r="BS301" s="412"/>
      <c r="BT301" s="412"/>
      <c r="BU301" s="412"/>
      <c r="BV301" s="412"/>
      <c r="BW301" s="412"/>
      <c r="BX301" s="412"/>
      <c r="BY301" s="412"/>
      <c r="BZ301" s="412"/>
      <c r="CA301" s="412"/>
      <c r="CB301" s="412"/>
      <c r="CC301" s="412"/>
      <c r="CD301" s="412"/>
      <c r="CE301" s="412"/>
      <c r="CF301" s="412"/>
      <c r="CG301" s="412"/>
      <c r="CH301" s="412"/>
      <c r="CI301" s="412"/>
      <c r="CJ301" s="412"/>
      <c r="CK301" s="412"/>
      <c r="CL301" s="412"/>
      <c r="CM301" s="412"/>
      <c r="CN301" s="412"/>
      <c r="CO301" s="412"/>
      <c r="CP301" s="412"/>
      <c r="CQ301" s="412"/>
      <c r="CR301" s="412"/>
      <c r="CS301" s="412"/>
      <c r="CT301" s="412"/>
      <c r="CU301" s="412"/>
      <c r="CV301" s="412"/>
      <c r="CW301" s="412"/>
      <c r="CX301" s="412"/>
      <c r="CY301" s="412"/>
      <c r="CZ301" s="412"/>
      <c r="DA301" s="412"/>
      <c r="DB301" s="412"/>
      <c r="DC301" s="412"/>
      <c r="DD301" s="412"/>
      <c r="DE301" s="412"/>
      <c r="DF301" s="412"/>
      <c r="DG301" s="412"/>
      <c r="DH301" s="412"/>
      <c r="DI301" s="412"/>
      <c r="DJ301" s="412"/>
      <c r="DK301" s="412"/>
      <c r="DL301" s="412"/>
      <c r="DM301" s="412"/>
      <c r="DN301" s="412"/>
      <c r="DO301" s="412"/>
      <c r="DP301" s="412"/>
      <c r="DQ301" s="412"/>
      <c r="DR301" s="412"/>
      <c r="DS301" s="412"/>
      <c r="DT301" s="412"/>
      <c r="DU301" s="412"/>
      <c r="DV301" s="412"/>
      <c r="DW301" s="412"/>
      <c r="DX301" s="412"/>
      <c r="DY301" s="412"/>
      <c r="DZ301" s="412"/>
      <c r="EA301" s="412"/>
      <c r="EB301" s="412"/>
      <c r="EC301" s="412"/>
      <c r="ED301" s="412"/>
      <c r="EE301" s="412"/>
      <c r="EF301" s="412"/>
      <c r="EG301" s="412"/>
      <c r="EH301" s="412"/>
      <c r="EI301" s="412"/>
      <c r="EJ301" s="412"/>
      <c r="EK301" s="412"/>
      <c r="EL301" s="412"/>
      <c r="EM301" s="412"/>
    </row>
    <row r="302" spans="1:143" s="414" customFormat="1" ht="40.5" customHeight="1" x14ac:dyDescent="0.2">
      <c r="A302" s="230">
        <v>44244</v>
      </c>
      <c r="B302" s="377">
        <v>58313</v>
      </c>
      <c r="C302" s="377" t="s">
        <v>1021</v>
      </c>
      <c r="D302" s="402"/>
      <c r="E302" s="380">
        <v>257877.5</v>
      </c>
      <c r="F302" s="289">
        <f t="shared" si="4"/>
        <v>79819492.599999934</v>
      </c>
      <c r="G302" s="412"/>
      <c r="H302" s="412"/>
      <c r="I302" s="412"/>
      <c r="J302" s="412"/>
      <c r="K302" s="412"/>
      <c r="L302" s="412"/>
      <c r="M302" s="412"/>
      <c r="N302" s="412"/>
      <c r="O302" s="412"/>
      <c r="P302" s="412"/>
      <c r="Q302" s="412"/>
      <c r="R302" s="412"/>
      <c r="S302" s="412"/>
      <c r="T302" s="412"/>
      <c r="U302" s="412"/>
      <c r="V302" s="412"/>
      <c r="W302" s="412"/>
      <c r="X302" s="412"/>
      <c r="Y302" s="412"/>
      <c r="Z302" s="412"/>
      <c r="AA302" s="412"/>
      <c r="AB302" s="412"/>
      <c r="AC302" s="412"/>
      <c r="AD302" s="412"/>
      <c r="AE302" s="412"/>
      <c r="AF302" s="412"/>
      <c r="AG302" s="412"/>
      <c r="AH302" s="412"/>
      <c r="AI302" s="412"/>
      <c r="AJ302" s="412"/>
      <c r="AK302" s="412"/>
      <c r="AL302" s="412"/>
      <c r="AM302" s="412"/>
      <c r="AN302" s="412"/>
      <c r="AO302" s="412"/>
      <c r="AP302" s="412"/>
      <c r="AQ302" s="412"/>
      <c r="AR302" s="412"/>
      <c r="AS302" s="412"/>
      <c r="AT302" s="412"/>
      <c r="AU302" s="412"/>
      <c r="AV302" s="412"/>
      <c r="AW302" s="412"/>
      <c r="AX302" s="412"/>
      <c r="AY302" s="412"/>
      <c r="AZ302" s="412"/>
      <c r="BA302" s="412"/>
      <c r="BB302" s="412"/>
      <c r="BC302" s="412"/>
      <c r="BD302" s="412"/>
      <c r="BE302" s="412"/>
      <c r="BF302" s="412"/>
      <c r="BG302" s="412"/>
      <c r="BH302" s="412"/>
      <c r="BI302" s="412"/>
      <c r="BJ302" s="412"/>
      <c r="BK302" s="412"/>
      <c r="BL302" s="412"/>
      <c r="BM302" s="412"/>
      <c r="BN302" s="412"/>
      <c r="BO302" s="412"/>
      <c r="BP302" s="412"/>
      <c r="BQ302" s="412"/>
      <c r="BR302" s="412"/>
      <c r="BS302" s="412"/>
      <c r="BT302" s="412"/>
      <c r="BU302" s="412"/>
      <c r="BV302" s="412"/>
      <c r="BW302" s="412"/>
      <c r="BX302" s="412"/>
      <c r="BY302" s="412"/>
      <c r="BZ302" s="412"/>
      <c r="CA302" s="412"/>
      <c r="CB302" s="412"/>
      <c r="CC302" s="412"/>
      <c r="CD302" s="412"/>
      <c r="CE302" s="412"/>
      <c r="CF302" s="412"/>
      <c r="CG302" s="412"/>
      <c r="CH302" s="412"/>
      <c r="CI302" s="412"/>
      <c r="CJ302" s="412"/>
      <c r="CK302" s="412"/>
      <c r="CL302" s="412"/>
      <c r="CM302" s="412"/>
      <c r="CN302" s="412"/>
      <c r="CO302" s="412"/>
      <c r="CP302" s="412"/>
      <c r="CQ302" s="412"/>
      <c r="CR302" s="412"/>
      <c r="CS302" s="412"/>
      <c r="CT302" s="412"/>
      <c r="CU302" s="412"/>
      <c r="CV302" s="412"/>
      <c r="CW302" s="412"/>
      <c r="CX302" s="412"/>
      <c r="CY302" s="412"/>
      <c r="CZ302" s="412"/>
      <c r="DA302" s="412"/>
      <c r="DB302" s="412"/>
      <c r="DC302" s="412"/>
      <c r="DD302" s="412"/>
      <c r="DE302" s="412"/>
      <c r="DF302" s="412"/>
      <c r="DG302" s="412"/>
      <c r="DH302" s="412"/>
      <c r="DI302" s="412"/>
      <c r="DJ302" s="412"/>
      <c r="DK302" s="412"/>
      <c r="DL302" s="412"/>
      <c r="DM302" s="412"/>
      <c r="DN302" s="412"/>
      <c r="DO302" s="412"/>
      <c r="DP302" s="412"/>
      <c r="DQ302" s="412"/>
      <c r="DR302" s="412"/>
      <c r="DS302" s="412"/>
      <c r="DT302" s="412"/>
      <c r="DU302" s="412"/>
      <c r="DV302" s="412"/>
      <c r="DW302" s="412"/>
      <c r="DX302" s="412"/>
      <c r="DY302" s="412"/>
      <c r="DZ302" s="412"/>
      <c r="EA302" s="412"/>
      <c r="EB302" s="412"/>
      <c r="EC302" s="412"/>
      <c r="ED302" s="412"/>
      <c r="EE302" s="412"/>
      <c r="EF302" s="412"/>
      <c r="EG302" s="412"/>
      <c r="EH302" s="412"/>
      <c r="EI302" s="412"/>
      <c r="EJ302" s="412"/>
      <c r="EK302" s="412"/>
      <c r="EL302" s="412"/>
      <c r="EM302" s="412"/>
    </row>
    <row r="303" spans="1:143" s="414" customFormat="1" ht="39" customHeight="1" x14ac:dyDescent="0.2">
      <c r="A303" s="230">
        <v>44244</v>
      </c>
      <c r="B303" s="377">
        <v>58314</v>
      </c>
      <c r="C303" s="377" t="s">
        <v>1020</v>
      </c>
      <c r="D303" s="402"/>
      <c r="E303" s="380">
        <v>109915</v>
      </c>
      <c r="F303" s="289">
        <f t="shared" si="4"/>
        <v>79709577.599999934</v>
      </c>
      <c r="G303" s="412"/>
      <c r="H303" s="412"/>
      <c r="I303" s="412"/>
      <c r="J303" s="412"/>
      <c r="K303" s="412"/>
      <c r="L303" s="412"/>
      <c r="M303" s="412"/>
      <c r="N303" s="412"/>
      <c r="O303" s="412"/>
      <c r="P303" s="412"/>
      <c r="Q303" s="412"/>
      <c r="R303" s="412"/>
      <c r="S303" s="412"/>
      <c r="T303" s="412"/>
      <c r="U303" s="412"/>
      <c r="V303" s="412"/>
      <c r="W303" s="412"/>
      <c r="X303" s="412"/>
      <c r="Y303" s="412"/>
      <c r="Z303" s="412"/>
      <c r="AA303" s="412"/>
      <c r="AB303" s="412"/>
      <c r="AC303" s="412"/>
      <c r="AD303" s="412"/>
      <c r="AE303" s="412"/>
      <c r="AF303" s="412"/>
      <c r="AG303" s="412"/>
      <c r="AH303" s="412"/>
      <c r="AI303" s="412"/>
      <c r="AJ303" s="412"/>
      <c r="AK303" s="412"/>
      <c r="AL303" s="412"/>
      <c r="AM303" s="412"/>
      <c r="AN303" s="412"/>
      <c r="AO303" s="412"/>
      <c r="AP303" s="412"/>
      <c r="AQ303" s="412"/>
      <c r="AR303" s="412"/>
      <c r="AS303" s="412"/>
      <c r="AT303" s="412"/>
      <c r="AU303" s="412"/>
      <c r="AV303" s="412"/>
      <c r="AW303" s="412"/>
      <c r="AX303" s="412"/>
      <c r="AY303" s="412"/>
      <c r="AZ303" s="412"/>
      <c r="BA303" s="412"/>
      <c r="BB303" s="412"/>
      <c r="BC303" s="412"/>
      <c r="BD303" s="412"/>
      <c r="BE303" s="412"/>
      <c r="BF303" s="412"/>
      <c r="BG303" s="412"/>
      <c r="BH303" s="412"/>
      <c r="BI303" s="412"/>
      <c r="BJ303" s="412"/>
      <c r="BK303" s="412"/>
      <c r="BL303" s="412"/>
      <c r="BM303" s="412"/>
      <c r="BN303" s="412"/>
      <c r="BO303" s="412"/>
      <c r="BP303" s="412"/>
      <c r="BQ303" s="412"/>
      <c r="BR303" s="412"/>
      <c r="BS303" s="412"/>
      <c r="BT303" s="412"/>
      <c r="BU303" s="412"/>
      <c r="BV303" s="412"/>
      <c r="BW303" s="412"/>
      <c r="BX303" s="412"/>
      <c r="BY303" s="412"/>
      <c r="BZ303" s="412"/>
      <c r="CA303" s="412"/>
      <c r="CB303" s="412"/>
      <c r="CC303" s="412"/>
      <c r="CD303" s="412"/>
      <c r="CE303" s="412"/>
      <c r="CF303" s="412"/>
      <c r="CG303" s="412"/>
      <c r="CH303" s="412"/>
      <c r="CI303" s="412"/>
      <c r="CJ303" s="412"/>
      <c r="CK303" s="412"/>
      <c r="CL303" s="412"/>
      <c r="CM303" s="412"/>
      <c r="CN303" s="412"/>
      <c r="CO303" s="412"/>
      <c r="CP303" s="412"/>
      <c r="CQ303" s="412"/>
      <c r="CR303" s="412"/>
      <c r="CS303" s="412"/>
      <c r="CT303" s="412"/>
      <c r="CU303" s="412"/>
      <c r="CV303" s="412"/>
      <c r="CW303" s="412"/>
      <c r="CX303" s="412"/>
      <c r="CY303" s="412"/>
      <c r="CZ303" s="412"/>
      <c r="DA303" s="412"/>
      <c r="DB303" s="412"/>
      <c r="DC303" s="412"/>
      <c r="DD303" s="412"/>
      <c r="DE303" s="412"/>
      <c r="DF303" s="412"/>
      <c r="DG303" s="412"/>
      <c r="DH303" s="412"/>
      <c r="DI303" s="412"/>
      <c r="DJ303" s="412"/>
      <c r="DK303" s="412"/>
      <c r="DL303" s="412"/>
      <c r="DM303" s="412"/>
      <c r="DN303" s="412"/>
      <c r="DO303" s="412"/>
      <c r="DP303" s="412"/>
      <c r="DQ303" s="412"/>
      <c r="DR303" s="412"/>
      <c r="DS303" s="412"/>
      <c r="DT303" s="412"/>
      <c r="DU303" s="412"/>
      <c r="DV303" s="412"/>
      <c r="DW303" s="412"/>
      <c r="DX303" s="412"/>
      <c r="DY303" s="412"/>
      <c r="DZ303" s="412"/>
      <c r="EA303" s="412"/>
      <c r="EB303" s="412"/>
      <c r="EC303" s="412"/>
      <c r="ED303" s="412"/>
      <c r="EE303" s="412"/>
      <c r="EF303" s="412"/>
      <c r="EG303" s="412"/>
      <c r="EH303" s="412"/>
      <c r="EI303" s="412"/>
      <c r="EJ303" s="412"/>
      <c r="EK303" s="412"/>
      <c r="EL303" s="412"/>
      <c r="EM303" s="412"/>
    </row>
    <row r="304" spans="1:143" s="414" customFormat="1" ht="39.75" customHeight="1" x14ac:dyDescent="0.2">
      <c r="A304" s="230">
        <v>44244</v>
      </c>
      <c r="B304" s="377">
        <v>58315</v>
      </c>
      <c r="C304" s="377" t="s">
        <v>1019</v>
      </c>
      <c r="D304" s="402"/>
      <c r="E304" s="380">
        <v>84550</v>
      </c>
      <c r="F304" s="289">
        <f t="shared" si="4"/>
        <v>79625027.599999934</v>
      </c>
      <c r="G304" s="412"/>
      <c r="H304" s="412"/>
      <c r="I304" s="412"/>
      <c r="J304" s="412"/>
      <c r="K304" s="412"/>
      <c r="L304" s="412"/>
      <c r="M304" s="412"/>
      <c r="N304" s="412"/>
      <c r="O304" s="412"/>
      <c r="P304" s="412"/>
      <c r="Q304" s="412"/>
      <c r="R304" s="412"/>
      <c r="S304" s="412"/>
      <c r="T304" s="412"/>
      <c r="U304" s="412"/>
      <c r="V304" s="412"/>
      <c r="W304" s="412"/>
      <c r="X304" s="412"/>
      <c r="Y304" s="412"/>
      <c r="Z304" s="412"/>
      <c r="AA304" s="412"/>
      <c r="AB304" s="412"/>
      <c r="AC304" s="412"/>
      <c r="AD304" s="412"/>
      <c r="AE304" s="412"/>
      <c r="AF304" s="412"/>
      <c r="AG304" s="412"/>
      <c r="AH304" s="412"/>
      <c r="AI304" s="412"/>
      <c r="AJ304" s="412"/>
      <c r="AK304" s="412"/>
      <c r="AL304" s="412"/>
      <c r="AM304" s="412"/>
      <c r="AN304" s="412"/>
      <c r="AO304" s="412"/>
      <c r="AP304" s="412"/>
      <c r="AQ304" s="412"/>
      <c r="AR304" s="412"/>
      <c r="AS304" s="412"/>
      <c r="AT304" s="412"/>
      <c r="AU304" s="412"/>
      <c r="AV304" s="412"/>
      <c r="AW304" s="412"/>
      <c r="AX304" s="412"/>
      <c r="AY304" s="412"/>
      <c r="AZ304" s="412"/>
      <c r="BA304" s="412"/>
      <c r="BB304" s="412"/>
      <c r="BC304" s="412"/>
      <c r="BD304" s="412"/>
      <c r="BE304" s="412"/>
      <c r="BF304" s="412"/>
      <c r="BG304" s="412"/>
      <c r="BH304" s="412"/>
      <c r="BI304" s="412"/>
      <c r="BJ304" s="412"/>
      <c r="BK304" s="412"/>
      <c r="BL304" s="412"/>
      <c r="BM304" s="412"/>
      <c r="BN304" s="412"/>
      <c r="BO304" s="412"/>
      <c r="BP304" s="412"/>
      <c r="BQ304" s="412"/>
      <c r="BR304" s="412"/>
      <c r="BS304" s="412"/>
      <c r="BT304" s="412"/>
      <c r="BU304" s="412"/>
      <c r="BV304" s="412"/>
      <c r="BW304" s="412"/>
      <c r="BX304" s="412"/>
      <c r="BY304" s="412"/>
      <c r="BZ304" s="412"/>
      <c r="CA304" s="412"/>
      <c r="CB304" s="412"/>
      <c r="CC304" s="412"/>
      <c r="CD304" s="412"/>
      <c r="CE304" s="412"/>
      <c r="CF304" s="412"/>
      <c r="CG304" s="412"/>
      <c r="CH304" s="412"/>
      <c r="CI304" s="412"/>
      <c r="CJ304" s="412"/>
      <c r="CK304" s="412"/>
      <c r="CL304" s="412"/>
      <c r="CM304" s="412"/>
      <c r="CN304" s="412"/>
      <c r="CO304" s="412"/>
      <c r="CP304" s="412"/>
      <c r="CQ304" s="412"/>
      <c r="CR304" s="412"/>
      <c r="CS304" s="412"/>
      <c r="CT304" s="412"/>
      <c r="CU304" s="412"/>
      <c r="CV304" s="412"/>
      <c r="CW304" s="412"/>
      <c r="CX304" s="412"/>
      <c r="CY304" s="412"/>
      <c r="CZ304" s="412"/>
      <c r="DA304" s="412"/>
      <c r="DB304" s="412"/>
      <c r="DC304" s="412"/>
      <c r="DD304" s="412"/>
      <c r="DE304" s="412"/>
      <c r="DF304" s="412"/>
      <c r="DG304" s="412"/>
      <c r="DH304" s="412"/>
      <c r="DI304" s="412"/>
      <c r="DJ304" s="412"/>
      <c r="DK304" s="412"/>
      <c r="DL304" s="412"/>
      <c r="DM304" s="412"/>
      <c r="DN304" s="412"/>
      <c r="DO304" s="412"/>
      <c r="DP304" s="412"/>
      <c r="DQ304" s="412"/>
      <c r="DR304" s="412"/>
      <c r="DS304" s="412"/>
      <c r="DT304" s="412"/>
      <c r="DU304" s="412"/>
      <c r="DV304" s="412"/>
      <c r="DW304" s="412"/>
      <c r="DX304" s="412"/>
      <c r="DY304" s="412"/>
      <c r="DZ304" s="412"/>
      <c r="EA304" s="412"/>
      <c r="EB304" s="412"/>
      <c r="EC304" s="412"/>
      <c r="ED304" s="412"/>
      <c r="EE304" s="412"/>
      <c r="EF304" s="412"/>
      <c r="EG304" s="412"/>
      <c r="EH304" s="412"/>
      <c r="EI304" s="412"/>
      <c r="EJ304" s="412"/>
      <c r="EK304" s="412"/>
      <c r="EL304" s="412"/>
      <c r="EM304" s="412"/>
    </row>
    <row r="305" spans="1:6" s="412" customFormat="1" ht="43.5" customHeight="1" x14ac:dyDescent="0.2">
      <c r="A305" s="230">
        <v>44244</v>
      </c>
      <c r="B305" s="377">
        <v>58316</v>
      </c>
      <c r="C305" s="377" t="s">
        <v>1018</v>
      </c>
      <c r="D305" s="402"/>
      <c r="E305" s="380">
        <v>10800</v>
      </c>
      <c r="F305" s="289">
        <f t="shared" si="4"/>
        <v>79614227.599999934</v>
      </c>
    </row>
    <row r="306" spans="1:6" s="412" customFormat="1" ht="39.75" customHeight="1" x14ac:dyDescent="0.2">
      <c r="A306" s="230">
        <v>44244</v>
      </c>
      <c r="B306" s="377">
        <v>58317</v>
      </c>
      <c r="C306" s="377" t="s">
        <v>1017</v>
      </c>
      <c r="D306" s="402"/>
      <c r="E306" s="380">
        <v>23895</v>
      </c>
      <c r="F306" s="289">
        <f t="shared" si="4"/>
        <v>79590332.599999934</v>
      </c>
    </row>
    <row r="307" spans="1:6" s="412" customFormat="1" ht="37.5" customHeight="1" x14ac:dyDescent="0.2">
      <c r="A307" s="230">
        <v>44244</v>
      </c>
      <c r="B307" s="377">
        <v>58318</v>
      </c>
      <c r="C307" s="377" t="s">
        <v>1016</v>
      </c>
      <c r="D307" s="402"/>
      <c r="E307" s="380">
        <v>13500</v>
      </c>
      <c r="F307" s="289">
        <f t="shared" si="4"/>
        <v>79576832.599999934</v>
      </c>
    </row>
    <row r="308" spans="1:6" s="412" customFormat="1" ht="30.75" customHeight="1" x14ac:dyDescent="0.2">
      <c r="A308" s="230">
        <v>44244</v>
      </c>
      <c r="B308" s="377">
        <v>58319</v>
      </c>
      <c r="C308" s="377" t="s">
        <v>1015</v>
      </c>
      <c r="D308" s="402"/>
      <c r="E308" s="380">
        <v>5400</v>
      </c>
      <c r="F308" s="289">
        <f t="shared" si="4"/>
        <v>79571432.599999934</v>
      </c>
    </row>
    <row r="309" spans="1:6" s="412" customFormat="1" ht="39" customHeight="1" x14ac:dyDescent="0.2">
      <c r="A309" s="230">
        <v>44244</v>
      </c>
      <c r="B309" s="377">
        <v>58320</v>
      </c>
      <c r="C309" s="377" t="s">
        <v>1014</v>
      </c>
      <c r="D309" s="402"/>
      <c r="E309" s="380">
        <v>4500</v>
      </c>
      <c r="F309" s="289">
        <f t="shared" si="4"/>
        <v>79566932.599999934</v>
      </c>
    </row>
    <row r="310" spans="1:6" s="412" customFormat="1" ht="33.75" customHeight="1" x14ac:dyDescent="0.2">
      <c r="A310" s="230">
        <v>44244</v>
      </c>
      <c r="B310" s="377" t="s">
        <v>993</v>
      </c>
      <c r="C310" s="377" t="s">
        <v>1013</v>
      </c>
      <c r="D310" s="402"/>
      <c r="E310" s="380">
        <v>13500</v>
      </c>
      <c r="F310" s="289">
        <f t="shared" si="4"/>
        <v>79553432.599999934</v>
      </c>
    </row>
    <row r="311" spans="1:6" s="412" customFormat="1" ht="44.25" customHeight="1" x14ac:dyDescent="0.2">
      <c r="A311" s="230">
        <v>44244</v>
      </c>
      <c r="B311" s="377" t="s">
        <v>994</v>
      </c>
      <c r="C311" s="377" t="s">
        <v>1012</v>
      </c>
      <c r="D311" s="402"/>
      <c r="E311" s="380">
        <v>1128600</v>
      </c>
      <c r="F311" s="289">
        <f t="shared" si="4"/>
        <v>78424832.599999934</v>
      </c>
    </row>
    <row r="312" spans="1:6" s="412" customFormat="1" ht="30.75" customHeight="1" x14ac:dyDescent="0.2">
      <c r="A312" s="230">
        <v>44244</v>
      </c>
      <c r="B312" s="377" t="s">
        <v>995</v>
      </c>
      <c r="C312" s="377" t="s">
        <v>1011</v>
      </c>
      <c r="D312" s="402"/>
      <c r="E312" s="380">
        <v>2347897.7000000002</v>
      </c>
      <c r="F312" s="289">
        <f t="shared" si="4"/>
        <v>76076934.899999931</v>
      </c>
    </row>
    <row r="313" spans="1:6" s="412" customFormat="1" ht="38.25" customHeight="1" x14ac:dyDescent="0.2">
      <c r="A313" s="230">
        <v>44244</v>
      </c>
      <c r="B313" s="377" t="s">
        <v>996</v>
      </c>
      <c r="C313" s="377" t="s">
        <v>1010</v>
      </c>
      <c r="D313" s="402"/>
      <c r="E313" s="380">
        <v>1017762.75</v>
      </c>
      <c r="F313" s="289">
        <f t="shared" si="4"/>
        <v>75059172.149999931</v>
      </c>
    </row>
    <row r="314" spans="1:6" s="412" customFormat="1" ht="36" customHeight="1" x14ac:dyDescent="0.2">
      <c r="A314" s="230">
        <v>44244</v>
      </c>
      <c r="B314" s="377" t="s">
        <v>997</v>
      </c>
      <c r="C314" s="377" t="s">
        <v>1009</v>
      </c>
      <c r="D314" s="402"/>
      <c r="E314" s="380">
        <v>34666.14</v>
      </c>
      <c r="F314" s="289">
        <f t="shared" si="4"/>
        <v>75024506.009999931</v>
      </c>
    </row>
    <row r="315" spans="1:6" s="412" customFormat="1" ht="35.25" customHeight="1" x14ac:dyDescent="0.2">
      <c r="A315" s="230">
        <v>44244</v>
      </c>
      <c r="B315" s="377" t="s">
        <v>998</v>
      </c>
      <c r="C315" s="377" t="s">
        <v>1008</v>
      </c>
      <c r="D315" s="417"/>
      <c r="E315" s="380">
        <v>2271.17</v>
      </c>
      <c r="F315" s="289">
        <f t="shared" si="4"/>
        <v>75022234.839999929</v>
      </c>
    </row>
    <row r="316" spans="1:6" s="412" customFormat="1" ht="39.75" customHeight="1" x14ac:dyDescent="0.2">
      <c r="A316" s="230">
        <v>44244</v>
      </c>
      <c r="B316" s="377" t="s">
        <v>999</v>
      </c>
      <c r="C316" s="377" t="s">
        <v>1007</v>
      </c>
      <c r="D316" s="417"/>
      <c r="E316" s="380">
        <v>236740</v>
      </c>
      <c r="F316" s="289">
        <f t="shared" si="4"/>
        <v>74785494.839999929</v>
      </c>
    </row>
    <row r="317" spans="1:6" s="412" customFormat="1" ht="33" customHeight="1" x14ac:dyDescent="0.2">
      <c r="A317" s="395">
        <v>44244</v>
      </c>
      <c r="B317" s="391" t="s">
        <v>1000</v>
      </c>
      <c r="C317" s="391" t="s">
        <v>1006</v>
      </c>
      <c r="D317" s="418"/>
      <c r="E317" s="393">
        <v>9000</v>
      </c>
      <c r="F317" s="289">
        <f t="shared" si="4"/>
        <v>74776494.839999929</v>
      </c>
    </row>
    <row r="318" spans="1:6" s="412" customFormat="1" ht="33" customHeight="1" x14ac:dyDescent="0.2">
      <c r="A318" s="230">
        <v>44245</v>
      </c>
      <c r="B318" s="377" t="s">
        <v>1028</v>
      </c>
      <c r="C318" s="397" t="s">
        <v>1040</v>
      </c>
      <c r="D318" s="402"/>
      <c r="E318" s="380">
        <v>135000</v>
      </c>
      <c r="F318" s="289">
        <f t="shared" si="4"/>
        <v>74641494.839999929</v>
      </c>
    </row>
    <row r="319" spans="1:6" s="412" customFormat="1" ht="33" customHeight="1" x14ac:dyDescent="0.2">
      <c r="A319" s="230">
        <v>44245</v>
      </c>
      <c r="B319" s="377">
        <v>58322</v>
      </c>
      <c r="C319" s="397" t="s">
        <v>1041</v>
      </c>
      <c r="D319" s="402"/>
      <c r="E319" s="380">
        <v>203411.17</v>
      </c>
      <c r="F319" s="289">
        <f t="shared" si="4"/>
        <v>74438083.669999927</v>
      </c>
    </row>
    <row r="320" spans="1:6" s="412" customFormat="1" ht="33" customHeight="1" x14ac:dyDescent="0.2">
      <c r="A320" s="230">
        <v>44245</v>
      </c>
      <c r="B320" s="377" t="s">
        <v>1029</v>
      </c>
      <c r="C320" s="397" t="s">
        <v>1042</v>
      </c>
      <c r="D320" s="402"/>
      <c r="E320" s="380">
        <v>159900.65</v>
      </c>
      <c r="F320" s="289">
        <f t="shared" si="4"/>
        <v>74278183.019999921</v>
      </c>
    </row>
    <row r="321" spans="1:6" s="412" customFormat="1" ht="33" customHeight="1" x14ac:dyDescent="0.2">
      <c r="A321" s="230">
        <v>44245</v>
      </c>
      <c r="B321" s="377" t="s">
        <v>1030</v>
      </c>
      <c r="C321" s="397" t="s">
        <v>1043</v>
      </c>
      <c r="D321" s="402"/>
      <c r="E321" s="380">
        <v>27000</v>
      </c>
      <c r="F321" s="289">
        <f t="shared" si="4"/>
        <v>74251183.019999921</v>
      </c>
    </row>
    <row r="322" spans="1:6" s="412" customFormat="1" ht="33" customHeight="1" x14ac:dyDescent="0.2">
      <c r="A322" s="230">
        <v>44245</v>
      </c>
      <c r="B322" s="377" t="s">
        <v>1031</v>
      </c>
      <c r="C322" s="397" t="s">
        <v>1044</v>
      </c>
      <c r="D322" s="402"/>
      <c r="E322" s="380">
        <v>178196.6</v>
      </c>
      <c r="F322" s="289">
        <f t="shared" si="4"/>
        <v>74072986.419999927</v>
      </c>
    </row>
    <row r="323" spans="1:6" s="412" customFormat="1" ht="21.75" customHeight="1" x14ac:dyDescent="0.2">
      <c r="A323" s="230">
        <v>44245</v>
      </c>
      <c r="B323" s="377">
        <v>58326</v>
      </c>
      <c r="C323" s="388" t="s">
        <v>41</v>
      </c>
      <c r="D323" s="402"/>
      <c r="E323" s="380">
        <v>0</v>
      </c>
      <c r="F323" s="289">
        <f t="shared" si="4"/>
        <v>74072986.419999927</v>
      </c>
    </row>
    <row r="324" spans="1:6" s="412" customFormat="1" ht="33" customHeight="1" x14ac:dyDescent="0.2">
      <c r="A324" s="230">
        <v>44245</v>
      </c>
      <c r="B324" s="377" t="s">
        <v>1032</v>
      </c>
      <c r="C324" s="397" t="s">
        <v>1045</v>
      </c>
      <c r="D324" s="402"/>
      <c r="E324" s="380">
        <v>127575</v>
      </c>
      <c r="F324" s="289">
        <f t="shared" si="4"/>
        <v>73945411.419999927</v>
      </c>
    </row>
    <row r="325" spans="1:6" s="412" customFormat="1" ht="33" customHeight="1" x14ac:dyDescent="0.2">
      <c r="A325" s="230">
        <v>44245</v>
      </c>
      <c r="B325" s="377" t="s">
        <v>1033</v>
      </c>
      <c r="C325" s="397" t="s">
        <v>1046</v>
      </c>
      <c r="D325" s="402"/>
      <c r="E325" s="380">
        <v>240967.5</v>
      </c>
      <c r="F325" s="289">
        <f t="shared" si="4"/>
        <v>73704443.919999927</v>
      </c>
    </row>
    <row r="326" spans="1:6" s="412" customFormat="1" ht="33" customHeight="1" x14ac:dyDescent="0.2">
      <c r="A326" s="230">
        <v>44245</v>
      </c>
      <c r="B326" s="377" t="s">
        <v>1034</v>
      </c>
      <c r="C326" s="397" t="s">
        <v>1047</v>
      </c>
      <c r="D326" s="402"/>
      <c r="E326" s="380">
        <v>90720</v>
      </c>
      <c r="F326" s="289">
        <f t="shared" si="4"/>
        <v>73613723.919999927</v>
      </c>
    </row>
    <row r="327" spans="1:6" s="412" customFormat="1" ht="33" customHeight="1" x14ac:dyDescent="0.2">
      <c r="A327" s="230">
        <v>44245</v>
      </c>
      <c r="B327" s="377" t="s">
        <v>1035</v>
      </c>
      <c r="C327" s="388" t="s">
        <v>1048</v>
      </c>
      <c r="D327" s="402"/>
      <c r="E327" s="380">
        <v>257877.5</v>
      </c>
      <c r="F327" s="289">
        <f t="shared" si="4"/>
        <v>73355846.419999927</v>
      </c>
    </row>
    <row r="328" spans="1:6" s="412" customFormat="1" ht="33" customHeight="1" x14ac:dyDescent="0.2">
      <c r="A328" s="230">
        <v>44245</v>
      </c>
      <c r="B328" s="377" t="s">
        <v>1036</v>
      </c>
      <c r="C328" s="388" t="s">
        <v>1049</v>
      </c>
      <c r="D328" s="402"/>
      <c r="E328" s="380">
        <v>5230925.38</v>
      </c>
      <c r="F328" s="289">
        <f t="shared" si="4"/>
        <v>68124921.039999932</v>
      </c>
    </row>
    <row r="329" spans="1:6" s="412" customFormat="1" ht="33" customHeight="1" x14ac:dyDescent="0.2">
      <c r="A329" s="230">
        <v>44245</v>
      </c>
      <c r="B329" s="388" t="s">
        <v>1037</v>
      </c>
      <c r="C329" s="388" t="s">
        <v>1050</v>
      </c>
      <c r="D329" s="402"/>
      <c r="E329" s="380">
        <v>2655.74</v>
      </c>
      <c r="F329" s="289">
        <f t="shared" si="4"/>
        <v>68122265.299999937</v>
      </c>
    </row>
    <row r="330" spans="1:6" s="412" customFormat="1" ht="33" customHeight="1" x14ac:dyDescent="0.2">
      <c r="A330" s="230">
        <v>44245</v>
      </c>
      <c r="B330" s="388" t="s">
        <v>1038</v>
      </c>
      <c r="C330" s="388" t="s">
        <v>1051</v>
      </c>
      <c r="D330" s="402"/>
      <c r="E330" s="380">
        <v>1339050</v>
      </c>
      <c r="F330" s="289">
        <f t="shared" si="4"/>
        <v>66783215.299999937</v>
      </c>
    </row>
    <row r="331" spans="1:6" s="412" customFormat="1" ht="33" customHeight="1" x14ac:dyDescent="0.2">
      <c r="A331" s="395">
        <v>44245</v>
      </c>
      <c r="B331" s="390" t="s">
        <v>1039</v>
      </c>
      <c r="C331" s="390" t="s">
        <v>1052</v>
      </c>
      <c r="D331" s="408"/>
      <c r="E331" s="393">
        <v>7057609.71</v>
      </c>
      <c r="F331" s="289">
        <f t="shared" si="4"/>
        <v>59725605.589999937</v>
      </c>
    </row>
    <row r="332" spans="1:6" s="412" customFormat="1" ht="33" customHeight="1" x14ac:dyDescent="0.2">
      <c r="A332" s="230">
        <v>44246</v>
      </c>
      <c r="B332" s="388" t="s">
        <v>1064</v>
      </c>
      <c r="C332" s="397" t="s">
        <v>1065</v>
      </c>
      <c r="D332" s="402"/>
      <c r="E332" s="234">
        <v>6922.01</v>
      </c>
      <c r="F332" s="289">
        <f t="shared" si="4"/>
        <v>59718683.579999939</v>
      </c>
    </row>
    <row r="333" spans="1:6" s="412" customFormat="1" ht="33" customHeight="1" x14ac:dyDescent="0.2">
      <c r="A333" s="230">
        <v>44246</v>
      </c>
      <c r="B333" s="388" t="s">
        <v>1053</v>
      </c>
      <c r="C333" s="397" t="s">
        <v>1066</v>
      </c>
      <c r="D333" s="402"/>
      <c r="E333" s="234">
        <v>258925.06</v>
      </c>
      <c r="F333" s="289">
        <f t="shared" si="4"/>
        <v>59459758.519999936</v>
      </c>
    </row>
    <row r="334" spans="1:6" s="412" customFormat="1" ht="33" customHeight="1" x14ac:dyDescent="0.2">
      <c r="A334" s="230">
        <v>44246</v>
      </c>
      <c r="B334" s="388" t="s">
        <v>1054</v>
      </c>
      <c r="C334" s="397" t="s">
        <v>1066</v>
      </c>
      <c r="D334" s="402"/>
      <c r="E334" s="234">
        <v>178298.75</v>
      </c>
      <c r="F334" s="289">
        <f t="shared" si="4"/>
        <v>59281459.769999936</v>
      </c>
    </row>
    <row r="335" spans="1:6" s="412" customFormat="1" ht="33" customHeight="1" x14ac:dyDescent="0.2">
      <c r="A335" s="230">
        <v>44246</v>
      </c>
      <c r="B335" s="388" t="s">
        <v>1055</v>
      </c>
      <c r="C335" s="397" t="s">
        <v>1063</v>
      </c>
      <c r="D335" s="402"/>
      <c r="E335" s="234">
        <v>136226.4</v>
      </c>
      <c r="F335" s="289">
        <f t="shared" si="4"/>
        <v>59145233.369999938</v>
      </c>
    </row>
    <row r="336" spans="1:6" s="412" customFormat="1" ht="33" customHeight="1" x14ac:dyDescent="0.2">
      <c r="A336" s="230">
        <v>44246</v>
      </c>
      <c r="B336" s="388" t="s">
        <v>1056</v>
      </c>
      <c r="C336" s="397" t="s">
        <v>1067</v>
      </c>
      <c r="D336" s="402"/>
      <c r="E336" s="234">
        <v>4153.21</v>
      </c>
      <c r="F336" s="289">
        <f t="shared" si="4"/>
        <v>59141080.159999937</v>
      </c>
    </row>
    <row r="337" spans="1:6" s="412" customFormat="1" ht="33" customHeight="1" x14ac:dyDescent="0.2">
      <c r="A337" s="230">
        <v>44246</v>
      </c>
      <c r="B337" s="388" t="s">
        <v>1057</v>
      </c>
      <c r="C337" s="397" t="s">
        <v>1068</v>
      </c>
      <c r="D337" s="402"/>
      <c r="E337" s="234">
        <v>55065.59</v>
      </c>
      <c r="F337" s="289">
        <f t="shared" si="4"/>
        <v>59086014.569999933</v>
      </c>
    </row>
    <row r="338" spans="1:6" s="412" customFormat="1" ht="33" customHeight="1" x14ac:dyDescent="0.2">
      <c r="A338" s="230">
        <v>44246</v>
      </c>
      <c r="B338" s="388" t="s">
        <v>1058</v>
      </c>
      <c r="C338" s="397" t="s">
        <v>1281</v>
      </c>
      <c r="D338" s="402"/>
      <c r="E338" s="234">
        <v>130315.12</v>
      </c>
      <c r="F338" s="289">
        <f t="shared" si="4"/>
        <v>58955699.449999936</v>
      </c>
    </row>
    <row r="339" spans="1:6" s="412" customFormat="1" ht="33" customHeight="1" x14ac:dyDescent="0.2">
      <c r="A339" s="230">
        <v>44246</v>
      </c>
      <c r="B339" s="388" t="s">
        <v>1059</v>
      </c>
      <c r="C339" s="397" t="s">
        <v>1069</v>
      </c>
      <c r="D339" s="402"/>
      <c r="E339" s="234">
        <v>2497</v>
      </c>
      <c r="F339" s="289">
        <f t="shared" si="4"/>
        <v>58953202.449999936</v>
      </c>
    </row>
    <row r="340" spans="1:6" s="412" customFormat="1" ht="33" customHeight="1" x14ac:dyDescent="0.2">
      <c r="A340" s="230">
        <v>44246</v>
      </c>
      <c r="B340" s="388" t="s">
        <v>1060</v>
      </c>
      <c r="C340" s="397" t="s">
        <v>1282</v>
      </c>
      <c r="D340" s="402"/>
      <c r="E340" s="234">
        <v>55370</v>
      </c>
      <c r="F340" s="289">
        <f t="shared" si="4"/>
        <v>58897832.449999936</v>
      </c>
    </row>
    <row r="341" spans="1:6" s="412" customFormat="1" ht="33" customHeight="1" x14ac:dyDescent="0.2">
      <c r="A341" s="230">
        <v>44246</v>
      </c>
      <c r="B341" s="388" t="s">
        <v>1061</v>
      </c>
      <c r="C341" s="397" t="s">
        <v>1070</v>
      </c>
      <c r="D341" s="402"/>
      <c r="E341" s="234">
        <v>80322.5</v>
      </c>
      <c r="F341" s="289">
        <f t="shared" ref="F341:F404" si="5">F340-E341</f>
        <v>58817509.949999936</v>
      </c>
    </row>
    <row r="342" spans="1:6" s="412" customFormat="1" ht="28.5" customHeight="1" x14ac:dyDescent="0.2">
      <c r="A342" s="230">
        <v>44246</v>
      </c>
      <c r="B342" s="388" t="s">
        <v>1062</v>
      </c>
      <c r="C342" s="397" t="s">
        <v>1071</v>
      </c>
      <c r="D342" s="402"/>
      <c r="E342" s="234">
        <v>181676.65</v>
      </c>
      <c r="F342" s="289">
        <f t="shared" si="5"/>
        <v>58635833.299999937</v>
      </c>
    </row>
    <row r="343" spans="1:6" s="412" customFormat="1" ht="33" customHeight="1" x14ac:dyDescent="0.2">
      <c r="A343" s="230">
        <v>44246</v>
      </c>
      <c r="B343" s="419" t="s">
        <v>1072</v>
      </c>
      <c r="C343" s="397" t="s">
        <v>1209</v>
      </c>
      <c r="D343" s="402"/>
      <c r="E343" s="234">
        <v>40914.9</v>
      </c>
      <c r="F343" s="289">
        <f t="shared" si="5"/>
        <v>58594918.399999939</v>
      </c>
    </row>
    <row r="344" spans="1:6" s="412" customFormat="1" ht="41.25" customHeight="1" x14ac:dyDescent="0.2">
      <c r="A344" s="230">
        <v>44246</v>
      </c>
      <c r="B344" s="419" t="s">
        <v>1073</v>
      </c>
      <c r="C344" s="388" t="s">
        <v>1074</v>
      </c>
      <c r="D344" s="394"/>
      <c r="E344" s="234">
        <v>25917.97</v>
      </c>
      <c r="F344" s="289">
        <f t="shared" si="5"/>
        <v>58569000.42999994</v>
      </c>
    </row>
    <row r="345" spans="1:6" s="412" customFormat="1" ht="33" customHeight="1" x14ac:dyDescent="0.2">
      <c r="A345" s="230">
        <v>44249</v>
      </c>
      <c r="B345" s="388" t="s">
        <v>1175</v>
      </c>
      <c r="C345" s="388" t="s">
        <v>1176</v>
      </c>
      <c r="D345" s="394"/>
      <c r="E345" s="234">
        <v>20350.72</v>
      </c>
      <c r="F345" s="289">
        <f t="shared" si="5"/>
        <v>58548649.709999941</v>
      </c>
    </row>
    <row r="346" spans="1:6" s="412" customFormat="1" ht="43.5" customHeight="1" x14ac:dyDescent="0.2">
      <c r="A346" s="230">
        <v>44249</v>
      </c>
      <c r="B346" s="388" t="s">
        <v>1117</v>
      </c>
      <c r="C346" s="388" t="s">
        <v>1177</v>
      </c>
      <c r="D346" s="394"/>
      <c r="E346" s="234">
        <v>150685.42000000001</v>
      </c>
      <c r="F346" s="289">
        <f t="shared" si="5"/>
        <v>58397964.28999994</v>
      </c>
    </row>
    <row r="347" spans="1:6" s="412" customFormat="1" ht="18.75" customHeight="1" x14ac:dyDescent="0.2">
      <c r="A347" s="230">
        <v>44249</v>
      </c>
      <c r="B347" s="388" t="s">
        <v>1118</v>
      </c>
      <c r="C347" s="388" t="s">
        <v>41</v>
      </c>
      <c r="D347" s="394"/>
      <c r="E347" s="234">
        <v>0</v>
      </c>
      <c r="F347" s="289">
        <f t="shared" si="5"/>
        <v>58397964.28999994</v>
      </c>
    </row>
    <row r="348" spans="1:6" s="412" customFormat="1" ht="33" customHeight="1" x14ac:dyDescent="0.2">
      <c r="A348" s="230">
        <v>44249</v>
      </c>
      <c r="B348" s="388" t="s">
        <v>1119</v>
      </c>
      <c r="C348" s="388" t="s">
        <v>1178</v>
      </c>
      <c r="D348" s="394"/>
      <c r="E348" s="234">
        <v>18170.28</v>
      </c>
      <c r="F348" s="289">
        <f t="shared" si="5"/>
        <v>58379794.009999938</v>
      </c>
    </row>
    <row r="349" spans="1:6" s="412" customFormat="1" ht="43.5" customHeight="1" x14ac:dyDescent="0.2">
      <c r="A349" s="230">
        <v>44249</v>
      </c>
      <c r="B349" s="388" t="s">
        <v>1120</v>
      </c>
      <c r="C349" s="388" t="s">
        <v>1179</v>
      </c>
      <c r="D349" s="394"/>
      <c r="E349" s="234">
        <v>58144.9</v>
      </c>
      <c r="F349" s="289">
        <f t="shared" si="5"/>
        <v>58321649.10999994</v>
      </c>
    </row>
    <row r="350" spans="1:6" s="412" customFormat="1" ht="45.75" customHeight="1" x14ac:dyDescent="0.2">
      <c r="A350" s="230">
        <v>44249</v>
      </c>
      <c r="B350" s="388" t="s">
        <v>1121</v>
      </c>
      <c r="C350" s="388" t="s">
        <v>1180</v>
      </c>
      <c r="D350" s="394"/>
      <c r="E350" s="234">
        <v>175380.71</v>
      </c>
      <c r="F350" s="289">
        <f t="shared" si="5"/>
        <v>58146268.399999939</v>
      </c>
    </row>
    <row r="351" spans="1:6" s="412" customFormat="1" ht="35.25" customHeight="1" x14ac:dyDescent="0.2">
      <c r="A351" s="230">
        <v>44249</v>
      </c>
      <c r="B351" s="388" t="s">
        <v>1122</v>
      </c>
      <c r="C351" s="388" t="s">
        <v>1181</v>
      </c>
      <c r="D351" s="394"/>
      <c r="E351" s="234">
        <v>87535.76</v>
      </c>
      <c r="F351" s="289">
        <f t="shared" si="5"/>
        <v>58058732.639999941</v>
      </c>
    </row>
    <row r="352" spans="1:6" s="412" customFormat="1" ht="36.75" customHeight="1" x14ac:dyDescent="0.2">
      <c r="A352" s="230">
        <v>44249</v>
      </c>
      <c r="B352" s="388" t="s">
        <v>1123</v>
      </c>
      <c r="C352" s="388" t="s">
        <v>1182</v>
      </c>
      <c r="D352" s="394"/>
      <c r="E352" s="234">
        <v>13844.02</v>
      </c>
      <c r="F352" s="289">
        <f t="shared" si="5"/>
        <v>58044888.619999938</v>
      </c>
    </row>
    <row r="353" spans="1:6" s="412" customFormat="1" ht="42" customHeight="1" x14ac:dyDescent="0.2">
      <c r="A353" s="230">
        <v>44249</v>
      </c>
      <c r="B353" s="388" t="s">
        <v>1124</v>
      </c>
      <c r="C353" s="388" t="s">
        <v>1183</v>
      </c>
      <c r="D353" s="394"/>
      <c r="E353" s="234">
        <v>184457.78</v>
      </c>
      <c r="F353" s="289">
        <f t="shared" si="5"/>
        <v>57860430.839999937</v>
      </c>
    </row>
    <row r="354" spans="1:6" s="412" customFormat="1" ht="42.75" customHeight="1" x14ac:dyDescent="0.2">
      <c r="A354" s="230">
        <v>44249</v>
      </c>
      <c r="B354" s="388" t="s">
        <v>1125</v>
      </c>
      <c r="C354" s="388" t="s">
        <v>1208</v>
      </c>
      <c r="D354" s="394"/>
      <c r="E354" s="234">
        <v>31536.69</v>
      </c>
      <c r="F354" s="289">
        <f t="shared" si="5"/>
        <v>57828894.149999939</v>
      </c>
    </row>
    <row r="355" spans="1:6" s="412" customFormat="1" ht="44.25" customHeight="1" x14ac:dyDescent="0.2">
      <c r="A355" s="230">
        <v>44249</v>
      </c>
      <c r="B355" s="388" t="s">
        <v>1126</v>
      </c>
      <c r="C355" s="388" t="s">
        <v>1184</v>
      </c>
      <c r="D355" s="394"/>
      <c r="E355" s="234">
        <v>34610.06</v>
      </c>
      <c r="F355" s="289">
        <f t="shared" si="5"/>
        <v>57794284.089999937</v>
      </c>
    </row>
    <row r="356" spans="1:6" s="412" customFormat="1" ht="38.25" customHeight="1" x14ac:dyDescent="0.2">
      <c r="A356" s="230">
        <v>44249</v>
      </c>
      <c r="B356" s="388" t="s">
        <v>1127</v>
      </c>
      <c r="C356" s="388" t="s">
        <v>1185</v>
      </c>
      <c r="D356" s="394"/>
      <c r="E356" s="234">
        <v>43608.68</v>
      </c>
      <c r="F356" s="289">
        <f t="shared" si="5"/>
        <v>57750675.409999937</v>
      </c>
    </row>
    <row r="357" spans="1:6" s="412" customFormat="1" ht="39" customHeight="1" x14ac:dyDescent="0.2">
      <c r="A357" s="230">
        <v>44249</v>
      </c>
      <c r="B357" s="388" t="s">
        <v>1128</v>
      </c>
      <c r="C357" s="388" t="s">
        <v>1207</v>
      </c>
      <c r="D357" s="394"/>
      <c r="E357" s="234">
        <v>163116.17000000001</v>
      </c>
      <c r="F357" s="289">
        <f t="shared" si="5"/>
        <v>57587559.239999935</v>
      </c>
    </row>
    <row r="358" spans="1:6" s="412" customFormat="1" ht="38.25" customHeight="1" x14ac:dyDescent="0.2">
      <c r="A358" s="230">
        <v>44249</v>
      </c>
      <c r="B358" s="388" t="s">
        <v>1129</v>
      </c>
      <c r="C358" s="388" t="s">
        <v>1206</v>
      </c>
      <c r="D358" s="394"/>
      <c r="E358" s="234">
        <v>123726.47</v>
      </c>
      <c r="F358" s="289">
        <f t="shared" si="5"/>
        <v>57463832.769999936</v>
      </c>
    </row>
    <row r="359" spans="1:6" s="412" customFormat="1" ht="44.25" customHeight="1" x14ac:dyDescent="0.2">
      <c r="A359" s="230">
        <v>44249</v>
      </c>
      <c r="B359" s="388" t="s">
        <v>1130</v>
      </c>
      <c r="C359" s="388" t="s">
        <v>1186</v>
      </c>
      <c r="D359" s="394"/>
      <c r="E359" s="234">
        <v>116054.45</v>
      </c>
      <c r="F359" s="289">
        <f t="shared" si="5"/>
        <v>57347778.319999933</v>
      </c>
    </row>
    <row r="360" spans="1:6" s="412" customFormat="1" ht="39.75" customHeight="1" x14ac:dyDescent="0.2">
      <c r="A360" s="230">
        <v>44249</v>
      </c>
      <c r="B360" s="388" t="s">
        <v>1131</v>
      </c>
      <c r="C360" s="388" t="s">
        <v>1187</v>
      </c>
      <c r="D360" s="394"/>
      <c r="E360" s="234">
        <v>46557.46</v>
      </c>
      <c r="F360" s="289">
        <f t="shared" si="5"/>
        <v>57301220.859999932</v>
      </c>
    </row>
    <row r="361" spans="1:6" s="412" customFormat="1" ht="50.25" customHeight="1" x14ac:dyDescent="0.2">
      <c r="A361" s="230">
        <v>44249</v>
      </c>
      <c r="B361" s="388" t="s">
        <v>1132</v>
      </c>
      <c r="C361" s="388" t="s">
        <v>41</v>
      </c>
      <c r="D361" s="394"/>
      <c r="E361" s="234">
        <v>0</v>
      </c>
      <c r="F361" s="289">
        <f t="shared" si="5"/>
        <v>57301220.859999932</v>
      </c>
    </row>
    <row r="362" spans="1:6" s="412" customFormat="1" ht="36.75" customHeight="1" x14ac:dyDescent="0.2">
      <c r="A362" s="230">
        <v>44249</v>
      </c>
      <c r="B362" s="388" t="s">
        <v>1133</v>
      </c>
      <c r="C362" s="388" t="s">
        <v>1188</v>
      </c>
      <c r="D362" s="394"/>
      <c r="E362" s="234">
        <v>26383.73</v>
      </c>
      <c r="F362" s="289">
        <f t="shared" si="5"/>
        <v>57274837.129999936</v>
      </c>
    </row>
    <row r="363" spans="1:6" s="412" customFormat="1" ht="46.5" customHeight="1" x14ac:dyDescent="0.2">
      <c r="A363" s="230">
        <v>44249</v>
      </c>
      <c r="B363" s="388" t="s">
        <v>1134</v>
      </c>
      <c r="C363" s="388" t="s">
        <v>1189</v>
      </c>
      <c r="D363" s="394"/>
      <c r="E363" s="234">
        <v>78477.86</v>
      </c>
      <c r="F363" s="289">
        <f t="shared" si="5"/>
        <v>57196359.269999936</v>
      </c>
    </row>
    <row r="364" spans="1:6" s="412" customFormat="1" ht="39.75" customHeight="1" x14ac:dyDescent="0.2">
      <c r="A364" s="230">
        <v>44249</v>
      </c>
      <c r="B364" s="388" t="s">
        <v>1135</v>
      </c>
      <c r="C364" s="388" t="s">
        <v>1190</v>
      </c>
      <c r="D364" s="394"/>
      <c r="E364" s="234">
        <v>65640.41</v>
      </c>
      <c r="F364" s="289">
        <f t="shared" si="5"/>
        <v>57130718.85999994</v>
      </c>
    </row>
    <row r="365" spans="1:6" s="412" customFormat="1" ht="33" customHeight="1" x14ac:dyDescent="0.2">
      <c r="A365" s="230">
        <v>44249</v>
      </c>
      <c r="B365" s="388" t="s">
        <v>1136</v>
      </c>
      <c r="C365" s="388" t="s">
        <v>1191</v>
      </c>
      <c r="D365" s="394"/>
      <c r="E365" s="234">
        <v>35400</v>
      </c>
      <c r="F365" s="289">
        <f t="shared" si="5"/>
        <v>57095318.85999994</v>
      </c>
    </row>
    <row r="366" spans="1:6" s="412" customFormat="1" ht="33" customHeight="1" x14ac:dyDescent="0.2">
      <c r="A366" s="230">
        <v>44249</v>
      </c>
      <c r="B366" s="388" t="s">
        <v>1137</v>
      </c>
      <c r="C366" s="388" t="s">
        <v>1192</v>
      </c>
      <c r="D366" s="394"/>
      <c r="E366" s="234">
        <v>35400</v>
      </c>
      <c r="F366" s="289">
        <f t="shared" si="5"/>
        <v>57059918.85999994</v>
      </c>
    </row>
    <row r="367" spans="1:6" s="412" customFormat="1" ht="33" customHeight="1" x14ac:dyDescent="0.2">
      <c r="A367" s="230">
        <v>44249</v>
      </c>
      <c r="B367" s="388" t="s">
        <v>1138</v>
      </c>
      <c r="C367" s="388" t="s">
        <v>1193</v>
      </c>
      <c r="D367" s="394"/>
      <c r="E367" s="234">
        <v>31149.05</v>
      </c>
      <c r="F367" s="289">
        <f t="shared" si="5"/>
        <v>57028769.809999943</v>
      </c>
    </row>
    <row r="368" spans="1:6" s="412" customFormat="1" ht="39.75" customHeight="1" x14ac:dyDescent="0.2">
      <c r="A368" s="230">
        <v>44249</v>
      </c>
      <c r="B368" s="388" t="s">
        <v>1139</v>
      </c>
      <c r="C368" s="388" t="s">
        <v>1194</v>
      </c>
      <c r="D368" s="394"/>
      <c r="E368" s="234">
        <v>33844.019999999997</v>
      </c>
      <c r="F368" s="289">
        <f t="shared" si="5"/>
        <v>56994925.78999994</v>
      </c>
    </row>
    <row r="369" spans="1:6" s="412" customFormat="1" ht="42" customHeight="1" x14ac:dyDescent="0.2">
      <c r="A369" s="230">
        <v>44249</v>
      </c>
      <c r="B369" s="388" t="s">
        <v>1140</v>
      </c>
      <c r="C369" s="388" t="s">
        <v>1195</v>
      </c>
      <c r="D369" s="394"/>
      <c r="E369" s="234">
        <v>145362.25</v>
      </c>
      <c r="F369" s="289">
        <f t="shared" si="5"/>
        <v>56849563.53999994</v>
      </c>
    </row>
    <row r="370" spans="1:6" s="412" customFormat="1" ht="39.75" customHeight="1" x14ac:dyDescent="0.2">
      <c r="A370" s="230">
        <v>44249</v>
      </c>
      <c r="B370" s="388" t="s">
        <v>1141</v>
      </c>
      <c r="C370" s="388" t="s">
        <v>1196</v>
      </c>
      <c r="D370" s="394"/>
      <c r="E370" s="234">
        <v>48228.43</v>
      </c>
      <c r="F370" s="289">
        <f t="shared" si="5"/>
        <v>56801335.10999994</v>
      </c>
    </row>
    <row r="371" spans="1:6" s="412" customFormat="1" ht="39.75" customHeight="1" x14ac:dyDescent="0.2">
      <c r="A371" s="230">
        <v>44249</v>
      </c>
      <c r="B371" s="388" t="s">
        <v>1142</v>
      </c>
      <c r="C371" s="388" t="s">
        <v>1204</v>
      </c>
      <c r="D371" s="394"/>
      <c r="E371" s="234">
        <v>81218.27</v>
      </c>
      <c r="F371" s="289">
        <f t="shared" si="5"/>
        <v>56720116.839999937</v>
      </c>
    </row>
    <row r="372" spans="1:6" s="412" customFormat="1" ht="40.5" customHeight="1" x14ac:dyDescent="0.2">
      <c r="A372" s="230">
        <v>44249</v>
      </c>
      <c r="B372" s="388" t="s">
        <v>1143</v>
      </c>
      <c r="C372" s="388" t="s">
        <v>1197</v>
      </c>
      <c r="D372" s="394"/>
      <c r="E372" s="234">
        <v>26922.01</v>
      </c>
      <c r="F372" s="289">
        <f t="shared" si="5"/>
        <v>56693194.829999939</v>
      </c>
    </row>
    <row r="373" spans="1:6" s="412" customFormat="1" ht="45" x14ac:dyDescent="0.2">
      <c r="A373" s="230">
        <v>44249</v>
      </c>
      <c r="B373" s="388" t="s">
        <v>1144</v>
      </c>
      <c r="C373" s="388" t="s">
        <v>1203</v>
      </c>
      <c r="D373" s="394"/>
      <c r="E373" s="234">
        <v>33844.019999999997</v>
      </c>
      <c r="F373" s="289">
        <f t="shared" si="5"/>
        <v>56659350.809999935</v>
      </c>
    </row>
    <row r="374" spans="1:6" s="412" customFormat="1" ht="33" customHeight="1" x14ac:dyDescent="0.2">
      <c r="A374" s="230">
        <v>44249</v>
      </c>
      <c r="B374" s="388" t="s">
        <v>1145</v>
      </c>
      <c r="C374" s="388" t="s">
        <v>1198</v>
      </c>
      <c r="D374" s="394"/>
      <c r="E374" s="234">
        <v>31149.05</v>
      </c>
      <c r="F374" s="289">
        <f t="shared" si="5"/>
        <v>56628201.759999938</v>
      </c>
    </row>
    <row r="375" spans="1:6" s="412" customFormat="1" ht="51.75" customHeight="1" x14ac:dyDescent="0.2">
      <c r="A375" s="230">
        <v>44249</v>
      </c>
      <c r="B375" s="388" t="s">
        <v>1146</v>
      </c>
      <c r="C375" s="388" t="s">
        <v>1199</v>
      </c>
      <c r="D375" s="394"/>
      <c r="E375" s="234">
        <v>98458.7</v>
      </c>
      <c r="F375" s="289">
        <f t="shared" si="5"/>
        <v>56529743.059999935</v>
      </c>
    </row>
    <row r="376" spans="1:6" s="412" customFormat="1" ht="57" customHeight="1" x14ac:dyDescent="0.2">
      <c r="A376" s="230">
        <v>44249</v>
      </c>
      <c r="B376" s="388" t="s">
        <v>1147</v>
      </c>
      <c r="C376" s="388" t="s">
        <v>1174</v>
      </c>
      <c r="D376" s="394"/>
      <c r="E376" s="234">
        <v>63844.02</v>
      </c>
      <c r="F376" s="289">
        <f t="shared" si="5"/>
        <v>56465899.039999932</v>
      </c>
    </row>
    <row r="377" spans="1:6" s="412" customFormat="1" ht="42" customHeight="1" x14ac:dyDescent="0.2">
      <c r="A377" s="230">
        <v>44249</v>
      </c>
      <c r="B377" s="388" t="s">
        <v>1148</v>
      </c>
      <c r="C377" s="388" t="s">
        <v>1200</v>
      </c>
      <c r="D377" s="394"/>
      <c r="E377" s="234">
        <v>131874.6</v>
      </c>
      <c r="F377" s="289">
        <f t="shared" si="5"/>
        <v>56334024.439999931</v>
      </c>
    </row>
    <row r="378" spans="1:6" s="412" customFormat="1" ht="42.75" customHeight="1" x14ac:dyDescent="0.2">
      <c r="A378" s="230">
        <v>44249</v>
      </c>
      <c r="B378" s="388" t="s">
        <v>1149</v>
      </c>
      <c r="C378" s="388" t="s">
        <v>1201</v>
      </c>
      <c r="D378" s="394"/>
      <c r="E378" s="234">
        <v>166910.95000000001</v>
      </c>
      <c r="F378" s="289">
        <f t="shared" si="5"/>
        <v>56167113.489999928</v>
      </c>
    </row>
    <row r="379" spans="1:6" s="412" customFormat="1" ht="45.75" customHeight="1" x14ac:dyDescent="0.2">
      <c r="A379" s="230">
        <v>44249</v>
      </c>
      <c r="B379" s="388" t="s">
        <v>1150</v>
      </c>
      <c r="C379" s="388" t="s">
        <v>1202</v>
      </c>
      <c r="D379" s="394"/>
      <c r="E379" s="234">
        <v>40315.629999999997</v>
      </c>
      <c r="F379" s="289">
        <f t="shared" si="5"/>
        <v>56126797.859999925</v>
      </c>
    </row>
    <row r="380" spans="1:6" s="412" customFormat="1" ht="51.75" customHeight="1" x14ac:dyDescent="0.2">
      <c r="A380" s="230">
        <v>44249</v>
      </c>
      <c r="B380" s="388" t="s">
        <v>1151</v>
      </c>
      <c r="C380" s="388" t="s">
        <v>1205</v>
      </c>
      <c r="D380" s="394"/>
      <c r="E380" s="234">
        <v>126810.97</v>
      </c>
      <c r="F380" s="289">
        <f t="shared" si="5"/>
        <v>55999986.889999926</v>
      </c>
    </row>
    <row r="381" spans="1:6" s="412" customFormat="1" ht="43.5" customHeight="1" x14ac:dyDescent="0.2">
      <c r="A381" s="230">
        <v>44249</v>
      </c>
      <c r="B381" s="388" t="s">
        <v>1152</v>
      </c>
      <c r="C381" s="388" t="s">
        <v>1210</v>
      </c>
      <c r="D381" s="394"/>
      <c r="E381" s="234">
        <v>58569.74</v>
      </c>
      <c r="F381" s="289">
        <f t="shared" si="5"/>
        <v>55941417.149999924</v>
      </c>
    </row>
    <row r="382" spans="1:6" s="412" customFormat="1" ht="33" customHeight="1" x14ac:dyDescent="0.2">
      <c r="A382" s="230">
        <v>44249</v>
      </c>
      <c r="B382" s="388" t="s">
        <v>1153</v>
      </c>
      <c r="C382" s="388" t="s">
        <v>1211</v>
      </c>
      <c r="D382" s="394"/>
      <c r="E382" s="234">
        <v>63469.42</v>
      </c>
      <c r="F382" s="289">
        <f t="shared" si="5"/>
        <v>55877947.729999922</v>
      </c>
    </row>
    <row r="383" spans="1:6" s="412" customFormat="1" ht="33" customHeight="1" x14ac:dyDescent="0.2">
      <c r="A383" s="230">
        <v>44249</v>
      </c>
      <c r="B383" s="388" t="s">
        <v>1154</v>
      </c>
      <c r="C383" s="388" t="s">
        <v>1212</v>
      </c>
      <c r="D383" s="394"/>
      <c r="E383" s="234">
        <v>15759.93</v>
      </c>
      <c r="F383" s="289">
        <f t="shared" si="5"/>
        <v>55862187.799999923</v>
      </c>
    </row>
    <row r="384" spans="1:6" s="412" customFormat="1" ht="42" customHeight="1" x14ac:dyDescent="0.2">
      <c r="A384" s="230">
        <v>44249</v>
      </c>
      <c r="B384" s="388" t="s">
        <v>1155</v>
      </c>
      <c r="C384" s="388" t="s">
        <v>1213</v>
      </c>
      <c r="D384" s="394"/>
      <c r="E384" s="234">
        <v>185380.71</v>
      </c>
      <c r="F384" s="289">
        <f t="shared" si="5"/>
        <v>55676807.089999922</v>
      </c>
    </row>
    <row r="385" spans="1:6" s="412" customFormat="1" ht="39.75" customHeight="1" x14ac:dyDescent="0.2">
      <c r="A385" s="230">
        <v>44249</v>
      </c>
      <c r="B385" s="388" t="s">
        <v>1156</v>
      </c>
      <c r="C385" s="388" t="s">
        <v>1214</v>
      </c>
      <c r="D385" s="394"/>
      <c r="E385" s="234">
        <v>33844.019999999997</v>
      </c>
      <c r="F385" s="289">
        <f t="shared" si="5"/>
        <v>55642963.069999918</v>
      </c>
    </row>
    <row r="386" spans="1:6" s="412" customFormat="1" ht="52.5" customHeight="1" x14ac:dyDescent="0.2">
      <c r="A386" s="230">
        <v>44249</v>
      </c>
      <c r="B386" s="388" t="s">
        <v>1157</v>
      </c>
      <c r="C386" s="388" t="s">
        <v>1215</v>
      </c>
      <c r="D386" s="394"/>
      <c r="E386" s="234">
        <v>12459.62</v>
      </c>
      <c r="F386" s="289">
        <f t="shared" si="5"/>
        <v>55630503.449999921</v>
      </c>
    </row>
    <row r="387" spans="1:6" s="412" customFormat="1" ht="39.75" customHeight="1" x14ac:dyDescent="0.2">
      <c r="A387" s="230">
        <v>44249</v>
      </c>
      <c r="B387" s="388" t="s">
        <v>1158</v>
      </c>
      <c r="C387" s="388" t="s">
        <v>1216</v>
      </c>
      <c r="D387" s="394"/>
      <c r="E387" s="234">
        <v>61536.69</v>
      </c>
      <c r="F387" s="289">
        <f t="shared" si="5"/>
        <v>55568966.759999923</v>
      </c>
    </row>
    <row r="388" spans="1:6" s="412" customFormat="1" ht="33" customHeight="1" x14ac:dyDescent="0.2">
      <c r="A388" s="230">
        <v>44249</v>
      </c>
      <c r="B388" s="388" t="s">
        <v>1159</v>
      </c>
      <c r="C388" s="388" t="s">
        <v>1217</v>
      </c>
      <c r="D388" s="394"/>
      <c r="E388" s="234">
        <v>216546.44</v>
      </c>
      <c r="F388" s="289">
        <f t="shared" si="5"/>
        <v>55352420.319999926</v>
      </c>
    </row>
    <row r="389" spans="1:6" s="412" customFormat="1" ht="22.5" customHeight="1" x14ac:dyDescent="0.2">
      <c r="A389" s="230">
        <v>44249</v>
      </c>
      <c r="B389" s="388" t="s">
        <v>1160</v>
      </c>
      <c r="C389" s="388" t="s">
        <v>41</v>
      </c>
      <c r="D389" s="394"/>
      <c r="E389" s="234">
        <v>0</v>
      </c>
      <c r="F389" s="289">
        <f t="shared" si="5"/>
        <v>55352420.319999926</v>
      </c>
    </row>
    <row r="390" spans="1:6" s="412" customFormat="1" ht="54" customHeight="1" x14ac:dyDescent="0.2">
      <c r="A390" s="230">
        <v>44249</v>
      </c>
      <c r="B390" s="388" t="s">
        <v>1161</v>
      </c>
      <c r="C390" s="388" t="s">
        <v>1218</v>
      </c>
      <c r="D390" s="394"/>
      <c r="E390" s="234">
        <v>126825</v>
      </c>
      <c r="F390" s="289">
        <f t="shared" si="5"/>
        <v>55225595.319999926</v>
      </c>
    </row>
    <row r="391" spans="1:6" s="412" customFormat="1" ht="41.25" customHeight="1" x14ac:dyDescent="0.2">
      <c r="A391" s="230">
        <v>44249</v>
      </c>
      <c r="B391" s="388" t="s">
        <v>1162</v>
      </c>
      <c r="C391" s="388" t="s">
        <v>1219</v>
      </c>
      <c r="D391" s="394"/>
      <c r="E391" s="234">
        <v>126825</v>
      </c>
      <c r="F391" s="289">
        <f t="shared" si="5"/>
        <v>55098770.319999926</v>
      </c>
    </row>
    <row r="392" spans="1:6" s="412" customFormat="1" ht="42" customHeight="1" x14ac:dyDescent="0.2">
      <c r="A392" s="230">
        <v>44249</v>
      </c>
      <c r="B392" s="388" t="s">
        <v>1163</v>
      </c>
      <c r="C392" s="388" t="s">
        <v>1220</v>
      </c>
      <c r="D392" s="394"/>
      <c r="E392" s="234">
        <v>105687.5</v>
      </c>
      <c r="F392" s="289">
        <f t="shared" si="5"/>
        <v>54993082.819999926</v>
      </c>
    </row>
    <row r="393" spans="1:6" s="412" customFormat="1" ht="40.5" customHeight="1" x14ac:dyDescent="0.2">
      <c r="A393" s="230">
        <v>44249</v>
      </c>
      <c r="B393" s="388" t="s">
        <v>1164</v>
      </c>
      <c r="C393" s="388" t="s">
        <v>1221</v>
      </c>
      <c r="D393" s="394"/>
      <c r="E393" s="234">
        <v>69760.66</v>
      </c>
      <c r="F393" s="289">
        <f t="shared" si="5"/>
        <v>54923322.159999929</v>
      </c>
    </row>
    <row r="394" spans="1:6" s="412" customFormat="1" ht="57" customHeight="1" x14ac:dyDescent="0.2">
      <c r="A394" s="230">
        <v>44249</v>
      </c>
      <c r="B394" s="388" t="s">
        <v>1165</v>
      </c>
      <c r="C394" s="388" t="s">
        <v>1222</v>
      </c>
      <c r="D394" s="394"/>
      <c r="E394" s="234">
        <v>135000</v>
      </c>
      <c r="F394" s="289">
        <f t="shared" si="5"/>
        <v>54788322.159999929</v>
      </c>
    </row>
    <row r="395" spans="1:6" s="412" customFormat="1" ht="33" customHeight="1" x14ac:dyDescent="0.2">
      <c r="A395" s="230">
        <v>44249</v>
      </c>
      <c r="B395" s="388" t="s">
        <v>1166</v>
      </c>
      <c r="C395" s="388" t="s">
        <v>1223</v>
      </c>
      <c r="D395" s="394"/>
      <c r="E395" s="234">
        <v>5400</v>
      </c>
      <c r="F395" s="289">
        <f t="shared" si="5"/>
        <v>54782922.159999929</v>
      </c>
    </row>
    <row r="396" spans="1:6" s="412" customFormat="1" ht="44.25" customHeight="1" x14ac:dyDescent="0.2">
      <c r="A396" s="230">
        <v>44249</v>
      </c>
      <c r="B396" s="388" t="s">
        <v>1167</v>
      </c>
      <c r="C396" s="388" t="s">
        <v>1224</v>
      </c>
      <c r="D396" s="394"/>
      <c r="E396" s="234">
        <v>57006.34</v>
      </c>
      <c r="F396" s="289">
        <f t="shared" si="5"/>
        <v>54725915.819999926</v>
      </c>
    </row>
    <row r="397" spans="1:6" s="412" customFormat="1" ht="70.5" customHeight="1" x14ac:dyDescent="0.2">
      <c r="A397" s="230">
        <v>44249</v>
      </c>
      <c r="B397" s="388" t="s">
        <v>1168</v>
      </c>
      <c r="C397" s="388" t="s">
        <v>1225</v>
      </c>
      <c r="D397" s="394"/>
      <c r="E397" s="234">
        <v>232512.5</v>
      </c>
      <c r="F397" s="289">
        <f t="shared" si="5"/>
        <v>54493403.319999926</v>
      </c>
    </row>
    <row r="398" spans="1:6" s="412" customFormat="1" ht="33" customHeight="1" x14ac:dyDescent="0.2">
      <c r="A398" s="230">
        <v>44249</v>
      </c>
      <c r="B398" s="388" t="s">
        <v>1169</v>
      </c>
      <c r="C398" s="388" t="s">
        <v>1226</v>
      </c>
      <c r="D398" s="394"/>
      <c r="E398" s="234">
        <v>274787.5</v>
      </c>
      <c r="F398" s="289">
        <f t="shared" si="5"/>
        <v>54218615.819999926</v>
      </c>
    </row>
    <row r="399" spans="1:6" s="412" customFormat="1" ht="50.25" customHeight="1" x14ac:dyDescent="0.2">
      <c r="A399" s="230">
        <v>44249</v>
      </c>
      <c r="B399" s="388" t="s">
        <v>1170</v>
      </c>
      <c r="C399" s="388" t="s">
        <v>1230</v>
      </c>
      <c r="D399" s="394"/>
      <c r="E399" s="234">
        <v>240967.5</v>
      </c>
      <c r="F399" s="289">
        <f t="shared" si="5"/>
        <v>53977648.319999926</v>
      </c>
    </row>
    <row r="400" spans="1:6" s="412" customFormat="1" ht="40.5" customHeight="1" x14ac:dyDescent="0.2">
      <c r="A400" s="230">
        <v>44249</v>
      </c>
      <c r="B400" s="390" t="s">
        <v>1171</v>
      </c>
      <c r="C400" s="388" t="s">
        <v>1227</v>
      </c>
      <c r="D400" s="396"/>
      <c r="E400" s="234">
        <v>60061.09</v>
      </c>
      <c r="F400" s="289">
        <f t="shared" si="5"/>
        <v>53917587.229999922</v>
      </c>
    </row>
    <row r="401" spans="1:6" s="412" customFormat="1" ht="44.25" customHeight="1" x14ac:dyDescent="0.2">
      <c r="A401" s="230">
        <v>44249</v>
      </c>
      <c r="B401" s="419" t="s">
        <v>1172</v>
      </c>
      <c r="C401" s="388" t="s">
        <v>1229</v>
      </c>
      <c r="D401" s="394"/>
      <c r="E401" s="234">
        <v>213457.53</v>
      </c>
      <c r="F401" s="289">
        <f t="shared" si="5"/>
        <v>53704129.699999921</v>
      </c>
    </row>
    <row r="402" spans="1:6" s="412" customFormat="1" ht="40.5" customHeight="1" x14ac:dyDescent="0.2">
      <c r="A402" s="230">
        <v>44249</v>
      </c>
      <c r="B402" s="419" t="s">
        <v>1173</v>
      </c>
      <c r="C402" s="388" t="s">
        <v>1228</v>
      </c>
      <c r="D402" s="394"/>
      <c r="E402" s="234">
        <v>35537.06</v>
      </c>
      <c r="F402" s="289">
        <f t="shared" si="5"/>
        <v>53668592.639999919</v>
      </c>
    </row>
    <row r="403" spans="1:6" s="412" customFormat="1" ht="38.25" customHeight="1" x14ac:dyDescent="0.2">
      <c r="A403" s="230">
        <v>44249</v>
      </c>
      <c r="B403" s="388" t="s">
        <v>1231</v>
      </c>
      <c r="C403" s="388" t="s">
        <v>1240</v>
      </c>
      <c r="D403" s="394"/>
      <c r="E403" s="234">
        <v>1838.58</v>
      </c>
      <c r="F403" s="289">
        <f t="shared" si="5"/>
        <v>53666754.05999992</v>
      </c>
    </row>
    <row r="404" spans="1:6" s="412" customFormat="1" ht="42.75" customHeight="1" x14ac:dyDescent="0.2">
      <c r="A404" s="230">
        <v>44249</v>
      </c>
      <c r="B404" s="388" t="s">
        <v>1232</v>
      </c>
      <c r="C404" s="388" t="s">
        <v>1241</v>
      </c>
      <c r="D404" s="402"/>
      <c r="E404" s="234">
        <v>117562.37</v>
      </c>
      <c r="F404" s="289">
        <f t="shared" si="5"/>
        <v>53549191.689999923</v>
      </c>
    </row>
    <row r="405" spans="1:6" s="412" customFormat="1" ht="60.75" customHeight="1" x14ac:dyDescent="0.2">
      <c r="A405" s="230">
        <v>44249</v>
      </c>
      <c r="B405" s="388" t="s">
        <v>1233</v>
      </c>
      <c r="C405" s="388" t="s">
        <v>1242</v>
      </c>
      <c r="D405" s="402"/>
      <c r="E405" s="234">
        <v>40942</v>
      </c>
      <c r="F405" s="289">
        <f t="shared" ref="F405:F464" si="6">F404-E405</f>
        <v>53508249.689999923</v>
      </c>
    </row>
    <row r="406" spans="1:6" s="412" customFormat="1" ht="74.25" customHeight="1" x14ac:dyDescent="0.2">
      <c r="A406" s="230">
        <v>44249</v>
      </c>
      <c r="B406" s="388" t="s">
        <v>1234</v>
      </c>
      <c r="C406" s="388" t="s">
        <v>1243</v>
      </c>
      <c r="D406" s="402"/>
      <c r="E406" s="234">
        <v>57457.63</v>
      </c>
      <c r="F406" s="289">
        <f t="shared" si="6"/>
        <v>53450792.05999992</v>
      </c>
    </row>
    <row r="407" spans="1:6" s="412" customFormat="1" ht="41.25" customHeight="1" x14ac:dyDescent="0.2">
      <c r="A407" s="230">
        <v>44249</v>
      </c>
      <c r="B407" s="388" t="s">
        <v>1235</v>
      </c>
      <c r="C407" s="388" t="s">
        <v>1244</v>
      </c>
      <c r="D407" s="402"/>
      <c r="E407" s="234">
        <v>7599.11</v>
      </c>
      <c r="F407" s="289">
        <f t="shared" si="6"/>
        <v>53443192.949999921</v>
      </c>
    </row>
    <row r="408" spans="1:6" s="412" customFormat="1" ht="48.75" customHeight="1" x14ac:dyDescent="0.2">
      <c r="A408" s="230">
        <v>44249</v>
      </c>
      <c r="B408" s="388" t="s">
        <v>1236</v>
      </c>
      <c r="C408" s="388" t="s">
        <v>1245</v>
      </c>
      <c r="D408" s="402"/>
      <c r="E408" s="234">
        <v>2100489.2000000002</v>
      </c>
      <c r="F408" s="289">
        <f t="shared" si="6"/>
        <v>51342703.749999918</v>
      </c>
    </row>
    <row r="409" spans="1:6" s="412" customFormat="1" ht="56.25" customHeight="1" x14ac:dyDescent="0.2">
      <c r="A409" s="230">
        <v>44249</v>
      </c>
      <c r="B409" s="388" t="s">
        <v>1237</v>
      </c>
      <c r="C409" s="388" t="s">
        <v>1247</v>
      </c>
      <c r="D409" s="402"/>
      <c r="E409" s="234">
        <v>342427.5</v>
      </c>
      <c r="F409" s="289">
        <f t="shared" si="6"/>
        <v>51000276.249999918</v>
      </c>
    </row>
    <row r="410" spans="1:6" s="412" customFormat="1" ht="26.25" customHeight="1" x14ac:dyDescent="0.2">
      <c r="A410" s="230">
        <v>44249</v>
      </c>
      <c r="B410" s="388" t="s">
        <v>1238</v>
      </c>
      <c r="C410" s="388" t="s">
        <v>41</v>
      </c>
      <c r="D410" s="402"/>
      <c r="E410" s="234">
        <v>0</v>
      </c>
      <c r="F410" s="289">
        <f t="shared" si="6"/>
        <v>51000276.249999918</v>
      </c>
    </row>
    <row r="411" spans="1:6" s="412" customFormat="1" ht="60.75" customHeight="1" x14ac:dyDescent="0.2">
      <c r="A411" s="230">
        <v>44249</v>
      </c>
      <c r="B411" s="388" t="s">
        <v>1239</v>
      </c>
      <c r="C411" s="388" t="s">
        <v>1246</v>
      </c>
      <c r="D411" s="402"/>
      <c r="E411" s="234">
        <v>605418.74</v>
      </c>
      <c r="F411" s="289">
        <f t="shared" si="6"/>
        <v>50394857.509999916</v>
      </c>
    </row>
    <row r="412" spans="1:6" s="412" customFormat="1" ht="33" customHeight="1" x14ac:dyDescent="0.2">
      <c r="A412" s="230">
        <v>44250</v>
      </c>
      <c r="B412" s="388" t="s">
        <v>1259</v>
      </c>
      <c r="C412" s="397" t="s">
        <v>1260</v>
      </c>
      <c r="D412" s="402"/>
      <c r="E412" s="234">
        <v>122495.89</v>
      </c>
      <c r="F412" s="289">
        <f t="shared" si="6"/>
        <v>50272361.619999915</v>
      </c>
    </row>
    <row r="413" spans="1:6" s="412" customFormat="1" ht="33" customHeight="1" x14ac:dyDescent="0.2">
      <c r="A413" s="230">
        <v>44250</v>
      </c>
      <c r="B413" s="388" t="s">
        <v>1248</v>
      </c>
      <c r="C413" s="397" t="s">
        <v>1261</v>
      </c>
      <c r="D413" s="402"/>
      <c r="E413" s="234">
        <v>13575.05</v>
      </c>
      <c r="F413" s="289">
        <f t="shared" si="6"/>
        <v>50258786.569999918</v>
      </c>
    </row>
    <row r="414" spans="1:6" s="412" customFormat="1" ht="33" customHeight="1" x14ac:dyDescent="0.2">
      <c r="A414" s="230">
        <v>44250</v>
      </c>
      <c r="B414" s="388" t="s">
        <v>1249</v>
      </c>
      <c r="C414" s="397" t="s">
        <v>1262</v>
      </c>
      <c r="D414" s="402"/>
      <c r="E414" s="234">
        <v>2707.61</v>
      </c>
      <c r="F414" s="289">
        <f t="shared" si="6"/>
        <v>50256078.959999919</v>
      </c>
    </row>
    <row r="415" spans="1:6" s="412" customFormat="1" ht="33" customHeight="1" x14ac:dyDescent="0.2">
      <c r="A415" s="230">
        <v>44250</v>
      </c>
      <c r="B415" s="388" t="s">
        <v>1250</v>
      </c>
      <c r="C415" s="397" t="s">
        <v>1263</v>
      </c>
      <c r="D415" s="402"/>
      <c r="E415" s="234">
        <v>20316.12</v>
      </c>
      <c r="F415" s="289">
        <f t="shared" si="6"/>
        <v>50235762.839999922</v>
      </c>
    </row>
    <row r="416" spans="1:6" s="412" customFormat="1" ht="33" customHeight="1" x14ac:dyDescent="0.2">
      <c r="A416" s="230">
        <v>44250</v>
      </c>
      <c r="B416" s="388" t="s">
        <v>1251</v>
      </c>
      <c r="C416" s="397" t="s">
        <v>1264</v>
      </c>
      <c r="D416" s="402"/>
      <c r="E416" s="234">
        <v>7360.33</v>
      </c>
      <c r="F416" s="289">
        <f t="shared" si="6"/>
        <v>50228402.509999923</v>
      </c>
    </row>
    <row r="417" spans="1:6" s="412" customFormat="1" ht="33" customHeight="1" x14ac:dyDescent="0.2">
      <c r="A417" s="230">
        <v>44250</v>
      </c>
      <c r="B417" s="388" t="s">
        <v>1252</v>
      </c>
      <c r="C417" s="397" t="s">
        <v>1265</v>
      </c>
      <c r="D417" s="402"/>
      <c r="E417" s="234">
        <v>7203.51</v>
      </c>
      <c r="F417" s="289">
        <f t="shared" si="6"/>
        <v>50221198.999999925</v>
      </c>
    </row>
    <row r="418" spans="1:6" s="412" customFormat="1" ht="33" customHeight="1" x14ac:dyDescent="0.2">
      <c r="A418" s="230">
        <v>44250</v>
      </c>
      <c r="B418" s="388" t="s">
        <v>1253</v>
      </c>
      <c r="C418" s="397" t="s">
        <v>1266</v>
      </c>
      <c r="D418" s="402"/>
      <c r="E418" s="234">
        <v>83512.009999999995</v>
      </c>
      <c r="F418" s="289">
        <f t="shared" si="6"/>
        <v>50137686.989999928</v>
      </c>
    </row>
    <row r="419" spans="1:6" s="412" customFormat="1" ht="33" customHeight="1" x14ac:dyDescent="0.2">
      <c r="A419" s="230">
        <v>44250</v>
      </c>
      <c r="B419" s="388" t="s">
        <v>1254</v>
      </c>
      <c r="C419" s="397" t="s">
        <v>1267</v>
      </c>
      <c r="D419" s="402"/>
      <c r="E419" s="234">
        <v>21196.11</v>
      </c>
      <c r="F419" s="289">
        <f t="shared" si="6"/>
        <v>50116490.879999928</v>
      </c>
    </row>
    <row r="420" spans="1:6" s="412" customFormat="1" ht="33" customHeight="1" x14ac:dyDescent="0.2">
      <c r="A420" s="230">
        <v>44250</v>
      </c>
      <c r="B420" s="388" t="s">
        <v>1255</v>
      </c>
      <c r="C420" s="397" t="s">
        <v>1269</v>
      </c>
      <c r="D420" s="402"/>
      <c r="E420" s="234">
        <v>165320.72</v>
      </c>
      <c r="F420" s="289">
        <f t="shared" si="6"/>
        <v>49951170.159999929</v>
      </c>
    </row>
    <row r="421" spans="1:6" s="412" customFormat="1" ht="33" customHeight="1" x14ac:dyDescent="0.2">
      <c r="A421" s="230">
        <v>44250</v>
      </c>
      <c r="B421" s="388" t="s">
        <v>1256</v>
      </c>
      <c r="C421" s="397" t="s">
        <v>1268</v>
      </c>
      <c r="D421" s="402"/>
      <c r="E421" s="234">
        <v>160352.73000000001</v>
      </c>
      <c r="F421" s="289">
        <f t="shared" si="6"/>
        <v>49790817.429999933</v>
      </c>
    </row>
    <row r="422" spans="1:6" s="412" customFormat="1" ht="33" customHeight="1" x14ac:dyDescent="0.2">
      <c r="A422" s="230">
        <v>44250</v>
      </c>
      <c r="B422" s="388" t="s">
        <v>1257</v>
      </c>
      <c r="C422" s="397" t="s">
        <v>1270</v>
      </c>
      <c r="D422" s="402"/>
      <c r="E422" s="234">
        <v>160645</v>
      </c>
      <c r="F422" s="289">
        <f t="shared" si="6"/>
        <v>49630172.429999933</v>
      </c>
    </row>
    <row r="423" spans="1:6" s="412" customFormat="1" ht="33" customHeight="1" x14ac:dyDescent="0.2">
      <c r="A423" s="230">
        <v>44250</v>
      </c>
      <c r="B423" s="388" t="s">
        <v>1258</v>
      </c>
      <c r="C423" s="397" t="s">
        <v>1271</v>
      </c>
      <c r="D423" s="402"/>
      <c r="E423" s="234">
        <v>81100</v>
      </c>
      <c r="F423" s="289">
        <f t="shared" si="6"/>
        <v>49549072.429999933</v>
      </c>
    </row>
    <row r="424" spans="1:6" s="412" customFormat="1" ht="33" customHeight="1" x14ac:dyDescent="0.2">
      <c r="A424" s="230">
        <v>44250</v>
      </c>
      <c r="B424" s="388" t="s">
        <v>1272</v>
      </c>
      <c r="C424" s="397" t="s">
        <v>1283</v>
      </c>
      <c r="D424" s="402"/>
      <c r="E424" s="234">
        <v>42275</v>
      </c>
      <c r="F424" s="289">
        <f t="shared" si="6"/>
        <v>49506797.429999933</v>
      </c>
    </row>
    <row r="425" spans="1:6" s="412" customFormat="1" ht="33" customHeight="1" x14ac:dyDescent="0.2">
      <c r="A425" s="230">
        <v>44250</v>
      </c>
      <c r="B425" s="388" t="s">
        <v>1273</v>
      </c>
      <c r="C425" s="397" t="s">
        <v>1284</v>
      </c>
      <c r="D425" s="402"/>
      <c r="E425" s="234">
        <v>1789400.2</v>
      </c>
      <c r="F425" s="289">
        <f t="shared" si="6"/>
        <v>47717397.22999993</v>
      </c>
    </row>
    <row r="426" spans="1:6" s="412" customFormat="1" ht="33" customHeight="1" x14ac:dyDescent="0.2">
      <c r="A426" s="230">
        <v>44250</v>
      </c>
      <c r="B426" s="388" t="s">
        <v>1274</v>
      </c>
      <c r="C426" s="397" t="s">
        <v>1280</v>
      </c>
      <c r="D426" s="402"/>
      <c r="E426" s="234">
        <v>24750</v>
      </c>
      <c r="F426" s="289">
        <f t="shared" si="6"/>
        <v>47692647.22999993</v>
      </c>
    </row>
    <row r="427" spans="1:6" s="412" customFormat="1" ht="33" customHeight="1" x14ac:dyDescent="0.2">
      <c r="A427" s="230">
        <v>44250</v>
      </c>
      <c r="B427" s="388" t="s">
        <v>1275</v>
      </c>
      <c r="C427" s="397" t="s">
        <v>1285</v>
      </c>
      <c r="D427" s="402"/>
      <c r="E427" s="234">
        <v>6300</v>
      </c>
      <c r="F427" s="289">
        <f t="shared" si="6"/>
        <v>47686347.22999993</v>
      </c>
    </row>
    <row r="428" spans="1:6" s="412" customFormat="1" ht="33" customHeight="1" x14ac:dyDescent="0.2">
      <c r="A428" s="230">
        <v>44250</v>
      </c>
      <c r="B428" s="388" t="s">
        <v>1276</v>
      </c>
      <c r="C428" s="397" t="s">
        <v>1286</v>
      </c>
      <c r="D428" s="402"/>
      <c r="E428" s="234">
        <v>165600</v>
      </c>
      <c r="F428" s="289">
        <f t="shared" si="6"/>
        <v>47520747.22999993</v>
      </c>
    </row>
    <row r="429" spans="1:6" s="412" customFormat="1" ht="33" customHeight="1" x14ac:dyDescent="0.2">
      <c r="A429" s="230">
        <v>44250</v>
      </c>
      <c r="B429" s="388" t="s">
        <v>1277</v>
      </c>
      <c r="C429" s="397" t="s">
        <v>1287</v>
      </c>
      <c r="D429" s="402"/>
      <c r="E429" s="234">
        <v>355725</v>
      </c>
      <c r="F429" s="289">
        <f t="shared" si="6"/>
        <v>47165022.22999993</v>
      </c>
    </row>
    <row r="430" spans="1:6" s="412" customFormat="1" ht="33" customHeight="1" x14ac:dyDescent="0.2">
      <c r="A430" s="230">
        <v>44250</v>
      </c>
      <c r="B430" s="388" t="s">
        <v>1278</v>
      </c>
      <c r="C430" s="397" t="s">
        <v>1288</v>
      </c>
      <c r="D430" s="402"/>
      <c r="E430" s="234">
        <v>1883812.01</v>
      </c>
      <c r="F430" s="289">
        <f t="shared" si="6"/>
        <v>45281210.219999932</v>
      </c>
    </row>
    <row r="431" spans="1:6" s="412" customFormat="1" ht="33" customHeight="1" x14ac:dyDescent="0.2">
      <c r="A431" s="230">
        <v>44250</v>
      </c>
      <c r="B431" s="388" t="s">
        <v>1279</v>
      </c>
      <c r="C431" s="397" t="s">
        <v>1289</v>
      </c>
      <c r="D431" s="402"/>
      <c r="E431" s="234">
        <v>42492.57</v>
      </c>
      <c r="F431" s="289">
        <f t="shared" si="6"/>
        <v>45238717.649999931</v>
      </c>
    </row>
    <row r="432" spans="1:6" s="412" customFormat="1" ht="33" customHeight="1" x14ac:dyDescent="0.2">
      <c r="A432" s="230">
        <v>44251</v>
      </c>
      <c r="B432" s="388" t="s">
        <v>1300</v>
      </c>
      <c r="C432" s="397" t="s">
        <v>1295</v>
      </c>
      <c r="D432" s="402"/>
      <c r="E432" s="234">
        <v>28800</v>
      </c>
      <c r="F432" s="289">
        <f t="shared" si="6"/>
        <v>45209917.649999931</v>
      </c>
    </row>
    <row r="433" spans="1:6" s="412" customFormat="1" ht="33" customHeight="1" x14ac:dyDescent="0.2">
      <c r="A433" s="230">
        <v>44251</v>
      </c>
      <c r="B433" s="388" t="s">
        <v>1290</v>
      </c>
      <c r="C433" s="397" t="s">
        <v>1296</v>
      </c>
      <c r="D433" s="402"/>
      <c r="E433" s="234">
        <v>376084.13</v>
      </c>
      <c r="F433" s="289">
        <f t="shared" si="6"/>
        <v>44833833.519999929</v>
      </c>
    </row>
    <row r="434" spans="1:6" s="412" customFormat="1" ht="33" customHeight="1" x14ac:dyDescent="0.2">
      <c r="A434" s="230">
        <v>44251</v>
      </c>
      <c r="B434" s="388" t="s">
        <v>1291</v>
      </c>
      <c r="C434" s="397" t="s">
        <v>1297</v>
      </c>
      <c r="D434" s="402"/>
      <c r="E434" s="234">
        <v>80322.5</v>
      </c>
      <c r="F434" s="289">
        <f t="shared" si="6"/>
        <v>44753511.019999929</v>
      </c>
    </row>
    <row r="435" spans="1:6" s="412" customFormat="1" ht="33" customHeight="1" x14ac:dyDescent="0.2">
      <c r="A435" s="230">
        <v>44251</v>
      </c>
      <c r="B435" s="388" t="s">
        <v>1292</v>
      </c>
      <c r="C435" s="397" t="s">
        <v>1298</v>
      </c>
      <c r="D435" s="402"/>
      <c r="E435" s="234">
        <v>277297.15000000002</v>
      </c>
      <c r="F435" s="289">
        <f t="shared" si="6"/>
        <v>44476213.86999993</v>
      </c>
    </row>
    <row r="436" spans="1:6" s="412" customFormat="1" ht="33" customHeight="1" x14ac:dyDescent="0.2">
      <c r="A436" s="230">
        <v>44251</v>
      </c>
      <c r="B436" s="388" t="s">
        <v>1293</v>
      </c>
      <c r="C436" s="397" t="s">
        <v>1298</v>
      </c>
      <c r="D436" s="402"/>
      <c r="E436" s="234">
        <v>176570.87</v>
      </c>
      <c r="F436" s="289">
        <f t="shared" si="6"/>
        <v>44299642.999999933</v>
      </c>
    </row>
    <row r="437" spans="1:6" s="412" customFormat="1" ht="64.5" customHeight="1" x14ac:dyDescent="0.2">
      <c r="A437" s="230">
        <v>44251</v>
      </c>
      <c r="B437" s="388" t="s">
        <v>1294</v>
      </c>
      <c r="C437" s="397" t="s">
        <v>1299</v>
      </c>
      <c r="D437" s="402"/>
      <c r="E437" s="234">
        <v>922001.56</v>
      </c>
      <c r="F437" s="289">
        <f t="shared" si="6"/>
        <v>43377641.439999931</v>
      </c>
    </row>
    <row r="438" spans="1:6" s="412" customFormat="1" ht="58.5" customHeight="1" x14ac:dyDescent="0.2">
      <c r="A438" s="230">
        <v>44251</v>
      </c>
      <c r="B438" s="388" t="s">
        <v>1301</v>
      </c>
      <c r="C438" s="397" t="s">
        <v>1303</v>
      </c>
      <c r="D438" s="402"/>
      <c r="E438" s="420">
        <v>528437.5</v>
      </c>
      <c r="F438" s="289">
        <f t="shared" si="6"/>
        <v>42849203.939999931</v>
      </c>
    </row>
    <row r="439" spans="1:6" s="412" customFormat="1" ht="29.25" customHeight="1" x14ac:dyDescent="0.2">
      <c r="A439" s="395">
        <v>44251</v>
      </c>
      <c r="B439" s="390" t="s">
        <v>1302</v>
      </c>
      <c r="C439" s="398" t="s">
        <v>1304</v>
      </c>
      <c r="D439" s="408"/>
      <c r="E439" s="421">
        <v>32832.400000000001</v>
      </c>
      <c r="F439" s="289">
        <f t="shared" si="6"/>
        <v>42816371.539999932</v>
      </c>
    </row>
    <row r="440" spans="1:6" s="412" customFormat="1" ht="29.25" customHeight="1" x14ac:dyDescent="0.2">
      <c r="A440" s="230">
        <v>44252</v>
      </c>
      <c r="B440" s="388" t="s">
        <v>1314</v>
      </c>
      <c r="C440" s="397" t="s">
        <v>1315</v>
      </c>
      <c r="D440" s="402"/>
      <c r="E440" s="234">
        <v>228028.93</v>
      </c>
      <c r="F440" s="289">
        <f t="shared" si="6"/>
        <v>42588342.609999932</v>
      </c>
    </row>
    <row r="441" spans="1:6" s="412" customFormat="1" ht="29.25" customHeight="1" x14ac:dyDescent="0.2">
      <c r="A441" s="230">
        <v>44252</v>
      </c>
      <c r="B441" s="388" t="s">
        <v>1305</v>
      </c>
      <c r="C441" s="397" t="s">
        <v>1315</v>
      </c>
      <c r="D441" s="402"/>
      <c r="E441" s="234">
        <v>58628.46</v>
      </c>
      <c r="F441" s="289">
        <f t="shared" si="6"/>
        <v>42529714.149999931</v>
      </c>
    </row>
    <row r="442" spans="1:6" s="412" customFormat="1" ht="42" customHeight="1" x14ac:dyDescent="0.2">
      <c r="A442" s="230">
        <v>44252</v>
      </c>
      <c r="B442" s="388" t="s">
        <v>1306</v>
      </c>
      <c r="C442" s="397" t="s">
        <v>1316</v>
      </c>
      <c r="D442" s="402"/>
      <c r="E442" s="234">
        <v>73781.91</v>
      </c>
      <c r="F442" s="289">
        <f t="shared" si="6"/>
        <v>42455932.239999935</v>
      </c>
    </row>
    <row r="443" spans="1:6" s="412" customFormat="1" ht="40.5" customHeight="1" x14ac:dyDescent="0.2">
      <c r="A443" s="230">
        <v>44252</v>
      </c>
      <c r="B443" s="388" t="s">
        <v>1307</v>
      </c>
      <c r="C443" s="397" t="s">
        <v>1317</v>
      </c>
      <c r="D443" s="402"/>
      <c r="E443" s="234">
        <v>297825</v>
      </c>
      <c r="F443" s="289">
        <f t="shared" si="6"/>
        <v>42158107.239999935</v>
      </c>
    </row>
    <row r="444" spans="1:6" s="412" customFormat="1" ht="59.25" customHeight="1" x14ac:dyDescent="0.2">
      <c r="A444" s="230">
        <v>44252</v>
      </c>
      <c r="B444" s="388" t="s">
        <v>1308</v>
      </c>
      <c r="C444" s="397" t="s">
        <v>1318</v>
      </c>
      <c r="D444" s="402"/>
      <c r="E444" s="234">
        <v>228454.6</v>
      </c>
      <c r="F444" s="289">
        <f t="shared" si="6"/>
        <v>41929652.639999934</v>
      </c>
    </row>
    <row r="445" spans="1:6" s="412" customFormat="1" ht="51.75" customHeight="1" x14ac:dyDescent="0.2">
      <c r="A445" s="230">
        <v>44252</v>
      </c>
      <c r="B445" s="388" t="s">
        <v>1309</v>
      </c>
      <c r="C445" s="397" t="s">
        <v>1320</v>
      </c>
      <c r="D445" s="402"/>
      <c r="E445" s="234">
        <v>185.25</v>
      </c>
      <c r="F445" s="289">
        <f t="shared" si="6"/>
        <v>41929467.389999934</v>
      </c>
    </row>
    <row r="446" spans="1:6" s="412" customFormat="1" ht="29.25" customHeight="1" x14ac:dyDescent="0.2">
      <c r="A446" s="230">
        <v>44252</v>
      </c>
      <c r="B446" s="388" t="s">
        <v>1310</v>
      </c>
      <c r="C446" s="397" t="s">
        <v>1319</v>
      </c>
      <c r="D446" s="402"/>
      <c r="E446" s="234">
        <v>913967.89</v>
      </c>
      <c r="F446" s="289">
        <f t="shared" si="6"/>
        <v>41015499.499999933</v>
      </c>
    </row>
    <row r="447" spans="1:6" s="412" customFormat="1" ht="29.25" customHeight="1" x14ac:dyDescent="0.2">
      <c r="A447" s="230">
        <v>44252</v>
      </c>
      <c r="B447" s="388" t="s">
        <v>1311</v>
      </c>
      <c r="C447" s="397" t="s">
        <v>1321</v>
      </c>
      <c r="D447" s="402"/>
      <c r="E447" s="234">
        <v>117215.94</v>
      </c>
      <c r="F447" s="289">
        <f t="shared" si="6"/>
        <v>40898283.559999935</v>
      </c>
    </row>
    <row r="448" spans="1:6" s="412" customFormat="1" ht="29.25" customHeight="1" x14ac:dyDescent="0.2">
      <c r="A448" s="395">
        <v>44252</v>
      </c>
      <c r="B448" s="390" t="s">
        <v>1312</v>
      </c>
      <c r="C448" s="398" t="s">
        <v>1322</v>
      </c>
      <c r="D448" s="408"/>
      <c r="E448" s="422">
        <v>12700</v>
      </c>
      <c r="F448" s="289">
        <f t="shared" si="6"/>
        <v>40885583.559999935</v>
      </c>
    </row>
    <row r="449" spans="1:6" s="412" customFormat="1" ht="29.25" customHeight="1" x14ac:dyDescent="0.2">
      <c r="A449" s="230">
        <v>44252</v>
      </c>
      <c r="B449" s="419" t="s">
        <v>1313</v>
      </c>
      <c r="C449" s="399" t="s">
        <v>1323</v>
      </c>
      <c r="D449" s="402"/>
      <c r="E449" s="423">
        <v>2400</v>
      </c>
      <c r="F449" s="289">
        <f t="shared" si="6"/>
        <v>40883183.559999935</v>
      </c>
    </row>
    <row r="450" spans="1:6" s="412" customFormat="1" ht="32.25" customHeight="1" x14ac:dyDescent="0.2">
      <c r="A450" s="230">
        <v>44253</v>
      </c>
      <c r="B450" s="424">
        <v>58424</v>
      </c>
      <c r="C450" s="397" t="s">
        <v>1355</v>
      </c>
      <c r="D450" s="402"/>
      <c r="E450" s="234">
        <v>53110</v>
      </c>
      <c r="F450" s="289">
        <f t="shared" si="6"/>
        <v>40830073.559999935</v>
      </c>
    </row>
    <row r="451" spans="1:6" s="412" customFormat="1" ht="39.75" customHeight="1" x14ac:dyDescent="0.2">
      <c r="A451" s="230">
        <v>44253</v>
      </c>
      <c r="B451" s="424">
        <v>58425</v>
      </c>
      <c r="C451" s="399" t="s">
        <v>1335</v>
      </c>
      <c r="D451" s="402"/>
      <c r="E451" s="423">
        <v>246558.99</v>
      </c>
      <c r="F451" s="289">
        <f t="shared" si="6"/>
        <v>40583514.569999933</v>
      </c>
    </row>
    <row r="452" spans="1:6" s="412" customFormat="1" ht="25.5" customHeight="1" x14ac:dyDescent="0.2">
      <c r="A452" s="230">
        <v>44253</v>
      </c>
      <c r="B452" s="424">
        <v>58426</v>
      </c>
      <c r="C452" s="397" t="s">
        <v>1356</v>
      </c>
      <c r="D452" s="402"/>
      <c r="E452" s="234">
        <v>10750</v>
      </c>
      <c r="F452" s="289">
        <f t="shared" si="6"/>
        <v>40572764.569999933</v>
      </c>
    </row>
    <row r="453" spans="1:6" s="412" customFormat="1" ht="58.5" customHeight="1" x14ac:dyDescent="0.2">
      <c r="A453" s="230">
        <v>44253</v>
      </c>
      <c r="B453" s="424">
        <v>58427</v>
      </c>
      <c r="C453" s="399" t="s">
        <v>1336</v>
      </c>
      <c r="D453" s="402"/>
      <c r="E453" s="423">
        <v>9000</v>
      </c>
      <c r="F453" s="289">
        <f t="shared" si="6"/>
        <v>40563764.569999933</v>
      </c>
    </row>
    <row r="454" spans="1:6" s="412" customFormat="1" ht="16.5" customHeight="1" x14ac:dyDescent="0.2">
      <c r="A454" s="395">
        <v>44253</v>
      </c>
      <c r="B454" s="425">
        <v>58428</v>
      </c>
      <c r="C454" s="426" t="s">
        <v>41</v>
      </c>
      <c r="D454" s="408"/>
      <c r="E454" s="427">
        <v>0</v>
      </c>
      <c r="F454" s="289">
        <f t="shared" si="6"/>
        <v>40563764.569999933</v>
      </c>
    </row>
    <row r="455" spans="1:6" s="412" customFormat="1" ht="35.25" customHeight="1" x14ac:dyDescent="0.2">
      <c r="A455" s="230">
        <v>44253</v>
      </c>
      <c r="B455" s="424">
        <v>58429</v>
      </c>
      <c r="C455" s="399" t="s">
        <v>1357</v>
      </c>
      <c r="D455" s="402"/>
      <c r="E455" s="423">
        <v>91267.14</v>
      </c>
      <c r="F455" s="289">
        <f t="shared" si="6"/>
        <v>40472497.429999933</v>
      </c>
    </row>
    <row r="456" spans="1:6" s="412" customFormat="1" ht="29.25" customHeight="1" x14ac:dyDescent="0.2">
      <c r="A456" s="428">
        <v>44253</v>
      </c>
      <c r="B456" s="429" t="s">
        <v>1337</v>
      </c>
      <c r="C456" s="430" t="s">
        <v>1347</v>
      </c>
      <c r="D456" s="416"/>
      <c r="E456" s="431">
        <v>26114</v>
      </c>
      <c r="F456" s="289">
        <f t="shared" si="6"/>
        <v>40446383.429999933</v>
      </c>
    </row>
    <row r="457" spans="1:6" s="412" customFormat="1" ht="29.25" customHeight="1" x14ac:dyDescent="0.2">
      <c r="A457" s="230">
        <v>44253</v>
      </c>
      <c r="B457" s="388" t="s">
        <v>1338</v>
      </c>
      <c r="C457" s="397" t="s">
        <v>1348</v>
      </c>
      <c r="D457" s="402"/>
      <c r="E457" s="234">
        <v>384430</v>
      </c>
      <c r="F457" s="289">
        <f t="shared" si="6"/>
        <v>40061953.429999933</v>
      </c>
    </row>
    <row r="458" spans="1:6" s="412" customFormat="1" ht="29.25" customHeight="1" x14ac:dyDescent="0.2">
      <c r="A458" s="230">
        <v>44253</v>
      </c>
      <c r="B458" s="388" t="s">
        <v>1339</v>
      </c>
      <c r="C458" s="397" t="s">
        <v>1349</v>
      </c>
      <c r="D458" s="402"/>
      <c r="E458" s="234">
        <v>327700</v>
      </c>
      <c r="F458" s="289">
        <f t="shared" si="6"/>
        <v>39734253.429999933</v>
      </c>
    </row>
    <row r="459" spans="1:6" s="412" customFormat="1" ht="29.25" customHeight="1" x14ac:dyDescent="0.2">
      <c r="A459" s="230">
        <v>44253</v>
      </c>
      <c r="B459" s="388" t="s">
        <v>1340</v>
      </c>
      <c r="C459" s="397" t="s">
        <v>1350</v>
      </c>
      <c r="D459" s="402"/>
      <c r="E459" s="234">
        <v>253814.15</v>
      </c>
      <c r="F459" s="289">
        <f t="shared" si="6"/>
        <v>39480439.279999934</v>
      </c>
    </row>
    <row r="460" spans="1:6" s="412" customFormat="1" ht="29.25" customHeight="1" x14ac:dyDescent="0.2">
      <c r="A460" s="230">
        <v>44253</v>
      </c>
      <c r="B460" s="388" t="s">
        <v>1341</v>
      </c>
      <c r="C460" s="397" t="s">
        <v>1351</v>
      </c>
      <c r="D460" s="402"/>
      <c r="E460" s="234">
        <v>183721.08</v>
      </c>
      <c r="F460" s="289">
        <f t="shared" si="6"/>
        <v>39296718.199999936</v>
      </c>
    </row>
    <row r="461" spans="1:6" s="412" customFormat="1" ht="29.25" customHeight="1" x14ac:dyDescent="0.2">
      <c r="A461" s="230">
        <v>44253</v>
      </c>
      <c r="B461" s="388" t="s">
        <v>1342</v>
      </c>
      <c r="C461" s="397" t="s">
        <v>1346</v>
      </c>
      <c r="D461" s="402"/>
      <c r="E461" s="234">
        <v>70222.429999999993</v>
      </c>
      <c r="F461" s="289">
        <f t="shared" si="6"/>
        <v>39226495.769999936</v>
      </c>
    </row>
    <row r="462" spans="1:6" s="275" customFormat="1" ht="29.25" customHeight="1" x14ac:dyDescent="0.2">
      <c r="A462" s="134">
        <v>44253</v>
      </c>
      <c r="B462" s="252" t="s">
        <v>1343</v>
      </c>
      <c r="C462" s="193" t="s">
        <v>1352</v>
      </c>
      <c r="D462" s="266"/>
      <c r="E462" s="42">
        <v>98700</v>
      </c>
      <c r="F462" s="289">
        <f t="shared" si="6"/>
        <v>39127795.769999936</v>
      </c>
    </row>
    <row r="463" spans="1:6" s="275" customFormat="1" ht="29.25" customHeight="1" x14ac:dyDescent="0.2">
      <c r="A463" s="134">
        <v>44253</v>
      </c>
      <c r="B463" s="252" t="s">
        <v>1344</v>
      </c>
      <c r="C463" s="193" t="s">
        <v>1353</v>
      </c>
      <c r="D463" s="266"/>
      <c r="E463" s="42">
        <v>461642.8</v>
      </c>
      <c r="F463" s="289">
        <f t="shared" si="6"/>
        <v>38666152.969999939</v>
      </c>
    </row>
    <row r="464" spans="1:6" s="275" customFormat="1" ht="86.25" customHeight="1" x14ac:dyDescent="0.2">
      <c r="A464" s="134">
        <v>44253</v>
      </c>
      <c r="B464" s="252" t="s">
        <v>1345</v>
      </c>
      <c r="C464" s="193" t="s">
        <v>1354</v>
      </c>
      <c r="D464" s="266"/>
      <c r="E464" s="42">
        <v>2839395.73</v>
      </c>
      <c r="F464" s="288">
        <f t="shared" si="6"/>
        <v>35826757.239999942</v>
      </c>
    </row>
    <row r="465" spans="1:143" s="275" customFormat="1" ht="41.25" customHeight="1" x14ac:dyDescent="0.2">
      <c r="A465" s="10"/>
      <c r="B465" s="35"/>
      <c r="C465" s="35"/>
      <c r="D465" s="284"/>
      <c r="E465" s="283"/>
      <c r="F465" s="112"/>
    </row>
    <row r="466" spans="1:143" s="275" customFormat="1" ht="41.25" customHeight="1" x14ac:dyDescent="0.2">
      <c r="A466" s="10"/>
      <c r="B466" s="285"/>
      <c r="C466" s="285"/>
      <c r="D466" s="284"/>
      <c r="E466" s="283"/>
      <c r="F466" s="112"/>
    </row>
    <row r="467" spans="1:143" s="275" customFormat="1" ht="41.25" customHeight="1" x14ac:dyDescent="0.2">
      <c r="A467" s="10"/>
      <c r="B467" s="285"/>
      <c r="C467" s="285"/>
      <c r="D467" s="284"/>
      <c r="E467" s="283"/>
      <c r="F467" s="112"/>
    </row>
    <row r="468" spans="1:143" x14ac:dyDescent="0.25">
      <c r="A468" s="1171" t="s">
        <v>0</v>
      </c>
      <c r="B468" s="1171"/>
      <c r="C468" s="1171"/>
      <c r="D468" s="1171"/>
      <c r="E468" s="1171"/>
      <c r="F468" s="1171"/>
      <c r="EM468"/>
    </row>
    <row r="469" spans="1:143" x14ac:dyDescent="0.25">
      <c r="A469" s="1172" t="s">
        <v>33</v>
      </c>
      <c r="B469" s="1172"/>
      <c r="C469" s="1172"/>
      <c r="D469" s="1172"/>
      <c r="E469" s="1172"/>
      <c r="F469" s="1172"/>
      <c r="EM469"/>
    </row>
    <row r="470" spans="1:143" x14ac:dyDescent="0.25">
      <c r="A470" s="39"/>
      <c r="B470" s="249"/>
      <c r="C470" s="245"/>
      <c r="D470" s="245"/>
      <c r="E470" s="105"/>
      <c r="F470" s="100"/>
      <c r="EM470"/>
    </row>
    <row r="471" spans="1:143" x14ac:dyDescent="0.25">
      <c r="A471" s="1171" t="s">
        <v>1</v>
      </c>
      <c r="B471" s="1171"/>
      <c r="C471" s="1171"/>
      <c r="D471" s="1171"/>
      <c r="E471" s="1171"/>
      <c r="F471" s="1171"/>
      <c r="EM471"/>
    </row>
    <row r="472" spans="1:143" ht="15" customHeight="1" x14ac:dyDescent="0.25">
      <c r="A472" s="1173" t="s">
        <v>601</v>
      </c>
      <c r="B472" s="1173"/>
      <c r="C472" s="1173"/>
      <c r="D472" s="1173"/>
      <c r="E472" s="1173"/>
      <c r="F472" s="1173"/>
      <c r="EM472"/>
    </row>
    <row r="473" spans="1:143" ht="15" customHeight="1" x14ac:dyDescent="0.25">
      <c r="A473" s="1173" t="s">
        <v>2</v>
      </c>
      <c r="B473" s="1173"/>
      <c r="C473" s="1173"/>
      <c r="D473" s="1173"/>
      <c r="E473" s="1173"/>
      <c r="F473" s="1173"/>
      <c r="EM473"/>
    </row>
    <row r="474" spans="1:143" x14ac:dyDescent="0.25">
      <c r="A474" s="246"/>
      <c r="B474" s="250"/>
      <c r="C474" s="246"/>
      <c r="D474" s="246"/>
      <c r="E474" s="107"/>
      <c r="F474" s="102"/>
      <c r="EM474"/>
    </row>
    <row r="475" spans="1:143" x14ac:dyDescent="0.25">
      <c r="A475" s="246"/>
      <c r="B475" s="250"/>
      <c r="C475" s="246"/>
      <c r="D475" s="246"/>
      <c r="E475" s="107"/>
      <c r="F475" s="102"/>
      <c r="EM475"/>
    </row>
    <row r="476" spans="1:143" ht="15.75" thickBot="1" x14ac:dyDescent="0.3">
      <c r="A476" s="246"/>
      <c r="B476" s="250"/>
      <c r="C476" s="246"/>
      <c r="D476" s="246"/>
      <c r="E476" s="107"/>
      <c r="F476" s="102"/>
      <c r="EM476"/>
    </row>
    <row r="477" spans="1:143" x14ac:dyDescent="0.25">
      <c r="A477" s="1190" t="s">
        <v>15</v>
      </c>
      <c r="B477" s="1191"/>
      <c r="C477" s="1191"/>
      <c r="D477" s="1191"/>
      <c r="E477" s="1191"/>
      <c r="F477" s="269"/>
      <c r="EM477"/>
    </row>
    <row r="478" spans="1:143" ht="15.75" thickBot="1" x14ac:dyDescent="0.3">
      <c r="A478" s="1192"/>
      <c r="B478" s="1193"/>
      <c r="C478" s="1193"/>
      <c r="D478" s="1193"/>
      <c r="E478" s="1193"/>
      <c r="F478" s="270"/>
      <c r="EM478"/>
    </row>
    <row r="479" spans="1:143" ht="15" customHeight="1" x14ac:dyDescent="0.25">
      <c r="A479" s="1190" t="s">
        <v>4</v>
      </c>
      <c r="B479" s="1191"/>
      <c r="C479" s="1191"/>
      <c r="D479" s="1191"/>
      <c r="E479" s="1191"/>
      <c r="F479" s="1196">
        <v>2229267836.5799999</v>
      </c>
      <c r="EM479"/>
    </row>
    <row r="480" spans="1:143" ht="15" customHeight="1" thickBot="1" x14ac:dyDescent="0.3">
      <c r="A480" s="1192"/>
      <c r="B480" s="1193"/>
      <c r="C480" s="1193"/>
      <c r="D480" s="1193"/>
      <c r="E480" s="1193"/>
      <c r="F480" s="1197"/>
      <c r="EM480"/>
    </row>
    <row r="481" spans="1:143" ht="15" customHeight="1" x14ac:dyDescent="0.25">
      <c r="A481" s="1198" t="s">
        <v>5</v>
      </c>
      <c r="B481" s="1246" t="s">
        <v>6</v>
      </c>
      <c r="C481" s="1198" t="s">
        <v>22</v>
      </c>
      <c r="D481" s="1198" t="s">
        <v>8</v>
      </c>
      <c r="E481" s="1248" t="s">
        <v>9</v>
      </c>
      <c r="F481" s="1204" t="s">
        <v>10</v>
      </c>
      <c r="EM481"/>
    </row>
    <row r="482" spans="1:143" ht="15.75" thickBot="1" x14ac:dyDescent="0.3">
      <c r="A482" s="1233"/>
      <c r="B482" s="1247"/>
      <c r="C482" s="1233"/>
      <c r="D482" s="1233"/>
      <c r="E482" s="1249"/>
      <c r="F482" s="1205"/>
      <c r="EM482"/>
    </row>
    <row r="483" spans="1:143" ht="22.5" customHeight="1" thickBot="1" x14ac:dyDescent="0.3">
      <c r="A483" s="152"/>
      <c r="B483" s="8"/>
      <c r="C483" s="4" t="s">
        <v>16</v>
      </c>
      <c r="D483" s="144"/>
      <c r="E483" s="290">
        <f>65000000+7703663.21</f>
        <v>72703663.209999993</v>
      </c>
      <c r="F483" s="147">
        <f>F479+D483-E483</f>
        <v>2156564173.3699999</v>
      </c>
      <c r="G483" s="14"/>
      <c r="EM483"/>
    </row>
    <row r="484" spans="1:143" s="38" customFormat="1" ht="16.5" customHeight="1" thickBot="1" x14ac:dyDescent="0.3">
      <c r="A484" s="61"/>
      <c r="B484" s="27"/>
      <c r="C484" s="4" t="s">
        <v>34</v>
      </c>
      <c r="D484" s="257"/>
      <c r="E484" s="351"/>
      <c r="F484" s="147">
        <f>F483+D484</f>
        <v>2156564173.3699999</v>
      </c>
      <c r="G484" s="276"/>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7"/>
      <c r="AD484" s="277"/>
      <c r="AE484" s="277"/>
      <c r="AF484" s="277"/>
      <c r="AG484" s="277"/>
      <c r="AH484" s="277"/>
      <c r="AI484" s="277"/>
      <c r="AJ484" s="277"/>
      <c r="AK484" s="277"/>
      <c r="AL484" s="277"/>
      <c r="AM484" s="277"/>
      <c r="AN484" s="277"/>
      <c r="AO484" s="277"/>
      <c r="AP484" s="277"/>
      <c r="AQ484" s="277"/>
      <c r="AR484" s="277"/>
      <c r="AS484" s="277"/>
      <c r="AT484" s="277"/>
      <c r="AU484" s="277"/>
      <c r="AV484" s="277"/>
      <c r="AW484" s="277"/>
      <c r="AX484" s="277"/>
      <c r="AY484" s="277"/>
      <c r="AZ484" s="277"/>
      <c r="BA484" s="277"/>
      <c r="BB484" s="277"/>
      <c r="BC484" s="277"/>
      <c r="BD484" s="277"/>
      <c r="BE484" s="277"/>
      <c r="BF484" s="277"/>
      <c r="BG484" s="277"/>
      <c r="BH484" s="277"/>
      <c r="BI484" s="277"/>
      <c r="BJ484" s="277"/>
      <c r="BK484" s="277"/>
      <c r="BL484" s="277"/>
      <c r="BM484" s="277"/>
      <c r="BN484" s="277"/>
      <c r="BO484" s="277"/>
      <c r="BP484" s="277"/>
      <c r="BQ484" s="277"/>
      <c r="BR484" s="277"/>
      <c r="BS484" s="277"/>
      <c r="BT484" s="277"/>
      <c r="BU484" s="277"/>
      <c r="BV484" s="277"/>
      <c r="BW484" s="277"/>
      <c r="BX484" s="277"/>
      <c r="BY484" s="277"/>
      <c r="BZ484" s="277"/>
      <c r="CA484" s="277"/>
      <c r="CB484" s="277"/>
      <c r="CC484" s="277"/>
      <c r="CD484" s="277"/>
      <c r="CE484" s="277"/>
      <c r="CF484" s="277"/>
      <c r="CG484" s="277"/>
      <c r="CH484" s="277"/>
      <c r="CI484" s="277"/>
      <c r="CJ484" s="277"/>
      <c r="CK484" s="277"/>
      <c r="CL484" s="277"/>
      <c r="CM484" s="277"/>
      <c r="CN484" s="277"/>
      <c r="CO484" s="277"/>
      <c r="CP484" s="277"/>
      <c r="CQ484" s="277"/>
      <c r="CR484" s="277"/>
      <c r="CS484" s="277"/>
      <c r="CT484" s="277"/>
      <c r="CU484" s="277"/>
      <c r="CV484" s="277"/>
      <c r="CW484" s="277"/>
      <c r="CX484" s="277"/>
      <c r="CY484" s="277"/>
      <c r="CZ484" s="277"/>
      <c r="DA484" s="277"/>
      <c r="DB484" s="277"/>
      <c r="DC484" s="277"/>
      <c r="DD484" s="277"/>
      <c r="DE484" s="277"/>
      <c r="DF484" s="277"/>
      <c r="DG484" s="277"/>
      <c r="DH484" s="277"/>
      <c r="DI484" s="277"/>
      <c r="DJ484" s="277"/>
      <c r="DK484" s="277"/>
      <c r="DL484" s="277"/>
      <c r="DM484" s="277"/>
      <c r="DN484" s="277"/>
      <c r="DO484" s="277"/>
      <c r="DP484" s="277"/>
      <c r="DQ484" s="277"/>
      <c r="DR484" s="277"/>
      <c r="DS484" s="277"/>
      <c r="DT484" s="277"/>
      <c r="DU484" s="277"/>
      <c r="DV484" s="277"/>
      <c r="DW484" s="277"/>
      <c r="DX484" s="277"/>
      <c r="DY484" s="277"/>
      <c r="DZ484" s="277"/>
      <c r="EA484" s="277"/>
      <c r="EB484" s="277"/>
      <c r="EC484" s="277"/>
      <c r="ED484" s="277"/>
      <c r="EE484" s="277"/>
      <c r="EF484" s="277"/>
      <c r="EG484" s="277"/>
      <c r="EH484" s="277"/>
      <c r="EI484" s="277"/>
      <c r="EJ484" s="277"/>
      <c r="EK484" s="277"/>
      <c r="EL484" s="277"/>
    </row>
    <row r="485" spans="1:143" s="38" customFormat="1" ht="16.5" customHeight="1" thickBot="1" x14ac:dyDescent="0.3">
      <c r="A485" s="348"/>
      <c r="B485" s="308"/>
      <c r="C485" s="349" t="s">
        <v>508</v>
      </c>
      <c r="D485" s="350">
        <v>95330.98</v>
      </c>
      <c r="E485" s="291"/>
      <c r="F485" s="147">
        <f>F484+D485</f>
        <v>2156659504.3499999</v>
      </c>
      <c r="G485" s="276"/>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277"/>
      <c r="AE485" s="277"/>
      <c r="AF485" s="277"/>
      <c r="AG485" s="277"/>
      <c r="AH485" s="277"/>
      <c r="AI485" s="277"/>
      <c r="AJ485" s="277"/>
      <c r="AK485" s="277"/>
      <c r="AL485" s="277"/>
      <c r="AM485" s="277"/>
      <c r="AN485" s="277"/>
      <c r="AO485" s="277"/>
      <c r="AP485" s="277"/>
      <c r="AQ485" s="277"/>
      <c r="AR485" s="277"/>
      <c r="AS485" s="277"/>
      <c r="AT485" s="277"/>
      <c r="AU485" s="277"/>
      <c r="AV485" s="277"/>
      <c r="AW485" s="277"/>
      <c r="AX485" s="277"/>
      <c r="AY485" s="277"/>
      <c r="AZ485" s="277"/>
      <c r="BA485" s="277"/>
      <c r="BB485" s="277"/>
      <c r="BC485" s="277"/>
      <c r="BD485" s="277"/>
      <c r="BE485" s="277"/>
      <c r="BF485" s="277"/>
      <c r="BG485" s="277"/>
      <c r="BH485" s="277"/>
      <c r="BI485" s="277"/>
      <c r="BJ485" s="277"/>
      <c r="BK485" s="277"/>
      <c r="BL485" s="277"/>
      <c r="BM485" s="277"/>
      <c r="BN485" s="277"/>
      <c r="BO485" s="277"/>
      <c r="BP485" s="277"/>
      <c r="BQ485" s="277"/>
      <c r="BR485" s="277"/>
      <c r="BS485" s="277"/>
      <c r="BT485" s="277"/>
      <c r="BU485" s="277"/>
      <c r="BV485" s="277"/>
      <c r="BW485" s="277"/>
      <c r="BX485" s="277"/>
      <c r="BY485" s="277"/>
      <c r="BZ485" s="277"/>
      <c r="CA485" s="277"/>
      <c r="CB485" s="277"/>
      <c r="CC485" s="277"/>
      <c r="CD485" s="277"/>
      <c r="CE485" s="277"/>
      <c r="CF485" s="277"/>
      <c r="CG485" s="277"/>
      <c r="CH485" s="277"/>
      <c r="CI485" s="277"/>
      <c r="CJ485" s="277"/>
      <c r="CK485" s="277"/>
      <c r="CL485" s="277"/>
      <c r="CM485" s="277"/>
      <c r="CN485" s="277"/>
      <c r="CO485" s="277"/>
      <c r="CP485" s="277"/>
      <c r="CQ485" s="277"/>
      <c r="CR485" s="277"/>
      <c r="CS485" s="277"/>
      <c r="CT485" s="277"/>
      <c r="CU485" s="277"/>
      <c r="CV485" s="277"/>
      <c r="CW485" s="277"/>
      <c r="CX485" s="277"/>
      <c r="CY485" s="277"/>
      <c r="CZ485" s="277"/>
      <c r="DA485" s="277"/>
      <c r="DB485" s="277"/>
      <c r="DC485" s="277"/>
      <c r="DD485" s="277"/>
      <c r="DE485" s="277"/>
      <c r="DF485" s="277"/>
      <c r="DG485" s="277"/>
      <c r="DH485" s="277"/>
      <c r="DI485" s="277"/>
      <c r="DJ485" s="277"/>
      <c r="DK485" s="277"/>
      <c r="DL485" s="277"/>
      <c r="DM485" s="277"/>
      <c r="DN485" s="277"/>
      <c r="DO485" s="277"/>
      <c r="DP485" s="277"/>
      <c r="DQ485" s="277"/>
      <c r="DR485" s="277"/>
      <c r="DS485" s="277"/>
      <c r="DT485" s="277"/>
      <c r="DU485" s="277"/>
      <c r="DV485" s="277"/>
      <c r="DW485" s="277"/>
      <c r="DX485" s="277"/>
      <c r="DY485" s="277"/>
      <c r="DZ485" s="277"/>
      <c r="EA485" s="277"/>
      <c r="EB485" s="277"/>
      <c r="EC485" s="277"/>
      <c r="ED485" s="277"/>
      <c r="EE485" s="277"/>
      <c r="EF485" s="277"/>
      <c r="EG485" s="277"/>
      <c r="EH485" s="277"/>
      <c r="EI485" s="277"/>
      <c r="EJ485" s="277"/>
      <c r="EK485" s="277"/>
      <c r="EL485" s="277"/>
    </row>
    <row r="486" spans="1:143" s="38" customFormat="1" ht="17.25" customHeight="1" thickBot="1" x14ac:dyDescent="0.3">
      <c r="A486" s="256"/>
      <c r="B486" s="308"/>
      <c r="C486" s="305" t="s">
        <v>1084</v>
      </c>
      <c r="D486" s="135"/>
      <c r="E486" s="316">
        <f>61807.53+5466.33</f>
        <v>67273.86</v>
      </c>
      <c r="F486" s="147">
        <f>F485-E486</f>
        <v>2156592230.4899998</v>
      </c>
      <c r="G486" s="276"/>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277"/>
      <c r="AE486" s="277"/>
      <c r="AF486" s="277"/>
      <c r="AG486" s="277"/>
      <c r="AH486" s="277"/>
      <c r="AI486" s="277"/>
      <c r="AJ486" s="277"/>
      <c r="AK486" s="277"/>
      <c r="AL486" s="277"/>
      <c r="AM486" s="277"/>
      <c r="AN486" s="277"/>
      <c r="AO486" s="277"/>
      <c r="AP486" s="277"/>
      <c r="AQ486" s="277"/>
      <c r="AR486" s="277"/>
      <c r="AS486" s="277"/>
      <c r="AT486" s="277"/>
      <c r="AU486" s="277"/>
      <c r="AV486" s="277"/>
      <c r="AW486" s="277"/>
      <c r="AX486" s="277"/>
      <c r="AY486" s="277"/>
      <c r="AZ486" s="277"/>
      <c r="BA486" s="277"/>
      <c r="BB486" s="277"/>
      <c r="BC486" s="277"/>
      <c r="BD486" s="277"/>
      <c r="BE486" s="277"/>
      <c r="BF486" s="277"/>
      <c r="BG486" s="277"/>
      <c r="BH486" s="277"/>
      <c r="BI486" s="277"/>
      <c r="BJ486" s="277"/>
      <c r="BK486" s="277"/>
      <c r="BL486" s="277"/>
      <c r="BM486" s="277"/>
      <c r="BN486" s="277"/>
      <c r="BO486" s="277"/>
      <c r="BP486" s="277"/>
      <c r="BQ486" s="277"/>
      <c r="BR486" s="277"/>
      <c r="BS486" s="277"/>
      <c r="BT486" s="277"/>
      <c r="BU486" s="277"/>
      <c r="BV486" s="277"/>
      <c r="BW486" s="277"/>
      <c r="BX486" s="277"/>
      <c r="BY486" s="277"/>
      <c r="BZ486" s="277"/>
      <c r="CA486" s="277"/>
      <c r="CB486" s="277"/>
      <c r="CC486" s="277"/>
      <c r="CD486" s="277"/>
      <c r="CE486" s="277"/>
      <c r="CF486" s="277"/>
      <c r="CG486" s="277"/>
      <c r="CH486" s="277"/>
      <c r="CI486" s="277"/>
      <c r="CJ486" s="277"/>
      <c r="CK486" s="277"/>
      <c r="CL486" s="277"/>
      <c r="CM486" s="277"/>
      <c r="CN486" s="277"/>
      <c r="CO486" s="277"/>
      <c r="CP486" s="277"/>
      <c r="CQ486" s="277"/>
      <c r="CR486" s="277"/>
      <c r="CS486" s="277"/>
      <c r="CT486" s="277"/>
      <c r="CU486" s="277"/>
      <c r="CV486" s="277"/>
      <c r="CW486" s="277"/>
      <c r="CX486" s="277"/>
      <c r="CY486" s="277"/>
      <c r="CZ486" s="277"/>
      <c r="DA486" s="277"/>
      <c r="DB486" s="277"/>
      <c r="DC486" s="277"/>
      <c r="DD486" s="277"/>
      <c r="DE486" s="277"/>
      <c r="DF486" s="277"/>
      <c r="DG486" s="277"/>
      <c r="DH486" s="277"/>
      <c r="DI486" s="277"/>
      <c r="DJ486" s="277"/>
      <c r="DK486" s="277"/>
      <c r="DL486" s="277"/>
      <c r="DM486" s="277"/>
      <c r="DN486" s="277"/>
      <c r="DO486" s="277"/>
      <c r="DP486" s="277"/>
      <c r="DQ486" s="277"/>
      <c r="DR486" s="277"/>
      <c r="DS486" s="277"/>
      <c r="DT486" s="277"/>
      <c r="DU486" s="277"/>
      <c r="DV486" s="277"/>
      <c r="DW486" s="277"/>
      <c r="DX486" s="277"/>
      <c r="DY486" s="277"/>
      <c r="DZ486" s="277"/>
      <c r="EA486" s="277"/>
      <c r="EB486" s="277"/>
      <c r="EC486" s="277"/>
      <c r="ED486" s="277"/>
      <c r="EE486" s="277"/>
      <c r="EF486" s="277"/>
      <c r="EG486" s="277"/>
      <c r="EH486" s="277"/>
      <c r="EI486" s="277"/>
      <c r="EJ486" s="277"/>
      <c r="EK486" s="277"/>
      <c r="EL486" s="277"/>
    </row>
    <row r="487" spans="1:143" s="38" customFormat="1" ht="17.25" customHeight="1" thickBot="1" x14ac:dyDescent="0.3">
      <c r="A487" s="134"/>
      <c r="B487" s="27"/>
      <c r="C487" s="260" t="s">
        <v>1090</v>
      </c>
      <c r="D487" s="128"/>
      <c r="E487" s="180">
        <f>108007.82+21991.41</f>
        <v>129999.23000000001</v>
      </c>
      <c r="F487" s="147">
        <f t="shared" ref="F487:F523" si="7">F486-E487</f>
        <v>2156462231.2599998</v>
      </c>
      <c r="G487" s="276"/>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77"/>
      <c r="AE487" s="277"/>
      <c r="AF487" s="277"/>
      <c r="AG487" s="277"/>
      <c r="AH487" s="277"/>
      <c r="AI487" s="277"/>
      <c r="AJ487" s="277"/>
      <c r="AK487" s="277"/>
      <c r="AL487" s="277"/>
      <c r="AM487" s="277"/>
      <c r="AN487" s="277"/>
      <c r="AO487" s="277"/>
      <c r="AP487" s="277"/>
      <c r="AQ487" s="277"/>
      <c r="AR487" s="277"/>
      <c r="AS487" s="277"/>
      <c r="AT487" s="277"/>
      <c r="AU487" s="277"/>
      <c r="AV487" s="277"/>
      <c r="AW487" s="277"/>
      <c r="AX487" s="277"/>
      <c r="AY487" s="277"/>
      <c r="AZ487" s="277"/>
      <c r="BA487" s="277"/>
      <c r="BB487" s="277"/>
      <c r="BC487" s="277"/>
      <c r="BD487" s="277"/>
      <c r="BE487" s="277"/>
      <c r="BF487" s="277"/>
      <c r="BG487" s="277"/>
      <c r="BH487" s="277"/>
      <c r="BI487" s="277"/>
      <c r="BJ487" s="277"/>
      <c r="BK487" s="277"/>
      <c r="BL487" s="277"/>
      <c r="BM487" s="277"/>
      <c r="BN487" s="277"/>
      <c r="BO487" s="277"/>
      <c r="BP487" s="277"/>
      <c r="BQ487" s="277"/>
      <c r="BR487" s="277"/>
      <c r="BS487" s="277"/>
      <c r="BT487" s="277"/>
      <c r="BU487" s="277"/>
      <c r="BV487" s="277"/>
      <c r="BW487" s="277"/>
      <c r="BX487" s="277"/>
      <c r="BY487" s="277"/>
      <c r="BZ487" s="277"/>
      <c r="CA487" s="277"/>
      <c r="CB487" s="277"/>
      <c r="CC487" s="277"/>
      <c r="CD487" s="277"/>
      <c r="CE487" s="277"/>
      <c r="CF487" s="277"/>
      <c r="CG487" s="277"/>
      <c r="CH487" s="277"/>
      <c r="CI487" s="277"/>
      <c r="CJ487" s="277"/>
      <c r="CK487" s="277"/>
      <c r="CL487" s="277"/>
      <c r="CM487" s="277"/>
      <c r="CN487" s="277"/>
      <c r="CO487" s="277"/>
      <c r="CP487" s="277"/>
      <c r="CQ487" s="277"/>
      <c r="CR487" s="277"/>
      <c r="CS487" s="277"/>
      <c r="CT487" s="277"/>
      <c r="CU487" s="277"/>
      <c r="CV487" s="277"/>
      <c r="CW487" s="277"/>
      <c r="CX487" s="277"/>
      <c r="CY487" s="277"/>
      <c r="CZ487" s="277"/>
      <c r="DA487" s="277"/>
      <c r="DB487" s="277"/>
      <c r="DC487" s="277"/>
      <c r="DD487" s="277"/>
      <c r="DE487" s="277"/>
      <c r="DF487" s="277"/>
      <c r="DG487" s="277"/>
      <c r="DH487" s="277"/>
      <c r="DI487" s="277"/>
      <c r="DJ487" s="277"/>
      <c r="DK487" s="277"/>
      <c r="DL487" s="277"/>
      <c r="DM487" s="277"/>
      <c r="DN487" s="277"/>
      <c r="DO487" s="277"/>
      <c r="DP487" s="277"/>
      <c r="DQ487" s="277"/>
      <c r="DR487" s="277"/>
      <c r="DS487" s="277"/>
      <c r="DT487" s="277"/>
      <c r="DU487" s="277"/>
      <c r="DV487" s="277"/>
      <c r="DW487" s="277"/>
      <c r="DX487" s="277"/>
      <c r="DY487" s="277"/>
      <c r="DZ487" s="277"/>
      <c r="EA487" s="277"/>
      <c r="EB487" s="277"/>
      <c r="EC487" s="277"/>
      <c r="ED487" s="277"/>
      <c r="EE487" s="277"/>
      <c r="EF487" s="277"/>
      <c r="EG487" s="277"/>
      <c r="EH487" s="277"/>
      <c r="EI487" s="277"/>
      <c r="EJ487" s="277"/>
      <c r="EK487" s="277"/>
      <c r="EL487" s="277"/>
    </row>
    <row r="488" spans="1:143" s="38" customFormat="1" ht="17.25" customHeight="1" thickBot="1" x14ac:dyDescent="0.3">
      <c r="A488" s="134"/>
      <c r="B488" s="27"/>
      <c r="C488" s="2" t="s">
        <v>1083</v>
      </c>
      <c r="D488" s="128"/>
      <c r="E488" s="180">
        <v>3000</v>
      </c>
      <c r="F488" s="147">
        <f t="shared" si="7"/>
        <v>2156459231.2599998</v>
      </c>
      <c r="G488" s="276"/>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77"/>
      <c r="AE488" s="277"/>
      <c r="AF488" s="277"/>
      <c r="AG488" s="277"/>
      <c r="AH488" s="277"/>
      <c r="AI488" s="277"/>
      <c r="AJ488" s="277"/>
      <c r="AK488" s="277"/>
      <c r="AL488" s="277"/>
      <c r="AM488" s="277"/>
      <c r="AN488" s="277"/>
      <c r="AO488" s="277"/>
      <c r="AP488" s="277"/>
      <c r="AQ488" s="277"/>
      <c r="AR488" s="277"/>
      <c r="AS488" s="277"/>
      <c r="AT488" s="277"/>
      <c r="AU488" s="277"/>
      <c r="AV488" s="277"/>
      <c r="AW488" s="277"/>
      <c r="AX488" s="277"/>
      <c r="AY488" s="277"/>
      <c r="AZ488" s="277"/>
      <c r="BA488" s="277"/>
      <c r="BB488" s="277"/>
      <c r="BC488" s="277"/>
      <c r="BD488" s="277"/>
      <c r="BE488" s="277"/>
      <c r="BF488" s="277"/>
      <c r="BG488" s="277"/>
      <c r="BH488" s="277"/>
      <c r="BI488" s="277"/>
      <c r="BJ488" s="277"/>
      <c r="BK488" s="277"/>
      <c r="BL488" s="277"/>
      <c r="BM488" s="277"/>
      <c r="BN488" s="277"/>
      <c r="BO488" s="277"/>
      <c r="BP488" s="277"/>
      <c r="BQ488" s="277"/>
      <c r="BR488" s="277"/>
      <c r="BS488" s="277"/>
      <c r="BT488" s="277"/>
      <c r="BU488" s="277"/>
      <c r="BV488" s="277"/>
      <c r="BW488" s="277"/>
      <c r="BX488" s="277"/>
      <c r="BY488" s="277"/>
      <c r="BZ488" s="277"/>
      <c r="CA488" s="277"/>
      <c r="CB488" s="277"/>
      <c r="CC488" s="277"/>
      <c r="CD488" s="277"/>
      <c r="CE488" s="277"/>
      <c r="CF488" s="277"/>
      <c r="CG488" s="277"/>
      <c r="CH488" s="277"/>
      <c r="CI488" s="277"/>
      <c r="CJ488" s="277"/>
      <c r="CK488" s="277"/>
      <c r="CL488" s="277"/>
      <c r="CM488" s="277"/>
      <c r="CN488" s="277"/>
      <c r="CO488" s="277"/>
      <c r="CP488" s="277"/>
      <c r="CQ488" s="277"/>
      <c r="CR488" s="277"/>
      <c r="CS488" s="277"/>
      <c r="CT488" s="277"/>
      <c r="CU488" s="277"/>
      <c r="CV488" s="277"/>
      <c r="CW488" s="277"/>
      <c r="CX488" s="277"/>
      <c r="CY488" s="277"/>
      <c r="CZ488" s="277"/>
      <c r="DA488" s="277"/>
      <c r="DB488" s="277"/>
      <c r="DC488" s="277"/>
      <c r="DD488" s="277"/>
      <c r="DE488" s="277"/>
      <c r="DF488" s="277"/>
      <c r="DG488" s="277"/>
      <c r="DH488" s="277"/>
      <c r="DI488" s="277"/>
      <c r="DJ488" s="277"/>
      <c r="DK488" s="277"/>
      <c r="DL488" s="277"/>
      <c r="DM488" s="277"/>
      <c r="DN488" s="277"/>
      <c r="DO488" s="277"/>
      <c r="DP488" s="277"/>
      <c r="DQ488" s="277"/>
      <c r="DR488" s="277"/>
      <c r="DS488" s="277"/>
      <c r="DT488" s="277"/>
      <c r="DU488" s="277"/>
      <c r="DV488" s="277"/>
      <c r="DW488" s="277"/>
      <c r="DX488" s="277"/>
      <c r="DY488" s="277"/>
      <c r="DZ488" s="277"/>
      <c r="EA488" s="277"/>
      <c r="EB488" s="277"/>
      <c r="EC488" s="277"/>
      <c r="ED488" s="277"/>
      <c r="EE488" s="277"/>
      <c r="EF488" s="277"/>
      <c r="EG488" s="277"/>
      <c r="EH488" s="277"/>
      <c r="EI488" s="277"/>
      <c r="EJ488" s="277"/>
      <c r="EK488" s="277"/>
      <c r="EL488" s="277"/>
    </row>
    <row r="489" spans="1:143" s="38" customFormat="1" ht="17.25" customHeight="1" thickBot="1" x14ac:dyDescent="0.3">
      <c r="A489" s="309"/>
      <c r="B489" s="334"/>
      <c r="C489" s="335" t="s">
        <v>1358</v>
      </c>
      <c r="D489" s="312"/>
      <c r="E489" s="336">
        <v>175</v>
      </c>
      <c r="F489" s="147">
        <f t="shared" si="7"/>
        <v>2156459056.2599998</v>
      </c>
      <c r="G489" s="276"/>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77"/>
      <c r="AE489" s="277"/>
      <c r="AF489" s="277"/>
      <c r="AG489" s="277"/>
      <c r="AH489" s="277"/>
      <c r="AI489" s="277"/>
      <c r="AJ489" s="277"/>
      <c r="AK489" s="277"/>
      <c r="AL489" s="277"/>
      <c r="AM489" s="277"/>
      <c r="AN489" s="277"/>
      <c r="AO489" s="277"/>
      <c r="AP489" s="277"/>
      <c r="AQ489" s="277"/>
      <c r="AR489" s="277"/>
      <c r="AS489" s="277"/>
      <c r="AT489" s="277"/>
      <c r="AU489" s="277"/>
      <c r="AV489" s="277"/>
      <c r="AW489" s="277"/>
      <c r="AX489" s="277"/>
      <c r="AY489" s="277"/>
      <c r="AZ489" s="277"/>
      <c r="BA489" s="277"/>
      <c r="BB489" s="277"/>
      <c r="BC489" s="277"/>
      <c r="BD489" s="277"/>
      <c r="BE489" s="277"/>
      <c r="BF489" s="277"/>
      <c r="BG489" s="277"/>
      <c r="BH489" s="277"/>
      <c r="BI489" s="277"/>
      <c r="BJ489" s="277"/>
      <c r="BK489" s="277"/>
      <c r="BL489" s="277"/>
      <c r="BM489" s="277"/>
      <c r="BN489" s="277"/>
      <c r="BO489" s="277"/>
      <c r="BP489" s="277"/>
      <c r="BQ489" s="277"/>
      <c r="BR489" s="277"/>
      <c r="BS489" s="277"/>
      <c r="BT489" s="277"/>
      <c r="BU489" s="277"/>
      <c r="BV489" s="277"/>
      <c r="BW489" s="277"/>
      <c r="BX489" s="277"/>
      <c r="BY489" s="277"/>
      <c r="BZ489" s="277"/>
      <c r="CA489" s="277"/>
      <c r="CB489" s="277"/>
      <c r="CC489" s="277"/>
      <c r="CD489" s="277"/>
      <c r="CE489" s="277"/>
      <c r="CF489" s="277"/>
      <c r="CG489" s="277"/>
      <c r="CH489" s="277"/>
      <c r="CI489" s="277"/>
      <c r="CJ489" s="277"/>
      <c r="CK489" s="277"/>
      <c r="CL489" s="277"/>
      <c r="CM489" s="277"/>
      <c r="CN489" s="277"/>
      <c r="CO489" s="277"/>
      <c r="CP489" s="277"/>
      <c r="CQ489" s="277"/>
      <c r="CR489" s="277"/>
      <c r="CS489" s="277"/>
      <c r="CT489" s="277"/>
      <c r="CU489" s="277"/>
      <c r="CV489" s="277"/>
      <c r="CW489" s="277"/>
      <c r="CX489" s="277"/>
      <c r="CY489" s="277"/>
      <c r="CZ489" s="277"/>
      <c r="DA489" s="277"/>
      <c r="DB489" s="277"/>
      <c r="DC489" s="277"/>
      <c r="DD489" s="277"/>
      <c r="DE489" s="277"/>
      <c r="DF489" s="277"/>
      <c r="DG489" s="277"/>
      <c r="DH489" s="277"/>
      <c r="DI489" s="277"/>
      <c r="DJ489" s="277"/>
      <c r="DK489" s="277"/>
      <c r="DL489" s="277"/>
      <c r="DM489" s="277"/>
      <c r="DN489" s="277"/>
      <c r="DO489" s="277"/>
      <c r="DP489" s="277"/>
      <c r="DQ489" s="277"/>
      <c r="DR489" s="277"/>
      <c r="DS489" s="277"/>
      <c r="DT489" s="277"/>
      <c r="DU489" s="277"/>
      <c r="DV489" s="277"/>
      <c r="DW489" s="277"/>
      <c r="DX489" s="277"/>
      <c r="DY489" s="277"/>
      <c r="DZ489" s="277"/>
      <c r="EA489" s="277"/>
      <c r="EB489" s="277"/>
      <c r="EC489" s="277"/>
      <c r="ED489" s="277"/>
      <c r="EE489" s="277"/>
      <c r="EF489" s="277"/>
      <c r="EG489" s="277"/>
      <c r="EH489" s="277"/>
      <c r="EI489" s="277"/>
      <c r="EJ489" s="277"/>
      <c r="EK489" s="277"/>
      <c r="EL489" s="277"/>
    </row>
    <row r="490" spans="1:143" s="38" customFormat="1" ht="50.25" customHeight="1" thickBot="1" x14ac:dyDescent="0.3">
      <c r="A490" s="309" t="s">
        <v>740</v>
      </c>
      <c r="B490" s="310" t="s">
        <v>741</v>
      </c>
      <c r="C490" s="311" t="s">
        <v>753</v>
      </c>
      <c r="D490" s="312"/>
      <c r="E490" s="286">
        <v>321793.78000000003</v>
      </c>
      <c r="F490" s="147">
        <f t="shared" si="7"/>
        <v>2156137262.4799995</v>
      </c>
      <c r="G490" s="276"/>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s="277"/>
      <c r="AG490" s="277"/>
      <c r="AH490" s="277"/>
      <c r="AI490" s="277"/>
      <c r="AJ490" s="277"/>
      <c r="AK490" s="277"/>
      <c r="AL490" s="277"/>
      <c r="AM490" s="277"/>
      <c r="AN490" s="277"/>
      <c r="AO490" s="277"/>
      <c r="AP490" s="277"/>
      <c r="AQ490" s="277"/>
      <c r="AR490" s="277"/>
      <c r="AS490" s="277"/>
      <c r="AT490" s="277"/>
      <c r="AU490" s="277"/>
      <c r="AV490" s="277"/>
      <c r="AW490" s="277"/>
      <c r="AX490" s="277"/>
      <c r="AY490" s="277"/>
      <c r="AZ490" s="277"/>
      <c r="BA490" s="277"/>
      <c r="BB490" s="277"/>
      <c r="BC490" s="277"/>
      <c r="BD490" s="277"/>
      <c r="BE490" s="277"/>
      <c r="BF490" s="277"/>
      <c r="BG490" s="277"/>
      <c r="BH490" s="277"/>
      <c r="BI490" s="277"/>
      <c r="BJ490" s="277"/>
      <c r="BK490" s="277"/>
      <c r="BL490" s="277"/>
      <c r="BM490" s="277"/>
      <c r="BN490" s="277"/>
      <c r="BO490" s="277"/>
      <c r="BP490" s="277"/>
      <c r="BQ490" s="277"/>
      <c r="BR490" s="277"/>
      <c r="BS490" s="277"/>
      <c r="BT490" s="277"/>
      <c r="BU490" s="277"/>
      <c r="BV490" s="277"/>
      <c r="BW490" s="277"/>
      <c r="BX490" s="277"/>
      <c r="BY490" s="277"/>
      <c r="BZ490" s="277"/>
      <c r="CA490" s="277"/>
      <c r="CB490" s="277"/>
      <c r="CC490" s="277"/>
      <c r="CD490" s="277"/>
      <c r="CE490" s="277"/>
      <c r="CF490" s="277"/>
      <c r="CG490" s="277"/>
      <c r="CH490" s="277"/>
      <c r="CI490" s="277"/>
      <c r="CJ490" s="277"/>
      <c r="CK490" s="277"/>
      <c r="CL490" s="277"/>
      <c r="CM490" s="277"/>
      <c r="CN490" s="277"/>
      <c r="CO490" s="277"/>
      <c r="CP490" s="277"/>
      <c r="CQ490" s="277"/>
      <c r="CR490" s="277"/>
      <c r="CS490" s="277"/>
      <c r="CT490" s="277"/>
      <c r="CU490" s="277"/>
      <c r="CV490" s="277"/>
      <c r="CW490" s="277"/>
      <c r="CX490" s="277"/>
      <c r="CY490" s="277"/>
      <c r="CZ490" s="277"/>
      <c r="DA490" s="277"/>
      <c r="DB490" s="277"/>
      <c r="DC490" s="277"/>
      <c r="DD490" s="277"/>
      <c r="DE490" s="277"/>
      <c r="DF490" s="277"/>
      <c r="DG490" s="277"/>
      <c r="DH490" s="277"/>
      <c r="DI490" s="277"/>
      <c r="DJ490" s="277"/>
      <c r="DK490" s="277"/>
      <c r="DL490" s="277"/>
      <c r="DM490" s="277"/>
      <c r="DN490" s="277"/>
      <c r="DO490" s="277"/>
      <c r="DP490" s="277"/>
      <c r="DQ490" s="277"/>
      <c r="DR490" s="277"/>
      <c r="DS490" s="277"/>
      <c r="DT490" s="277"/>
      <c r="DU490" s="277"/>
      <c r="DV490" s="277"/>
      <c r="DW490" s="277"/>
      <c r="DX490" s="277"/>
      <c r="DY490" s="277"/>
      <c r="DZ490" s="277"/>
      <c r="EA490" s="277"/>
      <c r="EB490" s="277"/>
      <c r="EC490" s="277"/>
      <c r="ED490" s="277"/>
      <c r="EE490" s="277"/>
      <c r="EF490" s="277"/>
      <c r="EG490" s="277"/>
      <c r="EH490" s="277"/>
      <c r="EI490" s="277"/>
      <c r="EJ490" s="277"/>
      <c r="EK490" s="277"/>
      <c r="EL490" s="277"/>
    </row>
    <row r="491" spans="1:143" s="38" customFormat="1" ht="30.75" customHeight="1" thickBot="1" x14ac:dyDescent="0.3">
      <c r="A491" s="253">
        <v>44230</v>
      </c>
      <c r="B491" s="5">
        <v>33891</v>
      </c>
      <c r="C491" s="193" t="s">
        <v>897</v>
      </c>
      <c r="D491" s="254"/>
      <c r="E491" s="280">
        <v>97623.75</v>
      </c>
      <c r="F491" s="147">
        <f t="shared" si="7"/>
        <v>2156039638.7299995</v>
      </c>
      <c r="G491" s="276"/>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77"/>
      <c r="AE491" s="277"/>
      <c r="AF491" s="277"/>
      <c r="AG491" s="277"/>
      <c r="AH491" s="277"/>
      <c r="AI491" s="277"/>
      <c r="AJ491" s="277"/>
      <c r="AK491" s="277"/>
      <c r="AL491" s="277"/>
      <c r="AM491" s="277"/>
      <c r="AN491" s="277"/>
      <c r="AO491" s="277"/>
      <c r="AP491" s="277"/>
      <c r="AQ491" s="277"/>
      <c r="AR491" s="277"/>
      <c r="AS491" s="277"/>
      <c r="AT491" s="277"/>
      <c r="AU491" s="277"/>
      <c r="AV491" s="277"/>
      <c r="AW491" s="277"/>
      <c r="AX491" s="277"/>
      <c r="AY491" s="277"/>
      <c r="AZ491" s="277"/>
      <c r="BA491" s="277"/>
      <c r="BB491" s="277"/>
      <c r="BC491" s="277"/>
      <c r="BD491" s="277"/>
      <c r="BE491" s="277"/>
      <c r="BF491" s="277"/>
      <c r="BG491" s="277"/>
      <c r="BH491" s="277"/>
      <c r="BI491" s="277"/>
      <c r="BJ491" s="277"/>
      <c r="BK491" s="277"/>
      <c r="BL491" s="277"/>
      <c r="BM491" s="277"/>
      <c r="BN491" s="277"/>
      <c r="BO491" s="277"/>
      <c r="BP491" s="277"/>
      <c r="BQ491" s="277"/>
      <c r="BR491" s="277"/>
      <c r="BS491" s="277"/>
      <c r="BT491" s="277"/>
      <c r="BU491" s="277"/>
      <c r="BV491" s="277"/>
      <c r="BW491" s="277"/>
      <c r="BX491" s="277"/>
      <c r="BY491" s="277"/>
      <c r="BZ491" s="277"/>
      <c r="CA491" s="277"/>
      <c r="CB491" s="277"/>
      <c r="CC491" s="277"/>
      <c r="CD491" s="277"/>
      <c r="CE491" s="277"/>
      <c r="CF491" s="277"/>
      <c r="CG491" s="277"/>
      <c r="CH491" s="277"/>
      <c r="CI491" s="277"/>
      <c r="CJ491" s="277"/>
      <c r="CK491" s="277"/>
      <c r="CL491" s="277"/>
      <c r="CM491" s="277"/>
      <c r="CN491" s="277"/>
      <c r="CO491" s="277"/>
      <c r="CP491" s="277"/>
      <c r="CQ491" s="277"/>
      <c r="CR491" s="277"/>
      <c r="CS491" s="277"/>
      <c r="CT491" s="277"/>
      <c r="CU491" s="277"/>
      <c r="CV491" s="277"/>
      <c r="CW491" s="277"/>
      <c r="CX491" s="277"/>
      <c r="CY491" s="277"/>
      <c r="CZ491" s="277"/>
      <c r="DA491" s="277"/>
      <c r="DB491" s="277"/>
      <c r="DC491" s="277"/>
      <c r="DD491" s="277"/>
      <c r="DE491" s="277"/>
      <c r="DF491" s="277"/>
      <c r="DG491" s="277"/>
      <c r="DH491" s="277"/>
      <c r="DI491" s="277"/>
      <c r="DJ491" s="277"/>
      <c r="DK491" s="277"/>
      <c r="DL491" s="277"/>
      <c r="DM491" s="277"/>
      <c r="DN491" s="277"/>
      <c r="DO491" s="277"/>
      <c r="DP491" s="277"/>
      <c r="DQ491" s="277"/>
      <c r="DR491" s="277"/>
      <c r="DS491" s="277"/>
      <c r="DT491" s="277"/>
      <c r="DU491" s="277"/>
      <c r="DV491" s="277"/>
      <c r="DW491" s="277"/>
      <c r="DX491" s="277"/>
      <c r="DY491" s="277"/>
      <c r="DZ491" s="277"/>
      <c r="EA491" s="277"/>
      <c r="EB491" s="277"/>
      <c r="EC491" s="277"/>
      <c r="ED491" s="277"/>
      <c r="EE491" s="277"/>
      <c r="EF491" s="277"/>
      <c r="EG491" s="277"/>
      <c r="EH491" s="277"/>
      <c r="EI491" s="277"/>
      <c r="EJ491" s="277"/>
      <c r="EK491" s="277"/>
      <c r="EL491" s="277"/>
    </row>
    <row r="492" spans="1:143" s="38" customFormat="1" ht="27.75" customHeight="1" thickBot="1" x14ac:dyDescent="0.3">
      <c r="A492" s="253">
        <v>44230</v>
      </c>
      <c r="B492" s="5">
        <v>33892</v>
      </c>
      <c r="C492" s="193" t="s">
        <v>898</v>
      </c>
      <c r="D492" s="267"/>
      <c r="E492" s="280">
        <v>986724.88</v>
      </c>
      <c r="F492" s="147">
        <f t="shared" si="7"/>
        <v>2155052913.8499994</v>
      </c>
      <c r="G492" s="276"/>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277"/>
      <c r="AF492" s="277"/>
      <c r="AG492" s="277"/>
      <c r="AH492" s="277"/>
      <c r="AI492" s="277"/>
      <c r="AJ492" s="277"/>
      <c r="AK492" s="277"/>
      <c r="AL492" s="277"/>
      <c r="AM492" s="277"/>
      <c r="AN492" s="277"/>
      <c r="AO492" s="277"/>
      <c r="AP492" s="277"/>
      <c r="AQ492" s="277"/>
      <c r="AR492" s="277"/>
      <c r="AS492" s="277"/>
      <c r="AT492" s="277"/>
      <c r="AU492" s="277"/>
      <c r="AV492" s="277"/>
      <c r="AW492" s="277"/>
      <c r="AX492" s="277"/>
      <c r="AY492" s="277"/>
      <c r="AZ492" s="277"/>
      <c r="BA492" s="277"/>
      <c r="BB492" s="277"/>
      <c r="BC492" s="277"/>
      <c r="BD492" s="277"/>
      <c r="BE492" s="277"/>
      <c r="BF492" s="277"/>
      <c r="BG492" s="277"/>
      <c r="BH492" s="277"/>
      <c r="BI492" s="277"/>
      <c r="BJ492" s="277"/>
      <c r="BK492" s="277"/>
      <c r="BL492" s="277"/>
      <c r="BM492" s="277"/>
      <c r="BN492" s="277"/>
      <c r="BO492" s="277"/>
      <c r="BP492" s="277"/>
      <c r="BQ492" s="277"/>
      <c r="BR492" s="277"/>
      <c r="BS492" s="277"/>
      <c r="BT492" s="277"/>
      <c r="BU492" s="277"/>
      <c r="BV492" s="277"/>
      <c r="BW492" s="277"/>
      <c r="BX492" s="277"/>
      <c r="BY492" s="277"/>
      <c r="BZ492" s="277"/>
      <c r="CA492" s="277"/>
      <c r="CB492" s="277"/>
      <c r="CC492" s="277"/>
      <c r="CD492" s="277"/>
      <c r="CE492" s="277"/>
      <c r="CF492" s="277"/>
      <c r="CG492" s="277"/>
      <c r="CH492" s="277"/>
      <c r="CI492" s="277"/>
      <c r="CJ492" s="277"/>
      <c r="CK492" s="277"/>
      <c r="CL492" s="277"/>
      <c r="CM492" s="277"/>
      <c r="CN492" s="277"/>
      <c r="CO492" s="277"/>
      <c r="CP492" s="277"/>
      <c r="CQ492" s="277"/>
      <c r="CR492" s="277"/>
      <c r="CS492" s="277"/>
      <c r="CT492" s="277"/>
      <c r="CU492" s="277"/>
      <c r="CV492" s="277"/>
      <c r="CW492" s="277"/>
      <c r="CX492" s="277"/>
      <c r="CY492" s="277"/>
      <c r="CZ492" s="277"/>
      <c r="DA492" s="277"/>
      <c r="DB492" s="277"/>
      <c r="DC492" s="277"/>
      <c r="DD492" s="277"/>
      <c r="DE492" s="277"/>
      <c r="DF492" s="277"/>
      <c r="DG492" s="277"/>
      <c r="DH492" s="277"/>
      <c r="DI492" s="277"/>
      <c r="DJ492" s="277"/>
      <c r="DK492" s="277"/>
      <c r="DL492" s="277"/>
      <c r="DM492" s="277"/>
      <c r="DN492" s="277"/>
      <c r="DO492" s="277"/>
      <c r="DP492" s="277"/>
      <c r="DQ492" s="277"/>
      <c r="DR492" s="277"/>
      <c r="DS492" s="277"/>
      <c r="DT492" s="277"/>
      <c r="DU492" s="277"/>
      <c r="DV492" s="277"/>
      <c r="DW492" s="277"/>
      <c r="DX492" s="277"/>
      <c r="DY492" s="277"/>
      <c r="DZ492" s="277"/>
      <c r="EA492" s="277"/>
      <c r="EB492" s="277"/>
      <c r="EC492" s="277"/>
      <c r="ED492" s="277"/>
      <c r="EE492" s="277"/>
      <c r="EF492" s="277"/>
      <c r="EG492" s="277"/>
      <c r="EH492" s="277"/>
      <c r="EI492" s="277"/>
      <c r="EJ492" s="277"/>
      <c r="EK492" s="277"/>
      <c r="EL492" s="277"/>
    </row>
    <row r="493" spans="1:143" s="38" customFormat="1" ht="29.25" customHeight="1" thickBot="1" x14ac:dyDescent="0.3">
      <c r="A493" s="253">
        <v>44230</v>
      </c>
      <c r="B493" s="5">
        <v>33893</v>
      </c>
      <c r="C493" s="193" t="s">
        <v>695</v>
      </c>
      <c r="D493" s="267"/>
      <c r="E493" s="280">
        <v>797262.13</v>
      </c>
      <c r="F493" s="147">
        <f t="shared" si="7"/>
        <v>2154255651.7199993</v>
      </c>
      <c r="G493" s="276"/>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77"/>
      <c r="AE493" s="277"/>
      <c r="AF493" s="277"/>
      <c r="AG493" s="277"/>
      <c r="AH493" s="277"/>
      <c r="AI493" s="277"/>
      <c r="AJ493" s="277"/>
      <c r="AK493" s="277"/>
      <c r="AL493" s="277"/>
      <c r="AM493" s="277"/>
      <c r="AN493" s="277"/>
      <c r="AO493" s="277"/>
      <c r="AP493" s="277"/>
      <c r="AQ493" s="277"/>
      <c r="AR493" s="277"/>
      <c r="AS493" s="277"/>
      <c r="AT493" s="277"/>
      <c r="AU493" s="277"/>
      <c r="AV493" s="277"/>
      <c r="AW493" s="277"/>
      <c r="AX493" s="277"/>
      <c r="AY493" s="277"/>
      <c r="AZ493" s="277"/>
      <c r="BA493" s="277"/>
      <c r="BB493" s="277"/>
      <c r="BC493" s="277"/>
      <c r="BD493" s="277"/>
      <c r="BE493" s="277"/>
      <c r="BF493" s="277"/>
      <c r="BG493" s="277"/>
      <c r="BH493" s="277"/>
      <c r="BI493" s="277"/>
      <c r="BJ493" s="277"/>
      <c r="BK493" s="277"/>
      <c r="BL493" s="277"/>
      <c r="BM493" s="277"/>
      <c r="BN493" s="277"/>
      <c r="BO493" s="277"/>
      <c r="BP493" s="277"/>
      <c r="BQ493" s="277"/>
      <c r="BR493" s="277"/>
      <c r="BS493" s="277"/>
      <c r="BT493" s="277"/>
      <c r="BU493" s="277"/>
      <c r="BV493" s="277"/>
      <c r="BW493" s="277"/>
      <c r="BX493" s="277"/>
      <c r="BY493" s="277"/>
      <c r="BZ493" s="277"/>
      <c r="CA493" s="277"/>
      <c r="CB493" s="277"/>
      <c r="CC493" s="277"/>
      <c r="CD493" s="277"/>
      <c r="CE493" s="277"/>
      <c r="CF493" s="277"/>
      <c r="CG493" s="277"/>
      <c r="CH493" s="277"/>
      <c r="CI493" s="277"/>
      <c r="CJ493" s="277"/>
      <c r="CK493" s="277"/>
      <c r="CL493" s="277"/>
      <c r="CM493" s="277"/>
      <c r="CN493" s="277"/>
      <c r="CO493" s="277"/>
      <c r="CP493" s="277"/>
      <c r="CQ493" s="277"/>
      <c r="CR493" s="277"/>
      <c r="CS493" s="277"/>
      <c r="CT493" s="277"/>
      <c r="CU493" s="277"/>
      <c r="CV493" s="277"/>
      <c r="CW493" s="277"/>
      <c r="CX493" s="277"/>
      <c r="CY493" s="277"/>
      <c r="CZ493" s="277"/>
      <c r="DA493" s="277"/>
      <c r="DB493" s="277"/>
      <c r="DC493" s="277"/>
      <c r="DD493" s="277"/>
      <c r="DE493" s="277"/>
      <c r="DF493" s="277"/>
      <c r="DG493" s="277"/>
      <c r="DH493" s="277"/>
      <c r="DI493" s="277"/>
      <c r="DJ493" s="277"/>
      <c r="DK493" s="277"/>
      <c r="DL493" s="277"/>
      <c r="DM493" s="277"/>
      <c r="DN493" s="277"/>
      <c r="DO493" s="277"/>
      <c r="DP493" s="277"/>
      <c r="DQ493" s="277"/>
      <c r="DR493" s="277"/>
      <c r="DS493" s="277"/>
      <c r="DT493" s="277"/>
      <c r="DU493" s="277"/>
      <c r="DV493" s="277"/>
      <c r="DW493" s="277"/>
      <c r="DX493" s="277"/>
      <c r="DY493" s="277"/>
      <c r="DZ493" s="277"/>
      <c r="EA493" s="277"/>
      <c r="EB493" s="277"/>
      <c r="EC493" s="277"/>
      <c r="ED493" s="277"/>
      <c r="EE493" s="277"/>
      <c r="EF493" s="277"/>
      <c r="EG493" s="277"/>
      <c r="EH493" s="277"/>
      <c r="EI493" s="277"/>
      <c r="EJ493" s="277"/>
      <c r="EK493" s="277"/>
      <c r="EL493" s="277"/>
    </row>
    <row r="494" spans="1:143" s="38" customFormat="1" ht="33.75" customHeight="1" thickBot="1" x14ac:dyDescent="0.3">
      <c r="A494" s="253">
        <v>44230</v>
      </c>
      <c r="B494" s="5">
        <v>33894</v>
      </c>
      <c r="C494" s="193" t="s">
        <v>899</v>
      </c>
      <c r="D494" s="267"/>
      <c r="E494" s="280">
        <v>293652.8</v>
      </c>
      <c r="F494" s="147">
        <f t="shared" si="7"/>
        <v>2153961998.9199991</v>
      </c>
      <c r="G494" s="276"/>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77"/>
      <c r="AE494" s="277"/>
      <c r="AF494" s="277"/>
      <c r="AG494" s="277"/>
      <c r="AH494" s="277"/>
      <c r="AI494" s="277"/>
      <c r="AJ494" s="277"/>
      <c r="AK494" s="277"/>
      <c r="AL494" s="277"/>
      <c r="AM494" s="277"/>
      <c r="AN494" s="277"/>
      <c r="AO494" s="277"/>
      <c r="AP494" s="277"/>
      <c r="AQ494" s="277"/>
      <c r="AR494" s="277"/>
      <c r="AS494" s="277"/>
      <c r="AT494" s="277"/>
      <c r="AU494" s="277"/>
      <c r="AV494" s="277"/>
      <c r="AW494" s="277"/>
      <c r="AX494" s="277"/>
      <c r="AY494" s="277"/>
      <c r="AZ494" s="277"/>
      <c r="BA494" s="277"/>
      <c r="BB494" s="277"/>
      <c r="BC494" s="277"/>
      <c r="BD494" s="277"/>
      <c r="BE494" s="277"/>
      <c r="BF494" s="277"/>
      <c r="BG494" s="277"/>
      <c r="BH494" s="277"/>
      <c r="BI494" s="277"/>
      <c r="BJ494" s="277"/>
      <c r="BK494" s="277"/>
      <c r="BL494" s="277"/>
      <c r="BM494" s="277"/>
      <c r="BN494" s="277"/>
      <c r="BO494" s="277"/>
      <c r="BP494" s="277"/>
      <c r="BQ494" s="277"/>
      <c r="BR494" s="277"/>
      <c r="BS494" s="277"/>
      <c r="BT494" s="277"/>
      <c r="BU494" s="277"/>
      <c r="BV494" s="277"/>
      <c r="BW494" s="277"/>
      <c r="BX494" s="277"/>
      <c r="BY494" s="277"/>
      <c r="BZ494" s="277"/>
      <c r="CA494" s="277"/>
      <c r="CB494" s="277"/>
      <c r="CC494" s="277"/>
      <c r="CD494" s="277"/>
      <c r="CE494" s="277"/>
      <c r="CF494" s="277"/>
      <c r="CG494" s="277"/>
      <c r="CH494" s="277"/>
      <c r="CI494" s="277"/>
      <c r="CJ494" s="277"/>
      <c r="CK494" s="277"/>
      <c r="CL494" s="277"/>
      <c r="CM494" s="277"/>
      <c r="CN494" s="277"/>
      <c r="CO494" s="277"/>
      <c r="CP494" s="277"/>
      <c r="CQ494" s="277"/>
      <c r="CR494" s="277"/>
      <c r="CS494" s="277"/>
      <c r="CT494" s="277"/>
      <c r="CU494" s="277"/>
      <c r="CV494" s="277"/>
      <c r="CW494" s="277"/>
      <c r="CX494" s="277"/>
      <c r="CY494" s="277"/>
      <c r="CZ494" s="277"/>
      <c r="DA494" s="277"/>
      <c r="DB494" s="277"/>
      <c r="DC494" s="277"/>
      <c r="DD494" s="277"/>
      <c r="DE494" s="277"/>
      <c r="DF494" s="277"/>
      <c r="DG494" s="277"/>
      <c r="DH494" s="277"/>
      <c r="DI494" s="277"/>
      <c r="DJ494" s="277"/>
      <c r="DK494" s="277"/>
      <c r="DL494" s="277"/>
      <c r="DM494" s="277"/>
      <c r="DN494" s="277"/>
      <c r="DO494" s="277"/>
      <c r="DP494" s="277"/>
      <c r="DQ494" s="277"/>
      <c r="DR494" s="277"/>
      <c r="DS494" s="277"/>
      <c r="DT494" s="277"/>
      <c r="DU494" s="277"/>
      <c r="DV494" s="277"/>
      <c r="DW494" s="277"/>
      <c r="DX494" s="277"/>
      <c r="DY494" s="277"/>
      <c r="DZ494" s="277"/>
      <c r="EA494" s="277"/>
      <c r="EB494" s="277"/>
      <c r="EC494" s="277"/>
      <c r="ED494" s="277"/>
      <c r="EE494" s="277"/>
      <c r="EF494" s="277"/>
      <c r="EG494" s="277"/>
      <c r="EH494" s="277"/>
      <c r="EI494" s="277"/>
      <c r="EJ494" s="277"/>
      <c r="EK494" s="277"/>
      <c r="EL494" s="277"/>
    </row>
    <row r="495" spans="1:143" s="38" customFormat="1" ht="39.75" customHeight="1" thickBot="1" x14ac:dyDescent="0.3">
      <c r="A495" s="256">
        <v>44230</v>
      </c>
      <c r="B495" s="212" t="s">
        <v>742</v>
      </c>
      <c r="C495" s="264" t="s">
        <v>744</v>
      </c>
      <c r="D495" s="146"/>
      <c r="E495" s="281">
        <v>684767.26</v>
      </c>
      <c r="F495" s="147">
        <f t="shared" si="7"/>
        <v>2153277231.6599989</v>
      </c>
      <c r="G495" s="276"/>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77"/>
      <c r="AE495" s="277"/>
      <c r="AF495" s="277"/>
      <c r="AG495" s="277"/>
      <c r="AH495" s="277"/>
      <c r="AI495" s="277"/>
      <c r="AJ495" s="277"/>
      <c r="AK495" s="277"/>
      <c r="AL495" s="277"/>
      <c r="AM495" s="277"/>
      <c r="AN495" s="277"/>
      <c r="AO495" s="277"/>
      <c r="AP495" s="277"/>
      <c r="AQ495" s="277"/>
      <c r="AR495" s="277"/>
      <c r="AS495" s="277"/>
      <c r="AT495" s="277"/>
      <c r="AU495" s="277"/>
      <c r="AV495" s="277"/>
      <c r="AW495" s="277"/>
      <c r="AX495" s="277"/>
      <c r="AY495" s="277"/>
      <c r="AZ495" s="277"/>
      <c r="BA495" s="277"/>
      <c r="BB495" s="277"/>
      <c r="BC495" s="277"/>
      <c r="BD495" s="277"/>
      <c r="BE495" s="277"/>
      <c r="BF495" s="277"/>
      <c r="BG495" s="277"/>
      <c r="BH495" s="277"/>
      <c r="BI495" s="277"/>
      <c r="BJ495" s="277"/>
      <c r="BK495" s="277"/>
      <c r="BL495" s="277"/>
      <c r="BM495" s="277"/>
      <c r="BN495" s="277"/>
      <c r="BO495" s="277"/>
      <c r="BP495" s="277"/>
      <c r="BQ495" s="277"/>
      <c r="BR495" s="277"/>
      <c r="BS495" s="277"/>
      <c r="BT495" s="277"/>
      <c r="BU495" s="277"/>
      <c r="BV495" s="277"/>
      <c r="BW495" s="277"/>
      <c r="BX495" s="277"/>
      <c r="BY495" s="277"/>
      <c r="BZ495" s="277"/>
      <c r="CA495" s="277"/>
      <c r="CB495" s="277"/>
      <c r="CC495" s="277"/>
      <c r="CD495" s="277"/>
      <c r="CE495" s="277"/>
      <c r="CF495" s="277"/>
      <c r="CG495" s="277"/>
      <c r="CH495" s="277"/>
      <c r="CI495" s="277"/>
      <c r="CJ495" s="277"/>
      <c r="CK495" s="277"/>
      <c r="CL495" s="277"/>
      <c r="CM495" s="277"/>
      <c r="CN495" s="277"/>
      <c r="CO495" s="277"/>
      <c r="CP495" s="277"/>
      <c r="CQ495" s="277"/>
      <c r="CR495" s="277"/>
      <c r="CS495" s="277"/>
      <c r="CT495" s="277"/>
      <c r="CU495" s="277"/>
      <c r="CV495" s="277"/>
      <c r="CW495" s="277"/>
      <c r="CX495" s="277"/>
      <c r="CY495" s="277"/>
      <c r="CZ495" s="277"/>
      <c r="DA495" s="277"/>
      <c r="DB495" s="277"/>
      <c r="DC495" s="277"/>
      <c r="DD495" s="277"/>
      <c r="DE495" s="277"/>
      <c r="DF495" s="277"/>
      <c r="DG495" s="277"/>
      <c r="DH495" s="277"/>
      <c r="DI495" s="277"/>
      <c r="DJ495" s="277"/>
      <c r="DK495" s="277"/>
      <c r="DL495" s="277"/>
      <c r="DM495" s="277"/>
      <c r="DN495" s="277"/>
      <c r="DO495" s="277"/>
      <c r="DP495" s="277"/>
      <c r="DQ495" s="277"/>
      <c r="DR495" s="277"/>
      <c r="DS495" s="277"/>
      <c r="DT495" s="277"/>
      <c r="DU495" s="277"/>
      <c r="DV495" s="277"/>
      <c r="DW495" s="277"/>
      <c r="DX495" s="277"/>
      <c r="DY495" s="277"/>
      <c r="DZ495" s="277"/>
      <c r="EA495" s="277"/>
      <c r="EB495" s="277"/>
      <c r="EC495" s="277"/>
      <c r="ED495" s="277"/>
      <c r="EE495" s="277"/>
      <c r="EF495" s="277"/>
      <c r="EG495" s="277"/>
      <c r="EH495" s="277"/>
      <c r="EI495" s="277"/>
      <c r="EJ495" s="277"/>
      <c r="EK495" s="277"/>
      <c r="EL495" s="277"/>
    </row>
    <row r="496" spans="1:143" s="38" customFormat="1" ht="39" customHeight="1" thickBot="1" x14ac:dyDescent="0.3">
      <c r="A496" s="134">
        <v>44230</v>
      </c>
      <c r="B496" s="30" t="s">
        <v>743</v>
      </c>
      <c r="C496" s="264" t="s">
        <v>756</v>
      </c>
      <c r="D496" s="204"/>
      <c r="E496" s="287">
        <v>8141742.4900000002</v>
      </c>
      <c r="F496" s="147">
        <f t="shared" si="7"/>
        <v>2145135489.1699989</v>
      </c>
      <c r="G496" s="276"/>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77"/>
      <c r="AE496" s="277"/>
      <c r="AF496" s="277"/>
      <c r="AG496" s="277"/>
      <c r="AH496" s="277"/>
      <c r="AI496" s="277"/>
      <c r="AJ496" s="277"/>
      <c r="AK496" s="277"/>
      <c r="AL496" s="277"/>
      <c r="AM496" s="277"/>
      <c r="AN496" s="277"/>
      <c r="AO496" s="277"/>
      <c r="AP496" s="277"/>
      <c r="AQ496" s="277"/>
      <c r="AR496" s="277"/>
      <c r="AS496" s="277"/>
      <c r="AT496" s="277"/>
      <c r="AU496" s="277"/>
      <c r="AV496" s="277"/>
      <c r="AW496" s="277"/>
      <c r="AX496" s="277"/>
      <c r="AY496" s="277"/>
      <c r="AZ496" s="277"/>
      <c r="BA496" s="277"/>
      <c r="BB496" s="277"/>
      <c r="BC496" s="277"/>
      <c r="BD496" s="277"/>
      <c r="BE496" s="277"/>
      <c r="BF496" s="277"/>
      <c r="BG496" s="277"/>
      <c r="BH496" s="277"/>
      <c r="BI496" s="277"/>
      <c r="BJ496" s="277"/>
      <c r="BK496" s="277"/>
      <c r="BL496" s="277"/>
      <c r="BM496" s="277"/>
      <c r="BN496" s="277"/>
      <c r="BO496" s="277"/>
      <c r="BP496" s="277"/>
      <c r="BQ496" s="277"/>
      <c r="BR496" s="277"/>
      <c r="BS496" s="277"/>
      <c r="BT496" s="277"/>
      <c r="BU496" s="277"/>
      <c r="BV496" s="277"/>
      <c r="BW496" s="277"/>
      <c r="BX496" s="277"/>
      <c r="BY496" s="277"/>
      <c r="BZ496" s="277"/>
      <c r="CA496" s="277"/>
      <c r="CB496" s="277"/>
      <c r="CC496" s="277"/>
      <c r="CD496" s="277"/>
      <c r="CE496" s="277"/>
      <c r="CF496" s="277"/>
      <c r="CG496" s="277"/>
      <c r="CH496" s="277"/>
      <c r="CI496" s="277"/>
      <c r="CJ496" s="277"/>
      <c r="CK496" s="277"/>
      <c r="CL496" s="277"/>
      <c r="CM496" s="277"/>
      <c r="CN496" s="277"/>
      <c r="CO496" s="277"/>
      <c r="CP496" s="277"/>
      <c r="CQ496" s="277"/>
      <c r="CR496" s="277"/>
      <c r="CS496" s="277"/>
      <c r="CT496" s="277"/>
      <c r="CU496" s="277"/>
      <c r="CV496" s="277"/>
      <c r="CW496" s="277"/>
      <c r="CX496" s="277"/>
      <c r="CY496" s="277"/>
      <c r="CZ496" s="277"/>
      <c r="DA496" s="277"/>
      <c r="DB496" s="277"/>
      <c r="DC496" s="277"/>
      <c r="DD496" s="277"/>
      <c r="DE496" s="277"/>
      <c r="DF496" s="277"/>
      <c r="DG496" s="277"/>
      <c r="DH496" s="277"/>
      <c r="DI496" s="277"/>
      <c r="DJ496" s="277"/>
      <c r="DK496" s="277"/>
      <c r="DL496" s="277"/>
      <c r="DM496" s="277"/>
      <c r="DN496" s="277"/>
      <c r="DO496" s="277"/>
      <c r="DP496" s="277"/>
      <c r="DQ496" s="277"/>
      <c r="DR496" s="277"/>
      <c r="DS496" s="277"/>
      <c r="DT496" s="277"/>
      <c r="DU496" s="277"/>
      <c r="DV496" s="277"/>
      <c r="DW496" s="277"/>
      <c r="DX496" s="277"/>
      <c r="DY496" s="277"/>
      <c r="DZ496" s="277"/>
      <c r="EA496" s="277"/>
      <c r="EB496" s="277"/>
      <c r="EC496" s="277"/>
      <c r="ED496" s="277"/>
      <c r="EE496" s="277"/>
      <c r="EF496" s="277"/>
      <c r="EG496" s="277"/>
      <c r="EH496" s="277"/>
      <c r="EI496" s="277"/>
      <c r="EJ496" s="277"/>
      <c r="EK496" s="277"/>
      <c r="EL496" s="277"/>
    </row>
    <row r="497" spans="1:143" s="38" customFormat="1" ht="29.25" customHeight="1" thickBot="1" x14ac:dyDescent="0.3">
      <c r="A497" s="142">
        <v>44231</v>
      </c>
      <c r="B497" s="139">
        <v>33895</v>
      </c>
      <c r="C497" s="5" t="s">
        <v>938</v>
      </c>
      <c r="D497" s="255"/>
      <c r="E497" s="145">
        <v>920880.39</v>
      </c>
      <c r="F497" s="147">
        <f t="shared" si="7"/>
        <v>2144214608.7799988</v>
      </c>
      <c r="G497" s="276"/>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77"/>
      <c r="AE497" s="277"/>
      <c r="AF497" s="277"/>
      <c r="AG497" s="277"/>
      <c r="AH497" s="277"/>
      <c r="AI497" s="277"/>
      <c r="AJ497" s="277"/>
      <c r="AK497" s="277"/>
      <c r="AL497" s="277"/>
      <c r="AM497" s="277"/>
      <c r="AN497" s="277"/>
      <c r="AO497" s="277"/>
      <c r="AP497" s="277"/>
      <c r="AQ497" s="277"/>
      <c r="AR497" s="277"/>
      <c r="AS497" s="277"/>
      <c r="AT497" s="277"/>
      <c r="AU497" s="277"/>
      <c r="AV497" s="277"/>
      <c r="AW497" s="277"/>
      <c r="AX497" s="277"/>
      <c r="AY497" s="277"/>
      <c r="AZ497" s="277"/>
      <c r="BA497" s="277"/>
      <c r="BB497" s="277"/>
      <c r="BC497" s="277"/>
      <c r="BD497" s="277"/>
      <c r="BE497" s="277"/>
      <c r="BF497" s="277"/>
      <c r="BG497" s="277"/>
      <c r="BH497" s="277"/>
      <c r="BI497" s="277"/>
      <c r="BJ497" s="277"/>
      <c r="BK497" s="277"/>
      <c r="BL497" s="277"/>
      <c r="BM497" s="277"/>
      <c r="BN497" s="277"/>
      <c r="BO497" s="277"/>
      <c r="BP497" s="277"/>
      <c r="BQ497" s="277"/>
      <c r="BR497" s="277"/>
      <c r="BS497" s="277"/>
      <c r="BT497" s="277"/>
      <c r="BU497" s="277"/>
      <c r="BV497" s="277"/>
      <c r="BW497" s="277"/>
      <c r="BX497" s="277"/>
      <c r="BY497" s="277"/>
      <c r="BZ497" s="277"/>
      <c r="CA497" s="277"/>
      <c r="CB497" s="277"/>
      <c r="CC497" s="277"/>
      <c r="CD497" s="277"/>
      <c r="CE497" s="277"/>
      <c r="CF497" s="277"/>
      <c r="CG497" s="277"/>
      <c r="CH497" s="277"/>
      <c r="CI497" s="277"/>
      <c r="CJ497" s="277"/>
      <c r="CK497" s="277"/>
      <c r="CL497" s="277"/>
      <c r="CM497" s="277"/>
      <c r="CN497" s="277"/>
      <c r="CO497" s="277"/>
      <c r="CP497" s="277"/>
      <c r="CQ497" s="277"/>
      <c r="CR497" s="277"/>
      <c r="CS497" s="277"/>
      <c r="CT497" s="277"/>
      <c r="CU497" s="277"/>
      <c r="CV497" s="277"/>
      <c r="CW497" s="277"/>
      <c r="CX497" s="277"/>
      <c r="CY497" s="277"/>
      <c r="CZ497" s="277"/>
      <c r="DA497" s="277"/>
      <c r="DB497" s="277"/>
      <c r="DC497" s="277"/>
      <c r="DD497" s="277"/>
      <c r="DE497" s="277"/>
      <c r="DF497" s="277"/>
      <c r="DG497" s="277"/>
      <c r="DH497" s="277"/>
      <c r="DI497" s="277"/>
      <c r="DJ497" s="277"/>
      <c r="DK497" s="277"/>
      <c r="DL497" s="277"/>
      <c r="DM497" s="277"/>
      <c r="DN497" s="277"/>
      <c r="DO497" s="277"/>
      <c r="DP497" s="277"/>
      <c r="DQ497" s="277"/>
      <c r="DR497" s="277"/>
      <c r="DS497" s="277"/>
      <c r="DT497" s="277"/>
      <c r="DU497" s="277"/>
      <c r="DV497" s="277"/>
      <c r="DW497" s="277"/>
      <c r="DX497" s="277"/>
      <c r="DY497" s="277"/>
      <c r="DZ497" s="277"/>
      <c r="EA497" s="277"/>
      <c r="EB497" s="277"/>
      <c r="EC497" s="277"/>
      <c r="ED497" s="277"/>
      <c r="EE497" s="277"/>
      <c r="EF497" s="277"/>
      <c r="EG497" s="277"/>
      <c r="EH497" s="277"/>
      <c r="EI497" s="277"/>
      <c r="EJ497" s="277"/>
      <c r="EK497" s="277"/>
      <c r="EL497" s="277"/>
    </row>
    <row r="498" spans="1:143" s="38" customFormat="1" ht="41.25" customHeight="1" thickBot="1" x14ac:dyDescent="0.3">
      <c r="A498" s="142">
        <v>44231</v>
      </c>
      <c r="B498" s="139" t="s">
        <v>745</v>
      </c>
      <c r="C498" s="154" t="s">
        <v>939</v>
      </c>
      <c r="D498" s="255"/>
      <c r="E498" s="145">
        <v>227842.84</v>
      </c>
      <c r="F498" s="147">
        <f t="shared" si="7"/>
        <v>2143986765.9399989</v>
      </c>
      <c r="G498" s="276"/>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277"/>
      <c r="AF498" s="277"/>
      <c r="AG498" s="277"/>
      <c r="AH498" s="277"/>
      <c r="AI498" s="277"/>
      <c r="AJ498" s="277"/>
      <c r="AK498" s="277"/>
      <c r="AL498" s="277"/>
      <c r="AM498" s="277"/>
      <c r="AN498" s="277"/>
      <c r="AO498" s="277"/>
      <c r="AP498" s="277"/>
      <c r="AQ498" s="277"/>
      <c r="AR498" s="277"/>
      <c r="AS498" s="277"/>
      <c r="AT498" s="277"/>
      <c r="AU498" s="277"/>
      <c r="AV498" s="277"/>
      <c r="AW498" s="277"/>
      <c r="AX498" s="277"/>
      <c r="AY498" s="277"/>
      <c r="AZ498" s="277"/>
      <c r="BA498" s="277"/>
      <c r="BB498" s="277"/>
      <c r="BC498" s="277"/>
      <c r="BD498" s="277"/>
      <c r="BE498" s="277"/>
      <c r="BF498" s="277"/>
      <c r="BG498" s="277"/>
      <c r="BH498" s="277"/>
      <c r="BI498" s="277"/>
      <c r="BJ498" s="277"/>
      <c r="BK498" s="277"/>
      <c r="BL498" s="277"/>
      <c r="BM498" s="277"/>
      <c r="BN498" s="277"/>
      <c r="BO498" s="277"/>
      <c r="BP498" s="277"/>
      <c r="BQ498" s="277"/>
      <c r="BR498" s="277"/>
      <c r="BS498" s="277"/>
      <c r="BT498" s="277"/>
      <c r="BU498" s="277"/>
      <c r="BV498" s="277"/>
      <c r="BW498" s="277"/>
      <c r="BX498" s="277"/>
      <c r="BY498" s="277"/>
      <c r="BZ498" s="277"/>
      <c r="CA498" s="277"/>
      <c r="CB498" s="277"/>
      <c r="CC498" s="277"/>
      <c r="CD498" s="277"/>
      <c r="CE498" s="277"/>
      <c r="CF498" s="277"/>
      <c r="CG498" s="277"/>
      <c r="CH498" s="277"/>
      <c r="CI498" s="277"/>
      <c r="CJ498" s="277"/>
      <c r="CK498" s="277"/>
      <c r="CL498" s="277"/>
      <c r="CM498" s="277"/>
      <c r="CN498" s="277"/>
      <c r="CO498" s="277"/>
      <c r="CP498" s="277"/>
      <c r="CQ498" s="277"/>
      <c r="CR498" s="277"/>
      <c r="CS498" s="277"/>
      <c r="CT498" s="277"/>
      <c r="CU498" s="277"/>
      <c r="CV498" s="277"/>
      <c r="CW498" s="277"/>
      <c r="CX498" s="277"/>
      <c r="CY498" s="277"/>
      <c r="CZ498" s="277"/>
      <c r="DA498" s="277"/>
      <c r="DB498" s="277"/>
      <c r="DC498" s="277"/>
      <c r="DD498" s="277"/>
      <c r="DE498" s="277"/>
      <c r="DF498" s="277"/>
      <c r="DG498" s="277"/>
      <c r="DH498" s="277"/>
      <c r="DI498" s="277"/>
      <c r="DJ498" s="277"/>
      <c r="DK498" s="277"/>
      <c r="DL498" s="277"/>
      <c r="DM498" s="277"/>
      <c r="DN498" s="277"/>
      <c r="DO498" s="277"/>
      <c r="DP498" s="277"/>
      <c r="DQ498" s="277"/>
      <c r="DR498" s="277"/>
      <c r="DS498" s="277"/>
      <c r="DT498" s="277"/>
      <c r="DU498" s="277"/>
      <c r="DV498" s="277"/>
      <c r="DW498" s="277"/>
      <c r="DX498" s="277"/>
      <c r="DY498" s="277"/>
      <c r="DZ498" s="277"/>
      <c r="EA498" s="277"/>
      <c r="EB498" s="277"/>
      <c r="EC498" s="277"/>
      <c r="ED498" s="277"/>
      <c r="EE498" s="277"/>
      <c r="EF498" s="277"/>
      <c r="EG498" s="277"/>
      <c r="EH498" s="277"/>
      <c r="EI498" s="277"/>
      <c r="EJ498" s="277"/>
      <c r="EK498" s="277"/>
      <c r="EL498" s="277"/>
    </row>
    <row r="499" spans="1:143" s="38" customFormat="1" ht="36.75" customHeight="1" thickBot="1" x14ac:dyDescent="0.3">
      <c r="A499" s="142">
        <v>44231</v>
      </c>
      <c r="B499" s="139" t="s">
        <v>746</v>
      </c>
      <c r="C499" s="154" t="s">
        <v>754</v>
      </c>
      <c r="D499" s="255"/>
      <c r="E499" s="145">
        <v>907892.13</v>
      </c>
      <c r="F499" s="147">
        <f t="shared" si="7"/>
        <v>2143078873.8099988</v>
      </c>
      <c r="G499" s="276"/>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277"/>
      <c r="AF499" s="277"/>
      <c r="AG499" s="277"/>
      <c r="AH499" s="277"/>
      <c r="AI499" s="277"/>
      <c r="AJ499" s="277"/>
      <c r="AK499" s="277"/>
      <c r="AL499" s="277"/>
      <c r="AM499" s="277"/>
      <c r="AN499" s="277"/>
      <c r="AO499" s="277"/>
      <c r="AP499" s="277"/>
      <c r="AQ499" s="277"/>
      <c r="AR499" s="277"/>
      <c r="AS499" s="277"/>
      <c r="AT499" s="277"/>
      <c r="AU499" s="277"/>
      <c r="AV499" s="277"/>
      <c r="AW499" s="277"/>
      <c r="AX499" s="277"/>
      <c r="AY499" s="277"/>
      <c r="AZ499" s="277"/>
      <c r="BA499" s="277"/>
      <c r="BB499" s="277"/>
      <c r="BC499" s="277"/>
      <c r="BD499" s="277"/>
      <c r="BE499" s="277"/>
      <c r="BF499" s="277"/>
      <c r="BG499" s="277"/>
      <c r="BH499" s="277"/>
      <c r="BI499" s="277"/>
      <c r="BJ499" s="277"/>
      <c r="BK499" s="277"/>
      <c r="BL499" s="277"/>
      <c r="BM499" s="277"/>
      <c r="BN499" s="277"/>
      <c r="BO499" s="277"/>
      <c r="BP499" s="277"/>
      <c r="BQ499" s="277"/>
      <c r="BR499" s="277"/>
      <c r="BS499" s="277"/>
      <c r="BT499" s="277"/>
      <c r="BU499" s="277"/>
      <c r="BV499" s="277"/>
      <c r="BW499" s="277"/>
      <c r="BX499" s="277"/>
      <c r="BY499" s="277"/>
      <c r="BZ499" s="277"/>
      <c r="CA499" s="277"/>
      <c r="CB499" s="277"/>
      <c r="CC499" s="277"/>
      <c r="CD499" s="277"/>
      <c r="CE499" s="277"/>
      <c r="CF499" s="277"/>
      <c r="CG499" s="277"/>
      <c r="CH499" s="277"/>
      <c r="CI499" s="277"/>
      <c r="CJ499" s="277"/>
      <c r="CK499" s="277"/>
      <c r="CL499" s="277"/>
      <c r="CM499" s="277"/>
      <c r="CN499" s="277"/>
      <c r="CO499" s="277"/>
      <c r="CP499" s="277"/>
      <c r="CQ499" s="277"/>
      <c r="CR499" s="277"/>
      <c r="CS499" s="277"/>
      <c r="CT499" s="277"/>
      <c r="CU499" s="277"/>
      <c r="CV499" s="277"/>
      <c r="CW499" s="277"/>
      <c r="CX499" s="277"/>
      <c r="CY499" s="277"/>
      <c r="CZ499" s="277"/>
      <c r="DA499" s="277"/>
      <c r="DB499" s="277"/>
      <c r="DC499" s="277"/>
      <c r="DD499" s="277"/>
      <c r="DE499" s="277"/>
      <c r="DF499" s="277"/>
      <c r="DG499" s="277"/>
      <c r="DH499" s="277"/>
      <c r="DI499" s="277"/>
      <c r="DJ499" s="277"/>
      <c r="DK499" s="277"/>
      <c r="DL499" s="277"/>
      <c r="DM499" s="277"/>
      <c r="DN499" s="277"/>
      <c r="DO499" s="277"/>
      <c r="DP499" s="277"/>
      <c r="DQ499" s="277"/>
      <c r="DR499" s="277"/>
      <c r="DS499" s="277"/>
      <c r="DT499" s="277"/>
      <c r="DU499" s="277"/>
      <c r="DV499" s="277"/>
      <c r="DW499" s="277"/>
      <c r="DX499" s="277"/>
      <c r="DY499" s="277"/>
      <c r="DZ499" s="277"/>
      <c r="EA499" s="277"/>
      <c r="EB499" s="277"/>
      <c r="EC499" s="277"/>
      <c r="ED499" s="277"/>
      <c r="EE499" s="277"/>
      <c r="EF499" s="277"/>
      <c r="EG499" s="277"/>
      <c r="EH499" s="277"/>
      <c r="EI499" s="277"/>
      <c r="EJ499" s="277"/>
      <c r="EK499" s="277"/>
      <c r="EL499" s="277"/>
    </row>
    <row r="500" spans="1:143" s="38" customFormat="1" ht="40.5" customHeight="1" thickBot="1" x14ac:dyDescent="0.3">
      <c r="A500" s="142">
        <v>44232</v>
      </c>
      <c r="B500" s="137">
        <v>33896</v>
      </c>
      <c r="C500" s="9" t="s">
        <v>757</v>
      </c>
      <c r="D500" s="94"/>
      <c r="E500" s="145">
        <v>300000</v>
      </c>
      <c r="F500" s="147">
        <f t="shared" si="7"/>
        <v>2142778873.8099988</v>
      </c>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s="277"/>
      <c r="AG500" s="277"/>
      <c r="AH500" s="277"/>
      <c r="AI500" s="277"/>
      <c r="AJ500" s="277"/>
      <c r="AK500" s="277"/>
      <c r="AL500" s="277"/>
      <c r="AM500" s="277"/>
      <c r="AN500" s="277"/>
      <c r="AO500" s="277"/>
      <c r="AP500" s="277"/>
      <c r="AQ500" s="277"/>
      <c r="AR500" s="277"/>
      <c r="AS500" s="277"/>
      <c r="AT500" s="277"/>
      <c r="AU500" s="277"/>
      <c r="AV500" s="277"/>
      <c r="AW500" s="277"/>
      <c r="AX500" s="277"/>
      <c r="AY500" s="277"/>
      <c r="AZ500" s="277"/>
      <c r="BA500" s="277"/>
      <c r="BB500" s="277"/>
      <c r="BC500" s="277"/>
      <c r="BD500" s="277"/>
      <c r="BE500" s="277"/>
      <c r="BF500" s="277"/>
      <c r="BG500" s="277"/>
      <c r="BH500" s="277"/>
      <c r="BI500" s="277"/>
      <c r="BJ500" s="277"/>
      <c r="BK500" s="277"/>
      <c r="BL500" s="277"/>
      <c r="BM500" s="277"/>
      <c r="BN500" s="277"/>
      <c r="BO500" s="277"/>
      <c r="BP500" s="277"/>
      <c r="BQ500" s="277"/>
      <c r="BR500" s="277"/>
      <c r="BS500" s="277"/>
      <c r="BT500" s="277"/>
      <c r="BU500" s="277"/>
      <c r="BV500" s="277"/>
      <c r="BW500" s="277"/>
      <c r="BX500" s="277"/>
      <c r="BY500" s="277"/>
      <c r="BZ500" s="277"/>
      <c r="CA500" s="277"/>
      <c r="CB500" s="277"/>
      <c r="CC500" s="277"/>
      <c r="CD500" s="277"/>
      <c r="CE500" s="277"/>
      <c r="CF500" s="277"/>
      <c r="CG500" s="277"/>
      <c r="CH500" s="277"/>
      <c r="CI500" s="277"/>
      <c r="CJ500" s="277"/>
      <c r="CK500" s="277"/>
      <c r="CL500" s="277"/>
      <c r="CM500" s="277"/>
      <c r="CN500" s="277"/>
      <c r="CO500" s="277"/>
      <c r="CP500" s="277"/>
      <c r="CQ500" s="277"/>
      <c r="CR500" s="277"/>
      <c r="CS500" s="277"/>
      <c r="CT500" s="277"/>
      <c r="CU500" s="277"/>
      <c r="CV500" s="277"/>
      <c r="CW500" s="277"/>
      <c r="CX500" s="277"/>
      <c r="CY500" s="277"/>
      <c r="CZ500" s="277"/>
      <c r="DA500" s="277"/>
      <c r="DB500" s="277"/>
      <c r="DC500" s="277"/>
      <c r="DD500" s="277"/>
      <c r="DE500" s="277"/>
      <c r="DF500" s="277"/>
      <c r="DG500" s="277"/>
      <c r="DH500" s="277"/>
      <c r="DI500" s="277"/>
      <c r="DJ500" s="277"/>
      <c r="DK500" s="277"/>
      <c r="DL500" s="277"/>
      <c r="DM500" s="277"/>
      <c r="DN500" s="277"/>
      <c r="DO500" s="277"/>
      <c r="DP500" s="277"/>
      <c r="DQ500" s="277"/>
      <c r="DR500" s="277"/>
      <c r="DS500" s="277"/>
      <c r="DT500" s="277"/>
      <c r="DU500" s="277"/>
      <c r="DV500" s="277"/>
      <c r="DW500" s="277"/>
      <c r="DX500" s="277"/>
      <c r="DY500" s="277"/>
      <c r="DZ500" s="277"/>
      <c r="EA500" s="277"/>
      <c r="EB500" s="277"/>
      <c r="EC500" s="277"/>
      <c r="ED500" s="277"/>
      <c r="EE500" s="277"/>
      <c r="EF500" s="277"/>
      <c r="EG500" s="277"/>
      <c r="EH500" s="277"/>
      <c r="EI500" s="277"/>
      <c r="EJ500" s="277"/>
      <c r="EK500" s="277"/>
      <c r="EL500" s="277"/>
    </row>
    <row r="501" spans="1:143" s="38" customFormat="1" ht="39.75" customHeight="1" thickBot="1" x14ac:dyDescent="0.3">
      <c r="A501" s="142">
        <v>44232</v>
      </c>
      <c r="B501" s="137" t="s">
        <v>747</v>
      </c>
      <c r="C501" s="154" t="s">
        <v>755</v>
      </c>
      <c r="D501" s="94"/>
      <c r="E501" s="145">
        <v>2392660.4700000002</v>
      </c>
      <c r="F501" s="147">
        <f t="shared" si="7"/>
        <v>2140386213.3399987</v>
      </c>
      <c r="G501" s="277"/>
      <c r="H501" s="277"/>
      <c r="I501" s="277" t="s">
        <v>37</v>
      </c>
      <c r="J501" s="277"/>
      <c r="K501" s="277"/>
      <c r="L501" s="277"/>
      <c r="M501" s="277"/>
      <c r="N501" s="277"/>
      <c r="O501" s="277"/>
      <c r="P501" s="277"/>
      <c r="Q501" s="277"/>
      <c r="R501" s="277"/>
      <c r="S501" s="277"/>
      <c r="T501" s="277"/>
      <c r="U501" s="277"/>
      <c r="V501" s="277"/>
      <c r="W501" s="277"/>
      <c r="X501" s="277"/>
      <c r="Y501" s="277"/>
      <c r="Z501" s="277"/>
      <c r="AA501" s="277"/>
      <c r="AB501" s="277"/>
      <c r="AC501" s="277"/>
      <c r="AD501" s="277"/>
      <c r="AE501" s="277"/>
      <c r="AF501" s="277"/>
      <c r="AG501" s="277"/>
      <c r="AH501" s="277"/>
      <c r="AI501" s="277"/>
      <c r="AJ501" s="277"/>
      <c r="AK501" s="277"/>
      <c r="AL501" s="277"/>
      <c r="AM501" s="277"/>
      <c r="AN501" s="277"/>
      <c r="AO501" s="277"/>
      <c r="AP501" s="277"/>
      <c r="AQ501" s="277"/>
      <c r="AR501" s="277"/>
      <c r="AS501" s="277"/>
      <c r="AT501" s="277"/>
      <c r="AU501" s="277"/>
      <c r="AV501" s="277"/>
      <c r="AW501" s="277"/>
      <c r="AX501" s="277"/>
      <c r="AY501" s="277"/>
      <c r="AZ501" s="277"/>
      <c r="BA501" s="277"/>
      <c r="BB501" s="277"/>
      <c r="BC501" s="277"/>
      <c r="BD501" s="277"/>
      <c r="BE501" s="277"/>
      <c r="BF501" s="277"/>
      <c r="BG501" s="277"/>
      <c r="BH501" s="277"/>
      <c r="BI501" s="277"/>
      <c r="BJ501" s="277"/>
      <c r="BK501" s="277"/>
      <c r="BL501" s="277"/>
      <c r="BM501" s="277"/>
      <c r="BN501" s="277"/>
      <c r="BO501" s="277"/>
      <c r="BP501" s="277"/>
      <c r="BQ501" s="277"/>
      <c r="BR501" s="277"/>
      <c r="BS501" s="277"/>
      <c r="BT501" s="277"/>
      <c r="BU501" s="277"/>
      <c r="BV501" s="277"/>
      <c r="BW501" s="277"/>
      <c r="BX501" s="277"/>
      <c r="BY501" s="277"/>
      <c r="BZ501" s="277"/>
      <c r="CA501" s="277"/>
      <c r="CB501" s="277"/>
      <c r="CC501" s="277"/>
      <c r="CD501" s="277"/>
      <c r="CE501" s="277"/>
      <c r="CF501" s="277"/>
      <c r="CG501" s="277"/>
      <c r="CH501" s="277"/>
      <c r="CI501" s="277"/>
      <c r="CJ501" s="277"/>
      <c r="CK501" s="277"/>
      <c r="CL501" s="277"/>
      <c r="CM501" s="277"/>
      <c r="CN501" s="277"/>
      <c r="CO501" s="277"/>
      <c r="CP501" s="277"/>
      <c r="CQ501" s="277"/>
      <c r="CR501" s="277"/>
      <c r="CS501" s="277"/>
      <c r="CT501" s="277"/>
      <c r="CU501" s="277"/>
      <c r="CV501" s="277"/>
      <c r="CW501" s="277"/>
      <c r="CX501" s="277"/>
      <c r="CY501" s="277"/>
      <c r="CZ501" s="277"/>
      <c r="DA501" s="277"/>
      <c r="DB501" s="277"/>
      <c r="DC501" s="277"/>
      <c r="DD501" s="277"/>
      <c r="DE501" s="277"/>
      <c r="DF501" s="277"/>
      <c r="DG501" s="277"/>
      <c r="DH501" s="277"/>
      <c r="DI501" s="277"/>
      <c r="DJ501" s="277"/>
      <c r="DK501" s="277"/>
      <c r="DL501" s="277"/>
      <c r="DM501" s="277"/>
      <c r="DN501" s="277"/>
      <c r="DO501" s="277"/>
      <c r="DP501" s="277"/>
      <c r="DQ501" s="277"/>
      <c r="DR501" s="277"/>
      <c r="DS501" s="277"/>
      <c r="DT501" s="277"/>
      <c r="DU501" s="277"/>
      <c r="DV501" s="277"/>
      <c r="DW501" s="277"/>
      <c r="DX501" s="277"/>
      <c r="DY501" s="277"/>
      <c r="DZ501" s="277"/>
      <c r="EA501" s="277"/>
      <c r="EB501" s="277"/>
      <c r="EC501" s="277"/>
      <c r="ED501" s="277"/>
      <c r="EE501" s="277"/>
      <c r="EF501" s="277"/>
      <c r="EG501" s="277"/>
      <c r="EH501" s="277"/>
      <c r="EI501" s="277"/>
      <c r="EJ501" s="277"/>
      <c r="EK501" s="277"/>
      <c r="EL501" s="277"/>
    </row>
    <row r="502" spans="1:143" s="38" customFormat="1" ht="27.75" customHeight="1" thickBot="1" x14ac:dyDescent="0.3">
      <c r="A502" s="142">
        <v>44238</v>
      </c>
      <c r="B502" s="5">
        <v>33897</v>
      </c>
      <c r="C502" s="5" t="s">
        <v>772</v>
      </c>
      <c r="D502" s="95"/>
      <c r="E502" s="280">
        <v>1832932.28</v>
      </c>
      <c r="F502" s="147">
        <f t="shared" si="7"/>
        <v>2138553281.0599988</v>
      </c>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77"/>
      <c r="AE502" s="277"/>
      <c r="AF502" s="277"/>
      <c r="AG502" s="277"/>
      <c r="AH502" s="277"/>
      <c r="AI502" s="277"/>
      <c r="AJ502" s="277"/>
      <c r="AK502" s="277"/>
      <c r="AL502" s="277"/>
      <c r="AM502" s="277"/>
      <c r="AN502" s="277"/>
      <c r="AO502" s="277"/>
      <c r="AP502" s="277"/>
      <c r="AQ502" s="277"/>
      <c r="AR502" s="277"/>
      <c r="AS502" s="277"/>
      <c r="AT502" s="277"/>
      <c r="AU502" s="277"/>
      <c r="AV502" s="277"/>
      <c r="AW502" s="277"/>
      <c r="AX502" s="277"/>
      <c r="AY502" s="277"/>
      <c r="AZ502" s="277"/>
      <c r="BA502" s="277"/>
      <c r="BB502" s="277"/>
      <c r="BC502" s="277"/>
      <c r="BD502" s="277"/>
      <c r="BE502" s="277"/>
      <c r="BF502" s="277"/>
      <c r="BG502" s="277"/>
      <c r="BH502" s="277"/>
      <c r="BI502" s="277"/>
      <c r="BJ502" s="277"/>
      <c r="BK502" s="277"/>
      <c r="BL502" s="277"/>
      <c r="BM502" s="277"/>
      <c r="BN502" s="277"/>
      <c r="BO502" s="277"/>
      <c r="BP502" s="277"/>
      <c r="BQ502" s="277"/>
      <c r="BR502" s="277"/>
      <c r="BS502" s="277"/>
      <c r="BT502" s="277"/>
      <c r="BU502" s="277"/>
      <c r="BV502" s="277"/>
      <c r="BW502" s="277"/>
      <c r="BX502" s="277"/>
      <c r="BY502" s="277"/>
      <c r="BZ502" s="277"/>
      <c r="CA502" s="277"/>
      <c r="CB502" s="277"/>
      <c r="CC502" s="277"/>
      <c r="CD502" s="277"/>
      <c r="CE502" s="277"/>
      <c r="CF502" s="277"/>
      <c r="CG502" s="277"/>
      <c r="CH502" s="277"/>
      <c r="CI502" s="277"/>
      <c r="CJ502" s="277"/>
      <c r="CK502" s="277"/>
      <c r="CL502" s="277"/>
      <c r="CM502" s="277"/>
      <c r="CN502" s="277"/>
      <c r="CO502" s="277"/>
      <c r="CP502" s="277"/>
      <c r="CQ502" s="277"/>
      <c r="CR502" s="277"/>
      <c r="CS502" s="277"/>
      <c r="CT502" s="277"/>
      <c r="CU502" s="277"/>
      <c r="CV502" s="277"/>
      <c r="CW502" s="277"/>
      <c r="CX502" s="277"/>
      <c r="CY502" s="277"/>
      <c r="CZ502" s="277"/>
      <c r="DA502" s="277"/>
      <c r="DB502" s="277"/>
      <c r="DC502" s="277"/>
      <c r="DD502" s="277"/>
      <c r="DE502" s="277"/>
      <c r="DF502" s="277"/>
      <c r="DG502" s="277"/>
      <c r="DH502" s="277"/>
      <c r="DI502" s="277"/>
      <c r="DJ502" s="277"/>
      <c r="DK502" s="277"/>
      <c r="DL502" s="277"/>
      <c r="DM502" s="277"/>
      <c r="DN502" s="277"/>
      <c r="DO502" s="277"/>
      <c r="DP502" s="277"/>
      <c r="DQ502" s="277"/>
      <c r="DR502" s="277"/>
      <c r="DS502" s="277"/>
      <c r="DT502" s="277"/>
      <c r="DU502" s="277"/>
      <c r="DV502" s="277"/>
      <c r="DW502" s="277"/>
      <c r="DX502" s="277"/>
      <c r="DY502" s="277"/>
      <c r="DZ502" s="277"/>
      <c r="EA502" s="277"/>
      <c r="EB502" s="277"/>
      <c r="EC502" s="277"/>
      <c r="ED502" s="277"/>
      <c r="EE502" s="277"/>
      <c r="EF502" s="277"/>
      <c r="EG502" s="277"/>
      <c r="EH502" s="277"/>
      <c r="EI502" s="277"/>
      <c r="EJ502" s="277"/>
      <c r="EK502" s="277"/>
      <c r="EL502" s="277"/>
    </row>
    <row r="503" spans="1:143" s="38" customFormat="1" ht="29.25" customHeight="1" thickBot="1" x14ac:dyDescent="0.3">
      <c r="A503" s="142">
        <v>44238</v>
      </c>
      <c r="B503" s="5">
        <v>33898</v>
      </c>
      <c r="C503" s="5" t="s">
        <v>773</v>
      </c>
      <c r="D503" s="95"/>
      <c r="E503" s="280">
        <v>787155.64</v>
      </c>
      <c r="F503" s="147">
        <f t="shared" si="7"/>
        <v>2137766125.4199986</v>
      </c>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77"/>
      <c r="AE503" s="277"/>
      <c r="AF503" s="277"/>
      <c r="AG503" s="277"/>
      <c r="AH503" s="277"/>
      <c r="AI503" s="277"/>
      <c r="AJ503" s="277"/>
      <c r="AK503" s="277"/>
      <c r="AL503" s="277"/>
      <c r="AM503" s="277"/>
      <c r="AN503" s="277"/>
      <c r="AO503" s="277"/>
      <c r="AP503" s="277"/>
      <c r="AQ503" s="277"/>
      <c r="AR503" s="277"/>
      <c r="AS503" s="277"/>
      <c r="AT503" s="277"/>
      <c r="AU503" s="277"/>
      <c r="AV503" s="277"/>
      <c r="AW503" s="277"/>
      <c r="AX503" s="277"/>
      <c r="AY503" s="277"/>
      <c r="AZ503" s="277"/>
      <c r="BA503" s="277"/>
      <c r="BB503" s="277"/>
      <c r="BC503" s="277"/>
      <c r="BD503" s="277"/>
      <c r="BE503" s="277"/>
      <c r="BF503" s="277"/>
      <c r="BG503" s="277"/>
      <c r="BH503" s="277"/>
      <c r="BI503" s="277"/>
      <c r="BJ503" s="277"/>
      <c r="BK503" s="277"/>
      <c r="BL503" s="277"/>
      <c r="BM503" s="277"/>
      <c r="BN503" s="277"/>
      <c r="BO503" s="277"/>
      <c r="BP503" s="277"/>
      <c r="BQ503" s="277"/>
      <c r="BR503" s="277"/>
      <c r="BS503" s="277"/>
      <c r="BT503" s="277"/>
      <c r="BU503" s="277"/>
      <c r="BV503" s="277"/>
      <c r="BW503" s="277"/>
      <c r="BX503" s="277"/>
      <c r="BY503" s="277"/>
      <c r="BZ503" s="277"/>
      <c r="CA503" s="277"/>
      <c r="CB503" s="277"/>
      <c r="CC503" s="277"/>
      <c r="CD503" s="277"/>
      <c r="CE503" s="277"/>
      <c r="CF503" s="277"/>
      <c r="CG503" s="277"/>
      <c r="CH503" s="277"/>
      <c r="CI503" s="277"/>
      <c r="CJ503" s="277"/>
      <c r="CK503" s="277"/>
      <c r="CL503" s="277"/>
      <c r="CM503" s="277"/>
      <c r="CN503" s="277"/>
      <c r="CO503" s="277"/>
      <c r="CP503" s="277"/>
      <c r="CQ503" s="277"/>
      <c r="CR503" s="277"/>
      <c r="CS503" s="277"/>
      <c r="CT503" s="277"/>
      <c r="CU503" s="277"/>
      <c r="CV503" s="277"/>
      <c r="CW503" s="277"/>
      <c r="CX503" s="277"/>
      <c r="CY503" s="277"/>
      <c r="CZ503" s="277"/>
      <c r="DA503" s="277"/>
      <c r="DB503" s="277"/>
      <c r="DC503" s="277"/>
      <c r="DD503" s="277"/>
      <c r="DE503" s="277"/>
      <c r="DF503" s="277"/>
      <c r="DG503" s="277"/>
      <c r="DH503" s="277"/>
      <c r="DI503" s="277"/>
      <c r="DJ503" s="277"/>
      <c r="DK503" s="277"/>
      <c r="DL503" s="277"/>
      <c r="DM503" s="277"/>
      <c r="DN503" s="277"/>
      <c r="DO503" s="277"/>
      <c r="DP503" s="277"/>
      <c r="DQ503" s="277"/>
      <c r="DR503" s="277"/>
      <c r="DS503" s="277"/>
      <c r="DT503" s="277"/>
      <c r="DU503" s="277"/>
      <c r="DV503" s="277"/>
      <c r="DW503" s="277"/>
      <c r="DX503" s="277"/>
      <c r="DY503" s="277"/>
      <c r="DZ503" s="277"/>
      <c r="EA503" s="277"/>
      <c r="EB503" s="277"/>
      <c r="EC503" s="277"/>
      <c r="ED503" s="277"/>
      <c r="EE503" s="277"/>
      <c r="EF503" s="277"/>
      <c r="EG503" s="277"/>
      <c r="EH503" s="277"/>
      <c r="EI503" s="277"/>
      <c r="EJ503" s="277"/>
      <c r="EK503" s="277"/>
      <c r="EL503" s="277"/>
    </row>
    <row r="504" spans="1:143" s="38" customFormat="1" ht="31.5" customHeight="1" thickBot="1" x14ac:dyDescent="0.3">
      <c r="A504" s="142">
        <v>44238</v>
      </c>
      <c r="B504" s="5">
        <v>33899</v>
      </c>
      <c r="C504" s="5" t="s">
        <v>774</v>
      </c>
      <c r="D504" s="95"/>
      <c r="E504" s="280">
        <v>598965.69999999995</v>
      </c>
      <c r="F504" s="147">
        <f t="shared" si="7"/>
        <v>2137167159.7199986</v>
      </c>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77"/>
      <c r="AE504" s="277"/>
      <c r="AF504" s="277"/>
      <c r="AG504" s="277"/>
      <c r="AH504" s="277"/>
      <c r="AI504" s="277"/>
      <c r="AJ504" s="277"/>
      <c r="AK504" s="277"/>
      <c r="AL504" s="277"/>
      <c r="AM504" s="277"/>
      <c r="AN504" s="277"/>
      <c r="AO504" s="277"/>
      <c r="AP504" s="277"/>
      <c r="AQ504" s="277"/>
      <c r="AR504" s="277"/>
      <c r="AS504" s="277"/>
      <c r="AT504" s="277"/>
      <c r="AU504" s="277"/>
      <c r="AV504" s="277"/>
      <c r="AW504" s="277"/>
      <c r="AX504" s="277"/>
      <c r="AY504" s="277"/>
      <c r="AZ504" s="277"/>
      <c r="BA504" s="277"/>
      <c r="BB504" s="277"/>
      <c r="BC504" s="277"/>
      <c r="BD504" s="277"/>
      <c r="BE504" s="277"/>
      <c r="BF504" s="277"/>
      <c r="BG504" s="277"/>
      <c r="BH504" s="277"/>
      <c r="BI504" s="277"/>
      <c r="BJ504" s="277"/>
      <c r="BK504" s="277"/>
      <c r="BL504" s="277"/>
      <c r="BM504" s="277"/>
      <c r="BN504" s="277"/>
      <c r="BO504" s="277"/>
      <c r="BP504" s="277"/>
      <c r="BQ504" s="277"/>
      <c r="BR504" s="277"/>
      <c r="BS504" s="277"/>
      <c r="BT504" s="277"/>
      <c r="BU504" s="277"/>
      <c r="BV504" s="277"/>
      <c r="BW504" s="277"/>
      <c r="BX504" s="277"/>
      <c r="BY504" s="277"/>
      <c r="BZ504" s="277"/>
      <c r="CA504" s="277"/>
      <c r="CB504" s="277"/>
      <c r="CC504" s="277"/>
      <c r="CD504" s="277"/>
      <c r="CE504" s="277"/>
      <c r="CF504" s="277"/>
      <c r="CG504" s="277"/>
      <c r="CH504" s="277"/>
      <c r="CI504" s="277"/>
      <c r="CJ504" s="277"/>
      <c r="CK504" s="277"/>
      <c r="CL504" s="277"/>
      <c r="CM504" s="277"/>
      <c r="CN504" s="277"/>
      <c r="CO504" s="277"/>
      <c r="CP504" s="277"/>
      <c r="CQ504" s="277"/>
      <c r="CR504" s="277"/>
      <c r="CS504" s="277"/>
      <c r="CT504" s="277"/>
      <c r="CU504" s="277"/>
      <c r="CV504" s="277"/>
      <c r="CW504" s="277"/>
      <c r="CX504" s="277"/>
      <c r="CY504" s="277"/>
      <c r="CZ504" s="277"/>
      <c r="DA504" s="277"/>
      <c r="DB504" s="277"/>
      <c r="DC504" s="277"/>
      <c r="DD504" s="277"/>
      <c r="DE504" s="277"/>
      <c r="DF504" s="277"/>
      <c r="DG504" s="277"/>
      <c r="DH504" s="277"/>
      <c r="DI504" s="277"/>
      <c r="DJ504" s="277"/>
      <c r="DK504" s="277"/>
      <c r="DL504" s="277"/>
      <c r="DM504" s="277"/>
      <c r="DN504" s="277"/>
      <c r="DO504" s="277"/>
      <c r="DP504" s="277"/>
      <c r="DQ504" s="277"/>
      <c r="DR504" s="277"/>
      <c r="DS504" s="277"/>
      <c r="DT504" s="277"/>
      <c r="DU504" s="277"/>
      <c r="DV504" s="277"/>
      <c r="DW504" s="277"/>
      <c r="DX504" s="277"/>
      <c r="DY504" s="277"/>
      <c r="DZ504" s="277"/>
      <c r="EA504" s="277"/>
      <c r="EB504" s="277"/>
      <c r="EC504" s="277"/>
      <c r="ED504" s="277"/>
      <c r="EE504" s="277"/>
      <c r="EF504" s="277"/>
      <c r="EG504" s="277"/>
      <c r="EH504" s="277"/>
      <c r="EI504" s="277"/>
      <c r="EJ504" s="277"/>
      <c r="EK504" s="277"/>
      <c r="EL504" s="277"/>
    </row>
    <row r="505" spans="1:143" s="38" customFormat="1" ht="24" thickBot="1" x14ac:dyDescent="0.3">
      <c r="A505" s="142">
        <v>44238</v>
      </c>
      <c r="B505" s="5">
        <v>33900</v>
      </c>
      <c r="C505" s="5" t="s">
        <v>775</v>
      </c>
      <c r="D505" s="95"/>
      <c r="E505" s="280">
        <v>1596602.97</v>
      </c>
      <c r="F505" s="147">
        <f t="shared" si="7"/>
        <v>2135570556.7499986</v>
      </c>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77"/>
      <c r="AE505" s="277"/>
      <c r="AF505" s="277"/>
      <c r="AG505" s="277"/>
      <c r="AH505" s="277"/>
      <c r="AI505" s="277"/>
      <c r="AJ505" s="277"/>
      <c r="AK505" s="277"/>
      <c r="AL505" s="277"/>
      <c r="AM505" s="277"/>
      <c r="AN505" s="277"/>
      <c r="AO505" s="277"/>
      <c r="AP505" s="277"/>
      <c r="AQ505" s="277"/>
      <c r="AR505" s="277"/>
      <c r="AS505" s="277"/>
      <c r="AT505" s="277"/>
      <c r="AU505" s="277"/>
      <c r="AV505" s="277"/>
      <c r="AW505" s="277"/>
      <c r="AX505" s="277"/>
      <c r="AY505" s="277"/>
      <c r="AZ505" s="277"/>
      <c r="BA505" s="277"/>
      <c r="BB505" s="277"/>
      <c r="BC505" s="277"/>
      <c r="BD505" s="277"/>
      <c r="BE505" s="277"/>
      <c r="BF505" s="277"/>
      <c r="BG505" s="277"/>
      <c r="BH505" s="277"/>
      <c r="BI505" s="277"/>
      <c r="BJ505" s="277"/>
      <c r="BK505" s="277"/>
      <c r="BL505" s="277"/>
      <c r="BM505" s="277"/>
      <c r="BN505" s="277"/>
      <c r="BO505" s="277"/>
      <c r="BP505" s="277"/>
      <c r="BQ505" s="277"/>
      <c r="BR505" s="277"/>
      <c r="BS505" s="277"/>
      <c r="BT505" s="277"/>
      <c r="BU505" s="277"/>
      <c r="BV505" s="277"/>
      <c r="BW505" s="277"/>
      <c r="BX505" s="277"/>
      <c r="BY505" s="277"/>
      <c r="BZ505" s="277"/>
      <c r="CA505" s="277"/>
      <c r="CB505" s="277"/>
      <c r="CC505" s="277"/>
      <c r="CD505" s="277"/>
      <c r="CE505" s="277"/>
      <c r="CF505" s="277"/>
      <c r="CG505" s="277"/>
      <c r="CH505" s="277"/>
      <c r="CI505" s="277"/>
      <c r="CJ505" s="277"/>
      <c r="CK505" s="277"/>
      <c r="CL505" s="277"/>
      <c r="CM505" s="277"/>
      <c r="CN505" s="277"/>
      <c r="CO505" s="277"/>
      <c r="CP505" s="277"/>
      <c r="CQ505" s="277"/>
      <c r="CR505" s="277"/>
      <c r="CS505" s="277"/>
      <c r="CT505" s="277"/>
      <c r="CU505" s="277"/>
      <c r="CV505" s="277"/>
      <c r="CW505" s="277"/>
      <c r="CX505" s="277"/>
      <c r="CY505" s="277"/>
      <c r="CZ505" s="277"/>
      <c r="DA505" s="277"/>
      <c r="DB505" s="277"/>
      <c r="DC505" s="277"/>
      <c r="DD505" s="277"/>
      <c r="DE505" s="277"/>
      <c r="DF505" s="277"/>
      <c r="DG505" s="277"/>
      <c r="DH505" s="277"/>
      <c r="DI505" s="277"/>
      <c r="DJ505" s="277"/>
      <c r="DK505" s="277"/>
      <c r="DL505" s="277"/>
      <c r="DM505" s="277"/>
      <c r="DN505" s="277"/>
      <c r="DO505" s="277"/>
      <c r="DP505" s="277"/>
      <c r="DQ505" s="277"/>
      <c r="DR505" s="277"/>
      <c r="DS505" s="277"/>
      <c r="DT505" s="277"/>
      <c r="DU505" s="277"/>
      <c r="DV505" s="277"/>
      <c r="DW505" s="277"/>
      <c r="DX505" s="277"/>
      <c r="DY505" s="277"/>
      <c r="DZ505" s="277"/>
      <c r="EA505" s="277"/>
      <c r="EB505" s="277"/>
      <c r="EC505" s="277"/>
      <c r="ED505" s="277"/>
      <c r="EE505" s="277"/>
      <c r="EF505" s="277"/>
      <c r="EG505" s="277"/>
      <c r="EH505" s="277"/>
      <c r="EI505" s="277"/>
      <c r="EJ505" s="277"/>
      <c r="EK505" s="277"/>
      <c r="EL505" s="277"/>
    </row>
    <row r="506" spans="1:143" s="38" customFormat="1" ht="24" thickBot="1" x14ac:dyDescent="0.3">
      <c r="A506" s="142">
        <v>44238</v>
      </c>
      <c r="B506" s="5">
        <v>33901</v>
      </c>
      <c r="C506" s="5" t="s">
        <v>776</v>
      </c>
      <c r="D506" s="95"/>
      <c r="E506" s="280">
        <v>123588.41</v>
      </c>
      <c r="F506" s="147">
        <f t="shared" si="7"/>
        <v>2135446968.3399985</v>
      </c>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277"/>
      <c r="AF506" s="277"/>
      <c r="AG506" s="277"/>
      <c r="AH506" s="277"/>
      <c r="AI506" s="277"/>
      <c r="AJ506" s="277"/>
      <c r="AK506" s="277"/>
      <c r="AL506" s="277"/>
      <c r="AM506" s="277"/>
      <c r="AN506" s="277"/>
      <c r="AO506" s="277"/>
      <c r="AP506" s="277"/>
      <c r="AQ506" s="277"/>
      <c r="AR506" s="277"/>
      <c r="AS506" s="277"/>
      <c r="AT506" s="277"/>
      <c r="AU506" s="277"/>
      <c r="AV506" s="277"/>
      <c r="AW506" s="277"/>
      <c r="AX506" s="277"/>
      <c r="AY506" s="277"/>
      <c r="AZ506" s="277"/>
      <c r="BA506" s="277"/>
      <c r="BB506" s="277"/>
      <c r="BC506" s="277"/>
      <c r="BD506" s="277"/>
      <c r="BE506" s="277"/>
      <c r="BF506" s="277"/>
      <c r="BG506" s="277"/>
      <c r="BH506" s="277"/>
      <c r="BI506" s="277"/>
      <c r="BJ506" s="277"/>
      <c r="BK506" s="277"/>
      <c r="BL506" s="277"/>
      <c r="BM506" s="277"/>
      <c r="BN506" s="277"/>
      <c r="BO506" s="277"/>
      <c r="BP506" s="277"/>
      <c r="BQ506" s="277"/>
      <c r="BR506" s="277"/>
      <c r="BS506" s="277"/>
      <c r="BT506" s="277"/>
      <c r="BU506" s="277"/>
      <c r="BV506" s="277"/>
      <c r="BW506" s="277"/>
      <c r="BX506" s="277"/>
      <c r="BY506" s="277"/>
      <c r="BZ506" s="277"/>
      <c r="CA506" s="277"/>
      <c r="CB506" s="277"/>
      <c r="CC506" s="277"/>
      <c r="CD506" s="277"/>
      <c r="CE506" s="277"/>
      <c r="CF506" s="277"/>
      <c r="CG506" s="277"/>
      <c r="CH506" s="277"/>
      <c r="CI506" s="277"/>
      <c r="CJ506" s="277"/>
      <c r="CK506" s="277"/>
      <c r="CL506" s="277"/>
      <c r="CM506" s="277"/>
      <c r="CN506" s="277"/>
      <c r="CO506" s="277"/>
      <c r="CP506" s="277"/>
      <c r="CQ506" s="277"/>
      <c r="CR506" s="277"/>
      <c r="CS506" s="277"/>
      <c r="CT506" s="277"/>
      <c r="CU506" s="277"/>
      <c r="CV506" s="277"/>
      <c r="CW506" s="277"/>
      <c r="CX506" s="277"/>
      <c r="CY506" s="277"/>
      <c r="CZ506" s="277"/>
      <c r="DA506" s="277"/>
      <c r="DB506" s="277"/>
      <c r="DC506" s="277"/>
      <c r="DD506" s="277"/>
      <c r="DE506" s="277"/>
      <c r="DF506" s="277"/>
      <c r="DG506" s="277"/>
      <c r="DH506" s="277"/>
      <c r="DI506" s="277"/>
      <c r="DJ506" s="277"/>
      <c r="DK506" s="277"/>
      <c r="DL506" s="277"/>
      <c r="DM506" s="277"/>
      <c r="DN506" s="277"/>
      <c r="DO506" s="277"/>
      <c r="DP506" s="277"/>
      <c r="DQ506" s="277"/>
      <c r="DR506" s="277"/>
      <c r="DS506" s="277"/>
      <c r="DT506" s="277"/>
      <c r="DU506" s="277"/>
      <c r="DV506" s="277"/>
      <c r="DW506" s="277"/>
      <c r="DX506" s="277"/>
      <c r="DY506" s="277"/>
      <c r="DZ506" s="277"/>
      <c r="EA506" s="277"/>
      <c r="EB506" s="277"/>
      <c r="EC506" s="277"/>
      <c r="ED506" s="277"/>
      <c r="EE506" s="277"/>
      <c r="EF506" s="277"/>
      <c r="EG506" s="277"/>
      <c r="EH506" s="277"/>
      <c r="EI506" s="277"/>
      <c r="EJ506" s="277"/>
      <c r="EK506" s="277"/>
      <c r="EL506" s="277"/>
    </row>
    <row r="507" spans="1:143" s="38" customFormat="1" ht="24" thickBot="1" x14ac:dyDescent="0.3">
      <c r="A507" s="201">
        <v>44238</v>
      </c>
      <c r="B507" s="212">
        <v>33902</v>
      </c>
      <c r="C507" s="212" t="s">
        <v>777</v>
      </c>
      <c r="D507" s="265"/>
      <c r="E507" s="281">
        <v>1540732.61</v>
      </c>
      <c r="F507" s="147">
        <f t="shared" si="7"/>
        <v>2133906235.7299986</v>
      </c>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277"/>
      <c r="AF507" s="277"/>
      <c r="AG507" s="277"/>
      <c r="AH507" s="277"/>
      <c r="AI507" s="277"/>
      <c r="AJ507" s="277"/>
      <c r="AK507" s="277"/>
      <c r="AL507" s="277"/>
      <c r="AM507" s="277"/>
      <c r="AN507" s="277"/>
      <c r="AO507" s="277"/>
      <c r="AP507" s="277"/>
      <c r="AQ507" s="277"/>
      <c r="AR507" s="277"/>
      <c r="AS507" s="277"/>
      <c r="AT507" s="277"/>
      <c r="AU507" s="277"/>
      <c r="AV507" s="277"/>
      <c r="AW507" s="277"/>
      <c r="AX507" s="277"/>
      <c r="AY507" s="277"/>
      <c r="AZ507" s="277"/>
      <c r="BA507" s="277"/>
      <c r="BB507" s="277"/>
      <c r="BC507" s="277"/>
      <c r="BD507" s="277"/>
      <c r="BE507" s="277"/>
      <c r="BF507" s="277"/>
      <c r="BG507" s="277"/>
      <c r="BH507" s="277"/>
      <c r="BI507" s="277"/>
      <c r="BJ507" s="277"/>
      <c r="BK507" s="277"/>
      <c r="BL507" s="277"/>
      <c r="BM507" s="277"/>
      <c r="BN507" s="277"/>
      <c r="BO507" s="277"/>
      <c r="BP507" s="277"/>
      <c r="BQ507" s="277"/>
      <c r="BR507" s="277"/>
      <c r="BS507" s="277"/>
      <c r="BT507" s="277"/>
      <c r="BU507" s="277"/>
      <c r="BV507" s="277"/>
      <c r="BW507" s="277"/>
      <c r="BX507" s="277"/>
      <c r="BY507" s="277"/>
      <c r="BZ507" s="277"/>
      <c r="CA507" s="277"/>
      <c r="CB507" s="277"/>
      <c r="CC507" s="277"/>
      <c r="CD507" s="277"/>
      <c r="CE507" s="277"/>
      <c r="CF507" s="277"/>
      <c r="CG507" s="277"/>
      <c r="CH507" s="277"/>
      <c r="CI507" s="277"/>
      <c r="CJ507" s="277"/>
      <c r="CK507" s="277"/>
      <c r="CL507" s="277"/>
      <c r="CM507" s="277"/>
      <c r="CN507" s="277"/>
      <c r="CO507" s="277"/>
      <c r="CP507" s="277"/>
      <c r="CQ507" s="277"/>
      <c r="CR507" s="277"/>
      <c r="CS507" s="277"/>
      <c r="CT507" s="277"/>
      <c r="CU507" s="277"/>
      <c r="CV507" s="277"/>
      <c r="CW507" s="277"/>
      <c r="CX507" s="277"/>
      <c r="CY507" s="277"/>
      <c r="CZ507" s="277"/>
      <c r="DA507" s="277"/>
      <c r="DB507" s="277"/>
      <c r="DC507" s="277"/>
      <c r="DD507" s="277"/>
      <c r="DE507" s="277"/>
      <c r="DF507" s="277"/>
      <c r="DG507" s="277"/>
      <c r="DH507" s="277"/>
      <c r="DI507" s="277"/>
      <c r="DJ507" s="277"/>
      <c r="DK507" s="277"/>
      <c r="DL507" s="277"/>
      <c r="DM507" s="277"/>
      <c r="DN507" s="277"/>
      <c r="DO507" s="277"/>
      <c r="DP507" s="277"/>
      <c r="DQ507" s="277"/>
      <c r="DR507" s="277"/>
      <c r="DS507" s="277"/>
      <c r="DT507" s="277"/>
      <c r="DU507" s="277"/>
      <c r="DV507" s="277"/>
      <c r="DW507" s="277"/>
      <c r="DX507" s="277"/>
      <c r="DY507" s="277"/>
      <c r="DZ507" s="277"/>
      <c r="EA507" s="277"/>
      <c r="EB507" s="277"/>
      <c r="EC507" s="277"/>
      <c r="ED507" s="277"/>
      <c r="EE507" s="277"/>
      <c r="EF507" s="277"/>
      <c r="EG507" s="277"/>
      <c r="EH507" s="277"/>
      <c r="EI507" s="277"/>
      <c r="EJ507" s="277"/>
      <c r="EK507" s="277"/>
      <c r="EL507" s="277"/>
    </row>
    <row r="508" spans="1:143" s="38" customFormat="1" ht="24" thickBot="1" x14ac:dyDescent="0.3">
      <c r="A508" s="142">
        <v>44238</v>
      </c>
      <c r="B508" s="30" t="s">
        <v>771</v>
      </c>
      <c r="C508" s="30" t="s">
        <v>778</v>
      </c>
      <c r="D508" s="95"/>
      <c r="E508" s="282">
        <v>1</v>
      </c>
      <c r="F508" s="147">
        <f t="shared" si="7"/>
        <v>2133906234.7299986</v>
      </c>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277"/>
      <c r="AF508" s="277"/>
      <c r="AG508" s="277"/>
      <c r="AH508" s="277"/>
      <c r="AI508" s="277"/>
      <c r="AJ508" s="277"/>
      <c r="AK508" s="277"/>
      <c r="AL508" s="277"/>
      <c r="AM508" s="277"/>
      <c r="AN508" s="277"/>
      <c r="AO508" s="277"/>
      <c r="AP508" s="277"/>
      <c r="AQ508" s="277"/>
      <c r="AR508" s="277"/>
      <c r="AS508" s="277"/>
      <c r="AT508" s="277"/>
      <c r="AU508" s="277"/>
      <c r="AV508" s="277"/>
      <c r="AW508" s="277"/>
      <c r="AX508" s="277"/>
      <c r="AY508" s="277"/>
      <c r="AZ508" s="277"/>
      <c r="BA508" s="277"/>
      <c r="BB508" s="277"/>
      <c r="BC508" s="277"/>
      <c r="BD508" s="277"/>
      <c r="BE508" s="277"/>
      <c r="BF508" s="277"/>
      <c r="BG508" s="277"/>
      <c r="BH508" s="277"/>
      <c r="BI508" s="277"/>
      <c r="BJ508" s="277"/>
      <c r="BK508" s="277"/>
      <c r="BL508" s="277"/>
      <c r="BM508" s="277"/>
      <c r="BN508" s="277"/>
      <c r="BO508" s="277"/>
      <c r="BP508" s="277"/>
      <c r="BQ508" s="277"/>
      <c r="BR508" s="277"/>
      <c r="BS508" s="277"/>
      <c r="BT508" s="277"/>
      <c r="BU508" s="277"/>
      <c r="BV508" s="277"/>
      <c r="BW508" s="277"/>
      <c r="BX508" s="277"/>
      <c r="BY508" s="277"/>
      <c r="BZ508" s="277"/>
      <c r="CA508" s="277"/>
      <c r="CB508" s="277"/>
      <c r="CC508" s="277"/>
      <c r="CD508" s="277"/>
      <c r="CE508" s="277"/>
      <c r="CF508" s="277"/>
      <c r="CG508" s="277"/>
      <c r="CH508" s="277"/>
      <c r="CI508" s="277"/>
      <c r="CJ508" s="277"/>
      <c r="CK508" s="277"/>
      <c r="CL508" s="277"/>
      <c r="CM508" s="277"/>
      <c r="CN508" s="277"/>
      <c r="CO508" s="277"/>
      <c r="CP508" s="277"/>
      <c r="CQ508" s="277"/>
      <c r="CR508" s="277"/>
      <c r="CS508" s="277"/>
      <c r="CT508" s="277"/>
      <c r="CU508" s="277"/>
      <c r="CV508" s="277"/>
      <c r="CW508" s="277"/>
      <c r="CX508" s="277"/>
      <c r="CY508" s="277"/>
      <c r="CZ508" s="277"/>
      <c r="DA508" s="277"/>
      <c r="DB508" s="277"/>
      <c r="DC508" s="277"/>
      <c r="DD508" s="277"/>
      <c r="DE508" s="277"/>
      <c r="DF508" s="277"/>
      <c r="DG508" s="277"/>
      <c r="DH508" s="277"/>
      <c r="DI508" s="277"/>
      <c r="DJ508" s="277"/>
      <c r="DK508" s="277"/>
      <c r="DL508" s="277"/>
      <c r="DM508" s="277"/>
      <c r="DN508" s="277"/>
      <c r="DO508" s="277"/>
      <c r="DP508" s="277"/>
      <c r="DQ508" s="277"/>
      <c r="DR508" s="277"/>
      <c r="DS508" s="277"/>
      <c r="DT508" s="277"/>
      <c r="DU508" s="277"/>
      <c r="DV508" s="277"/>
      <c r="DW508" s="277"/>
      <c r="DX508" s="277"/>
      <c r="DY508" s="277"/>
      <c r="DZ508" s="277"/>
      <c r="EA508" s="277"/>
      <c r="EB508" s="277"/>
      <c r="EC508" s="277"/>
      <c r="ED508" s="277"/>
      <c r="EE508" s="277"/>
      <c r="EF508" s="277"/>
      <c r="EG508" s="277"/>
      <c r="EH508" s="277"/>
      <c r="EI508" s="277"/>
      <c r="EJ508" s="277"/>
      <c r="EK508" s="277"/>
      <c r="EL508" s="277"/>
    </row>
    <row r="509" spans="1:143" s="38" customFormat="1" ht="43.5" customHeight="1" thickBot="1" x14ac:dyDescent="0.3">
      <c r="A509" s="142">
        <v>44239</v>
      </c>
      <c r="B509" s="139">
        <v>33903</v>
      </c>
      <c r="C509" s="173" t="s">
        <v>865</v>
      </c>
      <c r="D509" s="95"/>
      <c r="E509" s="145">
        <v>15615931.59</v>
      </c>
      <c r="F509" s="147">
        <f t="shared" si="7"/>
        <v>2118290303.1399987</v>
      </c>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c r="AC509" s="277"/>
      <c r="AD509" s="277"/>
      <c r="AE509" s="277"/>
      <c r="AF509" s="277"/>
      <c r="AG509" s="277"/>
      <c r="AH509" s="277"/>
      <c r="AI509" s="277"/>
      <c r="AJ509" s="277"/>
      <c r="AK509" s="277"/>
      <c r="AL509" s="277"/>
      <c r="AM509" s="277"/>
      <c r="AN509" s="277"/>
      <c r="AO509" s="277"/>
      <c r="AP509" s="277"/>
      <c r="AQ509" s="277"/>
      <c r="AR509" s="277"/>
      <c r="AS509" s="277"/>
      <c r="AT509" s="277"/>
      <c r="AU509" s="277"/>
      <c r="AV509" s="277"/>
      <c r="AW509" s="277"/>
      <c r="AX509" s="277"/>
      <c r="AY509" s="277"/>
      <c r="AZ509" s="277"/>
      <c r="BA509" s="277"/>
      <c r="BB509" s="277"/>
      <c r="BC509" s="277"/>
      <c r="BD509" s="277"/>
      <c r="BE509" s="277"/>
      <c r="BF509" s="277"/>
      <c r="BG509" s="277"/>
      <c r="BH509" s="277"/>
      <c r="BI509" s="277"/>
      <c r="BJ509" s="277"/>
      <c r="BK509" s="277"/>
      <c r="BL509" s="277"/>
      <c r="BM509" s="277"/>
      <c r="BN509" s="277"/>
      <c r="BO509" s="277"/>
      <c r="BP509" s="277"/>
      <c r="BQ509" s="277"/>
      <c r="BR509" s="277"/>
      <c r="BS509" s="277"/>
      <c r="BT509" s="277"/>
      <c r="BU509" s="277"/>
      <c r="BV509" s="277"/>
      <c r="BW509" s="277"/>
      <c r="BX509" s="277"/>
      <c r="BY509" s="277"/>
      <c r="BZ509" s="277"/>
      <c r="CA509" s="277"/>
      <c r="CB509" s="277"/>
      <c r="CC509" s="277"/>
      <c r="CD509" s="277"/>
      <c r="CE509" s="277"/>
      <c r="CF509" s="277"/>
      <c r="CG509" s="277"/>
      <c r="CH509" s="277"/>
      <c r="CI509" s="277"/>
      <c r="CJ509" s="277"/>
      <c r="CK509" s="277"/>
      <c r="CL509" s="277"/>
      <c r="CM509" s="277"/>
      <c r="CN509" s="277"/>
      <c r="CO509" s="277"/>
      <c r="CP509" s="277"/>
      <c r="CQ509" s="277"/>
      <c r="CR509" s="277"/>
      <c r="CS509" s="277"/>
      <c r="CT509" s="277"/>
      <c r="CU509" s="277"/>
      <c r="CV509" s="277"/>
      <c r="CW509" s="277"/>
      <c r="CX509" s="277"/>
      <c r="CY509" s="277"/>
      <c r="CZ509" s="277"/>
      <c r="DA509" s="277"/>
      <c r="DB509" s="277"/>
      <c r="DC509" s="277"/>
      <c r="DD509" s="277"/>
      <c r="DE509" s="277"/>
      <c r="DF509" s="277"/>
      <c r="DG509" s="277"/>
      <c r="DH509" s="277"/>
      <c r="DI509" s="277"/>
      <c r="DJ509" s="277"/>
      <c r="DK509" s="277"/>
      <c r="DL509" s="277"/>
      <c r="DM509" s="277"/>
      <c r="DN509" s="277"/>
      <c r="DO509" s="277"/>
      <c r="DP509" s="277"/>
      <c r="DQ509" s="277"/>
      <c r="DR509" s="277"/>
      <c r="DS509" s="277"/>
      <c r="DT509" s="277"/>
      <c r="DU509" s="277"/>
      <c r="DV509" s="277"/>
      <c r="DW509" s="277"/>
      <c r="DX509" s="277"/>
      <c r="DY509" s="277"/>
      <c r="DZ509" s="277"/>
      <c r="EA509" s="277"/>
      <c r="EB509" s="277"/>
      <c r="EC509" s="277"/>
      <c r="ED509" s="277"/>
      <c r="EE509" s="277"/>
      <c r="EF509" s="277"/>
      <c r="EG509" s="277"/>
      <c r="EH509" s="277"/>
      <c r="EI509" s="277"/>
      <c r="EJ509" s="277"/>
      <c r="EK509" s="277"/>
      <c r="EL509" s="277"/>
    </row>
    <row r="510" spans="1:143" s="38" customFormat="1" ht="29.25" customHeight="1" thickBot="1" x14ac:dyDescent="0.3">
      <c r="A510" s="201">
        <v>44239</v>
      </c>
      <c r="B510" s="200" t="s">
        <v>863</v>
      </c>
      <c r="C510" s="208" t="s">
        <v>864</v>
      </c>
      <c r="D510" s="265"/>
      <c r="E510" s="146">
        <v>3184972.69</v>
      </c>
      <c r="F510" s="147">
        <f t="shared" si="7"/>
        <v>2115105330.4499986</v>
      </c>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c r="AC510" s="277"/>
      <c r="AD510" s="277"/>
      <c r="AE510" s="277"/>
      <c r="AF510" s="277"/>
      <c r="AG510" s="277"/>
      <c r="AH510" s="277"/>
      <c r="AI510" s="277"/>
      <c r="AJ510" s="277"/>
      <c r="AK510" s="277"/>
      <c r="AL510" s="277"/>
      <c r="AM510" s="277"/>
      <c r="AN510" s="277"/>
      <c r="AO510" s="277"/>
      <c r="AP510" s="277"/>
      <c r="AQ510" s="277"/>
      <c r="AR510" s="277"/>
      <c r="AS510" s="277"/>
      <c r="AT510" s="277"/>
      <c r="AU510" s="277"/>
      <c r="AV510" s="277"/>
      <c r="AW510" s="277"/>
      <c r="AX510" s="277"/>
      <c r="AY510" s="277"/>
      <c r="AZ510" s="277"/>
      <c r="BA510" s="277"/>
      <c r="BB510" s="277"/>
      <c r="BC510" s="277"/>
      <c r="BD510" s="277"/>
      <c r="BE510" s="277"/>
      <c r="BF510" s="277"/>
      <c r="BG510" s="277"/>
      <c r="BH510" s="277"/>
      <c r="BI510" s="277"/>
      <c r="BJ510" s="277"/>
      <c r="BK510" s="277"/>
      <c r="BL510" s="277"/>
      <c r="BM510" s="277"/>
      <c r="BN510" s="277"/>
      <c r="BO510" s="277"/>
      <c r="BP510" s="277"/>
      <c r="BQ510" s="277"/>
      <c r="BR510" s="277"/>
      <c r="BS510" s="277"/>
      <c r="BT510" s="277"/>
      <c r="BU510" s="277"/>
      <c r="BV510" s="277"/>
      <c r="BW510" s="277"/>
      <c r="BX510" s="277"/>
      <c r="BY510" s="277"/>
      <c r="BZ510" s="277"/>
      <c r="CA510" s="277"/>
      <c r="CB510" s="277"/>
      <c r="CC510" s="277"/>
      <c r="CD510" s="277"/>
      <c r="CE510" s="277"/>
      <c r="CF510" s="277"/>
      <c r="CG510" s="277"/>
      <c r="CH510" s="277"/>
      <c r="CI510" s="277"/>
      <c r="CJ510" s="277"/>
      <c r="CK510" s="277"/>
      <c r="CL510" s="277"/>
      <c r="CM510" s="277"/>
      <c r="CN510" s="277"/>
      <c r="CO510" s="277"/>
      <c r="CP510" s="277"/>
      <c r="CQ510" s="277"/>
      <c r="CR510" s="277"/>
      <c r="CS510" s="277"/>
      <c r="CT510" s="277"/>
      <c r="CU510" s="277"/>
      <c r="CV510" s="277"/>
      <c r="CW510" s="277"/>
      <c r="CX510" s="277"/>
      <c r="CY510" s="277"/>
      <c r="CZ510" s="277"/>
      <c r="DA510" s="277"/>
      <c r="DB510" s="277"/>
      <c r="DC510" s="277"/>
      <c r="DD510" s="277"/>
      <c r="DE510" s="277"/>
      <c r="DF510" s="277"/>
      <c r="DG510" s="277"/>
      <c r="DH510" s="277"/>
      <c r="DI510" s="277"/>
      <c r="DJ510" s="277"/>
      <c r="DK510" s="277"/>
      <c r="DL510" s="277"/>
      <c r="DM510" s="277"/>
      <c r="DN510" s="277"/>
      <c r="DO510" s="277"/>
      <c r="DP510" s="277"/>
      <c r="DQ510" s="277"/>
      <c r="DR510" s="277"/>
      <c r="DS510" s="277"/>
      <c r="DT510" s="277"/>
      <c r="DU510" s="277"/>
      <c r="DV510" s="277"/>
      <c r="DW510" s="277"/>
      <c r="DX510" s="277"/>
      <c r="DY510" s="277"/>
      <c r="DZ510" s="277"/>
      <c r="EA510" s="277"/>
      <c r="EB510" s="277"/>
      <c r="EC510" s="277"/>
      <c r="ED510" s="277"/>
      <c r="EE510" s="277"/>
      <c r="EF510" s="277"/>
      <c r="EG510" s="277"/>
      <c r="EH510" s="277"/>
      <c r="EI510" s="277"/>
      <c r="EJ510" s="277"/>
      <c r="EK510" s="277"/>
      <c r="EL510" s="277"/>
      <c r="EM510" s="277"/>
    </row>
    <row r="511" spans="1:143" s="38" customFormat="1" ht="46.5" thickBot="1" x14ac:dyDescent="0.3">
      <c r="A511" s="142">
        <v>44242</v>
      </c>
      <c r="B511" s="139">
        <v>33904</v>
      </c>
      <c r="C511" s="173" t="s">
        <v>895</v>
      </c>
      <c r="D511" s="95"/>
      <c r="E511" s="145">
        <v>3644223.04</v>
      </c>
      <c r="F511" s="147">
        <f t="shared" si="7"/>
        <v>2111461107.4099987</v>
      </c>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277"/>
      <c r="AE511" s="277"/>
      <c r="AF511" s="277"/>
      <c r="AG511" s="277"/>
      <c r="AH511" s="277"/>
      <c r="AI511" s="277"/>
      <c r="AJ511" s="277"/>
      <c r="AK511" s="277"/>
      <c r="AL511" s="277"/>
      <c r="AM511" s="277"/>
      <c r="AN511" s="277"/>
      <c r="AO511" s="277"/>
      <c r="AP511" s="277"/>
      <c r="AQ511" s="277"/>
      <c r="AR511" s="277"/>
      <c r="AS511" s="277"/>
      <c r="AT511" s="277"/>
      <c r="AU511" s="277"/>
      <c r="AV511" s="277"/>
      <c r="AW511" s="277"/>
      <c r="AX511" s="277"/>
      <c r="AY511" s="277"/>
      <c r="AZ511" s="277"/>
      <c r="BA511" s="277"/>
      <c r="BB511" s="277"/>
      <c r="BC511" s="277"/>
      <c r="BD511" s="277"/>
      <c r="BE511" s="277"/>
      <c r="BF511" s="277"/>
      <c r="BG511" s="277"/>
      <c r="BH511" s="277"/>
      <c r="BI511" s="277"/>
      <c r="BJ511" s="277"/>
      <c r="BK511" s="277"/>
      <c r="BL511" s="277"/>
      <c r="BM511" s="277"/>
      <c r="BN511" s="277"/>
      <c r="BO511" s="277"/>
      <c r="BP511" s="277"/>
      <c r="BQ511" s="277"/>
      <c r="BR511" s="277"/>
      <c r="BS511" s="277"/>
      <c r="BT511" s="277"/>
      <c r="BU511" s="277"/>
      <c r="BV511" s="277"/>
      <c r="BW511" s="277"/>
      <c r="BX511" s="277"/>
      <c r="BY511" s="277"/>
      <c r="BZ511" s="277"/>
      <c r="CA511" s="277"/>
      <c r="CB511" s="277"/>
      <c r="CC511" s="277"/>
      <c r="CD511" s="277"/>
      <c r="CE511" s="277"/>
      <c r="CF511" s="277"/>
      <c r="CG511" s="277"/>
      <c r="CH511" s="277"/>
      <c r="CI511" s="277"/>
      <c r="CJ511" s="277"/>
      <c r="CK511" s="277"/>
      <c r="CL511" s="277"/>
      <c r="CM511" s="277"/>
      <c r="CN511" s="277"/>
      <c r="CO511" s="277"/>
      <c r="CP511" s="277"/>
      <c r="CQ511" s="277"/>
      <c r="CR511" s="277"/>
      <c r="CS511" s="277"/>
      <c r="CT511" s="277"/>
      <c r="CU511" s="277"/>
      <c r="CV511" s="277"/>
      <c r="CW511" s="277"/>
      <c r="CX511" s="277"/>
      <c r="CY511" s="277"/>
      <c r="CZ511" s="277"/>
      <c r="DA511" s="277"/>
      <c r="DB511" s="277"/>
      <c r="DC511" s="277"/>
      <c r="DD511" s="277"/>
      <c r="DE511" s="277"/>
      <c r="DF511" s="277"/>
      <c r="DG511" s="277"/>
      <c r="DH511" s="277"/>
      <c r="DI511" s="277"/>
      <c r="DJ511" s="277"/>
      <c r="DK511" s="277"/>
      <c r="DL511" s="277"/>
      <c r="DM511" s="277"/>
      <c r="DN511" s="277"/>
      <c r="DO511" s="277"/>
      <c r="DP511" s="277"/>
      <c r="DQ511" s="277"/>
      <c r="DR511" s="277"/>
      <c r="DS511" s="277"/>
      <c r="DT511" s="277"/>
      <c r="DU511" s="277"/>
      <c r="DV511" s="277"/>
      <c r="DW511" s="277"/>
      <c r="DX511" s="277"/>
      <c r="DY511" s="277"/>
      <c r="DZ511" s="277"/>
      <c r="EA511" s="277"/>
      <c r="EB511" s="277"/>
      <c r="EC511" s="277"/>
      <c r="ED511" s="277"/>
      <c r="EE511" s="277"/>
      <c r="EF511" s="277"/>
      <c r="EG511" s="277"/>
      <c r="EH511" s="277"/>
      <c r="EI511" s="277"/>
      <c r="EJ511" s="277"/>
      <c r="EK511" s="277"/>
      <c r="EL511" s="277"/>
      <c r="EM511" s="277"/>
    </row>
    <row r="512" spans="1:143" s="38" customFormat="1" ht="35.25" thickBot="1" x14ac:dyDescent="0.3">
      <c r="A512" s="142">
        <v>44242</v>
      </c>
      <c r="B512" s="139" t="s">
        <v>894</v>
      </c>
      <c r="C512" s="173" t="s">
        <v>896</v>
      </c>
      <c r="D512" s="95"/>
      <c r="E512" s="145">
        <v>823317.07</v>
      </c>
      <c r="F512" s="147">
        <f t="shared" si="7"/>
        <v>2110637790.3399987</v>
      </c>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277"/>
      <c r="AE512" s="277"/>
      <c r="AF512" s="277"/>
      <c r="AG512" s="277"/>
      <c r="AH512" s="277"/>
      <c r="AI512" s="277"/>
      <c r="AJ512" s="277"/>
      <c r="AK512" s="277"/>
      <c r="AL512" s="277"/>
      <c r="AM512" s="277"/>
      <c r="AN512" s="277"/>
      <c r="AO512" s="277"/>
      <c r="AP512" s="277"/>
      <c r="AQ512" s="277"/>
      <c r="AR512" s="277"/>
      <c r="AS512" s="277"/>
      <c r="AT512" s="277"/>
      <c r="AU512" s="277"/>
      <c r="AV512" s="277"/>
      <c r="AW512" s="277"/>
      <c r="AX512" s="277"/>
      <c r="AY512" s="277"/>
      <c r="AZ512" s="277"/>
      <c r="BA512" s="277"/>
      <c r="BB512" s="277"/>
      <c r="BC512" s="277"/>
      <c r="BD512" s="277"/>
      <c r="BE512" s="277"/>
      <c r="BF512" s="277"/>
      <c r="BG512" s="277"/>
      <c r="BH512" s="277"/>
      <c r="BI512" s="277"/>
      <c r="BJ512" s="277"/>
      <c r="BK512" s="277"/>
      <c r="BL512" s="277"/>
      <c r="BM512" s="277"/>
      <c r="BN512" s="277"/>
      <c r="BO512" s="277"/>
      <c r="BP512" s="277"/>
      <c r="BQ512" s="277"/>
      <c r="BR512" s="277"/>
      <c r="BS512" s="277"/>
      <c r="BT512" s="277"/>
      <c r="BU512" s="277"/>
      <c r="BV512" s="277"/>
      <c r="BW512" s="277"/>
      <c r="BX512" s="277"/>
      <c r="BY512" s="277"/>
      <c r="BZ512" s="277"/>
      <c r="CA512" s="277"/>
      <c r="CB512" s="277"/>
      <c r="CC512" s="277"/>
      <c r="CD512" s="277"/>
      <c r="CE512" s="277"/>
      <c r="CF512" s="277"/>
      <c r="CG512" s="277"/>
      <c r="CH512" s="277"/>
      <c r="CI512" s="277"/>
      <c r="CJ512" s="277"/>
      <c r="CK512" s="277"/>
      <c r="CL512" s="277"/>
      <c r="CM512" s="277"/>
      <c r="CN512" s="277"/>
      <c r="CO512" s="277"/>
      <c r="CP512" s="277"/>
      <c r="CQ512" s="277"/>
      <c r="CR512" s="277"/>
      <c r="CS512" s="277"/>
      <c r="CT512" s="277"/>
      <c r="CU512" s="277"/>
      <c r="CV512" s="277"/>
      <c r="CW512" s="277"/>
      <c r="CX512" s="277"/>
      <c r="CY512" s="277"/>
      <c r="CZ512" s="277"/>
      <c r="DA512" s="277"/>
      <c r="DB512" s="277"/>
      <c r="DC512" s="277"/>
      <c r="DD512" s="277"/>
      <c r="DE512" s="277"/>
      <c r="DF512" s="277"/>
      <c r="DG512" s="277"/>
      <c r="DH512" s="277"/>
      <c r="DI512" s="277"/>
      <c r="DJ512" s="277"/>
      <c r="DK512" s="277"/>
      <c r="DL512" s="277"/>
      <c r="DM512" s="277"/>
      <c r="DN512" s="277"/>
      <c r="DO512" s="277"/>
      <c r="DP512" s="277"/>
      <c r="DQ512" s="277"/>
      <c r="DR512" s="277"/>
      <c r="DS512" s="277"/>
      <c r="DT512" s="277"/>
      <c r="DU512" s="277"/>
      <c r="DV512" s="277"/>
      <c r="DW512" s="277"/>
      <c r="DX512" s="277"/>
      <c r="DY512" s="277"/>
      <c r="DZ512" s="277"/>
      <c r="EA512" s="277"/>
      <c r="EB512" s="277"/>
      <c r="EC512" s="277"/>
      <c r="ED512" s="277"/>
      <c r="EE512" s="277"/>
      <c r="EF512" s="277"/>
      <c r="EG512" s="277"/>
      <c r="EH512" s="277"/>
      <c r="EI512" s="277"/>
      <c r="EJ512" s="277"/>
      <c r="EK512" s="277"/>
      <c r="EL512" s="277"/>
      <c r="EM512" s="277"/>
    </row>
    <row r="513" spans="1:143" s="38" customFormat="1" ht="35.25" thickBot="1" x14ac:dyDescent="0.3">
      <c r="A513" s="171">
        <v>44243</v>
      </c>
      <c r="B513" s="5" t="s">
        <v>933</v>
      </c>
      <c r="C513" s="5" t="s">
        <v>935</v>
      </c>
      <c r="D513" s="176"/>
      <c r="E513" s="280">
        <v>4296145.57</v>
      </c>
      <c r="F513" s="147">
        <f t="shared" si="7"/>
        <v>2106341644.7699988</v>
      </c>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c r="AC513" s="277"/>
      <c r="AD513" s="277"/>
      <c r="AE513" s="277"/>
      <c r="AF513" s="277"/>
      <c r="AG513" s="277"/>
      <c r="AH513" s="277"/>
      <c r="AI513" s="277"/>
      <c r="AJ513" s="277"/>
      <c r="AK513" s="277"/>
      <c r="AL513" s="277"/>
      <c r="AM513" s="277"/>
      <c r="AN513" s="277"/>
      <c r="AO513" s="277"/>
      <c r="AP513" s="277"/>
      <c r="AQ513" s="277"/>
      <c r="AR513" s="277"/>
      <c r="AS513" s="277"/>
      <c r="AT513" s="277"/>
      <c r="AU513" s="277"/>
      <c r="AV513" s="277"/>
      <c r="AW513" s="277"/>
      <c r="AX513" s="277"/>
      <c r="AY513" s="277"/>
      <c r="AZ513" s="277"/>
      <c r="BA513" s="277"/>
      <c r="BB513" s="277"/>
      <c r="BC513" s="277"/>
      <c r="BD513" s="277"/>
      <c r="BE513" s="277"/>
      <c r="BF513" s="277"/>
      <c r="BG513" s="277"/>
      <c r="BH513" s="277"/>
      <c r="BI513" s="277"/>
      <c r="BJ513" s="277"/>
      <c r="BK513" s="277"/>
      <c r="BL513" s="277"/>
      <c r="BM513" s="277"/>
      <c r="BN513" s="277"/>
      <c r="BO513" s="277"/>
      <c r="BP513" s="277"/>
      <c r="BQ513" s="277"/>
      <c r="BR513" s="277"/>
      <c r="BS513" s="277"/>
      <c r="BT513" s="277"/>
      <c r="BU513" s="277"/>
      <c r="BV513" s="277"/>
      <c r="BW513" s="277"/>
      <c r="BX513" s="277"/>
      <c r="BY513" s="277"/>
      <c r="BZ513" s="277"/>
      <c r="CA513" s="277"/>
      <c r="CB513" s="277"/>
      <c r="CC513" s="277"/>
      <c r="CD513" s="277"/>
      <c r="CE513" s="277"/>
      <c r="CF513" s="277"/>
      <c r="CG513" s="277"/>
      <c r="CH513" s="277"/>
      <c r="CI513" s="277"/>
      <c r="CJ513" s="277"/>
      <c r="CK513" s="277"/>
      <c r="CL513" s="277"/>
      <c r="CM513" s="277"/>
      <c r="CN513" s="277"/>
      <c r="CO513" s="277"/>
      <c r="CP513" s="277"/>
      <c r="CQ513" s="277"/>
      <c r="CR513" s="277"/>
      <c r="CS513" s="277"/>
      <c r="CT513" s="277"/>
      <c r="CU513" s="277"/>
      <c r="CV513" s="277"/>
      <c r="CW513" s="277"/>
      <c r="CX513" s="277"/>
      <c r="CY513" s="277"/>
      <c r="CZ513" s="277"/>
      <c r="DA513" s="277"/>
      <c r="DB513" s="277"/>
      <c r="DC513" s="277"/>
      <c r="DD513" s="277"/>
      <c r="DE513" s="277"/>
      <c r="DF513" s="277"/>
      <c r="DG513" s="277"/>
      <c r="DH513" s="277"/>
      <c r="DI513" s="277"/>
      <c r="DJ513" s="277"/>
      <c r="DK513" s="277"/>
      <c r="DL513" s="277"/>
      <c r="DM513" s="277"/>
      <c r="DN513" s="277"/>
      <c r="DO513" s="277"/>
      <c r="DP513" s="277"/>
      <c r="DQ513" s="277"/>
      <c r="DR513" s="277"/>
      <c r="DS513" s="277"/>
      <c r="DT513" s="277"/>
      <c r="DU513" s="277"/>
      <c r="DV513" s="277"/>
      <c r="DW513" s="277"/>
      <c r="DX513" s="277"/>
      <c r="DY513" s="277"/>
      <c r="DZ513" s="277"/>
      <c r="EA513" s="277"/>
      <c r="EB513" s="277"/>
      <c r="EC513" s="277"/>
      <c r="ED513" s="277"/>
      <c r="EE513" s="277"/>
      <c r="EF513" s="277"/>
      <c r="EG513" s="277"/>
      <c r="EH513" s="277"/>
      <c r="EI513" s="277"/>
      <c r="EJ513" s="277"/>
      <c r="EK513" s="277"/>
      <c r="EL513" s="277"/>
      <c r="EM513" s="277"/>
    </row>
    <row r="514" spans="1:143" s="38" customFormat="1" ht="46.5" thickBot="1" x14ac:dyDescent="0.3">
      <c r="A514" s="171">
        <v>44243</v>
      </c>
      <c r="B514" s="5" t="s">
        <v>934</v>
      </c>
      <c r="C514" s="5" t="s">
        <v>936</v>
      </c>
      <c r="D514" s="176"/>
      <c r="E514" s="280">
        <v>1424253.35</v>
      </c>
      <c r="F514" s="147">
        <f t="shared" si="7"/>
        <v>2104917391.4199989</v>
      </c>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277"/>
      <c r="AE514" s="277"/>
      <c r="AF514" s="277"/>
      <c r="AG514" s="277"/>
      <c r="AH514" s="277"/>
      <c r="AI514" s="277"/>
      <c r="AJ514" s="277"/>
      <c r="AK514" s="277"/>
      <c r="AL514" s="277"/>
      <c r="AM514" s="277"/>
      <c r="AN514" s="277"/>
      <c r="AO514" s="277"/>
      <c r="AP514" s="277"/>
      <c r="AQ514" s="277"/>
      <c r="AR514" s="277"/>
      <c r="AS514" s="277"/>
      <c r="AT514" s="277"/>
      <c r="AU514" s="277"/>
      <c r="AV514" s="277"/>
      <c r="AW514" s="277"/>
      <c r="AX514" s="277"/>
      <c r="AY514" s="277"/>
      <c r="AZ514" s="277"/>
      <c r="BA514" s="277"/>
      <c r="BB514" s="277"/>
      <c r="BC514" s="277"/>
      <c r="BD514" s="277"/>
      <c r="BE514" s="277"/>
      <c r="BF514" s="277"/>
      <c r="BG514" s="277"/>
      <c r="BH514" s="277"/>
      <c r="BI514" s="277"/>
      <c r="BJ514" s="277"/>
      <c r="BK514" s="277"/>
      <c r="BL514" s="277"/>
      <c r="BM514" s="277"/>
      <c r="BN514" s="277"/>
      <c r="BO514" s="277"/>
      <c r="BP514" s="277"/>
      <c r="BQ514" s="277"/>
      <c r="BR514" s="277"/>
      <c r="BS514" s="277"/>
      <c r="BT514" s="277"/>
      <c r="BU514" s="277"/>
      <c r="BV514" s="277"/>
      <c r="BW514" s="277"/>
      <c r="BX514" s="277"/>
      <c r="BY514" s="277"/>
      <c r="BZ514" s="277"/>
      <c r="CA514" s="277"/>
      <c r="CB514" s="277"/>
      <c r="CC514" s="277"/>
      <c r="CD514" s="277"/>
      <c r="CE514" s="277"/>
      <c r="CF514" s="277"/>
      <c r="CG514" s="277"/>
      <c r="CH514" s="277"/>
      <c r="CI514" s="277"/>
      <c r="CJ514" s="277"/>
      <c r="CK514" s="277"/>
      <c r="CL514" s="277"/>
      <c r="CM514" s="277"/>
      <c r="CN514" s="277"/>
      <c r="CO514" s="277"/>
      <c r="CP514" s="277"/>
      <c r="CQ514" s="277"/>
      <c r="CR514" s="277"/>
      <c r="CS514" s="277"/>
      <c r="CT514" s="277"/>
      <c r="CU514" s="277"/>
      <c r="CV514" s="277"/>
      <c r="CW514" s="277"/>
      <c r="CX514" s="277"/>
      <c r="CY514" s="277"/>
      <c r="CZ514" s="277"/>
      <c r="DA514" s="277"/>
      <c r="DB514" s="277"/>
      <c r="DC514" s="277"/>
      <c r="DD514" s="277"/>
      <c r="DE514" s="277"/>
      <c r="DF514" s="277"/>
      <c r="DG514" s="277"/>
      <c r="DH514" s="277"/>
      <c r="DI514" s="277"/>
      <c r="DJ514" s="277"/>
      <c r="DK514" s="277"/>
      <c r="DL514" s="277"/>
      <c r="DM514" s="277"/>
      <c r="DN514" s="277"/>
      <c r="DO514" s="277"/>
      <c r="DP514" s="277"/>
      <c r="DQ514" s="277"/>
      <c r="DR514" s="277"/>
      <c r="DS514" s="277"/>
      <c r="DT514" s="277"/>
      <c r="DU514" s="277"/>
      <c r="DV514" s="277"/>
      <c r="DW514" s="277"/>
      <c r="DX514" s="277"/>
      <c r="DY514" s="277"/>
      <c r="DZ514" s="277"/>
      <c r="EA514" s="277"/>
      <c r="EB514" s="277"/>
      <c r="EC514" s="277"/>
      <c r="ED514" s="277"/>
      <c r="EE514" s="277"/>
      <c r="EF514" s="277"/>
      <c r="EG514" s="277"/>
      <c r="EH514" s="277"/>
      <c r="EI514" s="277"/>
      <c r="EJ514" s="277"/>
      <c r="EK514" s="277"/>
      <c r="EL514" s="277"/>
      <c r="EM514" s="277"/>
    </row>
    <row r="515" spans="1:143" s="38" customFormat="1" ht="35.25" thickBot="1" x14ac:dyDescent="0.3">
      <c r="A515" s="171">
        <v>44244</v>
      </c>
      <c r="B515" s="5" t="s">
        <v>991</v>
      </c>
      <c r="C515" s="5" t="s">
        <v>992</v>
      </c>
      <c r="D515" s="176"/>
      <c r="E515" s="280">
        <v>524587.81999999995</v>
      </c>
      <c r="F515" s="147">
        <f t="shared" si="7"/>
        <v>2104392803.599999</v>
      </c>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277"/>
      <c r="AF515" s="277"/>
      <c r="AG515" s="277"/>
      <c r="AH515" s="277"/>
      <c r="AI515" s="277"/>
      <c r="AJ515" s="277"/>
      <c r="AK515" s="277"/>
      <c r="AL515" s="277"/>
      <c r="AM515" s="277"/>
      <c r="AN515" s="277"/>
      <c r="AO515" s="277"/>
      <c r="AP515" s="277"/>
      <c r="AQ515" s="277"/>
      <c r="AR515" s="277"/>
      <c r="AS515" s="277"/>
      <c r="AT515" s="277"/>
      <c r="AU515" s="277"/>
      <c r="AV515" s="277"/>
      <c r="AW515" s="277"/>
      <c r="AX515" s="277"/>
      <c r="AY515" s="277"/>
      <c r="AZ515" s="277"/>
      <c r="BA515" s="277"/>
      <c r="BB515" s="277"/>
      <c r="BC515" s="277"/>
      <c r="BD515" s="277"/>
      <c r="BE515" s="277"/>
      <c r="BF515" s="277"/>
      <c r="BG515" s="277"/>
      <c r="BH515" s="277"/>
      <c r="BI515" s="277"/>
      <c r="BJ515" s="277"/>
      <c r="BK515" s="277"/>
      <c r="BL515" s="277"/>
      <c r="BM515" s="277"/>
      <c r="BN515" s="277"/>
      <c r="BO515" s="277"/>
      <c r="BP515" s="277"/>
      <c r="BQ515" s="277"/>
      <c r="BR515" s="277"/>
      <c r="BS515" s="277"/>
      <c r="BT515" s="277"/>
      <c r="BU515" s="277"/>
      <c r="BV515" s="277"/>
      <c r="BW515" s="277"/>
      <c r="BX515" s="277"/>
      <c r="BY515" s="277"/>
      <c r="BZ515" s="277"/>
      <c r="CA515" s="277"/>
      <c r="CB515" s="277"/>
      <c r="CC515" s="277"/>
      <c r="CD515" s="277"/>
      <c r="CE515" s="277"/>
      <c r="CF515" s="277"/>
      <c r="CG515" s="277"/>
      <c r="CH515" s="277"/>
      <c r="CI515" s="277"/>
      <c r="CJ515" s="277"/>
      <c r="CK515" s="277"/>
      <c r="CL515" s="277"/>
      <c r="CM515" s="277"/>
      <c r="CN515" s="277"/>
      <c r="CO515" s="277"/>
      <c r="CP515" s="277"/>
      <c r="CQ515" s="277"/>
      <c r="CR515" s="277"/>
      <c r="CS515" s="277"/>
      <c r="CT515" s="277"/>
      <c r="CU515" s="277"/>
      <c r="CV515" s="277"/>
      <c r="CW515" s="277"/>
      <c r="CX515" s="277"/>
      <c r="CY515" s="277"/>
      <c r="CZ515" s="277"/>
      <c r="DA515" s="277"/>
      <c r="DB515" s="277"/>
      <c r="DC515" s="277"/>
      <c r="DD515" s="277"/>
      <c r="DE515" s="277"/>
      <c r="DF515" s="277"/>
      <c r="DG515" s="277"/>
      <c r="DH515" s="277"/>
      <c r="DI515" s="277"/>
      <c r="DJ515" s="277"/>
      <c r="DK515" s="277"/>
      <c r="DL515" s="277"/>
      <c r="DM515" s="277"/>
      <c r="DN515" s="277"/>
      <c r="DO515" s="277"/>
      <c r="DP515" s="277"/>
      <c r="DQ515" s="277"/>
      <c r="DR515" s="277"/>
      <c r="DS515" s="277"/>
      <c r="DT515" s="277"/>
      <c r="DU515" s="277"/>
      <c r="DV515" s="277"/>
      <c r="DW515" s="277"/>
      <c r="DX515" s="277"/>
      <c r="DY515" s="277"/>
      <c r="DZ515" s="277"/>
      <c r="EA515" s="277"/>
      <c r="EB515" s="277"/>
      <c r="EC515" s="277"/>
      <c r="ED515" s="277"/>
      <c r="EE515" s="277"/>
      <c r="EF515" s="277"/>
      <c r="EG515" s="277"/>
      <c r="EH515" s="277"/>
      <c r="EI515" s="277"/>
      <c r="EJ515" s="277"/>
      <c r="EK515" s="277"/>
      <c r="EL515" s="277"/>
      <c r="EM515" s="277"/>
    </row>
    <row r="516" spans="1:143" s="38" customFormat="1" ht="35.25" thickBot="1" x14ac:dyDescent="0.3">
      <c r="A516" s="171">
        <v>44246</v>
      </c>
      <c r="B516" s="210" t="s">
        <v>1075</v>
      </c>
      <c r="C516" s="252" t="s">
        <v>1079</v>
      </c>
      <c r="D516" s="176"/>
      <c r="E516" s="42">
        <v>2000414.93</v>
      </c>
      <c r="F516" s="147">
        <f t="shared" si="7"/>
        <v>2102392388.6699989</v>
      </c>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77"/>
      <c r="AE516" s="277"/>
      <c r="AF516" s="277"/>
      <c r="AG516" s="277"/>
      <c r="AH516" s="277"/>
      <c r="AI516" s="277"/>
      <c r="AJ516" s="277"/>
      <c r="AK516" s="277"/>
      <c r="AL516" s="277"/>
      <c r="AM516" s="277"/>
      <c r="AN516" s="277"/>
      <c r="AO516" s="277"/>
      <c r="AP516" s="277"/>
      <c r="AQ516" s="277"/>
      <c r="AR516" s="277"/>
      <c r="AS516" s="277"/>
      <c r="AT516" s="277"/>
      <c r="AU516" s="277"/>
      <c r="AV516" s="277"/>
      <c r="AW516" s="277"/>
      <c r="AX516" s="277"/>
      <c r="AY516" s="277"/>
      <c r="AZ516" s="277"/>
      <c r="BA516" s="277"/>
      <c r="BB516" s="277"/>
      <c r="BC516" s="277"/>
      <c r="BD516" s="277"/>
      <c r="BE516" s="277"/>
      <c r="BF516" s="277"/>
      <c r="BG516" s="277"/>
      <c r="BH516" s="277"/>
      <c r="BI516" s="277"/>
      <c r="BJ516" s="277"/>
      <c r="BK516" s="277"/>
      <c r="BL516" s="277"/>
      <c r="BM516" s="277"/>
      <c r="BN516" s="277"/>
      <c r="BO516" s="277"/>
      <c r="BP516" s="277"/>
      <c r="BQ516" s="277"/>
      <c r="BR516" s="277"/>
      <c r="BS516" s="277"/>
      <c r="BT516" s="277"/>
      <c r="BU516" s="277"/>
      <c r="BV516" s="277"/>
      <c r="BW516" s="277"/>
      <c r="BX516" s="277"/>
      <c r="BY516" s="277"/>
      <c r="BZ516" s="277"/>
      <c r="CA516" s="277"/>
      <c r="CB516" s="277"/>
      <c r="CC516" s="277"/>
      <c r="CD516" s="277"/>
      <c r="CE516" s="277"/>
      <c r="CF516" s="277"/>
      <c r="CG516" s="277"/>
      <c r="CH516" s="277"/>
      <c r="CI516" s="277"/>
      <c r="CJ516" s="277"/>
      <c r="CK516" s="277"/>
      <c r="CL516" s="277"/>
      <c r="CM516" s="277"/>
      <c r="CN516" s="277"/>
      <c r="CO516" s="277"/>
      <c r="CP516" s="277"/>
      <c r="CQ516" s="277"/>
      <c r="CR516" s="277"/>
      <c r="CS516" s="277"/>
      <c r="CT516" s="277"/>
      <c r="CU516" s="277"/>
      <c r="CV516" s="277"/>
      <c r="CW516" s="277"/>
      <c r="CX516" s="277"/>
      <c r="CY516" s="277"/>
      <c r="CZ516" s="277"/>
      <c r="DA516" s="277"/>
      <c r="DB516" s="277"/>
      <c r="DC516" s="277"/>
      <c r="DD516" s="277"/>
      <c r="DE516" s="277"/>
      <c r="DF516" s="277"/>
      <c r="DG516" s="277"/>
      <c r="DH516" s="277"/>
      <c r="DI516" s="277"/>
      <c r="DJ516" s="277"/>
      <c r="DK516" s="277"/>
      <c r="DL516" s="277"/>
      <c r="DM516" s="277"/>
      <c r="DN516" s="277"/>
      <c r="DO516" s="277"/>
      <c r="DP516" s="277"/>
      <c r="DQ516" s="277"/>
      <c r="DR516" s="277"/>
      <c r="DS516" s="277"/>
      <c r="DT516" s="277"/>
      <c r="DU516" s="277"/>
      <c r="DV516" s="277"/>
      <c r="DW516" s="277"/>
      <c r="DX516" s="277"/>
      <c r="DY516" s="277"/>
      <c r="DZ516" s="277"/>
      <c r="EA516" s="277"/>
      <c r="EB516" s="277"/>
      <c r="EC516" s="277"/>
      <c r="ED516" s="277"/>
      <c r="EE516" s="277"/>
      <c r="EF516" s="277"/>
      <c r="EG516" s="277"/>
      <c r="EH516" s="277"/>
      <c r="EI516" s="277"/>
      <c r="EJ516" s="277"/>
      <c r="EK516" s="277"/>
      <c r="EL516" s="277"/>
      <c r="EM516" s="277"/>
    </row>
    <row r="517" spans="1:143" s="38" customFormat="1" ht="35.25" thickBot="1" x14ac:dyDescent="0.3">
      <c r="A517" s="171">
        <v>44246</v>
      </c>
      <c r="B517" s="210" t="s">
        <v>1076</v>
      </c>
      <c r="C517" s="252" t="s">
        <v>1080</v>
      </c>
      <c r="D517" s="176"/>
      <c r="E517" s="42">
        <v>7841421.5800000001</v>
      </c>
      <c r="F517" s="147">
        <f t="shared" si="7"/>
        <v>2094550967.089999</v>
      </c>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277"/>
      <c r="AF517" s="277"/>
      <c r="AG517" s="277"/>
      <c r="AH517" s="277"/>
      <c r="AI517" s="277"/>
      <c r="AJ517" s="277"/>
      <c r="AK517" s="277"/>
      <c r="AL517" s="277"/>
      <c r="AM517" s="277"/>
      <c r="AN517" s="277"/>
      <c r="AO517" s="277"/>
      <c r="AP517" s="277"/>
      <c r="AQ517" s="277"/>
      <c r="AR517" s="277"/>
      <c r="AS517" s="277"/>
      <c r="AT517" s="277"/>
      <c r="AU517" s="277"/>
      <c r="AV517" s="277"/>
      <c r="AW517" s="277"/>
      <c r="AX517" s="277"/>
      <c r="AY517" s="277"/>
      <c r="AZ517" s="277"/>
      <c r="BA517" s="277"/>
      <c r="BB517" s="277"/>
      <c r="BC517" s="277"/>
      <c r="BD517" s="277"/>
      <c r="BE517" s="277"/>
      <c r="BF517" s="277"/>
      <c r="BG517" s="277"/>
      <c r="BH517" s="277"/>
      <c r="BI517" s="277"/>
      <c r="BJ517" s="277"/>
      <c r="BK517" s="277"/>
      <c r="BL517" s="277"/>
      <c r="BM517" s="277"/>
      <c r="BN517" s="277"/>
      <c r="BO517" s="277"/>
      <c r="BP517" s="277"/>
      <c r="BQ517" s="277"/>
      <c r="BR517" s="277"/>
      <c r="BS517" s="277"/>
      <c r="BT517" s="277"/>
      <c r="BU517" s="277"/>
      <c r="BV517" s="277"/>
      <c r="BW517" s="277"/>
      <c r="BX517" s="277"/>
      <c r="BY517" s="277"/>
      <c r="BZ517" s="277"/>
      <c r="CA517" s="277"/>
      <c r="CB517" s="277"/>
      <c r="CC517" s="277"/>
      <c r="CD517" s="277"/>
      <c r="CE517" s="277"/>
      <c r="CF517" s="277"/>
      <c r="CG517" s="277"/>
      <c r="CH517" s="277"/>
      <c r="CI517" s="277"/>
      <c r="CJ517" s="277"/>
      <c r="CK517" s="277"/>
      <c r="CL517" s="277"/>
      <c r="CM517" s="277"/>
      <c r="CN517" s="277"/>
      <c r="CO517" s="277"/>
      <c r="CP517" s="277"/>
      <c r="CQ517" s="277"/>
      <c r="CR517" s="277"/>
      <c r="CS517" s="277"/>
      <c r="CT517" s="277"/>
      <c r="CU517" s="277"/>
      <c r="CV517" s="277"/>
      <c r="CW517" s="277"/>
      <c r="CX517" s="277"/>
      <c r="CY517" s="277"/>
      <c r="CZ517" s="277"/>
      <c r="DA517" s="277"/>
      <c r="DB517" s="277"/>
      <c r="DC517" s="277"/>
      <c r="DD517" s="277"/>
      <c r="DE517" s="277"/>
      <c r="DF517" s="277"/>
      <c r="DG517" s="277"/>
      <c r="DH517" s="277"/>
      <c r="DI517" s="277"/>
      <c r="DJ517" s="277"/>
      <c r="DK517" s="277"/>
      <c r="DL517" s="277"/>
      <c r="DM517" s="277"/>
      <c r="DN517" s="277"/>
      <c r="DO517" s="277"/>
      <c r="DP517" s="277"/>
      <c r="DQ517" s="277"/>
      <c r="DR517" s="277"/>
      <c r="DS517" s="277"/>
      <c r="DT517" s="277"/>
      <c r="DU517" s="277"/>
      <c r="DV517" s="277"/>
      <c r="DW517" s="277"/>
      <c r="DX517" s="277"/>
      <c r="DY517" s="277"/>
      <c r="DZ517" s="277"/>
      <c r="EA517" s="277"/>
      <c r="EB517" s="277"/>
      <c r="EC517" s="277"/>
      <c r="ED517" s="277"/>
      <c r="EE517" s="277"/>
      <c r="EF517" s="277"/>
      <c r="EG517" s="277"/>
      <c r="EH517" s="277"/>
      <c r="EI517" s="277"/>
      <c r="EJ517" s="277"/>
      <c r="EK517" s="277"/>
      <c r="EL517" s="277"/>
      <c r="EM517" s="277"/>
    </row>
    <row r="518" spans="1:143" s="38" customFormat="1" ht="35.25" thickBot="1" x14ac:dyDescent="0.3">
      <c r="A518" s="171">
        <v>44246</v>
      </c>
      <c r="B518" s="210" t="s">
        <v>1077</v>
      </c>
      <c r="C518" s="252" t="s">
        <v>1081</v>
      </c>
      <c r="D518" s="176"/>
      <c r="E518" s="42">
        <v>816664.7</v>
      </c>
      <c r="F518" s="147">
        <f t="shared" si="7"/>
        <v>2093734302.3899989</v>
      </c>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77"/>
      <c r="AE518" s="277"/>
      <c r="AF518" s="277"/>
      <c r="AG518" s="277"/>
      <c r="AH518" s="277"/>
      <c r="AI518" s="277"/>
      <c r="AJ518" s="277"/>
      <c r="AK518" s="277"/>
      <c r="AL518" s="277"/>
      <c r="AM518" s="277"/>
      <c r="AN518" s="277"/>
      <c r="AO518" s="277"/>
      <c r="AP518" s="277"/>
      <c r="AQ518" s="277"/>
      <c r="AR518" s="277"/>
      <c r="AS518" s="277"/>
      <c r="AT518" s="277"/>
      <c r="AU518" s="277"/>
      <c r="AV518" s="277"/>
      <c r="AW518" s="277"/>
      <c r="AX518" s="277"/>
      <c r="AY518" s="277"/>
      <c r="AZ518" s="277"/>
      <c r="BA518" s="277"/>
      <c r="BB518" s="277"/>
      <c r="BC518" s="277"/>
      <c r="BD518" s="277"/>
      <c r="BE518" s="277"/>
      <c r="BF518" s="277"/>
      <c r="BG518" s="277"/>
      <c r="BH518" s="277"/>
      <c r="BI518" s="277"/>
      <c r="BJ518" s="277"/>
      <c r="BK518" s="277"/>
      <c r="BL518" s="277"/>
      <c r="BM518" s="277"/>
      <c r="BN518" s="277"/>
      <c r="BO518" s="277"/>
      <c r="BP518" s="277"/>
      <c r="BQ518" s="277"/>
      <c r="BR518" s="277"/>
      <c r="BS518" s="277"/>
      <c r="BT518" s="277"/>
      <c r="BU518" s="277"/>
      <c r="BV518" s="277"/>
      <c r="BW518" s="277"/>
      <c r="BX518" s="277"/>
      <c r="BY518" s="277"/>
      <c r="BZ518" s="277"/>
      <c r="CA518" s="277"/>
      <c r="CB518" s="277"/>
      <c r="CC518" s="277"/>
      <c r="CD518" s="277"/>
      <c r="CE518" s="277"/>
      <c r="CF518" s="277"/>
      <c r="CG518" s="277"/>
      <c r="CH518" s="277"/>
      <c r="CI518" s="277"/>
      <c r="CJ518" s="277"/>
      <c r="CK518" s="277"/>
      <c r="CL518" s="277"/>
      <c r="CM518" s="277"/>
      <c r="CN518" s="277"/>
      <c r="CO518" s="277"/>
      <c r="CP518" s="277"/>
      <c r="CQ518" s="277"/>
      <c r="CR518" s="277"/>
      <c r="CS518" s="277"/>
      <c r="CT518" s="277"/>
      <c r="CU518" s="277"/>
      <c r="CV518" s="277"/>
      <c r="CW518" s="277"/>
      <c r="CX518" s="277"/>
      <c r="CY518" s="277"/>
      <c r="CZ518" s="277"/>
      <c r="DA518" s="277"/>
      <c r="DB518" s="277"/>
      <c r="DC518" s="277"/>
      <c r="DD518" s="277"/>
      <c r="DE518" s="277"/>
      <c r="DF518" s="277"/>
      <c r="DG518" s="277"/>
      <c r="DH518" s="277"/>
      <c r="DI518" s="277"/>
      <c r="DJ518" s="277"/>
      <c r="DK518" s="277"/>
      <c r="DL518" s="277"/>
      <c r="DM518" s="277"/>
      <c r="DN518" s="277"/>
      <c r="DO518" s="277"/>
      <c r="DP518" s="277"/>
      <c r="DQ518" s="277"/>
      <c r="DR518" s="277"/>
      <c r="DS518" s="277"/>
      <c r="DT518" s="277"/>
      <c r="DU518" s="277"/>
      <c r="DV518" s="277"/>
      <c r="DW518" s="277"/>
      <c r="DX518" s="277"/>
      <c r="DY518" s="277"/>
      <c r="DZ518" s="277"/>
      <c r="EA518" s="277"/>
      <c r="EB518" s="277"/>
      <c r="EC518" s="277"/>
      <c r="ED518" s="277"/>
      <c r="EE518" s="277"/>
      <c r="EF518" s="277"/>
      <c r="EG518" s="277"/>
      <c r="EH518" s="277"/>
      <c r="EI518" s="277"/>
      <c r="EJ518" s="277"/>
      <c r="EK518" s="277"/>
      <c r="EL518" s="277"/>
      <c r="EM518" s="277"/>
    </row>
    <row r="519" spans="1:143" s="38" customFormat="1" ht="35.25" thickBot="1" x14ac:dyDescent="0.3">
      <c r="A519" s="171">
        <v>44246</v>
      </c>
      <c r="B519" s="210" t="s">
        <v>1078</v>
      </c>
      <c r="C519" s="252" t="s">
        <v>1082</v>
      </c>
      <c r="D519" s="176"/>
      <c r="E519" s="42">
        <v>1569809.15</v>
      </c>
      <c r="F519" s="147">
        <f t="shared" si="7"/>
        <v>2092164493.2399988</v>
      </c>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77"/>
      <c r="AE519" s="277"/>
      <c r="AF519" s="277"/>
      <c r="AG519" s="277"/>
      <c r="AH519" s="277"/>
      <c r="AI519" s="277"/>
      <c r="AJ519" s="277"/>
      <c r="AK519" s="277"/>
      <c r="AL519" s="277"/>
      <c r="AM519" s="277"/>
      <c r="AN519" s="277"/>
      <c r="AO519" s="277"/>
      <c r="AP519" s="277"/>
      <c r="AQ519" s="277"/>
      <c r="AR519" s="277"/>
      <c r="AS519" s="277"/>
      <c r="AT519" s="277"/>
      <c r="AU519" s="277"/>
      <c r="AV519" s="277"/>
      <c r="AW519" s="277"/>
      <c r="AX519" s="277"/>
      <c r="AY519" s="277"/>
      <c r="AZ519" s="277"/>
      <c r="BA519" s="277"/>
      <c r="BB519" s="277"/>
      <c r="BC519" s="277"/>
      <c r="BD519" s="277"/>
      <c r="BE519" s="277"/>
      <c r="BF519" s="277"/>
      <c r="BG519" s="277"/>
      <c r="BH519" s="277"/>
      <c r="BI519" s="277"/>
      <c r="BJ519" s="277"/>
      <c r="BK519" s="277"/>
      <c r="BL519" s="277"/>
      <c r="BM519" s="277"/>
      <c r="BN519" s="277"/>
      <c r="BO519" s="277"/>
      <c r="BP519" s="277"/>
      <c r="BQ519" s="277"/>
      <c r="BR519" s="277"/>
      <c r="BS519" s="277"/>
      <c r="BT519" s="277"/>
      <c r="BU519" s="277"/>
      <c r="BV519" s="277"/>
      <c r="BW519" s="277"/>
      <c r="BX519" s="277"/>
      <c r="BY519" s="277"/>
      <c r="BZ519" s="277"/>
      <c r="CA519" s="277"/>
      <c r="CB519" s="277"/>
      <c r="CC519" s="277"/>
      <c r="CD519" s="277"/>
      <c r="CE519" s="277"/>
      <c r="CF519" s="277"/>
      <c r="CG519" s="277"/>
      <c r="CH519" s="277"/>
      <c r="CI519" s="277"/>
      <c r="CJ519" s="277"/>
      <c r="CK519" s="277"/>
      <c r="CL519" s="277"/>
      <c r="CM519" s="277"/>
      <c r="CN519" s="277"/>
      <c r="CO519" s="277"/>
      <c r="CP519" s="277"/>
      <c r="CQ519" s="277"/>
      <c r="CR519" s="277"/>
      <c r="CS519" s="277"/>
      <c r="CT519" s="277"/>
      <c r="CU519" s="277"/>
      <c r="CV519" s="277"/>
      <c r="CW519" s="277"/>
      <c r="CX519" s="277"/>
      <c r="CY519" s="277"/>
      <c r="CZ519" s="277"/>
      <c r="DA519" s="277"/>
      <c r="DB519" s="277"/>
      <c r="DC519" s="277"/>
      <c r="DD519" s="277"/>
      <c r="DE519" s="277"/>
      <c r="DF519" s="277"/>
      <c r="DG519" s="277"/>
      <c r="DH519" s="277"/>
      <c r="DI519" s="277"/>
      <c r="DJ519" s="277"/>
      <c r="DK519" s="277"/>
      <c r="DL519" s="277"/>
      <c r="DM519" s="277"/>
      <c r="DN519" s="277"/>
      <c r="DO519" s="277"/>
      <c r="DP519" s="277"/>
      <c r="DQ519" s="277"/>
      <c r="DR519" s="277"/>
      <c r="DS519" s="277"/>
      <c r="DT519" s="277"/>
      <c r="DU519" s="277"/>
      <c r="DV519" s="277"/>
      <c r="DW519" s="277"/>
      <c r="DX519" s="277"/>
      <c r="DY519" s="277"/>
      <c r="DZ519" s="277"/>
      <c r="EA519" s="277"/>
      <c r="EB519" s="277"/>
      <c r="EC519" s="277"/>
      <c r="ED519" s="277"/>
      <c r="EE519" s="277"/>
      <c r="EF519" s="277"/>
      <c r="EG519" s="277"/>
      <c r="EH519" s="277"/>
      <c r="EI519" s="277"/>
      <c r="EJ519" s="277"/>
      <c r="EK519" s="277"/>
      <c r="EL519" s="277"/>
      <c r="EM519" s="277"/>
    </row>
    <row r="520" spans="1:143" s="38" customFormat="1" ht="39.75" customHeight="1" thickBot="1" x14ac:dyDescent="0.3">
      <c r="A520" s="171">
        <v>44249</v>
      </c>
      <c r="B520" s="5" t="s">
        <v>1107</v>
      </c>
      <c r="C520" s="5" t="s">
        <v>1109</v>
      </c>
      <c r="D520" s="176"/>
      <c r="E520" s="42">
        <v>259974.73</v>
      </c>
      <c r="F520" s="147">
        <f t="shared" si="7"/>
        <v>2091904518.5099988</v>
      </c>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77"/>
      <c r="AE520" s="277"/>
      <c r="AF520" s="277"/>
      <c r="AG520" s="277"/>
      <c r="AH520" s="277"/>
      <c r="AI520" s="277"/>
      <c r="AJ520" s="277"/>
      <c r="AK520" s="277"/>
      <c r="AL520" s="277"/>
      <c r="AM520" s="277"/>
      <c r="AN520" s="277"/>
      <c r="AO520" s="277"/>
      <c r="AP520" s="277"/>
      <c r="AQ520" s="277"/>
      <c r="AR520" s="277"/>
      <c r="AS520" s="277"/>
      <c r="AT520" s="277"/>
      <c r="AU520" s="277"/>
      <c r="AV520" s="277"/>
      <c r="AW520" s="277"/>
      <c r="AX520" s="277"/>
      <c r="AY520" s="277"/>
      <c r="AZ520" s="277"/>
      <c r="BA520" s="277"/>
      <c r="BB520" s="277"/>
      <c r="BC520" s="277"/>
      <c r="BD520" s="277"/>
      <c r="BE520" s="277"/>
      <c r="BF520" s="277"/>
      <c r="BG520" s="277"/>
      <c r="BH520" s="277"/>
      <c r="BI520" s="277"/>
      <c r="BJ520" s="277"/>
      <c r="BK520" s="277"/>
      <c r="BL520" s="277"/>
      <c r="BM520" s="277"/>
      <c r="BN520" s="277"/>
      <c r="BO520" s="277"/>
      <c r="BP520" s="277"/>
      <c r="BQ520" s="277"/>
      <c r="BR520" s="277"/>
      <c r="BS520" s="277"/>
      <c r="BT520" s="277"/>
      <c r="BU520" s="277"/>
      <c r="BV520" s="277"/>
      <c r="BW520" s="277"/>
      <c r="BX520" s="277"/>
      <c r="BY520" s="277"/>
      <c r="BZ520" s="277"/>
      <c r="CA520" s="277"/>
      <c r="CB520" s="277"/>
      <c r="CC520" s="277"/>
      <c r="CD520" s="277"/>
      <c r="CE520" s="277"/>
      <c r="CF520" s="277"/>
      <c r="CG520" s="277"/>
      <c r="CH520" s="277"/>
      <c r="CI520" s="277"/>
      <c r="CJ520" s="277"/>
      <c r="CK520" s="277"/>
      <c r="CL520" s="277"/>
      <c r="CM520" s="277"/>
      <c r="CN520" s="277"/>
      <c r="CO520" s="277"/>
      <c r="CP520" s="277"/>
      <c r="CQ520" s="277"/>
      <c r="CR520" s="277"/>
      <c r="CS520" s="277"/>
      <c r="CT520" s="277"/>
      <c r="CU520" s="277"/>
      <c r="CV520" s="277"/>
      <c r="CW520" s="277"/>
      <c r="CX520" s="277"/>
      <c r="CY520" s="277"/>
      <c r="CZ520" s="277"/>
      <c r="DA520" s="277"/>
      <c r="DB520" s="277"/>
      <c r="DC520" s="277"/>
      <c r="DD520" s="277"/>
      <c r="DE520" s="277"/>
      <c r="DF520" s="277"/>
      <c r="DG520" s="277"/>
      <c r="DH520" s="277"/>
      <c r="DI520" s="277"/>
      <c r="DJ520" s="277"/>
      <c r="DK520" s="277"/>
      <c r="DL520" s="277"/>
      <c r="DM520" s="277"/>
      <c r="DN520" s="277"/>
      <c r="DO520" s="277"/>
      <c r="DP520" s="277"/>
      <c r="DQ520" s="277"/>
      <c r="DR520" s="277"/>
      <c r="DS520" s="277"/>
      <c r="DT520" s="277"/>
      <c r="DU520" s="277"/>
      <c r="DV520" s="277"/>
      <c r="DW520" s="277"/>
      <c r="DX520" s="277"/>
      <c r="DY520" s="277"/>
      <c r="DZ520" s="277"/>
      <c r="EA520" s="277"/>
      <c r="EB520" s="277"/>
      <c r="EC520" s="277"/>
      <c r="ED520" s="277"/>
      <c r="EE520" s="277"/>
      <c r="EF520" s="277"/>
      <c r="EG520" s="277"/>
      <c r="EH520" s="277"/>
      <c r="EI520" s="277"/>
      <c r="EJ520" s="277"/>
      <c r="EK520" s="277"/>
      <c r="EL520" s="277"/>
      <c r="EM520" s="277"/>
    </row>
    <row r="521" spans="1:143" s="38" customFormat="1" ht="29.25" customHeight="1" thickBot="1" x14ac:dyDescent="0.3">
      <c r="A521" s="171">
        <v>44249</v>
      </c>
      <c r="B521" s="5" t="s">
        <v>1108</v>
      </c>
      <c r="C521" s="5" t="s">
        <v>1110</v>
      </c>
      <c r="D521" s="95"/>
      <c r="E521" s="42">
        <v>1006231.37</v>
      </c>
      <c r="F521" s="147">
        <f t="shared" si="7"/>
        <v>2090898287.1399989</v>
      </c>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s="277"/>
      <c r="AG521" s="277"/>
      <c r="AH521" s="277"/>
      <c r="AI521" s="277"/>
      <c r="AJ521" s="277"/>
      <c r="AK521" s="277"/>
      <c r="AL521" s="277"/>
      <c r="AM521" s="277"/>
      <c r="AN521" s="277"/>
      <c r="AO521" s="277"/>
      <c r="AP521" s="277"/>
      <c r="AQ521" s="277"/>
      <c r="AR521" s="277"/>
      <c r="AS521" s="277"/>
      <c r="AT521" s="277"/>
      <c r="AU521" s="277"/>
      <c r="AV521" s="277"/>
      <c r="AW521" s="277"/>
      <c r="AX521" s="277"/>
      <c r="AY521" s="277"/>
      <c r="AZ521" s="277"/>
      <c r="BA521" s="277"/>
      <c r="BB521" s="277"/>
      <c r="BC521" s="277"/>
      <c r="BD521" s="277"/>
      <c r="BE521" s="277"/>
      <c r="BF521" s="277"/>
      <c r="BG521" s="277"/>
      <c r="BH521" s="277"/>
      <c r="BI521" s="277"/>
      <c r="BJ521" s="277"/>
      <c r="BK521" s="277"/>
      <c r="BL521" s="277"/>
      <c r="BM521" s="277"/>
      <c r="BN521" s="277"/>
      <c r="BO521" s="277"/>
      <c r="BP521" s="277"/>
      <c r="BQ521" s="277"/>
      <c r="BR521" s="277"/>
      <c r="BS521" s="277"/>
      <c r="BT521" s="277"/>
      <c r="BU521" s="277"/>
      <c r="BV521" s="277"/>
      <c r="BW521" s="277"/>
      <c r="BX521" s="277"/>
      <c r="BY521" s="277"/>
      <c r="BZ521" s="277"/>
      <c r="CA521" s="277"/>
      <c r="CB521" s="277"/>
      <c r="CC521" s="277"/>
      <c r="CD521" s="277"/>
      <c r="CE521" s="277"/>
      <c r="CF521" s="277"/>
      <c r="CG521" s="277"/>
      <c r="CH521" s="277"/>
      <c r="CI521" s="277"/>
      <c r="CJ521" s="277"/>
      <c r="CK521" s="277"/>
      <c r="CL521" s="277"/>
      <c r="CM521" s="277"/>
      <c r="CN521" s="277"/>
      <c r="CO521" s="277"/>
      <c r="CP521" s="277"/>
      <c r="CQ521" s="277"/>
      <c r="CR521" s="277"/>
      <c r="CS521" s="277"/>
      <c r="CT521" s="277"/>
      <c r="CU521" s="277"/>
      <c r="CV521" s="277"/>
      <c r="CW521" s="277"/>
      <c r="CX521" s="277"/>
      <c r="CY521" s="277"/>
      <c r="CZ521" s="277"/>
      <c r="DA521" s="277"/>
      <c r="DB521" s="277"/>
      <c r="DC521" s="277"/>
      <c r="DD521" s="277"/>
      <c r="DE521" s="277"/>
      <c r="DF521" s="277"/>
      <c r="DG521" s="277"/>
      <c r="DH521" s="277"/>
      <c r="DI521" s="277"/>
      <c r="DJ521" s="277"/>
      <c r="DK521" s="277"/>
      <c r="DL521" s="277"/>
      <c r="DM521" s="277"/>
      <c r="DN521" s="277"/>
      <c r="DO521" s="277"/>
      <c r="DP521" s="277"/>
      <c r="DQ521" s="277"/>
      <c r="DR521" s="277"/>
      <c r="DS521" s="277"/>
      <c r="DT521" s="277"/>
      <c r="DU521" s="277"/>
      <c r="DV521" s="277"/>
      <c r="DW521" s="277"/>
      <c r="DX521" s="277"/>
      <c r="DY521" s="277"/>
      <c r="DZ521" s="277"/>
      <c r="EA521" s="277"/>
      <c r="EB521" s="277"/>
      <c r="EC521" s="277"/>
      <c r="ED521" s="277"/>
      <c r="EE521" s="277"/>
      <c r="EF521" s="277"/>
      <c r="EG521" s="277"/>
      <c r="EH521" s="277"/>
      <c r="EI521" s="277"/>
      <c r="EJ521" s="277"/>
      <c r="EK521" s="277"/>
      <c r="EL521" s="277"/>
      <c r="EM521" s="277"/>
    </row>
    <row r="522" spans="1:143" s="38" customFormat="1" ht="57.75" thickBot="1" x14ac:dyDescent="0.3">
      <c r="A522" s="142">
        <v>44251</v>
      </c>
      <c r="B522" s="5" t="s">
        <v>1111</v>
      </c>
      <c r="C522" s="5" t="s">
        <v>1113</v>
      </c>
      <c r="D522" s="95"/>
      <c r="E522" s="42">
        <v>13654705.640000001</v>
      </c>
      <c r="F522" s="147">
        <f t="shared" si="7"/>
        <v>2077243581.4999988</v>
      </c>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77"/>
      <c r="AE522" s="277"/>
      <c r="AF522" s="277"/>
      <c r="AG522" s="277"/>
      <c r="AH522" s="277"/>
      <c r="AI522" s="277"/>
      <c r="AJ522" s="277"/>
      <c r="AK522" s="277"/>
      <c r="AL522" s="277"/>
      <c r="AM522" s="277"/>
      <c r="AN522" s="277"/>
      <c r="AO522" s="277"/>
      <c r="AP522" s="277"/>
      <c r="AQ522" s="277"/>
      <c r="AR522" s="277"/>
      <c r="AS522" s="277"/>
      <c r="AT522" s="277"/>
      <c r="AU522" s="277"/>
      <c r="AV522" s="277"/>
      <c r="AW522" s="277"/>
      <c r="AX522" s="277"/>
      <c r="AY522" s="277"/>
      <c r="AZ522" s="277"/>
      <c r="BA522" s="277"/>
      <c r="BB522" s="277"/>
      <c r="BC522" s="277"/>
      <c r="BD522" s="277"/>
      <c r="BE522" s="277"/>
      <c r="BF522" s="277"/>
      <c r="BG522" s="277"/>
      <c r="BH522" s="277"/>
      <c r="BI522" s="277"/>
      <c r="BJ522" s="277"/>
      <c r="BK522" s="277"/>
      <c r="BL522" s="277"/>
      <c r="BM522" s="277"/>
      <c r="BN522" s="277"/>
      <c r="BO522" s="277"/>
      <c r="BP522" s="277"/>
      <c r="BQ522" s="277"/>
      <c r="BR522" s="277"/>
      <c r="BS522" s="277"/>
      <c r="BT522" s="277"/>
      <c r="BU522" s="277"/>
      <c r="BV522" s="277"/>
      <c r="BW522" s="277"/>
      <c r="BX522" s="277"/>
      <c r="BY522" s="277"/>
      <c r="BZ522" s="277"/>
      <c r="CA522" s="277"/>
      <c r="CB522" s="277"/>
      <c r="CC522" s="277"/>
      <c r="CD522" s="277"/>
      <c r="CE522" s="277"/>
      <c r="CF522" s="277"/>
      <c r="CG522" s="277"/>
      <c r="CH522" s="277"/>
      <c r="CI522" s="277"/>
      <c r="CJ522" s="277"/>
      <c r="CK522" s="277"/>
      <c r="CL522" s="277"/>
      <c r="CM522" s="277"/>
      <c r="CN522" s="277"/>
      <c r="CO522" s="277"/>
      <c r="CP522" s="277"/>
      <c r="CQ522" s="277"/>
      <c r="CR522" s="277"/>
      <c r="CS522" s="277"/>
      <c r="CT522" s="277"/>
      <c r="CU522" s="277"/>
      <c r="CV522" s="277"/>
      <c r="CW522" s="277"/>
      <c r="CX522" s="277"/>
      <c r="CY522" s="277"/>
      <c r="CZ522" s="277"/>
      <c r="DA522" s="277"/>
      <c r="DB522" s="277"/>
      <c r="DC522" s="277"/>
      <c r="DD522" s="277"/>
      <c r="DE522" s="277"/>
      <c r="DF522" s="277"/>
      <c r="DG522" s="277"/>
      <c r="DH522" s="277"/>
      <c r="DI522" s="277"/>
      <c r="DJ522" s="277"/>
      <c r="DK522" s="277"/>
      <c r="DL522" s="277"/>
      <c r="DM522" s="277"/>
      <c r="DN522" s="277"/>
      <c r="DO522" s="277"/>
      <c r="DP522" s="277"/>
      <c r="DQ522" s="277"/>
      <c r="DR522" s="277"/>
      <c r="DS522" s="277"/>
      <c r="DT522" s="277"/>
      <c r="DU522" s="277"/>
      <c r="DV522" s="277"/>
      <c r="DW522" s="277"/>
      <c r="DX522" s="277"/>
      <c r="DY522" s="277"/>
      <c r="DZ522" s="277"/>
      <c r="EA522" s="277"/>
      <c r="EB522" s="277"/>
      <c r="EC522" s="277"/>
      <c r="ED522" s="277"/>
      <c r="EE522" s="277"/>
      <c r="EF522" s="277"/>
      <c r="EG522" s="277"/>
      <c r="EH522" s="277"/>
      <c r="EI522" s="277"/>
      <c r="EJ522" s="277"/>
      <c r="EK522" s="277"/>
      <c r="EL522" s="277"/>
      <c r="EM522" s="277"/>
    </row>
    <row r="523" spans="1:143" s="38" customFormat="1" ht="34.5" x14ac:dyDescent="0.25">
      <c r="A523" s="142">
        <v>44251</v>
      </c>
      <c r="B523" s="5" t="s">
        <v>1112</v>
      </c>
      <c r="C523" s="5" t="s">
        <v>1114</v>
      </c>
      <c r="D523" s="95"/>
      <c r="E523" s="42">
        <v>7602228.79</v>
      </c>
      <c r="F523" s="147">
        <f t="shared" si="7"/>
        <v>2069641352.7099988</v>
      </c>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77"/>
      <c r="AE523" s="277"/>
      <c r="AF523" s="277"/>
      <c r="AG523" s="277"/>
      <c r="AH523" s="277"/>
      <c r="AI523" s="277"/>
      <c r="AJ523" s="277"/>
      <c r="AK523" s="277"/>
      <c r="AL523" s="277"/>
      <c r="AM523" s="277"/>
      <c r="AN523" s="277"/>
      <c r="AO523" s="277"/>
      <c r="AP523" s="277"/>
      <c r="AQ523" s="277"/>
      <c r="AR523" s="277"/>
      <c r="AS523" s="277"/>
      <c r="AT523" s="277"/>
      <c r="AU523" s="277"/>
      <c r="AV523" s="277"/>
      <c r="AW523" s="277"/>
      <c r="AX523" s="277"/>
      <c r="AY523" s="277"/>
      <c r="AZ523" s="277"/>
      <c r="BA523" s="277"/>
      <c r="BB523" s="277"/>
      <c r="BC523" s="277"/>
      <c r="BD523" s="277"/>
      <c r="BE523" s="277"/>
      <c r="BF523" s="277"/>
      <c r="BG523" s="277"/>
      <c r="BH523" s="277"/>
      <c r="BI523" s="277"/>
      <c r="BJ523" s="277"/>
      <c r="BK523" s="277"/>
      <c r="BL523" s="277"/>
      <c r="BM523" s="277"/>
      <c r="BN523" s="277"/>
      <c r="BO523" s="277"/>
      <c r="BP523" s="277"/>
      <c r="BQ523" s="277"/>
      <c r="BR523" s="277"/>
      <c r="BS523" s="277"/>
      <c r="BT523" s="277"/>
      <c r="BU523" s="277"/>
      <c r="BV523" s="277"/>
      <c r="BW523" s="277"/>
      <c r="BX523" s="277"/>
      <c r="BY523" s="277"/>
      <c r="BZ523" s="277"/>
      <c r="CA523" s="277"/>
      <c r="CB523" s="277"/>
      <c r="CC523" s="277"/>
      <c r="CD523" s="277"/>
      <c r="CE523" s="277"/>
      <c r="CF523" s="277"/>
      <c r="CG523" s="277"/>
      <c r="CH523" s="277"/>
      <c r="CI523" s="277"/>
      <c r="CJ523" s="277"/>
      <c r="CK523" s="277"/>
      <c r="CL523" s="277"/>
      <c r="CM523" s="277"/>
      <c r="CN523" s="277"/>
      <c r="CO523" s="277"/>
      <c r="CP523" s="277"/>
      <c r="CQ523" s="277"/>
      <c r="CR523" s="277"/>
      <c r="CS523" s="277"/>
      <c r="CT523" s="277"/>
      <c r="CU523" s="277"/>
      <c r="CV523" s="277"/>
      <c r="CW523" s="277"/>
      <c r="CX523" s="277"/>
      <c r="CY523" s="277"/>
      <c r="CZ523" s="277"/>
      <c r="DA523" s="277"/>
      <c r="DB523" s="277"/>
      <c r="DC523" s="277"/>
      <c r="DD523" s="277"/>
      <c r="DE523" s="277"/>
      <c r="DF523" s="277"/>
      <c r="DG523" s="277"/>
      <c r="DH523" s="277"/>
      <c r="DI523" s="277"/>
      <c r="DJ523" s="277"/>
      <c r="DK523" s="277"/>
      <c r="DL523" s="277"/>
      <c r="DM523" s="277"/>
      <c r="DN523" s="277"/>
      <c r="DO523" s="277"/>
      <c r="DP523" s="277"/>
      <c r="DQ523" s="277"/>
      <c r="DR523" s="277"/>
      <c r="DS523" s="277"/>
      <c r="DT523" s="277"/>
      <c r="DU523" s="277"/>
      <c r="DV523" s="277"/>
      <c r="DW523" s="277"/>
      <c r="DX523" s="277"/>
      <c r="DY523" s="277"/>
      <c r="DZ523" s="277"/>
      <c r="EA523" s="277"/>
      <c r="EB523" s="277"/>
      <c r="EC523" s="277"/>
      <c r="ED523" s="277"/>
      <c r="EE523" s="277"/>
      <c r="EF523" s="277"/>
      <c r="EG523" s="277"/>
      <c r="EH523" s="277"/>
      <c r="EI523" s="277"/>
      <c r="EJ523" s="277"/>
      <c r="EK523" s="277"/>
      <c r="EL523" s="277"/>
      <c r="EM523" s="277"/>
    </row>
    <row r="524" spans="1:143" s="38" customFormat="1" x14ac:dyDescent="0.25">
      <c r="A524" s="205"/>
      <c r="B524" s="28"/>
      <c r="C524" s="28"/>
      <c r="D524" s="121"/>
      <c r="E524" s="32"/>
      <c r="F524" s="113"/>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s="277"/>
      <c r="AG524" s="277"/>
      <c r="AH524" s="277"/>
      <c r="AI524" s="277"/>
      <c r="AJ524" s="277"/>
      <c r="AK524" s="277"/>
      <c r="AL524" s="277"/>
      <c r="AM524" s="277"/>
      <c r="AN524" s="277"/>
      <c r="AO524" s="277"/>
      <c r="AP524" s="277"/>
      <c r="AQ524" s="277"/>
      <c r="AR524" s="277"/>
      <c r="AS524" s="277"/>
      <c r="AT524" s="277"/>
      <c r="AU524" s="277"/>
      <c r="AV524" s="277"/>
      <c r="AW524" s="277"/>
      <c r="AX524" s="277"/>
      <c r="AY524" s="277"/>
      <c r="AZ524" s="277"/>
      <c r="BA524" s="277"/>
      <c r="BB524" s="277"/>
      <c r="BC524" s="277"/>
      <c r="BD524" s="277"/>
      <c r="BE524" s="277"/>
      <c r="BF524" s="277"/>
      <c r="BG524" s="277"/>
      <c r="BH524" s="277"/>
      <c r="BI524" s="277"/>
      <c r="BJ524" s="277"/>
      <c r="BK524" s="277"/>
      <c r="BL524" s="277"/>
      <c r="BM524" s="277"/>
      <c r="BN524" s="277"/>
      <c r="BO524" s="277"/>
      <c r="BP524" s="277"/>
      <c r="BQ524" s="277"/>
      <c r="BR524" s="277"/>
      <c r="BS524" s="277"/>
      <c r="BT524" s="277"/>
      <c r="BU524" s="277"/>
      <c r="BV524" s="277"/>
      <c r="BW524" s="277"/>
      <c r="BX524" s="277"/>
      <c r="BY524" s="277"/>
      <c r="BZ524" s="277"/>
      <c r="CA524" s="277"/>
      <c r="CB524" s="277"/>
      <c r="CC524" s="277"/>
      <c r="CD524" s="277"/>
      <c r="CE524" s="277"/>
      <c r="CF524" s="277"/>
      <c r="CG524" s="277"/>
      <c r="CH524" s="277"/>
      <c r="CI524" s="277"/>
      <c r="CJ524" s="277"/>
      <c r="CK524" s="277"/>
      <c r="CL524" s="277"/>
      <c r="CM524" s="277"/>
      <c r="CN524" s="277"/>
      <c r="CO524" s="277"/>
      <c r="CP524" s="277"/>
      <c r="CQ524" s="277"/>
      <c r="CR524" s="277"/>
      <c r="CS524" s="277"/>
      <c r="CT524" s="277"/>
      <c r="CU524" s="277"/>
      <c r="CV524" s="277"/>
      <c r="CW524" s="277"/>
      <c r="CX524" s="277"/>
      <c r="CY524" s="277"/>
      <c r="CZ524" s="277"/>
      <c r="DA524" s="277"/>
      <c r="DB524" s="277"/>
      <c r="DC524" s="277"/>
      <c r="DD524" s="277"/>
      <c r="DE524" s="277"/>
      <c r="DF524" s="277"/>
      <c r="DG524" s="277"/>
      <c r="DH524" s="277"/>
      <c r="DI524" s="277"/>
      <c r="DJ524" s="277"/>
      <c r="DK524" s="277"/>
      <c r="DL524" s="277"/>
      <c r="DM524" s="277"/>
      <c r="DN524" s="277"/>
      <c r="DO524" s="277"/>
      <c r="DP524" s="277"/>
      <c r="DQ524" s="277"/>
      <c r="DR524" s="277"/>
      <c r="DS524" s="277"/>
      <c r="DT524" s="277"/>
      <c r="DU524" s="277"/>
      <c r="DV524" s="277"/>
      <c r="DW524" s="277"/>
      <c r="DX524" s="277"/>
      <c r="DY524" s="277"/>
      <c r="DZ524" s="277"/>
      <c r="EA524" s="277"/>
      <c r="EB524" s="277"/>
      <c r="EC524" s="277"/>
      <c r="ED524" s="277"/>
      <c r="EE524" s="277"/>
      <c r="EF524" s="277"/>
      <c r="EG524" s="277"/>
      <c r="EH524" s="277"/>
      <c r="EI524" s="277"/>
      <c r="EJ524" s="277"/>
      <c r="EK524" s="277"/>
      <c r="EL524" s="277"/>
      <c r="EM524" s="277"/>
    </row>
    <row r="525" spans="1:143" x14ac:dyDescent="0.25">
      <c r="A525" s="10"/>
      <c r="B525" s="7"/>
      <c r="C525" s="35"/>
      <c r="D525" s="71"/>
      <c r="E525" s="36"/>
      <c r="F525" s="113"/>
    </row>
    <row r="526" spans="1:143" x14ac:dyDescent="0.25">
      <c r="A526" s="10"/>
      <c r="B526" s="7"/>
      <c r="C526" s="35"/>
      <c r="D526" s="71"/>
      <c r="E526" s="36"/>
      <c r="F526" s="113"/>
    </row>
    <row r="527" spans="1:143" x14ac:dyDescent="0.25">
      <c r="A527" s="1171" t="s">
        <v>0</v>
      </c>
      <c r="B527" s="1171"/>
      <c r="C527" s="1171"/>
      <c r="D527" s="1171"/>
      <c r="E527" s="1171"/>
      <c r="F527" s="1171"/>
    </row>
    <row r="528" spans="1:143" x14ac:dyDescent="0.25">
      <c r="A528" s="1172" t="s">
        <v>33</v>
      </c>
      <c r="B528" s="1172"/>
      <c r="C528" s="1172"/>
      <c r="D528" s="1172"/>
      <c r="E528" s="1172"/>
      <c r="F528" s="1172"/>
    </row>
    <row r="529" spans="1:143" x14ac:dyDescent="0.25">
      <c r="A529" s="39"/>
      <c r="B529" s="249"/>
      <c r="C529" s="245"/>
      <c r="D529" s="245"/>
      <c r="E529" s="105"/>
      <c r="F529" s="100"/>
    </row>
    <row r="530" spans="1:143" x14ac:dyDescent="0.25">
      <c r="A530" s="1171" t="s">
        <v>1</v>
      </c>
      <c r="B530" s="1171"/>
      <c r="C530" s="1171"/>
      <c r="D530" s="1171"/>
      <c r="E530" s="1171"/>
      <c r="F530" s="1171"/>
    </row>
    <row r="531" spans="1:143" ht="15" customHeight="1" x14ac:dyDescent="0.25">
      <c r="A531" s="1173" t="s">
        <v>601</v>
      </c>
      <c r="B531" s="1173"/>
      <c r="C531" s="1173"/>
      <c r="D531" s="1173"/>
      <c r="E531" s="1173"/>
      <c r="F531" s="1173"/>
    </row>
    <row r="532" spans="1:143" ht="15" customHeight="1" x14ac:dyDescent="0.25">
      <c r="A532" s="1173" t="s">
        <v>2</v>
      </c>
      <c r="B532" s="1173"/>
      <c r="C532" s="1173"/>
      <c r="D532" s="1173"/>
      <c r="E532" s="1173"/>
      <c r="F532" s="1173"/>
    </row>
    <row r="533" spans="1:143" x14ac:dyDescent="0.25">
      <c r="A533" s="24"/>
      <c r="C533" s="25"/>
      <c r="D533" s="68"/>
      <c r="E533" s="106"/>
      <c r="F533" s="101"/>
    </row>
    <row r="534" spans="1:143" x14ac:dyDescent="0.25">
      <c r="A534" s="10"/>
      <c r="B534" s="7"/>
      <c r="C534" s="35"/>
      <c r="D534" s="71"/>
      <c r="E534" s="36"/>
      <c r="F534" s="113"/>
    </row>
    <row r="535" spans="1:143" x14ac:dyDescent="0.25">
      <c r="A535" s="10"/>
      <c r="B535" s="7"/>
      <c r="C535" s="35"/>
      <c r="D535" s="71"/>
      <c r="E535" s="36"/>
      <c r="F535" s="113"/>
    </row>
    <row r="536" spans="1:143" ht="15.75" thickBot="1" x14ac:dyDescent="0.3">
      <c r="A536" s="11"/>
      <c r="B536" s="12"/>
      <c r="C536" s="13"/>
      <c r="D536" s="69"/>
      <c r="E536" s="108"/>
      <c r="F536" s="101"/>
    </row>
    <row r="537" spans="1:143" x14ac:dyDescent="0.25">
      <c r="A537" s="1190" t="s">
        <v>17</v>
      </c>
      <c r="B537" s="1191"/>
      <c r="C537" s="1191"/>
      <c r="D537" s="1191"/>
      <c r="E537" s="1191"/>
      <c r="F537" s="269"/>
    </row>
    <row r="538" spans="1:143" ht="15.75" thickBot="1" x14ac:dyDescent="0.3">
      <c r="A538" s="1192"/>
      <c r="B538" s="1193"/>
      <c r="C538" s="1193"/>
      <c r="D538" s="1193"/>
      <c r="E538" s="1193"/>
      <c r="F538" s="270"/>
    </row>
    <row r="539" spans="1:143" x14ac:dyDescent="0.25">
      <c r="A539" s="1190" t="s">
        <v>4</v>
      </c>
      <c r="B539" s="1191"/>
      <c r="C539" s="1191"/>
      <c r="D539" s="1191"/>
      <c r="E539" s="1194"/>
      <c r="F539" s="1196">
        <v>13479149.470000001</v>
      </c>
      <c r="H539" s="278"/>
    </row>
    <row r="540" spans="1:143" ht="15.75" thickBot="1" x14ac:dyDescent="0.3">
      <c r="A540" s="1192"/>
      <c r="B540" s="1193"/>
      <c r="C540" s="1193"/>
      <c r="D540" s="1193"/>
      <c r="E540" s="1195"/>
      <c r="F540" s="1197"/>
    </row>
    <row r="541" spans="1:143" x14ac:dyDescent="0.25">
      <c r="A541" s="1198" t="s">
        <v>5</v>
      </c>
      <c r="B541" s="1250" t="s">
        <v>6</v>
      </c>
      <c r="C541" s="1204" t="s">
        <v>18</v>
      </c>
      <c r="D541" s="1198" t="s">
        <v>8</v>
      </c>
      <c r="E541" s="1202" t="s">
        <v>9</v>
      </c>
      <c r="F541" s="1204" t="s">
        <v>10</v>
      </c>
    </row>
    <row r="542" spans="1:143" x14ac:dyDescent="0.25">
      <c r="A542" s="1233"/>
      <c r="B542" s="1251"/>
      <c r="C542" s="1243"/>
      <c r="D542" s="1233"/>
      <c r="E542" s="1252"/>
      <c r="F542" s="1243"/>
    </row>
    <row r="543" spans="1:143" s="354" customFormat="1" x14ac:dyDescent="0.25">
      <c r="A543" s="358"/>
      <c r="B543" s="359"/>
      <c r="C543" s="360" t="s">
        <v>387</v>
      </c>
      <c r="D543" s="363">
        <v>2600.9</v>
      </c>
      <c r="E543" s="361"/>
      <c r="F543" s="362">
        <f>F539+D543</f>
        <v>13481750.370000001</v>
      </c>
      <c r="G543" s="353"/>
      <c r="H543" s="353"/>
      <c r="I543" s="353"/>
      <c r="J543" s="353"/>
      <c r="K543" s="353"/>
      <c r="L543" s="353"/>
      <c r="M543" s="353"/>
      <c r="N543" s="353"/>
      <c r="O543" s="353"/>
      <c r="P543" s="353"/>
      <c r="Q543" s="353"/>
      <c r="R543" s="353"/>
      <c r="S543" s="353"/>
      <c r="T543" s="353"/>
      <c r="U543" s="353"/>
      <c r="V543" s="353"/>
      <c r="W543" s="353"/>
      <c r="X543" s="353"/>
      <c r="Y543" s="353"/>
      <c r="Z543" s="353"/>
      <c r="AA543" s="353"/>
      <c r="AB543" s="353"/>
      <c r="AC543" s="353"/>
      <c r="AD543" s="353"/>
      <c r="AE543" s="353"/>
      <c r="AF543" s="353"/>
      <c r="AG543" s="353"/>
      <c r="AH543" s="353"/>
      <c r="AI543" s="353"/>
      <c r="AJ543" s="353"/>
      <c r="AK543" s="353"/>
      <c r="AL543" s="353"/>
      <c r="AM543" s="353"/>
      <c r="AN543" s="353"/>
      <c r="AO543" s="353"/>
      <c r="AP543" s="353"/>
      <c r="AQ543" s="353"/>
      <c r="AR543" s="353"/>
      <c r="AS543" s="353"/>
      <c r="AT543" s="353"/>
      <c r="AU543" s="353"/>
      <c r="AV543" s="353"/>
      <c r="AW543" s="353"/>
      <c r="AX543" s="353"/>
      <c r="AY543" s="353"/>
      <c r="AZ543" s="353"/>
      <c r="BA543" s="353"/>
      <c r="BB543" s="353"/>
      <c r="BC543" s="353"/>
      <c r="BD543" s="353"/>
      <c r="BE543" s="353"/>
      <c r="BF543" s="353"/>
      <c r="BG543" s="353"/>
      <c r="BH543" s="353"/>
      <c r="BI543" s="353"/>
      <c r="BJ543" s="353"/>
      <c r="BK543" s="353"/>
      <c r="BL543" s="353"/>
      <c r="BM543" s="353"/>
      <c r="BN543" s="353"/>
      <c r="BO543" s="353"/>
      <c r="BP543" s="353"/>
      <c r="BQ543" s="353"/>
      <c r="BR543" s="353"/>
      <c r="BS543" s="353"/>
      <c r="BT543" s="353"/>
      <c r="BU543" s="353"/>
      <c r="BV543" s="353"/>
      <c r="BW543" s="353"/>
      <c r="BX543" s="353"/>
      <c r="BY543" s="353"/>
      <c r="BZ543" s="353"/>
      <c r="CA543" s="353"/>
      <c r="CB543" s="353"/>
      <c r="CC543" s="353"/>
      <c r="CD543" s="353"/>
      <c r="CE543" s="353"/>
      <c r="CF543" s="353"/>
      <c r="CG543" s="353"/>
      <c r="CH543" s="353"/>
      <c r="CI543" s="353"/>
      <c r="CJ543" s="353"/>
      <c r="CK543" s="353"/>
      <c r="CL543" s="353"/>
      <c r="CM543" s="353"/>
      <c r="CN543" s="353"/>
      <c r="CO543" s="353"/>
      <c r="CP543" s="353"/>
      <c r="CQ543" s="353"/>
      <c r="CR543" s="353"/>
      <c r="CS543" s="353"/>
      <c r="CT543" s="353"/>
      <c r="CU543" s="353"/>
      <c r="CV543" s="353"/>
      <c r="CW543" s="353"/>
      <c r="CX543" s="353"/>
      <c r="CY543" s="353"/>
      <c r="CZ543" s="353"/>
      <c r="DA543" s="353"/>
      <c r="DB543" s="353"/>
      <c r="DC543" s="353"/>
      <c r="DD543" s="353"/>
      <c r="DE543" s="353"/>
      <c r="DF543" s="353"/>
      <c r="DG543" s="353"/>
      <c r="DH543" s="353"/>
      <c r="DI543" s="353"/>
      <c r="DJ543" s="353"/>
      <c r="DK543" s="353"/>
      <c r="DL543" s="353"/>
      <c r="DM543" s="353"/>
      <c r="DN543" s="353"/>
      <c r="DO543" s="353"/>
      <c r="DP543" s="353"/>
      <c r="DQ543" s="353"/>
      <c r="DR543" s="353"/>
      <c r="DS543" s="353"/>
      <c r="DT543" s="353"/>
      <c r="DU543" s="353"/>
      <c r="DV543" s="353"/>
      <c r="DW543" s="353"/>
      <c r="DX543" s="353"/>
      <c r="DY543" s="353"/>
      <c r="DZ543" s="353"/>
      <c r="EA543" s="353"/>
      <c r="EB543" s="353"/>
      <c r="EC543" s="353"/>
      <c r="ED543" s="353"/>
      <c r="EE543" s="353"/>
      <c r="EF543" s="353"/>
      <c r="EG543" s="353"/>
      <c r="EH543" s="353"/>
      <c r="EI543" s="353"/>
      <c r="EJ543" s="353"/>
      <c r="EK543" s="353"/>
      <c r="EL543" s="353"/>
      <c r="EM543" s="353"/>
    </row>
    <row r="544" spans="1:143" ht="24.75" customHeight="1" x14ac:dyDescent="0.25">
      <c r="A544" s="140"/>
      <c r="B544" s="85"/>
      <c r="C544" s="355" t="s">
        <v>19</v>
      </c>
      <c r="D544" s="356">
        <v>132185449.81</v>
      </c>
      <c r="E544" s="357"/>
      <c r="F544" s="362">
        <f>F543+D544</f>
        <v>145667200.18000001</v>
      </c>
    </row>
    <row r="545" spans="1:143" ht="21.75" customHeight="1" thickBot="1" x14ac:dyDescent="0.3">
      <c r="A545" s="140"/>
      <c r="B545" s="85"/>
      <c r="C545" s="2" t="s">
        <v>20</v>
      </c>
      <c r="D545" s="307">
        <v>1075923.82</v>
      </c>
      <c r="E545" s="145"/>
      <c r="F545" s="362">
        <f>F544+D545</f>
        <v>146743124</v>
      </c>
    </row>
    <row r="546" spans="1:143" ht="21.75" customHeight="1" thickBot="1" x14ac:dyDescent="0.3">
      <c r="A546" s="15"/>
      <c r="B546" s="1"/>
      <c r="C546" s="45" t="s">
        <v>19</v>
      </c>
      <c r="D546" s="307"/>
      <c r="E546" s="292"/>
      <c r="F546" s="362">
        <f>F545+D546</f>
        <v>146743124</v>
      </c>
    </row>
    <row r="547" spans="1:143" ht="21.75" customHeight="1" thickBot="1" x14ac:dyDescent="0.3">
      <c r="A547" s="313"/>
      <c r="B547" s="1"/>
      <c r="C547" s="352" t="s">
        <v>1359</v>
      </c>
      <c r="D547" s="307"/>
      <c r="E547" s="315">
        <v>4473062.7300000004</v>
      </c>
      <c r="F547" s="314">
        <f>F546-E547</f>
        <v>142270061.27000001</v>
      </c>
    </row>
    <row r="548" spans="1:143" ht="21.75" customHeight="1" thickBot="1" x14ac:dyDescent="0.3">
      <c r="A548" s="313"/>
      <c r="B548" s="1"/>
      <c r="C548" s="305" t="s">
        <v>1084</v>
      </c>
      <c r="D548" s="307"/>
      <c r="E548" s="315">
        <f>182738.9+896.23+25.04</f>
        <v>183660.17</v>
      </c>
      <c r="F548" s="314">
        <f t="shared" ref="F548:F569" si="8">F547-E548</f>
        <v>142086401.10000002</v>
      </c>
    </row>
    <row r="549" spans="1:143" ht="21.75" customHeight="1" thickBot="1" x14ac:dyDescent="0.3">
      <c r="A549" s="313"/>
      <c r="B549" s="1"/>
      <c r="C549" s="260" t="s">
        <v>1090</v>
      </c>
      <c r="D549" s="307"/>
      <c r="E549" s="315">
        <v>836.77</v>
      </c>
      <c r="F549" s="314">
        <f t="shared" si="8"/>
        <v>142085564.33000001</v>
      </c>
    </row>
    <row r="550" spans="1:143" s="25" customFormat="1" ht="12" thickBot="1" x14ac:dyDescent="0.25">
      <c r="A550" s="259"/>
      <c r="B550" s="242"/>
      <c r="C550" s="2" t="s">
        <v>1083</v>
      </c>
      <c r="D550" s="149"/>
      <c r="E550" s="294">
        <v>1000</v>
      </c>
      <c r="F550" s="314">
        <f t="shared" si="8"/>
        <v>142084564.33000001</v>
      </c>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row>
    <row r="551" spans="1:143" s="25" customFormat="1" ht="12" thickBot="1" x14ac:dyDescent="0.25">
      <c r="A551" s="259"/>
      <c r="B551" s="242"/>
      <c r="C551" s="2" t="s">
        <v>1358</v>
      </c>
      <c r="D551" s="149"/>
      <c r="E551" s="337">
        <v>175</v>
      </c>
      <c r="F551" s="314">
        <f t="shared" si="8"/>
        <v>142084389.33000001</v>
      </c>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row>
    <row r="552" spans="1:143" s="25" customFormat="1" ht="12" thickBot="1" x14ac:dyDescent="0.25">
      <c r="A552" s="134">
        <v>44228</v>
      </c>
      <c r="B552" s="139" t="s">
        <v>748</v>
      </c>
      <c r="C552" s="30" t="s">
        <v>930</v>
      </c>
      <c r="D552" s="136"/>
      <c r="E552" s="172">
        <v>32906.5</v>
      </c>
      <c r="F552" s="314">
        <f t="shared" si="8"/>
        <v>142051482.83000001</v>
      </c>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row>
    <row r="553" spans="1:143" s="25" customFormat="1" ht="12" thickBot="1" x14ac:dyDescent="0.25">
      <c r="A553" s="134">
        <v>44232</v>
      </c>
      <c r="B553" s="139">
        <v>102900</v>
      </c>
      <c r="C553" s="30" t="s">
        <v>931</v>
      </c>
      <c r="D553" s="136"/>
      <c r="E553" s="145">
        <v>16695.29</v>
      </c>
      <c r="F553" s="314">
        <f t="shared" si="8"/>
        <v>142034787.54000002</v>
      </c>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row>
    <row r="554" spans="1:143" s="25" customFormat="1" ht="12" thickBot="1" x14ac:dyDescent="0.25">
      <c r="A554" s="134">
        <v>44232</v>
      </c>
      <c r="B554" s="139" t="s">
        <v>749</v>
      </c>
      <c r="C554" s="30" t="s">
        <v>932</v>
      </c>
      <c r="D554" s="136"/>
      <c r="E554" s="282">
        <v>5160.34</v>
      </c>
      <c r="F554" s="314">
        <f t="shared" si="8"/>
        <v>142029627.20000002</v>
      </c>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c r="EM554" s="14"/>
    </row>
    <row r="555" spans="1:143" s="235" customFormat="1" ht="15.75" customHeight="1" thickBot="1" x14ac:dyDescent="0.25">
      <c r="A555" s="230">
        <v>44232</v>
      </c>
      <c r="B555" s="139" t="s">
        <v>750</v>
      </c>
      <c r="C555" s="232" t="s">
        <v>1100</v>
      </c>
      <c r="D555" s="233"/>
      <c r="E555" s="145">
        <v>197240.17</v>
      </c>
      <c r="F555" s="314">
        <f t="shared" si="8"/>
        <v>141832387.03000003</v>
      </c>
      <c r="G555" s="279"/>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79"/>
      <c r="AD555" s="279"/>
      <c r="AE555" s="279"/>
      <c r="AF555" s="279"/>
      <c r="AG555" s="279"/>
      <c r="AH555" s="279"/>
      <c r="AI555" s="279"/>
      <c r="AJ555" s="279"/>
      <c r="AK555" s="279"/>
      <c r="AL555" s="279"/>
      <c r="AM555" s="279"/>
      <c r="AN555" s="279"/>
      <c r="AO555" s="279"/>
      <c r="AP555" s="279"/>
      <c r="AQ555" s="279"/>
      <c r="AR555" s="279"/>
      <c r="AS555" s="279"/>
      <c r="AT555" s="279"/>
      <c r="AU555" s="279"/>
      <c r="AV555" s="279"/>
      <c r="AW555" s="279"/>
      <c r="AX555" s="279"/>
      <c r="AY555" s="279"/>
      <c r="AZ555" s="279"/>
      <c r="BA555" s="279"/>
      <c r="BB555" s="279"/>
      <c r="BC555" s="279"/>
      <c r="BD555" s="279"/>
      <c r="BE555" s="279"/>
      <c r="BF555" s="279"/>
      <c r="BG555" s="279"/>
      <c r="BH555" s="279"/>
      <c r="BI555" s="279"/>
      <c r="BJ555" s="279"/>
      <c r="BK555" s="279"/>
      <c r="BL555" s="279"/>
      <c r="BM555" s="279"/>
      <c r="BN555" s="279"/>
      <c r="BO555" s="279"/>
      <c r="BP555" s="279"/>
      <c r="BQ555" s="279"/>
      <c r="BR555" s="279"/>
      <c r="BS555" s="279"/>
      <c r="BT555" s="279"/>
      <c r="BU555" s="279"/>
      <c r="BV555" s="279"/>
      <c r="BW555" s="279"/>
      <c r="BX555" s="279"/>
      <c r="BY555" s="279"/>
      <c r="BZ555" s="279"/>
      <c r="CA555" s="279"/>
      <c r="CB555" s="279"/>
      <c r="CC555" s="279"/>
      <c r="CD555" s="279"/>
      <c r="CE555" s="279"/>
      <c r="CF555" s="279"/>
      <c r="CG555" s="279"/>
      <c r="CH555" s="279"/>
      <c r="CI555" s="279"/>
      <c r="CJ555" s="279"/>
      <c r="CK555" s="279"/>
      <c r="CL555" s="279"/>
      <c r="CM555" s="279"/>
      <c r="CN555" s="279"/>
      <c r="CO555" s="279"/>
      <c r="CP555" s="279"/>
      <c r="CQ555" s="279"/>
      <c r="CR555" s="279"/>
      <c r="CS555" s="279"/>
      <c r="CT555" s="279"/>
      <c r="CU555" s="279"/>
      <c r="CV555" s="279"/>
      <c r="CW555" s="279"/>
      <c r="CX555" s="279"/>
      <c r="CY555" s="279"/>
      <c r="CZ555" s="279"/>
      <c r="DA555" s="279"/>
      <c r="DB555" s="279"/>
      <c r="DC555" s="279"/>
      <c r="DD555" s="279"/>
      <c r="DE555" s="279"/>
      <c r="DF555" s="279"/>
      <c r="DG555" s="279"/>
      <c r="DH555" s="279"/>
      <c r="DI555" s="279"/>
      <c r="DJ555" s="279"/>
      <c r="DK555" s="279"/>
      <c r="DL555" s="279"/>
      <c r="DM555" s="279"/>
      <c r="DN555" s="279"/>
      <c r="DO555" s="279"/>
      <c r="DP555" s="279"/>
      <c r="DQ555" s="279"/>
      <c r="DR555" s="279"/>
      <c r="DS555" s="279"/>
      <c r="DT555" s="279"/>
      <c r="DU555" s="279"/>
      <c r="DV555" s="279"/>
      <c r="DW555" s="279"/>
      <c r="DX555" s="279"/>
      <c r="DY555" s="279"/>
      <c r="DZ555" s="279"/>
      <c r="EA555" s="279"/>
      <c r="EB555" s="279"/>
      <c r="EC555" s="279"/>
      <c r="ED555" s="279"/>
      <c r="EE555" s="279"/>
      <c r="EF555" s="279"/>
      <c r="EG555" s="279"/>
      <c r="EH555" s="279"/>
      <c r="EI555" s="279"/>
      <c r="EJ555" s="279"/>
      <c r="EK555" s="279"/>
      <c r="EL555" s="279"/>
      <c r="EM555" s="279"/>
    </row>
    <row r="556" spans="1:143" s="235" customFormat="1" ht="12" thickBot="1" x14ac:dyDescent="0.25">
      <c r="A556" s="230">
        <v>44236</v>
      </c>
      <c r="B556" s="139" t="s">
        <v>769</v>
      </c>
      <c r="C556" s="232" t="s">
        <v>770</v>
      </c>
      <c r="D556" s="233"/>
      <c r="E556" s="145">
        <v>12689.27</v>
      </c>
      <c r="F556" s="314">
        <f t="shared" si="8"/>
        <v>141819697.76000002</v>
      </c>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279"/>
      <c r="AF556" s="279"/>
      <c r="AG556" s="279"/>
      <c r="AH556" s="279"/>
      <c r="AI556" s="279"/>
      <c r="AJ556" s="279"/>
      <c r="AK556" s="279"/>
      <c r="AL556" s="279"/>
      <c r="AM556" s="279"/>
      <c r="AN556" s="279"/>
      <c r="AO556" s="279"/>
      <c r="AP556" s="279"/>
      <c r="AQ556" s="279"/>
      <c r="AR556" s="279"/>
      <c r="AS556" s="279"/>
      <c r="AT556" s="279"/>
      <c r="AU556" s="279"/>
      <c r="AV556" s="279"/>
      <c r="AW556" s="279"/>
      <c r="AX556" s="279"/>
      <c r="AY556" s="279"/>
      <c r="AZ556" s="279"/>
      <c r="BA556" s="279"/>
      <c r="BB556" s="279"/>
      <c r="BC556" s="279"/>
      <c r="BD556" s="279"/>
      <c r="BE556" s="279"/>
      <c r="BF556" s="279"/>
      <c r="BG556" s="279"/>
      <c r="BH556" s="279"/>
      <c r="BI556" s="279"/>
      <c r="BJ556" s="279"/>
      <c r="BK556" s="279"/>
      <c r="BL556" s="279"/>
      <c r="BM556" s="279"/>
      <c r="BN556" s="279"/>
      <c r="BO556" s="279"/>
      <c r="BP556" s="279"/>
      <c r="BQ556" s="279"/>
      <c r="BR556" s="279"/>
      <c r="BS556" s="279"/>
      <c r="BT556" s="279"/>
      <c r="BU556" s="279"/>
      <c r="BV556" s="279"/>
      <c r="BW556" s="279"/>
      <c r="BX556" s="279"/>
      <c r="BY556" s="279"/>
      <c r="BZ556" s="279"/>
      <c r="CA556" s="279"/>
      <c r="CB556" s="279"/>
      <c r="CC556" s="279"/>
      <c r="CD556" s="279"/>
      <c r="CE556" s="279"/>
      <c r="CF556" s="279"/>
      <c r="CG556" s="279"/>
      <c r="CH556" s="279"/>
      <c r="CI556" s="279"/>
      <c r="CJ556" s="279"/>
      <c r="CK556" s="279"/>
      <c r="CL556" s="279"/>
      <c r="CM556" s="279"/>
      <c r="CN556" s="279"/>
      <c r="CO556" s="279"/>
      <c r="CP556" s="279"/>
      <c r="CQ556" s="279"/>
      <c r="CR556" s="279"/>
      <c r="CS556" s="279"/>
      <c r="CT556" s="279"/>
      <c r="CU556" s="279"/>
      <c r="CV556" s="279"/>
      <c r="CW556" s="279"/>
      <c r="CX556" s="279"/>
      <c r="CY556" s="279"/>
      <c r="CZ556" s="279"/>
      <c r="DA556" s="279"/>
      <c r="DB556" s="279"/>
      <c r="DC556" s="279"/>
      <c r="DD556" s="279"/>
      <c r="DE556" s="279"/>
      <c r="DF556" s="279"/>
      <c r="DG556" s="279"/>
      <c r="DH556" s="279"/>
      <c r="DI556" s="279"/>
      <c r="DJ556" s="279"/>
      <c r="DK556" s="279"/>
      <c r="DL556" s="279"/>
      <c r="DM556" s="279"/>
      <c r="DN556" s="279"/>
      <c r="DO556" s="279"/>
      <c r="DP556" s="279"/>
      <c r="DQ556" s="279"/>
      <c r="DR556" s="279"/>
      <c r="DS556" s="279"/>
      <c r="DT556" s="279"/>
      <c r="DU556" s="279"/>
      <c r="DV556" s="279"/>
      <c r="DW556" s="279"/>
      <c r="DX556" s="279"/>
      <c r="DY556" s="279"/>
      <c r="DZ556" s="279"/>
      <c r="EA556" s="279"/>
      <c r="EB556" s="279"/>
      <c r="EC556" s="279"/>
      <c r="ED556" s="279"/>
      <c r="EE556" s="279"/>
      <c r="EF556" s="279"/>
      <c r="EG556" s="279"/>
      <c r="EH556" s="279"/>
      <c r="EI556" s="279"/>
      <c r="EJ556" s="279"/>
      <c r="EK556" s="279"/>
      <c r="EL556" s="279"/>
      <c r="EM556" s="279"/>
    </row>
    <row r="557" spans="1:143" s="235" customFormat="1" ht="12" thickBot="1" x14ac:dyDescent="0.25">
      <c r="A557" s="262">
        <v>44250</v>
      </c>
      <c r="B557" s="5" t="s">
        <v>1095</v>
      </c>
      <c r="C557" s="263" t="s">
        <v>1101</v>
      </c>
      <c r="D557" s="233"/>
      <c r="E557" s="42">
        <v>232915.98</v>
      </c>
      <c r="F557" s="314">
        <f t="shared" si="8"/>
        <v>141586781.78000003</v>
      </c>
      <c r="G557" s="279"/>
      <c r="H557" s="279"/>
      <c r="I557" s="279"/>
      <c r="J557" s="279" t="s">
        <v>37</v>
      </c>
      <c r="K557" s="279"/>
      <c r="L557" s="279"/>
      <c r="M557" s="279"/>
      <c r="N557" s="279"/>
      <c r="O557" s="279"/>
      <c r="P557" s="279"/>
      <c r="Q557" s="279"/>
      <c r="R557" s="279"/>
      <c r="S557" s="279"/>
      <c r="T557" s="279"/>
      <c r="U557" s="279"/>
      <c r="V557" s="279"/>
      <c r="W557" s="279"/>
      <c r="X557" s="279"/>
      <c r="Y557" s="279"/>
      <c r="Z557" s="279"/>
      <c r="AA557" s="279"/>
      <c r="AB557" s="279"/>
      <c r="AC557" s="279"/>
      <c r="AD557" s="279"/>
      <c r="AE557" s="279"/>
      <c r="AF557" s="279"/>
      <c r="AG557" s="279"/>
      <c r="AH557" s="279"/>
      <c r="AI557" s="279"/>
      <c r="AJ557" s="279"/>
      <c r="AK557" s="279"/>
      <c r="AL557" s="279"/>
      <c r="AM557" s="279"/>
      <c r="AN557" s="279"/>
      <c r="AO557" s="279"/>
      <c r="AP557" s="279"/>
      <c r="AQ557" s="279"/>
      <c r="AR557" s="279"/>
      <c r="AS557" s="279"/>
      <c r="AT557" s="279"/>
      <c r="AU557" s="279"/>
      <c r="AV557" s="279"/>
      <c r="AW557" s="279"/>
      <c r="AX557" s="279"/>
      <c r="AY557" s="279"/>
      <c r="AZ557" s="279"/>
      <c r="BA557" s="279"/>
      <c r="BB557" s="279"/>
      <c r="BC557" s="279"/>
      <c r="BD557" s="279"/>
      <c r="BE557" s="279"/>
      <c r="BF557" s="279"/>
      <c r="BG557" s="279"/>
      <c r="BH557" s="279"/>
      <c r="BI557" s="279"/>
      <c r="BJ557" s="279"/>
      <c r="BK557" s="279"/>
      <c r="BL557" s="279"/>
      <c r="BM557" s="279"/>
      <c r="BN557" s="279"/>
      <c r="BO557" s="279"/>
      <c r="BP557" s="279"/>
      <c r="BQ557" s="279"/>
      <c r="BR557" s="279"/>
      <c r="BS557" s="279"/>
      <c r="BT557" s="279"/>
      <c r="BU557" s="279"/>
      <c r="BV557" s="279"/>
      <c r="BW557" s="279"/>
      <c r="BX557" s="279"/>
      <c r="BY557" s="279"/>
      <c r="BZ557" s="279"/>
      <c r="CA557" s="279"/>
      <c r="CB557" s="279"/>
      <c r="CC557" s="279"/>
      <c r="CD557" s="279"/>
      <c r="CE557" s="279"/>
      <c r="CF557" s="279"/>
      <c r="CG557" s="279"/>
      <c r="CH557" s="279"/>
      <c r="CI557" s="279"/>
      <c r="CJ557" s="279"/>
      <c r="CK557" s="279"/>
      <c r="CL557" s="279"/>
      <c r="CM557" s="279"/>
      <c r="CN557" s="279"/>
      <c r="CO557" s="279"/>
      <c r="CP557" s="279"/>
      <c r="CQ557" s="279"/>
      <c r="CR557" s="279"/>
      <c r="CS557" s="279"/>
      <c r="CT557" s="279"/>
      <c r="CU557" s="279"/>
      <c r="CV557" s="279"/>
      <c r="CW557" s="279"/>
      <c r="CX557" s="279"/>
      <c r="CY557" s="279"/>
      <c r="CZ557" s="279"/>
      <c r="DA557" s="279"/>
      <c r="DB557" s="279"/>
      <c r="DC557" s="279"/>
      <c r="DD557" s="279"/>
      <c r="DE557" s="279"/>
      <c r="DF557" s="279"/>
      <c r="DG557" s="279"/>
      <c r="DH557" s="279"/>
      <c r="DI557" s="279"/>
      <c r="DJ557" s="279"/>
      <c r="DK557" s="279"/>
      <c r="DL557" s="279"/>
      <c r="DM557" s="279"/>
      <c r="DN557" s="279"/>
      <c r="DO557" s="279"/>
      <c r="DP557" s="279"/>
      <c r="DQ557" s="279"/>
      <c r="DR557" s="279"/>
      <c r="DS557" s="279"/>
      <c r="DT557" s="279"/>
      <c r="DU557" s="279"/>
      <c r="DV557" s="279"/>
      <c r="DW557" s="279"/>
      <c r="DX557" s="279"/>
      <c r="DY557" s="279"/>
      <c r="DZ557" s="279"/>
      <c r="EA557" s="279"/>
      <c r="EB557" s="279"/>
      <c r="EC557" s="279"/>
      <c r="ED557" s="279"/>
      <c r="EE557" s="279"/>
      <c r="EF557" s="279"/>
      <c r="EG557" s="279"/>
      <c r="EH557" s="279"/>
      <c r="EI557" s="279"/>
      <c r="EJ557" s="279"/>
      <c r="EK557" s="279"/>
      <c r="EL557" s="279"/>
      <c r="EM557" s="279"/>
    </row>
    <row r="558" spans="1:143" s="235" customFormat="1" ht="12" thickBot="1" x14ac:dyDescent="0.25">
      <c r="A558" s="262">
        <v>44250</v>
      </c>
      <c r="B558" s="5" t="s">
        <v>1115</v>
      </c>
      <c r="C558" s="318" t="s">
        <v>527</v>
      </c>
      <c r="D558" s="233"/>
      <c r="E558" s="42">
        <v>19169.669999999998</v>
      </c>
      <c r="F558" s="314">
        <f t="shared" si="8"/>
        <v>141567612.11000004</v>
      </c>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279"/>
      <c r="AE558" s="279"/>
      <c r="AF558" s="279"/>
      <c r="AG558" s="279"/>
      <c r="AH558" s="279"/>
      <c r="AI558" s="279"/>
      <c r="AJ558" s="279"/>
      <c r="AK558" s="279"/>
      <c r="AL558" s="279"/>
      <c r="AM558" s="279"/>
      <c r="AN558" s="279"/>
      <c r="AO558" s="279"/>
      <c r="AP558" s="279"/>
      <c r="AQ558" s="279"/>
      <c r="AR558" s="279"/>
      <c r="AS558" s="279"/>
      <c r="AT558" s="279"/>
      <c r="AU558" s="279"/>
      <c r="AV558" s="279"/>
      <c r="AW558" s="279"/>
      <c r="AX558" s="279"/>
      <c r="AY558" s="279"/>
      <c r="AZ558" s="279"/>
      <c r="BA558" s="279"/>
      <c r="BB558" s="279"/>
      <c r="BC558" s="279"/>
      <c r="BD558" s="279"/>
      <c r="BE558" s="279"/>
      <c r="BF558" s="279"/>
      <c r="BG558" s="279"/>
      <c r="BH558" s="279"/>
      <c r="BI558" s="279"/>
      <c r="BJ558" s="279"/>
      <c r="BK558" s="279"/>
      <c r="BL558" s="279"/>
      <c r="BM558" s="279"/>
      <c r="BN558" s="279"/>
      <c r="BO558" s="279"/>
      <c r="BP558" s="279"/>
      <c r="BQ558" s="279"/>
      <c r="BR558" s="279"/>
      <c r="BS558" s="279"/>
      <c r="BT558" s="279"/>
      <c r="BU558" s="279"/>
      <c r="BV558" s="279"/>
      <c r="BW558" s="279"/>
      <c r="BX558" s="279"/>
      <c r="BY558" s="279"/>
      <c r="BZ558" s="279"/>
      <c r="CA558" s="279"/>
      <c r="CB558" s="279"/>
      <c r="CC558" s="279"/>
      <c r="CD558" s="279"/>
      <c r="CE558" s="279"/>
      <c r="CF558" s="279"/>
      <c r="CG558" s="279"/>
      <c r="CH558" s="279"/>
      <c r="CI558" s="279"/>
      <c r="CJ558" s="279"/>
      <c r="CK558" s="279"/>
      <c r="CL558" s="279"/>
      <c r="CM558" s="279"/>
      <c r="CN558" s="279"/>
      <c r="CO558" s="279"/>
      <c r="CP558" s="279"/>
      <c r="CQ558" s="279"/>
      <c r="CR558" s="279"/>
      <c r="CS558" s="279"/>
      <c r="CT558" s="279"/>
      <c r="CU558" s="279"/>
      <c r="CV558" s="279"/>
      <c r="CW558" s="279"/>
      <c r="CX558" s="279"/>
      <c r="CY558" s="279"/>
      <c r="CZ558" s="279"/>
      <c r="DA558" s="279"/>
      <c r="DB558" s="279"/>
      <c r="DC558" s="279"/>
      <c r="DD558" s="279"/>
      <c r="DE558" s="279"/>
      <c r="DF558" s="279"/>
      <c r="DG558" s="279"/>
      <c r="DH558" s="279"/>
      <c r="DI558" s="279"/>
      <c r="DJ558" s="279"/>
      <c r="DK558" s="279"/>
      <c r="DL558" s="279"/>
      <c r="DM558" s="279"/>
      <c r="DN558" s="279"/>
      <c r="DO558" s="279"/>
      <c r="DP558" s="279"/>
      <c r="DQ558" s="279"/>
      <c r="DR558" s="279"/>
      <c r="DS558" s="279"/>
      <c r="DT558" s="279"/>
      <c r="DU558" s="279"/>
      <c r="DV558" s="279"/>
      <c r="DW558" s="279"/>
      <c r="DX558" s="279"/>
      <c r="DY558" s="279"/>
      <c r="DZ558" s="279"/>
      <c r="EA558" s="279"/>
      <c r="EB558" s="279"/>
      <c r="EC558" s="279"/>
      <c r="ED558" s="279"/>
      <c r="EE558" s="279"/>
      <c r="EF558" s="279"/>
      <c r="EG558" s="279"/>
      <c r="EH558" s="279"/>
      <c r="EI558" s="279"/>
      <c r="EJ558" s="279"/>
      <c r="EK558" s="279"/>
      <c r="EL558" s="279"/>
      <c r="EM558" s="279"/>
    </row>
    <row r="559" spans="1:143" s="235" customFormat="1" ht="12" thickBot="1" x14ac:dyDescent="0.25">
      <c r="A559" s="262">
        <v>44250</v>
      </c>
      <c r="B559" s="5" t="s">
        <v>1116</v>
      </c>
      <c r="C559" s="318" t="s">
        <v>1097</v>
      </c>
      <c r="D559" s="233"/>
      <c r="E559" s="42">
        <v>47988.9</v>
      </c>
      <c r="F559" s="314">
        <f t="shared" si="8"/>
        <v>141519623.21000004</v>
      </c>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279"/>
      <c r="AE559" s="279"/>
      <c r="AF559" s="279"/>
      <c r="AG559" s="279"/>
      <c r="AH559" s="279"/>
      <c r="AI559" s="279"/>
      <c r="AJ559" s="279"/>
      <c r="AK559" s="279"/>
      <c r="AL559" s="279"/>
      <c r="AM559" s="279"/>
      <c r="AN559" s="279"/>
      <c r="AO559" s="279"/>
      <c r="AP559" s="279"/>
      <c r="AQ559" s="279"/>
      <c r="AR559" s="279"/>
      <c r="AS559" s="279"/>
      <c r="AT559" s="279"/>
      <c r="AU559" s="279"/>
      <c r="AV559" s="279"/>
      <c r="AW559" s="279"/>
      <c r="AX559" s="279"/>
      <c r="AY559" s="279"/>
      <c r="AZ559" s="279"/>
      <c r="BA559" s="279"/>
      <c r="BB559" s="279"/>
      <c r="BC559" s="279"/>
      <c r="BD559" s="279"/>
      <c r="BE559" s="279"/>
      <c r="BF559" s="279"/>
      <c r="BG559" s="279"/>
      <c r="BH559" s="279"/>
      <c r="BI559" s="279"/>
      <c r="BJ559" s="279"/>
      <c r="BK559" s="279"/>
      <c r="BL559" s="279"/>
      <c r="BM559" s="279"/>
      <c r="BN559" s="279"/>
      <c r="BO559" s="279"/>
      <c r="BP559" s="279"/>
      <c r="BQ559" s="279"/>
      <c r="BR559" s="279"/>
      <c r="BS559" s="279"/>
      <c r="BT559" s="279"/>
      <c r="BU559" s="279"/>
      <c r="BV559" s="279"/>
      <c r="BW559" s="279"/>
      <c r="BX559" s="279"/>
      <c r="BY559" s="279"/>
      <c r="BZ559" s="279"/>
      <c r="CA559" s="279"/>
      <c r="CB559" s="279"/>
      <c r="CC559" s="279"/>
      <c r="CD559" s="279"/>
      <c r="CE559" s="279"/>
      <c r="CF559" s="279"/>
      <c r="CG559" s="279"/>
      <c r="CH559" s="279"/>
      <c r="CI559" s="279"/>
      <c r="CJ559" s="279"/>
      <c r="CK559" s="279"/>
      <c r="CL559" s="279"/>
      <c r="CM559" s="279"/>
      <c r="CN559" s="279"/>
      <c r="CO559" s="279"/>
      <c r="CP559" s="279"/>
      <c r="CQ559" s="279"/>
      <c r="CR559" s="279"/>
      <c r="CS559" s="279"/>
      <c r="CT559" s="279"/>
      <c r="CU559" s="279"/>
      <c r="CV559" s="279"/>
      <c r="CW559" s="279"/>
      <c r="CX559" s="279"/>
      <c r="CY559" s="279"/>
      <c r="CZ559" s="279"/>
      <c r="DA559" s="279"/>
      <c r="DB559" s="279"/>
      <c r="DC559" s="279"/>
      <c r="DD559" s="279"/>
      <c r="DE559" s="279"/>
      <c r="DF559" s="279"/>
      <c r="DG559" s="279"/>
      <c r="DH559" s="279"/>
      <c r="DI559" s="279"/>
      <c r="DJ559" s="279"/>
      <c r="DK559" s="279"/>
      <c r="DL559" s="279"/>
      <c r="DM559" s="279"/>
      <c r="DN559" s="279"/>
      <c r="DO559" s="279"/>
      <c r="DP559" s="279"/>
      <c r="DQ559" s="279"/>
      <c r="DR559" s="279"/>
      <c r="DS559" s="279"/>
      <c r="DT559" s="279"/>
      <c r="DU559" s="279"/>
      <c r="DV559" s="279"/>
      <c r="DW559" s="279"/>
      <c r="DX559" s="279"/>
      <c r="DY559" s="279"/>
      <c r="DZ559" s="279"/>
      <c r="EA559" s="279"/>
      <c r="EB559" s="279"/>
      <c r="EC559" s="279"/>
      <c r="ED559" s="279"/>
      <c r="EE559" s="279"/>
      <c r="EF559" s="279"/>
      <c r="EG559" s="279"/>
      <c r="EH559" s="279"/>
      <c r="EI559" s="279"/>
      <c r="EJ559" s="279"/>
      <c r="EK559" s="279"/>
      <c r="EL559" s="279"/>
      <c r="EM559" s="279"/>
    </row>
    <row r="560" spans="1:143" s="235" customFormat="1" ht="15.75" customHeight="1" thickBot="1" x14ac:dyDescent="0.25">
      <c r="A560" s="262">
        <v>44250</v>
      </c>
      <c r="B560" s="5" t="s">
        <v>1091</v>
      </c>
      <c r="C560" s="5" t="s">
        <v>1101</v>
      </c>
      <c r="D560" s="233"/>
      <c r="E560" s="42">
        <v>48575957.159999996</v>
      </c>
      <c r="F560" s="314">
        <f t="shared" si="8"/>
        <v>92943666.050000042</v>
      </c>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79"/>
      <c r="AD560" s="279"/>
      <c r="AE560" s="279"/>
      <c r="AF560" s="279"/>
      <c r="AG560" s="279"/>
      <c r="AH560" s="279"/>
      <c r="AI560" s="279"/>
      <c r="AJ560" s="279"/>
      <c r="AK560" s="279"/>
      <c r="AL560" s="279"/>
      <c r="AM560" s="279"/>
      <c r="AN560" s="279"/>
      <c r="AO560" s="279"/>
      <c r="AP560" s="279"/>
      <c r="AQ560" s="279"/>
      <c r="AR560" s="279"/>
      <c r="AS560" s="279"/>
      <c r="AT560" s="279"/>
      <c r="AU560" s="279"/>
      <c r="AV560" s="279"/>
      <c r="AW560" s="279"/>
      <c r="AX560" s="279"/>
      <c r="AY560" s="279"/>
      <c r="AZ560" s="279"/>
      <c r="BA560" s="279"/>
      <c r="BB560" s="279"/>
      <c r="BC560" s="279"/>
      <c r="BD560" s="279"/>
      <c r="BE560" s="279"/>
      <c r="BF560" s="279"/>
      <c r="BG560" s="279"/>
      <c r="BH560" s="279"/>
      <c r="BI560" s="279"/>
      <c r="BJ560" s="279"/>
      <c r="BK560" s="279"/>
      <c r="BL560" s="279"/>
      <c r="BM560" s="279"/>
      <c r="BN560" s="279"/>
      <c r="BO560" s="279"/>
      <c r="BP560" s="279"/>
      <c r="BQ560" s="279"/>
      <c r="BR560" s="279"/>
      <c r="BS560" s="279"/>
      <c r="BT560" s="279"/>
      <c r="BU560" s="279"/>
      <c r="BV560" s="279"/>
      <c r="BW560" s="279"/>
      <c r="BX560" s="279"/>
      <c r="BY560" s="279"/>
      <c r="BZ560" s="279"/>
      <c r="CA560" s="279"/>
      <c r="CB560" s="279"/>
      <c r="CC560" s="279"/>
      <c r="CD560" s="279"/>
      <c r="CE560" s="279"/>
      <c r="CF560" s="279"/>
      <c r="CG560" s="279"/>
      <c r="CH560" s="279"/>
      <c r="CI560" s="279"/>
      <c r="CJ560" s="279"/>
      <c r="CK560" s="279"/>
      <c r="CL560" s="279"/>
      <c r="CM560" s="279"/>
      <c r="CN560" s="279"/>
      <c r="CO560" s="279"/>
      <c r="CP560" s="279"/>
      <c r="CQ560" s="279"/>
      <c r="CR560" s="279"/>
      <c r="CS560" s="279"/>
      <c r="CT560" s="279"/>
      <c r="CU560" s="279"/>
      <c r="CV560" s="279"/>
      <c r="CW560" s="279"/>
      <c r="CX560" s="279"/>
      <c r="CY560" s="279"/>
      <c r="CZ560" s="279"/>
      <c r="DA560" s="279"/>
      <c r="DB560" s="279"/>
      <c r="DC560" s="279"/>
      <c r="DD560" s="279"/>
      <c r="DE560" s="279"/>
      <c r="DF560" s="279"/>
      <c r="DG560" s="279"/>
      <c r="DH560" s="279"/>
      <c r="DI560" s="279"/>
      <c r="DJ560" s="279"/>
      <c r="DK560" s="279"/>
      <c r="DL560" s="279"/>
      <c r="DM560" s="279"/>
      <c r="DN560" s="279"/>
      <c r="DO560" s="279"/>
      <c r="DP560" s="279"/>
      <c r="DQ560" s="279"/>
      <c r="DR560" s="279"/>
      <c r="DS560" s="279"/>
      <c r="DT560" s="279"/>
      <c r="DU560" s="279"/>
      <c r="DV560" s="279"/>
      <c r="DW560" s="279"/>
      <c r="DX560" s="279"/>
      <c r="DY560" s="279"/>
      <c r="DZ560" s="279"/>
      <c r="EA560" s="279"/>
      <c r="EB560" s="279"/>
      <c r="EC560" s="279"/>
      <c r="ED560" s="279"/>
      <c r="EE560" s="279"/>
      <c r="EF560" s="279"/>
      <c r="EG560" s="279"/>
      <c r="EH560" s="279"/>
      <c r="EI560" s="279"/>
      <c r="EJ560" s="279"/>
      <c r="EK560" s="279"/>
      <c r="EL560" s="279"/>
      <c r="EM560" s="279"/>
    </row>
    <row r="561" spans="1:143" s="235" customFormat="1" ht="17.25" customHeight="1" thickBot="1" x14ac:dyDescent="0.25">
      <c r="A561" s="262">
        <v>44250</v>
      </c>
      <c r="B561" s="5" t="s">
        <v>1094</v>
      </c>
      <c r="C561" s="5" t="s">
        <v>1102</v>
      </c>
      <c r="D561" s="233"/>
      <c r="E561" s="42">
        <v>1168079.43</v>
      </c>
      <c r="F561" s="314">
        <f t="shared" si="8"/>
        <v>91775586.620000035</v>
      </c>
      <c r="G561" s="279"/>
      <c r="H561" s="279"/>
      <c r="I561" s="279"/>
      <c r="J561" s="279"/>
      <c r="K561" s="279"/>
      <c r="L561" s="279"/>
      <c r="M561" s="279"/>
      <c r="N561" s="279"/>
      <c r="O561" s="279"/>
      <c r="P561" s="279"/>
      <c r="Q561" s="279"/>
      <c r="R561" s="279"/>
      <c r="S561" s="279"/>
      <c r="T561" s="279"/>
      <c r="U561" s="279"/>
      <c r="V561" s="279"/>
      <c r="W561" s="279"/>
      <c r="X561" s="279"/>
      <c r="Y561" s="279"/>
      <c r="Z561" s="279"/>
      <c r="AA561" s="279"/>
      <c r="AB561" s="279"/>
      <c r="AC561" s="279"/>
      <c r="AD561" s="279"/>
      <c r="AE561" s="279"/>
      <c r="AF561" s="279"/>
      <c r="AG561" s="279"/>
      <c r="AH561" s="279"/>
      <c r="AI561" s="279"/>
      <c r="AJ561" s="279"/>
      <c r="AK561" s="279"/>
      <c r="AL561" s="279"/>
      <c r="AM561" s="279"/>
      <c r="AN561" s="279"/>
      <c r="AO561" s="279"/>
      <c r="AP561" s="279"/>
      <c r="AQ561" s="279"/>
      <c r="AR561" s="279"/>
      <c r="AS561" s="279"/>
      <c r="AT561" s="279"/>
      <c r="AU561" s="279"/>
      <c r="AV561" s="279"/>
      <c r="AW561" s="279"/>
      <c r="AX561" s="279"/>
      <c r="AY561" s="279"/>
      <c r="AZ561" s="279"/>
      <c r="BA561" s="279"/>
      <c r="BB561" s="279"/>
      <c r="BC561" s="279"/>
      <c r="BD561" s="279"/>
      <c r="BE561" s="279"/>
      <c r="BF561" s="279"/>
      <c r="BG561" s="279"/>
      <c r="BH561" s="279"/>
      <c r="BI561" s="279"/>
      <c r="BJ561" s="279"/>
      <c r="BK561" s="279"/>
      <c r="BL561" s="279"/>
      <c r="BM561" s="279"/>
      <c r="BN561" s="279"/>
      <c r="BO561" s="279"/>
      <c r="BP561" s="279"/>
      <c r="BQ561" s="279"/>
      <c r="BR561" s="279"/>
      <c r="BS561" s="279"/>
      <c r="BT561" s="279"/>
      <c r="BU561" s="279"/>
      <c r="BV561" s="279"/>
      <c r="BW561" s="279"/>
      <c r="BX561" s="279"/>
      <c r="BY561" s="279"/>
      <c r="BZ561" s="279"/>
      <c r="CA561" s="279"/>
      <c r="CB561" s="279"/>
      <c r="CC561" s="279"/>
      <c r="CD561" s="279"/>
      <c r="CE561" s="279"/>
      <c r="CF561" s="279"/>
      <c r="CG561" s="279"/>
      <c r="CH561" s="279"/>
      <c r="CI561" s="279"/>
      <c r="CJ561" s="279"/>
      <c r="CK561" s="279"/>
      <c r="CL561" s="279"/>
      <c r="CM561" s="279"/>
      <c r="CN561" s="279"/>
      <c r="CO561" s="279"/>
      <c r="CP561" s="279"/>
      <c r="CQ561" s="279"/>
      <c r="CR561" s="279"/>
      <c r="CS561" s="279"/>
      <c r="CT561" s="279"/>
      <c r="CU561" s="279"/>
      <c r="CV561" s="279"/>
      <c r="CW561" s="279"/>
      <c r="CX561" s="279"/>
      <c r="CY561" s="279"/>
      <c r="CZ561" s="279"/>
      <c r="DA561" s="279"/>
      <c r="DB561" s="279"/>
      <c r="DC561" s="279"/>
      <c r="DD561" s="279"/>
      <c r="DE561" s="279"/>
      <c r="DF561" s="279"/>
      <c r="DG561" s="279"/>
      <c r="DH561" s="279"/>
      <c r="DI561" s="279"/>
      <c r="DJ561" s="279"/>
      <c r="DK561" s="279"/>
      <c r="DL561" s="279"/>
      <c r="DM561" s="279"/>
      <c r="DN561" s="279"/>
      <c r="DO561" s="279"/>
      <c r="DP561" s="279"/>
      <c r="DQ561" s="279"/>
      <c r="DR561" s="279"/>
      <c r="DS561" s="279"/>
      <c r="DT561" s="279"/>
      <c r="DU561" s="279"/>
      <c r="DV561" s="279"/>
      <c r="DW561" s="279"/>
      <c r="DX561" s="279"/>
      <c r="DY561" s="279"/>
      <c r="DZ561" s="279"/>
      <c r="EA561" s="279"/>
      <c r="EB561" s="279"/>
      <c r="EC561" s="279"/>
      <c r="ED561" s="279"/>
      <c r="EE561" s="279"/>
      <c r="EF561" s="279"/>
      <c r="EG561" s="279"/>
      <c r="EH561" s="279"/>
      <c r="EI561" s="279"/>
      <c r="EJ561" s="279"/>
      <c r="EK561" s="279"/>
      <c r="EL561" s="279"/>
      <c r="EM561" s="279"/>
    </row>
    <row r="562" spans="1:143" s="235" customFormat="1" ht="25.5" customHeight="1" thickBot="1" x14ac:dyDescent="0.25">
      <c r="A562" s="262">
        <v>44250</v>
      </c>
      <c r="B562" s="5" t="s">
        <v>1096</v>
      </c>
      <c r="C562" s="5" t="s">
        <v>1097</v>
      </c>
      <c r="D562" s="233"/>
      <c r="E562" s="42">
        <v>5785007.4100000001</v>
      </c>
      <c r="F562" s="314">
        <f t="shared" si="8"/>
        <v>85990579.210000038</v>
      </c>
      <c r="G562" s="279"/>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79"/>
      <c r="AD562" s="279"/>
      <c r="AE562" s="279"/>
      <c r="AF562" s="279"/>
      <c r="AG562" s="279"/>
      <c r="AH562" s="279"/>
      <c r="AI562" s="279"/>
      <c r="AJ562" s="279"/>
      <c r="AK562" s="279"/>
      <c r="AL562" s="279"/>
      <c r="AM562" s="279"/>
      <c r="AN562" s="279"/>
      <c r="AO562" s="279"/>
      <c r="AP562" s="279"/>
      <c r="AQ562" s="279"/>
      <c r="AR562" s="279"/>
      <c r="AS562" s="279"/>
      <c r="AT562" s="279"/>
      <c r="AU562" s="279"/>
      <c r="AV562" s="279"/>
      <c r="AW562" s="279"/>
      <c r="AX562" s="279"/>
      <c r="AY562" s="279"/>
      <c r="AZ562" s="279"/>
      <c r="BA562" s="279"/>
      <c r="BB562" s="279"/>
      <c r="BC562" s="279"/>
      <c r="BD562" s="279"/>
      <c r="BE562" s="279"/>
      <c r="BF562" s="279"/>
      <c r="BG562" s="279"/>
      <c r="BH562" s="279"/>
      <c r="BI562" s="279"/>
      <c r="BJ562" s="279"/>
      <c r="BK562" s="279"/>
      <c r="BL562" s="279"/>
      <c r="BM562" s="279"/>
      <c r="BN562" s="279"/>
      <c r="BO562" s="279"/>
      <c r="BP562" s="279"/>
      <c r="BQ562" s="279"/>
      <c r="BR562" s="279"/>
      <c r="BS562" s="279"/>
      <c r="BT562" s="279"/>
      <c r="BU562" s="279"/>
      <c r="BV562" s="279"/>
      <c r="BW562" s="279"/>
      <c r="BX562" s="279"/>
      <c r="BY562" s="279"/>
      <c r="BZ562" s="279"/>
      <c r="CA562" s="279"/>
      <c r="CB562" s="279"/>
      <c r="CC562" s="279"/>
      <c r="CD562" s="279"/>
      <c r="CE562" s="279"/>
      <c r="CF562" s="279"/>
      <c r="CG562" s="279"/>
      <c r="CH562" s="279"/>
      <c r="CI562" s="279"/>
      <c r="CJ562" s="279"/>
      <c r="CK562" s="279"/>
      <c r="CL562" s="279"/>
      <c r="CM562" s="279"/>
      <c r="CN562" s="279"/>
      <c r="CO562" s="279"/>
      <c r="CP562" s="279"/>
      <c r="CQ562" s="279"/>
      <c r="CR562" s="279"/>
      <c r="CS562" s="279"/>
      <c r="CT562" s="279"/>
      <c r="CU562" s="279"/>
      <c r="CV562" s="279"/>
      <c r="CW562" s="279"/>
      <c r="CX562" s="279"/>
      <c r="CY562" s="279"/>
      <c r="CZ562" s="279"/>
      <c r="DA562" s="279"/>
      <c r="DB562" s="279"/>
      <c r="DC562" s="279"/>
      <c r="DD562" s="279"/>
      <c r="DE562" s="279"/>
      <c r="DF562" s="279"/>
      <c r="DG562" s="279"/>
      <c r="DH562" s="279"/>
      <c r="DI562" s="279"/>
      <c r="DJ562" s="279"/>
      <c r="DK562" s="279"/>
      <c r="DL562" s="279"/>
      <c r="DM562" s="279"/>
      <c r="DN562" s="279"/>
      <c r="DO562" s="279"/>
      <c r="DP562" s="279"/>
      <c r="DQ562" s="279"/>
      <c r="DR562" s="279"/>
      <c r="DS562" s="279"/>
      <c r="DT562" s="279"/>
      <c r="DU562" s="279"/>
      <c r="DV562" s="279"/>
      <c r="DW562" s="279"/>
      <c r="DX562" s="279"/>
      <c r="DY562" s="279"/>
      <c r="DZ562" s="279"/>
      <c r="EA562" s="279"/>
      <c r="EB562" s="279"/>
      <c r="EC562" s="279"/>
      <c r="ED562" s="279"/>
      <c r="EE562" s="279"/>
      <c r="EF562" s="279"/>
      <c r="EG562" s="279"/>
      <c r="EH562" s="279"/>
      <c r="EI562" s="279"/>
      <c r="EJ562" s="279"/>
      <c r="EK562" s="279"/>
      <c r="EL562" s="279"/>
      <c r="EM562" s="279"/>
    </row>
    <row r="563" spans="1:143" s="235" customFormat="1" ht="24" customHeight="1" thickBot="1" x14ac:dyDescent="0.25">
      <c r="A563" s="262">
        <v>44250</v>
      </c>
      <c r="B563" s="5" t="s">
        <v>1092</v>
      </c>
      <c r="C563" s="5" t="s">
        <v>1103</v>
      </c>
      <c r="D563" s="233"/>
      <c r="E563" s="42">
        <v>46178408.329999998</v>
      </c>
      <c r="F563" s="314">
        <f t="shared" si="8"/>
        <v>39812170.88000004</v>
      </c>
      <c r="G563" s="279"/>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79"/>
      <c r="AD563" s="279"/>
      <c r="AE563" s="279"/>
      <c r="AF563" s="279"/>
      <c r="AG563" s="279"/>
      <c r="AH563" s="279"/>
      <c r="AI563" s="279"/>
      <c r="AJ563" s="279"/>
      <c r="AK563" s="279"/>
      <c r="AL563" s="279"/>
      <c r="AM563" s="279"/>
      <c r="AN563" s="279"/>
      <c r="AO563" s="279"/>
      <c r="AP563" s="279"/>
      <c r="AQ563" s="279"/>
      <c r="AR563" s="279"/>
      <c r="AS563" s="279"/>
      <c r="AT563" s="279"/>
      <c r="AU563" s="279"/>
      <c r="AV563" s="279"/>
      <c r="AW563" s="279"/>
      <c r="AX563" s="279"/>
      <c r="AY563" s="279"/>
      <c r="AZ563" s="279"/>
      <c r="BA563" s="279"/>
      <c r="BB563" s="279"/>
      <c r="BC563" s="279"/>
      <c r="BD563" s="279"/>
      <c r="BE563" s="279"/>
      <c r="BF563" s="279"/>
      <c r="BG563" s="279"/>
      <c r="BH563" s="279"/>
      <c r="BI563" s="279"/>
      <c r="BJ563" s="279"/>
      <c r="BK563" s="279"/>
      <c r="BL563" s="279"/>
      <c r="BM563" s="279"/>
      <c r="BN563" s="279"/>
      <c r="BO563" s="279"/>
      <c r="BP563" s="279"/>
      <c r="BQ563" s="279"/>
      <c r="BR563" s="279"/>
      <c r="BS563" s="279"/>
      <c r="BT563" s="279"/>
      <c r="BU563" s="279"/>
      <c r="BV563" s="279"/>
      <c r="BW563" s="279"/>
      <c r="BX563" s="279"/>
      <c r="BY563" s="279"/>
      <c r="BZ563" s="279"/>
      <c r="CA563" s="279"/>
      <c r="CB563" s="279"/>
      <c r="CC563" s="279"/>
      <c r="CD563" s="279"/>
      <c r="CE563" s="279"/>
      <c r="CF563" s="279"/>
      <c r="CG563" s="279"/>
      <c r="CH563" s="279"/>
      <c r="CI563" s="279"/>
      <c r="CJ563" s="279"/>
      <c r="CK563" s="279"/>
      <c r="CL563" s="279"/>
      <c r="CM563" s="279"/>
      <c r="CN563" s="279"/>
      <c r="CO563" s="279"/>
      <c r="CP563" s="279"/>
      <c r="CQ563" s="279"/>
      <c r="CR563" s="279"/>
      <c r="CS563" s="279"/>
      <c r="CT563" s="279"/>
      <c r="CU563" s="279"/>
      <c r="CV563" s="279"/>
      <c r="CW563" s="279"/>
      <c r="CX563" s="279"/>
      <c r="CY563" s="279"/>
      <c r="CZ563" s="279"/>
      <c r="DA563" s="279"/>
      <c r="DB563" s="279"/>
      <c r="DC563" s="279"/>
      <c r="DD563" s="279"/>
      <c r="DE563" s="279"/>
      <c r="DF563" s="279"/>
      <c r="DG563" s="279"/>
      <c r="DH563" s="279"/>
      <c r="DI563" s="279"/>
      <c r="DJ563" s="279"/>
      <c r="DK563" s="279"/>
      <c r="DL563" s="279"/>
      <c r="DM563" s="279"/>
      <c r="DN563" s="279"/>
      <c r="DO563" s="279"/>
      <c r="DP563" s="279"/>
      <c r="DQ563" s="279"/>
      <c r="DR563" s="279"/>
      <c r="DS563" s="279"/>
      <c r="DT563" s="279"/>
      <c r="DU563" s="279"/>
      <c r="DV563" s="279"/>
      <c r="DW563" s="279"/>
      <c r="DX563" s="279"/>
      <c r="DY563" s="279"/>
      <c r="DZ563" s="279"/>
      <c r="EA563" s="279"/>
      <c r="EB563" s="279"/>
      <c r="EC563" s="279"/>
      <c r="ED563" s="279"/>
      <c r="EE563" s="279"/>
      <c r="EF563" s="279"/>
      <c r="EG563" s="279"/>
      <c r="EH563" s="279"/>
      <c r="EI563" s="279"/>
      <c r="EJ563" s="279"/>
      <c r="EK563" s="279"/>
      <c r="EL563" s="279"/>
      <c r="EM563" s="279"/>
    </row>
    <row r="564" spans="1:143" s="235" customFormat="1" ht="25.5" customHeight="1" thickBot="1" x14ac:dyDescent="0.25">
      <c r="A564" s="262">
        <v>44250</v>
      </c>
      <c r="B564" s="5" t="s">
        <v>1098</v>
      </c>
      <c r="C564" s="5" t="s">
        <v>1104</v>
      </c>
      <c r="D564" s="233"/>
      <c r="E564" s="42">
        <v>13265804.210000001</v>
      </c>
      <c r="F564" s="314">
        <f t="shared" si="8"/>
        <v>26546366.670000039</v>
      </c>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79"/>
      <c r="AE564" s="279"/>
      <c r="AF564" s="279"/>
      <c r="AG564" s="279"/>
      <c r="AH564" s="279"/>
      <c r="AI564" s="279"/>
      <c r="AJ564" s="279"/>
      <c r="AK564" s="279"/>
      <c r="AL564" s="279"/>
      <c r="AM564" s="279"/>
      <c r="AN564" s="279"/>
      <c r="AO564" s="279"/>
      <c r="AP564" s="279"/>
      <c r="AQ564" s="279"/>
      <c r="AR564" s="279"/>
      <c r="AS564" s="279"/>
      <c r="AT564" s="279"/>
      <c r="AU564" s="279"/>
      <c r="AV564" s="279"/>
      <c r="AW564" s="279"/>
      <c r="AX564" s="279"/>
      <c r="AY564" s="279"/>
      <c r="AZ564" s="279"/>
      <c r="BA564" s="279"/>
      <c r="BB564" s="279"/>
      <c r="BC564" s="279"/>
      <c r="BD564" s="279"/>
      <c r="BE564" s="279"/>
      <c r="BF564" s="279"/>
      <c r="BG564" s="279"/>
      <c r="BH564" s="279"/>
      <c r="BI564" s="279"/>
      <c r="BJ564" s="279"/>
      <c r="BK564" s="279"/>
      <c r="BL564" s="279"/>
      <c r="BM564" s="279"/>
      <c r="BN564" s="279"/>
      <c r="BO564" s="279"/>
      <c r="BP564" s="279"/>
      <c r="BQ564" s="279"/>
      <c r="BR564" s="279"/>
      <c r="BS564" s="279"/>
      <c r="BT564" s="279"/>
      <c r="BU564" s="279"/>
      <c r="BV564" s="279"/>
      <c r="BW564" s="279"/>
      <c r="BX564" s="279"/>
      <c r="BY564" s="279"/>
      <c r="BZ564" s="279"/>
      <c r="CA564" s="279"/>
      <c r="CB564" s="279"/>
      <c r="CC564" s="279"/>
      <c r="CD564" s="279"/>
      <c r="CE564" s="279"/>
      <c r="CF564" s="279"/>
      <c r="CG564" s="279"/>
      <c r="CH564" s="279"/>
      <c r="CI564" s="279"/>
      <c r="CJ564" s="279"/>
      <c r="CK564" s="279"/>
      <c r="CL564" s="279"/>
      <c r="CM564" s="279"/>
      <c r="CN564" s="279"/>
      <c r="CO564" s="279"/>
      <c r="CP564" s="279"/>
      <c r="CQ564" s="279"/>
      <c r="CR564" s="279"/>
      <c r="CS564" s="279"/>
      <c r="CT564" s="279"/>
      <c r="CU564" s="279"/>
      <c r="CV564" s="279"/>
      <c r="CW564" s="279"/>
      <c r="CX564" s="279"/>
      <c r="CY564" s="279"/>
      <c r="CZ564" s="279"/>
      <c r="DA564" s="279"/>
      <c r="DB564" s="279"/>
      <c r="DC564" s="279"/>
      <c r="DD564" s="279"/>
      <c r="DE564" s="279"/>
      <c r="DF564" s="279"/>
      <c r="DG564" s="279"/>
      <c r="DH564" s="279"/>
      <c r="DI564" s="279"/>
      <c r="DJ564" s="279"/>
      <c r="DK564" s="279"/>
      <c r="DL564" s="279"/>
      <c r="DM564" s="279"/>
      <c r="DN564" s="279"/>
      <c r="DO564" s="279"/>
      <c r="DP564" s="279"/>
      <c r="DQ564" s="279"/>
      <c r="DR564" s="279"/>
      <c r="DS564" s="279"/>
      <c r="DT564" s="279"/>
      <c r="DU564" s="279"/>
      <c r="DV564" s="279"/>
      <c r="DW564" s="279"/>
      <c r="DX564" s="279"/>
      <c r="DY564" s="279"/>
      <c r="DZ564" s="279"/>
      <c r="EA564" s="279"/>
      <c r="EB564" s="279"/>
      <c r="EC564" s="279"/>
      <c r="ED564" s="279"/>
      <c r="EE564" s="279"/>
      <c r="EF564" s="279"/>
      <c r="EG564" s="279"/>
      <c r="EH564" s="279"/>
      <c r="EI564" s="279"/>
      <c r="EJ564" s="279"/>
      <c r="EK564" s="279"/>
      <c r="EL564" s="279"/>
      <c r="EM564" s="279"/>
    </row>
    <row r="565" spans="1:143" s="25" customFormat="1" ht="28.5" customHeight="1" thickBot="1" x14ac:dyDescent="0.25">
      <c r="A565" s="262">
        <v>44250</v>
      </c>
      <c r="B565" s="5" t="s">
        <v>1093</v>
      </c>
      <c r="C565" s="5" t="s">
        <v>1099</v>
      </c>
      <c r="D565" s="95"/>
      <c r="E565" s="42">
        <v>461689.59999999998</v>
      </c>
      <c r="F565" s="314">
        <f t="shared" si="8"/>
        <v>26084677.070000038</v>
      </c>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c r="EM565" s="14"/>
    </row>
    <row r="566" spans="1:143" s="25" customFormat="1" ht="12.75" customHeight="1" thickBot="1" x14ac:dyDescent="0.25">
      <c r="A566" s="134">
        <v>44251</v>
      </c>
      <c r="B566" s="5" t="s">
        <v>1106</v>
      </c>
      <c r="C566" s="5" t="s">
        <v>1105</v>
      </c>
      <c r="D566" s="95"/>
      <c r="E566" s="42">
        <v>28097.87</v>
      </c>
      <c r="F566" s="314">
        <f t="shared" si="8"/>
        <v>26056579.200000037</v>
      </c>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row>
    <row r="567" spans="1:143" s="25" customFormat="1" ht="26.25" customHeight="1" thickBot="1" x14ac:dyDescent="0.25">
      <c r="A567" s="134">
        <v>44252</v>
      </c>
      <c r="B567" s="252" t="s">
        <v>1324</v>
      </c>
      <c r="C567" s="5" t="s">
        <v>1327</v>
      </c>
      <c r="D567" s="95"/>
      <c r="E567" s="42">
        <v>28347.45</v>
      </c>
      <c r="F567" s="314">
        <f t="shared" si="8"/>
        <v>26028231.750000037</v>
      </c>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c r="EM567" s="14"/>
    </row>
    <row r="568" spans="1:143" s="25" customFormat="1" ht="25.5" customHeight="1" thickBot="1" x14ac:dyDescent="0.25">
      <c r="A568" s="134">
        <v>44252</v>
      </c>
      <c r="B568" s="252" t="s">
        <v>1325</v>
      </c>
      <c r="C568" s="5" t="s">
        <v>1328</v>
      </c>
      <c r="D568" s="95"/>
      <c r="E568" s="42">
        <v>3780173.78</v>
      </c>
      <c r="F568" s="314">
        <f t="shared" si="8"/>
        <v>22248057.970000036</v>
      </c>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row>
    <row r="569" spans="1:143" s="25" customFormat="1" ht="26.25" customHeight="1" x14ac:dyDescent="0.2">
      <c r="A569" s="134">
        <v>44252</v>
      </c>
      <c r="B569" s="252" t="s">
        <v>1326</v>
      </c>
      <c r="C569" s="5" t="s">
        <v>1329</v>
      </c>
      <c r="D569" s="95"/>
      <c r="E569" s="42">
        <v>358659.99</v>
      </c>
      <c r="F569" s="129">
        <f t="shared" si="8"/>
        <v>21889397.980000038</v>
      </c>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row>
    <row r="570" spans="1:143" s="25" customFormat="1" ht="11.25" customHeight="1" x14ac:dyDescent="0.2">
      <c r="A570" s="10"/>
      <c r="B570" s="251"/>
      <c r="C570" s="28"/>
      <c r="D570" s="121"/>
      <c r="E570" s="228"/>
      <c r="F570" s="112"/>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row>
    <row r="571" spans="1:143" s="25" customFormat="1" ht="11.25" x14ac:dyDescent="0.2">
      <c r="A571" s="17"/>
      <c r="B571" s="7"/>
      <c r="C571" s="19"/>
      <c r="D571" s="69"/>
      <c r="E571" s="29"/>
      <c r="F571" s="112"/>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row>
    <row r="572" spans="1:143" x14ac:dyDescent="0.25">
      <c r="A572" s="1171" t="s">
        <v>0</v>
      </c>
      <c r="B572" s="1171"/>
      <c r="C572" s="1171"/>
      <c r="D572" s="1171"/>
      <c r="E572" s="1171"/>
      <c r="F572" s="1171"/>
    </row>
    <row r="573" spans="1:143" x14ac:dyDescent="0.25">
      <c r="A573" s="1172" t="s">
        <v>33</v>
      </c>
      <c r="B573" s="1172"/>
      <c r="C573" s="1172"/>
      <c r="D573" s="1172"/>
      <c r="E573" s="1172"/>
      <c r="F573" s="1172"/>
    </row>
    <row r="574" spans="1:143" x14ac:dyDescent="0.25">
      <c r="A574" s="124"/>
      <c r="B574" s="249"/>
      <c r="C574" s="317"/>
      <c r="D574" s="317"/>
      <c r="E574" s="105"/>
      <c r="F574" s="100"/>
    </row>
    <row r="575" spans="1:143" x14ac:dyDescent="0.25">
      <c r="A575" s="1171" t="s">
        <v>1</v>
      </c>
      <c r="B575" s="1171"/>
      <c r="C575" s="1171"/>
      <c r="D575" s="1171"/>
      <c r="E575" s="1171"/>
      <c r="F575" s="1171"/>
    </row>
    <row r="576" spans="1:143" ht="15" customHeight="1" x14ac:dyDescent="0.25">
      <c r="A576" s="1173" t="s">
        <v>601</v>
      </c>
      <c r="B576" s="1173"/>
      <c r="C576" s="1173"/>
      <c r="D576" s="1173"/>
      <c r="E576" s="1173"/>
      <c r="F576" s="1173"/>
    </row>
    <row r="577" spans="1:6" ht="15" customHeight="1" x14ac:dyDescent="0.25">
      <c r="A577" s="1173" t="s">
        <v>2</v>
      </c>
      <c r="B577" s="1173"/>
      <c r="C577" s="1173"/>
      <c r="D577" s="1173"/>
      <c r="E577" s="1173"/>
      <c r="F577" s="1173"/>
    </row>
    <row r="578" spans="1:6" x14ac:dyDescent="0.25">
      <c r="A578" s="123"/>
      <c r="C578" s="25"/>
      <c r="D578" s="68"/>
      <c r="E578" s="106"/>
      <c r="F578" s="101"/>
    </row>
    <row r="579" spans="1:6" x14ac:dyDescent="0.25">
      <c r="A579" s="17"/>
      <c r="B579" s="18"/>
      <c r="C579" s="19"/>
      <c r="D579" s="69"/>
      <c r="E579" s="29"/>
      <c r="F579" s="112"/>
    </row>
    <row r="580" spans="1:6" ht="15.75" thickBot="1" x14ac:dyDescent="0.3">
      <c r="A580" s="126"/>
      <c r="B580" s="18"/>
      <c r="C580" s="22"/>
      <c r="D580" s="69"/>
      <c r="E580" s="23"/>
      <c r="F580" s="112"/>
    </row>
    <row r="581" spans="1:6" x14ac:dyDescent="0.25">
      <c r="A581" s="1190" t="s">
        <v>21</v>
      </c>
      <c r="B581" s="1191"/>
      <c r="C581" s="1191"/>
      <c r="D581" s="1191"/>
      <c r="E581" s="1194"/>
      <c r="F581" s="329"/>
    </row>
    <row r="582" spans="1:6" ht="15.75" thickBot="1" x14ac:dyDescent="0.3">
      <c r="A582" s="1192"/>
      <c r="B582" s="1193"/>
      <c r="C582" s="1193"/>
      <c r="D582" s="1193"/>
      <c r="E582" s="1195"/>
      <c r="F582" s="330"/>
    </row>
    <row r="583" spans="1:6" x14ac:dyDescent="0.25">
      <c r="A583" s="1190" t="s">
        <v>4</v>
      </c>
      <c r="B583" s="1191"/>
      <c r="C583" s="1191"/>
      <c r="D583" s="1191"/>
      <c r="E583" s="1194"/>
      <c r="F583" s="1253">
        <v>684649339.46000004</v>
      </c>
    </row>
    <row r="584" spans="1:6" ht="15.75" thickBot="1" x14ac:dyDescent="0.3">
      <c r="A584" s="1192"/>
      <c r="B584" s="1193"/>
      <c r="C584" s="1193"/>
      <c r="D584" s="1193"/>
      <c r="E584" s="1195"/>
      <c r="F584" s="1254"/>
    </row>
    <row r="585" spans="1:6" x14ac:dyDescent="0.25">
      <c r="A585" s="1207" t="s">
        <v>5</v>
      </c>
      <c r="B585" s="1239" t="s">
        <v>6</v>
      </c>
      <c r="C585" s="1211" t="s">
        <v>22</v>
      </c>
      <c r="D585" s="1211" t="s">
        <v>8</v>
      </c>
      <c r="E585" s="1213" t="s">
        <v>9</v>
      </c>
      <c r="F585" s="1255" t="s">
        <v>10</v>
      </c>
    </row>
    <row r="586" spans="1:6" ht="15.75" thickBot="1" x14ac:dyDescent="0.3">
      <c r="A586" s="1208"/>
      <c r="B586" s="1240"/>
      <c r="C586" s="1212"/>
      <c r="D586" s="1212"/>
      <c r="E586" s="1214"/>
      <c r="F586" s="1256"/>
    </row>
    <row r="587" spans="1:6" x14ac:dyDescent="0.25">
      <c r="A587" s="156"/>
      <c r="B587" s="98"/>
      <c r="C587" s="33" t="s">
        <v>32</v>
      </c>
      <c r="D587" s="135"/>
      <c r="E587" s="157"/>
      <c r="F587" s="331">
        <f>F583+D587-E587</f>
        <v>684649339.46000004</v>
      </c>
    </row>
    <row r="588" spans="1:6" x14ac:dyDescent="0.25">
      <c r="A588" s="159"/>
      <c r="B588" s="16"/>
      <c r="C588" s="2" t="s">
        <v>32</v>
      </c>
      <c r="D588" s="128"/>
      <c r="E588" s="339">
        <f>31640240.6+30000000</f>
        <v>61640240.600000001</v>
      </c>
      <c r="F588" s="331">
        <f>F587+D588-E588</f>
        <v>623009098.86000001</v>
      </c>
    </row>
    <row r="589" spans="1:6" x14ac:dyDescent="0.25">
      <c r="A589" s="222"/>
      <c r="B589" s="16"/>
      <c r="C589" s="260" t="s">
        <v>751</v>
      </c>
      <c r="D589" s="223"/>
      <c r="E589" s="224"/>
      <c r="F589" s="332">
        <f>F588+D589-E589</f>
        <v>623009098.86000001</v>
      </c>
    </row>
    <row r="590" spans="1:6" x14ac:dyDescent="0.25">
      <c r="A590" s="61"/>
      <c r="B590" s="16"/>
      <c r="C590" s="2" t="s">
        <v>1358</v>
      </c>
      <c r="D590" s="149"/>
      <c r="E590" s="337">
        <v>175</v>
      </c>
      <c r="F590" s="338">
        <f>F589-E590</f>
        <v>623008923.86000001</v>
      </c>
    </row>
    <row r="591" spans="1:6" x14ac:dyDescent="0.25">
      <c r="A591" s="59"/>
      <c r="B591" s="20"/>
      <c r="C591" s="64"/>
      <c r="D591" s="72"/>
      <c r="E591" s="65"/>
      <c r="F591" s="114"/>
    </row>
    <row r="592" spans="1:6" x14ac:dyDescent="0.25">
      <c r="A592" s="59"/>
      <c r="B592" s="20"/>
      <c r="C592" s="64"/>
      <c r="D592" s="72"/>
      <c r="E592" s="65"/>
      <c r="F592" s="114"/>
    </row>
    <row r="593" spans="1:12" x14ac:dyDescent="0.25">
      <c r="A593" s="59"/>
      <c r="B593" s="20"/>
      <c r="C593" s="64"/>
      <c r="D593" s="72"/>
      <c r="E593" s="65"/>
      <c r="F593" s="114"/>
    </row>
    <row r="594" spans="1:12" x14ac:dyDescent="0.25">
      <c r="A594" s="1171" t="s">
        <v>0</v>
      </c>
      <c r="B594" s="1171"/>
      <c r="C594" s="1171"/>
      <c r="D594" s="1171"/>
      <c r="E594" s="1171"/>
      <c r="F594" s="1171"/>
    </row>
    <row r="595" spans="1:12" x14ac:dyDescent="0.25">
      <c r="A595" s="1172" t="s">
        <v>33</v>
      </c>
      <c r="B595" s="1172"/>
      <c r="C595" s="1172"/>
      <c r="D595" s="1172"/>
      <c r="E595" s="1172"/>
      <c r="F595" s="1172"/>
    </row>
    <row r="596" spans="1:12" x14ac:dyDescent="0.25">
      <c r="A596" s="124"/>
      <c r="B596" s="249"/>
      <c r="C596" s="245"/>
      <c r="D596" s="245"/>
      <c r="E596" s="105"/>
      <c r="F596" s="100"/>
    </row>
    <row r="597" spans="1:12" x14ac:dyDescent="0.25">
      <c r="A597" s="1171" t="s">
        <v>1</v>
      </c>
      <c r="B597" s="1171"/>
      <c r="C597" s="1171"/>
      <c r="D597" s="1171"/>
      <c r="E597" s="1171"/>
      <c r="F597" s="1171"/>
    </row>
    <row r="598" spans="1:12" ht="15" customHeight="1" x14ac:dyDescent="0.25">
      <c r="A598" s="1173" t="s">
        <v>601</v>
      </c>
      <c r="B598" s="1173"/>
      <c r="C598" s="1173"/>
      <c r="D598" s="1173"/>
      <c r="E598" s="1173"/>
      <c r="F598" s="1173"/>
    </row>
    <row r="599" spans="1:12" ht="15" customHeight="1" x14ac:dyDescent="0.25">
      <c r="A599" s="1173" t="s">
        <v>2</v>
      </c>
      <c r="B599" s="1173"/>
      <c r="C599" s="1173"/>
      <c r="D599" s="1173"/>
      <c r="E599" s="1173"/>
      <c r="F599" s="1173"/>
    </row>
    <row r="600" spans="1:12" x14ac:dyDescent="0.25">
      <c r="A600" s="123"/>
      <c r="C600" s="25"/>
      <c r="D600" s="68"/>
      <c r="E600" s="106"/>
      <c r="F600" s="101"/>
      <c r="L600" s="271" t="s">
        <v>37</v>
      </c>
    </row>
    <row r="601" spans="1:12" x14ac:dyDescent="0.25">
      <c r="A601" s="17"/>
      <c r="B601" s="18"/>
      <c r="C601" s="19"/>
      <c r="D601" s="69"/>
      <c r="E601" s="29"/>
      <c r="F601" s="112"/>
    </row>
    <row r="602" spans="1:12" ht="15.75" thickBot="1" x14ac:dyDescent="0.3">
      <c r="A602" s="126"/>
      <c r="B602" s="18"/>
      <c r="C602" s="22"/>
      <c r="D602" s="69"/>
      <c r="E602" s="23"/>
      <c r="F602" s="112"/>
    </row>
    <row r="603" spans="1:12" x14ac:dyDescent="0.25">
      <c r="A603" s="1190" t="s">
        <v>38</v>
      </c>
      <c r="B603" s="1191"/>
      <c r="C603" s="1191"/>
      <c r="D603" s="1191"/>
      <c r="E603" s="1194"/>
      <c r="F603" s="329"/>
    </row>
    <row r="604" spans="1:12" ht="15.75" thickBot="1" x14ac:dyDescent="0.3">
      <c r="A604" s="1192"/>
      <c r="B604" s="1193"/>
      <c r="C604" s="1193"/>
      <c r="D604" s="1193"/>
      <c r="E604" s="1195"/>
      <c r="F604" s="330"/>
    </row>
    <row r="605" spans="1:12" x14ac:dyDescent="0.25">
      <c r="A605" s="1190" t="s">
        <v>4</v>
      </c>
      <c r="B605" s="1191"/>
      <c r="C605" s="1191"/>
      <c r="D605" s="1191"/>
      <c r="E605" s="1194"/>
      <c r="F605" s="1253">
        <v>25522986.57</v>
      </c>
    </row>
    <row r="606" spans="1:12" ht="15.75" thickBot="1" x14ac:dyDescent="0.3">
      <c r="A606" s="1192"/>
      <c r="B606" s="1193"/>
      <c r="C606" s="1193"/>
      <c r="D606" s="1193"/>
      <c r="E606" s="1195"/>
      <c r="F606" s="1254"/>
    </row>
    <row r="607" spans="1:12" x14ac:dyDescent="0.25">
      <c r="A607" s="1207" t="s">
        <v>5</v>
      </c>
      <c r="B607" s="1239" t="s">
        <v>6</v>
      </c>
      <c r="C607" s="1211" t="s">
        <v>22</v>
      </c>
      <c r="D607" s="1211" t="s">
        <v>8</v>
      </c>
      <c r="E607" s="1213" t="s">
        <v>9</v>
      </c>
      <c r="F607" s="1255" t="s">
        <v>10</v>
      </c>
    </row>
    <row r="608" spans="1:12" ht="15.75" thickBot="1" x14ac:dyDescent="0.3">
      <c r="A608" s="1208"/>
      <c r="B608" s="1240"/>
      <c r="C608" s="1212"/>
      <c r="D608" s="1212"/>
      <c r="E608" s="1214"/>
      <c r="F608" s="1256"/>
    </row>
    <row r="609" spans="1:6" x14ac:dyDescent="0.25">
      <c r="A609" s="156"/>
      <c r="B609" s="98"/>
      <c r="C609" s="33" t="s">
        <v>387</v>
      </c>
      <c r="D609" s="344">
        <v>20513687.390000001</v>
      </c>
      <c r="E609" s="345"/>
      <c r="F609" s="331">
        <f>F605+D609-E609</f>
        <v>46036673.960000001</v>
      </c>
    </row>
    <row r="610" spans="1:6" x14ac:dyDescent="0.25">
      <c r="A610" s="159"/>
      <c r="B610" s="16"/>
      <c r="C610" s="2" t="s">
        <v>32</v>
      </c>
      <c r="D610" s="339"/>
      <c r="E610" s="339"/>
      <c r="F610" s="332">
        <f>F609-E610</f>
        <v>46036673.960000001</v>
      </c>
    </row>
    <row r="611" spans="1:6" x14ac:dyDescent="0.25">
      <c r="A611" s="333"/>
      <c r="B611" s="98"/>
      <c r="C611" s="260" t="s">
        <v>1330</v>
      </c>
      <c r="D611" s="346"/>
      <c r="E611" s="346">
        <f>742900+140000</f>
        <v>882900</v>
      </c>
      <c r="F611" s="331">
        <f>F610-E611</f>
        <v>45153773.960000001</v>
      </c>
    </row>
    <row r="612" spans="1:6" x14ac:dyDescent="0.25">
      <c r="A612" s="333"/>
      <c r="B612" s="98"/>
      <c r="C612" s="260" t="s">
        <v>1334</v>
      </c>
      <c r="D612" s="346"/>
      <c r="E612" s="346">
        <v>8805</v>
      </c>
      <c r="F612" s="331">
        <f t="shared" ref="F612:F615" si="9">F611-E612</f>
        <v>45144968.960000001</v>
      </c>
    </row>
    <row r="613" spans="1:6" x14ac:dyDescent="0.25">
      <c r="A613" s="333"/>
      <c r="B613" s="98"/>
      <c r="C613" s="260" t="s">
        <v>1331</v>
      </c>
      <c r="D613" s="346"/>
      <c r="E613" s="346">
        <v>6500</v>
      </c>
      <c r="F613" s="331">
        <f t="shared" si="9"/>
        <v>45138468.960000001</v>
      </c>
    </row>
    <row r="614" spans="1:6" x14ac:dyDescent="0.25">
      <c r="A614" s="333"/>
      <c r="B614" s="98"/>
      <c r="C614" s="260" t="s">
        <v>1332</v>
      </c>
      <c r="D614" s="346"/>
      <c r="E614" s="346">
        <f>1154.53+26.25</f>
        <v>1180.78</v>
      </c>
      <c r="F614" s="331">
        <f t="shared" si="9"/>
        <v>45137288.18</v>
      </c>
    </row>
    <row r="615" spans="1:6" x14ac:dyDescent="0.25">
      <c r="A615" s="134"/>
      <c r="B615" s="16"/>
      <c r="C615" s="2" t="s">
        <v>1333</v>
      </c>
      <c r="D615" s="339"/>
      <c r="E615" s="339">
        <v>150</v>
      </c>
      <c r="F615" s="332">
        <f t="shared" si="9"/>
        <v>45137138.18</v>
      </c>
    </row>
    <row r="616" spans="1:6" x14ac:dyDescent="0.25">
      <c r="A616" s="59"/>
      <c r="B616" s="20"/>
      <c r="C616" s="86"/>
      <c r="D616" s="72"/>
      <c r="E616" s="65"/>
      <c r="F616" s="164"/>
    </row>
    <row r="617" spans="1:6" x14ac:dyDescent="0.25">
      <c r="A617" s="59"/>
      <c r="B617" s="20"/>
      <c r="C617" s="86"/>
      <c r="D617" s="72"/>
      <c r="E617" s="65"/>
      <c r="F617" s="164"/>
    </row>
    <row r="618" spans="1:6" x14ac:dyDescent="0.25">
      <c r="A618" s="59"/>
      <c r="B618" s="20"/>
      <c r="C618" s="86"/>
      <c r="D618" s="72"/>
      <c r="E618" s="65"/>
      <c r="F618" s="164"/>
    </row>
    <row r="619" spans="1:6" x14ac:dyDescent="0.25">
      <c r="A619" s="59"/>
      <c r="B619" s="20"/>
      <c r="C619" s="86"/>
      <c r="D619" s="72"/>
      <c r="E619" s="65"/>
      <c r="F619" s="164"/>
    </row>
    <row r="620" spans="1:6" x14ac:dyDescent="0.25">
      <c r="A620" s="1171" t="s">
        <v>0</v>
      </c>
      <c r="B620" s="1171"/>
      <c r="C620" s="1171"/>
      <c r="D620" s="1171"/>
      <c r="E620" s="1171"/>
      <c r="F620" s="1171"/>
    </row>
    <row r="621" spans="1:6" x14ac:dyDescent="0.25">
      <c r="A621" s="1172" t="s">
        <v>33</v>
      </c>
      <c r="B621" s="1172"/>
      <c r="C621" s="1172"/>
      <c r="D621" s="1172"/>
      <c r="E621" s="1172"/>
      <c r="F621" s="1172"/>
    </row>
    <row r="622" spans="1:6" x14ac:dyDescent="0.25">
      <c r="A622" s="124"/>
      <c r="B622" s="249"/>
      <c r="C622" s="245"/>
      <c r="D622" s="245"/>
      <c r="E622" s="105"/>
      <c r="F622" s="100"/>
    </row>
    <row r="623" spans="1:6" x14ac:dyDescent="0.25">
      <c r="A623" s="1171" t="s">
        <v>1</v>
      </c>
      <c r="B623" s="1171"/>
      <c r="C623" s="1171"/>
      <c r="D623" s="1171"/>
      <c r="E623" s="1171"/>
      <c r="F623" s="1171"/>
    </row>
    <row r="624" spans="1:6" ht="15" customHeight="1" x14ac:dyDescent="0.25">
      <c r="A624" s="1173" t="s">
        <v>601</v>
      </c>
      <c r="B624" s="1173"/>
      <c r="C624" s="1173"/>
      <c r="D624" s="1173"/>
      <c r="E624" s="1173"/>
      <c r="F624" s="1173"/>
    </row>
    <row r="625" spans="1:143" ht="15" customHeight="1" x14ac:dyDescent="0.25">
      <c r="A625" s="1173" t="s">
        <v>2</v>
      </c>
      <c r="B625" s="1173"/>
      <c r="C625" s="1173"/>
      <c r="D625" s="1173"/>
      <c r="E625" s="1173"/>
      <c r="F625" s="1173"/>
    </row>
    <row r="626" spans="1:143" x14ac:dyDescent="0.25">
      <c r="A626" s="123"/>
      <c r="C626" s="25"/>
      <c r="D626" s="68"/>
      <c r="E626" s="106"/>
      <c r="F626" s="101"/>
    </row>
    <row r="627" spans="1:143" x14ac:dyDescent="0.25">
      <c r="A627" s="59"/>
      <c r="B627" s="20"/>
      <c r="C627" s="86"/>
      <c r="D627" s="72"/>
      <c r="E627" s="65"/>
      <c r="F627" s="164"/>
    </row>
    <row r="628" spans="1:143" x14ac:dyDescent="0.25">
      <c r="A628" s="59"/>
      <c r="B628" s="20"/>
      <c r="C628" s="86"/>
      <c r="D628" s="72"/>
      <c r="E628" s="65"/>
      <c r="F628" s="164"/>
    </row>
    <row r="629" spans="1:143" ht="15.75" thickBot="1" x14ac:dyDescent="0.3">
      <c r="A629" s="26"/>
      <c r="B629" s="20"/>
      <c r="C629" s="14"/>
      <c r="D629" s="69"/>
      <c r="E629" s="108"/>
      <c r="F629" s="115"/>
    </row>
    <row r="630" spans="1:143" x14ac:dyDescent="0.25">
      <c r="A630" s="1174" t="s">
        <v>25</v>
      </c>
      <c r="B630" s="1175"/>
      <c r="C630" s="1175"/>
      <c r="D630" s="1175"/>
      <c r="E630" s="1175"/>
      <c r="F630" s="321"/>
    </row>
    <row r="631" spans="1:143" ht="15.75" thickBot="1" x14ac:dyDescent="0.3">
      <c r="A631" s="1176"/>
      <c r="B631" s="1177"/>
      <c r="C631" s="1177"/>
      <c r="D631" s="1177"/>
      <c r="E631" s="1177"/>
      <c r="F631" s="322"/>
    </row>
    <row r="632" spans="1:143" x14ac:dyDescent="0.25">
      <c r="A632" s="1174" t="s">
        <v>4</v>
      </c>
      <c r="B632" s="1175"/>
      <c r="C632" s="1175"/>
      <c r="D632" s="1175"/>
      <c r="E632" s="1178"/>
      <c r="F632" s="1257">
        <v>190390.24</v>
      </c>
    </row>
    <row r="633" spans="1:143" ht="15.75" thickBot="1" x14ac:dyDescent="0.3">
      <c r="A633" s="1176"/>
      <c r="B633" s="1177"/>
      <c r="C633" s="1177"/>
      <c r="D633" s="1177"/>
      <c r="E633" s="1179"/>
      <c r="F633" s="1258"/>
    </row>
    <row r="634" spans="1:143" x14ac:dyDescent="0.25">
      <c r="A634" s="1182" t="s">
        <v>5</v>
      </c>
      <c r="B634" s="1250" t="s">
        <v>23</v>
      </c>
      <c r="C634" s="1182" t="s">
        <v>22</v>
      </c>
      <c r="D634" s="1182" t="s">
        <v>8</v>
      </c>
      <c r="E634" s="1186" t="s">
        <v>9</v>
      </c>
      <c r="F634" s="1260" t="s">
        <v>10</v>
      </c>
      <c r="G634" s="271" t="s">
        <v>35</v>
      </c>
    </row>
    <row r="635" spans="1:143" ht="15.75" thickBot="1" x14ac:dyDescent="0.3">
      <c r="A635" s="1183"/>
      <c r="B635" s="1259"/>
      <c r="C635" s="1183"/>
      <c r="D635" s="1183"/>
      <c r="E635" s="1206"/>
      <c r="F635" s="1261"/>
    </row>
    <row r="636" spans="1:143" x14ac:dyDescent="0.25">
      <c r="A636" s="43"/>
      <c r="B636" s="56"/>
      <c r="C636" s="260" t="s">
        <v>751</v>
      </c>
      <c r="D636" s="82"/>
      <c r="E636" s="42"/>
      <c r="F636" s="328">
        <f>+F632+D636-E636</f>
        <v>190390.24</v>
      </c>
    </row>
    <row r="637" spans="1:143" s="37" customFormat="1" ht="28.5" customHeight="1" x14ac:dyDescent="0.25">
      <c r="A637" s="83"/>
      <c r="B637" s="34"/>
      <c r="C637" s="4" t="s">
        <v>16</v>
      </c>
      <c r="D637" s="81"/>
      <c r="E637" s="109"/>
      <c r="F637" s="96">
        <f t="shared" ref="F637" si="10">+F636+D637-E637</f>
        <v>190390.24</v>
      </c>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74"/>
      <c r="AE637" s="274"/>
      <c r="AF637" s="274"/>
      <c r="AG637" s="274"/>
      <c r="AH637" s="274"/>
      <c r="AI637" s="274"/>
      <c r="AJ637" s="274"/>
      <c r="AK637" s="274"/>
      <c r="AL637" s="274"/>
      <c r="AM637" s="274"/>
      <c r="AN637" s="274"/>
      <c r="AO637" s="274"/>
      <c r="AP637" s="274"/>
      <c r="AQ637" s="274"/>
      <c r="AR637" s="274"/>
      <c r="AS637" s="274"/>
      <c r="AT637" s="274"/>
      <c r="AU637" s="274"/>
      <c r="AV637" s="274"/>
      <c r="AW637" s="274"/>
      <c r="AX637" s="274"/>
      <c r="AY637" s="274"/>
      <c r="AZ637" s="274"/>
      <c r="BA637" s="274"/>
      <c r="BB637" s="274"/>
      <c r="BC637" s="274"/>
      <c r="BD637" s="274"/>
      <c r="BE637" s="274"/>
      <c r="BF637" s="274"/>
      <c r="BG637" s="274"/>
      <c r="BH637" s="274"/>
      <c r="BI637" s="274"/>
      <c r="BJ637" s="274"/>
      <c r="BK637" s="274"/>
      <c r="BL637" s="274"/>
      <c r="BM637" s="274"/>
      <c r="BN637" s="274"/>
      <c r="BO637" s="274"/>
      <c r="BP637" s="274"/>
      <c r="BQ637" s="274"/>
      <c r="BR637" s="274"/>
      <c r="BS637" s="274"/>
      <c r="BT637" s="274"/>
      <c r="BU637" s="274"/>
      <c r="BV637" s="274"/>
      <c r="BW637" s="274"/>
      <c r="BX637" s="274"/>
      <c r="BY637" s="274"/>
      <c r="BZ637" s="274"/>
      <c r="CA637" s="274"/>
      <c r="CB637" s="274"/>
      <c r="CC637" s="274"/>
      <c r="CD637" s="274"/>
      <c r="CE637" s="274"/>
      <c r="CF637" s="274"/>
      <c r="CG637" s="274"/>
      <c r="CH637" s="274"/>
      <c r="CI637" s="274"/>
      <c r="CJ637" s="274"/>
      <c r="CK637" s="274"/>
      <c r="CL637" s="274"/>
      <c r="CM637" s="274"/>
      <c r="CN637" s="274"/>
      <c r="CO637" s="274"/>
      <c r="CP637" s="274"/>
      <c r="CQ637" s="274"/>
      <c r="CR637" s="274"/>
      <c r="CS637" s="274"/>
      <c r="CT637" s="274"/>
      <c r="CU637" s="274"/>
      <c r="CV637" s="274"/>
      <c r="CW637" s="274"/>
      <c r="CX637" s="274"/>
      <c r="CY637" s="274"/>
      <c r="CZ637" s="274"/>
      <c r="DA637" s="274"/>
      <c r="DB637" s="274"/>
      <c r="DC637" s="274"/>
      <c r="DD637" s="274"/>
      <c r="DE637" s="274"/>
      <c r="DF637" s="274"/>
      <c r="DG637" s="274"/>
      <c r="DH637" s="274"/>
      <c r="DI637" s="274"/>
      <c r="DJ637" s="274"/>
      <c r="DK637" s="274"/>
      <c r="DL637" s="274"/>
      <c r="DM637" s="274"/>
      <c r="DN637" s="274"/>
      <c r="DO637" s="274"/>
      <c r="DP637" s="274"/>
      <c r="DQ637" s="274"/>
      <c r="DR637" s="274"/>
      <c r="DS637" s="274"/>
      <c r="DT637" s="274"/>
      <c r="DU637" s="274"/>
      <c r="DV637" s="274"/>
      <c r="DW637" s="274"/>
      <c r="DX637" s="274"/>
      <c r="DY637" s="274"/>
      <c r="DZ637" s="274"/>
      <c r="EA637" s="274"/>
      <c r="EB637" s="274"/>
      <c r="EC637" s="274"/>
      <c r="ED637" s="274"/>
      <c r="EE637" s="274"/>
      <c r="EF637" s="274"/>
      <c r="EG637" s="274"/>
      <c r="EH637" s="274"/>
      <c r="EI637" s="274"/>
      <c r="EJ637" s="274"/>
      <c r="EK637" s="274"/>
      <c r="EL637" s="274"/>
      <c r="EM637" s="274"/>
    </row>
    <row r="638" spans="1:143" s="37" customFormat="1" x14ac:dyDescent="0.25">
      <c r="A638" s="87"/>
      <c r="B638" s="27"/>
      <c r="C638" s="2" t="s">
        <v>1358</v>
      </c>
      <c r="D638" s="149"/>
      <c r="E638" s="339">
        <v>175</v>
      </c>
      <c r="F638" s="327">
        <f>F637-E638</f>
        <v>190215.24</v>
      </c>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74"/>
      <c r="AE638" s="274"/>
      <c r="AF638" s="274"/>
      <c r="AG638" s="274"/>
      <c r="AH638" s="274"/>
      <c r="AI638" s="274"/>
      <c r="AJ638" s="274"/>
      <c r="AK638" s="274"/>
      <c r="AL638" s="274"/>
      <c r="AM638" s="274"/>
      <c r="AN638" s="274"/>
      <c r="AO638" s="274"/>
      <c r="AP638" s="274"/>
      <c r="AQ638" s="274"/>
      <c r="AR638" s="274"/>
      <c r="AS638" s="274"/>
      <c r="AT638" s="274"/>
      <c r="AU638" s="274"/>
      <c r="AV638" s="274"/>
      <c r="AW638" s="274"/>
      <c r="AX638" s="274"/>
      <c r="AY638" s="274"/>
      <c r="AZ638" s="274"/>
      <c r="BA638" s="274"/>
      <c r="BB638" s="274"/>
      <c r="BC638" s="274"/>
      <c r="BD638" s="274"/>
      <c r="BE638" s="274"/>
      <c r="BF638" s="274"/>
      <c r="BG638" s="274"/>
      <c r="BH638" s="274"/>
      <c r="BI638" s="274"/>
      <c r="BJ638" s="274"/>
      <c r="BK638" s="274"/>
      <c r="BL638" s="274"/>
      <c r="BM638" s="274"/>
      <c r="BN638" s="274"/>
      <c r="BO638" s="274"/>
      <c r="BP638" s="274"/>
      <c r="BQ638" s="274"/>
      <c r="BR638" s="274"/>
      <c r="BS638" s="274"/>
      <c r="BT638" s="274"/>
      <c r="BU638" s="274"/>
      <c r="BV638" s="274"/>
      <c r="BW638" s="274"/>
      <c r="BX638" s="274"/>
      <c r="BY638" s="274"/>
      <c r="BZ638" s="274"/>
      <c r="CA638" s="274"/>
      <c r="CB638" s="274"/>
      <c r="CC638" s="274"/>
      <c r="CD638" s="274"/>
      <c r="CE638" s="274"/>
      <c r="CF638" s="274"/>
      <c r="CG638" s="274"/>
      <c r="CH638" s="274"/>
      <c r="CI638" s="274"/>
      <c r="CJ638" s="274"/>
      <c r="CK638" s="274"/>
      <c r="CL638" s="274"/>
      <c r="CM638" s="274"/>
      <c r="CN638" s="274"/>
      <c r="CO638" s="274"/>
      <c r="CP638" s="274"/>
      <c r="CQ638" s="274"/>
      <c r="CR638" s="274"/>
      <c r="CS638" s="274"/>
      <c r="CT638" s="274"/>
      <c r="CU638" s="274"/>
      <c r="CV638" s="274"/>
      <c r="CW638" s="274"/>
      <c r="CX638" s="274"/>
      <c r="CY638" s="274"/>
      <c r="CZ638" s="274"/>
      <c r="DA638" s="274"/>
      <c r="DB638" s="274"/>
      <c r="DC638" s="274"/>
      <c r="DD638" s="274"/>
      <c r="DE638" s="274"/>
      <c r="DF638" s="274"/>
      <c r="DG638" s="274"/>
      <c r="DH638" s="274"/>
      <c r="DI638" s="274"/>
      <c r="DJ638" s="274"/>
      <c r="DK638" s="274"/>
      <c r="DL638" s="274"/>
      <c r="DM638" s="274"/>
      <c r="DN638" s="274"/>
      <c r="DO638" s="274"/>
      <c r="DP638" s="274"/>
      <c r="DQ638" s="274"/>
      <c r="DR638" s="274"/>
      <c r="DS638" s="274"/>
      <c r="DT638" s="274"/>
      <c r="DU638" s="274"/>
      <c r="DV638" s="274"/>
      <c r="DW638" s="274"/>
      <c r="DX638" s="274"/>
      <c r="DY638" s="274"/>
      <c r="DZ638" s="274"/>
      <c r="EA638" s="274"/>
      <c r="EB638" s="274"/>
      <c r="EC638" s="274"/>
      <c r="ED638" s="274"/>
      <c r="EE638" s="274"/>
      <c r="EF638" s="274"/>
      <c r="EG638" s="274"/>
      <c r="EH638" s="274"/>
      <c r="EI638" s="274"/>
      <c r="EJ638" s="274"/>
      <c r="EK638" s="274"/>
      <c r="EL638" s="274"/>
      <c r="EM638" s="274"/>
    </row>
    <row r="639" spans="1:143" s="37" customFormat="1" x14ac:dyDescent="0.25">
      <c r="A639" s="17"/>
      <c r="B639" s="7"/>
      <c r="C639" s="7"/>
      <c r="D639" s="73"/>
      <c r="E639" s="93"/>
      <c r="F639" s="116"/>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74"/>
      <c r="AE639" s="274"/>
      <c r="AF639" s="274"/>
      <c r="AG639" s="274"/>
      <c r="AH639" s="274"/>
      <c r="AI639" s="274"/>
      <c r="AJ639" s="274"/>
      <c r="AK639" s="274"/>
      <c r="AL639" s="274"/>
      <c r="AM639" s="274"/>
      <c r="AN639" s="274"/>
      <c r="AO639" s="274"/>
      <c r="AP639" s="274"/>
      <c r="AQ639" s="274"/>
      <c r="AR639" s="274"/>
      <c r="AS639" s="274"/>
      <c r="AT639" s="274"/>
      <c r="AU639" s="274"/>
      <c r="AV639" s="274"/>
      <c r="AW639" s="274"/>
      <c r="AX639" s="274"/>
      <c r="AY639" s="274"/>
      <c r="AZ639" s="274"/>
      <c r="BA639" s="274"/>
      <c r="BB639" s="274"/>
      <c r="BC639" s="274"/>
      <c r="BD639" s="274"/>
      <c r="BE639" s="274"/>
      <c r="BF639" s="274"/>
      <c r="BG639" s="274"/>
      <c r="BH639" s="274"/>
      <c r="BI639" s="274"/>
      <c r="BJ639" s="274"/>
      <c r="BK639" s="274"/>
      <c r="BL639" s="274"/>
      <c r="BM639" s="274"/>
      <c r="BN639" s="274"/>
      <c r="BO639" s="274"/>
      <c r="BP639" s="274"/>
      <c r="BQ639" s="274"/>
      <c r="BR639" s="274"/>
      <c r="BS639" s="274"/>
      <c r="BT639" s="274"/>
      <c r="BU639" s="274"/>
      <c r="BV639" s="274"/>
      <c r="BW639" s="274"/>
      <c r="BX639" s="274"/>
      <c r="BY639" s="274"/>
      <c r="BZ639" s="274"/>
      <c r="CA639" s="274"/>
      <c r="CB639" s="274"/>
      <c r="CC639" s="274"/>
      <c r="CD639" s="274"/>
      <c r="CE639" s="274"/>
      <c r="CF639" s="274"/>
      <c r="CG639" s="274"/>
      <c r="CH639" s="274"/>
      <c r="CI639" s="274"/>
      <c r="CJ639" s="274"/>
      <c r="CK639" s="274"/>
      <c r="CL639" s="274"/>
      <c r="CM639" s="274"/>
      <c r="CN639" s="274"/>
      <c r="CO639" s="274"/>
      <c r="CP639" s="274"/>
      <c r="CQ639" s="274"/>
      <c r="CR639" s="274"/>
      <c r="CS639" s="274"/>
      <c r="CT639" s="274"/>
      <c r="CU639" s="274"/>
      <c r="CV639" s="274"/>
      <c r="CW639" s="274"/>
      <c r="CX639" s="274"/>
      <c r="CY639" s="274"/>
      <c r="CZ639" s="274"/>
      <c r="DA639" s="274"/>
      <c r="DB639" s="274"/>
      <c r="DC639" s="274"/>
      <c r="DD639" s="274"/>
      <c r="DE639" s="274"/>
      <c r="DF639" s="274"/>
      <c r="DG639" s="274"/>
      <c r="DH639" s="274"/>
      <c r="DI639" s="274"/>
      <c r="DJ639" s="274"/>
      <c r="DK639" s="274"/>
      <c r="DL639" s="274"/>
      <c r="DM639" s="274"/>
      <c r="DN639" s="274"/>
      <c r="DO639" s="274"/>
      <c r="DP639" s="274"/>
      <c r="DQ639" s="274"/>
      <c r="DR639" s="274"/>
      <c r="DS639" s="274"/>
      <c r="DT639" s="274"/>
      <c r="DU639" s="274"/>
      <c r="DV639" s="274"/>
      <c r="DW639" s="274"/>
      <c r="DX639" s="274"/>
      <c r="DY639" s="274"/>
      <c r="DZ639" s="274"/>
      <c r="EA639" s="274"/>
      <c r="EB639" s="274"/>
      <c r="EC639" s="274"/>
      <c r="ED639" s="274"/>
      <c r="EE639" s="274"/>
      <c r="EF639" s="274"/>
      <c r="EG639" s="274"/>
      <c r="EH639" s="274"/>
      <c r="EI639" s="274"/>
      <c r="EJ639" s="274"/>
      <c r="EK639" s="274"/>
      <c r="EL639" s="274"/>
      <c r="EM639" s="274"/>
    </row>
    <row r="640" spans="1:143" s="37" customFormat="1" x14ac:dyDescent="0.25">
      <c r="A640" s="17"/>
      <c r="B640" s="7"/>
      <c r="C640" s="7"/>
      <c r="D640" s="73"/>
      <c r="E640" s="93"/>
      <c r="F640" s="116"/>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74"/>
      <c r="AE640" s="274"/>
      <c r="AF640" s="274"/>
      <c r="AG640" s="274"/>
      <c r="AH640" s="274"/>
      <c r="AI640" s="274"/>
      <c r="AJ640" s="274"/>
      <c r="AK640" s="274"/>
      <c r="AL640" s="274"/>
      <c r="AM640" s="274"/>
      <c r="AN640" s="274"/>
      <c r="AO640" s="274"/>
      <c r="AP640" s="274"/>
      <c r="AQ640" s="274"/>
      <c r="AR640" s="274"/>
      <c r="AS640" s="274"/>
      <c r="AT640" s="274"/>
      <c r="AU640" s="274"/>
      <c r="AV640" s="274"/>
      <c r="AW640" s="274"/>
      <c r="AX640" s="274"/>
      <c r="AY640" s="274"/>
      <c r="AZ640" s="274"/>
      <c r="BA640" s="274"/>
      <c r="BB640" s="274"/>
      <c r="BC640" s="274"/>
      <c r="BD640" s="274"/>
      <c r="BE640" s="274"/>
      <c r="BF640" s="274"/>
      <c r="BG640" s="274"/>
      <c r="BH640" s="274"/>
      <c r="BI640" s="274"/>
      <c r="BJ640" s="274"/>
      <c r="BK640" s="274"/>
      <c r="BL640" s="274"/>
      <c r="BM640" s="274"/>
      <c r="BN640" s="274"/>
      <c r="BO640" s="274"/>
      <c r="BP640" s="274"/>
      <c r="BQ640" s="274"/>
      <c r="BR640" s="274"/>
      <c r="BS640" s="274"/>
      <c r="BT640" s="274"/>
      <c r="BU640" s="274"/>
      <c r="BV640" s="274"/>
      <c r="BW640" s="274"/>
      <c r="BX640" s="274"/>
      <c r="BY640" s="274"/>
      <c r="BZ640" s="274"/>
      <c r="CA640" s="274"/>
      <c r="CB640" s="274"/>
      <c r="CC640" s="274"/>
      <c r="CD640" s="274"/>
      <c r="CE640" s="274"/>
      <c r="CF640" s="274"/>
      <c r="CG640" s="274"/>
      <c r="CH640" s="274"/>
      <c r="CI640" s="274"/>
      <c r="CJ640" s="274"/>
      <c r="CK640" s="274"/>
      <c r="CL640" s="274"/>
      <c r="CM640" s="274"/>
      <c r="CN640" s="274"/>
      <c r="CO640" s="274"/>
      <c r="CP640" s="274"/>
      <c r="CQ640" s="274"/>
      <c r="CR640" s="274"/>
      <c r="CS640" s="274"/>
      <c r="CT640" s="274"/>
      <c r="CU640" s="274"/>
      <c r="CV640" s="274"/>
      <c r="CW640" s="274"/>
      <c r="CX640" s="274"/>
      <c r="CY640" s="274"/>
      <c r="CZ640" s="274"/>
      <c r="DA640" s="274"/>
      <c r="DB640" s="274"/>
      <c r="DC640" s="274"/>
      <c r="DD640" s="274"/>
      <c r="DE640" s="274"/>
      <c r="DF640" s="274"/>
      <c r="DG640" s="274"/>
      <c r="DH640" s="274"/>
      <c r="DI640" s="274"/>
      <c r="DJ640" s="274"/>
      <c r="DK640" s="274"/>
      <c r="DL640" s="274"/>
      <c r="DM640" s="274"/>
      <c r="DN640" s="274"/>
      <c r="DO640" s="274"/>
      <c r="DP640" s="274"/>
      <c r="DQ640" s="274"/>
      <c r="DR640" s="274"/>
      <c r="DS640" s="274"/>
      <c r="DT640" s="274"/>
      <c r="DU640" s="274"/>
      <c r="DV640" s="274"/>
      <c r="DW640" s="274"/>
      <c r="DX640" s="274"/>
      <c r="DY640" s="274"/>
      <c r="DZ640" s="274"/>
      <c r="EA640" s="274"/>
      <c r="EB640" s="274"/>
      <c r="EC640" s="274"/>
      <c r="ED640" s="274"/>
      <c r="EE640" s="274"/>
      <c r="EF640" s="274"/>
      <c r="EG640" s="274"/>
      <c r="EH640" s="274"/>
      <c r="EI640" s="274"/>
      <c r="EJ640" s="274"/>
      <c r="EK640" s="274"/>
      <c r="EL640" s="274"/>
      <c r="EM640" s="274"/>
    </row>
    <row r="641" spans="1:143" s="37" customFormat="1" x14ac:dyDescent="0.25">
      <c r="A641" s="17"/>
      <c r="B641" s="7"/>
      <c r="C641" s="7"/>
      <c r="D641" s="73"/>
      <c r="E641" s="93"/>
      <c r="F641" s="116"/>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274"/>
      <c r="AF641" s="274"/>
      <c r="AG641" s="274"/>
      <c r="AH641" s="274"/>
      <c r="AI641" s="274"/>
      <c r="AJ641" s="274"/>
      <c r="AK641" s="274"/>
      <c r="AL641" s="274"/>
      <c r="AM641" s="274"/>
      <c r="AN641" s="274"/>
      <c r="AO641" s="274"/>
      <c r="AP641" s="274"/>
      <c r="AQ641" s="274"/>
      <c r="AR641" s="274"/>
      <c r="AS641" s="274"/>
      <c r="AT641" s="274"/>
      <c r="AU641" s="274"/>
      <c r="AV641" s="274"/>
      <c r="AW641" s="274"/>
      <c r="AX641" s="274"/>
      <c r="AY641" s="274"/>
      <c r="AZ641" s="274"/>
      <c r="BA641" s="274"/>
      <c r="BB641" s="274"/>
      <c r="BC641" s="274"/>
      <c r="BD641" s="274"/>
      <c r="BE641" s="274"/>
      <c r="BF641" s="274"/>
      <c r="BG641" s="274"/>
      <c r="BH641" s="274"/>
      <c r="BI641" s="274"/>
      <c r="BJ641" s="274"/>
      <c r="BK641" s="274"/>
      <c r="BL641" s="274"/>
      <c r="BM641" s="274"/>
      <c r="BN641" s="274"/>
      <c r="BO641" s="274"/>
      <c r="BP641" s="274"/>
      <c r="BQ641" s="274"/>
      <c r="BR641" s="274"/>
      <c r="BS641" s="274"/>
      <c r="BT641" s="274"/>
      <c r="BU641" s="274"/>
      <c r="BV641" s="274"/>
      <c r="BW641" s="274"/>
      <c r="BX641" s="274"/>
      <c r="BY641" s="274"/>
      <c r="BZ641" s="274"/>
      <c r="CA641" s="274"/>
      <c r="CB641" s="274"/>
      <c r="CC641" s="274"/>
      <c r="CD641" s="274"/>
      <c r="CE641" s="274"/>
      <c r="CF641" s="274"/>
      <c r="CG641" s="274"/>
      <c r="CH641" s="274"/>
      <c r="CI641" s="274"/>
      <c r="CJ641" s="274"/>
      <c r="CK641" s="274"/>
      <c r="CL641" s="274"/>
      <c r="CM641" s="274"/>
      <c r="CN641" s="274"/>
      <c r="CO641" s="274"/>
      <c r="CP641" s="274"/>
      <c r="CQ641" s="274"/>
      <c r="CR641" s="274"/>
      <c r="CS641" s="274"/>
      <c r="CT641" s="274"/>
      <c r="CU641" s="274"/>
      <c r="CV641" s="274"/>
      <c r="CW641" s="274"/>
      <c r="CX641" s="274"/>
      <c r="CY641" s="274"/>
      <c r="CZ641" s="274"/>
      <c r="DA641" s="274"/>
      <c r="DB641" s="274"/>
      <c r="DC641" s="274"/>
      <c r="DD641" s="274"/>
      <c r="DE641" s="274"/>
      <c r="DF641" s="274"/>
      <c r="DG641" s="274"/>
      <c r="DH641" s="274"/>
      <c r="DI641" s="274"/>
      <c r="DJ641" s="274"/>
      <c r="DK641" s="274"/>
      <c r="DL641" s="274"/>
      <c r="DM641" s="274"/>
      <c r="DN641" s="274"/>
      <c r="DO641" s="274"/>
      <c r="DP641" s="274"/>
      <c r="DQ641" s="274"/>
      <c r="DR641" s="274"/>
      <c r="DS641" s="274"/>
      <c r="DT641" s="274"/>
      <c r="DU641" s="274"/>
      <c r="DV641" s="274"/>
      <c r="DW641" s="274"/>
      <c r="DX641" s="274"/>
      <c r="DY641" s="274"/>
      <c r="DZ641" s="274"/>
      <c r="EA641" s="274"/>
      <c r="EB641" s="274"/>
      <c r="EC641" s="274"/>
      <c r="ED641" s="274"/>
      <c r="EE641" s="274"/>
      <c r="EF641" s="274"/>
      <c r="EG641" s="274"/>
      <c r="EH641" s="274"/>
      <c r="EI641" s="274"/>
      <c r="EJ641" s="274"/>
      <c r="EK641" s="274"/>
      <c r="EL641" s="274"/>
      <c r="EM641" s="274"/>
    </row>
    <row r="642" spans="1:143" s="37" customFormat="1" x14ac:dyDescent="0.25">
      <c r="A642" s="17"/>
      <c r="B642" s="7"/>
      <c r="C642" s="7"/>
      <c r="D642" s="73"/>
      <c r="E642" s="93"/>
      <c r="F642" s="116"/>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274"/>
      <c r="AF642" s="274"/>
      <c r="AG642" s="274"/>
      <c r="AH642" s="274"/>
      <c r="AI642" s="274"/>
      <c r="AJ642" s="274"/>
      <c r="AK642" s="274"/>
      <c r="AL642" s="274"/>
      <c r="AM642" s="274"/>
      <c r="AN642" s="274"/>
      <c r="AO642" s="274"/>
      <c r="AP642" s="274"/>
      <c r="AQ642" s="274"/>
      <c r="AR642" s="274"/>
      <c r="AS642" s="274"/>
      <c r="AT642" s="274"/>
      <c r="AU642" s="274"/>
      <c r="AV642" s="274"/>
      <c r="AW642" s="274"/>
      <c r="AX642" s="274"/>
      <c r="AY642" s="274"/>
      <c r="AZ642" s="274"/>
      <c r="BA642" s="274"/>
      <c r="BB642" s="274"/>
      <c r="BC642" s="274"/>
      <c r="BD642" s="274"/>
      <c r="BE642" s="274"/>
      <c r="BF642" s="274"/>
      <c r="BG642" s="274"/>
      <c r="BH642" s="274"/>
      <c r="BI642" s="274"/>
      <c r="BJ642" s="274"/>
      <c r="BK642" s="274"/>
      <c r="BL642" s="274"/>
      <c r="BM642" s="274"/>
      <c r="BN642" s="274"/>
      <c r="BO642" s="274"/>
      <c r="BP642" s="274"/>
      <c r="BQ642" s="274"/>
      <c r="BR642" s="274"/>
      <c r="BS642" s="274"/>
      <c r="BT642" s="274"/>
      <c r="BU642" s="274"/>
      <c r="BV642" s="274"/>
      <c r="BW642" s="274"/>
      <c r="BX642" s="274"/>
      <c r="BY642" s="274"/>
      <c r="BZ642" s="274"/>
      <c r="CA642" s="274"/>
      <c r="CB642" s="274"/>
      <c r="CC642" s="274"/>
      <c r="CD642" s="274"/>
      <c r="CE642" s="274"/>
      <c r="CF642" s="274"/>
      <c r="CG642" s="274"/>
      <c r="CH642" s="274"/>
      <c r="CI642" s="274"/>
      <c r="CJ642" s="274"/>
      <c r="CK642" s="274"/>
      <c r="CL642" s="274"/>
      <c r="CM642" s="274"/>
      <c r="CN642" s="274"/>
      <c r="CO642" s="274"/>
      <c r="CP642" s="274"/>
      <c r="CQ642" s="274"/>
      <c r="CR642" s="274"/>
      <c r="CS642" s="274"/>
      <c r="CT642" s="274"/>
      <c r="CU642" s="274"/>
      <c r="CV642" s="274"/>
      <c r="CW642" s="274"/>
      <c r="CX642" s="274"/>
      <c r="CY642" s="274"/>
      <c r="CZ642" s="274"/>
      <c r="DA642" s="274"/>
      <c r="DB642" s="274"/>
      <c r="DC642" s="274"/>
      <c r="DD642" s="274"/>
      <c r="DE642" s="274"/>
      <c r="DF642" s="274"/>
      <c r="DG642" s="274"/>
      <c r="DH642" s="274"/>
      <c r="DI642" s="274"/>
      <c r="DJ642" s="274"/>
      <c r="DK642" s="274"/>
      <c r="DL642" s="274"/>
      <c r="DM642" s="274"/>
      <c r="DN642" s="274"/>
      <c r="DO642" s="274"/>
      <c r="DP642" s="274"/>
      <c r="DQ642" s="274"/>
      <c r="DR642" s="274"/>
      <c r="DS642" s="274"/>
      <c r="DT642" s="274"/>
      <c r="DU642" s="274"/>
      <c r="DV642" s="274"/>
      <c r="DW642" s="274"/>
      <c r="DX642" s="274"/>
      <c r="DY642" s="274"/>
      <c r="DZ642" s="274"/>
      <c r="EA642" s="274"/>
      <c r="EB642" s="274"/>
      <c r="EC642" s="274"/>
      <c r="ED642" s="274"/>
      <c r="EE642" s="274"/>
      <c r="EF642" s="274"/>
      <c r="EG642" s="274"/>
      <c r="EH642" s="274"/>
      <c r="EI642" s="274"/>
      <c r="EJ642" s="274"/>
      <c r="EK642" s="274"/>
      <c r="EL642" s="274"/>
      <c r="EM642" s="274"/>
    </row>
    <row r="643" spans="1:143" s="37" customFormat="1" x14ac:dyDescent="0.25">
      <c r="A643" s="17"/>
      <c r="B643" s="7"/>
      <c r="C643" s="7"/>
      <c r="D643" s="73"/>
      <c r="E643" s="93"/>
      <c r="F643" s="116"/>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74"/>
      <c r="AE643" s="274"/>
      <c r="AF643" s="274"/>
      <c r="AG643" s="274"/>
      <c r="AH643" s="274"/>
      <c r="AI643" s="274"/>
      <c r="AJ643" s="274"/>
      <c r="AK643" s="274"/>
      <c r="AL643" s="274"/>
      <c r="AM643" s="274"/>
      <c r="AN643" s="274"/>
      <c r="AO643" s="274"/>
      <c r="AP643" s="274"/>
      <c r="AQ643" s="274"/>
      <c r="AR643" s="274"/>
      <c r="AS643" s="274"/>
      <c r="AT643" s="274"/>
      <c r="AU643" s="274"/>
      <c r="AV643" s="274"/>
      <c r="AW643" s="274"/>
      <c r="AX643" s="274"/>
      <c r="AY643" s="274"/>
      <c r="AZ643" s="274"/>
      <c r="BA643" s="274"/>
      <c r="BB643" s="274"/>
      <c r="BC643" s="274"/>
      <c r="BD643" s="274"/>
      <c r="BE643" s="274"/>
      <c r="BF643" s="274"/>
      <c r="BG643" s="274"/>
      <c r="BH643" s="274"/>
      <c r="BI643" s="274"/>
      <c r="BJ643" s="274"/>
      <c r="BK643" s="274"/>
      <c r="BL643" s="274"/>
      <c r="BM643" s="274"/>
      <c r="BN643" s="274"/>
      <c r="BO643" s="274"/>
      <c r="BP643" s="274"/>
      <c r="BQ643" s="274"/>
      <c r="BR643" s="274"/>
      <c r="BS643" s="274"/>
      <c r="BT643" s="274"/>
      <c r="BU643" s="274"/>
      <c r="BV643" s="274"/>
      <c r="BW643" s="274"/>
      <c r="BX643" s="274"/>
      <c r="BY643" s="274"/>
      <c r="BZ643" s="274"/>
      <c r="CA643" s="274"/>
      <c r="CB643" s="274"/>
      <c r="CC643" s="274"/>
      <c r="CD643" s="274"/>
      <c r="CE643" s="274"/>
      <c r="CF643" s="274"/>
      <c r="CG643" s="274"/>
      <c r="CH643" s="274"/>
      <c r="CI643" s="274"/>
      <c r="CJ643" s="274"/>
      <c r="CK643" s="274"/>
      <c r="CL643" s="274"/>
      <c r="CM643" s="274"/>
      <c r="CN643" s="274"/>
      <c r="CO643" s="274"/>
      <c r="CP643" s="274"/>
      <c r="CQ643" s="274"/>
      <c r="CR643" s="274"/>
      <c r="CS643" s="274"/>
      <c r="CT643" s="274"/>
      <c r="CU643" s="274"/>
      <c r="CV643" s="274"/>
      <c r="CW643" s="274"/>
      <c r="CX643" s="274"/>
      <c r="CY643" s="274"/>
      <c r="CZ643" s="274"/>
      <c r="DA643" s="274"/>
      <c r="DB643" s="274"/>
      <c r="DC643" s="274"/>
      <c r="DD643" s="274"/>
      <c r="DE643" s="274"/>
      <c r="DF643" s="274"/>
      <c r="DG643" s="274"/>
      <c r="DH643" s="274"/>
      <c r="DI643" s="274"/>
      <c r="DJ643" s="274"/>
      <c r="DK643" s="274"/>
      <c r="DL643" s="274"/>
      <c r="DM643" s="274"/>
      <c r="DN643" s="274"/>
      <c r="DO643" s="274"/>
      <c r="DP643" s="274"/>
      <c r="DQ643" s="274"/>
      <c r="DR643" s="274"/>
      <c r="DS643" s="274"/>
      <c r="DT643" s="274"/>
      <c r="DU643" s="274"/>
      <c r="DV643" s="274"/>
      <c r="DW643" s="274"/>
      <c r="DX643" s="274"/>
      <c r="DY643" s="274"/>
      <c r="DZ643" s="274"/>
      <c r="EA643" s="274"/>
      <c r="EB643" s="274"/>
      <c r="EC643" s="274"/>
      <c r="ED643" s="274"/>
      <c r="EE643" s="274"/>
      <c r="EF643" s="274"/>
      <c r="EG643" s="274"/>
      <c r="EH643" s="274"/>
      <c r="EI643" s="274"/>
      <c r="EJ643" s="274"/>
      <c r="EK643" s="274"/>
      <c r="EL643" s="274"/>
      <c r="EM643" s="274"/>
    </row>
    <row r="644" spans="1:143" s="37" customFormat="1" x14ac:dyDescent="0.25">
      <c r="A644" s="17"/>
      <c r="B644" s="7"/>
      <c r="C644" s="7"/>
      <c r="D644" s="73"/>
      <c r="E644" s="93"/>
      <c r="F644" s="116"/>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74"/>
      <c r="AE644" s="274"/>
      <c r="AF644" s="274"/>
      <c r="AG644" s="274"/>
      <c r="AH644" s="274"/>
      <c r="AI644" s="274"/>
      <c r="AJ644" s="274"/>
      <c r="AK644" s="274"/>
      <c r="AL644" s="274"/>
      <c r="AM644" s="274"/>
      <c r="AN644" s="274"/>
      <c r="AO644" s="274"/>
      <c r="AP644" s="274"/>
      <c r="AQ644" s="274"/>
      <c r="AR644" s="274"/>
      <c r="AS644" s="274"/>
      <c r="AT644" s="274"/>
      <c r="AU644" s="274"/>
      <c r="AV644" s="274"/>
      <c r="AW644" s="274"/>
      <c r="AX644" s="274"/>
      <c r="AY644" s="274"/>
      <c r="AZ644" s="274"/>
      <c r="BA644" s="274"/>
      <c r="BB644" s="274"/>
      <c r="BC644" s="274"/>
      <c r="BD644" s="274"/>
      <c r="BE644" s="274"/>
      <c r="BF644" s="274"/>
      <c r="BG644" s="274"/>
      <c r="BH644" s="274"/>
      <c r="BI644" s="274"/>
      <c r="BJ644" s="274"/>
      <c r="BK644" s="274"/>
      <c r="BL644" s="274"/>
      <c r="BM644" s="274"/>
      <c r="BN644" s="274"/>
      <c r="BO644" s="274"/>
      <c r="BP644" s="274"/>
      <c r="BQ644" s="274"/>
      <c r="BR644" s="274"/>
      <c r="BS644" s="274"/>
      <c r="BT644" s="274"/>
      <c r="BU644" s="274"/>
      <c r="BV644" s="274"/>
      <c r="BW644" s="274"/>
      <c r="BX644" s="274"/>
      <c r="BY644" s="274"/>
      <c r="BZ644" s="274"/>
      <c r="CA644" s="274"/>
      <c r="CB644" s="274"/>
      <c r="CC644" s="274"/>
      <c r="CD644" s="274"/>
      <c r="CE644" s="274"/>
      <c r="CF644" s="274"/>
      <c r="CG644" s="274"/>
      <c r="CH644" s="274"/>
      <c r="CI644" s="274"/>
      <c r="CJ644" s="274"/>
      <c r="CK644" s="274"/>
      <c r="CL644" s="274"/>
      <c r="CM644" s="274"/>
      <c r="CN644" s="274"/>
      <c r="CO644" s="274"/>
      <c r="CP644" s="274"/>
      <c r="CQ644" s="274"/>
      <c r="CR644" s="274"/>
      <c r="CS644" s="274"/>
      <c r="CT644" s="274"/>
      <c r="CU644" s="274"/>
      <c r="CV644" s="274"/>
      <c r="CW644" s="274"/>
      <c r="CX644" s="274"/>
      <c r="CY644" s="274"/>
      <c r="CZ644" s="274"/>
      <c r="DA644" s="274"/>
      <c r="DB644" s="274"/>
      <c r="DC644" s="274"/>
      <c r="DD644" s="274"/>
      <c r="DE644" s="274"/>
      <c r="DF644" s="274"/>
      <c r="DG644" s="274"/>
      <c r="DH644" s="274"/>
      <c r="DI644" s="274"/>
      <c r="DJ644" s="274"/>
      <c r="DK644" s="274"/>
      <c r="DL644" s="274"/>
      <c r="DM644" s="274"/>
      <c r="DN644" s="274"/>
      <c r="DO644" s="274"/>
      <c r="DP644" s="274"/>
      <c r="DQ644" s="274"/>
      <c r="DR644" s="274"/>
      <c r="DS644" s="274"/>
      <c r="DT644" s="274"/>
      <c r="DU644" s="274"/>
      <c r="DV644" s="274"/>
      <c r="DW644" s="274"/>
      <c r="DX644" s="274"/>
      <c r="DY644" s="274"/>
      <c r="DZ644" s="274"/>
      <c r="EA644" s="274"/>
      <c r="EB644" s="274"/>
      <c r="EC644" s="274"/>
      <c r="ED644" s="274"/>
      <c r="EE644" s="274"/>
      <c r="EF644" s="274"/>
      <c r="EG644" s="274"/>
      <c r="EH644" s="274"/>
      <c r="EI644" s="274"/>
      <c r="EJ644" s="274"/>
      <c r="EK644" s="274"/>
      <c r="EL644" s="274"/>
      <c r="EM644" s="274"/>
    </row>
    <row r="645" spans="1:143" s="37" customFormat="1" x14ac:dyDescent="0.25">
      <c r="A645" s="1171" t="s">
        <v>0</v>
      </c>
      <c r="B645" s="1171"/>
      <c r="C645" s="1171"/>
      <c r="D645" s="1171"/>
      <c r="E645" s="1171"/>
      <c r="F645" s="1171"/>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274"/>
      <c r="AF645" s="274"/>
      <c r="AG645" s="274"/>
      <c r="AH645" s="274"/>
      <c r="AI645" s="274"/>
      <c r="AJ645" s="274"/>
      <c r="AK645" s="274"/>
      <c r="AL645" s="274"/>
      <c r="AM645" s="274"/>
      <c r="AN645" s="274"/>
      <c r="AO645" s="274"/>
      <c r="AP645" s="274"/>
      <c r="AQ645" s="274"/>
      <c r="AR645" s="274"/>
      <c r="AS645" s="274"/>
      <c r="AT645" s="274"/>
      <c r="AU645" s="274"/>
      <c r="AV645" s="274"/>
      <c r="AW645" s="274"/>
      <c r="AX645" s="274"/>
      <c r="AY645" s="274"/>
      <c r="AZ645" s="274"/>
      <c r="BA645" s="274"/>
      <c r="BB645" s="274"/>
      <c r="BC645" s="274"/>
      <c r="BD645" s="274"/>
      <c r="BE645" s="274"/>
      <c r="BF645" s="274"/>
      <c r="BG645" s="274"/>
      <c r="BH645" s="274"/>
      <c r="BI645" s="274"/>
      <c r="BJ645" s="274"/>
      <c r="BK645" s="274"/>
      <c r="BL645" s="274"/>
      <c r="BM645" s="274"/>
      <c r="BN645" s="274"/>
      <c r="BO645" s="274"/>
      <c r="BP645" s="274"/>
      <c r="BQ645" s="274"/>
      <c r="BR645" s="274"/>
      <c r="BS645" s="274"/>
      <c r="BT645" s="274"/>
      <c r="BU645" s="274"/>
      <c r="BV645" s="274"/>
      <c r="BW645" s="274"/>
      <c r="BX645" s="274"/>
      <c r="BY645" s="274"/>
      <c r="BZ645" s="274"/>
      <c r="CA645" s="274"/>
      <c r="CB645" s="274"/>
      <c r="CC645" s="274"/>
      <c r="CD645" s="274"/>
      <c r="CE645" s="274"/>
      <c r="CF645" s="274"/>
      <c r="CG645" s="274"/>
      <c r="CH645" s="274"/>
      <c r="CI645" s="274"/>
      <c r="CJ645" s="274"/>
      <c r="CK645" s="274"/>
      <c r="CL645" s="274"/>
      <c r="CM645" s="274"/>
      <c r="CN645" s="274"/>
      <c r="CO645" s="274"/>
      <c r="CP645" s="274"/>
      <c r="CQ645" s="274"/>
      <c r="CR645" s="274"/>
      <c r="CS645" s="274"/>
      <c r="CT645" s="274"/>
      <c r="CU645" s="274"/>
      <c r="CV645" s="274"/>
      <c r="CW645" s="274"/>
      <c r="CX645" s="274"/>
      <c r="CY645" s="274"/>
      <c r="CZ645" s="274"/>
      <c r="DA645" s="274"/>
      <c r="DB645" s="274"/>
      <c r="DC645" s="274"/>
      <c r="DD645" s="274"/>
      <c r="DE645" s="274"/>
      <c r="DF645" s="274"/>
      <c r="DG645" s="274"/>
      <c r="DH645" s="274"/>
      <c r="DI645" s="274"/>
      <c r="DJ645" s="274"/>
      <c r="DK645" s="274"/>
      <c r="DL645" s="274"/>
      <c r="DM645" s="274"/>
      <c r="DN645" s="274"/>
      <c r="DO645" s="274"/>
      <c r="DP645" s="274"/>
      <c r="DQ645" s="274"/>
      <c r="DR645" s="274"/>
      <c r="DS645" s="274"/>
      <c r="DT645" s="274"/>
      <c r="DU645" s="274"/>
      <c r="DV645" s="274"/>
      <c r="DW645" s="274"/>
      <c r="DX645" s="274"/>
      <c r="DY645" s="274"/>
      <c r="DZ645" s="274"/>
      <c r="EA645" s="274"/>
      <c r="EB645" s="274"/>
      <c r="EC645" s="274"/>
      <c r="ED645" s="274"/>
      <c r="EE645" s="274"/>
      <c r="EF645" s="274"/>
      <c r="EG645" s="274"/>
      <c r="EH645" s="274"/>
      <c r="EI645" s="274"/>
      <c r="EJ645" s="274"/>
      <c r="EK645" s="274"/>
      <c r="EL645" s="274"/>
      <c r="EM645" s="274"/>
    </row>
    <row r="646" spans="1:143" s="37" customFormat="1" x14ac:dyDescent="0.25">
      <c r="A646" s="1172" t="s">
        <v>33</v>
      </c>
      <c r="B646" s="1172"/>
      <c r="C646" s="1172"/>
      <c r="D646" s="1172"/>
      <c r="E646" s="1172"/>
      <c r="F646" s="1172"/>
      <c r="G646" s="274"/>
      <c r="H646" s="274"/>
      <c r="I646" s="274"/>
      <c r="J646" s="274"/>
      <c r="K646" s="274"/>
      <c r="L646" s="274"/>
      <c r="M646" s="274"/>
      <c r="N646" s="274"/>
      <c r="O646" s="274"/>
      <c r="P646" s="274"/>
      <c r="Q646" s="274"/>
      <c r="R646" s="274"/>
      <c r="S646" s="274"/>
      <c r="T646" s="274"/>
      <c r="U646" s="274"/>
      <c r="V646" s="274"/>
      <c r="W646" s="274"/>
      <c r="X646" s="274"/>
      <c r="Y646" s="274"/>
      <c r="Z646" s="274"/>
      <c r="AA646" s="274"/>
      <c r="AB646" s="274"/>
      <c r="AC646" s="274"/>
      <c r="AD646" s="274"/>
      <c r="AE646" s="274"/>
      <c r="AF646" s="274"/>
      <c r="AG646" s="274"/>
      <c r="AH646" s="274"/>
      <c r="AI646" s="274"/>
      <c r="AJ646" s="274"/>
      <c r="AK646" s="274"/>
      <c r="AL646" s="274"/>
      <c r="AM646" s="274"/>
      <c r="AN646" s="274"/>
      <c r="AO646" s="274"/>
      <c r="AP646" s="274"/>
      <c r="AQ646" s="274"/>
      <c r="AR646" s="274"/>
      <c r="AS646" s="274"/>
      <c r="AT646" s="274"/>
      <c r="AU646" s="274"/>
      <c r="AV646" s="274"/>
      <c r="AW646" s="274"/>
      <c r="AX646" s="274"/>
      <c r="AY646" s="274"/>
      <c r="AZ646" s="274"/>
      <c r="BA646" s="274"/>
      <c r="BB646" s="274"/>
      <c r="BC646" s="274"/>
      <c r="BD646" s="274"/>
      <c r="BE646" s="274"/>
      <c r="BF646" s="274"/>
      <c r="BG646" s="274"/>
      <c r="BH646" s="274"/>
      <c r="BI646" s="274"/>
      <c r="BJ646" s="274"/>
      <c r="BK646" s="274"/>
      <c r="BL646" s="274"/>
      <c r="BM646" s="274"/>
      <c r="BN646" s="274"/>
      <c r="BO646" s="274"/>
      <c r="BP646" s="274"/>
      <c r="BQ646" s="274"/>
      <c r="BR646" s="274"/>
      <c r="BS646" s="274"/>
      <c r="BT646" s="274"/>
      <c r="BU646" s="274"/>
      <c r="BV646" s="274"/>
      <c r="BW646" s="274"/>
      <c r="BX646" s="274"/>
      <c r="BY646" s="274"/>
      <c r="BZ646" s="274"/>
      <c r="CA646" s="274"/>
      <c r="CB646" s="274"/>
      <c r="CC646" s="274"/>
      <c r="CD646" s="274"/>
      <c r="CE646" s="274"/>
      <c r="CF646" s="274"/>
      <c r="CG646" s="274"/>
      <c r="CH646" s="274"/>
      <c r="CI646" s="274"/>
      <c r="CJ646" s="274"/>
      <c r="CK646" s="274"/>
      <c r="CL646" s="274"/>
      <c r="CM646" s="274"/>
      <c r="CN646" s="274"/>
      <c r="CO646" s="274"/>
      <c r="CP646" s="274"/>
      <c r="CQ646" s="274"/>
      <c r="CR646" s="274"/>
      <c r="CS646" s="274"/>
      <c r="CT646" s="274"/>
      <c r="CU646" s="274"/>
      <c r="CV646" s="274"/>
      <c r="CW646" s="274"/>
      <c r="CX646" s="274"/>
      <c r="CY646" s="274"/>
      <c r="CZ646" s="274"/>
      <c r="DA646" s="274"/>
      <c r="DB646" s="274"/>
      <c r="DC646" s="274"/>
      <c r="DD646" s="274"/>
      <c r="DE646" s="274"/>
      <c r="DF646" s="274"/>
      <c r="DG646" s="274"/>
      <c r="DH646" s="274"/>
      <c r="DI646" s="274"/>
      <c r="DJ646" s="274"/>
      <c r="DK646" s="274"/>
      <c r="DL646" s="274"/>
      <c r="DM646" s="274"/>
      <c r="DN646" s="274"/>
      <c r="DO646" s="274"/>
      <c r="DP646" s="274"/>
      <c r="DQ646" s="274"/>
      <c r="DR646" s="274"/>
      <c r="DS646" s="274"/>
      <c r="DT646" s="274"/>
      <c r="DU646" s="274"/>
      <c r="DV646" s="274"/>
      <c r="DW646" s="274"/>
      <c r="DX646" s="274"/>
      <c r="DY646" s="274"/>
      <c r="DZ646" s="274"/>
      <c r="EA646" s="274"/>
      <c r="EB646" s="274"/>
      <c r="EC646" s="274"/>
      <c r="ED646" s="274"/>
      <c r="EE646" s="274"/>
      <c r="EF646" s="274"/>
      <c r="EG646" s="274"/>
      <c r="EH646" s="274"/>
      <c r="EI646" s="274"/>
      <c r="EJ646" s="274"/>
      <c r="EK646" s="274"/>
      <c r="EL646" s="274"/>
      <c r="EM646" s="274"/>
    </row>
    <row r="647" spans="1:143" s="37" customFormat="1" x14ac:dyDescent="0.25">
      <c r="A647" s="39"/>
      <c r="B647" s="249"/>
      <c r="C647" s="245"/>
      <c r="D647" s="245"/>
      <c r="E647" s="105"/>
      <c r="F647" s="100"/>
      <c r="G647" s="274"/>
      <c r="H647" s="274"/>
      <c r="I647" s="274"/>
      <c r="J647" s="274"/>
      <c r="K647" s="274"/>
      <c r="L647" s="274"/>
      <c r="M647" s="274"/>
      <c r="N647" s="274"/>
      <c r="O647" s="274"/>
      <c r="P647" s="274"/>
      <c r="Q647" s="274"/>
      <c r="R647" s="274"/>
      <c r="S647" s="274"/>
      <c r="T647" s="274"/>
      <c r="U647" s="274"/>
      <c r="V647" s="274"/>
      <c r="W647" s="274"/>
      <c r="X647" s="274"/>
      <c r="Y647" s="274"/>
      <c r="Z647" s="274"/>
      <c r="AA647" s="274"/>
      <c r="AB647" s="274"/>
      <c r="AC647" s="274"/>
      <c r="AD647" s="274"/>
      <c r="AE647" s="274"/>
      <c r="AF647" s="274"/>
      <c r="AG647" s="274"/>
      <c r="AH647" s="274"/>
      <c r="AI647" s="274"/>
      <c r="AJ647" s="274"/>
      <c r="AK647" s="274"/>
      <c r="AL647" s="274"/>
      <c r="AM647" s="274"/>
      <c r="AN647" s="274"/>
      <c r="AO647" s="274"/>
      <c r="AP647" s="274"/>
      <c r="AQ647" s="274"/>
      <c r="AR647" s="274"/>
      <c r="AS647" s="274"/>
      <c r="AT647" s="274"/>
      <c r="AU647" s="274"/>
      <c r="AV647" s="274"/>
      <c r="AW647" s="274"/>
      <c r="AX647" s="274"/>
      <c r="AY647" s="274"/>
      <c r="AZ647" s="274"/>
      <c r="BA647" s="274"/>
      <c r="BB647" s="274"/>
      <c r="BC647" s="274"/>
      <c r="BD647" s="274"/>
      <c r="BE647" s="274"/>
      <c r="BF647" s="274"/>
      <c r="BG647" s="274"/>
      <c r="BH647" s="274"/>
      <c r="BI647" s="274"/>
      <c r="BJ647" s="274"/>
      <c r="BK647" s="274"/>
      <c r="BL647" s="274"/>
      <c r="BM647" s="274"/>
      <c r="BN647" s="274"/>
      <c r="BO647" s="274"/>
      <c r="BP647" s="274"/>
      <c r="BQ647" s="274"/>
      <c r="BR647" s="274"/>
      <c r="BS647" s="274"/>
      <c r="BT647" s="274"/>
      <c r="BU647" s="274"/>
      <c r="BV647" s="274"/>
      <c r="BW647" s="274"/>
      <c r="BX647" s="274"/>
      <c r="BY647" s="274"/>
      <c r="BZ647" s="274"/>
      <c r="CA647" s="274"/>
      <c r="CB647" s="274"/>
      <c r="CC647" s="274"/>
      <c r="CD647" s="274"/>
      <c r="CE647" s="274"/>
      <c r="CF647" s="274"/>
      <c r="CG647" s="274"/>
      <c r="CH647" s="274"/>
      <c r="CI647" s="274"/>
      <c r="CJ647" s="274"/>
      <c r="CK647" s="274"/>
      <c r="CL647" s="274"/>
      <c r="CM647" s="274"/>
      <c r="CN647" s="274"/>
      <c r="CO647" s="274"/>
      <c r="CP647" s="274"/>
      <c r="CQ647" s="274"/>
      <c r="CR647" s="274"/>
      <c r="CS647" s="274"/>
      <c r="CT647" s="274"/>
      <c r="CU647" s="274"/>
      <c r="CV647" s="274"/>
      <c r="CW647" s="274"/>
      <c r="CX647" s="274"/>
      <c r="CY647" s="274"/>
      <c r="CZ647" s="274"/>
      <c r="DA647" s="274"/>
      <c r="DB647" s="274"/>
      <c r="DC647" s="274"/>
      <c r="DD647" s="274"/>
      <c r="DE647" s="274"/>
      <c r="DF647" s="274"/>
      <c r="DG647" s="274"/>
      <c r="DH647" s="274"/>
      <c r="DI647" s="274"/>
      <c r="DJ647" s="274"/>
      <c r="DK647" s="274"/>
      <c r="DL647" s="274"/>
      <c r="DM647" s="274"/>
      <c r="DN647" s="274"/>
      <c r="DO647" s="274"/>
      <c r="DP647" s="274"/>
      <c r="DQ647" s="274"/>
      <c r="DR647" s="274"/>
      <c r="DS647" s="274"/>
      <c r="DT647" s="274"/>
      <c r="DU647" s="274"/>
      <c r="DV647" s="274"/>
      <c r="DW647" s="274"/>
      <c r="DX647" s="274"/>
      <c r="DY647" s="274"/>
      <c r="DZ647" s="274"/>
      <c r="EA647" s="274"/>
      <c r="EB647" s="274"/>
      <c r="EC647" s="274"/>
      <c r="ED647" s="274"/>
      <c r="EE647" s="274"/>
      <c r="EF647" s="274"/>
      <c r="EG647" s="274"/>
      <c r="EH647" s="274"/>
      <c r="EI647" s="274"/>
      <c r="EJ647" s="274"/>
      <c r="EK647" s="274"/>
      <c r="EL647" s="274"/>
      <c r="EM647" s="274"/>
    </row>
    <row r="648" spans="1:143" s="37" customFormat="1" x14ac:dyDescent="0.25">
      <c r="A648" s="1171" t="s">
        <v>1</v>
      </c>
      <c r="B648" s="1171"/>
      <c r="C648" s="1171"/>
      <c r="D648" s="1171"/>
      <c r="E648" s="1171"/>
      <c r="F648" s="1171"/>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274"/>
      <c r="AE648" s="274"/>
      <c r="AF648" s="274"/>
      <c r="AG648" s="274"/>
      <c r="AH648" s="274"/>
      <c r="AI648" s="274"/>
      <c r="AJ648" s="274"/>
      <c r="AK648" s="274"/>
      <c r="AL648" s="274"/>
      <c r="AM648" s="274"/>
      <c r="AN648" s="274"/>
      <c r="AO648" s="274"/>
      <c r="AP648" s="274"/>
      <c r="AQ648" s="274"/>
      <c r="AR648" s="274"/>
      <c r="AS648" s="274"/>
      <c r="AT648" s="274"/>
      <c r="AU648" s="274"/>
      <c r="AV648" s="274"/>
      <c r="AW648" s="274"/>
      <c r="AX648" s="274"/>
      <c r="AY648" s="274"/>
      <c r="AZ648" s="274"/>
      <c r="BA648" s="274"/>
      <c r="BB648" s="274"/>
      <c r="BC648" s="274"/>
      <c r="BD648" s="274"/>
      <c r="BE648" s="274"/>
      <c r="BF648" s="274"/>
      <c r="BG648" s="274"/>
      <c r="BH648" s="274"/>
      <c r="BI648" s="274"/>
      <c r="BJ648" s="274"/>
      <c r="BK648" s="274"/>
      <c r="BL648" s="274"/>
      <c r="BM648" s="274"/>
      <c r="BN648" s="274"/>
      <c r="BO648" s="274"/>
      <c r="BP648" s="274"/>
      <c r="BQ648" s="274"/>
      <c r="BR648" s="274"/>
      <c r="BS648" s="274"/>
      <c r="BT648" s="274"/>
      <c r="BU648" s="274"/>
      <c r="BV648" s="274"/>
      <c r="BW648" s="274"/>
      <c r="BX648" s="274"/>
      <c r="BY648" s="274"/>
      <c r="BZ648" s="274"/>
      <c r="CA648" s="274"/>
      <c r="CB648" s="274"/>
      <c r="CC648" s="274"/>
      <c r="CD648" s="274"/>
      <c r="CE648" s="274"/>
      <c r="CF648" s="274"/>
      <c r="CG648" s="274"/>
      <c r="CH648" s="274"/>
      <c r="CI648" s="274"/>
      <c r="CJ648" s="274"/>
      <c r="CK648" s="274"/>
      <c r="CL648" s="274"/>
      <c r="CM648" s="274"/>
      <c r="CN648" s="274"/>
      <c r="CO648" s="274"/>
      <c r="CP648" s="274"/>
      <c r="CQ648" s="274"/>
      <c r="CR648" s="274"/>
      <c r="CS648" s="274"/>
      <c r="CT648" s="274"/>
      <c r="CU648" s="274"/>
      <c r="CV648" s="274"/>
      <c r="CW648" s="274"/>
      <c r="CX648" s="274"/>
      <c r="CY648" s="274"/>
      <c r="CZ648" s="274"/>
      <c r="DA648" s="274"/>
      <c r="DB648" s="274"/>
      <c r="DC648" s="274"/>
      <c r="DD648" s="274"/>
      <c r="DE648" s="274"/>
      <c r="DF648" s="274"/>
      <c r="DG648" s="274"/>
      <c r="DH648" s="274"/>
      <c r="DI648" s="274"/>
      <c r="DJ648" s="274"/>
      <c r="DK648" s="274"/>
      <c r="DL648" s="274"/>
      <c r="DM648" s="274"/>
      <c r="DN648" s="274"/>
      <c r="DO648" s="274"/>
      <c r="DP648" s="274"/>
      <c r="DQ648" s="274"/>
      <c r="DR648" s="274"/>
      <c r="DS648" s="274"/>
      <c r="DT648" s="274"/>
      <c r="DU648" s="274"/>
      <c r="DV648" s="274"/>
      <c r="DW648" s="274"/>
      <c r="DX648" s="274"/>
      <c r="DY648" s="274"/>
      <c r="DZ648" s="274"/>
      <c r="EA648" s="274"/>
      <c r="EB648" s="274"/>
      <c r="EC648" s="274"/>
      <c r="ED648" s="274"/>
      <c r="EE648" s="274"/>
      <c r="EF648" s="274"/>
      <c r="EG648" s="274"/>
      <c r="EH648" s="274"/>
      <c r="EI648" s="274"/>
      <c r="EJ648" s="274"/>
      <c r="EK648" s="274"/>
      <c r="EL648" s="274"/>
      <c r="EM648" s="274"/>
    </row>
    <row r="649" spans="1:143" s="37" customFormat="1" ht="15" customHeight="1" x14ac:dyDescent="0.25">
      <c r="A649" s="1173" t="s">
        <v>601</v>
      </c>
      <c r="B649" s="1173"/>
      <c r="C649" s="1173"/>
      <c r="D649" s="1173"/>
      <c r="E649" s="1173"/>
      <c r="F649" s="1173"/>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74"/>
      <c r="AE649" s="274"/>
      <c r="AF649" s="274"/>
      <c r="AG649" s="274"/>
      <c r="AH649" s="274"/>
      <c r="AI649" s="274"/>
      <c r="AJ649" s="274"/>
      <c r="AK649" s="274"/>
      <c r="AL649" s="274"/>
      <c r="AM649" s="274"/>
      <c r="AN649" s="274"/>
      <c r="AO649" s="274"/>
      <c r="AP649" s="274"/>
      <c r="AQ649" s="274"/>
      <c r="AR649" s="274"/>
      <c r="AS649" s="274"/>
      <c r="AT649" s="274"/>
      <c r="AU649" s="274"/>
      <c r="AV649" s="274"/>
      <c r="AW649" s="274"/>
      <c r="AX649" s="274"/>
      <c r="AY649" s="274"/>
      <c r="AZ649" s="274"/>
      <c r="BA649" s="274"/>
      <c r="BB649" s="274"/>
      <c r="BC649" s="274"/>
      <c r="BD649" s="274"/>
      <c r="BE649" s="274"/>
      <c r="BF649" s="274"/>
      <c r="BG649" s="274"/>
      <c r="BH649" s="274"/>
      <c r="BI649" s="274"/>
      <c r="BJ649" s="274"/>
      <c r="BK649" s="274"/>
      <c r="BL649" s="274"/>
      <c r="BM649" s="274"/>
      <c r="BN649" s="274"/>
      <c r="BO649" s="274"/>
      <c r="BP649" s="274"/>
      <c r="BQ649" s="274"/>
      <c r="BR649" s="274"/>
      <c r="BS649" s="274"/>
      <c r="BT649" s="274"/>
      <c r="BU649" s="274"/>
      <c r="BV649" s="274"/>
      <c r="BW649" s="274"/>
      <c r="BX649" s="274"/>
      <c r="BY649" s="274"/>
      <c r="BZ649" s="274"/>
      <c r="CA649" s="274"/>
      <c r="CB649" s="274"/>
      <c r="CC649" s="274"/>
      <c r="CD649" s="274"/>
      <c r="CE649" s="274"/>
      <c r="CF649" s="274"/>
      <c r="CG649" s="274"/>
      <c r="CH649" s="274"/>
      <c r="CI649" s="274"/>
      <c r="CJ649" s="274"/>
      <c r="CK649" s="274"/>
      <c r="CL649" s="274"/>
      <c r="CM649" s="274"/>
      <c r="CN649" s="274"/>
      <c r="CO649" s="274"/>
      <c r="CP649" s="274"/>
      <c r="CQ649" s="274"/>
      <c r="CR649" s="274"/>
      <c r="CS649" s="274"/>
      <c r="CT649" s="274"/>
      <c r="CU649" s="274"/>
      <c r="CV649" s="274"/>
      <c r="CW649" s="274"/>
      <c r="CX649" s="274"/>
      <c r="CY649" s="274"/>
      <c r="CZ649" s="274"/>
      <c r="DA649" s="274"/>
      <c r="DB649" s="274"/>
      <c r="DC649" s="274"/>
      <c r="DD649" s="274"/>
      <c r="DE649" s="274"/>
      <c r="DF649" s="274"/>
      <c r="DG649" s="274"/>
      <c r="DH649" s="274"/>
      <c r="DI649" s="274"/>
      <c r="DJ649" s="274"/>
      <c r="DK649" s="274"/>
      <c r="DL649" s="274"/>
      <c r="DM649" s="274"/>
      <c r="DN649" s="274"/>
      <c r="DO649" s="274"/>
      <c r="DP649" s="274"/>
      <c r="DQ649" s="274"/>
      <c r="DR649" s="274"/>
      <c r="DS649" s="274"/>
      <c r="DT649" s="274"/>
      <c r="DU649" s="274"/>
      <c r="DV649" s="274"/>
      <c r="DW649" s="274"/>
      <c r="DX649" s="274"/>
      <c r="DY649" s="274"/>
      <c r="DZ649" s="274"/>
      <c r="EA649" s="274"/>
      <c r="EB649" s="274"/>
      <c r="EC649" s="274"/>
      <c r="ED649" s="274"/>
      <c r="EE649" s="274"/>
      <c r="EF649" s="274"/>
      <c r="EG649" s="274"/>
      <c r="EH649" s="274"/>
      <c r="EI649" s="274"/>
      <c r="EJ649" s="274"/>
      <c r="EK649" s="274"/>
      <c r="EL649" s="274"/>
      <c r="EM649" s="274"/>
    </row>
    <row r="650" spans="1:143" ht="15" customHeight="1" x14ac:dyDescent="0.25">
      <c r="A650" s="1173" t="s">
        <v>2</v>
      </c>
      <c r="B650" s="1173"/>
      <c r="C650" s="1173"/>
      <c r="D650" s="1173"/>
      <c r="E650" s="1173"/>
      <c r="F650" s="1173"/>
    </row>
    <row r="651" spans="1:143" x14ac:dyDescent="0.25">
      <c r="A651" s="17"/>
      <c r="B651" s="7"/>
      <c r="C651" s="14"/>
      <c r="D651" s="69"/>
      <c r="E651" s="108"/>
      <c r="F651" s="103"/>
    </row>
    <row r="652" spans="1:143" ht="15.75" thickBot="1" x14ac:dyDescent="0.3">
      <c r="A652" s="17"/>
      <c r="B652" s="7"/>
      <c r="C652" s="14"/>
      <c r="D652" s="69"/>
      <c r="E652" s="108"/>
      <c r="F652" s="103"/>
    </row>
    <row r="653" spans="1:143" x14ac:dyDescent="0.25">
      <c r="A653" s="1190" t="s">
        <v>26</v>
      </c>
      <c r="B653" s="1191"/>
      <c r="C653" s="1191"/>
      <c r="D653" s="1191"/>
      <c r="E653" s="1262"/>
      <c r="F653" s="319"/>
    </row>
    <row r="654" spans="1:143" ht="15.75" thickBot="1" x14ac:dyDescent="0.3">
      <c r="A654" s="1192"/>
      <c r="B654" s="1193"/>
      <c r="C654" s="1193"/>
      <c r="D654" s="1193"/>
      <c r="E654" s="1263"/>
      <c r="F654" s="320"/>
    </row>
    <row r="655" spans="1:143" x14ac:dyDescent="0.25">
      <c r="A655" s="1190" t="s">
        <v>4</v>
      </c>
      <c r="B655" s="1191"/>
      <c r="C655" s="1191"/>
      <c r="D655" s="1191"/>
      <c r="E655" s="1262"/>
      <c r="F655" s="1264">
        <v>133233.06</v>
      </c>
    </row>
    <row r="656" spans="1:143" ht="15.75" thickBot="1" x14ac:dyDescent="0.3">
      <c r="A656" s="1192"/>
      <c r="B656" s="1193"/>
      <c r="C656" s="1193"/>
      <c r="D656" s="1193"/>
      <c r="E656" s="1263"/>
      <c r="F656" s="1265"/>
    </row>
    <row r="657" spans="1:143" x14ac:dyDescent="0.25">
      <c r="A657" s="1198" t="s">
        <v>5</v>
      </c>
      <c r="B657" s="1250" t="s">
        <v>23</v>
      </c>
      <c r="C657" s="1198" t="s">
        <v>22</v>
      </c>
      <c r="D657" s="1198" t="s">
        <v>8</v>
      </c>
      <c r="E657" s="1248" t="s">
        <v>9</v>
      </c>
      <c r="F657" s="1219" t="s">
        <v>10</v>
      </c>
    </row>
    <row r="658" spans="1:143" ht="15.75" thickBot="1" x14ac:dyDescent="0.3">
      <c r="A658" s="1199"/>
      <c r="B658" s="1259"/>
      <c r="C658" s="1199"/>
      <c r="D658" s="1199"/>
      <c r="E658" s="1266"/>
      <c r="F658" s="1220"/>
      <c r="G658" s="274" t="s">
        <v>36</v>
      </c>
    </row>
    <row r="659" spans="1:143" ht="26.25" customHeight="1" x14ac:dyDescent="0.25">
      <c r="A659" s="43"/>
      <c r="B659" s="44"/>
      <c r="C659" s="2" t="s">
        <v>27</v>
      </c>
      <c r="D659" s="79"/>
      <c r="E659" s="325"/>
      <c r="F659" s="326">
        <f>+F655+D659-E659</f>
        <v>133233.06</v>
      </c>
    </row>
    <row r="660" spans="1:143" s="37" customFormat="1" ht="22.5" customHeight="1" x14ac:dyDescent="0.25">
      <c r="A660" s="84"/>
      <c r="B660" s="9"/>
      <c r="C660" s="260" t="s">
        <v>751</v>
      </c>
      <c r="D660" s="63"/>
      <c r="E660" s="280"/>
      <c r="F660" s="327">
        <f>+F659+D660-E660</f>
        <v>133233.06</v>
      </c>
      <c r="G660" s="274"/>
      <c r="H660" s="274"/>
      <c r="I660" s="274"/>
      <c r="J660" s="274"/>
      <c r="K660" s="274"/>
      <c r="L660" s="274"/>
      <c r="M660" s="274"/>
      <c r="N660" s="274"/>
      <c r="O660" s="274"/>
      <c r="P660" s="274"/>
      <c r="Q660" s="274"/>
      <c r="R660" s="274"/>
      <c r="S660" s="274"/>
      <c r="T660" s="274"/>
      <c r="U660" s="274"/>
      <c r="V660" s="274"/>
      <c r="W660" s="274"/>
      <c r="X660" s="274"/>
      <c r="Y660" s="274"/>
      <c r="Z660" s="274"/>
      <c r="AA660" s="274"/>
      <c r="AB660" s="274"/>
      <c r="AC660" s="274"/>
      <c r="AD660" s="274"/>
      <c r="AE660" s="274"/>
      <c r="AF660" s="274"/>
      <c r="AG660" s="274"/>
      <c r="AH660" s="274"/>
      <c r="AI660" s="274"/>
      <c r="AJ660" s="274"/>
      <c r="AK660" s="274"/>
      <c r="AL660" s="274"/>
      <c r="AM660" s="274"/>
      <c r="AN660" s="274"/>
      <c r="AO660" s="274"/>
      <c r="AP660" s="274"/>
      <c r="AQ660" s="274"/>
      <c r="AR660" s="274"/>
      <c r="AS660" s="274"/>
      <c r="AT660" s="274"/>
      <c r="AU660" s="274"/>
      <c r="AV660" s="274"/>
      <c r="AW660" s="274"/>
      <c r="AX660" s="274"/>
      <c r="AY660" s="274"/>
      <c r="AZ660" s="274"/>
      <c r="BA660" s="274"/>
      <c r="BB660" s="274"/>
      <c r="BC660" s="274"/>
      <c r="BD660" s="274"/>
      <c r="BE660" s="274"/>
      <c r="BF660" s="274"/>
      <c r="BG660" s="274"/>
      <c r="BH660" s="274"/>
      <c r="BI660" s="274"/>
      <c r="BJ660" s="274"/>
      <c r="BK660" s="274"/>
      <c r="BL660" s="274"/>
      <c r="BM660" s="274"/>
      <c r="BN660" s="274"/>
      <c r="BO660" s="274"/>
      <c r="BP660" s="274"/>
      <c r="BQ660" s="274"/>
      <c r="BR660" s="274"/>
      <c r="BS660" s="274"/>
      <c r="BT660" s="274"/>
      <c r="BU660" s="274"/>
      <c r="BV660" s="274"/>
      <c r="BW660" s="274"/>
      <c r="BX660" s="274"/>
      <c r="BY660" s="274"/>
      <c r="BZ660" s="274"/>
      <c r="CA660" s="274"/>
      <c r="CB660" s="274"/>
      <c r="CC660" s="274"/>
      <c r="CD660" s="274"/>
      <c r="CE660" s="274"/>
      <c r="CF660" s="274"/>
      <c r="CG660" s="274"/>
      <c r="CH660" s="274"/>
      <c r="CI660" s="274"/>
      <c r="CJ660" s="274"/>
      <c r="CK660" s="274"/>
      <c r="CL660" s="274"/>
      <c r="CM660" s="274"/>
      <c r="CN660" s="274"/>
      <c r="CO660" s="274"/>
      <c r="CP660" s="274"/>
      <c r="CQ660" s="274"/>
      <c r="CR660" s="274"/>
      <c r="CS660" s="274"/>
      <c r="CT660" s="274"/>
      <c r="CU660" s="274"/>
      <c r="CV660" s="274"/>
      <c r="CW660" s="274"/>
      <c r="CX660" s="274"/>
      <c r="CY660" s="274"/>
      <c r="CZ660" s="274"/>
      <c r="DA660" s="274"/>
      <c r="DB660" s="274"/>
      <c r="DC660" s="274"/>
      <c r="DD660" s="274"/>
      <c r="DE660" s="274"/>
      <c r="DF660" s="274"/>
      <c r="DG660" s="274"/>
      <c r="DH660" s="274"/>
      <c r="DI660" s="274"/>
      <c r="DJ660" s="274"/>
      <c r="DK660" s="274"/>
      <c r="DL660" s="274"/>
      <c r="DM660" s="274"/>
      <c r="DN660" s="274"/>
      <c r="DO660" s="274"/>
      <c r="DP660" s="274"/>
      <c r="DQ660" s="274"/>
      <c r="DR660" s="274"/>
      <c r="DS660" s="274"/>
      <c r="DT660" s="274"/>
      <c r="DU660" s="274"/>
      <c r="DV660" s="274"/>
      <c r="DW660" s="274"/>
      <c r="DX660" s="274"/>
      <c r="DY660" s="274"/>
      <c r="DZ660" s="274"/>
      <c r="EA660" s="274"/>
      <c r="EB660" s="274"/>
      <c r="EC660" s="274"/>
      <c r="ED660" s="274"/>
      <c r="EE660" s="274"/>
      <c r="EF660" s="274"/>
      <c r="EG660" s="274"/>
      <c r="EH660" s="274"/>
      <c r="EI660" s="274"/>
      <c r="EJ660" s="274"/>
      <c r="EK660" s="274"/>
      <c r="EL660" s="274"/>
      <c r="EM660" s="274"/>
    </row>
    <row r="661" spans="1:143" s="37" customFormat="1" x14ac:dyDescent="0.25">
      <c r="A661" s="87"/>
      <c r="B661" s="27"/>
      <c r="C661" s="2" t="s">
        <v>1358</v>
      </c>
      <c r="D661" s="149"/>
      <c r="E661" s="339">
        <v>175</v>
      </c>
      <c r="F661" s="327">
        <f>F660-E661</f>
        <v>133058.06</v>
      </c>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274"/>
      <c r="AE661" s="274"/>
      <c r="AF661" s="274"/>
      <c r="AG661" s="274"/>
      <c r="AH661" s="274"/>
      <c r="AI661" s="274"/>
      <c r="AJ661" s="274"/>
      <c r="AK661" s="274"/>
      <c r="AL661" s="274"/>
      <c r="AM661" s="274"/>
      <c r="AN661" s="274"/>
      <c r="AO661" s="274"/>
      <c r="AP661" s="274"/>
      <c r="AQ661" s="274"/>
      <c r="AR661" s="274"/>
      <c r="AS661" s="274"/>
      <c r="AT661" s="274"/>
      <c r="AU661" s="274"/>
      <c r="AV661" s="274"/>
      <c r="AW661" s="274"/>
      <c r="AX661" s="274"/>
      <c r="AY661" s="274"/>
      <c r="AZ661" s="274"/>
      <c r="BA661" s="274"/>
      <c r="BB661" s="274"/>
      <c r="BC661" s="274"/>
      <c r="BD661" s="274"/>
      <c r="BE661" s="274"/>
      <c r="BF661" s="274"/>
      <c r="BG661" s="274"/>
      <c r="BH661" s="274"/>
      <c r="BI661" s="274"/>
      <c r="BJ661" s="274"/>
      <c r="BK661" s="274"/>
      <c r="BL661" s="274"/>
      <c r="BM661" s="274"/>
      <c r="BN661" s="274"/>
      <c r="BO661" s="274"/>
      <c r="BP661" s="274"/>
      <c r="BQ661" s="274"/>
      <c r="BR661" s="274"/>
      <c r="BS661" s="274"/>
      <c r="BT661" s="274"/>
      <c r="BU661" s="274"/>
      <c r="BV661" s="274"/>
      <c r="BW661" s="274"/>
      <c r="BX661" s="274"/>
      <c r="BY661" s="274"/>
      <c r="BZ661" s="274"/>
      <c r="CA661" s="274"/>
      <c r="CB661" s="274"/>
      <c r="CC661" s="274"/>
      <c r="CD661" s="274"/>
      <c r="CE661" s="274"/>
      <c r="CF661" s="274"/>
      <c r="CG661" s="274"/>
      <c r="CH661" s="274"/>
      <c r="CI661" s="274"/>
      <c r="CJ661" s="274"/>
      <c r="CK661" s="274"/>
      <c r="CL661" s="274"/>
      <c r="CM661" s="274"/>
      <c r="CN661" s="274"/>
      <c r="CO661" s="274"/>
      <c r="CP661" s="274"/>
      <c r="CQ661" s="274"/>
      <c r="CR661" s="274"/>
      <c r="CS661" s="274"/>
      <c r="CT661" s="274"/>
      <c r="CU661" s="274"/>
      <c r="CV661" s="274"/>
      <c r="CW661" s="274"/>
      <c r="CX661" s="274"/>
      <c r="CY661" s="274"/>
      <c r="CZ661" s="274"/>
      <c r="DA661" s="274"/>
      <c r="DB661" s="274"/>
      <c r="DC661" s="274"/>
      <c r="DD661" s="274"/>
      <c r="DE661" s="274"/>
      <c r="DF661" s="274"/>
      <c r="DG661" s="274"/>
      <c r="DH661" s="274"/>
      <c r="DI661" s="274"/>
      <c r="DJ661" s="274"/>
      <c r="DK661" s="274"/>
      <c r="DL661" s="274"/>
      <c r="DM661" s="274"/>
      <c r="DN661" s="274"/>
      <c r="DO661" s="274"/>
      <c r="DP661" s="274"/>
      <c r="DQ661" s="274"/>
      <c r="DR661" s="274"/>
      <c r="DS661" s="274"/>
      <c r="DT661" s="274"/>
      <c r="DU661" s="274"/>
      <c r="DV661" s="274"/>
      <c r="DW661" s="274"/>
      <c r="DX661" s="274"/>
      <c r="DY661" s="274"/>
      <c r="DZ661" s="274"/>
      <c r="EA661" s="274"/>
      <c r="EB661" s="274"/>
      <c r="EC661" s="274"/>
      <c r="ED661" s="274"/>
      <c r="EE661" s="274"/>
      <c r="EF661" s="274"/>
      <c r="EG661" s="274"/>
      <c r="EH661" s="274"/>
      <c r="EI661" s="274"/>
      <c r="EJ661" s="274"/>
      <c r="EK661" s="274"/>
      <c r="EL661" s="274"/>
      <c r="EM661" s="274"/>
    </row>
    <row r="662" spans="1:143" s="37" customFormat="1" x14ac:dyDescent="0.25">
      <c r="A662" s="59"/>
      <c r="B662" s="7"/>
      <c r="C662" s="31"/>
      <c r="D662" s="74"/>
      <c r="E662" s="32"/>
      <c r="F662" s="116"/>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74"/>
      <c r="AE662" s="274"/>
      <c r="AF662" s="274"/>
      <c r="AG662" s="274"/>
      <c r="AH662" s="274"/>
      <c r="AI662" s="274"/>
      <c r="AJ662" s="274"/>
      <c r="AK662" s="274"/>
      <c r="AL662" s="274"/>
      <c r="AM662" s="274"/>
      <c r="AN662" s="274"/>
      <c r="AO662" s="274"/>
      <c r="AP662" s="274"/>
      <c r="AQ662" s="274"/>
      <c r="AR662" s="274"/>
      <c r="AS662" s="274"/>
      <c r="AT662" s="274"/>
      <c r="AU662" s="274"/>
      <c r="AV662" s="274"/>
      <c r="AW662" s="274"/>
      <c r="AX662" s="274"/>
      <c r="AY662" s="274"/>
      <c r="AZ662" s="274"/>
      <c r="BA662" s="274"/>
      <c r="BB662" s="274"/>
      <c r="BC662" s="274"/>
      <c r="BD662" s="274"/>
      <c r="BE662" s="274"/>
      <c r="BF662" s="274"/>
      <c r="BG662" s="274"/>
      <c r="BH662" s="274"/>
      <c r="BI662" s="274"/>
      <c r="BJ662" s="274"/>
      <c r="BK662" s="274"/>
      <c r="BL662" s="274"/>
      <c r="BM662" s="274"/>
      <c r="BN662" s="274"/>
      <c r="BO662" s="274"/>
      <c r="BP662" s="274"/>
      <c r="BQ662" s="274"/>
      <c r="BR662" s="274"/>
      <c r="BS662" s="274"/>
      <c r="BT662" s="274"/>
      <c r="BU662" s="274"/>
      <c r="BV662" s="274"/>
      <c r="BW662" s="274"/>
      <c r="BX662" s="274"/>
      <c r="BY662" s="274"/>
      <c r="BZ662" s="274"/>
      <c r="CA662" s="274"/>
      <c r="CB662" s="274"/>
      <c r="CC662" s="274"/>
      <c r="CD662" s="274"/>
      <c r="CE662" s="274"/>
      <c r="CF662" s="274"/>
      <c r="CG662" s="274"/>
      <c r="CH662" s="274"/>
      <c r="CI662" s="274"/>
      <c r="CJ662" s="274"/>
      <c r="CK662" s="274"/>
      <c r="CL662" s="274"/>
      <c r="CM662" s="274"/>
      <c r="CN662" s="274"/>
      <c r="CO662" s="274"/>
      <c r="CP662" s="274"/>
      <c r="CQ662" s="274"/>
      <c r="CR662" s="274"/>
      <c r="CS662" s="274"/>
      <c r="CT662" s="274"/>
      <c r="CU662" s="274"/>
      <c r="CV662" s="274"/>
      <c r="CW662" s="274"/>
      <c r="CX662" s="274"/>
      <c r="CY662" s="274"/>
      <c r="CZ662" s="274"/>
      <c r="DA662" s="274"/>
      <c r="DB662" s="274"/>
      <c r="DC662" s="274"/>
      <c r="DD662" s="274"/>
      <c r="DE662" s="274"/>
      <c r="DF662" s="274"/>
      <c r="DG662" s="274"/>
      <c r="DH662" s="274"/>
      <c r="DI662" s="274"/>
      <c r="DJ662" s="274"/>
      <c r="DK662" s="274"/>
      <c r="DL662" s="274"/>
      <c r="DM662" s="274"/>
      <c r="DN662" s="274"/>
      <c r="DO662" s="274"/>
      <c r="DP662" s="274"/>
      <c r="DQ662" s="274"/>
      <c r="DR662" s="274"/>
      <c r="DS662" s="274"/>
      <c r="DT662" s="274"/>
      <c r="DU662" s="274"/>
      <c r="DV662" s="274"/>
      <c r="DW662" s="274"/>
      <c r="DX662" s="274"/>
      <c r="DY662" s="274"/>
      <c r="DZ662" s="274"/>
      <c r="EA662" s="274"/>
      <c r="EB662" s="274"/>
      <c r="EC662" s="274"/>
      <c r="ED662" s="274"/>
      <c r="EE662" s="274"/>
      <c r="EF662" s="274"/>
      <c r="EG662" s="274"/>
      <c r="EH662" s="274"/>
      <c r="EI662" s="274"/>
      <c r="EJ662" s="274"/>
      <c r="EK662" s="274"/>
      <c r="EL662" s="274"/>
      <c r="EM662" s="274"/>
    </row>
    <row r="663" spans="1:143" s="37" customFormat="1" x14ac:dyDescent="0.25">
      <c r="A663" s="59"/>
      <c r="B663" s="7"/>
      <c r="C663" s="31"/>
      <c r="D663" s="74"/>
      <c r="E663" s="32"/>
      <c r="F663" s="116"/>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74"/>
      <c r="AE663" s="274"/>
      <c r="AF663" s="274"/>
      <c r="AG663" s="274"/>
      <c r="AH663" s="274"/>
      <c r="AI663" s="274"/>
      <c r="AJ663" s="274"/>
      <c r="AK663" s="274"/>
      <c r="AL663" s="274"/>
      <c r="AM663" s="274"/>
      <c r="AN663" s="274"/>
      <c r="AO663" s="274"/>
      <c r="AP663" s="274"/>
      <c r="AQ663" s="274"/>
      <c r="AR663" s="274"/>
      <c r="AS663" s="274"/>
      <c r="AT663" s="274"/>
      <c r="AU663" s="274"/>
      <c r="AV663" s="274"/>
      <c r="AW663" s="274"/>
      <c r="AX663" s="274"/>
      <c r="AY663" s="274"/>
      <c r="AZ663" s="274"/>
      <c r="BA663" s="274"/>
      <c r="BB663" s="274"/>
      <c r="BC663" s="274"/>
      <c r="BD663" s="274"/>
      <c r="BE663" s="274"/>
      <c r="BF663" s="274"/>
      <c r="BG663" s="274"/>
      <c r="BH663" s="274"/>
      <c r="BI663" s="274"/>
      <c r="BJ663" s="274"/>
      <c r="BK663" s="274"/>
      <c r="BL663" s="274"/>
      <c r="BM663" s="274"/>
      <c r="BN663" s="274"/>
      <c r="BO663" s="274"/>
      <c r="BP663" s="274"/>
      <c r="BQ663" s="274"/>
      <c r="BR663" s="274"/>
      <c r="BS663" s="274"/>
      <c r="BT663" s="274"/>
      <c r="BU663" s="274"/>
      <c r="BV663" s="274"/>
      <c r="BW663" s="274"/>
      <c r="BX663" s="274"/>
      <c r="BY663" s="274"/>
      <c r="BZ663" s="274"/>
      <c r="CA663" s="274"/>
      <c r="CB663" s="274"/>
      <c r="CC663" s="274"/>
      <c r="CD663" s="274"/>
      <c r="CE663" s="274"/>
      <c r="CF663" s="274"/>
      <c r="CG663" s="274"/>
      <c r="CH663" s="274"/>
      <c r="CI663" s="274"/>
      <c r="CJ663" s="274"/>
      <c r="CK663" s="274"/>
      <c r="CL663" s="274"/>
      <c r="CM663" s="274"/>
      <c r="CN663" s="274"/>
      <c r="CO663" s="274"/>
      <c r="CP663" s="274"/>
      <c r="CQ663" s="274"/>
      <c r="CR663" s="274"/>
      <c r="CS663" s="274"/>
      <c r="CT663" s="274"/>
      <c r="CU663" s="274"/>
      <c r="CV663" s="274"/>
      <c r="CW663" s="274"/>
      <c r="CX663" s="274"/>
      <c r="CY663" s="274"/>
      <c r="CZ663" s="274"/>
      <c r="DA663" s="274"/>
      <c r="DB663" s="274"/>
      <c r="DC663" s="274"/>
      <c r="DD663" s="274"/>
      <c r="DE663" s="274"/>
      <c r="DF663" s="274"/>
      <c r="DG663" s="274"/>
      <c r="DH663" s="274"/>
      <c r="DI663" s="274"/>
      <c r="DJ663" s="274"/>
      <c r="DK663" s="274"/>
      <c r="DL663" s="274"/>
      <c r="DM663" s="274"/>
      <c r="DN663" s="274"/>
      <c r="DO663" s="274"/>
      <c r="DP663" s="274"/>
      <c r="DQ663" s="274"/>
      <c r="DR663" s="274"/>
      <c r="DS663" s="274"/>
      <c r="DT663" s="274"/>
      <c r="DU663" s="274"/>
      <c r="DV663" s="274"/>
      <c r="DW663" s="274"/>
      <c r="DX663" s="274"/>
      <c r="DY663" s="274"/>
      <c r="DZ663" s="274"/>
      <c r="EA663" s="274"/>
      <c r="EB663" s="274"/>
      <c r="EC663" s="274"/>
      <c r="ED663" s="274"/>
      <c r="EE663" s="274"/>
      <c r="EF663" s="274"/>
      <c r="EG663" s="274"/>
      <c r="EH663" s="274"/>
      <c r="EI663" s="274"/>
      <c r="EJ663" s="274"/>
      <c r="EK663" s="274"/>
      <c r="EL663" s="274"/>
      <c r="EM663" s="274"/>
    </row>
    <row r="664" spans="1:143" s="37" customFormat="1" x14ac:dyDescent="0.25">
      <c r="A664" s="59"/>
      <c r="B664" s="7"/>
      <c r="C664" s="31"/>
      <c r="D664" s="74"/>
      <c r="E664" s="32"/>
      <c r="F664" s="116"/>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74"/>
      <c r="AE664" s="274"/>
      <c r="AF664" s="274"/>
      <c r="AG664" s="274"/>
      <c r="AH664" s="274"/>
      <c r="AI664" s="274"/>
      <c r="AJ664" s="274"/>
      <c r="AK664" s="274"/>
      <c r="AL664" s="274"/>
      <c r="AM664" s="274"/>
      <c r="AN664" s="274"/>
      <c r="AO664" s="274"/>
      <c r="AP664" s="274"/>
      <c r="AQ664" s="274"/>
      <c r="AR664" s="274"/>
      <c r="AS664" s="274"/>
      <c r="AT664" s="274"/>
      <c r="AU664" s="274"/>
      <c r="AV664" s="274"/>
      <c r="AW664" s="274"/>
      <c r="AX664" s="274"/>
      <c r="AY664" s="274"/>
      <c r="AZ664" s="274"/>
      <c r="BA664" s="274"/>
      <c r="BB664" s="274"/>
      <c r="BC664" s="274"/>
      <c r="BD664" s="274"/>
      <c r="BE664" s="274"/>
      <c r="BF664" s="274"/>
      <c r="BG664" s="274"/>
      <c r="BH664" s="274"/>
      <c r="BI664" s="274"/>
      <c r="BJ664" s="274"/>
      <c r="BK664" s="274"/>
      <c r="BL664" s="274"/>
      <c r="BM664" s="274"/>
      <c r="BN664" s="274"/>
      <c r="BO664" s="274"/>
      <c r="BP664" s="274"/>
      <c r="BQ664" s="274"/>
      <c r="BR664" s="274"/>
      <c r="BS664" s="274"/>
      <c r="BT664" s="274"/>
      <c r="BU664" s="274"/>
      <c r="BV664" s="274"/>
      <c r="BW664" s="274"/>
      <c r="BX664" s="274"/>
      <c r="BY664" s="274"/>
      <c r="BZ664" s="274"/>
      <c r="CA664" s="274"/>
      <c r="CB664" s="274"/>
      <c r="CC664" s="274"/>
      <c r="CD664" s="274"/>
      <c r="CE664" s="274"/>
      <c r="CF664" s="274"/>
      <c r="CG664" s="274"/>
      <c r="CH664" s="274"/>
      <c r="CI664" s="274"/>
      <c r="CJ664" s="274"/>
      <c r="CK664" s="274"/>
      <c r="CL664" s="274"/>
      <c r="CM664" s="274"/>
      <c r="CN664" s="274"/>
      <c r="CO664" s="274"/>
      <c r="CP664" s="274"/>
      <c r="CQ664" s="274"/>
      <c r="CR664" s="274"/>
      <c r="CS664" s="274"/>
      <c r="CT664" s="274"/>
      <c r="CU664" s="274"/>
      <c r="CV664" s="274"/>
      <c r="CW664" s="274"/>
      <c r="CX664" s="274"/>
      <c r="CY664" s="274"/>
      <c r="CZ664" s="274"/>
      <c r="DA664" s="274"/>
      <c r="DB664" s="274"/>
      <c r="DC664" s="274"/>
      <c r="DD664" s="274"/>
      <c r="DE664" s="274"/>
      <c r="DF664" s="274"/>
      <c r="DG664" s="274"/>
      <c r="DH664" s="274"/>
      <c r="DI664" s="274"/>
      <c r="DJ664" s="274"/>
      <c r="DK664" s="274"/>
      <c r="DL664" s="274"/>
      <c r="DM664" s="274"/>
      <c r="DN664" s="274"/>
      <c r="DO664" s="274"/>
      <c r="DP664" s="274"/>
      <c r="DQ664" s="274"/>
      <c r="DR664" s="274"/>
      <c r="DS664" s="274"/>
      <c r="DT664" s="274"/>
      <c r="DU664" s="274"/>
      <c r="DV664" s="274"/>
      <c r="DW664" s="274"/>
      <c r="DX664" s="274"/>
      <c r="DY664" s="274"/>
      <c r="DZ664" s="274"/>
      <c r="EA664" s="274"/>
      <c r="EB664" s="274"/>
      <c r="EC664" s="274"/>
      <c r="ED664" s="274"/>
      <c r="EE664" s="274"/>
      <c r="EF664" s="274"/>
      <c r="EG664" s="274"/>
      <c r="EH664" s="274"/>
      <c r="EI664" s="274"/>
      <c r="EJ664" s="274"/>
      <c r="EK664" s="274"/>
      <c r="EL664" s="274"/>
      <c r="EM664" s="274"/>
    </row>
    <row r="665" spans="1:143" s="37" customFormat="1" x14ac:dyDescent="0.25">
      <c r="A665" s="1171" t="s">
        <v>0</v>
      </c>
      <c r="B665" s="1171"/>
      <c r="C665" s="1171"/>
      <c r="D665" s="1171"/>
      <c r="E665" s="1171"/>
      <c r="F665" s="1171"/>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74"/>
      <c r="AE665" s="274"/>
      <c r="AF665" s="274"/>
      <c r="AG665" s="274"/>
      <c r="AH665" s="274"/>
      <c r="AI665" s="274"/>
      <c r="AJ665" s="274"/>
      <c r="AK665" s="274"/>
      <c r="AL665" s="274"/>
      <c r="AM665" s="274"/>
      <c r="AN665" s="274"/>
      <c r="AO665" s="274"/>
      <c r="AP665" s="274"/>
      <c r="AQ665" s="274"/>
      <c r="AR665" s="274"/>
      <c r="AS665" s="274"/>
      <c r="AT665" s="274"/>
      <c r="AU665" s="274"/>
      <c r="AV665" s="274"/>
      <c r="AW665" s="274"/>
      <c r="AX665" s="274"/>
      <c r="AY665" s="274"/>
      <c r="AZ665" s="274"/>
      <c r="BA665" s="274"/>
      <c r="BB665" s="274"/>
      <c r="BC665" s="274"/>
      <c r="BD665" s="274"/>
      <c r="BE665" s="274"/>
      <c r="BF665" s="274"/>
      <c r="BG665" s="274"/>
      <c r="BH665" s="274"/>
      <c r="BI665" s="274"/>
      <c r="BJ665" s="274"/>
      <c r="BK665" s="274"/>
      <c r="BL665" s="274"/>
      <c r="BM665" s="274"/>
      <c r="BN665" s="274"/>
      <c r="BO665" s="274"/>
      <c r="BP665" s="274"/>
      <c r="BQ665" s="274"/>
      <c r="BR665" s="274"/>
      <c r="BS665" s="274"/>
      <c r="BT665" s="274"/>
      <c r="BU665" s="274"/>
      <c r="BV665" s="274"/>
      <c r="BW665" s="274"/>
      <c r="BX665" s="274"/>
      <c r="BY665" s="274"/>
      <c r="BZ665" s="274"/>
      <c r="CA665" s="274"/>
      <c r="CB665" s="274"/>
      <c r="CC665" s="274"/>
      <c r="CD665" s="274"/>
      <c r="CE665" s="274"/>
      <c r="CF665" s="274"/>
      <c r="CG665" s="274"/>
      <c r="CH665" s="274"/>
      <c r="CI665" s="274"/>
      <c r="CJ665" s="274"/>
      <c r="CK665" s="274"/>
      <c r="CL665" s="274"/>
      <c r="CM665" s="274"/>
      <c r="CN665" s="274"/>
      <c r="CO665" s="274"/>
      <c r="CP665" s="274"/>
      <c r="CQ665" s="274"/>
      <c r="CR665" s="274"/>
      <c r="CS665" s="274"/>
      <c r="CT665" s="274"/>
      <c r="CU665" s="274"/>
      <c r="CV665" s="274"/>
      <c r="CW665" s="274"/>
      <c r="CX665" s="274"/>
      <c r="CY665" s="274"/>
      <c r="CZ665" s="274"/>
      <c r="DA665" s="274"/>
      <c r="DB665" s="274"/>
      <c r="DC665" s="274"/>
      <c r="DD665" s="274"/>
      <c r="DE665" s="274"/>
      <c r="DF665" s="274"/>
      <c r="DG665" s="274"/>
      <c r="DH665" s="274"/>
      <c r="DI665" s="274"/>
      <c r="DJ665" s="274"/>
      <c r="DK665" s="274"/>
      <c r="DL665" s="274"/>
      <c r="DM665" s="274"/>
      <c r="DN665" s="274"/>
      <c r="DO665" s="274"/>
      <c r="DP665" s="274"/>
      <c r="DQ665" s="274"/>
      <c r="DR665" s="274"/>
      <c r="DS665" s="274"/>
      <c r="DT665" s="274"/>
      <c r="DU665" s="274"/>
      <c r="DV665" s="274"/>
      <c r="DW665" s="274"/>
      <c r="DX665" s="274"/>
      <c r="DY665" s="274"/>
      <c r="DZ665" s="274"/>
      <c r="EA665" s="274"/>
      <c r="EB665" s="274"/>
      <c r="EC665" s="274"/>
      <c r="ED665" s="274"/>
      <c r="EE665" s="274"/>
      <c r="EF665" s="274"/>
      <c r="EG665" s="274"/>
      <c r="EH665" s="274"/>
      <c r="EI665" s="274"/>
      <c r="EJ665" s="274"/>
      <c r="EK665" s="274"/>
      <c r="EL665" s="274"/>
      <c r="EM665" s="274"/>
    </row>
    <row r="666" spans="1:143" s="37" customFormat="1" x14ac:dyDescent="0.25">
      <c r="A666" s="1172" t="s">
        <v>33</v>
      </c>
      <c r="B666" s="1172"/>
      <c r="C666" s="1172"/>
      <c r="D666" s="1172"/>
      <c r="E666" s="1172"/>
      <c r="F666" s="1172"/>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74"/>
      <c r="AE666" s="274"/>
      <c r="AF666" s="274"/>
      <c r="AG666" s="274"/>
      <c r="AH666" s="274"/>
      <c r="AI666" s="274"/>
      <c r="AJ666" s="274"/>
      <c r="AK666" s="274"/>
      <c r="AL666" s="274"/>
      <c r="AM666" s="274"/>
      <c r="AN666" s="274"/>
      <c r="AO666" s="274"/>
      <c r="AP666" s="274"/>
      <c r="AQ666" s="274"/>
      <c r="AR666" s="274"/>
      <c r="AS666" s="274"/>
      <c r="AT666" s="274"/>
      <c r="AU666" s="274"/>
      <c r="AV666" s="274"/>
      <c r="AW666" s="274"/>
      <c r="AX666" s="274"/>
      <c r="AY666" s="274"/>
      <c r="AZ666" s="274"/>
      <c r="BA666" s="274"/>
      <c r="BB666" s="274"/>
      <c r="BC666" s="274"/>
      <c r="BD666" s="274"/>
      <c r="BE666" s="274"/>
      <c r="BF666" s="274"/>
      <c r="BG666" s="274"/>
      <c r="BH666" s="274"/>
      <c r="BI666" s="274"/>
      <c r="BJ666" s="274"/>
      <c r="BK666" s="274"/>
      <c r="BL666" s="274"/>
      <c r="BM666" s="274"/>
      <c r="BN666" s="274"/>
      <c r="BO666" s="274"/>
      <c r="BP666" s="274"/>
      <c r="BQ666" s="274"/>
      <c r="BR666" s="274"/>
      <c r="BS666" s="274"/>
      <c r="BT666" s="274"/>
      <c r="BU666" s="274"/>
      <c r="BV666" s="274"/>
      <c r="BW666" s="274"/>
      <c r="BX666" s="274"/>
      <c r="BY666" s="274"/>
      <c r="BZ666" s="274"/>
      <c r="CA666" s="274"/>
      <c r="CB666" s="274"/>
      <c r="CC666" s="274"/>
      <c r="CD666" s="274"/>
      <c r="CE666" s="274"/>
      <c r="CF666" s="274"/>
      <c r="CG666" s="274"/>
      <c r="CH666" s="274"/>
      <c r="CI666" s="274"/>
      <c r="CJ666" s="274"/>
      <c r="CK666" s="274"/>
      <c r="CL666" s="274"/>
      <c r="CM666" s="274"/>
      <c r="CN666" s="274"/>
      <c r="CO666" s="274"/>
      <c r="CP666" s="274"/>
      <c r="CQ666" s="274"/>
      <c r="CR666" s="274"/>
      <c r="CS666" s="274"/>
      <c r="CT666" s="274"/>
      <c r="CU666" s="274"/>
      <c r="CV666" s="274"/>
      <c r="CW666" s="274"/>
      <c r="CX666" s="274"/>
      <c r="CY666" s="274"/>
      <c r="CZ666" s="274"/>
      <c r="DA666" s="274"/>
      <c r="DB666" s="274"/>
      <c r="DC666" s="274"/>
      <c r="DD666" s="274"/>
      <c r="DE666" s="274"/>
      <c r="DF666" s="274"/>
      <c r="DG666" s="274"/>
      <c r="DH666" s="274"/>
      <c r="DI666" s="274"/>
      <c r="DJ666" s="274"/>
      <c r="DK666" s="274"/>
      <c r="DL666" s="274"/>
      <c r="DM666" s="274"/>
      <c r="DN666" s="274"/>
      <c r="DO666" s="274"/>
      <c r="DP666" s="274"/>
      <c r="DQ666" s="274"/>
      <c r="DR666" s="274"/>
      <c r="DS666" s="274"/>
      <c r="DT666" s="274"/>
      <c r="DU666" s="274"/>
      <c r="DV666" s="274"/>
      <c r="DW666" s="274"/>
      <c r="DX666" s="274"/>
      <c r="DY666" s="274"/>
      <c r="DZ666" s="274"/>
      <c r="EA666" s="274"/>
      <c r="EB666" s="274"/>
      <c r="EC666" s="274"/>
      <c r="ED666" s="274"/>
      <c r="EE666" s="274"/>
      <c r="EF666" s="274"/>
      <c r="EG666" s="274"/>
      <c r="EH666" s="274"/>
      <c r="EI666" s="274"/>
      <c r="EJ666" s="274"/>
      <c r="EK666" s="274"/>
      <c r="EL666" s="274"/>
      <c r="EM666" s="274"/>
    </row>
    <row r="667" spans="1:143" s="37" customFormat="1" x14ac:dyDescent="0.25">
      <c r="A667" s="39"/>
      <c r="B667" s="249"/>
      <c r="C667" s="245"/>
      <c r="D667" s="245"/>
      <c r="E667" s="105"/>
      <c r="F667" s="100"/>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74"/>
      <c r="AE667" s="274"/>
      <c r="AF667" s="274"/>
      <c r="AG667" s="274"/>
      <c r="AH667" s="274"/>
      <c r="AI667" s="274"/>
      <c r="AJ667" s="274"/>
      <c r="AK667" s="274"/>
      <c r="AL667" s="274"/>
      <c r="AM667" s="274"/>
      <c r="AN667" s="274"/>
      <c r="AO667" s="274"/>
      <c r="AP667" s="274"/>
      <c r="AQ667" s="274"/>
      <c r="AR667" s="274"/>
      <c r="AS667" s="274"/>
      <c r="AT667" s="274"/>
      <c r="AU667" s="274"/>
      <c r="AV667" s="274"/>
      <c r="AW667" s="274"/>
      <c r="AX667" s="274"/>
      <c r="AY667" s="274"/>
      <c r="AZ667" s="274"/>
      <c r="BA667" s="274"/>
      <c r="BB667" s="274"/>
      <c r="BC667" s="274"/>
      <c r="BD667" s="274"/>
      <c r="BE667" s="274"/>
      <c r="BF667" s="274"/>
      <c r="BG667" s="274"/>
      <c r="BH667" s="274"/>
      <c r="BI667" s="274"/>
      <c r="BJ667" s="274"/>
      <c r="BK667" s="274"/>
      <c r="BL667" s="274"/>
      <c r="BM667" s="274"/>
      <c r="BN667" s="274"/>
      <c r="BO667" s="274"/>
      <c r="BP667" s="274"/>
      <c r="BQ667" s="274"/>
      <c r="BR667" s="274"/>
      <c r="BS667" s="274"/>
      <c r="BT667" s="274"/>
      <c r="BU667" s="274"/>
      <c r="BV667" s="274"/>
      <c r="BW667" s="274"/>
      <c r="BX667" s="274"/>
      <c r="BY667" s="274"/>
      <c r="BZ667" s="274"/>
      <c r="CA667" s="274"/>
      <c r="CB667" s="274"/>
      <c r="CC667" s="274"/>
      <c r="CD667" s="274"/>
      <c r="CE667" s="274"/>
      <c r="CF667" s="274"/>
      <c r="CG667" s="274"/>
      <c r="CH667" s="274"/>
      <c r="CI667" s="274"/>
      <c r="CJ667" s="274"/>
      <c r="CK667" s="274"/>
      <c r="CL667" s="274"/>
      <c r="CM667" s="274"/>
      <c r="CN667" s="274"/>
      <c r="CO667" s="274"/>
      <c r="CP667" s="274"/>
      <c r="CQ667" s="274"/>
      <c r="CR667" s="274"/>
      <c r="CS667" s="274"/>
      <c r="CT667" s="274"/>
      <c r="CU667" s="274"/>
      <c r="CV667" s="274"/>
      <c r="CW667" s="274"/>
      <c r="CX667" s="274"/>
      <c r="CY667" s="274"/>
      <c r="CZ667" s="274"/>
      <c r="DA667" s="274"/>
      <c r="DB667" s="274"/>
      <c r="DC667" s="274"/>
      <c r="DD667" s="274"/>
      <c r="DE667" s="274"/>
      <c r="DF667" s="274"/>
      <c r="DG667" s="274"/>
      <c r="DH667" s="274"/>
      <c r="DI667" s="274"/>
      <c r="DJ667" s="274"/>
      <c r="DK667" s="274"/>
      <c r="DL667" s="274"/>
      <c r="DM667" s="274"/>
      <c r="DN667" s="274"/>
      <c r="DO667" s="274"/>
      <c r="DP667" s="274"/>
      <c r="DQ667" s="274"/>
      <c r="DR667" s="274"/>
      <c r="DS667" s="274"/>
      <c r="DT667" s="274"/>
      <c r="DU667" s="274"/>
      <c r="DV667" s="274"/>
      <c r="DW667" s="274"/>
      <c r="DX667" s="274"/>
      <c r="DY667" s="274"/>
      <c r="DZ667" s="274"/>
      <c r="EA667" s="274"/>
      <c r="EB667" s="274"/>
      <c r="EC667" s="274"/>
      <c r="ED667" s="274"/>
      <c r="EE667" s="274"/>
      <c r="EF667" s="274"/>
      <c r="EG667" s="274"/>
      <c r="EH667" s="274"/>
      <c r="EI667" s="274"/>
      <c r="EJ667" s="274"/>
      <c r="EK667" s="274"/>
      <c r="EL667" s="274"/>
      <c r="EM667" s="274"/>
    </row>
    <row r="668" spans="1:143" s="37" customFormat="1" x14ac:dyDescent="0.25">
      <c r="A668" s="1171" t="s">
        <v>1</v>
      </c>
      <c r="B668" s="1171"/>
      <c r="C668" s="1171"/>
      <c r="D668" s="1171"/>
      <c r="E668" s="1171"/>
      <c r="F668" s="1171"/>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74"/>
      <c r="AE668" s="274"/>
      <c r="AF668" s="274"/>
      <c r="AG668" s="274"/>
      <c r="AH668" s="274"/>
      <c r="AI668" s="274"/>
      <c r="AJ668" s="274"/>
      <c r="AK668" s="274"/>
      <c r="AL668" s="274"/>
      <c r="AM668" s="274"/>
      <c r="AN668" s="274"/>
      <c r="AO668" s="274"/>
      <c r="AP668" s="274"/>
      <c r="AQ668" s="274"/>
      <c r="AR668" s="274"/>
      <c r="AS668" s="274"/>
      <c r="AT668" s="274"/>
      <c r="AU668" s="274"/>
      <c r="AV668" s="274"/>
      <c r="AW668" s="274"/>
      <c r="AX668" s="274"/>
      <c r="AY668" s="274"/>
      <c r="AZ668" s="274"/>
      <c r="BA668" s="274"/>
      <c r="BB668" s="274"/>
      <c r="BC668" s="274"/>
      <c r="BD668" s="274"/>
      <c r="BE668" s="274"/>
      <c r="BF668" s="274"/>
      <c r="BG668" s="274"/>
      <c r="BH668" s="274"/>
      <c r="BI668" s="274"/>
      <c r="BJ668" s="274"/>
      <c r="BK668" s="274"/>
      <c r="BL668" s="274"/>
      <c r="BM668" s="274"/>
      <c r="BN668" s="274"/>
      <c r="BO668" s="274"/>
      <c r="BP668" s="274"/>
      <c r="BQ668" s="274"/>
      <c r="BR668" s="274"/>
      <c r="BS668" s="274"/>
      <c r="BT668" s="274"/>
      <c r="BU668" s="274"/>
      <c r="BV668" s="274"/>
      <c r="BW668" s="274"/>
      <c r="BX668" s="274"/>
      <c r="BY668" s="274"/>
      <c r="BZ668" s="274"/>
      <c r="CA668" s="274"/>
      <c r="CB668" s="274"/>
      <c r="CC668" s="274"/>
      <c r="CD668" s="274"/>
      <c r="CE668" s="274"/>
      <c r="CF668" s="274"/>
      <c r="CG668" s="274"/>
      <c r="CH668" s="274"/>
      <c r="CI668" s="274"/>
      <c r="CJ668" s="274"/>
      <c r="CK668" s="274"/>
      <c r="CL668" s="274"/>
      <c r="CM668" s="274"/>
      <c r="CN668" s="274"/>
      <c r="CO668" s="274"/>
      <c r="CP668" s="274"/>
      <c r="CQ668" s="274"/>
      <c r="CR668" s="274"/>
      <c r="CS668" s="274"/>
      <c r="CT668" s="274"/>
      <c r="CU668" s="274"/>
      <c r="CV668" s="274"/>
      <c r="CW668" s="274"/>
      <c r="CX668" s="274"/>
      <c r="CY668" s="274"/>
      <c r="CZ668" s="274"/>
      <c r="DA668" s="274"/>
      <c r="DB668" s="274"/>
      <c r="DC668" s="274"/>
      <c r="DD668" s="274"/>
      <c r="DE668" s="274"/>
      <c r="DF668" s="274"/>
      <c r="DG668" s="274"/>
      <c r="DH668" s="274"/>
      <c r="DI668" s="274"/>
      <c r="DJ668" s="274"/>
      <c r="DK668" s="274"/>
      <c r="DL668" s="274"/>
      <c r="DM668" s="274"/>
      <c r="DN668" s="274"/>
      <c r="DO668" s="274"/>
      <c r="DP668" s="274"/>
      <c r="DQ668" s="274"/>
      <c r="DR668" s="274"/>
      <c r="DS668" s="274"/>
      <c r="DT668" s="274"/>
      <c r="DU668" s="274"/>
      <c r="DV668" s="274"/>
      <c r="DW668" s="274"/>
      <c r="DX668" s="274"/>
      <c r="DY668" s="274"/>
      <c r="DZ668" s="274"/>
      <c r="EA668" s="274"/>
      <c r="EB668" s="274"/>
      <c r="EC668" s="274"/>
      <c r="ED668" s="274"/>
      <c r="EE668" s="274"/>
      <c r="EF668" s="274"/>
      <c r="EG668" s="274"/>
      <c r="EH668" s="274"/>
      <c r="EI668" s="274"/>
      <c r="EJ668" s="274"/>
      <c r="EK668" s="274"/>
      <c r="EL668" s="274"/>
      <c r="EM668" s="274"/>
    </row>
    <row r="669" spans="1:143" s="37" customFormat="1" ht="15" customHeight="1" x14ac:dyDescent="0.25">
      <c r="A669" s="1173" t="s">
        <v>601</v>
      </c>
      <c r="B669" s="1173"/>
      <c r="C669" s="1173"/>
      <c r="D669" s="1173"/>
      <c r="E669" s="1173"/>
      <c r="F669" s="1173"/>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74"/>
      <c r="AE669" s="274"/>
      <c r="AF669" s="274"/>
      <c r="AG669" s="274"/>
      <c r="AH669" s="274"/>
      <c r="AI669" s="274"/>
      <c r="AJ669" s="274"/>
      <c r="AK669" s="274"/>
      <c r="AL669" s="274"/>
      <c r="AM669" s="274"/>
      <c r="AN669" s="274"/>
      <c r="AO669" s="274"/>
      <c r="AP669" s="274"/>
      <c r="AQ669" s="274"/>
      <c r="AR669" s="274"/>
      <c r="AS669" s="274"/>
      <c r="AT669" s="274"/>
      <c r="AU669" s="274"/>
      <c r="AV669" s="274"/>
      <c r="AW669" s="274"/>
      <c r="AX669" s="274"/>
      <c r="AY669" s="274"/>
      <c r="AZ669" s="274"/>
      <c r="BA669" s="274"/>
      <c r="BB669" s="274"/>
      <c r="BC669" s="274"/>
      <c r="BD669" s="274"/>
      <c r="BE669" s="274"/>
      <c r="BF669" s="274"/>
      <c r="BG669" s="274"/>
      <c r="BH669" s="274"/>
      <c r="BI669" s="274"/>
      <c r="BJ669" s="274"/>
      <c r="BK669" s="274"/>
      <c r="BL669" s="274"/>
      <c r="BM669" s="274"/>
      <c r="BN669" s="274"/>
      <c r="BO669" s="274"/>
      <c r="BP669" s="274"/>
      <c r="BQ669" s="274"/>
      <c r="BR669" s="274"/>
      <c r="BS669" s="274"/>
      <c r="BT669" s="274"/>
      <c r="BU669" s="274"/>
      <c r="BV669" s="274"/>
      <c r="BW669" s="274"/>
      <c r="BX669" s="274"/>
      <c r="BY669" s="274"/>
      <c r="BZ669" s="274"/>
      <c r="CA669" s="274"/>
      <c r="CB669" s="274"/>
      <c r="CC669" s="274"/>
      <c r="CD669" s="274"/>
      <c r="CE669" s="274"/>
      <c r="CF669" s="274"/>
      <c r="CG669" s="274"/>
      <c r="CH669" s="274"/>
      <c r="CI669" s="274"/>
      <c r="CJ669" s="274"/>
      <c r="CK669" s="274"/>
      <c r="CL669" s="274"/>
      <c r="CM669" s="274"/>
      <c r="CN669" s="274"/>
      <c r="CO669" s="274"/>
      <c r="CP669" s="274"/>
      <c r="CQ669" s="274"/>
      <c r="CR669" s="274"/>
      <c r="CS669" s="274"/>
      <c r="CT669" s="274"/>
      <c r="CU669" s="274"/>
      <c r="CV669" s="274"/>
      <c r="CW669" s="274"/>
      <c r="CX669" s="274"/>
      <c r="CY669" s="274"/>
      <c r="CZ669" s="274"/>
      <c r="DA669" s="274"/>
      <c r="DB669" s="274"/>
      <c r="DC669" s="274"/>
      <c r="DD669" s="274"/>
      <c r="DE669" s="274"/>
      <c r="DF669" s="274"/>
      <c r="DG669" s="274"/>
      <c r="DH669" s="274"/>
      <c r="DI669" s="274"/>
      <c r="DJ669" s="274"/>
      <c r="DK669" s="274"/>
      <c r="DL669" s="274"/>
      <c r="DM669" s="274"/>
      <c r="DN669" s="274"/>
      <c r="DO669" s="274"/>
      <c r="DP669" s="274"/>
      <c r="DQ669" s="274"/>
      <c r="DR669" s="274"/>
      <c r="DS669" s="274"/>
      <c r="DT669" s="274"/>
      <c r="DU669" s="274"/>
      <c r="DV669" s="274"/>
      <c r="DW669" s="274"/>
      <c r="DX669" s="274"/>
      <c r="DY669" s="274"/>
      <c r="DZ669" s="274"/>
      <c r="EA669" s="274"/>
      <c r="EB669" s="274"/>
      <c r="EC669" s="274"/>
      <c r="ED669" s="274"/>
      <c r="EE669" s="274"/>
      <c r="EF669" s="274"/>
      <c r="EG669" s="274"/>
      <c r="EH669" s="274"/>
      <c r="EI669" s="274"/>
      <c r="EJ669" s="274"/>
      <c r="EK669" s="274"/>
      <c r="EL669" s="274"/>
      <c r="EM669" s="274"/>
    </row>
    <row r="670" spans="1:143" s="37" customFormat="1" ht="15" customHeight="1" x14ac:dyDescent="0.25">
      <c r="A670" s="1173" t="s">
        <v>2</v>
      </c>
      <c r="B670" s="1173"/>
      <c r="C670" s="1173"/>
      <c r="D670" s="1173"/>
      <c r="E670" s="1173"/>
      <c r="F670" s="1173"/>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74"/>
      <c r="AE670" s="274"/>
      <c r="AF670" s="274"/>
      <c r="AG670" s="274"/>
      <c r="AH670" s="274"/>
      <c r="AI670" s="274"/>
      <c r="AJ670" s="274"/>
      <c r="AK670" s="274"/>
      <c r="AL670" s="274"/>
      <c r="AM670" s="274"/>
      <c r="AN670" s="274"/>
      <c r="AO670" s="274"/>
      <c r="AP670" s="274"/>
      <c r="AQ670" s="274"/>
      <c r="AR670" s="274"/>
      <c r="AS670" s="274"/>
      <c r="AT670" s="274"/>
      <c r="AU670" s="274"/>
      <c r="AV670" s="274"/>
      <c r="AW670" s="274"/>
      <c r="AX670" s="274"/>
      <c r="AY670" s="274"/>
      <c r="AZ670" s="274"/>
      <c r="BA670" s="274"/>
      <c r="BB670" s="274"/>
      <c r="BC670" s="274"/>
      <c r="BD670" s="274"/>
      <c r="BE670" s="274"/>
      <c r="BF670" s="274"/>
      <c r="BG670" s="274"/>
      <c r="BH670" s="274"/>
      <c r="BI670" s="274"/>
      <c r="BJ670" s="274"/>
      <c r="BK670" s="274"/>
      <c r="BL670" s="274"/>
      <c r="BM670" s="274"/>
      <c r="BN670" s="274"/>
      <c r="BO670" s="274"/>
      <c r="BP670" s="274"/>
      <c r="BQ670" s="274"/>
      <c r="BR670" s="274"/>
      <c r="BS670" s="274"/>
      <c r="BT670" s="274"/>
      <c r="BU670" s="274"/>
      <c r="BV670" s="274"/>
      <c r="BW670" s="274"/>
      <c r="BX670" s="274"/>
      <c r="BY670" s="274"/>
      <c r="BZ670" s="274"/>
      <c r="CA670" s="274"/>
      <c r="CB670" s="274"/>
      <c r="CC670" s="274"/>
      <c r="CD670" s="274"/>
      <c r="CE670" s="274"/>
      <c r="CF670" s="274"/>
      <c r="CG670" s="274"/>
      <c r="CH670" s="274"/>
      <c r="CI670" s="274"/>
      <c r="CJ670" s="274"/>
      <c r="CK670" s="274"/>
      <c r="CL670" s="274"/>
      <c r="CM670" s="274"/>
      <c r="CN670" s="274"/>
      <c r="CO670" s="274"/>
      <c r="CP670" s="274"/>
      <c r="CQ670" s="274"/>
      <c r="CR670" s="274"/>
      <c r="CS670" s="274"/>
      <c r="CT670" s="274"/>
      <c r="CU670" s="274"/>
      <c r="CV670" s="274"/>
      <c r="CW670" s="274"/>
      <c r="CX670" s="274"/>
      <c r="CY670" s="274"/>
      <c r="CZ670" s="274"/>
      <c r="DA670" s="274"/>
      <c r="DB670" s="274"/>
      <c r="DC670" s="274"/>
      <c r="DD670" s="274"/>
      <c r="DE670" s="274"/>
      <c r="DF670" s="274"/>
      <c r="DG670" s="274"/>
      <c r="DH670" s="274"/>
      <c r="DI670" s="274"/>
      <c r="DJ670" s="274"/>
      <c r="DK670" s="274"/>
      <c r="DL670" s="274"/>
      <c r="DM670" s="274"/>
      <c r="DN670" s="274"/>
      <c r="DO670" s="274"/>
      <c r="DP670" s="274"/>
      <c r="DQ670" s="274"/>
      <c r="DR670" s="274"/>
      <c r="DS670" s="274"/>
      <c r="DT670" s="274"/>
      <c r="DU670" s="274"/>
      <c r="DV670" s="274"/>
      <c r="DW670" s="274"/>
      <c r="DX670" s="274"/>
      <c r="DY670" s="274"/>
      <c r="DZ670" s="274"/>
      <c r="EA670" s="274"/>
      <c r="EB670" s="274"/>
      <c r="EC670" s="274"/>
      <c r="ED670" s="274"/>
      <c r="EE670" s="274"/>
      <c r="EF670" s="274"/>
      <c r="EG670" s="274"/>
      <c r="EH670" s="274"/>
      <c r="EI670" s="274"/>
      <c r="EJ670" s="274"/>
      <c r="EK670" s="274"/>
      <c r="EL670" s="274"/>
      <c r="EM670" s="274"/>
    </row>
    <row r="671" spans="1:143" x14ac:dyDescent="0.25">
      <c r="A671" s="59"/>
      <c r="B671" s="7"/>
      <c r="C671" s="31"/>
      <c r="D671" s="74"/>
      <c r="E671" s="32"/>
      <c r="F671" s="116"/>
    </row>
    <row r="672" spans="1:143" ht="15.75" thickBot="1" x14ac:dyDescent="0.3">
      <c r="A672" s="21"/>
      <c r="B672" s="7"/>
      <c r="C672" s="31"/>
      <c r="D672" s="71"/>
      <c r="E672" s="32"/>
      <c r="F672" s="118"/>
    </row>
    <row r="673" spans="1:143" x14ac:dyDescent="0.25">
      <c r="A673" s="1174" t="s">
        <v>30</v>
      </c>
      <c r="B673" s="1175"/>
      <c r="C673" s="1175"/>
      <c r="D673" s="1175"/>
      <c r="E673" s="1175"/>
      <c r="F673" s="321"/>
    </row>
    <row r="674" spans="1:143" ht="15.75" thickBot="1" x14ac:dyDescent="0.3">
      <c r="A674" s="1176"/>
      <c r="B674" s="1177"/>
      <c r="C674" s="1177"/>
      <c r="D674" s="1177"/>
      <c r="E674" s="1177"/>
      <c r="F674" s="322"/>
    </row>
    <row r="675" spans="1:143" x14ac:dyDescent="0.25">
      <c r="A675" s="1174" t="s">
        <v>4</v>
      </c>
      <c r="B675" s="1175"/>
      <c r="C675" s="1175"/>
      <c r="D675" s="1175"/>
      <c r="E675" s="1178"/>
      <c r="F675" s="1180">
        <v>606186.65</v>
      </c>
    </row>
    <row r="676" spans="1:143" ht="15.75" thickBot="1" x14ac:dyDescent="0.3">
      <c r="A676" s="1176"/>
      <c r="B676" s="1177"/>
      <c r="C676" s="1177"/>
      <c r="D676" s="1177"/>
      <c r="E676" s="1179"/>
      <c r="F676" s="1181"/>
    </row>
    <row r="677" spans="1:143" x14ac:dyDescent="0.25">
      <c r="A677" s="1182" t="s">
        <v>5</v>
      </c>
      <c r="B677" s="1250" t="s">
        <v>23</v>
      </c>
      <c r="C677" s="1182" t="s">
        <v>22</v>
      </c>
      <c r="D677" s="1182" t="s">
        <v>8</v>
      </c>
      <c r="E677" s="1267" t="s">
        <v>9</v>
      </c>
      <c r="F677" s="1188" t="s">
        <v>10</v>
      </c>
    </row>
    <row r="678" spans="1:143" ht="15.75" thickBot="1" x14ac:dyDescent="0.3">
      <c r="A678" s="1183"/>
      <c r="B678" s="1259"/>
      <c r="C678" s="1183"/>
      <c r="D678" s="1183"/>
      <c r="E678" s="1268"/>
      <c r="F678" s="1189"/>
    </row>
    <row r="679" spans="1:143" s="37" customFormat="1" ht="21.75" customHeight="1" thickBot="1" x14ac:dyDescent="0.3">
      <c r="A679" s="80"/>
      <c r="B679" s="9"/>
      <c r="C679" s="305" t="s">
        <v>1084</v>
      </c>
      <c r="D679" s="62"/>
      <c r="E679" s="315">
        <v>404.09</v>
      </c>
      <c r="F679" s="177">
        <f>F675+D679-E679</f>
        <v>605782.56000000006</v>
      </c>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74"/>
      <c r="AE679" s="274"/>
      <c r="AF679" s="274"/>
      <c r="AG679" s="274"/>
      <c r="AH679" s="274"/>
      <c r="AI679" s="274"/>
      <c r="AJ679" s="274"/>
      <c r="AK679" s="274"/>
      <c r="AL679" s="274"/>
      <c r="AM679" s="274"/>
      <c r="AN679" s="274"/>
      <c r="AO679" s="274"/>
      <c r="AP679" s="274"/>
      <c r="AQ679" s="274"/>
      <c r="AR679" s="274"/>
      <c r="AS679" s="274"/>
      <c r="AT679" s="274"/>
      <c r="AU679" s="274"/>
      <c r="AV679" s="274"/>
      <c r="AW679" s="274"/>
      <c r="AX679" s="274"/>
      <c r="AY679" s="274"/>
      <c r="AZ679" s="274"/>
      <c r="BA679" s="274"/>
      <c r="BB679" s="274"/>
      <c r="BC679" s="274"/>
      <c r="BD679" s="274"/>
      <c r="BE679" s="274"/>
      <c r="BF679" s="274"/>
      <c r="BG679" s="274"/>
      <c r="BH679" s="274"/>
      <c r="BI679" s="274"/>
      <c r="BJ679" s="274"/>
      <c r="BK679" s="274"/>
      <c r="BL679" s="274"/>
      <c r="BM679" s="274"/>
      <c r="BN679" s="274"/>
      <c r="BO679" s="274"/>
      <c r="BP679" s="274"/>
      <c r="BQ679" s="274"/>
      <c r="BR679" s="274"/>
      <c r="BS679" s="274"/>
      <c r="BT679" s="274"/>
      <c r="BU679" s="274"/>
      <c r="BV679" s="274"/>
      <c r="BW679" s="274"/>
      <c r="BX679" s="274"/>
      <c r="BY679" s="274"/>
      <c r="BZ679" s="274"/>
      <c r="CA679" s="274"/>
      <c r="CB679" s="274"/>
      <c r="CC679" s="274"/>
      <c r="CD679" s="274"/>
      <c r="CE679" s="274"/>
      <c r="CF679" s="274"/>
      <c r="CG679" s="274"/>
      <c r="CH679" s="274"/>
      <c r="CI679" s="274"/>
      <c r="CJ679" s="274"/>
      <c r="CK679" s="274"/>
      <c r="CL679" s="274"/>
      <c r="CM679" s="274"/>
      <c r="CN679" s="274"/>
      <c r="CO679" s="274"/>
      <c r="CP679" s="274"/>
      <c r="CQ679" s="274"/>
      <c r="CR679" s="274"/>
      <c r="CS679" s="274"/>
      <c r="CT679" s="274"/>
      <c r="CU679" s="274"/>
      <c r="CV679" s="274"/>
      <c r="CW679" s="274"/>
      <c r="CX679" s="274"/>
      <c r="CY679" s="274"/>
      <c r="CZ679" s="274"/>
      <c r="DA679" s="274"/>
      <c r="DB679" s="274"/>
      <c r="DC679" s="274"/>
      <c r="DD679" s="274"/>
      <c r="DE679" s="274"/>
      <c r="DF679" s="274"/>
      <c r="DG679" s="274"/>
      <c r="DH679" s="274"/>
      <c r="DI679" s="274"/>
      <c r="DJ679" s="274"/>
      <c r="DK679" s="274"/>
      <c r="DL679" s="274"/>
      <c r="DM679" s="274"/>
      <c r="DN679" s="274"/>
      <c r="DO679" s="274"/>
      <c r="DP679" s="274"/>
      <c r="DQ679" s="274"/>
      <c r="DR679" s="274"/>
      <c r="DS679" s="274"/>
      <c r="DT679" s="274"/>
      <c r="DU679" s="274"/>
      <c r="DV679" s="274"/>
      <c r="DW679" s="274"/>
      <c r="DX679" s="274"/>
      <c r="DY679" s="274"/>
      <c r="DZ679" s="274"/>
      <c r="EA679" s="274"/>
      <c r="EB679" s="274"/>
      <c r="EC679" s="274"/>
      <c r="ED679" s="274"/>
      <c r="EE679" s="274"/>
      <c r="EF679" s="274"/>
      <c r="EG679" s="274"/>
      <c r="EH679" s="274"/>
      <c r="EI679" s="274"/>
      <c r="EJ679" s="274"/>
      <c r="EK679" s="274"/>
      <c r="EL679" s="274"/>
      <c r="EM679" s="274"/>
    </row>
    <row r="680" spans="1:143" s="37" customFormat="1" ht="24" customHeight="1" thickBot="1" x14ac:dyDescent="0.3">
      <c r="A680" s="80"/>
      <c r="B680" s="9"/>
      <c r="C680" s="2" t="s">
        <v>1083</v>
      </c>
      <c r="D680" s="62"/>
      <c r="E680" s="343">
        <v>500</v>
      </c>
      <c r="F680" s="177">
        <f>F679+D680-E680</f>
        <v>605282.56000000006</v>
      </c>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74"/>
      <c r="AE680" s="274"/>
      <c r="AF680" s="274"/>
      <c r="AG680" s="274"/>
      <c r="AH680" s="274"/>
      <c r="AI680" s="274"/>
      <c r="AJ680" s="274"/>
      <c r="AK680" s="274"/>
      <c r="AL680" s="274"/>
      <c r="AM680" s="274"/>
      <c r="AN680" s="274"/>
      <c r="AO680" s="274"/>
      <c r="AP680" s="274"/>
      <c r="AQ680" s="274"/>
      <c r="AR680" s="274"/>
      <c r="AS680" s="274"/>
      <c r="AT680" s="274"/>
      <c r="AU680" s="274"/>
      <c r="AV680" s="274"/>
      <c r="AW680" s="274"/>
      <c r="AX680" s="274"/>
      <c r="AY680" s="274"/>
      <c r="AZ680" s="274"/>
      <c r="BA680" s="274"/>
      <c r="BB680" s="274"/>
      <c r="BC680" s="274"/>
      <c r="BD680" s="274"/>
      <c r="BE680" s="274"/>
      <c r="BF680" s="274"/>
      <c r="BG680" s="274"/>
      <c r="BH680" s="274"/>
      <c r="BI680" s="274"/>
      <c r="BJ680" s="274"/>
      <c r="BK680" s="274"/>
      <c r="BL680" s="274"/>
      <c r="BM680" s="274"/>
      <c r="BN680" s="274"/>
      <c r="BO680" s="274"/>
      <c r="BP680" s="274"/>
      <c r="BQ680" s="274"/>
      <c r="BR680" s="274"/>
      <c r="BS680" s="274"/>
      <c r="BT680" s="274"/>
      <c r="BU680" s="274"/>
      <c r="BV680" s="274"/>
      <c r="BW680" s="274"/>
      <c r="BX680" s="274"/>
      <c r="BY680" s="274"/>
      <c r="BZ680" s="274"/>
      <c r="CA680" s="274"/>
      <c r="CB680" s="274"/>
      <c r="CC680" s="274"/>
      <c r="CD680" s="274"/>
      <c r="CE680" s="274"/>
      <c r="CF680" s="274"/>
      <c r="CG680" s="274"/>
      <c r="CH680" s="274"/>
      <c r="CI680" s="274"/>
      <c r="CJ680" s="274"/>
      <c r="CK680" s="274"/>
      <c r="CL680" s="274"/>
      <c r="CM680" s="274"/>
      <c r="CN680" s="274"/>
      <c r="CO680" s="274"/>
      <c r="CP680" s="274"/>
      <c r="CQ680" s="274"/>
      <c r="CR680" s="274"/>
      <c r="CS680" s="274"/>
      <c r="CT680" s="274"/>
      <c r="CU680" s="274"/>
      <c r="CV680" s="274"/>
      <c r="CW680" s="274"/>
      <c r="CX680" s="274"/>
      <c r="CY680" s="274"/>
      <c r="CZ680" s="274"/>
      <c r="DA680" s="274"/>
      <c r="DB680" s="274"/>
      <c r="DC680" s="274"/>
      <c r="DD680" s="274"/>
      <c r="DE680" s="274"/>
      <c r="DF680" s="274"/>
      <c r="DG680" s="274"/>
      <c r="DH680" s="274"/>
      <c r="DI680" s="274"/>
      <c r="DJ680" s="274"/>
      <c r="DK680" s="274"/>
      <c r="DL680" s="274"/>
      <c r="DM680" s="274"/>
      <c r="DN680" s="274"/>
      <c r="DO680" s="274"/>
      <c r="DP680" s="274"/>
      <c r="DQ680" s="274"/>
      <c r="DR680" s="274"/>
      <c r="DS680" s="274"/>
      <c r="DT680" s="274"/>
      <c r="DU680" s="274"/>
      <c r="DV680" s="274"/>
      <c r="DW680" s="274"/>
      <c r="DX680" s="274"/>
      <c r="DY680" s="274"/>
      <c r="DZ680" s="274"/>
      <c r="EA680" s="274"/>
      <c r="EB680" s="274"/>
      <c r="EC680" s="274"/>
      <c r="ED680" s="274"/>
      <c r="EE680" s="274"/>
      <c r="EF680" s="274"/>
      <c r="EG680" s="274"/>
      <c r="EH680" s="274"/>
      <c r="EI680" s="274"/>
      <c r="EJ680" s="274"/>
      <c r="EK680" s="274"/>
      <c r="EL680" s="274"/>
      <c r="EM680" s="274"/>
    </row>
    <row r="681" spans="1:143" s="37" customFormat="1" ht="15.75" thickBot="1" x14ac:dyDescent="0.3">
      <c r="A681" s="87"/>
      <c r="B681" s="27"/>
      <c r="C681" s="2" t="s">
        <v>1358</v>
      </c>
      <c r="D681" s="149"/>
      <c r="E681" s="339">
        <v>175</v>
      </c>
      <c r="F681" s="177">
        <f>F680+D681-E681</f>
        <v>605107.56000000006</v>
      </c>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74"/>
      <c r="AE681" s="274"/>
      <c r="AF681" s="274"/>
      <c r="AG681" s="274"/>
      <c r="AH681" s="274"/>
      <c r="AI681" s="274"/>
      <c r="AJ681" s="274"/>
      <c r="AK681" s="274"/>
      <c r="AL681" s="274"/>
      <c r="AM681" s="274"/>
      <c r="AN681" s="274"/>
      <c r="AO681" s="274"/>
      <c r="AP681" s="274"/>
      <c r="AQ681" s="274"/>
      <c r="AR681" s="274"/>
      <c r="AS681" s="274"/>
      <c r="AT681" s="274"/>
      <c r="AU681" s="274"/>
      <c r="AV681" s="274"/>
      <c r="AW681" s="274"/>
      <c r="AX681" s="274"/>
      <c r="AY681" s="274"/>
      <c r="AZ681" s="274"/>
      <c r="BA681" s="274"/>
      <c r="BB681" s="274"/>
      <c r="BC681" s="274"/>
      <c r="BD681" s="274"/>
      <c r="BE681" s="274"/>
      <c r="BF681" s="274"/>
      <c r="BG681" s="274"/>
      <c r="BH681" s="274"/>
      <c r="BI681" s="274"/>
      <c r="BJ681" s="274"/>
      <c r="BK681" s="274"/>
      <c r="BL681" s="274"/>
      <c r="BM681" s="274"/>
      <c r="BN681" s="274"/>
      <c r="BO681" s="274"/>
      <c r="BP681" s="274"/>
      <c r="BQ681" s="274"/>
      <c r="BR681" s="274"/>
      <c r="BS681" s="274"/>
      <c r="BT681" s="274"/>
      <c r="BU681" s="274"/>
      <c r="BV681" s="274"/>
      <c r="BW681" s="274"/>
      <c r="BX681" s="274"/>
      <c r="BY681" s="274"/>
      <c r="BZ681" s="274"/>
      <c r="CA681" s="274"/>
      <c r="CB681" s="274"/>
      <c r="CC681" s="274"/>
      <c r="CD681" s="274"/>
      <c r="CE681" s="274"/>
      <c r="CF681" s="274"/>
      <c r="CG681" s="274"/>
      <c r="CH681" s="274"/>
      <c r="CI681" s="274"/>
      <c r="CJ681" s="274"/>
      <c r="CK681" s="274"/>
      <c r="CL681" s="274"/>
      <c r="CM681" s="274"/>
      <c r="CN681" s="274"/>
      <c r="CO681" s="274"/>
      <c r="CP681" s="274"/>
      <c r="CQ681" s="274"/>
      <c r="CR681" s="274"/>
      <c r="CS681" s="274"/>
      <c r="CT681" s="274"/>
      <c r="CU681" s="274"/>
      <c r="CV681" s="274"/>
      <c r="CW681" s="274"/>
      <c r="CX681" s="274"/>
      <c r="CY681" s="274"/>
      <c r="CZ681" s="274"/>
      <c r="DA681" s="274"/>
      <c r="DB681" s="274"/>
      <c r="DC681" s="274"/>
      <c r="DD681" s="274"/>
      <c r="DE681" s="274"/>
      <c r="DF681" s="274"/>
      <c r="DG681" s="274"/>
      <c r="DH681" s="274"/>
      <c r="DI681" s="274"/>
      <c r="DJ681" s="274"/>
      <c r="DK681" s="274"/>
      <c r="DL681" s="274"/>
      <c r="DM681" s="274"/>
      <c r="DN681" s="274"/>
      <c r="DO681" s="274"/>
      <c r="DP681" s="274"/>
      <c r="DQ681" s="274"/>
      <c r="DR681" s="274"/>
      <c r="DS681" s="274"/>
      <c r="DT681" s="274"/>
      <c r="DU681" s="274"/>
      <c r="DV681" s="274"/>
      <c r="DW681" s="274"/>
      <c r="DX681" s="274"/>
      <c r="DY681" s="274"/>
      <c r="DZ681" s="274"/>
      <c r="EA681" s="274"/>
      <c r="EB681" s="274"/>
      <c r="EC681" s="274"/>
      <c r="ED681" s="274"/>
      <c r="EE681" s="274"/>
      <c r="EF681" s="274"/>
      <c r="EG681" s="274"/>
      <c r="EH681" s="274"/>
      <c r="EI681" s="274"/>
      <c r="EJ681" s="274"/>
      <c r="EK681" s="274"/>
      <c r="EL681" s="274"/>
      <c r="EM681" s="274"/>
    </row>
    <row r="682" spans="1:143" ht="15.75" thickBot="1" x14ac:dyDescent="0.3">
      <c r="A682" s="464">
        <v>44235</v>
      </c>
      <c r="B682" s="5">
        <v>2233</v>
      </c>
      <c r="C682" s="238" t="s">
        <v>1366</v>
      </c>
      <c r="D682" s="62"/>
      <c r="E682" s="366">
        <v>40236</v>
      </c>
      <c r="F682" s="177">
        <f>F681+D682-E682</f>
        <v>564871.56000000006</v>
      </c>
    </row>
    <row r="683" spans="1:143" ht="23.25" thickBot="1" x14ac:dyDescent="0.3">
      <c r="A683" s="464">
        <v>44235</v>
      </c>
      <c r="B683" s="5">
        <v>2234</v>
      </c>
      <c r="C683" s="238" t="s">
        <v>1367</v>
      </c>
      <c r="D683" s="432"/>
      <c r="E683" s="366">
        <v>11300</v>
      </c>
      <c r="F683" s="177">
        <f t="shared" ref="F683:F698" si="11">F682+D683-E683</f>
        <v>553571.56000000006</v>
      </c>
    </row>
    <row r="684" spans="1:143" ht="23.25" thickBot="1" x14ac:dyDescent="0.3">
      <c r="A684" s="464">
        <v>44235</v>
      </c>
      <c r="B684" s="5">
        <v>2235</v>
      </c>
      <c r="C684" s="238" t="s">
        <v>1368</v>
      </c>
      <c r="D684" s="432"/>
      <c r="E684" s="366">
        <v>1500</v>
      </c>
      <c r="F684" s="177">
        <f t="shared" si="11"/>
        <v>552071.56000000006</v>
      </c>
    </row>
    <row r="685" spans="1:143" ht="15.75" thickBot="1" x14ac:dyDescent="0.3">
      <c r="A685" s="464">
        <v>44235</v>
      </c>
      <c r="B685" s="5">
        <v>2236</v>
      </c>
      <c r="C685" s="238" t="s">
        <v>1369</v>
      </c>
      <c r="D685" s="432"/>
      <c r="E685" s="366">
        <v>2400</v>
      </c>
      <c r="F685" s="177">
        <f t="shared" si="11"/>
        <v>549671.56000000006</v>
      </c>
    </row>
    <row r="686" spans="1:143" ht="15.75" thickBot="1" x14ac:dyDescent="0.3">
      <c r="A686" s="464">
        <v>44235</v>
      </c>
      <c r="B686" s="5">
        <v>2237</v>
      </c>
      <c r="C686" s="238" t="s">
        <v>1370</v>
      </c>
      <c r="D686" s="432"/>
      <c r="E686" s="366">
        <v>1500</v>
      </c>
      <c r="F686" s="177">
        <f t="shared" si="11"/>
        <v>548171.56000000006</v>
      </c>
    </row>
    <row r="687" spans="1:143" ht="15.75" thickBot="1" x14ac:dyDescent="0.3">
      <c r="A687" s="464">
        <v>44235</v>
      </c>
      <c r="B687" s="5">
        <v>2238</v>
      </c>
      <c r="C687" s="238" t="s">
        <v>1371</v>
      </c>
      <c r="D687" s="432"/>
      <c r="E687" s="366">
        <v>2300</v>
      </c>
      <c r="F687" s="177">
        <f t="shared" si="11"/>
        <v>545871.56000000006</v>
      </c>
    </row>
    <row r="688" spans="1:143" ht="15.75" thickBot="1" x14ac:dyDescent="0.3">
      <c r="A688" s="464">
        <v>44235</v>
      </c>
      <c r="B688" s="463" t="s">
        <v>1544</v>
      </c>
      <c r="C688" s="238" t="s">
        <v>41</v>
      </c>
      <c r="D688" s="432"/>
      <c r="E688" s="366">
        <v>0</v>
      </c>
      <c r="F688" s="177">
        <f t="shared" si="11"/>
        <v>545871.56000000006</v>
      </c>
    </row>
    <row r="689" spans="1:9" ht="23.25" thickBot="1" x14ac:dyDescent="0.3">
      <c r="A689" s="464">
        <v>44235</v>
      </c>
      <c r="B689" s="5">
        <v>2239</v>
      </c>
      <c r="C689" s="238" t="s">
        <v>1372</v>
      </c>
      <c r="D689" s="432"/>
      <c r="E689" s="366">
        <v>1500</v>
      </c>
      <c r="F689" s="177">
        <f t="shared" si="11"/>
        <v>544371.56000000006</v>
      </c>
    </row>
    <row r="690" spans="1:9" ht="23.25" thickBot="1" x14ac:dyDescent="0.3">
      <c r="A690" s="464">
        <v>44235</v>
      </c>
      <c r="B690" s="5">
        <v>2240</v>
      </c>
      <c r="C690" s="238" t="s">
        <v>1373</v>
      </c>
      <c r="D690" s="432"/>
      <c r="E690" s="366">
        <v>1500</v>
      </c>
      <c r="F690" s="177">
        <f t="shared" si="11"/>
        <v>542871.56000000006</v>
      </c>
    </row>
    <row r="691" spans="1:9" ht="23.25" thickBot="1" x14ac:dyDescent="0.3">
      <c r="A691" s="464">
        <v>44235</v>
      </c>
      <c r="B691" s="5">
        <v>2241</v>
      </c>
      <c r="C691" s="238" t="s">
        <v>1374</v>
      </c>
      <c r="D691" s="432"/>
      <c r="E691" s="366">
        <v>2400</v>
      </c>
      <c r="F691" s="177">
        <f t="shared" si="11"/>
        <v>540471.56000000006</v>
      </c>
    </row>
    <row r="692" spans="1:9" ht="23.25" thickBot="1" x14ac:dyDescent="0.3">
      <c r="A692" s="464">
        <v>44235</v>
      </c>
      <c r="B692" s="5">
        <v>2242</v>
      </c>
      <c r="C692" s="238" t="s">
        <v>1375</v>
      </c>
      <c r="D692" s="432"/>
      <c r="E692" s="366">
        <v>4500</v>
      </c>
      <c r="F692" s="177">
        <f t="shared" si="11"/>
        <v>535971.56000000006</v>
      </c>
    </row>
    <row r="693" spans="1:9" ht="34.5" thickBot="1" x14ac:dyDescent="0.3">
      <c r="A693" s="464">
        <v>44235</v>
      </c>
      <c r="B693" s="5">
        <v>2243</v>
      </c>
      <c r="C693" s="238" t="s">
        <v>1376</v>
      </c>
      <c r="D693" s="432"/>
      <c r="E693" s="366">
        <v>3000</v>
      </c>
      <c r="F693" s="177">
        <f t="shared" si="11"/>
        <v>532971.56000000006</v>
      </c>
      <c r="I693" s="470"/>
    </row>
    <row r="694" spans="1:9" ht="23.25" thickBot="1" x14ac:dyDescent="0.3">
      <c r="A694" s="464">
        <v>44235</v>
      </c>
      <c r="B694" s="5">
        <v>2244</v>
      </c>
      <c r="C694" s="238" t="s">
        <v>1377</v>
      </c>
      <c r="D694" s="432"/>
      <c r="E694" s="366">
        <v>4800</v>
      </c>
      <c r="F694" s="177">
        <f t="shared" si="11"/>
        <v>528171.56000000006</v>
      </c>
    </row>
    <row r="695" spans="1:9" ht="23.25" thickBot="1" x14ac:dyDescent="0.3">
      <c r="A695" s="464">
        <v>44235</v>
      </c>
      <c r="B695" s="5">
        <v>2245</v>
      </c>
      <c r="C695" s="238" t="s">
        <v>1378</v>
      </c>
      <c r="D695" s="432"/>
      <c r="E695" s="366">
        <v>9600</v>
      </c>
      <c r="F695" s="177">
        <f t="shared" si="11"/>
        <v>518571.56000000006</v>
      </c>
    </row>
    <row r="696" spans="1:9" ht="23.25" thickBot="1" x14ac:dyDescent="0.3">
      <c r="A696" s="464">
        <v>44242</v>
      </c>
      <c r="B696" s="5">
        <v>2246</v>
      </c>
      <c r="C696" s="238" t="s">
        <v>1379</v>
      </c>
      <c r="D696" s="432"/>
      <c r="E696" s="366">
        <v>41929.64</v>
      </c>
      <c r="F696" s="177">
        <f t="shared" si="11"/>
        <v>476641.92000000004</v>
      </c>
    </row>
    <row r="697" spans="1:9" ht="15.75" thickBot="1" x14ac:dyDescent="0.3">
      <c r="A697" s="464">
        <v>44242</v>
      </c>
      <c r="B697" s="463" t="s">
        <v>1545</v>
      </c>
      <c r="C697" s="238" t="s">
        <v>41</v>
      </c>
      <c r="D697" s="432"/>
      <c r="E697" s="366">
        <v>0</v>
      </c>
      <c r="F697" s="177">
        <f t="shared" si="11"/>
        <v>476641.92000000004</v>
      </c>
    </row>
    <row r="698" spans="1:9" ht="23.25" thickBot="1" x14ac:dyDescent="0.3">
      <c r="A698" s="464">
        <v>44242</v>
      </c>
      <c r="B698" s="5">
        <v>2247</v>
      </c>
      <c r="C698" s="238" t="s">
        <v>1380</v>
      </c>
      <c r="D698" s="432"/>
      <c r="E698" s="366">
        <v>125629.46</v>
      </c>
      <c r="F698" s="177">
        <f t="shared" si="11"/>
        <v>351012.46</v>
      </c>
    </row>
    <row r="699" spans="1:9" x14ac:dyDescent="0.25">
      <c r="A699" s="17"/>
      <c r="B699" s="7"/>
      <c r="C699" s="64"/>
      <c r="D699" s="461"/>
      <c r="E699" s="462"/>
      <c r="F699" s="112"/>
    </row>
    <row r="700" spans="1:9" x14ac:dyDescent="0.25">
      <c r="A700" s="17"/>
      <c r="B700" s="7"/>
      <c r="C700" s="64"/>
      <c r="D700" s="461"/>
      <c r="E700" s="462"/>
      <c r="F700" s="112"/>
    </row>
    <row r="701" spans="1:9" x14ac:dyDescent="0.25">
      <c r="C701" s="99"/>
    </row>
    <row r="702" spans="1:9" x14ac:dyDescent="0.25">
      <c r="C702" s="99"/>
    </row>
    <row r="703" spans="1:9" x14ac:dyDescent="0.25">
      <c r="A703" s="1171" t="s">
        <v>0</v>
      </c>
      <c r="B703" s="1171"/>
      <c r="C703" s="1171"/>
      <c r="D703" s="1171"/>
      <c r="E703" s="1171"/>
      <c r="F703" s="1171"/>
      <c r="G703" s="274"/>
    </row>
    <row r="704" spans="1:9" x14ac:dyDescent="0.25">
      <c r="A704" s="1172" t="s">
        <v>33</v>
      </c>
      <c r="B704" s="1172"/>
      <c r="C704" s="1172"/>
      <c r="D704" s="1172"/>
      <c r="E704" s="1172"/>
      <c r="F704" s="1172"/>
      <c r="G704" s="274"/>
    </row>
    <row r="705" spans="1:7" x14ac:dyDescent="0.25">
      <c r="A705" s="39"/>
      <c r="B705" s="249"/>
      <c r="C705" s="245"/>
      <c r="D705" s="245"/>
      <c r="E705" s="105"/>
      <c r="F705" s="100"/>
      <c r="G705" s="274"/>
    </row>
    <row r="706" spans="1:7" x14ac:dyDescent="0.25">
      <c r="A706" s="1171" t="s">
        <v>1</v>
      </c>
      <c r="B706" s="1171"/>
      <c r="C706" s="1171"/>
      <c r="D706" s="1171"/>
      <c r="E706" s="1171"/>
      <c r="F706" s="1171"/>
      <c r="G706" s="274"/>
    </row>
    <row r="707" spans="1:7" ht="15" customHeight="1" x14ac:dyDescent="0.25">
      <c r="A707" s="1173" t="s">
        <v>601</v>
      </c>
      <c r="B707" s="1173"/>
      <c r="C707" s="1173"/>
      <c r="D707" s="1173"/>
      <c r="E707" s="1173"/>
      <c r="F707" s="1173"/>
      <c r="G707" s="274"/>
    </row>
    <row r="708" spans="1:7" ht="15" customHeight="1" x14ac:dyDescent="0.25">
      <c r="A708" s="1173" t="s">
        <v>2</v>
      </c>
      <c r="B708" s="1173"/>
      <c r="C708" s="1173"/>
      <c r="D708" s="1173"/>
      <c r="E708" s="1173"/>
      <c r="F708" s="1173"/>
      <c r="G708" s="274"/>
    </row>
    <row r="709" spans="1:7" x14ac:dyDescent="0.25">
      <c r="A709" s="59"/>
      <c r="B709" s="7"/>
      <c r="C709" s="31"/>
      <c r="D709" s="74"/>
      <c r="E709" s="32"/>
      <c r="F709" s="116"/>
    </row>
    <row r="710" spans="1:7" ht="15.75" thickBot="1" x14ac:dyDescent="0.3">
      <c r="A710" s="21"/>
      <c r="B710" s="7"/>
      <c r="C710" s="31"/>
      <c r="D710" s="71"/>
      <c r="E710" s="32"/>
      <c r="F710" s="118"/>
    </row>
    <row r="711" spans="1:7" x14ac:dyDescent="0.25">
      <c r="A711" s="1174" t="s">
        <v>29</v>
      </c>
      <c r="B711" s="1175"/>
      <c r="C711" s="1175"/>
      <c r="D711" s="1175"/>
      <c r="E711" s="1175"/>
      <c r="F711" s="321"/>
    </row>
    <row r="712" spans="1:7" ht="15.75" thickBot="1" x14ac:dyDescent="0.3">
      <c r="A712" s="1176"/>
      <c r="B712" s="1177"/>
      <c r="C712" s="1177"/>
      <c r="D712" s="1177"/>
      <c r="E712" s="1177"/>
      <c r="F712" s="322"/>
    </row>
    <row r="713" spans="1:7" x14ac:dyDescent="0.25">
      <c r="A713" s="1174" t="s">
        <v>4</v>
      </c>
      <c r="B713" s="1175"/>
      <c r="C713" s="1175"/>
      <c r="D713" s="1175"/>
      <c r="E713" s="1178"/>
      <c r="F713" s="1257">
        <v>682788.04000000074</v>
      </c>
    </row>
    <row r="714" spans="1:7" ht="15.75" thickBot="1" x14ac:dyDescent="0.3">
      <c r="A714" s="1176"/>
      <c r="B714" s="1177"/>
      <c r="C714" s="1177"/>
      <c r="D714" s="1177"/>
      <c r="E714" s="1179"/>
      <c r="F714" s="1258"/>
    </row>
    <row r="715" spans="1:7" x14ac:dyDescent="0.25">
      <c r="A715" s="1182" t="s">
        <v>5</v>
      </c>
      <c r="B715" s="1250" t="s">
        <v>23</v>
      </c>
      <c r="C715" s="1182" t="s">
        <v>22</v>
      </c>
      <c r="D715" s="1182" t="s">
        <v>8</v>
      </c>
      <c r="E715" s="1186" t="s">
        <v>9</v>
      </c>
      <c r="F715" s="1260" t="s">
        <v>10</v>
      </c>
    </row>
    <row r="716" spans="1:7" ht="15.75" thickBot="1" x14ac:dyDescent="0.3">
      <c r="A716" s="1183"/>
      <c r="B716" s="1259"/>
      <c r="C716" s="1183"/>
      <c r="D716" s="1183"/>
      <c r="E716" s="1187"/>
      <c r="F716" s="1261"/>
    </row>
    <row r="717" spans="1:7" ht="21" customHeight="1" x14ac:dyDescent="0.25">
      <c r="A717" s="58"/>
      <c r="B717" s="85"/>
      <c r="C717" s="33" t="s">
        <v>27</v>
      </c>
      <c r="D717" s="297">
        <v>2934025.09</v>
      </c>
      <c r="E717" s="297"/>
      <c r="F717" s="323">
        <f>F713+D717</f>
        <v>3616813.1300000008</v>
      </c>
      <c r="G717" s="274"/>
    </row>
    <row r="718" spans="1:7" ht="21.75" customHeight="1" x14ac:dyDescent="0.25">
      <c r="A718" s="191"/>
      <c r="B718" s="1"/>
      <c r="C718" s="305" t="s">
        <v>1084</v>
      </c>
      <c r="D718" s="340"/>
      <c r="E718" s="341">
        <v>5048.42</v>
      </c>
      <c r="F718" s="324">
        <f>F717-E718</f>
        <v>3611764.7100000009</v>
      </c>
      <c r="G718" s="274"/>
    </row>
    <row r="719" spans="1:7" ht="21.75" customHeight="1" x14ac:dyDescent="0.25">
      <c r="A719" s="59"/>
      <c r="B719" s="1"/>
      <c r="C719" s="2" t="s">
        <v>1083</v>
      </c>
      <c r="D719" s="340"/>
      <c r="E719" s="342">
        <v>500</v>
      </c>
      <c r="F719" s="324">
        <f>F718-E719</f>
        <v>3611264.7100000009</v>
      </c>
      <c r="G719" s="274"/>
    </row>
    <row r="720" spans="1:7" x14ac:dyDescent="0.25">
      <c r="A720" s="87"/>
      <c r="B720" s="27"/>
      <c r="C720" s="2" t="s">
        <v>1358</v>
      </c>
      <c r="D720" s="149"/>
      <c r="E720" s="339">
        <v>175</v>
      </c>
      <c r="F720" s="327">
        <f>F719-E720</f>
        <v>3611089.7100000009</v>
      </c>
    </row>
    <row r="721" spans="1:143" x14ac:dyDescent="0.25">
      <c r="A721" s="244">
        <v>44231</v>
      </c>
      <c r="B721" s="465" t="s">
        <v>1546</v>
      </c>
      <c r="C721" s="367" t="s">
        <v>41</v>
      </c>
      <c r="D721" s="434"/>
      <c r="E721" s="444">
        <v>0</v>
      </c>
      <c r="F721" s="327">
        <f t="shared" ref="F721:F758" si="12">F720-E721</f>
        <v>3611089.7100000009</v>
      </c>
      <c r="EM721"/>
    </row>
    <row r="722" spans="1:143" x14ac:dyDescent="0.25">
      <c r="A722" s="244">
        <v>44231</v>
      </c>
      <c r="B722" s="465" t="s">
        <v>1547</v>
      </c>
      <c r="C722" s="367" t="s">
        <v>41</v>
      </c>
      <c r="D722" s="434"/>
      <c r="E722" s="444">
        <v>0</v>
      </c>
      <c r="F722" s="327">
        <f t="shared" si="12"/>
        <v>3611089.7100000009</v>
      </c>
      <c r="EM722"/>
    </row>
    <row r="723" spans="1:143" x14ac:dyDescent="0.25">
      <c r="A723" s="244">
        <v>44231</v>
      </c>
      <c r="B723" s="465" t="s">
        <v>1548</v>
      </c>
      <c r="C723" s="367" t="s">
        <v>41</v>
      </c>
      <c r="D723" s="434"/>
      <c r="E723" s="444">
        <v>0</v>
      </c>
      <c r="F723" s="327">
        <f t="shared" si="12"/>
        <v>3611089.7100000009</v>
      </c>
      <c r="EM723"/>
    </row>
    <row r="724" spans="1:143" s="354" customFormat="1" ht="22.5" x14ac:dyDescent="0.25">
      <c r="A724" s="467">
        <v>44228</v>
      </c>
      <c r="B724" s="466" t="s">
        <v>1549</v>
      </c>
      <c r="C724" s="446" t="s">
        <v>1361</v>
      </c>
      <c r="D724" s="447"/>
      <c r="E724" s="420">
        <v>43290</v>
      </c>
      <c r="F724" s="448">
        <f t="shared" si="12"/>
        <v>3567799.7100000009</v>
      </c>
      <c r="G724" s="353"/>
      <c r="H724" s="353"/>
      <c r="I724" s="353"/>
      <c r="J724" s="353"/>
      <c r="K724" s="353"/>
      <c r="L724" s="353"/>
      <c r="M724" s="353"/>
      <c r="N724" s="353"/>
      <c r="O724" s="353"/>
      <c r="P724" s="353"/>
      <c r="Q724" s="353"/>
      <c r="R724" s="353"/>
      <c r="S724" s="353"/>
      <c r="T724" s="353"/>
      <c r="U724" s="353"/>
      <c r="V724" s="353"/>
      <c r="W724" s="353"/>
      <c r="X724" s="353"/>
      <c r="Y724" s="353"/>
      <c r="Z724" s="353"/>
      <c r="AA724" s="353"/>
      <c r="AB724" s="353"/>
      <c r="AC724" s="353"/>
      <c r="AD724" s="353"/>
      <c r="AE724" s="353"/>
      <c r="AF724" s="353"/>
      <c r="AG724" s="353"/>
      <c r="AH724" s="353"/>
      <c r="AI724" s="353"/>
      <c r="AJ724" s="353"/>
      <c r="AK724" s="353"/>
      <c r="AL724" s="353"/>
      <c r="AM724" s="353"/>
      <c r="AN724" s="353"/>
      <c r="AO724" s="353"/>
      <c r="AP724" s="353"/>
      <c r="AQ724" s="353"/>
      <c r="AR724" s="353"/>
      <c r="AS724" s="353"/>
      <c r="AT724" s="353"/>
      <c r="AU724" s="353"/>
      <c r="AV724" s="353"/>
      <c r="AW724" s="353"/>
      <c r="AX724" s="353"/>
      <c r="AY724" s="353"/>
      <c r="AZ724" s="353"/>
      <c r="BA724" s="353"/>
      <c r="BB724" s="353"/>
      <c r="BC724" s="353"/>
      <c r="BD724" s="353"/>
      <c r="BE724" s="353"/>
      <c r="BF724" s="353"/>
      <c r="BG724" s="353"/>
      <c r="BH724" s="353"/>
      <c r="BI724" s="353"/>
      <c r="BJ724" s="353"/>
      <c r="BK724" s="353"/>
      <c r="BL724" s="353"/>
      <c r="BM724" s="353"/>
      <c r="BN724" s="353"/>
      <c r="BO724" s="353"/>
      <c r="BP724" s="353"/>
      <c r="BQ724" s="353"/>
      <c r="BR724" s="353"/>
      <c r="BS724" s="353"/>
      <c r="BT724" s="353"/>
      <c r="BU724" s="353"/>
      <c r="BV724" s="353"/>
      <c r="BW724" s="353"/>
      <c r="BX724" s="353"/>
      <c r="BY724" s="353"/>
      <c r="BZ724" s="353"/>
      <c r="CA724" s="353"/>
      <c r="CB724" s="353"/>
      <c r="CC724" s="353"/>
      <c r="CD724" s="353"/>
      <c r="CE724" s="353"/>
      <c r="CF724" s="353"/>
      <c r="CG724" s="353"/>
      <c r="CH724" s="353"/>
      <c r="CI724" s="353"/>
      <c r="CJ724" s="353"/>
      <c r="CK724" s="353"/>
      <c r="CL724" s="353"/>
      <c r="CM724" s="353"/>
      <c r="CN724" s="353"/>
      <c r="CO724" s="353"/>
      <c r="CP724" s="353"/>
      <c r="CQ724" s="353"/>
      <c r="CR724" s="353"/>
      <c r="CS724" s="353"/>
      <c r="CT724" s="353"/>
      <c r="CU724" s="353"/>
      <c r="CV724" s="353"/>
      <c r="CW724" s="353"/>
      <c r="CX724" s="353"/>
      <c r="CY724" s="353"/>
      <c r="CZ724" s="353"/>
      <c r="DA724" s="353"/>
      <c r="DB724" s="353"/>
      <c r="DC724" s="353"/>
      <c r="DD724" s="353"/>
      <c r="DE724" s="353"/>
      <c r="DF724" s="353"/>
      <c r="DG724" s="353"/>
      <c r="DH724" s="353"/>
      <c r="DI724" s="353"/>
      <c r="DJ724" s="353"/>
      <c r="DK724" s="353"/>
      <c r="DL724" s="353"/>
      <c r="DM724" s="353"/>
      <c r="DN724" s="353"/>
      <c r="DO724" s="353"/>
      <c r="DP724" s="353"/>
      <c r="DQ724" s="353"/>
      <c r="DR724" s="353"/>
      <c r="DS724" s="353"/>
      <c r="DT724" s="353"/>
      <c r="DU724" s="353"/>
      <c r="DV724" s="353"/>
      <c r="DW724" s="353"/>
      <c r="DX724" s="353"/>
      <c r="DY724" s="353"/>
      <c r="DZ724" s="353"/>
      <c r="EA724" s="353"/>
      <c r="EB724" s="353"/>
      <c r="EC724" s="353"/>
      <c r="ED724" s="353"/>
      <c r="EE724" s="353"/>
      <c r="EF724" s="353"/>
      <c r="EG724" s="353"/>
      <c r="EH724" s="353"/>
      <c r="EI724" s="353"/>
      <c r="EJ724" s="353"/>
      <c r="EK724" s="353"/>
      <c r="EL724" s="353"/>
    </row>
    <row r="725" spans="1:143" s="354" customFormat="1" ht="22.5" x14ac:dyDescent="0.25">
      <c r="A725" s="467">
        <v>44229</v>
      </c>
      <c r="B725" s="377">
        <v>3746</v>
      </c>
      <c r="C725" s="446" t="s">
        <v>1362</v>
      </c>
      <c r="D725" s="447"/>
      <c r="E725" s="420">
        <v>7020</v>
      </c>
      <c r="F725" s="448">
        <f t="shared" si="12"/>
        <v>3560779.7100000009</v>
      </c>
      <c r="G725" s="353"/>
      <c r="H725" s="353"/>
      <c r="I725" s="353"/>
      <c r="J725" s="353"/>
      <c r="K725" s="353"/>
      <c r="L725" s="353"/>
      <c r="M725" s="353"/>
      <c r="N725" s="353"/>
      <c r="O725" s="353"/>
      <c r="P725" s="353"/>
      <c r="Q725" s="353"/>
      <c r="R725" s="353"/>
      <c r="S725" s="353"/>
      <c r="T725" s="353"/>
      <c r="U725" s="353"/>
      <c r="V725" s="353"/>
      <c r="W725" s="353"/>
      <c r="X725" s="353"/>
      <c r="Y725" s="353"/>
      <c r="Z725" s="353"/>
      <c r="AA725" s="353"/>
      <c r="AB725" s="353"/>
      <c r="AC725" s="353"/>
      <c r="AD725" s="353"/>
      <c r="AE725" s="353"/>
      <c r="AF725" s="353"/>
      <c r="AG725" s="353"/>
      <c r="AH725" s="353"/>
      <c r="AI725" s="353"/>
      <c r="AJ725" s="353"/>
      <c r="AK725" s="353"/>
      <c r="AL725" s="353"/>
      <c r="AM725" s="353"/>
      <c r="AN725" s="353"/>
      <c r="AO725" s="353"/>
      <c r="AP725" s="353"/>
      <c r="AQ725" s="353"/>
      <c r="AR725" s="353"/>
      <c r="AS725" s="353"/>
      <c r="AT725" s="353"/>
      <c r="AU725" s="353"/>
      <c r="AV725" s="353"/>
      <c r="AW725" s="353"/>
      <c r="AX725" s="353"/>
      <c r="AY725" s="353"/>
      <c r="AZ725" s="353"/>
      <c r="BA725" s="353"/>
      <c r="BB725" s="353"/>
      <c r="BC725" s="353"/>
      <c r="BD725" s="353"/>
      <c r="BE725" s="353"/>
      <c r="BF725" s="353"/>
      <c r="BG725" s="353"/>
      <c r="BH725" s="353"/>
      <c r="BI725" s="353"/>
      <c r="BJ725" s="353"/>
      <c r="BK725" s="353"/>
      <c r="BL725" s="353"/>
      <c r="BM725" s="353"/>
      <c r="BN725" s="353"/>
      <c r="BO725" s="353"/>
      <c r="BP725" s="353"/>
      <c r="BQ725" s="353"/>
      <c r="BR725" s="353"/>
      <c r="BS725" s="353"/>
      <c r="BT725" s="353"/>
      <c r="BU725" s="353"/>
      <c r="BV725" s="353"/>
      <c r="BW725" s="353"/>
      <c r="BX725" s="353"/>
      <c r="BY725" s="353"/>
      <c r="BZ725" s="353"/>
      <c r="CA725" s="353"/>
      <c r="CB725" s="353"/>
      <c r="CC725" s="353"/>
      <c r="CD725" s="353"/>
      <c r="CE725" s="353"/>
      <c r="CF725" s="353"/>
      <c r="CG725" s="353"/>
      <c r="CH725" s="353"/>
      <c r="CI725" s="353"/>
      <c r="CJ725" s="353"/>
      <c r="CK725" s="353"/>
      <c r="CL725" s="353"/>
      <c r="CM725" s="353"/>
      <c r="CN725" s="353"/>
      <c r="CO725" s="353"/>
      <c r="CP725" s="353"/>
      <c r="CQ725" s="353"/>
      <c r="CR725" s="353"/>
      <c r="CS725" s="353"/>
      <c r="CT725" s="353"/>
      <c r="CU725" s="353"/>
      <c r="CV725" s="353"/>
      <c r="CW725" s="353"/>
      <c r="CX725" s="353"/>
      <c r="CY725" s="353"/>
      <c r="CZ725" s="353"/>
      <c r="DA725" s="353"/>
      <c r="DB725" s="353"/>
      <c r="DC725" s="353"/>
      <c r="DD725" s="353"/>
      <c r="DE725" s="353"/>
      <c r="DF725" s="353"/>
      <c r="DG725" s="353"/>
      <c r="DH725" s="353"/>
      <c r="DI725" s="353"/>
      <c r="DJ725" s="353"/>
      <c r="DK725" s="353"/>
      <c r="DL725" s="353"/>
      <c r="DM725" s="353"/>
      <c r="DN725" s="353"/>
      <c r="DO725" s="353"/>
      <c r="DP725" s="353"/>
      <c r="DQ725" s="353"/>
      <c r="DR725" s="353"/>
      <c r="DS725" s="353"/>
      <c r="DT725" s="353"/>
      <c r="DU725" s="353"/>
      <c r="DV725" s="353"/>
      <c r="DW725" s="353"/>
      <c r="DX725" s="353"/>
      <c r="DY725" s="353"/>
      <c r="DZ725" s="353"/>
      <c r="EA725" s="353"/>
      <c r="EB725" s="353"/>
      <c r="EC725" s="353"/>
      <c r="ED725" s="353"/>
      <c r="EE725" s="353"/>
      <c r="EF725" s="353"/>
      <c r="EG725" s="353"/>
      <c r="EH725" s="353"/>
      <c r="EI725" s="353"/>
      <c r="EJ725" s="353"/>
      <c r="EK725" s="353"/>
      <c r="EL725" s="353"/>
    </row>
    <row r="726" spans="1:143" s="354" customFormat="1" ht="22.5" x14ac:dyDescent="0.25">
      <c r="A726" s="467">
        <v>44230</v>
      </c>
      <c r="B726" s="377">
        <v>3747</v>
      </c>
      <c r="C726" s="446" t="s">
        <v>1363</v>
      </c>
      <c r="D726" s="447"/>
      <c r="E726" s="420">
        <v>88624.5</v>
      </c>
      <c r="F726" s="448">
        <f t="shared" si="12"/>
        <v>3472155.2100000009</v>
      </c>
      <c r="G726" s="353"/>
      <c r="H726" s="353"/>
      <c r="I726" s="353"/>
      <c r="J726" s="353"/>
      <c r="K726" s="353"/>
      <c r="L726" s="353"/>
      <c r="M726" s="353"/>
      <c r="N726" s="353"/>
      <c r="O726" s="353"/>
      <c r="P726" s="353"/>
      <c r="Q726" s="353"/>
      <c r="R726" s="353"/>
      <c r="S726" s="353"/>
      <c r="T726" s="353"/>
      <c r="U726" s="353"/>
      <c r="V726" s="353"/>
      <c r="W726" s="353"/>
      <c r="X726" s="353"/>
      <c r="Y726" s="353"/>
      <c r="Z726" s="353"/>
      <c r="AA726" s="353"/>
      <c r="AB726" s="353"/>
      <c r="AC726" s="353"/>
      <c r="AD726" s="353"/>
      <c r="AE726" s="353"/>
      <c r="AF726" s="353"/>
      <c r="AG726" s="353"/>
      <c r="AH726" s="353"/>
      <c r="AI726" s="353"/>
      <c r="AJ726" s="353"/>
      <c r="AK726" s="353"/>
      <c r="AL726" s="353"/>
      <c r="AM726" s="353"/>
      <c r="AN726" s="353"/>
      <c r="AO726" s="353"/>
      <c r="AP726" s="353"/>
      <c r="AQ726" s="353"/>
      <c r="AR726" s="353"/>
      <c r="AS726" s="353"/>
      <c r="AT726" s="353"/>
      <c r="AU726" s="353"/>
      <c r="AV726" s="353"/>
      <c r="AW726" s="353"/>
      <c r="AX726" s="353"/>
      <c r="AY726" s="353"/>
      <c r="AZ726" s="353"/>
      <c r="BA726" s="353"/>
      <c r="BB726" s="353"/>
      <c r="BC726" s="353"/>
      <c r="BD726" s="353"/>
      <c r="BE726" s="353"/>
      <c r="BF726" s="353"/>
      <c r="BG726" s="353"/>
      <c r="BH726" s="353"/>
      <c r="BI726" s="353"/>
      <c r="BJ726" s="353"/>
      <c r="BK726" s="353"/>
      <c r="BL726" s="353"/>
      <c r="BM726" s="353"/>
      <c r="BN726" s="353"/>
      <c r="BO726" s="353"/>
      <c r="BP726" s="353"/>
      <c r="BQ726" s="353"/>
      <c r="BR726" s="353"/>
      <c r="BS726" s="353"/>
      <c r="BT726" s="353"/>
      <c r="BU726" s="353"/>
      <c r="BV726" s="353"/>
      <c r="BW726" s="353"/>
      <c r="BX726" s="353"/>
      <c r="BY726" s="353"/>
      <c r="BZ726" s="353"/>
      <c r="CA726" s="353"/>
      <c r="CB726" s="353"/>
      <c r="CC726" s="353"/>
      <c r="CD726" s="353"/>
      <c r="CE726" s="353"/>
      <c r="CF726" s="353"/>
      <c r="CG726" s="353"/>
      <c r="CH726" s="353"/>
      <c r="CI726" s="353"/>
      <c r="CJ726" s="353"/>
      <c r="CK726" s="353"/>
      <c r="CL726" s="353"/>
      <c r="CM726" s="353"/>
      <c r="CN726" s="353"/>
      <c r="CO726" s="353"/>
      <c r="CP726" s="353"/>
      <c r="CQ726" s="353"/>
      <c r="CR726" s="353"/>
      <c r="CS726" s="353"/>
      <c r="CT726" s="353"/>
      <c r="CU726" s="353"/>
      <c r="CV726" s="353"/>
      <c r="CW726" s="353"/>
      <c r="CX726" s="353"/>
      <c r="CY726" s="353"/>
      <c r="CZ726" s="353"/>
      <c r="DA726" s="353"/>
      <c r="DB726" s="353"/>
      <c r="DC726" s="353"/>
      <c r="DD726" s="353"/>
      <c r="DE726" s="353"/>
      <c r="DF726" s="353"/>
      <c r="DG726" s="353"/>
      <c r="DH726" s="353"/>
      <c r="DI726" s="353"/>
      <c r="DJ726" s="353"/>
      <c r="DK726" s="353"/>
      <c r="DL726" s="353"/>
      <c r="DM726" s="353"/>
      <c r="DN726" s="353"/>
      <c r="DO726" s="353"/>
      <c r="DP726" s="353"/>
      <c r="DQ726" s="353"/>
      <c r="DR726" s="353"/>
      <c r="DS726" s="353"/>
      <c r="DT726" s="353"/>
      <c r="DU726" s="353"/>
      <c r="DV726" s="353"/>
      <c r="DW726" s="353"/>
      <c r="DX726" s="353"/>
      <c r="DY726" s="353"/>
      <c r="DZ726" s="353"/>
      <c r="EA726" s="353"/>
      <c r="EB726" s="353"/>
      <c r="EC726" s="353"/>
      <c r="ED726" s="353"/>
      <c r="EE726" s="353"/>
      <c r="EF726" s="353"/>
      <c r="EG726" s="353"/>
      <c r="EH726" s="353"/>
      <c r="EI726" s="353"/>
      <c r="EJ726" s="353"/>
      <c r="EK726" s="353"/>
      <c r="EL726" s="353"/>
    </row>
    <row r="727" spans="1:143" s="354" customFormat="1" x14ac:dyDescent="0.25">
      <c r="A727" s="468">
        <v>44230</v>
      </c>
      <c r="B727" s="391">
        <v>3748</v>
      </c>
      <c r="C727" s="449" t="s">
        <v>1364</v>
      </c>
      <c r="D727" s="450"/>
      <c r="E727" s="421">
        <v>336083.61</v>
      </c>
      <c r="F727" s="448">
        <f t="shared" si="12"/>
        <v>3136071.600000001</v>
      </c>
      <c r="G727" s="353"/>
      <c r="H727" s="353"/>
      <c r="I727" s="353"/>
      <c r="J727" s="353"/>
      <c r="K727" s="353"/>
      <c r="L727" s="353"/>
      <c r="M727" s="353"/>
      <c r="N727" s="353"/>
      <c r="O727" s="353"/>
      <c r="P727" s="353"/>
      <c r="Q727" s="353"/>
      <c r="R727" s="353"/>
      <c r="S727" s="353"/>
      <c r="T727" s="353"/>
      <c r="U727" s="353"/>
      <c r="V727" s="353"/>
      <c r="W727" s="353"/>
      <c r="X727" s="353"/>
      <c r="Y727" s="353"/>
      <c r="Z727" s="353"/>
      <c r="AA727" s="353"/>
      <c r="AB727" s="353"/>
      <c r="AC727" s="353"/>
      <c r="AD727" s="353"/>
      <c r="AE727" s="353"/>
      <c r="AF727" s="353"/>
      <c r="AG727" s="353"/>
      <c r="AH727" s="353"/>
      <c r="AI727" s="353"/>
      <c r="AJ727" s="353"/>
      <c r="AK727" s="353"/>
      <c r="AL727" s="353"/>
      <c r="AM727" s="353"/>
      <c r="AN727" s="353"/>
      <c r="AO727" s="353"/>
      <c r="AP727" s="353"/>
      <c r="AQ727" s="353"/>
      <c r="AR727" s="353"/>
      <c r="AS727" s="353"/>
      <c r="AT727" s="353"/>
      <c r="AU727" s="353"/>
      <c r="AV727" s="353"/>
      <c r="AW727" s="353"/>
      <c r="AX727" s="353"/>
      <c r="AY727" s="353"/>
      <c r="AZ727" s="353"/>
      <c r="BA727" s="353"/>
      <c r="BB727" s="353"/>
      <c r="BC727" s="353"/>
      <c r="BD727" s="353"/>
      <c r="BE727" s="353"/>
      <c r="BF727" s="353"/>
      <c r="BG727" s="353"/>
      <c r="BH727" s="353"/>
      <c r="BI727" s="353"/>
      <c r="BJ727" s="353"/>
      <c r="BK727" s="353"/>
      <c r="BL727" s="353"/>
      <c r="BM727" s="353"/>
      <c r="BN727" s="353"/>
      <c r="BO727" s="353"/>
      <c r="BP727" s="353"/>
      <c r="BQ727" s="353"/>
      <c r="BR727" s="353"/>
      <c r="BS727" s="353"/>
      <c r="BT727" s="353"/>
      <c r="BU727" s="353"/>
      <c r="BV727" s="353"/>
      <c r="BW727" s="353"/>
      <c r="BX727" s="353"/>
      <c r="BY727" s="353"/>
      <c r="BZ727" s="353"/>
      <c r="CA727" s="353"/>
      <c r="CB727" s="353"/>
      <c r="CC727" s="353"/>
      <c r="CD727" s="353"/>
      <c r="CE727" s="353"/>
      <c r="CF727" s="353"/>
      <c r="CG727" s="353"/>
      <c r="CH727" s="353"/>
      <c r="CI727" s="353"/>
      <c r="CJ727" s="353"/>
      <c r="CK727" s="353"/>
      <c r="CL727" s="353"/>
      <c r="CM727" s="353"/>
      <c r="CN727" s="353"/>
      <c r="CO727" s="353"/>
      <c r="CP727" s="353"/>
      <c r="CQ727" s="353"/>
      <c r="CR727" s="353"/>
      <c r="CS727" s="353"/>
      <c r="CT727" s="353"/>
      <c r="CU727" s="353"/>
      <c r="CV727" s="353"/>
      <c r="CW727" s="353"/>
      <c r="CX727" s="353"/>
      <c r="CY727" s="353"/>
      <c r="CZ727" s="353"/>
      <c r="DA727" s="353"/>
      <c r="DB727" s="353"/>
      <c r="DC727" s="353"/>
      <c r="DD727" s="353"/>
      <c r="DE727" s="353"/>
      <c r="DF727" s="353"/>
      <c r="DG727" s="353"/>
      <c r="DH727" s="353"/>
      <c r="DI727" s="353"/>
      <c r="DJ727" s="353"/>
      <c r="DK727" s="353"/>
      <c r="DL727" s="353"/>
      <c r="DM727" s="353"/>
      <c r="DN727" s="353"/>
      <c r="DO727" s="353"/>
      <c r="DP727" s="353"/>
      <c r="DQ727" s="353"/>
      <c r="DR727" s="353"/>
      <c r="DS727" s="353"/>
      <c r="DT727" s="353"/>
      <c r="DU727" s="353"/>
      <c r="DV727" s="353"/>
      <c r="DW727" s="353"/>
      <c r="DX727" s="353"/>
      <c r="DY727" s="353"/>
      <c r="DZ727" s="353"/>
      <c r="EA727" s="353"/>
      <c r="EB727" s="353"/>
      <c r="EC727" s="353"/>
      <c r="ED727" s="353"/>
      <c r="EE727" s="353"/>
      <c r="EF727" s="353"/>
      <c r="EG727" s="353"/>
      <c r="EH727" s="353"/>
      <c r="EI727" s="353"/>
      <c r="EJ727" s="353"/>
      <c r="EK727" s="353"/>
      <c r="EL727" s="353"/>
      <c r="EM727" s="353"/>
    </row>
    <row r="728" spans="1:143" s="354" customFormat="1" x14ac:dyDescent="0.25">
      <c r="A728" s="469">
        <v>44230</v>
      </c>
      <c r="B728" s="232">
        <v>3749</v>
      </c>
      <c r="C728" s="451" t="s">
        <v>41</v>
      </c>
      <c r="D728" s="452"/>
      <c r="E728" s="453">
        <v>0</v>
      </c>
      <c r="F728" s="448">
        <f t="shared" si="12"/>
        <v>3136071.600000001</v>
      </c>
      <c r="G728" s="353"/>
      <c r="H728" s="353"/>
      <c r="I728" s="353"/>
      <c r="J728" s="353"/>
      <c r="K728" s="353"/>
      <c r="L728" s="353"/>
      <c r="M728" s="353"/>
      <c r="N728" s="353"/>
      <c r="O728" s="353"/>
      <c r="P728" s="353"/>
      <c r="Q728" s="353"/>
      <c r="R728" s="353"/>
      <c r="S728" s="353"/>
      <c r="T728" s="353"/>
      <c r="U728" s="353"/>
      <c r="V728" s="353"/>
      <c r="W728" s="353"/>
      <c r="X728" s="353"/>
      <c r="Y728" s="353"/>
      <c r="Z728" s="353"/>
      <c r="AA728" s="353"/>
      <c r="AB728" s="353"/>
      <c r="AC728" s="353"/>
      <c r="AD728" s="353"/>
      <c r="AE728" s="353"/>
      <c r="AF728" s="353"/>
      <c r="AG728" s="353"/>
      <c r="AH728" s="353"/>
      <c r="AI728" s="353"/>
      <c r="AJ728" s="353"/>
      <c r="AK728" s="353"/>
      <c r="AL728" s="353"/>
      <c r="AM728" s="353"/>
      <c r="AN728" s="353"/>
      <c r="AO728" s="353"/>
      <c r="AP728" s="353"/>
      <c r="AQ728" s="353"/>
      <c r="AR728" s="353"/>
      <c r="AS728" s="353"/>
      <c r="AT728" s="353"/>
      <c r="AU728" s="353"/>
      <c r="AV728" s="353"/>
      <c r="AW728" s="353"/>
      <c r="AX728" s="353"/>
      <c r="AY728" s="353"/>
      <c r="AZ728" s="353"/>
      <c r="BA728" s="353"/>
      <c r="BB728" s="353"/>
      <c r="BC728" s="353"/>
      <c r="BD728" s="353"/>
      <c r="BE728" s="353"/>
      <c r="BF728" s="353"/>
      <c r="BG728" s="353"/>
      <c r="BH728" s="353"/>
      <c r="BI728" s="353"/>
      <c r="BJ728" s="353"/>
      <c r="BK728" s="353"/>
      <c r="BL728" s="353"/>
      <c r="BM728" s="353"/>
      <c r="BN728" s="353"/>
      <c r="BO728" s="353"/>
      <c r="BP728" s="353"/>
      <c r="BQ728" s="353"/>
      <c r="BR728" s="353"/>
      <c r="BS728" s="353"/>
      <c r="BT728" s="353"/>
      <c r="BU728" s="353"/>
      <c r="BV728" s="353"/>
      <c r="BW728" s="353"/>
      <c r="BX728" s="353"/>
      <c r="BY728" s="353"/>
      <c r="BZ728" s="353"/>
      <c r="CA728" s="353"/>
      <c r="CB728" s="353"/>
      <c r="CC728" s="353"/>
      <c r="CD728" s="353"/>
      <c r="CE728" s="353"/>
      <c r="CF728" s="353"/>
      <c r="CG728" s="353"/>
      <c r="CH728" s="353"/>
      <c r="CI728" s="353"/>
      <c r="CJ728" s="353"/>
      <c r="CK728" s="353"/>
      <c r="CL728" s="353"/>
      <c r="CM728" s="353"/>
      <c r="CN728" s="353"/>
      <c r="CO728" s="353"/>
      <c r="CP728" s="353"/>
      <c r="CQ728" s="353"/>
      <c r="CR728" s="353"/>
      <c r="CS728" s="353"/>
      <c r="CT728" s="353"/>
      <c r="CU728" s="353"/>
      <c r="CV728" s="353"/>
      <c r="CW728" s="353"/>
      <c r="CX728" s="353"/>
      <c r="CY728" s="353"/>
      <c r="CZ728" s="353"/>
      <c r="DA728" s="353"/>
      <c r="DB728" s="353"/>
      <c r="DC728" s="353"/>
      <c r="DD728" s="353"/>
      <c r="DE728" s="353"/>
      <c r="DF728" s="353"/>
      <c r="DG728" s="353"/>
      <c r="DH728" s="353"/>
      <c r="DI728" s="353"/>
      <c r="DJ728" s="353"/>
      <c r="DK728" s="353"/>
      <c r="DL728" s="353"/>
      <c r="DM728" s="353"/>
      <c r="DN728" s="353"/>
      <c r="DO728" s="353"/>
      <c r="DP728" s="353"/>
      <c r="DQ728" s="353"/>
      <c r="DR728" s="353"/>
      <c r="DS728" s="353"/>
      <c r="DT728" s="353"/>
      <c r="DU728" s="353"/>
      <c r="DV728" s="353"/>
      <c r="DW728" s="353"/>
      <c r="DX728" s="353"/>
      <c r="DY728" s="353"/>
      <c r="DZ728" s="353"/>
      <c r="EA728" s="353"/>
      <c r="EB728" s="353"/>
      <c r="EC728" s="353"/>
      <c r="ED728" s="353"/>
      <c r="EE728" s="353"/>
      <c r="EF728" s="353"/>
      <c r="EG728" s="353"/>
      <c r="EH728" s="353"/>
      <c r="EI728" s="353"/>
      <c r="EJ728" s="353"/>
      <c r="EK728" s="353"/>
      <c r="EL728" s="353"/>
      <c r="EM728" s="353"/>
    </row>
    <row r="729" spans="1:143" ht="22.5" x14ac:dyDescent="0.25">
      <c r="A729" s="217">
        <v>44239</v>
      </c>
      <c r="B729" s="212">
        <v>3750</v>
      </c>
      <c r="C729" s="439" t="s">
        <v>1388</v>
      </c>
      <c r="D729" s="433"/>
      <c r="E729" s="445">
        <v>18000</v>
      </c>
      <c r="F729" s="327">
        <f t="shared" si="12"/>
        <v>3118071.600000001</v>
      </c>
    </row>
    <row r="730" spans="1:143" x14ac:dyDescent="0.25">
      <c r="A730" s="217">
        <v>44239</v>
      </c>
      <c r="B730" s="30">
        <v>3751</v>
      </c>
      <c r="C730" s="439" t="s">
        <v>1389</v>
      </c>
      <c r="D730" s="433"/>
      <c r="E730" s="445">
        <v>123626.29</v>
      </c>
      <c r="F730" s="327">
        <f t="shared" si="12"/>
        <v>2994445.310000001</v>
      </c>
    </row>
    <row r="731" spans="1:143" x14ac:dyDescent="0.25">
      <c r="A731" s="217">
        <v>44239</v>
      </c>
      <c r="B731" s="30">
        <v>3752</v>
      </c>
      <c r="C731" s="439" t="s">
        <v>1390</v>
      </c>
      <c r="D731" s="433"/>
      <c r="E731" s="445">
        <v>68884.800000000003</v>
      </c>
      <c r="F731" s="327">
        <f t="shared" si="12"/>
        <v>2925560.5100000012</v>
      </c>
    </row>
    <row r="732" spans="1:143" x14ac:dyDescent="0.25">
      <c r="A732" s="217">
        <v>44239</v>
      </c>
      <c r="B732" s="30">
        <v>3753</v>
      </c>
      <c r="C732" s="439" t="s">
        <v>1391</v>
      </c>
      <c r="D732" s="433"/>
      <c r="E732" s="445">
        <v>31710.06</v>
      </c>
      <c r="F732" s="327">
        <f t="shared" si="12"/>
        <v>2893850.4500000011</v>
      </c>
    </row>
    <row r="733" spans="1:143" x14ac:dyDescent="0.25">
      <c r="A733" s="217">
        <v>44239</v>
      </c>
      <c r="B733" s="30">
        <v>3754</v>
      </c>
      <c r="C733" s="439" t="s">
        <v>1392</v>
      </c>
      <c r="D733" s="433"/>
      <c r="E733" s="445">
        <v>137111.38</v>
      </c>
      <c r="F733" s="327">
        <f t="shared" si="12"/>
        <v>2756739.0700000012</v>
      </c>
    </row>
    <row r="734" spans="1:143" x14ac:dyDescent="0.25">
      <c r="A734" s="217">
        <v>44239</v>
      </c>
      <c r="B734" s="30">
        <v>3755</v>
      </c>
      <c r="C734" s="439" t="s">
        <v>1393</v>
      </c>
      <c r="D734" s="433"/>
      <c r="E734" s="445">
        <v>404540</v>
      </c>
      <c r="F734" s="327">
        <f t="shared" si="12"/>
        <v>2352199.0700000012</v>
      </c>
    </row>
    <row r="735" spans="1:143" x14ac:dyDescent="0.25">
      <c r="A735" s="217">
        <v>44239</v>
      </c>
      <c r="B735" s="30">
        <v>3756</v>
      </c>
      <c r="C735" s="439" t="s">
        <v>1394</v>
      </c>
      <c r="D735" s="433"/>
      <c r="E735" s="445">
        <v>141024</v>
      </c>
      <c r="F735" s="327">
        <f t="shared" si="12"/>
        <v>2211175.0700000012</v>
      </c>
    </row>
    <row r="736" spans="1:143" x14ac:dyDescent="0.25">
      <c r="A736" s="217">
        <v>44239</v>
      </c>
      <c r="B736" s="30">
        <v>3757</v>
      </c>
      <c r="C736" s="439" t="s">
        <v>1395</v>
      </c>
      <c r="D736" s="433"/>
      <c r="E736" s="445">
        <v>80065.45</v>
      </c>
      <c r="F736" s="327">
        <f t="shared" si="12"/>
        <v>2131109.620000001</v>
      </c>
    </row>
    <row r="737" spans="1:6" x14ac:dyDescent="0.25">
      <c r="A737" s="217">
        <v>44239</v>
      </c>
      <c r="B737" s="30">
        <v>3758</v>
      </c>
      <c r="C737" s="439" t="s">
        <v>1396</v>
      </c>
      <c r="D737" s="433"/>
      <c r="E737" s="445">
        <v>135647.46</v>
      </c>
      <c r="F737" s="327">
        <f t="shared" si="12"/>
        <v>1995462.1600000011</v>
      </c>
    </row>
    <row r="738" spans="1:6" x14ac:dyDescent="0.25">
      <c r="A738" s="217">
        <v>44239</v>
      </c>
      <c r="B738" s="30">
        <v>3759</v>
      </c>
      <c r="C738" s="439" t="s">
        <v>1397</v>
      </c>
      <c r="D738" s="433"/>
      <c r="E738" s="445">
        <v>132348</v>
      </c>
      <c r="F738" s="327">
        <f t="shared" si="12"/>
        <v>1863114.1600000011</v>
      </c>
    </row>
    <row r="739" spans="1:6" x14ac:dyDescent="0.25">
      <c r="A739" s="217">
        <v>44239</v>
      </c>
      <c r="B739" s="30">
        <v>3760</v>
      </c>
      <c r="C739" s="439" t="s">
        <v>1398</v>
      </c>
      <c r="D739" s="433"/>
      <c r="E739" s="445">
        <v>42726</v>
      </c>
      <c r="F739" s="327">
        <f t="shared" si="12"/>
        <v>1820388.1600000011</v>
      </c>
    </row>
    <row r="740" spans="1:6" x14ac:dyDescent="0.25">
      <c r="A740" s="217">
        <v>44239</v>
      </c>
      <c r="B740" s="30">
        <v>3761</v>
      </c>
      <c r="C740" s="439" t="s">
        <v>1404</v>
      </c>
      <c r="D740" s="433"/>
      <c r="E740" s="445">
        <v>4500</v>
      </c>
      <c r="F740" s="327">
        <f t="shared" si="12"/>
        <v>1815888.1600000011</v>
      </c>
    </row>
    <row r="741" spans="1:6" x14ac:dyDescent="0.25">
      <c r="A741" s="217">
        <v>44239</v>
      </c>
      <c r="B741" s="30">
        <v>3762</v>
      </c>
      <c r="C741" s="439" t="s">
        <v>1399</v>
      </c>
      <c r="D741" s="433"/>
      <c r="E741" s="445">
        <v>42710.17</v>
      </c>
      <c r="F741" s="327">
        <f t="shared" si="12"/>
        <v>1773177.9900000012</v>
      </c>
    </row>
    <row r="742" spans="1:6" x14ac:dyDescent="0.25">
      <c r="A742" s="217">
        <v>44239</v>
      </c>
      <c r="B742" s="30">
        <v>3763</v>
      </c>
      <c r="C742" s="439" t="s">
        <v>1402</v>
      </c>
      <c r="D742" s="433"/>
      <c r="E742" s="445">
        <v>106873.2</v>
      </c>
      <c r="F742" s="327">
        <f t="shared" si="12"/>
        <v>1666304.7900000012</v>
      </c>
    </row>
    <row r="743" spans="1:6" x14ac:dyDescent="0.25">
      <c r="A743" s="217">
        <v>44239</v>
      </c>
      <c r="B743" s="30">
        <v>3764</v>
      </c>
      <c r="C743" s="439" t="s">
        <v>1401</v>
      </c>
      <c r="D743" s="433"/>
      <c r="E743" s="445">
        <v>85703.4</v>
      </c>
      <c r="F743" s="327">
        <f t="shared" si="12"/>
        <v>1580601.3900000013</v>
      </c>
    </row>
    <row r="744" spans="1:6" x14ac:dyDescent="0.25">
      <c r="A744" s="217">
        <v>44239</v>
      </c>
      <c r="B744" s="30">
        <v>3765</v>
      </c>
      <c r="C744" s="439" t="s">
        <v>1400</v>
      </c>
      <c r="D744" s="433"/>
      <c r="E744" s="445">
        <v>94500</v>
      </c>
      <c r="F744" s="327">
        <f t="shared" si="12"/>
        <v>1486101.3900000013</v>
      </c>
    </row>
    <row r="745" spans="1:6" x14ac:dyDescent="0.25">
      <c r="A745" s="217">
        <v>44239</v>
      </c>
      <c r="B745" s="30">
        <v>3766</v>
      </c>
      <c r="C745" s="439" t="s">
        <v>1403</v>
      </c>
      <c r="D745" s="433"/>
      <c r="E745" s="445">
        <v>7236</v>
      </c>
      <c r="F745" s="327">
        <f t="shared" si="12"/>
        <v>1478865.3900000013</v>
      </c>
    </row>
    <row r="746" spans="1:6" x14ac:dyDescent="0.25">
      <c r="A746" s="217">
        <v>44239</v>
      </c>
      <c r="B746" s="30">
        <v>3767</v>
      </c>
      <c r="C746" s="439" t="s">
        <v>1404</v>
      </c>
      <c r="D746" s="433"/>
      <c r="E746" s="445">
        <v>25200</v>
      </c>
      <c r="F746" s="327">
        <f t="shared" si="12"/>
        <v>1453665.3900000013</v>
      </c>
    </row>
    <row r="747" spans="1:6" x14ac:dyDescent="0.25">
      <c r="A747" s="217">
        <v>44239</v>
      </c>
      <c r="B747" s="30">
        <v>3768</v>
      </c>
      <c r="C747" s="439" t="s">
        <v>1405</v>
      </c>
      <c r="D747" s="433"/>
      <c r="E747" s="445">
        <v>16200</v>
      </c>
      <c r="F747" s="327">
        <f t="shared" si="12"/>
        <v>1437465.3900000013</v>
      </c>
    </row>
    <row r="748" spans="1:6" x14ac:dyDescent="0.25">
      <c r="A748" s="217">
        <v>44239</v>
      </c>
      <c r="B748" s="30">
        <v>3769</v>
      </c>
      <c r="C748" s="440" t="s">
        <v>1406</v>
      </c>
      <c r="D748" s="432"/>
      <c r="E748" s="441">
        <v>14850</v>
      </c>
      <c r="F748" s="327">
        <f t="shared" si="12"/>
        <v>1422615.3900000013</v>
      </c>
    </row>
    <row r="749" spans="1:6" x14ac:dyDescent="0.25">
      <c r="A749" s="217">
        <v>44239</v>
      </c>
      <c r="B749" s="30">
        <v>3770</v>
      </c>
      <c r="C749" s="433" t="s">
        <v>1407</v>
      </c>
      <c r="D749" s="432"/>
      <c r="E749" s="441">
        <v>57330</v>
      </c>
      <c r="F749" s="327">
        <f t="shared" si="12"/>
        <v>1365285.3900000013</v>
      </c>
    </row>
    <row r="750" spans="1:6" x14ac:dyDescent="0.25">
      <c r="A750" s="217">
        <v>44239</v>
      </c>
      <c r="B750" s="30">
        <v>3771</v>
      </c>
      <c r="C750" s="433" t="s">
        <v>1408</v>
      </c>
      <c r="D750" s="432"/>
      <c r="E750" s="441">
        <v>78390</v>
      </c>
      <c r="F750" s="327">
        <f t="shared" si="12"/>
        <v>1286895.3900000013</v>
      </c>
    </row>
    <row r="751" spans="1:6" x14ac:dyDescent="0.25">
      <c r="A751" s="217">
        <v>44239</v>
      </c>
      <c r="B751" s="30">
        <v>3772</v>
      </c>
      <c r="C751" s="433" t="s">
        <v>1409</v>
      </c>
      <c r="D751" s="432"/>
      <c r="E751" s="441">
        <v>181717.38</v>
      </c>
      <c r="F751" s="327">
        <f t="shared" si="12"/>
        <v>1105178.0100000012</v>
      </c>
    </row>
    <row r="752" spans="1:6" x14ac:dyDescent="0.25">
      <c r="A752" s="217">
        <v>44245</v>
      </c>
      <c r="B752" s="30">
        <v>3773</v>
      </c>
      <c r="C752" s="433" t="s">
        <v>1410</v>
      </c>
      <c r="D752" s="432"/>
      <c r="E752" s="441">
        <v>86400</v>
      </c>
      <c r="F752" s="327">
        <f t="shared" si="12"/>
        <v>1018778.0100000012</v>
      </c>
    </row>
    <row r="753" spans="1:6" x14ac:dyDescent="0.25">
      <c r="A753" s="217">
        <v>44245</v>
      </c>
      <c r="B753" s="30">
        <v>3774</v>
      </c>
      <c r="C753" s="433" t="s">
        <v>1411</v>
      </c>
      <c r="D753" s="432"/>
      <c r="E753" s="441">
        <v>69610.41</v>
      </c>
      <c r="F753" s="327">
        <f t="shared" si="12"/>
        <v>949167.60000000114</v>
      </c>
    </row>
    <row r="754" spans="1:6" x14ac:dyDescent="0.25">
      <c r="A754" s="217">
        <v>44245</v>
      </c>
      <c r="B754" s="30">
        <v>3775</v>
      </c>
      <c r="C754" s="433" t="s">
        <v>41</v>
      </c>
      <c r="D754" s="432"/>
      <c r="E754" s="442">
        <v>0</v>
      </c>
      <c r="F754" s="327">
        <f t="shared" si="12"/>
        <v>949167.60000000114</v>
      </c>
    </row>
    <row r="755" spans="1:6" x14ac:dyDescent="0.25">
      <c r="A755" s="217">
        <v>44245</v>
      </c>
      <c r="B755" s="30">
        <v>3776</v>
      </c>
      <c r="C755" s="433" t="s">
        <v>1412</v>
      </c>
      <c r="D755" s="432"/>
      <c r="E755" s="441">
        <v>124670</v>
      </c>
      <c r="F755" s="327">
        <f t="shared" si="12"/>
        <v>824497.60000000114</v>
      </c>
    </row>
    <row r="756" spans="1:6" x14ac:dyDescent="0.25">
      <c r="A756" s="217">
        <v>44246</v>
      </c>
      <c r="B756" s="30">
        <v>3777</v>
      </c>
      <c r="C756" s="433" t="s">
        <v>1413</v>
      </c>
      <c r="D756" s="432"/>
      <c r="E756" s="441">
        <v>80363.5</v>
      </c>
      <c r="F756" s="327">
        <f t="shared" si="12"/>
        <v>744134.10000000114</v>
      </c>
    </row>
    <row r="757" spans="1:6" x14ac:dyDescent="0.25">
      <c r="A757" s="217">
        <v>44246</v>
      </c>
      <c r="B757" s="30">
        <v>3778</v>
      </c>
      <c r="C757" s="433" t="s">
        <v>1414</v>
      </c>
      <c r="D757" s="432"/>
      <c r="E757" s="441">
        <v>41974.49</v>
      </c>
      <c r="F757" s="327">
        <f t="shared" si="12"/>
        <v>702159.61000000115</v>
      </c>
    </row>
    <row r="758" spans="1:6" x14ac:dyDescent="0.25">
      <c r="A758" s="217">
        <v>44252</v>
      </c>
      <c r="B758" s="443">
        <v>3779</v>
      </c>
      <c r="C758" s="433" t="s">
        <v>1415</v>
      </c>
      <c r="D758" s="432"/>
      <c r="E758" s="441">
        <v>28800</v>
      </c>
      <c r="F758" s="327">
        <f t="shared" si="12"/>
        <v>673359.61000000115</v>
      </c>
    </row>
  </sheetData>
  <mergeCells count="127">
    <mergeCell ref="A713:E714"/>
    <mergeCell ref="F713:F714"/>
    <mergeCell ref="A715:A716"/>
    <mergeCell ref="B715:B716"/>
    <mergeCell ref="C715:C716"/>
    <mergeCell ref="D715:D716"/>
    <mergeCell ref="E715:E716"/>
    <mergeCell ref="F715:F716"/>
    <mergeCell ref="A703:F703"/>
    <mergeCell ref="A704:F704"/>
    <mergeCell ref="A706:F706"/>
    <mergeCell ref="A707:F707"/>
    <mergeCell ref="A708:F708"/>
    <mergeCell ref="A711:E712"/>
    <mergeCell ref="A675:E676"/>
    <mergeCell ref="F675:F676"/>
    <mergeCell ref="A677:A678"/>
    <mergeCell ref="B677:B678"/>
    <mergeCell ref="C677:C678"/>
    <mergeCell ref="D677:D678"/>
    <mergeCell ref="E677:E678"/>
    <mergeCell ref="F677:F678"/>
    <mergeCell ref="A665:F665"/>
    <mergeCell ref="A666:F666"/>
    <mergeCell ref="A668:F668"/>
    <mergeCell ref="A669:F669"/>
    <mergeCell ref="A670:F670"/>
    <mergeCell ref="A673:E674"/>
    <mergeCell ref="A655:E656"/>
    <mergeCell ref="F655:F656"/>
    <mergeCell ref="A657:A658"/>
    <mergeCell ref="B657:B658"/>
    <mergeCell ref="C657:C658"/>
    <mergeCell ref="D657:D658"/>
    <mergeCell ref="E657:E658"/>
    <mergeCell ref="F657:F658"/>
    <mergeCell ref="A645:F645"/>
    <mergeCell ref="A646:F646"/>
    <mergeCell ref="A648:F648"/>
    <mergeCell ref="A649:F649"/>
    <mergeCell ref="A650:F650"/>
    <mergeCell ref="A653:E654"/>
    <mergeCell ref="A632:E633"/>
    <mergeCell ref="F632:F633"/>
    <mergeCell ref="A634:A635"/>
    <mergeCell ref="B634:B635"/>
    <mergeCell ref="C634:C635"/>
    <mergeCell ref="D634:D635"/>
    <mergeCell ref="E634:E635"/>
    <mergeCell ref="F634:F635"/>
    <mergeCell ref="A620:F620"/>
    <mergeCell ref="A621:F621"/>
    <mergeCell ref="A623:F623"/>
    <mergeCell ref="A624:F624"/>
    <mergeCell ref="A625:F625"/>
    <mergeCell ref="A630:E631"/>
    <mergeCell ref="A605:E606"/>
    <mergeCell ref="F605:F606"/>
    <mergeCell ref="A607:A608"/>
    <mergeCell ref="B607:B608"/>
    <mergeCell ref="C607:C608"/>
    <mergeCell ref="D607:D608"/>
    <mergeCell ref="E607:E608"/>
    <mergeCell ref="F607:F608"/>
    <mergeCell ref="A594:F594"/>
    <mergeCell ref="A595:F595"/>
    <mergeCell ref="A597:F597"/>
    <mergeCell ref="A598:F598"/>
    <mergeCell ref="A599:F599"/>
    <mergeCell ref="A603:E604"/>
    <mergeCell ref="A583:E584"/>
    <mergeCell ref="F583:F584"/>
    <mergeCell ref="A585:A586"/>
    <mergeCell ref="B585:B586"/>
    <mergeCell ref="C585:C586"/>
    <mergeCell ref="D585:D586"/>
    <mergeCell ref="E585:E586"/>
    <mergeCell ref="F585:F586"/>
    <mergeCell ref="A572:F572"/>
    <mergeCell ref="A573:F573"/>
    <mergeCell ref="A575:F575"/>
    <mergeCell ref="A576:F576"/>
    <mergeCell ref="A577:F577"/>
    <mergeCell ref="A581:E582"/>
    <mergeCell ref="A539:E540"/>
    <mergeCell ref="F539:F540"/>
    <mergeCell ref="A541:A542"/>
    <mergeCell ref="B541:B542"/>
    <mergeCell ref="C541:C542"/>
    <mergeCell ref="D541:D542"/>
    <mergeCell ref="E541:E542"/>
    <mergeCell ref="F541:F542"/>
    <mergeCell ref="A527:F527"/>
    <mergeCell ref="A528:F528"/>
    <mergeCell ref="A530:F530"/>
    <mergeCell ref="A531:F531"/>
    <mergeCell ref="A532:F532"/>
    <mergeCell ref="A537:E538"/>
    <mergeCell ref="A479:E480"/>
    <mergeCell ref="F479:F480"/>
    <mergeCell ref="A481:A482"/>
    <mergeCell ref="B481:B482"/>
    <mergeCell ref="C481:C482"/>
    <mergeCell ref="D481:D482"/>
    <mergeCell ref="E481:E482"/>
    <mergeCell ref="F481:F482"/>
    <mergeCell ref="A468:F468"/>
    <mergeCell ref="A469:F469"/>
    <mergeCell ref="A471:F471"/>
    <mergeCell ref="A472:F472"/>
    <mergeCell ref="A473:F473"/>
    <mergeCell ref="A477:E478"/>
    <mergeCell ref="A10:E11"/>
    <mergeCell ref="F10:F11"/>
    <mergeCell ref="A12:A13"/>
    <mergeCell ref="B12:B13"/>
    <mergeCell ref="C12:C13"/>
    <mergeCell ref="D12:D13"/>
    <mergeCell ref="E12:E13"/>
    <mergeCell ref="F12:F13"/>
    <mergeCell ref="A1:F1"/>
    <mergeCell ref="A2:F2"/>
    <mergeCell ref="A4:F4"/>
    <mergeCell ref="A5:F5"/>
    <mergeCell ref="A6:F6"/>
    <mergeCell ref="A8:E9"/>
    <mergeCell ref="F8:F9"/>
  </mergeCells>
  <pageMargins left="0.7" right="0.7" top="0.75" bottom="0.75" header="0.3" footer="0.3"/>
  <pageSetup paperSize="9" orientation="portrait" r:id="rId1"/>
  <ignoredErrors>
    <ignoredError sqref="F484" formula="1"/>
    <ignoredError sqref="B566 B697 B688 B721:B72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836"/>
  <sheetViews>
    <sheetView topLeftCell="A615" zoomScaleNormal="100" workbookViewId="0">
      <selection activeCell="J621" sqref="J621"/>
    </sheetView>
  </sheetViews>
  <sheetFormatPr baseColWidth="10" defaultRowHeight="15" x14ac:dyDescent="0.25"/>
  <cols>
    <col min="1" max="1" width="11.85546875" customWidth="1"/>
    <col min="2" max="2" width="16.28515625" style="131" customWidth="1"/>
    <col min="3" max="3" width="51.140625" customWidth="1"/>
    <col min="4" max="4" width="14.7109375" style="70" customWidth="1"/>
    <col min="5" max="5" width="14.28515625" style="110" customWidth="1"/>
    <col min="6" max="6" width="16" style="104" customWidth="1"/>
    <col min="7" max="7" width="11.42578125" style="271" customWidth="1"/>
    <col min="8" max="143" width="11.42578125" style="271"/>
  </cols>
  <sheetData>
    <row r="1" spans="1:6" x14ac:dyDescent="0.25">
      <c r="A1" s="1171" t="s">
        <v>0</v>
      </c>
      <c r="B1" s="1171"/>
      <c r="C1" s="1171"/>
      <c r="D1" s="1171"/>
      <c r="E1" s="1171"/>
      <c r="F1" s="1171"/>
    </row>
    <row r="2" spans="1:6" x14ac:dyDescent="0.25">
      <c r="A2" s="1172" t="s">
        <v>33</v>
      </c>
      <c r="B2" s="1172"/>
      <c r="C2" s="1172"/>
      <c r="D2" s="1172"/>
      <c r="E2" s="1172"/>
      <c r="F2" s="1172"/>
    </row>
    <row r="3" spans="1:6" x14ac:dyDescent="0.25">
      <c r="A3" s="39"/>
      <c r="B3" s="249"/>
      <c r="C3" s="498"/>
      <c r="D3" s="498"/>
      <c r="E3" s="105"/>
      <c r="F3" s="100"/>
    </row>
    <row r="4" spans="1:6" x14ac:dyDescent="0.25">
      <c r="A4" s="1171" t="s">
        <v>1</v>
      </c>
      <c r="B4" s="1171"/>
      <c r="C4" s="1171"/>
      <c r="D4" s="1171"/>
      <c r="E4" s="1171"/>
      <c r="F4" s="1171"/>
    </row>
    <row r="5" spans="1:6" x14ac:dyDescent="0.25">
      <c r="A5" s="1173" t="s">
        <v>1360</v>
      </c>
      <c r="B5" s="1173"/>
      <c r="C5" s="1173"/>
      <c r="D5" s="1173"/>
      <c r="E5" s="1173"/>
      <c r="F5" s="1173"/>
    </row>
    <row r="6" spans="1:6" x14ac:dyDescent="0.25">
      <c r="A6" s="1173" t="s">
        <v>2</v>
      </c>
      <c r="B6" s="1173"/>
      <c r="C6" s="1173"/>
      <c r="D6" s="1173"/>
      <c r="E6" s="1173"/>
      <c r="F6" s="1173"/>
    </row>
    <row r="7" spans="1:6" ht="15.75" thickBot="1" x14ac:dyDescent="0.3">
      <c r="A7" s="24"/>
      <c r="C7" s="25"/>
      <c r="D7" s="68"/>
      <c r="E7" s="106"/>
      <c r="F7" s="101"/>
    </row>
    <row r="8" spans="1:6" x14ac:dyDescent="0.25">
      <c r="A8" s="1225" t="s">
        <v>3</v>
      </c>
      <c r="B8" s="1226"/>
      <c r="C8" s="1226"/>
      <c r="D8" s="1226"/>
      <c r="E8" s="1226"/>
      <c r="F8" s="1244"/>
    </row>
    <row r="9" spans="1:6" ht="15.75" thickBot="1" x14ac:dyDescent="0.3">
      <c r="A9" s="1228"/>
      <c r="B9" s="1229"/>
      <c r="C9" s="1229"/>
      <c r="D9" s="1229"/>
      <c r="E9" s="1229"/>
      <c r="F9" s="1245"/>
    </row>
    <row r="10" spans="1:6" x14ac:dyDescent="0.25">
      <c r="A10" s="1236" t="s">
        <v>4</v>
      </c>
      <c r="B10" s="1237"/>
      <c r="C10" s="1237"/>
      <c r="D10" s="1237"/>
      <c r="E10" s="1237"/>
      <c r="F10" s="1238">
        <v>35826757.240000002</v>
      </c>
    </row>
    <row r="11" spans="1:6" ht="15.75" thickBot="1" x14ac:dyDescent="0.3">
      <c r="A11" s="1228"/>
      <c r="B11" s="1229"/>
      <c r="C11" s="1229"/>
      <c r="D11" s="1229"/>
      <c r="E11" s="1229"/>
      <c r="F11" s="1197"/>
    </row>
    <row r="12" spans="1:6" x14ac:dyDescent="0.25">
      <c r="A12" s="1217" t="s">
        <v>5</v>
      </c>
      <c r="B12" s="1239" t="s">
        <v>6</v>
      </c>
      <c r="C12" s="1219" t="s">
        <v>7</v>
      </c>
      <c r="D12" s="1221" t="s">
        <v>8</v>
      </c>
      <c r="E12" s="1241" t="s">
        <v>9</v>
      </c>
      <c r="F12" s="1204" t="s">
        <v>10</v>
      </c>
    </row>
    <row r="13" spans="1:6" ht="15.75" thickBot="1" x14ac:dyDescent="0.3">
      <c r="A13" s="1218"/>
      <c r="B13" s="1240"/>
      <c r="C13" s="1220"/>
      <c r="D13" s="1222"/>
      <c r="E13" s="1242"/>
      <c r="F13" s="1243"/>
    </row>
    <row r="14" spans="1:6" x14ac:dyDescent="0.25">
      <c r="A14" s="43"/>
      <c r="B14" s="44"/>
      <c r="C14" s="45" t="s">
        <v>11</v>
      </c>
      <c r="D14" s="295">
        <v>57267496.850000001</v>
      </c>
      <c r="E14" s="296"/>
      <c r="F14" s="288">
        <f>F10+D14</f>
        <v>93094254.090000004</v>
      </c>
    </row>
    <row r="15" spans="1:6" x14ac:dyDescent="0.25">
      <c r="A15" s="15"/>
      <c r="B15" s="1"/>
      <c r="C15" s="3" t="s">
        <v>12</v>
      </c>
      <c r="D15" s="297">
        <v>130336014.84</v>
      </c>
      <c r="E15" s="298"/>
      <c r="F15" s="288">
        <f>F14+D15</f>
        <v>223430268.93000001</v>
      </c>
    </row>
    <row r="16" spans="1:6" x14ac:dyDescent="0.25">
      <c r="A16" s="15"/>
      <c r="B16" s="1"/>
      <c r="C16" s="2" t="s">
        <v>13</v>
      </c>
      <c r="D16" s="297">
        <v>462841546</v>
      </c>
      <c r="E16" s="298"/>
      <c r="F16" s="288">
        <f>F15+D16</f>
        <v>686271814.93000007</v>
      </c>
    </row>
    <row r="17" spans="1:143" x14ac:dyDescent="0.25">
      <c r="A17" s="15"/>
      <c r="B17" s="1"/>
      <c r="C17" s="4" t="s">
        <v>31</v>
      </c>
      <c r="D17" s="299">
        <v>1205501.93</v>
      </c>
      <c r="E17" s="299"/>
      <c r="F17" s="288">
        <f>F16+D17</f>
        <v>687477316.86000001</v>
      </c>
      <c r="G17" s="272"/>
    </row>
    <row r="18" spans="1:143" x14ac:dyDescent="0.25">
      <c r="A18" s="15"/>
      <c r="B18" s="1"/>
      <c r="C18" s="3" t="s">
        <v>12</v>
      </c>
      <c r="D18" s="300"/>
      <c r="E18" s="301">
        <v>67020910.369999997</v>
      </c>
      <c r="F18" s="289">
        <f>F17-E18</f>
        <v>620456406.49000001</v>
      </c>
    </row>
    <row r="19" spans="1:143" x14ac:dyDescent="0.25">
      <c r="A19" s="481"/>
      <c r="B19" s="1"/>
      <c r="C19" s="482" t="s">
        <v>2095</v>
      </c>
      <c r="D19" s="300"/>
      <c r="E19" s="301">
        <v>40000</v>
      </c>
      <c r="F19" s="289">
        <f t="shared" ref="F19:F28" si="0">F18-E19</f>
        <v>620416406.49000001</v>
      </c>
    </row>
    <row r="20" spans="1:143" x14ac:dyDescent="0.25">
      <c r="A20" s="481"/>
      <c r="B20" s="1"/>
      <c r="C20" s="482" t="s">
        <v>24</v>
      </c>
      <c r="D20" s="300"/>
      <c r="E20" s="301">
        <v>566316.44999999995</v>
      </c>
      <c r="F20" s="289">
        <f t="shared" si="0"/>
        <v>619850090.03999996</v>
      </c>
    </row>
    <row r="21" spans="1:143" ht="24" customHeight="1" x14ac:dyDescent="0.25">
      <c r="A21" s="87"/>
      <c r="B21" s="1"/>
      <c r="C21" s="260" t="s">
        <v>1088</v>
      </c>
      <c r="D21" s="300"/>
      <c r="E21" s="436">
        <v>127777.1</v>
      </c>
      <c r="F21" s="289">
        <f t="shared" si="0"/>
        <v>619722312.93999994</v>
      </c>
      <c r="G21" s="272"/>
      <c r="H21" s="273"/>
    </row>
    <row r="22" spans="1:143" ht="24" customHeight="1" x14ac:dyDescent="0.25">
      <c r="A22" s="87"/>
      <c r="B22" s="1"/>
      <c r="C22" s="260" t="s">
        <v>1089</v>
      </c>
      <c r="D22" s="302"/>
      <c r="E22" s="437">
        <v>640</v>
      </c>
      <c r="F22" s="289">
        <f t="shared" si="0"/>
        <v>619721672.93999994</v>
      </c>
      <c r="G22" s="272"/>
      <c r="H22" s="273"/>
    </row>
    <row r="23" spans="1:143" ht="24" customHeight="1" x14ac:dyDescent="0.25">
      <c r="A23" s="303"/>
      <c r="B23" s="304"/>
      <c r="C23" s="305" t="s">
        <v>1084</v>
      </c>
      <c r="D23" s="306"/>
      <c r="E23" s="438">
        <v>83920.85</v>
      </c>
      <c r="F23" s="289">
        <f t="shared" si="0"/>
        <v>619637752.08999991</v>
      </c>
      <c r="G23" s="272"/>
      <c r="H23" s="273"/>
    </row>
    <row r="24" spans="1:143" ht="24" customHeight="1" x14ac:dyDescent="0.25">
      <c r="A24" s="87"/>
      <c r="B24" s="1"/>
      <c r="C24" s="2" t="s">
        <v>1083</v>
      </c>
      <c r="D24" s="302"/>
      <c r="E24" s="435">
        <v>4000</v>
      </c>
      <c r="F24" s="289">
        <f t="shared" si="0"/>
        <v>619633752.08999991</v>
      </c>
      <c r="G24" s="272"/>
      <c r="H24" s="273"/>
    </row>
    <row r="25" spans="1:143" ht="24" customHeight="1" x14ac:dyDescent="0.25">
      <c r="A25" s="87"/>
      <c r="B25" s="1"/>
      <c r="C25" s="2" t="s">
        <v>2278</v>
      </c>
      <c r="D25" s="302"/>
      <c r="E25" s="435">
        <v>300</v>
      </c>
      <c r="F25" s="289">
        <f t="shared" si="0"/>
        <v>619633452.08999991</v>
      </c>
      <c r="G25" s="272"/>
      <c r="H25" s="273"/>
    </row>
    <row r="26" spans="1:143" ht="24" customHeight="1" x14ac:dyDescent="0.25">
      <c r="A26" s="87"/>
      <c r="B26" s="1"/>
      <c r="C26" s="2" t="s">
        <v>1086</v>
      </c>
      <c r="D26" s="302"/>
      <c r="E26" s="435">
        <v>200</v>
      </c>
      <c r="F26" s="289">
        <f t="shared" si="0"/>
        <v>619633252.08999991</v>
      </c>
      <c r="G26" s="272"/>
      <c r="H26" s="273"/>
    </row>
    <row r="27" spans="1:143" ht="24" customHeight="1" x14ac:dyDescent="0.25">
      <c r="A27" s="87"/>
      <c r="B27" s="1"/>
      <c r="C27" s="2" t="s">
        <v>1087</v>
      </c>
      <c r="D27" s="302"/>
      <c r="E27" s="435">
        <v>700</v>
      </c>
      <c r="F27" s="289">
        <f t="shared" si="0"/>
        <v>619632552.08999991</v>
      </c>
      <c r="G27" s="272"/>
      <c r="H27" s="273"/>
    </row>
    <row r="28" spans="1:143" ht="24" customHeight="1" x14ac:dyDescent="0.25">
      <c r="A28" s="87"/>
      <c r="B28" s="1"/>
      <c r="C28" s="2" t="s">
        <v>1358</v>
      </c>
      <c r="D28" s="302"/>
      <c r="E28" s="436">
        <v>175</v>
      </c>
      <c r="F28" s="289">
        <f t="shared" si="0"/>
        <v>619632377.08999991</v>
      </c>
      <c r="G28" s="272"/>
      <c r="H28" s="273"/>
    </row>
    <row r="29" spans="1:143" ht="24" customHeight="1" x14ac:dyDescent="0.25">
      <c r="A29" s="303"/>
      <c r="B29" s="86"/>
      <c r="C29" s="2" t="s">
        <v>2480</v>
      </c>
      <c r="D29" s="297">
        <v>37735.32</v>
      </c>
      <c r="E29" s="531"/>
      <c r="F29" s="289">
        <f>F28+D29</f>
        <v>619670112.40999997</v>
      </c>
      <c r="G29" s="272"/>
      <c r="H29" s="273"/>
    </row>
    <row r="30" spans="1:143" ht="24" customHeight="1" x14ac:dyDescent="0.25">
      <c r="A30" s="303"/>
      <c r="B30" s="1"/>
      <c r="C30" s="2" t="s">
        <v>2483</v>
      </c>
      <c r="D30" s="297">
        <v>42236.32</v>
      </c>
      <c r="E30" s="435"/>
      <c r="F30" s="289">
        <f>F29+D30</f>
        <v>619712348.73000002</v>
      </c>
      <c r="G30" s="272"/>
      <c r="H30" s="273"/>
    </row>
    <row r="31" spans="1:143" s="268" customFormat="1" ht="41.25" customHeight="1" x14ac:dyDescent="0.2">
      <c r="A31" s="256">
        <v>44256</v>
      </c>
      <c r="B31" s="534" t="s">
        <v>1423</v>
      </c>
      <c r="C31" s="532" t="s">
        <v>1424</v>
      </c>
      <c r="D31" s="266"/>
      <c r="E31" s="535">
        <v>228302.72</v>
      </c>
      <c r="F31" s="289">
        <f>F30-E31</f>
        <v>619484046.00999999</v>
      </c>
      <c r="G31" s="536"/>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c r="CG31" s="275"/>
      <c r="CH31" s="275"/>
      <c r="CI31" s="275"/>
      <c r="CJ31" s="275"/>
      <c r="CK31" s="275"/>
      <c r="CL31" s="275"/>
      <c r="CM31" s="275"/>
      <c r="CN31" s="275"/>
      <c r="CO31" s="275"/>
      <c r="CP31" s="275"/>
      <c r="CQ31" s="275"/>
      <c r="CR31" s="275"/>
      <c r="CS31" s="275"/>
      <c r="CT31" s="275"/>
      <c r="CU31" s="275"/>
      <c r="CV31" s="275"/>
      <c r="CW31" s="275"/>
      <c r="CX31" s="275"/>
      <c r="CY31" s="275"/>
      <c r="CZ31" s="275"/>
      <c r="DA31" s="275"/>
      <c r="DB31" s="275"/>
      <c r="DC31" s="275"/>
      <c r="DD31" s="275"/>
      <c r="DE31" s="275"/>
      <c r="DF31" s="275"/>
      <c r="DG31" s="275"/>
      <c r="DH31" s="275"/>
      <c r="DI31" s="275"/>
      <c r="DJ31" s="275"/>
      <c r="DK31" s="275"/>
      <c r="DL31" s="275"/>
      <c r="DM31" s="275"/>
      <c r="DN31" s="275"/>
      <c r="DO31" s="275"/>
      <c r="DP31" s="275"/>
      <c r="DQ31" s="275"/>
      <c r="DR31" s="275"/>
      <c r="DS31" s="275"/>
      <c r="DT31" s="275"/>
      <c r="DU31" s="275"/>
      <c r="DV31" s="275"/>
      <c r="DW31" s="275"/>
      <c r="DX31" s="275"/>
      <c r="DY31" s="275"/>
      <c r="DZ31" s="275"/>
      <c r="EA31" s="275"/>
      <c r="EB31" s="275"/>
      <c r="EC31" s="275"/>
      <c r="ED31" s="275"/>
      <c r="EE31" s="275"/>
      <c r="EF31" s="275"/>
      <c r="EG31" s="275"/>
      <c r="EH31" s="275"/>
      <c r="EI31" s="275"/>
      <c r="EJ31" s="275"/>
      <c r="EK31" s="275"/>
      <c r="EL31" s="275"/>
      <c r="EM31" s="275"/>
    </row>
    <row r="32" spans="1:143" s="268" customFormat="1" ht="41.25" customHeight="1" x14ac:dyDescent="0.2">
      <c r="A32" s="134">
        <v>44256</v>
      </c>
      <c r="B32" s="252" t="s">
        <v>1416</v>
      </c>
      <c r="C32" s="193" t="s">
        <v>1425</v>
      </c>
      <c r="D32" s="266"/>
      <c r="E32" s="42">
        <v>237123.27</v>
      </c>
      <c r="F32" s="289">
        <f>F31-E32</f>
        <v>619246922.74000001</v>
      </c>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A32" s="275"/>
      <c r="CB32" s="275"/>
      <c r="CC32" s="275"/>
      <c r="CD32" s="275"/>
      <c r="CE32" s="275"/>
      <c r="CF32" s="275"/>
      <c r="CG32" s="275"/>
      <c r="CH32" s="275"/>
      <c r="CI32" s="275"/>
      <c r="CJ32" s="275"/>
      <c r="CK32" s="275"/>
      <c r="CL32" s="275"/>
      <c r="CM32" s="275"/>
      <c r="CN32" s="275"/>
      <c r="CO32" s="275"/>
      <c r="CP32" s="275"/>
      <c r="CQ32" s="275"/>
      <c r="CR32" s="275"/>
      <c r="CS32" s="275"/>
      <c r="CT32" s="275"/>
      <c r="CU32" s="275"/>
      <c r="CV32" s="275"/>
      <c r="CW32" s="275"/>
      <c r="CX32" s="275"/>
      <c r="CY32" s="275"/>
      <c r="CZ32" s="275"/>
      <c r="DA32" s="275"/>
      <c r="DB32" s="275"/>
      <c r="DC32" s="275"/>
      <c r="DD32" s="275"/>
      <c r="DE32" s="275"/>
      <c r="DF32" s="275"/>
      <c r="DG32" s="275"/>
      <c r="DH32" s="275"/>
      <c r="DI32" s="275"/>
      <c r="DJ32" s="275"/>
      <c r="DK32" s="275"/>
      <c r="DL32" s="275"/>
      <c r="DM32" s="275"/>
      <c r="DN32" s="275"/>
      <c r="DO32" s="275"/>
      <c r="DP32" s="275"/>
      <c r="DQ32" s="275"/>
      <c r="DR32" s="275"/>
      <c r="DS32" s="275"/>
      <c r="DT32" s="275"/>
      <c r="DU32" s="275"/>
      <c r="DV32" s="275"/>
      <c r="DW32" s="275"/>
      <c r="DX32" s="275"/>
      <c r="DY32" s="275"/>
      <c r="DZ32" s="275"/>
      <c r="EA32" s="275"/>
      <c r="EB32" s="275"/>
      <c r="EC32" s="275"/>
      <c r="ED32" s="275"/>
      <c r="EE32" s="275"/>
      <c r="EF32" s="275"/>
      <c r="EG32" s="275"/>
      <c r="EH32" s="275"/>
      <c r="EI32" s="275"/>
      <c r="EJ32" s="275"/>
      <c r="EK32" s="275"/>
      <c r="EL32" s="275"/>
      <c r="EM32" s="275"/>
    </row>
    <row r="33" spans="1:6" s="275" customFormat="1" ht="29.25" customHeight="1" x14ac:dyDescent="0.2">
      <c r="A33" s="134">
        <v>44256</v>
      </c>
      <c r="B33" s="252" t="s">
        <v>1417</v>
      </c>
      <c r="C33" s="193" t="s">
        <v>1426</v>
      </c>
      <c r="D33" s="261"/>
      <c r="E33" s="42">
        <v>909376.17</v>
      </c>
      <c r="F33" s="289">
        <f t="shared" ref="F33:F96" si="1">F32-E33</f>
        <v>618337546.57000005</v>
      </c>
    </row>
    <row r="34" spans="1:6" s="275" customFormat="1" ht="33" customHeight="1" x14ac:dyDescent="0.2">
      <c r="A34" s="134">
        <v>44256</v>
      </c>
      <c r="B34" s="252" t="s">
        <v>1418</v>
      </c>
      <c r="C34" s="193" t="s">
        <v>1427</v>
      </c>
      <c r="D34" s="261"/>
      <c r="E34" s="42">
        <v>910222.06</v>
      </c>
      <c r="F34" s="289">
        <f t="shared" si="1"/>
        <v>617427324.51000011</v>
      </c>
    </row>
    <row r="35" spans="1:6" s="275" customFormat="1" ht="44.25" customHeight="1" x14ac:dyDescent="0.2">
      <c r="A35" s="256">
        <v>44256</v>
      </c>
      <c r="B35" s="252" t="s">
        <v>1419</v>
      </c>
      <c r="C35" s="193" t="s">
        <v>1428</v>
      </c>
      <c r="D35" s="261"/>
      <c r="E35" s="42">
        <v>300642.81</v>
      </c>
      <c r="F35" s="289">
        <f t="shared" si="1"/>
        <v>617126681.70000017</v>
      </c>
    </row>
    <row r="36" spans="1:6" s="275" customFormat="1" ht="33" customHeight="1" x14ac:dyDescent="0.2">
      <c r="A36" s="134">
        <v>44256</v>
      </c>
      <c r="B36" s="252" t="s">
        <v>1420</v>
      </c>
      <c r="C36" s="193" t="s">
        <v>1429</v>
      </c>
      <c r="D36" s="266"/>
      <c r="E36" s="42">
        <v>1111830.93</v>
      </c>
      <c r="F36" s="289">
        <f t="shared" si="1"/>
        <v>616014850.77000022</v>
      </c>
    </row>
    <row r="37" spans="1:6" s="275" customFormat="1" ht="70.5" customHeight="1" x14ac:dyDescent="0.2">
      <c r="A37" s="256">
        <v>44256</v>
      </c>
      <c r="B37" s="252" t="s">
        <v>1421</v>
      </c>
      <c r="C37" s="193" t="s">
        <v>1430</v>
      </c>
      <c r="D37" s="454"/>
      <c r="E37" s="280">
        <v>19573988.949999999</v>
      </c>
      <c r="F37" s="289">
        <f t="shared" si="1"/>
        <v>596440861.82000017</v>
      </c>
    </row>
    <row r="38" spans="1:6" s="275" customFormat="1" ht="84.75" customHeight="1" x14ac:dyDescent="0.2">
      <c r="A38" s="134">
        <v>44256</v>
      </c>
      <c r="B38" s="252" t="s">
        <v>1422</v>
      </c>
      <c r="C38" s="193" t="s">
        <v>1431</v>
      </c>
      <c r="D38" s="266"/>
      <c r="E38" s="280">
        <v>7951926.96</v>
      </c>
      <c r="F38" s="289">
        <f t="shared" si="1"/>
        <v>588488934.86000013</v>
      </c>
    </row>
    <row r="39" spans="1:6" s="275" customFormat="1" ht="30.75" customHeight="1" x14ac:dyDescent="0.2">
      <c r="A39" s="256">
        <v>44257</v>
      </c>
      <c r="B39" s="252" t="s">
        <v>1445</v>
      </c>
      <c r="C39" s="193" t="s">
        <v>1446</v>
      </c>
      <c r="D39" s="266"/>
      <c r="E39" s="280">
        <v>72412.160000000003</v>
      </c>
      <c r="F39" s="289">
        <f t="shared" si="1"/>
        <v>588416522.70000017</v>
      </c>
    </row>
    <row r="40" spans="1:6" s="275" customFormat="1" ht="41.25" customHeight="1" x14ac:dyDescent="0.2">
      <c r="A40" s="134">
        <v>44257</v>
      </c>
      <c r="B40" s="252" t="s">
        <v>1432</v>
      </c>
      <c r="C40" s="193" t="s">
        <v>1447</v>
      </c>
      <c r="D40" s="266"/>
      <c r="E40" s="280">
        <v>101689.83</v>
      </c>
      <c r="F40" s="289">
        <f t="shared" si="1"/>
        <v>588314832.87000012</v>
      </c>
    </row>
    <row r="41" spans="1:6" s="275" customFormat="1" ht="41.25" customHeight="1" x14ac:dyDescent="0.2">
      <c r="A41" s="256">
        <v>44257</v>
      </c>
      <c r="B41" s="252" t="s">
        <v>1433</v>
      </c>
      <c r="C41" s="193" t="s">
        <v>1448</v>
      </c>
      <c r="D41" s="266"/>
      <c r="E41" s="280">
        <v>200000</v>
      </c>
      <c r="F41" s="289">
        <f t="shared" si="1"/>
        <v>588114832.87000012</v>
      </c>
    </row>
    <row r="42" spans="1:6" s="275" customFormat="1" ht="41.25" customHeight="1" x14ac:dyDescent="0.2">
      <c r="A42" s="256">
        <v>44257</v>
      </c>
      <c r="B42" s="252" t="s">
        <v>1434</v>
      </c>
      <c r="C42" s="193" t="s">
        <v>1449</v>
      </c>
      <c r="D42" s="266"/>
      <c r="E42" s="280">
        <v>201359.34</v>
      </c>
      <c r="F42" s="289">
        <f t="shared" si="1"/>
        <v>587913473.53000009</v>
      </c>
    </row>
    <row r="43" spans="1:6" s="412" customFormat="1" ht="24" customHeight="1" x14ac:dyDescent="0.2">
      <c r="A43" s="230">
        <v>44257</v>
      </c>
      <c r="B43" s="388" t="s">
        <v>1435</v>
      </c>
      <c r="C43" s="397" t="s">
        <v>41</v>
      </c>
      <c r="D43" s="402"/>
      <c r="E43" s="380">
        <v>0</v>
      </c>
      <c r="F43" s="289">
        <f t="shared" si="1"/>
        <v>587913473.53000009</v>
      </c>
    </row>
    <row r="44" spans="1:6" s="275" customFormat="1" ht="41.25" customHeight="1" x14ac:dyDescent="0.2">
      <c r="A44" s="256">
        <v>44257</v>
      </c>
      <c r="B44" s="252" t="s">
        <v>1436</v>
      </c>
      <c r="C44" s="193" t="s">
        <v>1450</v>
      </c>
      <c r="D44" s="266"/>
      <c r="E44" s="280">
        <v>300987.78000000003</v>
      </c>
      <c r="F44" s="289">
        <f t="shared" si="1"/>
        <v>587612485.75000012</v>
      </c>
    </row>
    <row r="45" spans="1:6" s="275" customFormat="1" ht="41.25" customHeight="1" x14ac:dyDescent="0.2">
      <c r="A45" s="256">
        <v>44257</v>
      </c>
      <c r="B45" s="252" t="s">
        <v>1437</v>
      </c>
      <c r="C45" s="193" t="s">
        <v>1451</v>
      </c>
      <c r="D45" s="266"/>
      <c r="E45" s="280">
        <v>22150.44</v>
      </c>
      <c r="F45" s="289">
        <f t="shared" si="1"/>
        <v>587590335.31000006</v>
      </c>
    </row>
    <row r="46" spans="1:6" s="275" customFormat="1" ht="41.25" customHeight="1" x14ac:dyDescent="0.2">
      <c r="A46" s="134">
        <v>44257</v>
      </c>
      <c r="B46" s="252" t="s">
        <v>1438</v>
      </c>
      <c r="C46" s="193" t="s">
        <v>1452</v>
      </c>
      <c r="D46" s="266"/>
      <c r="E46" s="280">
        <v>216277.49</v>
      </c>
      <c r="F46" s="289">
        <f t="shared" si="1"/>
        <v>587374057.82000005</v>
      </c>
    </row>
    <row r="47" spans="1:6" s="275" customFormat="1" ht="41.25" customHeight="1" x14ac:dyDescent="0.2">
      <c r="A47" s="256">
        <v>44257</v>
      </c>
      <c r="B47" s="252" t="s">
        <v>1439</v>
      </c>
      <c r="C47" s="193" t="s">
        <v>1453</v>
      </c>
      <c r="D47" s="266"/>
      <c r="E47" s="280">
        <v>250250.73</v>
      </c>
      <c r="F47" s="289">
        <f t="shared" si="1"/>
        <v>587123807.09000003</v>
      </c>
    </row>
    <row r="48" spans="1:6" s="275" customFormat="1" ht="41.25" customHeight="1" x14ac:dyDescent="0.2">
      <c r="A48" s="256">
        <v>44257</v>
      </c>
      <c r="B48" s="252" t="s">
        <v>1440</v>
      </c>
      <c r="C48" s="193" t="s">
        <v>1454</v>
      </c>
      <c r="D48" s="266"/>
      <c r="E48" s="280">
        <v>10731.85</v>
      </c>
      <c r="F48" s="289">
        <f t="shared" si="1"/>
        <v>587113075.24000001</v>
      </c>
    </row>
    <row r="49" spans="1:6" s="275" customFormat="1" ht="41.25" customHeight="1" x14ac:dyDescent="0.2">
      <c r="A49" s="134">
        <v>44257</v>
      </c>
      <c r="B49" s="252" t="s">
        <v>1441</v>
      </c>
      <c r="C49" s="193" t="s">
        <v>1455</v>
      </c>
      <c r="D49" s="266"/>
      <c r="E49" s="280">
        <v>186622.87</v>
      </c>
      <c r="F49" s="289">
        <f t="shared" si="1"/>
        <v>586926452.37</v>
      </c>
    </row>
    <row r="50" spans="1:6" s="275" customFormat="1" ht="42" customHeight="1" x14ac:dyDescent="0.2">
      <c r="A50" s="256">
        <v>44257</v>
      </c>
      <c r="B50" s="252" t="s">
        <v>1442</v>
      </c>
      <c r="C50" s="193" t="s">
        <v>1456</v>
      </c>
      <c r="D50" s="266"/>
      <c r="E50" s="280">
        <v>187445.53</v>
      </c>
      <c r="F50" s="289">
        <f t="shared" si="1"/>
        <v>586739006.84000003</v>
      </c>
    </row>
    <row r="51" spans="1:6" s="275" customFormat="1" ht="41.25" customHeight="1" x14ac:dyDescent="0.2">
      <c r="A51" s="256">
        <v>44257</v>
      </c>
      <c r="B51" s="252" t="s">
        <v>1443</v>
      </c>
      <c r="C51" s="193" t="s">
        <v>1457</v>
      </c>
      <c r="D51" s="266"/>
      <c r="E51" s="280">
        <v>226452</v>
      </c>
      <c r="F51" s="289">
        <f t="shared" si="1"/>
        <v>586512554.84000003</v>
      </c>
    </row>
    <row r="52" spans="1:6" s="275" customFormat="1" ht="63" customHeight="1" x14ac:dyDescent="0.2">
      <c r="A52" s="134">
        <v>44257</v>
      </c>
      <c r="B52" s="252" t="s">
        <v>1444</v>
      </c>
      <c r="C52" s="193" t="s">
        <v>1458</v>
      </c>
      <c r="D52" s="266"/>
      <c r="E52" s="280">
        <v>28250</v>
      </c>
      <c r="F52" s="289">
        <f t="shared" si="1"/>
        <v>586484304.84000003</v>
      </c>
    </row>
    <row r="53" spans="1:6" s="275" customFormat="1" ht="21.75" customHeight="1" x14ac:dyDescent="0.2">
      <c r="A53" s="256">
        <v>44258</v>
      </c>
      <c r="B53" s="5">
        <v>58447</v>
      </c>
      <c r="C53" s="293" t="s">
        <v>41</v>
      </c>
      <c r="D53" s="266"/>
      <c r="E53" s="455">
        <v>0</v>
      </c>
      <c r="F53" s="289">
        <f t="shared" si="1"/>
        <v>586484304.84000003</v>
      </c>
    </row>
    <row r="54" spans="1:6" s="275" customFormat="1" ht="19.5" customHeight="1" x14ac:dyDescent="0.2">
      <c r="A54" s="256">
        <v>44258</v>
      </c>
      <c r="B54" s="5">
        <v>58448</v>
      </c>
      <c r="C54" s="293" t="s">
        <v>41</v>
      </c>
      <c r="D54" s="266"/>
      <c r="E54" s="455">
        <v>0</v>
      </c>
      <c r="F54" s="289">
        <f t="shared" si="1"/>
        <v>586484304.84000003</v>
      </c>
    </row>
    <row r="55" spans="1:6" s="275" customFormat="1" ht="18.75" customHeight="1" x14ac:dyDescent="0.2">
      <c r="A55" s="134">
        <v>44258</v>
      </c>
      <c r="B55" s="5">
        <v>58449</v>
      </c>
      <c r="C55" s="293" t="s">
        <v>41</v>
      </c>
      <c r="D55" s="266"/>
      <c r="E55" s="455">
        <v>0</v>
      </c>
      <c r="F55" s="289">
        <f t="shared" si="1"/>
        <v>586484304.84000003</v>
      </c>
    </row>
    <row r="56" spans="1:6" s="275" customFormat="1" ht="41.25" customHeight="1" x14ac:dyDescent="0.2">
      <c r="A56" s="256">
        <v>44258</v>
      </c>
      <c r="B56" s="252" t="s">
        <v>1459</v>
      </c>
      <c r="C56" s="193" t="s">
        <v>1466</v>
      </c>
      <c r="D56" s="266"/>
      <c r="E56" s="42">
        <v>498767.91</v>
      </c>
      <c r="F56" s="289">
        <f t="shared" si="1"/>
        <v>585985536.93000007</v>
      </c>
    </row>
    <row r="57" spans="1:6" s="275" customFormat="1" ht="41.25" customHeight="1" x14ac:dyDescent="0.2">
      <c r="A57" s="256">
        <v>44258</v>
      </c>
      <c r="B57" s="252" t="s">
        <v>1460</v>
      </c>
      <c r="C57" s="193" t="s">
        <v>1467</v>
      </c>
      <c r="D57" s="266"/>
      <c r="E57" s="42">
        <v>186220.34</v>
      </c>
      <c r="F57" s="289">
        <f t="shared" si="1"/>
        <v>585799316.59000003</v>
      </c>
    </row>
    <row r="58" spans="1:6" s="275" customFormat="1" ht="36" customHeight="1" x14ac:dyDescent="0.2">
      <c r="A58" s="134">
        <v>44258</v>
      </c>
      <c r="B58" s="252" t="s">
        <v>1461</v>
      </c>
      <c r="C58" s="193" t="s">
        <v>1468</v>
      </c>
      <c r="D58" s="266"/>
      <c r="E58" s="42">
        <v>88703.76</v>
      </c>
      <c r="F58" s="289">
        <f t="shared" si="1"/>
        <v>585710612.83000004</v>
      </c>
    </row>
    <row r="59" spans="1:6" s="275" customFormat="1" ht="41.25" customHeight="1" x14ac:dyDescent="0.2">
      <c r="A59" s="256">
        <v>44258</v>
      </c>
      <c r="B59" s="252" t="s">
        <v>1462</v>
      </c>
      <c r="C59" s="193" t="s">
        <v>1469</v>
      </c>
      <c r="D59" s="266"/>
      <c r="E59" s="42">
        <v>228456.85</v>
      </c>
      <c r="F59" s="289">
        <f t="shared" si="1"/>
        <v>585482155.98000002</v>
      </c>
    </row>
    <row r="60" spans="1:6" s="275" customFormat="1" ht="35.25" customHeight="1" x14ac:dyDescent="0.2">
      <c r="A60" s="256">
        <v>44258</v>
      </c>
      <c r="B60" s="252" t="s">
        <v>1463</v>
      </c>
      <c r="C60" s="193" t="s">
        <v>1470</v>
      </c>
      <c r="D60" s="266"/>
      <c r="E60" s="42">
        <v>30037.5</v>
      </c>
      <c r="F60" s="289">
        <f t="shared" si="1"/>
        <v>585452118.48000002</v>
      </c>
    </row>
    <row r="61" spans="1:6" s="275" customFormat="1" ht="43.5" customHeight="1" x14ac:dyDescent="0.2">
      <c r="A61" s="134">
        <v>44258</v>
      </c>
      <c r="B61" s="252" t="s">
        <v>1464</v>
      </c>
      <c r="C61" s="193" t="s">
        <v>1471</v>
      </c>
      <c r="D61" s="266"/>
      <c r="E61" s="42">
        <v>26395.94</v>
      </c>
      <c r="F61" s="289">
        <f t="shared" si="1"/>
        <v>585425722.53999996</v>
      </c>
    </row>
    <row r="62" spans="1:6" s="275" customFormat="1" ht="41.25" customHeight="1" x14ac:dyDescent="0.2">
      <c r="A62" s="256">
        <v>44258</v>
      </c>
      <c r="B62" s="456" t="s">
        <v>1465</v>
      </c>
      <c r="C62" s="457" t="s">
        <v>1472</v>
      </c>
      <c r="D62" s="454"/>
      <c r="E62" s="213">
        <v>115689.89</v>
      </c>
      <c r="F62" s="289">
        <f t="shared" si="1"/>
        <v>585310032.64999998</v>
      </c>
    </row>
    <row r="63" spans="1:6" s="275" customFormat="1" ht="21" customHeight="1" x14ac:dyDescent="0.2">
      <c r="A63" s="134">
        <v>44259</v>
      </c>
      <c r="B63" s="5">
        <v>58457</v>
      </c>
      <c r="C63" s="214" t="s">
        <v>41</v>
      </c>
      <c r="D63" s="266"/>
      <c r="E63" s="42">
        <v>0</v>
      </c>
      <c r="F63" s="289">
        <f t="shared" si="1"/>
        <v>585310032.64999998</v>
      </c>
    </row>
    <row r="64" spans="1:6" s="275" customFormat="1" ht="23.25" customHeight="1" x14ac:dyDescent="0.2">
      <c r="A64" s="134">
        <v>44259</v>
      </c>
      <c r="B64" s="5">
        <v>58458</v>
      </c>
      <c r="C64" s="214" t="s">
        <v>41</v>
      </c>
      <c r="D64" s="266"/>
      <c r="E64" s="42">
        <v>0</v>
      </c>
      <c r="F64" s="289">
        <f t="shared" si="1"/>
        <v>585310032.64999998</v>
      </c>
    </row>
    <row r="65" spans="1:6" s="275" customFormat="1" ht="26.25" customHeight="1" x14ac:dyDescent="0.2">
      <c r="A65" s="134">
        <v>44259</v>
      </c>
      <c r="B65" s="252" t="s">
        <v>1473</v>
      </c>
      <c r="C65" s="193" t="s">
        <v>1504</v>
      </c>
      <c r="D65" s="266"/>
      <c r="E65" s="42">
        <v>44421.32</v>
      </c>
      <c r="F65" s="289">
        <f t="shared" si="1"/>
        <v>585265611.32999992</v>
      </c>
    </row>
    <row r="66" spans="1:6" s="275" customFormat="1" ht="41.25" customHeight="1" x14ac:dyDescent="0.2">
      <c r="A66" s="134">
        <v>44259</v>
      </c>
      <c r="B66" s="252" t="s">
        <v>1474</v>
      </c>
      <c r="C66" s="193" t="s">
        <v>1505</v>
      </c>
      <c r="D66" s="266"/>
      <c r="E66" s="42">
        <v>136309.64000000001</v>
      </c>
      <c r="F66" s="289">
        <f t="shared" si="1"/>
        <v>585129301.68999994</v>
      </c>
    </row>
    <row r="67" spans="1:6" s="275" customFormat="1" ht="25.5" customHeight="1" x14ac:dyDescent="0.2">
      <c r="A67" s="134">
        <v>44259</v>
      </c>
      <c r="B67" s="252" t="s">
        <v>1475</v>
      </c>
      <c r="C67" s="193" t="s">
        <v>1506</v>
      </c>
      <c r="D67" s="266"/>
      <c r="E67" s="42">
        <v>91599.39</v>
      </c>
      <c r="F67" s="289">
        <f t="shared" si="1"/>
        <v>585037702.29999995</v>
      </c>
    </row>
    <row r="68" spans="1:6" s="275" customFormat="1" ht="41.25" customHeight="1" x14ac:dyDescent="0.2">
      <c r="A68" s="134">
        <v>44259</v>
      </c>
      <c r="B68" s="252" t="s">
        <v>1476</v>
      </c>
      <c r="C68" s="193" t="s">
        <v>1507</v>
      </c>
      <c r="D68" s="266"/>
      <c r="E68" s="42">
        <v>118000</v>
      </c>
      <c r="F68" s="289">
        <f t="shared" si="1"/>
        <v>584919702.29999995</v>
      </c>
    </row>
    <row r="69" spans="1:6" s="275" customFormat="1" ht="28.5" customHeight="1" x14ac:dyDescent="0.2">
      <c r="A69" s="134">
        <v>44259</v>
      </c>
      <c r="B69" s="252" t="s">
        <v>1477</v>
      </c>
      <c r="C69" s="193" t="s">
        <v>1508</v>
      </c>
      <c r="D69" s="266"/>
      <c r="E69" s="42">
        <v>38578.68</v>
      </c>
      <c r="F69" s="289">
        <f t="shared" si="1"/>
        <v>584881123.62</v>
      </c>
    </row>
    <row r="70" spans="1:6" s="275" customFormat="1" ht="24.75" customHeight="1" x14ac:dyDescent="0.2">
      <c r="A70" s="134">
        <v>44259</v>
      </c>
      <c r="B70" s="252" t="s">
        <v>1478</v>
      </c>
      <c r="C70" s="193" t="s">
        <v>1509</v>
      </c>
      <c r="D70" s="266"/>
      <c r="E70" s="42">
        <v>24536.92</v>
      </c>
      <c r="F70" s="289">
        <f t="shared" si="1"/>
        <v>584856586.70000005</v>
      </c>
    </row>
    <row r="71" spans="1:6" s="275" customFormat="1" ht="26.25" customHeight="1" x14ac:dyDescent="0.2">
      <c r="A71" s="134">
        <v>44259</v>
      </c>
      <c r="B71" s="252" t="s">
        <v>1479</v>
      </c>
      <c r="C71" s="193" t="s">
        <v>1510</v>
      </c>
      <c r="D71" s="266"/>
      <c r="E71" s="42">
        <v>185380.71</v>
      </c>
      <c r="F71" s="289">
        <f t="shared" si="1"/>
        <v>584671205.99000001</v>
      </c>
    </row>
    <row r="72" spans="1:6" s="275" customFormat="1" ht="51" customHeight="1" x14ac:dyDescent="0.2">
      <c r="A72" s="134">
        <v>44259</v>
      </c>
      <c r="B72" s="252" t="s">
        <v>1480</v>
      </c>
      <c r="C72" s="193" t="s">
        <v>1511</v>
      </c>
      <c r="D72" s="266"/>
      <c r="E72" s="42">
        <v>300000</v>
      </c>
      <c r="F72" s="289">
        <f t="shared" si="1"/>
        <v>584371205.99000001</v>
      </c>
    </row>
    <row r="73" spans="1:6" s="275" customFormat="1" ht="41.25" customHeight="1" x14ac:dyDescent="0.2">
      <c r="A73" s="134">
        <v>44259</v>
      </c>
      <c r="B73" s="252" t="s">
        <v>1481</v>
      </c>
      <c r="C73" s="193" t="s">
        <v>1512</v>
      </c>
      <c r="D73" s="266"/>
      <c r="E73" s="42">
        <v>185380.71</v>
      </c>
      <c r="F73" s="289">
        <f t="shared" si="1"/>
        <v>584185825.27999997</v>
      </c>
    </row>
    <row r="74" spans="1:6" s="275" customFormat="1" ht="41.25" customHeight="1" x14ac:dyDescent="0.2">
      <c r="A74" s="134">
        <v>44259</v>
      </c>
      <c r="B74" s="252" t="s">
        <v>1482</v>
      </c>
      <c r="C74" s="193" t="s">
        <v>1513</v>
      </c>
      <c r="D74" s="266"/>
      <c r="E74" s="42">
        <v>185380.71</v>
      </c>
      <c r="F74" s="289">
        <f t="shared" si="1"/>
        <v>584000444.56999993</v>
      </c>
    </row>
    <row r="75" spans="1:6" s="275" customFormat="1" ht="26.25" customHeight="1" x14ac:dyDescent="0.2">
      <c r="A75" s="134">
        <v>44259</v>
      </c>
      <c r="B75" s="252" t="s">
        <v>1483</v>
      </c>
      <c r="C75" s="193" t="s">
        <v>1514</v>
      </c>
      <c r="D75" s="266"/>
      <c r="E75" s="42">
        <v>56529.760000000002</v>
      </c>
      <c r="F75" s="289">
        <f t="shared" si="1"/>
        <v>583943914.80999994</v>
      </c>
    </row>
    <row r="76" spans="1:6" s="275" customFormat="1" ht="41.25" customHeight="1" x14ac:dyDescent="0.2">
      <c r="A76" s="134">
        <v>44259</v>
      </c>
      <c r="B76" s="252" t="s">
        <v>1484</v>
      </c>
      <c r="C76" s="193" t="s">
        <v>1515</v>
      </c>
      <c r="D76" s="266"/>
      <c r="E76" s="42">
        <v>185380.71</v>
      </c>
      <c r="F76" s="289">
        <f t="shared" si="1"/>
        <v>583758534.0999999</v>
      </c>
    </row>
    <row r="77" spans="1:6" s="275" customFormat="1" ht="48" customHeight="1" x14ac:dyDescent="0.2">
      <c r="A77" s="134">
        <v>44259</v>
      </c>
      <c r="B77" s="252" t="s">
        <v>1485</v>
      </c>
      <c r="C77" s="193" t="s">
        <v>1516</v>
      </c>
      <c r="D77" s="266"/>
      <c r="E77" s="42">
        <v>3148470.22</v>
      </c>
      <c r="F77" s="289">
        <f t="shared" si="1"/>
        <v>580610063.87999988</v>
      </c>
    </row>
    <row r="78" spans="1:6" s="275" customFormat="1" ht="41.25" customHeight="1" x14ac:dyDescent="0.2">
      <c r="A78" s="134">
        <v>44259</v>
      </c>
      <c r="B78" s="252" t="s">
        <v>1486</v>
      </c>
      <c r="C78" s="193" t="s">
        <v>1517</v>
      </c>
      <c r="D78" s="266"/>
      <c r="E78" s="42">
        <v>55000</v>
      </c>
      <c r="F78" s="289">
        <f t="shared" si="1"/>
        <v>580555063.87999988</v>
      </c>
    </row>
    <row r="79" spans="1:6" s="275" customFormat="1" ht="29.25" customHeight="1" x14ac:dyDescent="0.2">
      <c r="A79" s="134">
        <v>44259</v>
      </c>
      <c r="B79" s="252" t="s">
        <v>1487</v>
      </c>
      <c r="C79" s="193" t="s">
        <v>1518</v>
      </c>
      <c r="D79" s="266"/>
      <c r="E79" s="42">
        <v>34886.94</v>
      </c>
      <c r="F79" s="289">
        <f t="shared" si="1"/>
        <v>580520176.93999982</v>
      </c>
    </row>
    <row r="80" spans="1:6" s="275" customFormat="1" ht="41.25" customHeight="1" x14ac:dyDescent="0.2">
      <c r="A80" s="134">
        <v>44259</v>
      </c>
      <c r="B80" s="252" t="s">
        <v>1488</v>
      </c>
      <c r="C80" s="193" t="s">
        <v>1519</v>
      </c>
      <c r="D80" s="266"/>
      <c r="E80" s="42">
        <v>118456.85</v>
      </c>
      <c r="F80" s="289">
        <f t="shared" si="1"/>
        <v>580401720.08999979</v>
      </c>
    </row>
    <row r="81" spans="1:6" s="275" customFormat="1" ht="37.5" customHeight="1" x14ac:dyDescent="0.2">
      <c r="A81" s="134">
        <v>44259</v>
      </c>
      <c r="B81" s="252" t="s">
        <v>1489</v>
      </c>
      <c r="C81" s="193" t="s">
        <v>1520</v>
      </c>
      <c r="D81" s="266"/>
      <c r="E81" s="42">
        <v>168458.7</v>
      </c>
      <c r="F81" s="289">
        <f t="shared" si="1"/>
        <v>580233261.38999975</v>
      </c>
    </row>
    <row r="82" spans="1:6" s="275" customFormat="1" ht="41.25" customHeight="1" x14ac:dyDescent="0.2">
      <c r="A82" s="134">
        <v>44259</v>
      </c>
      <c r="B82" s="252" t="s">
        <v>1490</v>
      </c>
      <c r="C82" s="193" t="s">
        <v>1521</v>
      </c>
      <c r="D82" s="266"/>
      <c r="E82" s="42">
        <v>128458.7</v>
      </c>
      <c r="F82" s="289">
        <f t="shared" si="1"/>
        <v>580104802.6899997</v>
      </c>
    </row>
    <row r="83" spans="1:6" s="275" customFormat="1" ht="41.25" customHeight="1" x14ac:dyDescent="0.2">
      <c r="A83" s="134">
        <v>44259</v>
      </c>
      <c r="B83" s="252" t="s">
        <v>1491</v>
      </c>
      <c r="C83" s="193" t="s">
        <v>1522</v>
      </c>
      <c r="D83" s="266"/>
      <c r="E83" s="42">
        <v>29072.45</v>
      </c>
      <c r="F83" s="289">
        <f t="shared" si="1"/>
        <v>580075730.23999965</v>
      </c>
    </row>
    <row r="84" spans="1:6" s="275" customFormat="1" ht="41.25" customHeight="1" x14ac:dyDescent="0.2">
      <c r="A84" s="134">
        <v>44259</v>
      </c>
      <c r="B84" s="252" t="s">
        <v>1492</v>
      </c>
      <c r="C84" s="193" t="s">
        <v>1523</v>
      </c>
      <c r="D84" s="266"/>
      <c r="E84" s="42">
        <v>16387.5</v>
      </c>
      <c r="F84" s="289">
        <f t="shared" si="1"/>
        <v>580059342.73999965</v>
      </c>
    </row>
    <row r="85" spans="1:6" s="275" customFormat="1" ht="28.5" customHeight="1" x14ac:dyDescent="0.2">
      <c r="A85" s="134">
        <v>44259</v>
      </c>
      <c r="B85" s="252" t="s">
        <v>1493</v>
      </c>
      <c r="C85" s="193" t="s">
        <v>1524</v>
      </c>
      <c r="D85" s="266"/>
      <c r="E85" s="42">
        <v>16922.009999999998</v>
      </c>
      <c r="F85" s="289">
        <f t="shared" si="1"/>
        <v>580042420.72999966</v>
      </c>
    </row>
    <row r="86" spans="1:6" s="275" customFormat="1" ht="41.25" customHeight="1" x14ac:dyDescent="0.2">
      <c r="A86" s="134">
        <v>44259</v>
      </c>
      <c r="B86" s="252" t="s">
        <v>1494</v>
      </c>
      <c r="C86" s="193" t="s">
        <v>1525</v>
      </c>
      <c r="D86" s="266"/>
      <c r="E86" s="42">
        <v>147124.87</v>
      </c>
      <c r="F86" s="289">
        <f t="shared" si="1"/>
        <v>579895295.85999966</v>
      </c>
    </row>
    <row r="87" spans="1:6" s="275" customFormat="1" ht="41.25" customHeight="1" x14ac:dyDescent="0.2">
      <c r="A87" s="134">
        <v>44259</v>
      </c>
      <c r="B87" s="252" t="s">
        <v>1495</v>
      </c>
      <c r="C87" s="193" t="s">
        <v>1526</v>
      </c>
      <c r="D87" s="266"/>
      <c r="E87" s="42">
        <v>152150.44</v>
      </c>
      <c r="F87" s="289">
        <f t="shared" si="1"/>
        <v>579743145.4199996</v>
      </c>
    </row>
    <row r="88" spans="1:6" s="275" customFormat="1" ht="41.25" customHeight="1" x14ac:dyDescent="0.2">
      <c r="A88" s="134">
        <v>44259</v>
      </c>
      <c r="B88" s="252" t="s">
        <v>1496</v>
      </c>
      <c r="C88" s="193" t="s">
        <v>1527</v>
      </c>
      <c r="D88" s="266"/>
      <c r="E88" s="42">
        <v>64728.43</v>
      </c>
      <c r="F88" s="289">
        <f t="shared" si="1"/>
        <v>579678416.98999965</v>
      </c>
    </row>
    <row r="89" spans="1:6" s="275" customFormat="1" ht="28.5" customHeight="1" x14ac:dyDescent="0.2">
      <c r="A89" s="134">
        <v>44259</v>
      </c>
      <c r="B89" s="252" t="s">
        <v>1497</v>
      </c>
      <c r="C89" s="193" t="s">
        <v>1528</v>
      </c>
      <c r="D89" s="266"/>
      <c r="E89" s="42">
        <v>194609.14</v>
      </c>
      <c r="F89" s="289">
        <f t="shared" si="1"/>
        <v>579483807.84999967</v>
      </c>
    </row>
    <row r="90" spans="1:6" s="275" customFormat="1" ht="41.25" customHeight="1" x14ac:dyDescent="0.2">
      <c r="A90" s="134">
        <v>44259</v>
      </c>
      <c r="B90" s="252" t="s">
        <v>1498</v>
      </c>
      <c r="C90" s="193" t="s">
        <v>1529</v>
      </c>
      <c r="D90" s="266"/>
      <c r="E90" s="42">
        <v>185380.71</v>
      </c>
      <c r="F90" s="289">
        <f t="shared" si="1"/>
        <v>579298427.13999963</v>
      </c>
    </row>
    <row r="91" spans="1:6" s="275" customFormat="1" ht="41.25" customHeight="1" x14ac:dyDescent="0.2">
      <c r="A91" s="134">
        <v>44259</v>
      </c>
      <c r="B91" s="252" t="s">
        <v>1499</v>
      </c>
      <c r="C91" s="193" t="s">
        <v>1530</v>
      </c>
      <c r="D91" s="266"/>
      <c r="E91" s="42">
        <v>227694.3</v>
      </c>
      <c r="F91" s="289">
        <f t="shared" si="1"/>
        <v>579070732.83999968</v>
      </c>
    </row>
    <row r="92" spans="1:6" s="275" customFormat="1" ht="24.75" customHeight="1" x14ac:dyDescent="0.2">
      <c r="A92" s="134">
        <v>44259</v>
      </c>
      <c r="B92" s="252" t="s">
        <v>1500</v>
      </c>
      <c r="C92" s="193" t="s">
        <v>1531</v>
      </c>
      <c r="D92" s="266"/>
      <c r="E92" s="42">
        <v>115366.87</v>
      </c>
      <c r="F92" s="289">
        <f t="shared" si="1"/>
        <v>578955365.96999967</v>
      </c>
    </row>
    <row r="93" spans="1:6" s="275" customFormat="1" ht="41.25" customHeight="1" x14ac:dyDescent="0.2">
      <c r="A93" s="134">
        <v>44259</v>
      </c>
      <c r="B93" s="252" t="s">
        <v>1501</v>
      </c>
      <c r="C93" s="193" t="s">
        <v>1532</v>
      </c>
      <c r="D93" s="266"/>
      <c r="E93" s="42">
        <v>241656.85</v>
      </c>
      <c r="F93" s="289">
        <f t="shared" si="1"/>
        <v>578713709.11999965</v>
      </c>
    </row>
    <row r="94" spans="1:6" s="275" customFormat="1" ht="41.25" customHeight="1" x14ac:dyDescent="0.2">
      <c r="A94" s="134">
        <v>44259</v>
      </c>
      <c r="B94" s="252" t="s">
        <v>1502</v>
      </c>
      <c r="C94" s="193" t="s">
        <v>1533</v>
      </c>
      <c r="D94" s="266"/>
      <c r="E94" s="42">
        <v>93566.75</v>
      </c>
      <c r="F94" s="289">
        <f t="shared" si="1"/>
        <v>578620142.36999965</v>
      </c>
    </row>
    <row r="95" spans="1:6" s="275" customFormat="1" ht="41.25" customHeight="1" x14ac:dyDescent="0.2">
      <c r="A95" s="134">
        <v>44259</v>
      </c>
      <c r="B95" s="456" t="s">
        <v>1503</v>
      </c>
      <c r="C95" s="457" t="s">
        <v>1534</v>
      </c>
      <c r="D95" s="454"/>
      <c r="E95" s="213">
        <v>13722.59</v>
      </c>
      <c r="F95" s="289">
        <f t="shared" si="1"/>
        <v>578606419.77999961</v>
      </c>
    </row>
    <row r="96" spans="1:6" s="275" customFormat="1" ht="51.75" customHeight="1" x14ac:dyDescent="0.2">
      <c r="A96" s="134">
        <v>44259</v>
      </c>
      <c r="B96" s="252" t="s">
        <v>1535</v>
      </c>
      <c r="C96" s="193" t="s">
        <v>1538</v>
      </c>
      <c r="D96" s="266"/>
      <c r="E96" s="42">
        <v>769500</v>
      </c>
      <c r="F96" s="289">
        <f t="shared" si="1"/>
        <v>577836919.77999961</v>
      </c>
    </row>
    <row r="97" spans="1:6" s="275" customFormat="1" ht="51" customHeight="1" x14ac:dyDescent="0.2">
      <c r="A97" s="134">
        <v>44259</v>
      </c>
      <c r="B97" s="252" t="s">
        <v>1536</v>
      </c>
      <c r="C97" s="193" t="s">
        <v>1539</v>
      </c>
      <c r="D97" s="266"/>
      <c r="E97" s="42">
        <v>134131</v>
      </c>
      <c r="F97" s="289">
        <f t="shared" ref="F97:F160" si="2">F96-E97</f>
        <v>577702788.77999961</v>
      </c>
    </row>
    <row r="98" spans="1:6" s="275" customFormat="1" ht="41.25" customHeight="1" x14ac:dyDescent="0.2">
      <c r="A98" s="134">
        <v>44259</v>
      </c>
      <c r="B98" s="252" t="s">
        <v>1537</v>
      </c>
      <c r="C98" s="193" t="s">
        <v>1540</v>
      </c>
      <c r="D98" s="266"/>
      <c r="E98" s="42">
        <v>4558.38</v>
      </c>
      <c r="F98" s="289">
        <f t="shared" si="2"/>
        <v>577698230.39999962</v>
      </c>
    </row>
    <row r="99" spans="1:6" s="275" customFormat="1" ht="54" customHeight="1" x14ac:dyDescent="0.2">
      <c r="A99" s="134">
        <v>44260</v>
      </c>
      <c r="B99" s="252" t="s">
        <v>1597</v>
      </c>
      <c r="C99" s="193" t="s">
        <v>1574</v>
      </c>
      <c r="D99" s="266"/>
      <c r="E99" s="42">
        <v>130766.04</v>
      </c>
      <c r="F99" s="289">
        <f t="shared" si="2"/>
        <v>577567464.35999966</v>
      </c>
    </row>
    <row r="100" spans="1:6" s="275" customFormat="1" ht="41.25" customHeight="1" x14ac:dyDescent="0.2">
      <c r="A100" s="134">
        <v>44260</v>
      </c>
      <c r="B100" s="252" t="s">
        <v>1550</v>
      </c>
      <c r="C100" s="193" t="s">
        <v>1575</v>
      </c>
      <c r="D100" s="266"/>
      <c r="E100" s="42">
        <v>44071.34</v>
      </c>
      <c r="F100" s="289">
        <f t="shared" si="2"/>
        <v>577523393.01999962</v>
      </c>
    </row>
    <row r="101" spans="1:6" s="275" customFormat="1" ht="51" customHeight="1" x14ac:dyDescent="0.2">
      <c r="A101" s="134">
        <v>44260</v>
      </c>
      <c r="B101" s="252" t="s">
        <v>1551</v>
      </c>
      <c r="C101" s="193" t="s">
        <v>1576</v>
      </c>
      <c r="D101" s="266"/>
      <c r="E101" s="42">
        <v>201380.71</v>
      </c>
      <c r="F101" s="289">
        <f t="shared" si="2"/>
        <v>577322012.30999959</v>
      </c>
    </row>
    <row r="102" spans="1:6" s="275" customFormat="1" ht="51" customHeight="1" x14ac:dyDescent="0.2">
      <c r="A102" s="134">
        <v>44260</v>
      </c>
      <c r="B102" s="252" t="s">
        <v>1552</v>
      </c>
      <c r="C102" s="193" t="s">
        <v>1577</v>
      </c>
      <c r="D102" s="266"/>
      <c r="E102" s="42">
        <v>35537.06</v>
      </c>
      <c r="F102" s="289">
        <f t="shared" si="2"/>
        <v>577286475.24999964</v>
      </c>
    </row>
    <row r="103" spans="1:6" s="275" customFormat="1" ht="45" customHeight="1" x14ac:dyDescent="0.2">
      <c r="A103" s="134">
        <v>44260</v>
      </c>
      <c r="B103" s="252" t="s">
        <v>1553</v>
      </c>
      <c r="C103" s="193" t="s">
        <v>1578</v>
      </c>
      <c r="D103" s="266"/>
      <c r="E103" s="42">
        <v>37575</v>
      </c>
      <c r="F103" s="289">
        <f t="shared" si="2"/>
        <v>577248900.24999964</v>
      </c>
    </row>
    <row r="104" spans="1:6" s="275" customFormat="1" ht="42" customHeight="1" x14ac:dyDescent="0.2">
      <c r="A104" s="134">
        <v>44260</v>
      </c>
      <c r="B104" s="252" t="s">
        <v>1554</v>
      </c>
      <c r="C104" s="193" t="s">
        <v>1579</v>
      </c>
      <c r="D104" s="266"/>
      <c r="E104" s="42">
        <v>185380.71</v>
      </c>
      <c r="F104" s="289">
        <f t="shared" si="2"/>
        <v>577063519.5399996</v>
      </c>
    </row>
    <row r="105" spans="1:6" s="275" customFormat="1" ht="41.25" customHeight="1" x14ac:dyDescent="0.2">
      <c r="A105" s="134">
        <v>44260</v>
      </c>
      <c r="B105" s="252" t="s">
        <v>1555</v>
      </c>
      <c r="C105" s="193" t="s">
        <v>1580</v>
      </c>
      <c r="D105" s="266"/>
      <c r="E105" s="42">
        <v>185380.71</v>
      </c>
      <c r="F105" s="289">
        <f t="shared" si="2"/>
        <v>576878138.82999957</v>
      </c>
    </row>
    <row r="106" spans="1:6" s="275" customFormat="1" ht="40.5" customHeight="1" x14ac:dyDescent="0.2">
      <c r="A106" s="134">
        <v>44260</v>
      </c>
      <c r="B106" s="252" t="s">
        <v>1556</v>
      </c>
      <c r="C106" s="193" t="s">
        <v>1581</v>
      </c>
      <c r="D106" s="266"/>
      <c r="E106" s="42">
        <v>33382.559999999998</v>
      </c>
      <c r="F106" s="289">
        <f t="shared" si="2"/>
        <v>576844756.26999962</v>
      </c>
    </row>
    <row r="107" spans="1:6" s="275" customFormat="1" ht="39" customHeight="1" x14ac:dyDescent="0.2">
      <c r="A107" s="134">
        <v>44260</v>
      </c>
      <c r="B107" s="252" t="s">
        <v>1557</v>
      </c>
      <c r="C107" s="193" t="s">
        <v>1579</v>
      </c>
      <c r="D107" s="266"/>
      <c r="E107" s="42">
        <v>185380.71</v>
      </c>
      <c r="F107" s="289">
        <f t="shared" si="2"/>
        <v>576659375.55999959</v>
      </c>
    </row>
    <row r="108" spans="1:6" s="275" customFormat="1" ht="42" customHeight="1" x14ac:dyDescent="0.2">
      <c r="A108" s="134">
        <v>44260</v>
      </c>
      <c r="B108" s="252" t="s">
        <v>1558</v>
      </c>
      <c r="C108" s="193" t="s">
        <v>1582</v>
      </c>
      <c r="D108" s="266"/>
      <c r="E108" s="42">
        <v>88458.7</v>
      </c>
      <c r="F108" s="289">
        <f t="shared" si="2"/>
        <v>576570916.85999954</v>
      </c>
    </row>
    <row r="109" spans="1:6" s="275" customFormat="1" ht="34.5" customHeight="1" x14ac:dyDescent="0.2">
      <c r="A109" s="134">
        <v>44260</v>
      </c>
      <c r="B109" s="252" t="s">
        <v>1559</v>
      </c>
      <c r="C109" s="193" t="s">
        <v>1583</v>
      </c>
      <c r="D109" s="266"/>
      <c r="E109" s="42">
        <v>121630.71</v>
      </c>
      <c r="F109" s="289">
        <f t="shared" si="2"/>
        <v>576449286.1499995</v>
      </c>
    </row>
    <row r="110" spans="1:6" s="275" customFormat="1" ht="41.25" customHeight="1" x14ac:dyDescent="0.2">
      <c r="A110" s="134">
        <v>44260</v>
      </c>
      <c r="B110" s="252" t="s">
        <v>1560</v>
      </c>
      <c r="C110" s="193" t="s">
        <v>1584</v>
      </c>
      <c r="D110" s="266"/>
      <c r="E110" s="42">
        <v>185380.71</v>
      </c>
      <c r="F110" s="289">
        <f t="shared" si="2"/>
        <v>576263905.43999946</v>
      </c>
    </row>
    <row r="111" spans="1:6" s="275" customFormat="1" ht="41.25" customHeight="1" x14ac:dyDescent="0.2">
      <c r="A111" s="134">
        <v>44260</v>
      </c>
      <c r="B111" s="252" t="s">
        <v>1561</v>
      </c>
      <c r="C111" s="193" t="s">
        <v>1585</v>
      </c>
      <c r="D111" s="266"/>
      <c r="E111" s="42">
        <v>98458.7</v>
      </c>
      <c r="F111" s="289">
        <f t="shared" si="2"/>
        <v>576165446.73999941</v>
      </c>
    </row>
    <row r="112" spans="1:6" s="275" customFormat="1" ht="42.75" customHeight="1" x14ac:dyDescent="0.2">
      <c r="A112" s="134">
        <v>44260</v>
      </c>
      <c r="B112" s="252" t="s">
        <v>1562</v>
      </c>
      <c r="C112" s="193" t="s">
        <v>1586</v>
      </c>
      <c r="D112" s="266"/>
      <c r="E112" s="42">
        <v>22150.44</v>
      </c>
      <c r="F112" s="289">
        <f t="shared" si="2"/>
        <v>576143296.29999936</v>
      </c>
    </row>
    <row r="113" spans="1:6" s="275" customFormat="1" ht="36" customHeight="1" x14ac:dyDescent="0.2">
      <c r="A113" s="134">
        <v>44260</v>
      </c>
      <c r="B113" s="252" t="s">
        <v>1563</v>
      </c>
      <c r="C113" s="193" t="s">
        <v>1587</v>
      </c>
      <c r="D113" s="266"/>
      <c r="E113" s="42">
        <v>105342.64</v>
      </c>
      <c r="F113" s="289">
        <f t="shared" si="2"/>
        <v>576037953.65999937</v>
      </c>
    </row>
    <row r="114" spans="1:6" s="275" customFormat="1" ht="51.75" customHeight="1" x14ac:dyDescent="0.2">
      <c r="A114" s="134">
        <v>44260</v>
      </c>
      <c r="B114" s="252" t="s">
        <v>1564</v>
      </c>
      <c r="C114" s="193" t="s">
        <v>1588</v>
      </c>
      <c r="D114" s="266"/>
      <c r="E114" s="42">
        <v>87535.76</v>
      </c>
      <c r="F114" s="289">
        <f t="shared" si="2"/>
        <v>575950417.89999938</v>
      </c>
    </row>
    <row r="115" spans="1:6" s="275" customFormat="1" ht="41.25" customHeight="1" x14ac:dyDescent="0.2">
      <c r="A115" s="134">
        <v>44260</v>
      </c>
      <c r="B115" s="252" t="s">
        <v>1565</v>
      </c>
      <c r="C115" s="193" t="s">
        <v>1589</v>
      </c>
      <c r="D115" s="266"/>
      <c r="E115" s="42">
        <v>131829.71</v>
      </c>
      <c r="F115" s="289">
        <f t="shared" si="2"/>
        <v>575818588.18999934</v>
      </c>
    </row>
    <row r="116" spans="1:6" s="275" customFormat="1" ht="41.25" customHeight="1" x14ac:dyDescent="0.2">
      <c r="A116" s="134">
        <v>44260</v>
      </c>
      <c r="B116" s="252" t="s">
        <v>1566</v>
      </c>
      <c r="C116" s="193" t="s">
        <v>1590</v>
      </c>
      <c r="D116" s="266"/>
      <c r="E116" s="42">
        <v>53551</v>
      </c>
      <c r="F116" s="289">
        <f t="shared" si="2"/>
        <v>575765037.18999934</v>
      </c>
    </row>
    <row r="117" spans="1:6" s="275" customFormat="1" ht="48.75" customHeight="1" x14ac:dyDescent="0.2">
      <c r="A117" s="134">
        <v>44260</v>
      </c>
      <c r="B117" s="252" t="s">
        <v>1567</v>
      </c>
      <c r="C117" s="193" t="s">
        <v>1591</v>
      </c>
      <c r="D117" s="266"/>
      <c r="E117" s="42">
        <v>73844.02</v>
      </c>
      <c r="F117" s="289">
        <f t="shared" si="2"/>
        <v>575691193.16999936</v>
      </c>
    </row>
    <row r="118" spans="1:6" s="275" customFormat="1" ht="41.25" customHeight="1" x14ac:dyDescent="0.2">
      <c r="A118" s="134">
        <v>44260</v>
      </c>
      <c r="B118" s="252" t="s">
        <v>1568</v>
      </c>
      <c r="C118" s="193" t="s">
        <v>1592</v>
      </c>
      <c r="D118" s="266"/>
      <c r="E118" s="42">
        <v>110752.19</v>
      </c>
      <c r="F118" s="289">
        <f t="shared" si="2"/>
        <v>575580440.9799993</v>
      </c>
    </row>
    <row r="119" spans="1:6" s="275" customFormat="1" ht="51" customHeight="1" x14ac:dyDescent="0.2">
      <c r="A119" s="134">
        <v>44260</v>
      </c>
      <c r="B119" s="252" t="s">
        <v>1569</v>
      </c>
      <c r="C119" s="193" t="s">
        <v>1593</v>
      </c>
      <c r="D119" s="266"/>
      <c r="E119" s="42">
        <v>151670.39999999999</v>
      </c>
      <c r="F119" s="289">
        <f t="shared" si="2"/>
        <v>575428770.57999933</v>
      </c>
    </row>
    <row r="120" spans="1:6" s="275" customFormat="1" ht="49.5" customHeight="1" x14ac:dyDescent="0.2">
      <c r="A120" s="134">
        <v>44260</v>
      </c>
      <c r="B120" s="252" t="s">
        <v>1570</v>
      </c>
      <c r="C120" s="193" t="s">
        <v>1594</v>
      </c>
      <c r="D120" s="266"/>
      <c r="E120" s="42">
        <v>33844.019999999997</v>
      </c>
      <c r="F120" s="289">
        <f t="shared" si="2"/>
        <v>575394926.55999935</v>
      </c>
    </row>
    <row r="121" spans="1:6" s="275" customFormat="1" ht="18.75" customHeight="1" x14ac:dyDescent="0.2">
      <c r="A121" s="134">
        <v>44260</v>
      </c>
      <c r="B121" s="252" t="s">
        <v>1571</v>
      </c>
      <c r="C121" s="193" t="s">
        <v>41</v>
      </c>
      <c r="D121" s="266"/>
      <c r="E121" s="42">
        <v>0</v>
      </c>
      <c r="F121" s="289">
        <f t="shared" si="2"/>
        <v>575394926.55999935</v>
      </c>
    </row>
    <row r="122" spans="1:6" s="275" customFormat="1" ht="51" customHeight="1" x14ac:dyDescent="0.2">
      <c r="A122" s="134">
        <v>44260</v>
      </c>
      <c r="B122" s="252" t="s">
        <v>1572</v>
      </c>
      <c r="C122" s="193" t="s">
        <v>1595</v>
      </c>
      <c r="D122" s="266"/>
      <c r="E122" s="42">
        <v>107535.76</v>
      </c>
      <c r="F122" s="289">
        <f t="shared" si="2"/>
        <v>575287390.79999936</v>
      </c>
    </row>
    <row r="123" spans="1:6" s="275" customFormat="1" ht="48" customHeight="1" x14ac:dyDescent="0.2">
      <c r="A123" s="134">
        <v>44260</v>
      </c>
      <c r="B123" s="252" t="s">
        <v>1573</v>
      </c>
      <c r="C123" s="193" t="s">
        <v>1596</v>
      </c>
      <c r="D123" s="266"/>
      <c r="E123" s="42">
        <v>162611.91</v>
      </c>
      <c r="F123" s="289">
        <f t="shared" si="2"/>
        <v>575124778.88999939</v>
      </c>
    </row>
    <row r="124" spans="1:6" s="275" customFormat="1" ht="41.25" customHeight="1" x14ac:dyDescent="0.2">
      <c r="A124" s="134">
        <v>44263</v>
      </c>
      <c r="B124" s="252" t="s">
        <v>1668</v>
      </c>
      <c r="C124" s="193" t="s">
        <v>1587</v>
      </c>
      <c r="D124" s="266"/>
      <c r="E124" s="42">
        <v>60285.53</v>
      </c>
      <c r="F124" s="289">
        <f t="shared" si="2"/>
        <v>575064493.35999942</v>
      </c>
    </row>
    <row r="125" spans="1:6" s="275" customFormat="1" ht="50.25" customHeight="1" x14ac:dyDescent="0.2">
      <c r="A125" s="134">
        <v>44263</v>
      </c>
      <c r="B125" s="252" t="s">
        <v>1604</v>
      </c>
      <c r="C125" s="193" t="s">
        <v>1621</v>
      </c>
      <c r="D125" s="266"/>
      <c r="E125" s="42">
        <v>114328.93</v>
      </c>
      <c r="F125" s="289">
        <f t="shared" si="2"/>
        <v>574950164.42999947</v>
      </c>
    </row>
    <row r="126" spans="1:6" s="275" customFormat="1" ht="41.25" customHeight="1" x14ac:dyDescent="0.2">
      <c r="A126" s="134">
        <v>44263</v>
      </c>
      <c r="B126" s="252" t="s">
        <v>1605</v>
      </c>
      <c r="C126" s="193" t="s">
        <v>1622</v>
      </c>
      <c r="D126" s="266"/>
      <c r="E126" s="42">
        <v>40609.14</v>
      </c>
      <c r="F126" s="289">
        <f t="shared" si="2"/>
        <v>574909555.28999949</v>
      </c>
    </row>
    <row r="127" spans="1:6" s="275" customFormat="1" ht="41.25" customHeight="1" x14ac:dyDescent="0.2">
      <c r="A127" s="134">
        <v>44263</v>
      </c>
      <c r="B127" s="252" t="s">
        <v>1606</v>
      </c>
      <c r="C127" s="193" t="s">
        <v>1623</v>
      </c>
      <c r="D127" s="266"/>
      <c r="E127" s="42">
        <v>29614.21</v>
      </c>
      <c r="F127" s="289">
        <f t="shared" si="2"/>
        <v>574879941.07999945</v>
      </c>
    </row>
    <row r="128" spans="1:6" s="275" customFormat="1" ht="41.25" customHeight="1" x14ac:dyDescent="0.2">
      <c r="A128" s="134">
        <v>44263</v>
      </c>
      <c r="B128" s="252" t="s">
        <v>1607</v>
      </c>
      <c r="C128" s="193" t="s">
        <v>1624</v>
      </c>
      <c r="D128" s="266"/>
      <c r="E128" s="42">
        <v>97535.76</v>
      </c>
      <c r="F128" s="289">
        <f t="shared" si="2"/>
        <v>574782405.31999946</v>
      </c>
    </row>
    <row r="129" spans="1:6" s="275" customFormat="1" ht="40.5" customHeight="1" x14ac:dyDescent="0.2">
      <c r="A129" s="134">
        <v>44263</v>
      </c>
      <c r="B129" s="252" t="s">
        <v>1608</v>
      </c>
      <c r="C129" s="193" t="s">
        <v>1625</v>
      </c>
      <c r="D129" s="266"/>
      <c r="E129" s="42">
        <v>235749.6</v>
      </c>
      <c r="F129" s="289">
        <f t="shared" si="2"/>
        <v>574546655.71999943</v>
      </c>
    </row>
    <row r="130" spans="1:6" s="275" customFormat="1" ht="21" customHeight="1" x14ac:dyDescent="0.2">
      <c r="A130" s="134">
        <v>44263</v>
      </c>
      <c r="B130" s="252" t="s">
        <v>1609</v>
      </c>
      <c r="C130" s="193" t="s">
        <v>41</v>
      </c>
      <c r="D130" s="266"/>
      <c r="E130" s="42">
        <v>0</v>
      </c>
      <c r="F130" s="289">
        <f t="shared" si="2"/>
        <v>574546655.71999943</v>
      </c>
    </row>
    <row r="131" spans="1:6" s="275" customFormat="1" ht="40.5" customHeight="1" x14ac:dyDescent="0.2">
      <c r="A131" s="134">
        <v>44263</v>
      </c>
      <c r="B131" s="252" t="s">
        <v>1610</v>
      </c>
      <c r="C131" s="193" t="s">
        <v>1627</v>
      </c>
      <c r="D131" s="266"/>
      <c r="E131" s="42">
        <v>60382.080000000002</v>
      </c>
      <c r="F131" s="289">
        <f t="shared" si="2"/>
        <v>574486273.63999939</v>
      </c>
    </row>
    <row r="132" spans="1:6" s="275" customFormat="1" ht="29.25" customHeight="1" x14ac:dyDescent="0.2">
      <c r="A132" s="134">
        <v>44263</v>
      </c>
      <c r="B132" s="252" t="s">
        <v>1611</v>
      </c>
      <c r="C132" s="193" t="s">
        <v>1587</v>
      </c>
      <c r="D132" s="266"/>
      <c r="E132" s="42">
        <v>89880.21</v>
      </c>
      <c r="F132" s="289">
        <f t="shared" si="2"/>
        <v>574396393.42999935</v>
      </c>
    </row>
    <row r="133" spans="1:6" s="275" customFormat="1" ht="25.5" customHeight="1" x14ac:dyDescent="0.2">
      <c r="A133" s="134">
        <v>44263</v>
      </c>
      <c r="B133" s="252" t="s">
        <v>1612</v>
      </c>
      <c r="C133" s="193" t="s">
        <v>1628</v>
      </c>
      <c r="D133" s="266"/>
      <c r="E133" s="42">
        <v>15462.43</v>
      </c>
      <c r="F133" s="289">
        <f t="shared" si="2"/>
        <v>574380930.9999994</v>
      </c>
    </row>
    <row r="134" spans="1:6" s="275" customFormat="1" ht="42" customHeight="1" x14ac:dyDescent="0.2">
      <c r="A134" s="134">
        <v>44263</v>
      </c>
      <c r="B134" s="252" t="s">
        <v>1613</v>
      </c>
      <c r="C134" s="193" t="s">
        <v>1629</v>
      </c>
      <c r="D134" s="266"/>
      <c r="E134" s="42">
        <v>185380.71</v>
      </c>
      <c r="F134" s="289">
        <f t="shared" si="2"/>
        <v>574195550.28999937</v>
      </c>
    </row>
    <row r="135" spans="1:6" s="275" customFormat="1" ht="45.75" customHeight="1" x14ac:dyDescent="0.2">
      <c r="A135" s="134">
        <v>44263</v>
      </c>
      <c r="B135" s="252" t="s">
        <v>1614</v>
      </c>
      <c r="C135" s="193" t="s">
        <v>1632</v>
      </c>
      <c r="D135" s="266"/>
      <c r="E135" s="42">
        <v>1578.01</v>
      </c>
      <c r="F135" s="289">
        <f t="shared" si="2"/>
        <v>574193972.27999938</v>
      </c>
    </row>
    <row r="136" spans="1:6" s="275" customFormat="1" ht="41.25" customHeight="1" x14ac:dyDescent="0.2">
      <c r="A136" s="134">
        <v>44263</v>
      </c>
      <c r="B136" s="252" t="s">
        <v>1615</v>
      </c>
      <c r="C136" s="193" t="s">
        <v>1631</v>
      </c>
      <c r="D136" s="266"/>
      <c r="E136" s="42">
        <v>2490.44</v>
      </c>
      <c r="F136" s="289">
        <f t="shared" si="2"/>
        <v>574191481.83999932</v>
      </c>
    </row>
    <row r="137" spans="1:6" s="275" customFormat="1" ht="42" customHeight="1" x14ac:dyDescent="0.2">
      <c r="A137" s="134">
        <v>44263</v>
      </c>
      <c r="B137" s="252" t="s">
        <v>1616</v>
      </c>
      <c r="C137" s="193" t="s">
        <v>1630</v>
      </c>
      <c r="D137" s="266"/>
      <c r="E137" s="42">
        <v>61274.85</v>
      </c>
      <c r="F137" s="289">
        <f t="shared" si="2"/>
        <v>574130206.98999929</v>
      </c>
    </row>
    <row r="138" spans="1:6" s="275" customFormat="1" ht="33" customHeight="1" x14ac:dyDescent="0.2">
      <c r="A138" s="134">
        <v>44263</v>
      </c>
      <c r="B138" s="252" t="s">
        <v>1617</v>
      </c>
      <c r="C138" s="193" t="s">
        <v>1633</v>
      </c>
      <c r="D138" s="266"/>
      <c r="E138" s="42">
        <v>590</v>
      </c>
      <c r="F138" s="289">
        <f t="shared" si="2"/>
        <v>574129616.98999929</v>
      </c>
    </row>
    <row r="139" spans="1:6" s="275" customFormat="1" ht="72.75" customHeight="1" x14ac:dyDescent="0.2">
      <c r="A139" s="134">
        <v>44263</v>
      </c>
      <c r="B139" s="252" t="s">
        <v>1618</v>
      </c>
      <c r="C139" s="193" t="s">
        <v>1634</v>
      </c>
      <c r="D139" s="266"/>
      <c r="E139" s="42">
        <v>226000</v>
      </c>
      <c r="F139" s="289">
        <f t="shared" si="2"/>
        <v>573903616.98999929</v>
      </c>
    </row>
    <row r="140" spans="1:6" s="275" customFormat="1" ht="38.25" customHeight="1" x14ac:dyDescent="0.2">
      <c r="A140" s="134">
        <v>44263</v>
      </c>
      <c r="B140" s="252" t="s">
        <v>1619</v>
      </c>
      <c r="C140" s="193" t="s">
        <v>1635</v>
      </c>
      <c r="D140" s="266"/>
      <c r="E140" s="42">
        <v>81613.5</v>
      </c>
      <c r="F140" s="289">
        <f t="shared" si="2"/>
        <v>573822003.48999929</v>
      </c>
    </row>
    <row r="141" spans="1:6" s="275" customFormat="1" ht="41.25" customHeight="1" x14ac:dyDescent="0.2">
      <c r="A141" s="134">
        <v>44263</v>
      </c>
      <c r="B141" s="252" t="s">
        <v>1620</v>
      </c>
      <c r="C141" s="193" t="s">
        <v>1636</v>
      </c>
      <c r="D141" s="266"/>
      <c r="E141" s="42">
        <v>284602.73</v>
      </c>
      <c r="F141" s="289">
        <f t="shared" si="2"/>
        <v>573537400.75999928</v>
      </c>
    </row>
    <row r="142" spans="1:6" s="275" customFormat="1" ht="54" customHeight="1" x14ac:dyDescent="0.2">
      <c r="A142" s="134">
        <v>44264</v>
      </c>
      <c r="B142" s="252" t="s">
        <v>1669</v>
      </c>
      <c r="C142" s="193" t="s">
        <v>1652</v>
      </c>
      <c r="D142" s="266"/>
      <c r="E142" s="42">
        <v>269000</v>
      </c>
      <c r="F142" s="289">
        <f t="shared" si="2"/>
        <v>573268400.75999928</v>
      </c>
    </row>
    <row r="143" spans="1:6" s="275" customFormat="1" ht="63.75" customHeight="1" x14ac:dyDescent="0.2">
      <c r="A143" s="134">
        <v>44264</v>
      </c>
      <c r="B143" s="252" t="s">
        <v>1637</v>
      </c>
      <c r="C143" s="193" t="s">
        <v>1653</v>
      </c>
      <c r="D143" s="266"/>
      <c r="E143" s="42">
        <v>226000</v>
      </c>
      <c r="F143" s="289">
        <f t="shared" si="2"/>
        <v>573042400.75999928</v>
      </c>
    </row>
    <row r="144" spans="1:6" s="275" customFormat="1" ht="67.5" customHeight="1" x14ac:dyDescent="0.2">
      <c r="A144" s="134">
        <v>44264</v>
      </c>
      <c r="B144" s="252" t="s">
        <v>1638</v>
      </c>
      <c r="C144" s="193" t="s">
        <v>1654</v>
      </c>
      <c r="D144" s="266"/>
      <c r="E144" s="42">
        <v>226000</v>
      </c>
      <c r="F144" s="289">
        <f t="shared" si="2"/>
        <v>572816400.75999928</v>
      </c>
    </row>
    <row r="145" spans="1:6" s="275" customFormat="1" ht="52.5" customHeight="1" x14ac:dyDescent="0.2">
      <c r="A145" s="134">
        <v>44264</v>
      </c>
      <c r="B145" s="252" t="s">
        <v>1639</v>
      </c>
      <c r="C145" s="193" t="s">
        <v>1655</v>
      </c>
      <c r="D145" s="266"/>
      <c r="E145" s="42">
        <v>742440</v>
      </c>
      <c r="F145" s="289">
        <f t="shared" si="2"/>
        <v>572073960.75999928</v>
      </c>
    </row>
    <row r="146" spans="1:6" s="275" customFormat="1" ht="38.25" customHeight="1" x14ac:dyDescent="0.2">
      <c r="A146" s="134">
        <v>44264</v>
      </c>
      <c r="B146" s="252" t="s">
        <v>1640</v>
      </c>
      <c r="C146" s="193" t="s">
        <v>1656</v>
      </c>
      <c r="D146" s="266"/>
      <c r="E146" s="42">
        <v>855414.62</v>
      </c>
      <c r="F146" s="289">
        <f t="shared" si="2"/>
        <v>571218546.13999927</v>
      </c>
    </row>
    <row r="147" spans="1:6" s="275" customFormat="1" ht="42.75" customHeight="1" x14ac:dyDescent="0.2">
      <c r="A147" s="134">
        <v>44264</v>
      </c>
      <c r="B147" s="252" t="s">
        <v>1641</v>
      </c>
      <c r="C147" s="193" t="s">
        <v>1657</v>
      </c>
      <c r="D147" s="266"/>
      <c r="E147" s="42">
        <v>250000</v>
      </c>
      <c r="F147" s="289">
        <f t="shared" si="2"/>
        <v>570968546.13999927</v>
      </c>
    </row>
    <row r="148" spans="1:6" s="275" customFormat="1" ht="38.25" customHeight="1" x14ac:dyDescent="0.2">
      <c r="A148" s="134">
        <v>44264</v>
      </c>
      <c r="B148" s="252" t="s">
        <v>1642</v>
      </c>
      <c r="C148" s="193" t="s">
        <v>1658</v>
      </c>
      <c r="D148" s="266"/>
      <c r="E148" s="42">
        <v>541328.29</v>
      </c>
      <c r="F148" s="289">
        <f t="shared" si="2"/>
        <v>570427217.84999931</v>
      </c>
    </row>
    <row r="149" spans="1:6" s="275" customFormat="1" ht="37.5" customHeight="1" x14ac:dyDescent="0.2">
      <c r="A149" s="134">
        <v>44264</v>
      </c>
      <c r="B149" s="252" t="s">
        <v>1643</v>
      </c>
      <c r="C149" s="193" t="s">
        <v>1659</v>
      </c>
      <c r="D149" s="266"/>
      <c r="E149" s="42">
        <v>18000</v>
      </c>
      <c r="F149" s="289">
        <f t="shared" si="2"/>
        <v>570409217.84999931</v>
      </c>
    </row>
    <row r="150" spans="1:6" s="275" customFormat="1" ht="25.5" customHeight="1" x14ac:dyDescent="0.2">
      <c r="A150" s="134">
        <v>44264</v>
      </c>
      <c r="B150" s="252" t="s">
        <v>1644</v>
      </c>
      <c r="C150" s="193" t="s">
        <v>1660</v>
      </c>
      <c r="D150" s="266"/>
      <c r="E150" s="42">
        <v>122046.74</v>
      </c>
      <c r="F150" s="289">
        <f t="shared" si="2"/>
        <v>570287171.1099993</v>
      </c>
    </row>
    <row r="151" spans="1:6" s="275" customFormat="1" ht="45" customHeight="1" x14ac:dyDescent="0.2">
      <c r="A151" s="134">
        <v>44264</v>
      </c>
      <c r="B151" s="252" t="s">
        <v>1645</v>
      </c>
      <c r="C151" s="193" t="s">
        <v>1661</v>
      </c>
      <c r="D151" s="266"/>
      <c r="E151" s="42">
        <v>105687.5</v>
      </c>
      <c r="F151" s="289">
        <f t="shared" si="2"/>
        <v>570181483.6099993</v>
      </c>
    </row>
    <row r="152" spans="1:6" s="275" customFormat="1" ht="81" customHeight="1" x14ac:dyDescent="0.2">
      <c r="A152" s="134">
        <v>44264</v>
      </c>
      <c r="B152" s="252" t="s">
        <v>1646</v>
      </c>
      <c r="C152" s="193" t="s">
        <v>1662</v>
      </c>
      <c r="D152" s="266"/>
      <c r="E152" s="42">
        <v>9000</v>
      </c>
      <c r="F152" s="289">
        <f t="shared" si="2"/>
        <v>570172483.6099993</v>
      </c>
    </row>
    <row r="153" spans="1:6" s="275" customFormat="1" ht="81.75" customHeight="1" x14ac:dyDescent="0.2">
      <c r="A153" s="134">
        <v>44264</v>
      </c>
      <c r="B153" s="252" t="s">
        <v>1647</v>
      </c>
      <c r="C153" s="193" t="s">
        <v>1663</v>
      </c>
      <c r="D153" s="266"/>
      <c r="E153" s="42">
        <v>84750</v>
      </c>
      <c r="F153" s="289">
        <f t="shared" si="2"/>
        <v>570087733.6099993</v>
      </c>
    </row>
    <row r="154" spans="1:6" s="275" customFormat="1" ht="19.5" customHeight="1" x14ac:dyDescent="0.2">
      <c r="A154" s="134">
        <v>44264</v>
      </c>
      <c r="B154" s="252" t="s">
        <v>1753</v>
      </c>
      <c r="C154" s="193" t="s">
        <v>41</v>
      </c>
      <c r="D154" s="266"/>
      <c r="E154" s="42">
        <v>0</v>
      </c>
      <c r="F154" s="289">
        <f t="shared" si="2"/>
        <v>570087733.6099993</v>
      </c>
    </row>
    <row r="155" spans="1:6" s="275" customFormat="1" ht="66.75" customHeight="1" x14ac:dyDescent="0.2">
      <c r="A155" s="134">
        <v>44264</v>
      </c>
      <c r="B155" s="252" t="s">
        <v>1648</v>
      </c>
      <c r="C155" s="193" t="s">
        <v>1664</v>
      </c>
      <c r="D155" s="266"/>
      <c r="E155" s="42">
        <v>515755</v>
      </c>
      <c r="F155" s="289">
        <f t="shared" si="2"/>
        <v>569571978.6099993</v>
      </c>
    </row>
    <row r="156" spans="1:6" s="275" customFormat="1" ht="68.25" customHeight="1" x14ac:dyDescent="0.2">
      <c r="A156" s="134">
        <v>44264</v>
      </c>
      <c r="B156" s="252" t="s">
        <v>1649</v>
      </c>
      <c r="C156" s="193" t="s">
        <v>1665</v>
      </c>
      <c r="D156" s="266"/>
      <c r="E156" s="42">
        <v>226000</v>
      </c>
      <c r="F156" s="289">
        <f t="shared" si="2"/>
        <v>569345978.6099993</v>
      </c>
    </row>
    <row r="157" spans="1:6" s="275" customFormat="1" ht="33" customHeight="1" x14ac:dyDescent="0.2">
      <c r="A157" s="134">
        <v>44264</v>
      </c>
      <c r="B157" s="252" t="s">
        <v>1650</v>
      </c>
      <c r="C157" s="193" t="s">
        <v>1666</v>
      </c>
      <c r="D157" s="266"/>
      <c r="E157" s="42">
        <v>58187.11</v>
      </c>
      <c r="F157" s="289">
        <f t="shared" si="2"/>
        <v>569287791.49999928</v>
      </c>
    </row>
    <row r="158" spans="1:6" s="275" customFormat="1" ht="102" customHeight="1" x14ac:dyDescent="0.2">
      <c r="A158" s="134">
        <v>44264</v>
      </c>
      <c r="B158" s="252" t="s">
        <v>1651</v>
      </c>
      <c r="C158" s="193" t="s">
        <v>1667</v>
      </c>
      <c r="D158" s="266"/>
      <c r="E158" s="472">
        <v>103725.15</v>
      </c>
      <c r="F158" s="289">
        <f t="shared" si="2"/>
        <v>569184066.34999931</v>
      </c>
    </row>
    <row r="159" spans="1:6" s="275" customFormat="1" ht="49.5" customHeight="1" x14ac:dyDescent="0.2">
      <c r="A159" s="134">
        <v>44265</v>
      </c>
      <c r="B159" s="252" t="s">
        <v>1681</v>
      </c>
      <c r="C159" s="193" t="s">
        <v>1675</v>
      </c>
      <c r="D159" s="266"/>
      <c r="E159" s="42">
        <v>1843.81</v>
      </c>
      <c r="F159" s="289">
        <f t="shared" si="2"/>
        <v>569182222.53999937</v>
      </c>
    </row>
    <row r="160" spans="1:6" s="275" customFormat="1" ht="57.75" customHeight="1" x14ac:dyDescent="0.2">
      <c r="A160" s="134">
        <v>44265</v>
      </c>
      <c r="B160" s="252" t="s">
        <v>1670</v>
      </c>
      <c r="C160" s="193" t="s">
        <v>1676</v>
      </c>
      <c r="D160" s="266"/>
      <c r="E160" s="42">
        <v>24926</v>
      </c>
      <c r="F160" s="289">
        <f t="shared" si="2"/>
        <v>569157296.53999937</v>
      </c>
    </row>
    <row r="161" spans="1:6" s="275" customFormat="1" ht="75" customHeight="1" x14ac:dyDescent="0.2">
      <c r="A161" s="134">
        <v>44265</v>
      </c>
      <c r="B161" s="252" t="s">
        <v>1671</v>
      </c>
      <c r="C161" s="193" t="s">
        <v>1677</v>
      </c>
      <c r="D161" s="266"/>
      <c r="E161" s="42">
        <v>226000</v>
      </c>
      <c r="F161" s="289">
        <f t="shared" ref="F161:F224" si="3">F160-E161</f>
        <v>568931296.53999937</v>
      </c>
    </row>
    <row r="162" spans="1:6" s="275" customFormat="1" ht="51" customHeight="1" x14ac:dyDescent="0.2">
      <c r="A162" s="134">
        <v>44265</v>
      </c>
      <c r="B162" s="252" t="s">
        <v>1672</v>
      </c>
      <c r="C162" s="193" t="s">
        <v>1678</v>
      </c>
      <c r="D162" s="266"/>
      <c r="E162" s="42">
        <v>20471</v>
      </c>
      <c r="F162" s="289">
        <f t="shared" si="3"/>
        <v>568910825.53999937</v>
      </c>
    </row>
    <row r="163" spans="1:6" s="275" customFormat="1" ht="51" customHeight="1" x14ac:dyDescent="0.2">
      <c r="A163" s="134">
        <v>44265</v>
      </c>
      <c r="B163" s="252" t="s">
        <v>1673</v>
      </c>
      <c r="C163" s="193" t="s">
        <v>1679</v>
      </c>
      <c r="D163" s="266"/>
      <c r="E163" s="42">
        <v>84128.2</v>
      </c>
      <c r="F163" s="289">
        <f t="shared" si="3"/>
        <v>568826697.33999932</v>
      </c>
    </row>
    <row r="164" spans="1:6" s="275" customFormat="1" ht="45.75" customHeight="1" x14ac:dyDescent="0.2">
      <c r="A164" s="134">
        <v>44265</v>
      </c>
      <c r="B164" s="252" t="s">
        <v>1674</v>
      </c>
      <c r="C164" s="193" t="s">
        <v>1680</v>
      </c>
      <c r="D164" s="266"/>
      <c r="E164" s="42">
        <v>11780</v>
      </c>
      <c r="F164" s="289">
        <f t="shared" si="3"/>
        <v>568814917.33999932</v>
      </c>
    </row>
    <row r="165" spans="1:6" s="275" customFormat="1" ht="50.25" customHeight="1" x14ac:dyDescent="0.2">
      <c r="A165" s="134">
        <v>44266</v>
      </c>
      <c r="B165" s="252" t="s">
        <v>1736</v>
      </c>
      <c r="C165" s="193" t="s">
        <v>1710</v>
      </c>
      <c r="D165" s="266"/>
      <c r="E165" s="42">
        <v>250306.11</v>
      </c>
      <c r="F165" s="289">
        <f t="shared" si="3"/>
        <v>568564611.2299993</v>
      </c>
    </row>
    <row r="166" spans="1:6" s="275" customFormat="1" ht="48.75" customHeight="1" x14ac:dyDescent="0.2">
      <c r="A166" s="134">
        <v>44266</v>
      </c>
      <c r="B166" s="252" t="s">
        <v>1682</v>
      </c>
      <c r="C166" s="193" t="s">
        <v>1626</v>
      </c>
      <c r="D166" s="266"/>
      <c r="E166" s="42">
        <v>150304.57</v>
      </c>
      <c r="F166" s="289">
        <f t="shared" si="3"/>
        <v>568414306.65999925</v>
      </c>
    </row>
    <row r="167" spans="1:6" s="275" customFormat="1" ht="41.25" customHeight="1" x14ac:dyDescent="0.2">
      <c r="A167" s="134">
        <v>44266</v>
      </c>
      <c r="B167" s="252" t="s">
        <v>1683</v>
      </c>
      <c r="C167" s="193" t="s">
        <v>1711</v>
      </c>
      <c r="D167" s="266"/>
      <c r="E167" s="42">
        <v>10383.02</v>
      </c>
      <c r="F167" s="289">
        <f t="shared" si="3"/>
        <v>568403923.63999927</v>
      </c>
    </row>
    <row r="168" spans="1:6" s="275" customFormat="1" ht="48.75" customHeight="1" x14ac:dyDescent="0.2">
      <c r="A168" s="134">
        <v>44266</v>
      </c>
      <c r="B168" s="252" t="s">
        <v>1684</v>
      </c>
      <c r="C168" s="193" t="s">
        <v>1712</v>
      </c>
      <c r="D168" s="266"/>
      <c r="E168" s="42">
        <v>51264.42</v>
      </c>
      <c r="F168" s="289">
        <f t="shared" si="3"/>
        <v>568352659.21999931</v>
      </c>
    </row>
    <row r="169" spans="1:6" s="275" customFormat="1" ht="46.5" customHeight="1" x14ac:dyDescent="0.2">
      <c r="A169" s="134">
        <v>44266</v>
      </c>
      <c r="B169" s="252" t="s">
        <v>1685</v>
      </c>
      <c r="C169" s="193" t="s">
        <v>1713</v>
      </c>
      <c r="D169" s="266"/>
      <c r="E169" s="42">
        <v>185380.71</v>
      </c>
      <c r="F169" s="289">
        <f t="shared" si="3"/>
        <v>568167278.50999928</v>
      </c>
    </row>
    <row r="170" spans="1:6" s="275" customFormat="1" ht="52.5" customHeight="1" x14ac:dyDescent="0.2">
      <c r="A170" s="134">
        <v>44266</v>
      </c>
      <c r="B170" s="252" t="s">
        <v>1686</v>
      </c>
      <c r="C170" s="193" t="s">
        <v>1714</v>
      </c>
      <c r="D170" s="266"/>
      <c r="E170" s="42">
        <v>38081.360000000001</v>
      </c>
      <c r="F170" s="289">
        <f t="shared" si="3"/>
        <v>568129197.14999926</v>
      </c>
    </row>
    <row r="171" spans="1:6" s="275" customFormat="1" ht="63.75" customHeight="1" x14ac:dyDescent="0.2">
      <c r="A171" s="134">
        <v>44266</v>
      </c>
      <c r="B171" s="252" t="s">
        <v>1687</v>
      </c>
      <c r="C171" s="193" t="s">
        <v>1715</v>
      </c>
      <c r="D171" s="266"/>
      <c r="E171" s="42">
        <v>226000</v>
      </c>
      <c r="F171" s="289">
        <f t="shared" si="3"/>
        <v>567903197.14999926</v>
      </c>
    </row>
    <row r="172" spans="1:6" s="275" customFormat="1" ht="49.5" customHeight="1" x14ac:dyDescent="0.2">
      <c r="A172" s="134">
        <v>44266</v>
      </c>
      <c r="B172" s="252" t="s">
        <v>1688</v>
      </c>
      <c r="C172" s="193" t="s">
        <v>1716</v>
      </c>
      <c r="D172" s="266"/>
      <c r="E172" s="42">
        <v>226000</v>
      </c>
      <c r="F172" s="289">
        <f t="shared" si="3"/>
        <v>567677197.14999926</v>
      </c>
    </row>
    <row r="173" spans="1:6" s="275" customFormat="1" ht="75" customHeight="1" x14ac:dyDescent="0.2">
      <c r="A173" s="134">
        <v>44266</v>
      </c>
      <c r="B173" s="252" t="s">
        <v>1689</v>
      </c>
      <c r="C173" s="193" t="s">
        <v>1717</v>
      </c>
      <c r="D173" s="266"/>
      <c r="E173" s="42">
        <v>169500</v>
      </c>
      <c r="F173" s="289">
        <f t="shared" si="3"/>
        <v>567507697.14999926</v>
      </c>
    </row>
    <row r="174" spans="1:6" s="275" customFormat="1" ht="38.25" customHeight="1" x14ac:dyDescent="0.2">
      <c r="A174" s="134">
        <v>44266</v>
      </c>
      <c r="B174" s="252" t="s">
        <v>1690</v>
      </c>
      <c r="C174" s="193" t="s">
        <v>1719</v>
      </c>
      <c r="D174" s="266"/>
      <c r="E174" s="42">
        <v>4077612.5</v>
      </c>
      <c r="F174" s="289">
        <f t="shared" si="3"/>
        <v>563430084.64999926</v>
      </c>
    </row>
    <row r="175" spans="1:6" s="275" customFormat="1" ht="41.25" customHeight="1" x14ac:dyDescent="0.2">
      <c r="A175" s="134">
        <v>44266</v>
      </c>
      <c r="B175" s="252" t="s">
        <v>1691</v>
      </c>
      <c r="C175" s="193" t="s">
        <v>1718</v>
      </c>
      <c r="D175" s="266"/>
      <c r="E175" s="42">
        <v>397356.47</v>
      </c>
      <c r="F175" s="289">
        <f t="shared" si="3"/>
        <v>563032728.17999923</v>
      </c>
    </row>
    <row r="176" spans="1:6" s="275" customFormat="1" ht="41.25" customHeight="1" x14ac:dyDescent="0.2">
      <c r="A176" s="134">
        <v>44266</v>
      </c>
      <c r="B176" s="252" t="s">
        <v>1692</v>
      </c>
      <c r="C176" s="193" t="s">
        <v>1720</v>
      </c>
      <c r="D176" s="266"/>
      <c r="E176" s="42">
        <v>33844.019999999997</v>
      </c>
      <c r="F176" s="289">
        <f t="shared" si="3"/>
        <v>562998884.15999925</v>
      </c>
    </row>
    <row r="177" spans="1:6" s="275" customFormat="1" ht="39.75" customHeight="1" x14ac:dyDescent="0.2">
      <c r="A177" s="134">
        <v>44266</v>
      </c>
      <c r="B177" s="252" t="s">
        <v>1693</v>
      </c>
      <c r="C177" s="193" t="s">
        <v>1721</v>
      </c>
      <c r="D177" s="266"/>
      <c r="E177" s="42">
        <v>169226.4</v>
      </c>
      <c r="F177" s="289">
        <f t="shared" si="3"/>
        <v>562829657.75999928</v>
      </c>
    </row>
    <row r="178" spans="1:6" s="275" customFormat="1" ht="30" customHeight="1" x14ac:dyDescent="0.2">
      <c r="A178" s="134">
        <v>44266</v>
      </c>
      <c r="B178" s="252" t="s">
        <v>1694</v>
      </c>
      <c r="C178" s="193" t="s">
        <v>1722</v>
      </c>
      <c r="D178" s="266"/>
      <c r="E178" s="42">
        <v>31075.22</v>
      </c>
      <c r="F178" s="289">
        <f t="shared" si="3"/>
        <v>562798582.53999925</v>
      </c>
    </row>
    <row r="179" spans="1:6" s="275" customFormat="1" ht="40.5" customHeight="1" x14ac:dyDescent="0.2">
      <c r="A179" s="134">
        <v>44266</v>
      </c>
      <c r="B179" s="252" t="s">
        <v>1695</v>
      </c>
      <c r="C179" s="193" t="s">
        <v>1723</v>
      </c>
      <c r="D179" s="266"/>
      <c r="E179" s="42">
        <v>143842.64000000001</v>
      </c>
      <c r="F179" s="289">
        <f t="shared" si="3"/>
        <v>562654739.89999926</v>
      </c>
    </row>
    <row r="180" spans="1:6" s="275" customFormat="1" ht="45" customHeight="1" x14ac:dyDescent="0.2">
      <c r="A180" s="134">
        <v>44266</v>
      </c>
      <c r="B180" s="252" t="s">
        <v>1696</v>
      </c>
      <c r="C180" s="193" t="s">
        <v>1724</v>
      </c>
      <c r="D180" s="266"/>
      <c r="E180" s="42">
        <v>140766.04</v>
      </c>
      <c r="F180" s="289">
        <f t="shared" si="3"/>
        <v>562513973.8599993</v>
      </c>
    </row>
    <row r="181" spans="1:6" s="275" customFormat="1" ht="46.5" customHeight="1" x14ac:dyDescent="0.2">
      <c r="A181" s="134">
        <v>44266</v>
      </c>
      <c r="B181" s="252" t="s">
        <v>1697</v>
      </c>
      <c r="C181" s="193" t="s">
        <v>1725</v>
      </c>
      <c r="D181" s="266"/>
      <c r="E181" s="42">
        <v>41536.69</v>
      </c>
      <c r="F181" s="289">
        <f t="shared" si="3"/>
        <v>562472437.16999924</v>
      </c>
    </row>
    <row r="182" spans="1:6" s="275" customFormat="1" ht="41.25" customHeight="1" x14ac:dyDescent="0.2">
      <c r="A182" s="134">
        <v>44266</v>
      </c>
      <c r="B182" s="252" t="s">
        <v>1698</v>
      </c>
      <c r="C182" s="193" t="s">
        <v>1726</v>
      </c>
      <c r="D182" s="266"/>
      <c r="E182" s="42">
        <v>185380.71</v>
      </c>
      <c r="F182" s="289">
        <f t="shared" si="3"/>
        <v>562287056.4599992</v>
      </c>
    </row>
    <row r="183" spans="1:6" s="275" customFormat="1" ht="42" customHeight="1" x14ac:dyDescent="0.2">
      <c r="A183" s="134">
        <v>44266</v>
      </c>
      <c r="B183" s="252" t="s">
        <v>1699</v>
      </c>
      <c r="C183" s="193" t="s">
        <v>1727</v>
      </c>
      <c r="D183" s="266"/>
      <c r="E183" s="42">
        <v>87535.76</v>
      </c>
      <c r="F183" s="289">
        <f t="shared" si="3"/>
        <v>562199520.69999921</v>
      </c>
    </row>
    <row r="184" spans="1:6" s="275" customFormat="1" ht="50.25" customHeight="1" x14ac:dyDescent="0.2">
      <c r="A184" s="134">
        <v>44266</v>
      </c>
      <c r="B184" s="252" t="s">
        <v>1700</v>
      </c>
      <c r="C184" s="193" t="s">
        <v>1728</v>
      </c>
      <c r="D184" s="266"/>
      <c r="E184" s="42">
        <v>185380.71</v>
      </c>
      <c r="F184" s="289">
        <f t="shared" si="3"/>
        <v>562014139.98999918</v>
      </c>
    </row>
    <row r="185" spans="1:6" s="275" customFormat="1" ht="14.25" customHeight="1" x14ac:dyDescent="0.2">
      <c r="A185" s="134">
        <v>44266</v>
      </c>
      <c r="B185" s="252" t="s">
        <v>1701</v>
      </c>
      <c r="C185" s="193" t="s">
        <v>41</v>
      </c>
      <c r="D185" s="266"/>
      <c r="E185" s="42">
        <v>0</v>
      </c>
      <c r="F185" s="289">
        <f t="shared" si="3"/>
        <v>562014139.98999918</v>
      </c>
    </row>
    <row r="186" spans="1:6" s="275" customFormat="1" ht="18" customHeight="1" x14ac:dyDescent="0.2">
      <c r="A186" s="256">
        <v>44266</v>
      </c>
      <c r="B186" s="456" t="s">
        <v>1702</v>
      </c>
      <c r="C186" s="193" t="s">
        <v>41</v>
      </c>
      <c r="D186" s="454"/>
      <c r="E186" s="213">
        <v>0</v>
      </c>
      <c r="F186" s="289">
        <f t="shared" si="3"/>
        <v>562014139.98999918</v>
      </c>
    </row>
    <row r="187" spans="1:6" s="275" customFormat="1" ht="41.25" customHeight="1" x14ac:dyDescent="0.2">
      <c r="A187" s="134">
        <v>44266</v>
      </c>
      <c r="B187" s="252" t="s">
        <v>1703</v>
      </c>
      <c r="C187" s="193" t="s">
        <v>1729</v>
      </c>
      <c r="D187" s="266"/>
      <c r="E187" s="42">
        <v>956636.9</v>
      </c>
      <c r="F187" s="289">
        <f t="shared" si="3"/>
        <v>561057503.0899992</v>
      </c>
    </row>
    <row r="188" spans="1:6" s="275" customFormat="1" ht="52.5" customHeight="1" x14ac:dyDescent="0.2">
      <c r="A188" s="134">
        <v>44266</v>
      </c>
      <c r="B188" s="252" t="s">
        <v>1704</v>
      </c>
      <c r="C188" s="193" t="s">
        <v>1730</v>
      </c>
      <c r="D188" s="266"/>
      <c r="E188" s="42">
        <v>34380.93</v>
      </c>
      <c r="F188" s="289">
        <f t="shared" si="3"/>
        <v>561023122.15999925</v>
      </c>
    </row>
    <row r="189" spans="1:6" s="275" customFormat="1" ht="46.5" customHeight="1" x14ac:dyDescent="0.2">
      <c r="A189" s="134">
        <v>44266</v>
      </c>
      <c r="B189" s="252" t="s">
        <v>1705</v>
      </c>
      <c r="C189" s="193" t="s">
        <v>1731</v>
      </c>
      <c r="D189" s="266"/>
      <c r="E189" s="42">
        <v>28250</v>
      </c>
      <c r="F189" s="289">
        <f t="shared" si="3"/>
        <v>560994872.15999925</v>
      </c>
    </row>
    <row r="190" spans="1:6" s="275" customFormat="1" ht="41.25" customHeight="1" x14ac:dyDescent="0.2">
      <c r="A190" s="134">
        <v>44266</v>
      </c>
      <c r="B190" s="252" t="s">
        <v>1706</v>
      </c>
      <c r="C190" s="193" t="s">
        <v>1732</v>
      </c>
      <c r="D190" s="266"/>
      <c r="E190" s="42">
        <v>5850</v>
      </c>
      <c r="F190" s="289">
        <f t="shared" si="3"/>
        <v>560989022.15999925</v>
      </c>
    </row>
    <row r="191" spans="1:6" s="275" customFormat="1" ht="48.75" customHeight="1" x14ac:dyDescent="0.2">
      <c r="A191" s="134">
        <v>44266</v>
      </c>
      <c r="B191" s="252" t="s">
        <v>1707</v>
      </c>
      <c r="C191" s="193" t="s">
        <v>1733</v>
      </c>
      <c r="D191" s="266"/>
      <c r="E191" s="42">
        <v>126000</v>
      </c>
      <c r="F191" s="289">
        <f t="shared" si="3"/>
        <v>560863022.15999925</v>
      </c>
    </row>
    <row r="192" spans="1:6" s="275" customFormat="1" ht="29.25" customHeight="1" x14ac:dyDescent="0.2">
      <c r="A192" s="134">
        <v>44266</v>
      </c>
      <c r="B192" s="252" t="s">
        <v>1708</v>
      </c>
      <c r="C192" s="193" t="s">
        <v>1734</v>
      </c>
      <c r="D192" s="266"/>
      <c r="E192" s="42">
        <v>1800</v>
      </c>
      <c r="F192" s="289">
        <f t="shared" si="3"/>
        <v>560861222.15999925</v>
      </c>
    </row>
    <row r="193" spans="1:6" s="275" customFormat="1" ht="41.25" customHeight="1" x14ac:dyDescent="0.2">
      <c r="A193" s="134">
        <v>44266</v>
      </c>
      <c r="B193" s="252" t="s">
        <v>1709</v>
      </c>
      <c r="C193" s="193" t="s">
        <v>1735</v>
      </c>
      <c r="D193" s="266"/>
      <c r="E193" s="42">
        <v>6750</v>
      </c>
      <c r="F193" s="289">
        <f t="shared" si="3"/>
        <v>560854472.15999925</v>
      </c>
    </row>
    <row r="194" spans="1:6" s="275" customFormat="1" ht="41.25" customHeight="1" x14ac:dyDescent="0.2">
      <c r="A194" s="134">
        <v>44267</v>
      </c>
      <c r="B194" s="252" t="s">
        <v>1738</v>
      </c>
      <c r="C194" s="193" t="s">
        <v>1739</v>
      </c>
      <c r="D194" s="266"/>
      <c r="E194" s="42">
        <v>124478.34</v>
      </c>
      <c r="F194" s="289">
        <f t="shared" si="3"/>
        <v>560729993.81999922</v>
      </c>
    </row>
    <row r="195" spans="1:6" s="275" customFormat="1" ht="31.5" customHeight="1" x14ac:dyDescent="0.2">
      <c r="A195" s="134">
        <v>44267</v>
      </c>
      <c r="B195" s="252" t="s">
        <v>1737</v>
      </c>
      <c r="C195" s="193" t="s">
        <v>1740</v>
      </c>
      <c r="D195" s="266"/>
      <c r="E195" s="42">
        <v>20059.990000000002</v>
      </c>
      <c r="F195" s="289">
        <f t="shared" si="3"/>
        <v>560709933.82999921</v>
      </c>
    </row>
    <row r="196" spans="1:6" s="275" customFormat="1" ht="39" customHeight="1" x14ac:dyDescent="0.2">
      <c r="A196" s="134">
        <v>44267</v>
      </c>
      <c r="B196" s="252" t="s">
        <v>1741</v>
      </c>
      <c r="C196" s="193" t="s">
        <v>1747</v>
      </c>
      <c r="D196" s="266"/>
      <c r="E196" s="42">
        <v>22500</v>
      </c>
      <c r="F196" s="289">
        <f t="shared" si="3"/>
        <v>560687433.82999921</v>
      </c>
    </row>
    <row r="197" spans="1:6" s="275" customFormat="1" ht="40.5" customHeight="1" x14ac:dyDescent="0.2">
      <c r="A197" s="134">
        <v>44267</v>
      </c>
      <c r="B197" s="252" t="s">
        <v>1742</v>
      </c>
      <c r="C197" s="193" t="s">
        <v>1748</v>
      </c>
      <c r="D197" s="266"/>
      <c r="E197" s="42">
        <v>13500</v>
      </c>
      <c r="F197" s="289">
        <f t="shared" si="3"/>
        <v>560673933.82999921</v>
      </c>
    </row>
    <row r="198" spans="1:6" s="275" customFormat="1" ht="40.5" customHeight="1" x14ac:dyDescent="0.2">
      <c r="A198" s="134">
        <v>44267</v>
      </c>
      <c r="B198" s="252" t="s">
        <v>1743</v>
      </c>
      <c r="C198" s="193" t="s">
        <v>1749</v>
      </c>
      <c r="D198" s="266"/>
      <c r="E198" s="42">
        <v>5940</v>
      </c>
      <c r="F198" s="289">
        <f t="shared" si="3"/>
        <v>560667993.82999921</v>
      </c>
    </row>
    <row r="199" spans="1:6" s="275" customFormat="1" ht="41.25" customHeight="1" x14ac:dyDescent="0.2">
      <c r="A199" s="134">
        <v>44267</v>
      </c>
      <c r="B199" s="252" t="s">
        <v>1744</v>
      </c>
      <c r="C199" s="193" t="s">
        <v>1750</v>
      </c>
      <c r="D199" s="266"/>
      <c r="E199" s="42">
        <v>13500</v>
      </c>
      <c r="F199" s="289">
        <f t="shared" si="3"/>
        <v>560654493.82999921</v>
      </c>
    </row>
    <row r="200" spans="1:6" s="275" customFormat="1" ht="41.25" customHeight="1" x14ac:dyDescent="0.2">
      <c r="A200" s="134">
        <v>44267</v>
      </c>
      <c r="B200" s="252" t="s">
        <v>1745</v>
      </c>
      <c r="C200" s="193" t="s">
        <v>1751</v>
      </c>
      <c r="D200" s="266"/>
      <c r="E200" s="42">
        <v>9900</v>
      </c>
      <c r="F200" s="289">
        <f t="shared" si="3"/>
        <v>560644593.82999921</v>
      </c>
    </row>
    <row r="201" spans="1:6" s="275" customFormat="1" ht="30" customHeight="1" x14ac:dyDescent="0.2">
      <c r="A201" s="256">
        <v>44267</v>
      </c>
      <c r="B201" s="456" t="s">
        <v>1746</v>
      </c>
      <c r="C201" s="457" t="s">
        <v>1752</v>
      </c>
      <c r="D201" s="454"/>
      <c r="E201" s="213">
        <v>12150</v>
      </c>
      <c r="F201" s="289">
        <f t="shared" si="3"/>
        <v>560632443.82999921</v>
      </c>
    </row>
    <row r="202" spans="1:6" s="275" customFormat="1" ht="41.25" customHeight="1" x14ac:dyDescent="0.2">
      <c r="A202" s="134">
        <v>44270</v>
      </c>
      <c r="B202" s="252" t="s">
        <v>1816</v>
      </c>
      <c r="C202" s="193" t="s">
        <v>1817</v>
      </c>
      <c r="D202" s="266"/>
      <c r="E202" s="42">
        <v>211375</v>
      </c>
      <c r="F202" s="289">
        <f t="shared" si="3"/>
        <v>560421068.82999921</v>
      </c>
    </row>
    <row r="203" spans="1:6" s="275" customFormat="1" ht="60.75" customHeight="1" x14ac:dyDescent="0.2">
      <c r="A203" s="134">
        <v>44270</v>
      </c>
      <c r="B203" s="252" t="s">
        <v>1760</v>
      </c>
      <c r="C203" s="193" t="s">
        <v>1818</v>
      </c>
      <c r="D203" s="266"/>
      <c r="E203" s="42">
        <v>226000</v>
      </c>
      <c r="F203" s="289">
        <f t="shared" si="3"/>
        <v>560195068.82999921</v>
      </c>
    </row>
    <row r="204" spans="1:6" s="275" customFormat="1" ht="21.75" customHeight="1" x14ac:dyDescent="0.2">
      <c r="A204" s="134">
        <v>44270</v>
      </c>
      <c r="B204" s="252" t="s">
        <v>1761</v>
      </c>
      <c r="C204" s="193" t="s">
        <v>41</v>
      </c>
      <c r="D204" s="266"/>
      <c r="E204" s="42">
        <v>0</v>
      </c>
      <c r="F204" s="289">
        <f t="shared" si="3"/>
        <v>560195068.82999921</v>
      </c>
    </row>
    <row r="205" spans="1:6" s="275" customFormat="1" ht="41.25" customHeight="1" x14ac:dyDescent="0.2">
      <c r="A205" s="134">
        <v>44270</v>
      </c>
      <c r="B205" s="252" t="s">
        <v>1762</v>
      </c>
      <c r="C205" s="193" t="s">
        <v>1819</v>
      </c>
      <c r="D205" s="266"/>
      <c r="E205" s="42">
        <v>96151.360000000001</v>
      </c>
      <c r="F205" s="289">
        <f t="shared" si="3"/>
        <v>560098917.46999919</v>
      </c>
    </row>
    <row r="206" spans="1:6" s="275" customFormat="1" ht="41.25" customHeight="1" x14ac:dyDescent="0.2">
      <c r="A206" s="134">
        <v>44270</v>
      </c>
      <c r="B206" s="252" t="s">
        <v>1763</v>
      </c>
      <c r="C206" s="193" t="s">
        <v>1820</v>
      </c>
      <c r="D206" s="266"/>
      <c r="E206" s="42">
        <v>30456.85</v>
      </c>
      <c r="F206" s="289">
        <f t="shared" si="3"/>
        <v>560068460.61999917</v>
      </c>
    </row>
    <row r="207" spans="1:6" s="275" customFormat="1" ht="27.75" customHeight="1" x14ac:dyDescent="0.2">
      <c r="A207" s="134">
        <v>44270</v>
      </c>
      <c r="B207" s="252" t="s">
        <v>1764</v>
      </c>
      <c r="C207" s="193" t="s">
        <v>1821</v>
      </c>
      <c r="D207" s="266"/>
      <c r="E207" s="42">
        <v>26765.11</v>
      </c>
      <c r="F207" s="289">
        <f t="shared" si="3"/>
        <v>560041695.50999916</v>
      </c>
    </row>
    <row r="208" spans="1:6" s="275" customFormat="1" ht="30" customHeight="1" x14ac:dyDescent="0.2">
      <c r="A208" s="134">
        <v>44270</v>
      </c>
      <c r="B208" s="252" t="s">
        <v>1765</v>
      </c>
      <c r="C208" s="193" t="s">
        <v>1822</v>
      </c>
      <c r="D208" s="266"/>
      <c r="E208" s="42">
        <v>18274.11</v>
      </c>
      <c r="F208" s="289">
        <f t="shared" si="3"/>
        <v>560023421.39999914</v>
      </c>
    </row>
    <row r="209" spans="1:6" s="275" customFormat="1" ht="41.25" customHeight="1" x14ac:dyDescent="0.2">
      <c r="A209" s="134">
        <v>44270</v>
      </c>
      <c r="B209" s="252" t="s">
        <v>1766</v>
      </c>
      <c r="C209" s="193" t="s">
        <v>1823</v>
      </c>
      <c r="D209" s="266"/>
      <c r="E209" s="42">
        <v>185380.71</v>
      </c>
      <c r="F209" s="289">
        <f t="shared" si="3"/>
        <v>559838040.6899991</v>
      </c>
    </row>
    <row r="210" spans="1:6" s="275" customFormat="1" ht="25.5" customHeight="1" x14ac:dyDescent="0.2">
      <c r="A210" s="134">
        <v>44270</v>
      </c>
      <c r="B210" s="252" t="s">
        <v>1767</v>
      </c>
      <c r="C210" s="193" t="s">
        <v>1824</v>
      </c>
      <c r="D210" s="266"/>
      <c r="E210" s="42">
        <v>11767.42</v>
      </c>
      <c r="F210" s="289">
        <f t="shared" si="3"/>
        <v>559826273.26999915</v>
      </c>
    </row>
    <row r="211" spans="1:6" s="275" customFormat="1" ht="41.25" customHeight="1" x14ac:dyDescent="0.2">
      <c r="A211" s="134">
        <v>44270</v>
      </c>
      <c r="B211" s="252" t="s">
        <v>1768</v>
      </c>
      <c r="C211" s="193" t="s">
        <v>1825</v>
      </c>
      <c r="D211" s="266"/>
      <c r="E211" s="42">
        <v>185380.71</v>
      </c>
      <c r="F211" s="289">
        <f t="shared" si="3"/>
        <v>559640892.55999911</v>
      </c>
    </row>
    <row r="212" spans="1:6" s="275" customFormat="1" ht="41.25" customHeight="1" x14ac:dyDescent="0.2">
      <c r="A212" s="134">
        <v>44270</v>
      </c>
      <c r="B212" s="252" t="s">
        <v>1769</v>
      </c>
      <c r="C212" s="193" t="s">
        <v>1826</v>
      </c>
      <c r="D212" s="266"/>
      <c r="E212" s="42">
        <v>153073.37</v>
      </c>
      <c r="F212" s="289">
        <f t="shared" si="3"/>
        <v>559487819.1899991</v>
      </c>
    </row>
    <row r="213" spans="1:6" s="275" customFormat="1" ht="41.25" customHeight="1" x14ac:dyDescent="0.2">
      <c r="A213" s="134">
        <v>44270</v>
      </c>
      <c r="B213" s="252" t="s">
        <v>1770</v>
      </c>
      <c r="C213" s="193" t="s">
        <v>1827</v>
      </c>
      <c r="D213" s="266"/>
      <c r="E213" s="42">
        <v>53844.02</v>
      </c>
      <c r="F213" s="289">
        <f t="shared" si="3"/>
        <v>559433975.16999912</v>
      </c>
    </row>
    <row r="214" spans="1:6" s="275" customFormat="1" ht="41.25" customHeight="1" x14ac:dyDescent="0.2">
      <c r="A214" s="134">
        <v>44270</v>
      </c>
      <c r="B214" s="252" t="s">
        <v>1771</v>
      </c>
      <c r="C214" s="193" t="s">
        <v>1828</v>
      </c>
      <c r="D214" s="266"/>
      <c r="E214" s="42">
        <v>244042.84</v>
      </c>
      <c r="F214" s="289">
        <f t="shared" si="3"/>
        <v>559189932.32999909</v>
      </c>
    </row>
    <row r="215" spans="1:6" s="275" customFormat="1" ht="41.25" customHeight="1" x14ac:dyDescent="0.2">
      <c r="A215" s="134">
        <v>44270</v>
      </c>
      <c r="B215" s="252" t="s">
        <v>1772</v>
      </c>
      <c r="C215" s="193" t="s">
        <v>1829</v>
      </c>
      <c r="D215" s="266"/>
      <c r="E215" s="42">
        <v>238848.46</v>
      </c>
      <c r="F215" s="289">
        <f t="shared" si="3"/>
        <v>558951083.86999905</v>
      </c>
    </row>
    <row r="216" spans="1:6" s="275" customFormat="1" ht="41.25" customHeight="1" x14ac:dyDescent="0.2">
      <c r="A216" s="134">
        <v>44270</v>
      </c>
      <c r="B216" s="252" t="s">
        <v>1773</v>
      </c>
      <c r="C216" s="193" t="s">
        <v>1830</v>
      </c>
      <c r="D216" s="266"/>
      <c r="E216" s="42">
        <v>134174.41</v>
      </c>
      <c r="F216" s="289">
        <f t="shared" si="3"/>
        <v>558816909.45999908</v>
      </c>
    </row>
    <row r="217" spans="1:6" s="275" customFormat="1" ht="16.5" customHeight="1" x14ac:dyDescent="0.2">
      <c r="A217" s="134">
        <v>44270</v>
      </c>
      <c r="B217" s="252" t="s">
        <v>1774</v>
      </c>
      <c r="C217" s="193" t="s">
        <v>41</v>
      </c>
      <c r="D217" s="266"/>
      <c r="E217" s="42">
        <v>0</v>
      </c>
      <c r="F217" s="289">
        <f t="shared" si="3"/>
        <v>558816909.45999908</v>
      </c>
    </row>
    <row r="218" spans="1:6" s="275" customFormat="1" ht="46.5" customHeight="1" x14ac:dyDescent="0.2">
      <c r="A218" s="134">
        <v>44270</v>
      </c>
      <c r="B218" s="252" t="s">
        <v>1775</v>
      </c>
      <c r="C218" s="193" t="s">
        <v>1831</v>
      </c>
      <c r="D218" s="266"/>
      <c r="E218" s="42">
        <v>97232.5</v>
      </c>
      <c r="F218" s="289">
        <f t="shared" si="3"/>
        <v>558719676.95999908</v>
      </c>
    </row>
    <row r="219" spans="1:6" s="275" customFormat="1" ht="30" customHeight="1" x14ac:dyDescent="0.2">
      <c r="A219" s="134">
        <v>44270</v>
      </c>
      <c r="B219" s="252" t="s">
        <v>1776</v>
      </c>
      <c r="C219" s="193" t="s">
        <v>1832</v>
      </c>
      <c r="D219" s="266"/>
      <c r="E219" s="42">
        <v>41225.68</v>
      </c>
      <c r="F219" s="289">
        <f t="shared" si="3"/>
        <v>558678451.27999914</v>
      </c>
    </row>
    <row r="220" spans="1:6" s="275" customFormat="1" ht="41.25" customHeight="1" x14ac:dyDescent="0.2">
      <c r="A220" s="134">
        <v>44270</v>
      </c>
      <c r="B220" s="252" t="s">
        <v>1777</v>
      </c>
      <c r="C220" s="193" t="s">
        <v>1833</v>
      </c>
      <c r="D220" s="266"/>
      <c r="E220" s="42">
        <v>17156.3</v>
      </c>
      <c r="F220" s="289">
        <f t="shared" si="3"/>
        <v>558661294.97999918</v>
      </c>
    </row>
    <row r="221" spans="1:6" s="275" customFormat="1" ht="78.75" customHeight="1" x14ac:dyDescent="0.2">
      <c r="A221" s="134">
        <v>44270</v>
      </c>
      <c r="B221" s="252" t="s">
        <v>1778</v>
      </c>
      <c r="C221" s="193" t="s">
        <v>1834</v>
      </c>
      <c r="D221" s="266"/>
      <c r="E221" s="42">
        <v>113000</v>
      </c>
      <c r="F221" s="289">
        <f t="shared" si="3"/>
        <v>558548294.97999918</v>
      </c>
    </row>
    <row r="222" spans="1:6" s="275" customFormat="1" ht="51.75" customHeight="1" x14ac:dyDescent="0.2">
      <c r="A222" s="134">
        <v>44270</v>
      </c>
      <c r="B222" s="252" t="s">
        <v>1779</v>
      </c>
      <c r="C222" s="193" t="s">
        <v>1835</v>
      </c>
      <c r="D222" s="266"/>
      <c r="E222" s="42">
        <v>45000</v>
      </c>
      <c r="F222" s="289">
        <f t="shared" si="3"/>
        <v>558503294.97999918</v>
      </c>
    </row>
    <row r="223" spans="1:6" s="275" customFormat="1" ht="63" customHeight="1" x14ac:dyDescent="0.2">
      <c r="A223" s="134">
        <v>44270</v>
      </c>
      <c r="B223" s="252" t="s">
        <v>1780</v>
      </c>
      <c r="C223" s="193" t="s">
        <v>1836</v>
      </c>
      <c r="D223" s="266"/>
      <c r="E223" s="42">
        <v>45000</v>
      </c>
      <c r="F223" s="289">
        <f t="shared" si="3"/>
        <v>558458294.97999918</v>
      </c>
    </row>
    <row r="224" spans="1:6" s="275" customFormat="1" ht="41.25" customHeight="1" x14ac:dyDescent="0.2">
      <c r="A224" s="134">
        <v>44270</v>
      </c>
      <c r="B224" s="252" t="s">
        <v>1781</v>
      </c>
      <c r="C224" s="193" t="s">
        <v>1837</v>
      </c>
      <c r="D224" s="266"/>
      <c r="E224" s="42">
        <v>170126.17</v>
      </c>
      <c r="F224" s="289">
        <f t="shared" si="3"/>
        <v>558288168.80999923</v>
      </c>
    </row>
    <row r="225" spans="1:6" s="275" customFormat="1" ht="41.25" customHeight="1" x14ac:dyDescent="0.2">
      <c r="A225" s="134">
        <v>44270</v>
      </c>
      <c r="B225" s="252" t="s">
        <v>1782</v>
      </c>
      <c r="C225" s="193" t="s">
        <v>1838</v>
      </c>
      <c r="D225" s="266"/>
      <c r="E225" s="42">
        <v>15178.4</v>
      </c>
      <c r="F225" s="289">
        <f t="shared" ref="F225:F288" si="4">F224-E225</f>
        <v>558272990.40999925</v>
      </c>
    </row>
    <row r="226" spans="1:6" s="275" customFormat="1" ht="41.25" customHeight="1" x14ac:dyDescent="0.2">
      <c r="A226" s="134">
        <v>44270</v>
      </c>
      <c r="B226" s="252" t="s">
        <v>1783</v>
      </c>
      <c r="C226" s="193" t="s">
        <v>1839</v>
      </c>
      <c r="D226" s="266"/>
      <c r="E226" s="42">
        <v>203411.17</v>
      </c>
      <c r="F226" s="289">
        <f t="shared" si="4"/>
        <v>558069579.23999929</v>
      </c>
    </row>
    <row r="227" spans="1:6" s="275" customFormat="1" ht="41.25" customHeight="1" x14ac:dyDescent="0.2">
      <c r="A227" s="134">
        <v>44270</v>
      </c>
      <c r="B227" s="252" t="s">
        <v>1784</v>
      </c>
      <c r="C227" s="193" t="s">
        <v>1842</v>
      </c>
      <c r="D227" s="266"/>
      <c r="E227" s="42">
        <v>237893.59</v>
      </c>
      <c r="F227" s="289">
        <f t="shared" si="4"/>
        <v>557831685.64999926</v>
      </c>
    </row>
    <row r="228" spans="1:6" s="275" customFormat="1" ht="41.25" customHeight="1" x14ac:dyDescent="0.2">
      <c r="A228" s="134">
        <v>44270</v>
      </c>
      <c r="B228" s="252" t="s">
        <v>1785</v>
      </c>
      <c r="C228" s="193" t="s">
        <v>1840</v>
      </c>
      <c r="D228" s="266"/>
      <c r="E228" s="42">
        <v>151670.41</v>
      </c>
      <c r="F228" s="289">
        <f t="shared" si="4"/>
        <v>557680015.23999929</v>
      </c>
    </row>
    <row r="229" spans="1:6" s="275" customFormat="1" ht="25.5" customHeight="1" x14ac:dyDescent="0.2">
      <c r="A229" s="134">
        <v>44270</v>
      </c>
      <c r="B229" s="252" t="s">
        <v>1786</v>
      </c>
      <c r="C229" s="193" t="s">
        <v>1841</v>
      </c>
      <c r="D229" s="266"/>
      <c r="E229" s="42">
        <v>96877.43</v>
      </c>
      <c r="F229" s="289">
        <f t="shared" si="4"/>
        <v>557583137.80999935</v>
      </c>
    </row>
    <row r="230" spans="1:6" s="275" customFormat="1" ht="30.75" customHeight="1" x14ac:dyDescent="0.2">
      <c r="A230" s="134">
        <v>44270</v>
      </c>
      <c r="B230" s="252" t="s">
        <v>1787</v>
      </c>
      <c r="C230" s="193" t="s">
        <v>1843</v>
      </c>
      <c r="D230" s="266"/>
      <c r="E230" s="42">
        <v>37868.76</v>
      </c>
      <c r="F230" s="289">
        <f t="shared" si="4"/>
        <v>557545269.04999936</v>
      </c>
    </row>
    <row r="231" spans="1:6" s="275" customFormat="1" ht="24" customHeight="1" x14ac:dyDescent="0.2">
      <c r="A231" s="134">
        <v>44270</v>
      </c>
      <c r="B231" s="252" t="s">
        <v>1788</v>
      </c>
      <c r="C231" s="193" t="s">
        <v>1844</v>
      </c>
      <c r="D231" s="266"/>
      <c r="E231" s="42">
        <v>133971.93</v>
      </c>
      <c r="F231" s="289">
        <f t="shared" si="4"/>
        <v>557411297.11999941</v>
      </c>
    </row>
    <row r="232" spans="1:6" s="275" customFormat="1" ht="24.75" customHeight="1" x14ac:dyDescent="0.2">
      <c r="A232" s="134">
        <v>44270</v>
      </c>
      <c r="B232" s="252" t="s">
        <v>1789</v>
      </c>
      <c r="C232" s="193" t="s">
        <v>1845</v>
      </c>
      <c r="D232" s="266"/>
      <c r="E232" s="42">
        <v>60976.29</v>
      </c>
      <c r="F232" s="289">
        <f t="shared" si="4"/>
        <v>557350320.82999945</v>
      </c>
    </row>
    <row r="233" spans="1:6" s="275" customFormat="1" ht="64.5" customHeight="1" x14ac:dyDescent="0.2">
      <c r="A233" s="134">
        <v>44270</v>
      </c>
      <c r="B233" s="252" t="s">
        <v>1790</v>
      </c>
      <c r="C233" s="193" t="s">
        <v>1846</v>
      </c>
      <c r="D233" s="266"/>
      <c r="E233" s="42">
        <v>226000</v>
      </c>
      <c r="F233" s="289">
        <f t="shared" si="4"/>
        <v>557124320.82999945</v>
      </c>
    </row>
    <row r="234" spans="1:6" s="275" customFormat="1" ht="41.25" customHeight="1" x14ac:dyDescent="0.2">
      <c r="A234" s="134">
        <v>44270</v>
      </c>
      <c r="B234" s="252" t="s">
        <v>1791</v>
      </c>
      <c r="C234" s="193" t="s">
        <v>1847</v>
      </c>
      <c r="D234" s="266"/>
      <c r="E234" s="42">
        <v>18000</v>
      </c>
      <c r="F234" s="289">
        <f t="shared" si="4"/>
        <v>557106320.82999945</v>
      </c>
    </row>
    <row r="235" spans="1:6" s="275" customFormat="1" ht="41.25" customHeight="1" x14ac:dyDescent="0.2">
      <c r="A235" s="134">
        <v>44270</v>
      </c>
      <c r="B235" s="252" t="s">
        <v>1792</v>
      </c>
      <c r="C235" s="193" t="s">
        <v>1848</v>
      </c>
      <c r="D235" s="266"/>
      <c r="E235" s="42">
        <v>33300</v>
      </c>
      <c r="F235" s="289">
        <f t="shared" si="4"/>
        <v>557073020.82999945</v>
      </c>
    </row>
    <row r="236" spans="1:6" s="275" customFormat="1" ht="30.75" customHeight="1" x14ac:dyDescent="0.2">
      <c r="A236" s="134">
        <v>44270</v>
      </c>
      <c r="B236" s="252" t="s">
        <v>1793</v>
      </c>
      <c r="C236" s="193" t="s">
        <v>1849</v>
      </c>
      <c r="D236" s="266"/>
      <c r="E236" s="42">
        <v>7200</v>
      </c>
      <c r="F236" s="289">
        <f t="shared" si="4"/>
        <v>557065820.82999945</v>
      </c>
    </row>
    <row r="237" spans="1:6" s="275" customFormat="1" ht="41.25" customHeight="1" x14ac:dyDescent="0.2">
      <c r="A237" s="134">
        <v>44270</v>
      </c>
      <c r="B237" s="456" t="s">
        <v>1794</v>
      </c>
      <c r="C237" s="193" t="s">
        <v>1850</v>
      </c>
      <c r="D237" s="454"/>
      <c r="E237" s="42">
        <v>13500</v>
      </c>
      <c r="F237" s="289">
        <f t="shared" si="4"/>
        <v>557052320.82999945</v>
      </c>
    </row>
    <row r="238" spans="1:6" s="275" customFormat="1" ht="41.25" customHeight="1" x14ac:dyDescent="0.2">
      <c r="A238" s="134">
        <v>44270</v>
      </c>
      <c r="B238" s="456" t="s">
        <v>1795</v>
      </c>
      <c r="C238" s="193" t="s">
        <v>1851</v>
      </c>
      <c r="D238" s="454"/>
      <c r="E238" s="42">
        <v>4050</v>
      </c>
      <c r="F238" s="289">
        <f t="shared" si="4"/>
        <v>557048270.82999945</v>
      </c>
    </row>
    <row r="239" spans="1:6" s="275" customFormat="1" ht="41.25" customHeight="1" x14ac:dyDescent="0.2">
      <c r="A239" s="134">
        <v>44270</v>
      </c>
      <c r="B239" s="456" t="s">
        <v>1796</v>
      </c>
      <c r="C239" s="193" t="s">
        <v>1852</v>
      </c>
      <c r="D239" s="454"/>
      <c r="E239" s="42">
        <v>9000</v>
      </c>
      <c r="F239" s="289">
        <f t="shared" si="4"/>
        <v>557039270.82999945</v>
      </c>
    </row>
    <row r="240" spans="1:6" s="275" customFormat="1" ht="41.25" customHeight="1" x14ac:dyDescent="0.2">
      <c r="A240" s="134">
        <v>44270</v>
      </c>
      <c r="B240" s="456" t="s">
        <v>1797</v>
      </c>
      <c r="C240" s="193" t="s">
        <v>1853</v>
      </c>
      <c r="D240" s="454"/>
      <c r="E240" s="42">
        <v>144660.01999999999</v>
      </c>
      <c r="F240" s="289">
        <f t="shared" si="4"/>
        <v>556894610.80999947</v>
      </c>
    </row>
    <row r="241" spans="1:6" s="275" customFormat="1" ht="48" customHeight="1" x14ac:dyDescent="0.2">
      <c r="A241" s="134">
        <v>44270</v>
      </c>
      <c r="B241" s="456" t="s">
        <v>1798</v>
      </c>
      <c r="C241" s="193" t="s">
        <v>1854</v>
      </c>
      <c r="D241" s="454"/>
      <c r="E241" s="42">
        <v>126825</v>
      </c>
      <c r="F241" s="289">
        <f t="shared" si="4"/>
        <v>556767785.80999947</v>
      </c>
    </row>
    <row r="242" spans="1:6" s="275" customFormat="1" ht="76.5" customHeight="1" x14ac:dyDescent="0.2">
      <c r="A242" s="134">
        <v>44270</v>
      </c>
      <c r="B242" s="456" t="s">
        <v>1799</v>
      </c>
      <c r="C242" s="193" t="s">
        <v>1855</v>
      </c>
      <c r="D242" s="454"/>
      <c r="E242" s="42">
        <v>126000</v>
      </c>
      <c r="F242" s="289">
        <f t="shared" si="4"/>
        <v>556641785.80999947</v>
      </c>
    </row>
    <row r="243" spans="1:6" s="275" customFormat="1" ht="41.25" customHeight="1" x14ac:dyDescent="0.2">
      <c r="A243" s="134">
        <v>44270</v>
      </c>
      <c r="B243" s="456" t="s">
        <v>1800</v>
      </c>
      <c r="C243" s="193" t="s">
        <v>1856</v>
      </c>
      <c r="D243" s="454"/>
      <c r="E243" s="42">
        <v>5400</v>
      </c>
      <c r="F243" s="289">
        <f t="shared" si="4"/>
        <v>556636385.80999947</v>
      </c>
    </row>
    <row r="244" spans="1:6" s="275" customFormat="1" ht="28.5" customHeight="1" x14ac:dyDescent="0.2">
      <c r="A244" s="134">
        <v>44270</v>
      </c>
      <c r="B244" s="456" t="s">
        <v>1801</v>
      </c>
      <c r="C244" s="193" t="s">
        <v>1857</v>
      </c>
      <c r="D244" s="454"/>
      <c r="E244" s="42">
        <v>5400</v>
      </c>
      <c r="F244" s="289">
        <f t="shared" si="4"/>
        <v>556630985.80999947</v>
      </c>
    </row>
    <row r="245" spans="1:6" s="275" customFormat="1" ht="41.25" customHeight="1" x14ac:dyDescent="0.2">
      <c r="A245" s="134">
        <v>44270</v>
      </c>
      <c r="B245" s="456" t="s">
        <v>1802</v>
      </c>
      <c r="C245" s="193" t="s">
        <v>1858</v>
      </c>
      <c r="D245" s="454"/>
      <c r="E245" s="42">
        <v>3600</v>
      </c>
      <c r="F245" s="289">
        <f t="shared" si="4"/>
        <v>556627385.80999947</v>
      </c>
    </row>
    <row r="246" spans="1:6" s="275" customFormat="1" ht="41.25" customHeight="1" x14ac:dyDescent="0.2">
      <c r="A246" s="134">
        <v>44270</v>
      </c>
      <c r="B246" s="456" t="s">
        <v>1803</v>
      </c>
      <c r="C246" s="193" t="s">
        <v>1859</v>
      </c>
      <c r="D246" s="454"/>
      <c r="E246" s="42">
        <v>15930</v>
      </c>
      <c r="F246" s="289">
        <f t="shared" si="4"/>
        <v>556611455.80999947</v>
      </c>
    </row>
    <row r="247" spans="1:6" s="275" customFormat="1" ht="41.25" customHeight="1" x14ac:dyDescent="0.2">
      <c r="A247" s="134">
        <v>44270</v>
      </c>
      <c r="B247" s="456" t="s">
        <v>1804</v>
      </c>
      <c r="C247" s="193" t="s">
        <v>1860</v>
      </c>
      <c r="D247" s="454"/>
      <c r="E247" s="42">
        <v>10800</v>
      </c>
      <c r="F247" s="289">
        <f t="shared" si="4"/>
        <v>556600655.80999947</v>
      </c>
    </row>
    <row r="248" spans="1:6" s="275" customFormat="1" ht="38.25" customHeight="1" x14ac:dyDescent="0.2">
      <c r="A248" s="134">
        <v>44270</v>
      </c>
      <c r="B248" s="456" t="s">
        <v>1805</v>
      </c>
      <c r="C248" s="193" t="s">
        <v>1861</v>
      </c>
      <c r="D248" s="454"/>
      <c r="E248" s="42">
        <v>13500</v>
      </c>
      <c r="F248" s="289">
        <f t="shared" si="4"/>
        <v>556587155.80999947</v>
      </c>
    </row>
    <row r="249" spans="1:6" s="275" customFormat="1" ht="41.25" customHeight="1" x14ac:dyDescent="0.2">
      <c r="A249" s="134">
        <v>44270</v>
      </c>
      <c r="B249" s="456" t="s">
        <v>1806</v>
      </c>
      <c r="C249" s="193" t="s">
        <v>1862</v>
      </c>
      <c r="D249" s="454"/>
      <c r="E249" s="42">
        <v>3600</v>
      </c>
      <c r="F249" s="289">
        <f t="shared" si="4"/>
        <v>556583555.80999947</v>
      </c>
    </row>
    <row r="250" spans="1:6" s="275" customFormat="1" ht="41.25" customHeight="1" x14ac:dyDescent="0.2">
      <c r="A250" s="134">
        <v>44270</v>
      </c>
      <c r="B250" s="456" t="s">
        <v>1807</v>
      </c>
      <c r="C250" s="193" t="s">
        <v>1863</v>
      </c>
      <c r="D250" s="266"/>
      <c r="E250" s="42">
        <v>4860</v>
      </c>
      <c r="F250" s="289">
        <f t="shared" si="4"/>
        <v>556578695.80999947</v>
      </c>
    </row>
    <row r="251" spans="1:6" s="275" customFormat="1" ht="41.25" customHeight="1" x14ac:dyDescent="0.2">
      <c r="A251" s="134">
        <v>44270</v>
      </c>
      <c r="B251" s="252" t="s">
        <v>1808</v>
      </c>
      <c r="C251" s="193" t="s">
        <v>1864</v>
      </c>
      <c r="D251" s="266"/>
      <c r="E251" s="42">
        <v>660.99</v>
      </c>
      <c r="F251" s="289">
        <f t="shared" si="4"/>
        <v>556578034.81999946</v>
      </c>
    </row>
    <row r="252" spans="1:6" s="275" customFormat="1" ht="41.25" customHeight="1" x14ac:dyDescent="0.2">
      <c r="A252" s="134">
        <v>44270</v>
      </c>
      <c r="B252" s="252" t="s">
        <v>1809</v>
      </c>
      <c r="C252" s="193" t="s">
        <v>1865</v>
      </c>
      <c r="D252" s="266"/>
      <c r="E252" s="42">
        <v>6291.5</v>
      </c>
      <c r="F252" s="289">
        <f t="shared" si="4"/>
        <v>556571743.31999946</v>
      </c>
    </row>
    <row r="253" spans="1:6" s="275" customFormat="1" ht="41.25" customHeight="1" x14ac:dyDescent="0.2">
      <c r="A253" s="134">
        <v>44270</v>
      </c>
      <c r="B253" s="252" t="s">
        <v>1810</v>
      </c>
      <c r="C253" s="193" t="s">
        <v>1866</v>
      </c>
      <c r="D253" s="266"/>
      <c r="E253" s="42">
        <v>24928.37</v>
      </c>
      <c r="F253" s="289">
        <f t="shared" si="4"/>
        <v>556546814.94999945</v>
      </c>
    </row>
    <row r="254" spans="1:6" s="275" customFormat="1" ht="57" customHeight="1" x14ac:dyDescent="0.2">
      <c r="A254" s="134">
        <v>44270</v>
      </c>
      <c r="B254" s="252" t="s">
        <v>1811</v>
      </c>
      <c r="C254" s="193" t="s">
        <v>1867</v>
      </c>
      <c r="D254" s="266"/>
      <c r="E254" s="42">
        <v>155488</v>
      </c>
      <c r="F254" s="289">
        <f t="shared" si="4"/>
        <v>556391326.94999945</v>
      </c>
    </row>
    <row r="255" spans="1:6" s="275" customFormat="1" ht="49.5" customHeight="1" x14ac:dyDescent="0.2">
      <c r="A255" s="134">
        <v>44270</v>
      </c>
      <c r="B255" s="252" t="s">
        <v>1812</v>
      </c>
      <c r="C255" s="193" t="s">
        <v>1868</v>
      </c>
      <c r="D255" s="266"/>
      <c r="E255" s="42">
        <v>257877.5</v>
      </c>
      <c r="F255" s="289">
        <f t="shared" si="4"/>
        <v>556133449.44999945</v>
      </c>
    </row>
    <row r="256" spans="1:6" s="275" customFormat="1" ht="52.5" customHeight="1" x14ac:dyDescent="0.2">
      <c r="A256" s="134">
        <v>44270</v>
      </c>
      <c r="B256" s="252" t="s">
        <v>1813</v>
      </c>
      <c r="C256" s="193" t="s">
        <v>1869</v>
      </c>
      <c r="D256" s="266"/>
      <c r="E256" s="42">
        <v>3372944.04</v>
      </c>
      <c r="F256" s="289">
        <f t="shared" si="4"/>
        <v>552760505.40999949</v>
      </c>
    </row>
    <row r="257" spans="1:6" s="275" customFormat="1" ht="49.5" customHeight="1" x14ac:dyDescent="0.2">
      <c r="A257" s="134">
        <v>44270</v>
      </c>
      <c r="B257" s="252" t="s">
        <v>1814</v>
      </c>
      <c r="C257" s="193" t="s">
        <v>1870</v>
      </c>
      <c r="D257" s="266"/>
      <c r="E257" s="42">
        <v>118370</v>
      </c>
      <c r="F257" s="289">
        <f t="shared" si="4"/>
        <v>552642135.40999949</v>
      </c>
    </row>
    <row r="258" spans="1:6" s="275" customFormat="1" ht="51" customHeight="1" x14ac:dyDescent="0.2">
      <c r="A258" s="134">
        <v>44270</v>
      </c>
      <c r="B258" s="252" t="s">
        <v>1815</v>
      </c>
      <c r="C258" s="193" t="s">
        <v>1871</v>
      </c>
      <c r="D258" s="266"/>
      <c r="E258" s="42">
        <v>48066.58</v>
      </c>
      <c r="F258" s="289">
        <f t="shared" si="4"/>
        <v>552594068.82999945</v>
      </c>
    </row>
    <row r="259" spans="1:6" s="275" customFormat="1" ht="48" customHeight="1" x14ac:dyDescent="0.2">
      <c r="A259" s="134">
        <v>44271</v>
      </c>
      <c r="B259" s="252" t="s">
        <v>1884</v>
      </c>
      <c r="C259" s="193" t="s">
        <v>1885</v>
      </c>
      <c r="D259" s="266"/>
      <c r="E259" s="42">
        <v>13500</v>
      </c>
      <c r="F259" s="289">
        <f t="shared" si="4"/>
        <v>552580568.82999945</v>
      </c>
    </row>
    <row r="260" spans="1:6" s="275" customFormat="1" ht="47.25" customHeight="1" x14ac:dyDescent="0.2">
      <c r="A260" s="134">
        <v>44271</v>
      </c>
      <c r="B260" s="252" t="s">
        <v>1872</v>
      </c>
      <c r="C260" s="193" t="s">
        <v>1886</v>
      </c>
      <c r="D260" s="266"/>
      <c r="E260" s="42">
        <v>1000720.34</v>
      </c>
      <c r="F260" s="289">
        <f t="shared" si="4"/>
        <v>551579848.48999941</v>
      </c>
    </row>
    <row r="261" spans="1:6" s="275" customFormat="1" ht="41.25" customHeight="1" x14ac:dyDescent="0.2">
      <c r="A261" s="134">
        <v>44271</v>
      </c>
      <c r="B261" s="252" t="s">
        <v>1873</v>
      </c>
      <c r="C261" s="193" t="s">
        <v>1887</v>
      </c>
      <c r="D261" s="266"/>
      <c r="E261" s="42">
        <v>3150</v>
      </c>
      <c r="F261" s="289">
        <f t="shared" si="4"/>
        <v>551576698.48999941</v>
      </c>
    </row>
    <row r="262" spans="1:6" s="275" customFormat="1" ht="41.25" customHeight="1" x14ac:dyDescent="0.2">
      <c r="A262" s="134">
        <v>44271</v>
      </c>
      <c r="B262" s="252" t="s">
        <v>1874</v>
      </c>
      <c r="C262" s="193" t="s">
        <v>1888</v>
      </c>
      <c r="D262" s="266"/>
      <c r="E262" s="42">
        <v>2700</v>
      </c>
      <c r="F262" s="289">
        <f t="shared" si="4"/>
        <v>551573998.48999941</v>
      </c>
    </row>
    <row r="263" spans="1:6" s="275" customFormat="1" ht="31.5" customHeight="1" x14ac:dyDescent="0.2">
      <c r="A263" s="134">
        <v>44271</v>
      </c>
      <c r="B263" s="252" t="s">
        <v>1875</v>
      </c>
      <c r="C263" s="193" t="s">
        <v>1889</v>
      </c>
      <c r="D263" s="266"/>
      <c r="E263" s="42">
        <v>3600</v>
      </c>
      <c r="F263" s="289">
        <f t="shared" si="4"/>
        <v>551570398.48999941</v>
      </c>
    </row>
    <row r="264" spans="1:6" s="275" customFormat="1" ht="27" customHeight="1" x14ac:dyDescent="0.2">
      <c r="A264" s="134">
        <v>44271</v>
      </c>
      <c r="B264" s="252" t="s">
        <v>1876</v>
      </c>
      <c r="C264" s="193" t="s">
        <v>1890</v>
      </c>
      <c r="D264" s="266"/>
      <c r="E264" s="42">
        <v>9000</v>
      </c>
      <c r="F264" s="289">
        <f t="shared" si="4"/>
        <v>551561398.48999941</v>
      </c>
    </row>
    <row r="265" spans="1:6" s="275" customFormat="1" ht="41.25" customHeight="1" x14ac:dyDescent="0.2">
      <c r="A265" s="134">
        <v>44271</v>
      </c>
      <c r="B265" s="252" t="s">
        <v>1877</v>
      </c>
      <c r="C265" s="193" t="s">
        <v>1891</v>
      </c>
      <c r="D265" s="266"/>
      <c r="E265" s="42">
        <v>9000</v>
      </c>
      <c r="F265" s="289">
        <f t="shared" si="4"/>
        <v>551552398.48999941</v>
      </c>
    </row>
    <row r="266" spans="1:6" s="275" customFormat="1" ht="16.5" customHeight="1" x14ac:dyDescent="0.2">
      <c r="A266" s="134">
        <v>44271</v>
      </c>
      <c r="B266" s="252" t="s">
        <v>1878</v>
      </c>
      <c r="C266" s="193" t="s">
        <v>41</v>
      </c>
      <c r="D266" s="266"/>
      <c r="E266" s="42">
        <v>0</v>
      </c>
      <c r="F266" s="289">
        <f t="shared" si="4"/>
        <v>551552398.48999941</v>
      </c>
    </row>
    <row r="267" spans="1:6" s="275" customFormat="1" ht="82.5" customHeight="1" x14ac:dyDescent="0.2">
      <c r="A267" s="134">
        <v>44271</v>
      </c>
      <c r="B267" s="252" t="s">
        <v>1879</v>
      </c>
      <c r="C267" s="193" t="s">
        <v>1892</v>
      </c>
      <c r="D267" s="266"/>
      <c r="E267" s="42">
        <v>226000</v>
      </c>
      <c r="F267" s="289">
        <f t="shared" si="4"/>
        <v>551326398.48999941</v>
      </c>
    </row>
    <row r="268" spans="1:6" s="275" customFormat="1" ht="20.25" customHeight="1" x14ac:dyDescent="0.2">
      <c r="A268" s="134">
        <v>44271</v>
      </c>
      <c r="B268" s="252" t="s">
        <v>1880</v>
      </c>
      <c r="C268" s="193" t="s">
        <v>41</v>
      </c>
      <c r="D268" s="266"/>
      <c r="E268" s="42">
        <v>0</v>
      </c>
      <c r="F268" s="289">
        <f t="shared" si="4"/>
        <v>551326398.48999941</v>
      </c>
    </row>
    <row r="269" spans="1:6" s="275" customFormat="1" ht="41.25" customHeight="1" x14ac:dyDescent="0.2">
      <c r="A269" s="134">
        <v>44271</v>
      </c>
      <c r="B269" s="252" t="s">
        <v>1881</v>
      </c>
      <c r="C269" s="193" t="s">
        <v>1893</v>
      </c>
      <c r="D269" s="266"/>
      <c r="E269" s="42">
        <v>93005</v>
      </c>
      <c r="F269" s="289">
        <f t="shared" si="4"/>
        <v>551233393.48999941</v>
      </c>
    </row>
    <row r="270" spans="1:6" s="275" customFormat="1" ht="30" customHeight="1" x14ac:dyDescent="0.2">
      <c r="A270" s="134">
        <v>44271</v>
      </c>
      <c r="B270" s="252" t="s">
        <v>1882</v>
      </c>
      <c r="C270" s="193" t="s">
        <v>1894</v>
      </c>
      <c r="D270" s="266"/>
      <c r="E270" s="42">
        <v>4000</v>
      </c>
      <c r="F270" s="289">
        <f t="shared" si="4"/>
        <v>551229393.48999941</v>
      </c>
    </row>
    <row r="271" spans="1:6" s="275" customFormat="1" ht="54" customHeight="1" x14ac:dyDescent="0.2">
      <c r="A271" s="256">
        <v>44271</v>
      </c>
      <c r="B271" s="456" t="s">
        <v>1883</v>
      </c>
      <c r="C271" s="457" t="s">
        <v>1895</v>
      </c>
      <c r="D271" s="454"/>
      <c r="E271" s="213">
        <v>22596106</v>
      </c>
      <c r="F271" s="289">
        <f t="shared" si="4"/>
        <v>528633287.48999941</v>
      </c>
    </row>
    <row r="272" spans="1:6" s="275" customFormat="1" ht="21.75" customHeight="1" x14ac:dyDescent="0.2">
      <c r="A272" s="134">
        <v>44272</v>
      </c>
      <c r="B272" s="5">
        <v>58632</v>
      </c>
      <c r="C272" s="193" t="s">
        <v>41</v>
      </c>
      <c r="D272" s="266"/>
      <c r="E272" s="42">
        <v>0</v>
      </c>
      <c r="F272" s="289">
        <f t="shared" si="4"/>
        <v>528633287.48999941</v>
      </c>
    </row>
    <row r="273" spans="1:6" s="275" customFormat="1" ht="41.25" customHeight="1" x14ac:dyDescent="0.2">
      <c r="A273" s="134">
        <v>44272</v>
      </c>
      <c r="B273" s="252" t="s">
        <v>1902</v>
      </c>
      <c r="C273" s="193" t="s">
        <v>1922</v>
      </c>
      <c r="D273" s="266"/>
      <c r="E273" s="42">
        <v>131052.5</v>
      </c>
      <c r="F273" s="289">
        <f t="shared" si="4"/>
        <v>528502234.98999941</v>
      </c>
    </row>
    <row r="274" spans="1:6" s="275" customFormat="1" ht="28.5" customHeight="1" x14ac:dyDescent="0.2">
      <c r="A274" s="134">
        <v>44272</v>
      </c>
      <c r="B274" s="252" t="s">
        <v>1903</v>
      </c>
      <c r="C274" s="193" t="s">
        <v>1923</v>
      </c>
      <c r="D274" s="266"/>
      <c r="E274" s="42">
        <v>4500</v>
      </c>
      <c r="F274" s="289">
        <f t="shared" si="4"/>
        <v>528497734.98999941</v>
      </c>
    </row>
    <row r="275" spans="1:6" s="275" customFormat="1" ht="41.25" customHeight="1" x14ac:dyDescent="0.2">
      <c r="A275" s="134">
        <v>44272</v>
      </c>
      <c r="B275" s="252" t="s">
        <v>1904</v>
      </c>
      <c r="C275" s="193" t="s">
        <v>1924</v>
      </c>
      <c r="D275" s="266"/>
      <c r="E275" s="42">
        <v>97232.5</v>
      </c>
      <c r="F275" s="289">
        <f t="shared" si="4"/>
        <v>528400502.48999941</v>
      </c>
    </row>
    <row r="276" spans="1:6" s="275" customFormat="1" ht="51.75" customHeight="1" x14ac:dyDescent="0.2">
      <c r="A276" s="134">
        <v>44272</v>
      </c>
      <c r="B276" s="252" t="s">
        <v>1905</v>
      </c>
      <c r="C276" s="193" t="s">
        <v>1925</v>
      </c>
      <c r="D276" s="266"/>
      <c r="E276" s="42">
        <v>108000</v>
      </c>
      <c r="F276" s="289">
        <f t="shared" si="4"/>
        <v>528292502.48999941</v>
      </c>
    </row>
    <row r="277" spans="1:6" s="275" customFormat="1" ht="41.25" customHeight="1" x14ac:dyDescent="0.2">
      <c r="A277" s="134">
        <v>44272</v>
      </c>
      <c r="B277" s="252" t="s">
        <v>1906</v>
      </c>
      <c r="C277" s="193" t="s">
        <v>1926</v>
      </c>
      <c r="D277" s="266"/>
      <c r="E277" s="42">
        <v>359244.06</v>
      </c>
      <c r="F277" s="289">
        <f t="shared" si="4"/>
        <v>527933258.42999941</v>
      </c>
    </row>
    <row r="278" spans="1:6" s="275" customFormat="1" ht="41.25" customHeight="1" x14ac:dyDescent="0.2">
      <c r="A278" s="134">
        <v>44272</v>
      </c>
      <c r="B278" s="252" t="s">
        <v>1907</v>
      </c>
      <c r="C278" s="193" t="s">
        <v>1927</v>
      </c>
      <c r="D278" s="266"/>
      <c r="E278" s="42">
        <v>110612.01</v>
      </c>
      <c r="F278" s="289">
        <f t="shared" si="4"/>
        <v>527822646.41999942</v>
      </c>
    </row>
    <row r="279" spans="1:6" s="275" customFormat="1" ht="41.25" customHeight="1" x14ac:dyDescent="0.2">
      <c r="A279" s="134">
        <v>44272</v>
      </c>
      <c r="B279" s="252" t="s">
        <v>1908</v>
      </c>
      <c r="C279" s="193" t="s">
        <v>1928</v>
      </c>
      <c r="D279" s="266"/>
      <c r="E279" s="42">
        <v>79768.7</v>
      </c>
      <c r="F279" s="289">
        <f t="shared" si="4"/>
        <v>527742877.71999943</v>
      </c>
    </row>
    <row r="280" spans="1:6" s="275" customFormat="1" ht="47.25" customHeight="1" x14ac:dyDescent="0.2">
      <c r="A280" s="134">
        <v>44272</v>
      </c>
      <c r="B280" s="252" t="s">
        <v>1909</v>
      </c>
      <c r="C280" s="193" t="s">
        <v>1929</v>
      </c>
      <c r="D280" s="266"/>
      <c r="E280" s="42">
        <v>126825</v>
      </c>
      <c r="F280" s="289">
        <f t="shared" si="4"/>
        <v>527616052.71999943</v>
      </c>
    </row>
    <row r="281" spans="1:6" s="275" customFormat="1" ht="46.5" customHeight="1" x14ac:dyDescent="0.2">
      <c r="A281" s="134">
        <v>44272</v>
      </c>
      <c r="B281" s="252" t="s">
        <v>1910</v>
      </c>
      <c r="C281" s="193" t="s">
        <v>1930</v>
      </c>
      <c r="D281" s="266"/>
      <c r="E281" s="42">
        <v>84550</v>
      </c>
      <c r="F281" s="289">
        <f t="shared" si="4"/>
        <v>527531502.71999943</v>
      </c>
    </row>
    <row r="282" spans="1:6" s="275" customFormat="1" ht="41.25" customHeight="1" x14ac:dyDescent="0.2">
      <c r="A282" s="134">
        <v>44272</v>
      </c>
      <c r="B282" s="252" t="s">
        <v>1911</v>
      </c>
      <c r="C282" s="193" t="s">
        <v>1931</v>
      </c>
      <c r="D282" s="266"/>
      <c r="E282" s="42">
        <v>213457.53</v>
      </c>
      <c r="F282" s="289">
        <f t="shared" si="4"/>
        <v>527318045.18999946</v>
      </c>
    </row>
    <row r="283" spans="1:6" s="275" customFormat="1" ht="41.25" customHeight="1" x14ac:dyDescent="0.2">
      <c r="A283" s="134">
        <v>44272</v>
      </c>
      <c r="B283" s="252" t="s">
        <v>1912</v>
      </c>
      <c r="C283" s="193" t="s">
        <v>1932</v>
      </c>
      <c r="D283" s="266"/>
      <c r="E283" s="42">
        <v>10890</v>
      </c>
      <c r="F283" s="289">
        <f t="shared" si="4"/>
        <v>527307155.18999946</v>
      </c>
    </row>
    <row r="284" spans="1:6" s="275" customFormat="1" ht="109.5" customHeight="1" x14ac:dyDescent="0.2">
      <c r="A284" s="134">
        <v>44272</v>
      </c>
      <c r="B284" s="252" t="s">
        <v>1913</v>
      </c>
      <c r="C284" s="193" t="s">
        <v>1933</v>
      </c>
      <c r="D284" s="266"/>
      <c r="E284" s="42">
        <v>113000</v>
      </c>
      <c r="F284" s="289">
        <f t="shared" si="4"/>
        <v>527194155.18999946</v>
      </c>
    </row>
    <row r="285" spans="1:6" s="275" customFormat="1" ht="41.25" customHeight="1" x14ac:dyDescent="0.2">
      <c r="A285" s="134">
        <v>44272</v>
      </c>
      <c r="B285" s="252" t="s">
        <v>1914</v>
      </c>
      <c r="C285" s="193" t="s">
        <v>1934</v>
      </c>
      <c r="D285" s="266"/>
      <c r="E285" s="42">
        <v>92000</v>
      </c>
      <c r="F285" s="289">
        <f t="shared" si="4"/>
        <v>527102155.18999946</v>
      </c>
    </row>
    <row r="286" spans="1:6" s="275" customFormat="1" ht="41.25" customHeight="1" x14ac:dyDescent="0.2">
      <c r="A286" s="134">
        <v>44272</v>
      </c>
      <c r="B286" s="252" t="s">
        <v>1915</v>
      </c>
      <c r="C286" s="193" t="s">
        <v>1935</v>
      </c>
      <c r="D286" s="266"/>
      <c r="E286" s="42">
        <v>216546.44</v>
      </c>
      <c r="F286" s="289">
        <f t="shared" si="4"/>
        <v>526885608.74999946</v>
      </c>
    </row>
    <row r="287" spans="1:6" s="275" customFormat="1" ht="41.25" customHeight="1" x14ac:dyDescent="0.2">
      <c r="A287" s="134">
        <v>44272</v>
      </c>
      <c r="B287" s="252" t="s">
        <v>1916</v>
      </c>
      <c r="C287" s="193" t="s">
        <v>1936</v>
      </c>
      <c r="D287" s="266"/>
      <c r="E287" s="42">
        <v>198693.2</v>
      </c>
      <c r="F287" s="289">
        <f t="shared" si="4"/>
        <v>526686915.54999948</v>
      </c>
    </row>
    <row r="288" spans="1:6" s="275" customFormat="1" ht="41.25" customHeight="1" x14ac:dyDescent="0.2">
      <c r="A288" s="134">
        <v>44272</v>
      </c>
      <c r="B288" s="252" t="s">
        <v>1917</v>
      </c>
      <c r="C288" s="193" t="s">
        <v>1937</v>
      </c>
      <c r="D288" s="266"/>
      <c r="E288" s="42">
        <v>34517.769999999997</v>
      </c>
      <c r="F288" s="289">
        <f t="shared" si="4"/>
        <v>526652397.77999949</v>
      </c>
    </row>
    <row r="289" spans="1:6" s="275" customFormat="1" ht="41.25" customHeight="1" x14ac:dyDescent="0.2">
      <c r="A289" s="134">
        <v>44272</v>
      </c>
      <c r="B289" s="252" t="s">
        <v>1918</v>
      </c>
      <c r="C289" s="193" t="s">
        <v>1938</v>
      </c>
      <c r="D289" s="266"/>
      <c r="E289" s="42">
        <v>237123.27</v>
      </c>
      <c r="F289" s="289">
        <f t="shared" ref="F289:F352" si="5">F288-E289</f>
        <v>526415274.50999951</v>
      </c>
    </row>
    <row r="290" spans="1:6" s="275" customFormat="1" ht="61.5" customHeight="1" x14ac:dyDescent="0.2">
      <c r="A290" s="134">
        <v>44272</v>
      </c>
      <c r="B290" s="252" t="s">
        <v>1919</v>
      </c>
      <c r="C290" s="193" t="s">
        <v>1939</v>
      </c>
      <c r="D290" s="266"/>
      <c r="E290" s="42">
        <v>9000</v>
      </c>
      <c r="F290" s="289">
        <f t="shared" si="5"/>
        <v>526406274.50999951</v>
      </c>
    </row>
    <row r="291" spans="1:6" s="275" customFormat="1" ht="41.25" customHeight="1" x14ac:dyDescent="0.2">
      <c r="A291" s="256">
        <v>44272</v>
      </c>
      <c r="B291" s="456" t="s">
        <v>1920</v>
      </c>
      <c r="C291" s="457" t="s">
        <v>1940</v>
      </c>
      <c r="D291" s="454"/>
      <c r="E291" s="213">
        <v>246558.99</v>
      </c>
      <c r="F291" s="289">
        <f t="shared" si="5"/>
        <v>526159715.5199995</v>
      </c>
    </row>
    <row r="292" spans="1:6" s="275" customFormat="1" ht="109.5" customHeight="1" x14ac:dyDescent="0.2">
      <c r="A292" s="134">
        <v>44272</v>
      </c>
      <c r="B292" s="293" t="s">
        <v>1921</v>
      </c>
      <c r="C292" s="214" t="s">
        <v>1941</v>
      </c>
      <c r="D292" s="266"/>
      <c r="E292" s="472">
        <v>67500</v>
      </c>
      <c r="F292" s="289">
        <f t="shared" si="5"/>
        <v>526092215.5199995</v>
      </c>
    </row>
    <row r="293" spans="1:6" s="275" customFormat="1" ht="47.25" customHeight="1" x14ac:dyDescent="0.2">
      <c r="A293" s="134">
        <v>44272</v>
      </c>
      <c r="B293" s="252" t="s">
        <v>1896</v>
      </c>
      <c r="C293" s="193" t="s">
        <v>1942</v>
      </c>
      <c r="D293" s="266"/>
      <c r="E293" s="42">
        <v>156417.5</v>
      </c>
      <c r="F293" s="289">
        <f t="shared" si="5"/>
        <v>525935798.0199995</v>
      </c>
    </row>
    <row r="294" spans="1:6" s="275" customFormat="1" ht="41.25" customHeight="1" x14ac:dyDescent="0.2">
      <c r="A294" s="134">
        <v>44272</v>
      </c>
      <c r="B294" s="252" t="s">
        <v>1897</v>
      </c>
      <c r="C294" s="193" t="s">
        <v>1943</v>
      </c>
      <c r="D294" s="266"/>
      <c r="E294" s="42">
        <v>40500</v>
      </c>
      <c r="F294" s="289">
        <f t="shared" si="5"/>
        <v>525895298.0199995</v>
      </c>
    </row>
    <row r="295" spans="1:6" s="275" customFormat="1" ht="51" customHeight="1" x14ac:dyDescent="0.2">
      <c r="A295" s="134">
        <v>44272</v>
      </c>
      <c r="B295" s="252" t="s">
        <v>1898</v>
      </c>
      <c r="C295" s="193" t="s">
        <v>1944</v>
      </c>
      <c r="D295" s="266"/>
      <c r="E295" s="42">
        <v>126825</v>
      </c>
      <c r="F295" s="289">
        <f t="shared" si="5"/>
        <v>525768473.0199995</v>
      </c>
    </row>
    <row r="296" spans="1:6" s="275" customFormat="1" ht="29.25" customHeight="1" x14ac:dyDescent="0.2">
      <c r="A296" s="256">
        <v>44272</v>
      </c>
      <c r="B296" s="252" t="s">
        <v>1899</v>
      </c>
      <c r="C296" s="193" t="s">
        <v>1945</v>
      </c>
      <c r="D296" s="266"/>
      <c r="E296" s="42">
        <v>4740681.24</v>
      </c>
      <c r="F296" s="289">
        <f t="shared" si="5"/>
        <v>521027791.77999949</v>
      </c>
    </row>
    <row r="297" spans="1:6" s="275" customFormat="1" ht="41.25" customHeight="1" x14ac:dyDescent="0.2">
      <c r="A297" s="134">
        <v>44272</v>
      </c>
      <c r="B297" s="252" t="s">
        <v>1900</v>
      </c>
      <c r="C297" s="193" t="s">
        <v>1946</v>
      </c>
      <c r="D297" s="266"/>
      <c r="E297" s="42">
        <v>4734.3999999999996</v>
      </c>
      <c r="F297" s="289">
        <f t="shared" si="5"/>
        <v>521023057.37999952</v>
      </c>
    </row>
    <row r="298" spans="1:6" s="275" customFormat="1" ht="76.5" customHeight="1" x14ac:dyDescent="0.2">
      <c r="A298" s="256">
        <v>44272</v>
      </c>
      <c r="B298" s="456" t="s">
        <v>1901</v>
      </c>
      <c r="C298" s="457" t="s">
        <v>1947</v>
      </c>
      <c r="D298" s="454"/>
      <c r="E298" s="213">
        <v>1000050</v>
      </c>
      <c r="F298" s="289">
        <f t="shared" si="5"/>
        <v>520023007.37999952</v>
      </c>
    </row>
    <row r="299" spans="1:6" s="275" customFormat="1" ht="78" customHeight="1" x14ac:dyDescent="0.2">
      <c r="A299" s="134">
        <v>44273</v>
      </c>
      <c r="B299" s="252" t="s">
        <v>1962</v>
      </c>
      <c r="C299" s="193" t="s">
        <v>1964</v>
      </c>
      <c r="D299" s="266"/>
      <c r="E299" s="42">
        <v>126000</v>
      </c>
      <c r="F299" s="289">
        <f t="shared" si="5"/>
        <v>519897007.37999952</v>
      </c>
    </row>
    <row r="300" spans="1:6" s="275" customFormat="1" ht="42" customHeight="1" x14ac:dyDescent="0.2">
      <c r="A300" s="134">
        <v>44273</v>
      </c>
      <c r="B300" s="252" t="s">
        <v>1957</v>
      </c>
      <c r="C300" s="193" t="s">
        <v>1963</v>
      </c>
      <c r="D300" s="266"/>
      <c r="E300" s="42">
        <v>201534.38</v>
      </c>
      <c r="F300" s="289">
        <f t="shared" si="5"/>
        <v>519695472.99999952</v>
      </c>
    </row>
    <row r="301" spans="1:6" s="275" customFormat="1" ht="39.75" customHeight="1" x14ac:dyDescent="0.2">
      <c r="A301" s="134">
        <v>44273</v>
      </c>
      <c r="B301" s="252" t="s">
        <v>1958</v>
      </c>
      <c r="C301" s="193" t="s">
        <v>1965</v>
      </c>
      <c r="D301" s="266"/>
      <c r="E301" s="42">
        <v>6300</v>
      </c>
      <c r="F301" s="289">
        <f t="shared" si="5"/>
        <v>519689172.99999952</v>
      </c>
    </row>
    <row r="302" spans="1:6" s="275" customFormat="1" ht="25.5" customHeight="1" x14ac:dyDescent="0.2">
      <c r="A302" s="134">
        <v>44273</v>
      </c>
      <c r="B302" s="252" t="s">
        <v>1959</v>
      </c>
      <c r="C302" s="193" t="s">
        <v>1966</v>
      </c>
      <c r="D302" s="266"/>
      <c r="E302" s="42">
        <v>20700</v>
      </c>
      <c r="F302" s="289">
        <f t="shared" si="5"/>
        <v>519668472.99999952</v>
      </c>
    </row>
    <row r="303" spans="1:6" s="275" customFormat="1" ht="38.25" customHeight="1" x14ac:dyDescent="0.2">
      <c r="A303" s="134">
        <v>44273</v>
      </c>
      <c r="B303" s="252" t="s">
        <v>1960</v>
      </c>
      <c r="C303" s="193" t="s">
        <v>1967</v>
      </c>
      <c r="D303" s="266"/>
      <c r="E303" s="42">
        <v>10800</v>
      </c>
      <c r="F303" s="289">
        <f t="shared" si="5"/>
        <v>519657672.99999952</v>
      </c>
    </row>
    <row r="304" spans="1:6" s="275" customFormat="1" ht="47.25" customHeight="1" x14ac:dyDescent="0.2">
      <c r="A304" s="134">
        <v>44273</v>
      </c>
      <c r="B304" s="252" t="s">
        <v>1961</v>
      </c>
      <c r="C304" s="193" t="s">
        <v>1973</v>
      </c>
      <c r="D304" s="266"/>
      <c r="E304" s="42">
        <v>228285</v>
      </c>
      <c r="F304" s="289">
        <f t="shared" si="5"/>
        <v>519429387.99999952</v>
      </c>
    </row>
    <row r="305" spans="1:6" s="275" customFormat="1" ht="34.5" customHeight="1" x14ac:dyDescent="0.2">
      <c r="A305" s="134">
        <v>44274</v>
      </c>
      <c r="B305" s="252" t="s">
        <v>1974</v>
      </c>
      <c r="C305" s="193" t="s">
        <v>1976</v>
      </c>
      <c r="D305" s="266"/>
      <c r="E305" s="42">
        <v>42479.86</v>
      </c>
      <c r="F305" s="289">
        <f t="shared" si="5"/>
        <v>519386908.13999951</v>
      </c>
    </row>
    <row r="306" spans="1:6" s="275" customFormat="1" ht="41.25" customHeight="1" x14ac:dyDescent="0.2">
      <c r="A306" s="134">
        <v>44274</v>
      </c>
      <c r="B306" s="252" t="s">
        <v>1975</v>
      </c>
      <c r="C306" s="193" t="s">
        <v>1970</v>
      </c>
      <c r="D306" s="266"/>
      <c r="E306" s="42">
        <v>186220.34</v>
      </c>
      <c r="F306" s="289">
        <f t="shared" si="5"/>
        <v>519200687.79999954</v>
      </c>
    </row>
    <row r="307" spans="1:6" s="275" customFormat="1" ht="38.25" customHeight="1" x14ac:dyDescent="0.2">
      <c r="A307" s="134">
        <v>44274</v>
      </c>
      <c r="B307" s="252" t="s">
        <v>1968</v>
      </c>
      <c r="C307" s="193" t="s">
        <v>1972</v>
      </c>
      <c r="D307" s="266"/>
      <c r="E307" s="42">
        <v>25765.14</v>
      </c>
      <c r="F307" s="289">
        <f t="shared" si="5"/>
        <v>519174922.65999955</v>
      </c>
    </row>
    <row r="308" spans="1:6" s="275" customFormat="1" ht="40.5" customHeight="1" x14ac:dyDescent="0.2">
      <c r="A308" s="256">
        <v>44274</v>
      </c>
      <c r="B308" s="456" t="s">
        <v>1969</v>
      </c>
      <c r="C308" s="457" t="s">
        <v>1971</v>
      </c>
      <c r="D308" s="454"/>
      <c r="E308" s="213">
        <v>687520</v>
      </c>
      <c r="F308" s="289">
        <f t="shared" si="5"/>
        <v>518487402.65999955</v>
      </c>
    </row>
    <row r="309" spans="1:6" s="275" customFormat="1" ht="49.5" customHeight="1" x14ac:dyDescent="0.2">
      <c r="A309" s="134">
        <v>44277</v>
      </c>
      <c r="B309" s="252" t="s">
        <v>2033</v>
      </c>
      <c r="C309" s="193" t="s">
        <v>2034</v>
      </c>
      <c r="D309" s="266"/>
      <c r="E309" s="42">
        <v>112100</v>
      </c>
      <c r="F309" s="289">
        <f t="shared" si="5"/>
        <v>518375302.65999955</v>
      </c>
    </row>
    <row r="310" spans="1:6" s="275" customFormat="1" ht="28.5" customHeight="1" x14ac:dyDescent="0.2">
      <c r="A310" s="134">
        <v>44277</v>
      </c>
      <c r="B310" s="252" t="s">
        <v>1991</v>
      </c>
      <c r="C310" s="193" t="s">
        <v>2035</v>
      </c>
      <c r="D310" s="266"/>
      <c r="E310" s="42">
        <v>48112.36</v>
      </c>
      <c r="F310" s="289">
        <f t="shared" si="5"/>
        <v>518327190.29999954</v>
      </c>
    </row>
    <row r="311" spans="1:6" s="275" customFormat="1" ht="27" customHeight="1" x14ac:dyDescent="0.2">
      <c r="A311" s="134">
        <v>44277</v>
      </c>
      <c r="B311" s="252" t="s">
        <v>1992</v>
      </c>
      <c r="C311" s="193" t="s">
        <v>2036</v>
      </c>
      <c r="D311" s="266"/>
      <c r="E311" s="42">
        <v>48795.81</v>
      </c>
      <c r="F311" s="289">
        <f t="shared" si="5"/>
        <v>518278394.48999953</v>
      </c>
    </row>
    <row r="312" spans="1:6" s="275" customFormat="1" ht="40.5" customHeight="1" x14ac:dyDescent="0.2">
      <c r="A312" s="134">
        <v>44277</v>
      </c>
      <c r="B312" s="252" t="s">
        <v>1993</v>
      </c>
      <c r="C312" s="193" t="s">
        <v>2037</v>
      </c>
      <c r="D312" s="266"/>
      <c r="E312" s="42">
        <v>893673.86</v>
      </c>
      <c r="F312" s="289">
        <f t="shared" si="5"/>
        <v>517384720.62999952</v>
      </c>
    </row>
    <row r="313" spans="1:6" s="275" customFormat="1" ht="94.5" customHeight="1" x14ac:dyDescent="0.2">
      <c r="A313" s="134">
        <v>44277</v>
      </c>
      <c r="B313" s="252" t="s">
        <v>1994</v>
      </c>
      <c r="C313" s="193" t="s">
        <v>2038</v>
      </c>
      <c r="D313" s="266"/>
      <c r="E313" s="42">
        <v>56500</v>
      </c>
      <c r="F313" s="289">
        <f t="shared" si="5"/>
        <v>517328220.62999952</v>
      </c>
    </row>
    <row r="314" spans="1:6" s="275" customFormat="1" ht="51.75" customHeight="1" x14ac:dyDescent="0.2">
      <c r="A314" s="134">
        <v>44277</v>
      </c>
      <c r="B314" s="252" t="s">
        <v>1995</v>
      </c>
      <c r="C314" s="193" t="s">
        <v>2039</v>
      </c>
      <c r="D314" s="266"/>
      <c r="E314" s="42">
        <v>257877.5</v>
      </c>
      <c r="F314" s="289">
        <f t="shared" si="5"/>
        <v>517070343.12999952</v>
      </c>
    </row>
    <row r="315" spans="1:6" s="275" customFormat="1" ht="50.25" customHeight="1" x14ac:dyDescent="0.2">
      <c r="A315" s="134">
        <v>44277</v>
      </c>
      <c r="B315" s="252" t="s">
        <v>1996</v>
      </c>
      <c r="C315" s="193" t="s">
        <v>2040</v>
      </c>
      <c r="D315" s="266"/>
      <c r="E315" s="42">
        <v>21137.5</v>
      </c>
      <c r="F315" s="289">
        <f t="shared" si="5"/>
        <v>517049205.62999952</v>
      </c>
    </row>
    <row r="316" spans="1:6" s="275" customFormat="1" ht="61.5" customHeight="1" x14ac:dyDescent="0.2">
      <c r="A316" s="134">
        <v>44277</v>
      </c>
      <c r="B316" s="252" t="s">
        <v>1997</v>
      </c>
      <c r="C316" s="193" t="s">
        <v>2041</v>
      </c>
      <c r="D316" s="266"/>
      <c r="E316" s="42">
        <v>45000</v>
      </c>
      <c r="F316" s="289">
        <f t="shared" si="5"/>
        <v>517004205.62999952</v>
      </c>
    </row>
    <row r="317" spans="1:6" s="275" customFormat="1" ht="58.5" customHeight="1" x14ac:dyDescent="0.2">
      <c r="A317" s="134">
        <v>44277</v>
      </c>
      <c r="B317" s="252" t="s">
        <v>1998</v>
      </c>
      <c r="C317" s="193" t="s">
        <v>2042</v>
      </c>
      <c r="D317" s="266"/>
      <c r="E317" s="42">
        <v>63000</v>
      </c>
      <c r="F317" s="289">
        <f t="shared" si="5"/>
        <v>516941205.62999952</v>
      </c>
    </row>
    <row r="318" spans="1:6" s="275" customFormat="1" ht="40.5" customHeight="1" x14ac:dyDescent="0.2">
      <c r="A318" s="134">
        <v>44277</v>
      </c>
      <c r="B318" s="252" t="s">
        <v>1999</v>
      </c>
      <c r="C318" s="193" t="s">
        <v>2043</v>
      </c>
      <c r="D318" s="266"/>
      <c r="E318" s="42">
        <v>203918.78</v>
      </c>
      <c r="F318" s="289">
        <f t="shared" si="5"/>
        <v>516737286.84999955</v>
      </c>
    </row>
    <row r="319" spans="1:6" s="275" customFormat="1" ht="24.75" customHeight="1" x14ac:dyDescent="0.2">
      <c r="A319" s="134">
        <v>44277</v>
      </c>
      <c r="B319" s="252" t="s">
        <v>2000</v>
      </c>
      <c r="C319" s="193" t="s">
        <v>2044</v>
      </c>
      <c r="D319" s="266"/>
      <c r="E319" s="42">
        <v>46922.01</v>
      </c>
      <c r="F319" s="289">
        <f t="shared" si="5"/>
        <v>516690364.83999956</v>
      </c>
    </row>
    <row r="320" spans="1:6" s="275" customFormat="1" ht="40.5" customHeight="1" x14ac:dyDescent="0.2">
      <c r="A320" s="134">
        <v>44277</v>
      </c>
      <c r="B320" s="252" t="s">
        <v>2001</v>
      </c>
      <c r="C320" s="193" t="s">
        <v>2045</v>
      </c>
      <c r="D320" s="266"/>
      <c r="E320" s="42">
        <v>67011.17</v>
      </c>
      <c r="F320" s="289">
        <f t="shared" si="5"/>
        <v>516623353.66999954</v>
      </c>
    </row>
    <row r="321" spans="1:6" s="275" customFormat="1" ht="40.5" customHeight="1" x14ac:dyDescent="0.2">
      <c r="A321" s="134">
        <v>44277</v>
      </c>
      <c r="B321" s="252" t="s">
        <v>2002</v>
      </c>
      <c r="C321" s="193" t="s">
        <v>2046</v>
      </c>
      <c r="D321" s="266"/>
      <c r="E321" s="42">
        <v>228302.72</v>
      </c>
      <c r="F321" s="289">
        <f t="shared" si="5"/>
        <v>516395050.94999951</v>
      </c>
    </row>
    <row r="322" spans="1:6" s="275" customFormat="1" ht="40.5" customHeight="1" x14ac:dyDescent="0.2">
      <c r="A322" s="134">
        <v>44277</v>
      </c>
      <c r="B322" s="252" t="s">
        <v>2003</v>
      </c>
      <c r="C322" s="193" t="s">
        <v>2047</v>
      </c>
      <c r="D322" s="266"/>
      <c r="E322" s="42">
        <v>228456.85</v>
      </c>
      <c r="F322" s="289">
        <f t="shared" si="5"/>
        <v>516166594.09999949</v>
      </c>
    </row>
    <row r="323" spans="1:6" s="275" customFormat="1" ht="40.5" customHeight="1" x14ac:dyDescent="0.2">
      <c r="A323" s="134">
        <v>44277</v>
      </c>
      <c r="B323" s="252" t="s">
        <v>2004</v>
      </c>
      <c r="C323" s="193" t="s">
        <v>2048</v>
      </c>
      <c r="D323" s="266"/>
      <c r="E323" s="42">
        <v>186622.88</v>
      </c>
      <c r="F323" s="289">
        <f t="shared" si="5"/>
        <v>515979971.21999949</v>
      </c>
    </row>
    <row r="324" spans="1:6" s="275" customFormat="1" ht="40.5" customHeight="1" x14ac:dyDescent="0.2">
      <c r="A324" s="134">
        <v>44277</v>
      </c>
      <c r="B324" s="252" t="s">
        <v>2005</v>
      </c>
      <c r="C324" s="193" t="s">
        <v>2049</v>
      </c>
      <c r="D324" s="266"/>
      <c r="E324" s="42">
        <v>216277.49</v>
      </c>
      <c r="F324" s="289">
        <f t="shared" si="5"/>
        <v>515763693.72999948</v>
      </c>
    </row>
    <row r="325" spans="1:6" s="275" customFormat="1" ht="40.5" customHeight="1" x14ac:dyDescent="0.2">
      <c r="A325" s="134">
        <v>44277</v>
      </c>
      <c r="B325" s="252" t="s">
        <v>2006</v>
      </c>
      <c r="C325" s="193" t="s">
        <v>2050</v>
      </c>
      <c r="D325" s="266"/>
      <c r="E325" s="42">
        <v>227694.3</v>
      </c>
      <c r="F325" s="289">
        <f t="shared" si="5"/>
        <v>515535999.42999947</v>
      </c>
    </row>
    <row r="326" spans="1:6" s="275" customFormat="1" ht="40.5" customHeight="1" x14ac:dyDescent="0.2">
      <c r="A326" s="134">
        <v>44277</v>
      </c>
      <c r="B326" s="252" t="s">
        <v>2007</v>
      </c>
      <c r="C326" s="193" t="s">
        <v>2051</v>
      </c>
      <c r="D326" s="266"/>
      <c r="E326" s="42">
        <v>196150.13</v>
      </c>
      <c r="F326" s="289">
        <f t="shared" si="5"/>
        <v>515339849.29999948</v>
      </c>
    </row>
    <row r="327" spans="1:6" s="275" customFormat="1" ht="40.5" customHeight="1" x14ac:dyDescent="0.2">
      <c r="A327" s="134">
        <v>44277</v>
      </c>
      <c r="B327" s="252" t="s">
        <v>2008</v>
      </c>
      <c r="C327" s="193" t="s">
        <v>2052</v>
      </c>
      <c r="D327" s="266"/>
      <c r="E327" s="42">
        <v>250250.73</v>
      </c>
      <c r="F327" s="289">
        <f t="shared" si="5"/>
        <v>515089598.56999946</v>
      </c>
    </row>
    <row r="328" spans="1:6" s="275" customFormat="1" ht="40.5" customHeight="1" x14ac:dyDescent="0.2">
      <c r="A328" s="134">
        <v>44277</v>
      </c>
      <c r="B328" s="252" t="s">
        <v>2009</v>
      </c>
      <c r="C328" s="193" t="s">
        <v>2053</v>
      </c>
      <c r="D328" s="266"/>
      <c r="E328" s="42">
        <v>120062.5</v>
      </c>
      <c r="F328" s="289">
        <f t="shared" si="5"/>
        <v>514969536.06999946</v>
      </c>
    </row>
    <row r="329" spans="1:6" s="275" customFormat="1" ht="40.5" customHeight="1" x14ac:dyDescent="0.2">
      <c r="A329" s="134">
        <v>44277</v>
      </c>
      <c r="B329" s="252" t="s">
        <v>2010</v>
      </c>
      <c r="C329" s="193" t="s">
        <v>2054</v>
      </c>
      <c r="D329" s="266"/>
      <c r="E329" s="42">
        <v>227158.8</v>
      </c>
      <c r="F329" s="289">
        <f t="shared" si="5"/>
        <v>514742377.26999944</v>
      </c>
    </row>
    <row r="330" spans="1:6" s="275" customFormat="1" ht="20.25" customHeight="1" x14ac:dyDescent="0.2">
      <c r="A330" s="134">
        <v>44277</v>
      </c>
      <c r="B330" s="252" t="s">
        <v>2011</v>
      </c>
      <c r="C330" s="193" t="s">
        <v>41</v>
      </c>
      <c r="D330" s="266"/>
      <c r="E330" s="42">
        <v>0</v>
      </c>
      <c r="F330" s="289">
        <f t="shared" si="5"/>
        <v>514742377.26999944</v>
      </c>
    </row>
    <row r="331" spans="1:6" s="275" customFormat="1" ht="40.5" customHeight="1" x14ac:dyDescent="0.2">
      <c r="A331" s="134">
        <v>44277</v>
      </c>
      <c r="B331" s="252" t="s">
        <v>2012</v>
      </c>
      <c r="C331" s="193" t="s">
        <v>2055</v>
      </c>
      <c r="D331" s="266"/>
      <c r="E331" s="42">
        <v>1217.8</v>
      </c>
      <c r="F331" s="289">
        <f t="shared" si="5"/>
        <v>514741159.46999943</v>
      </c>
    </row>
    <row r="332" spans="1:6" s="275" customFormat="1" ht="40.5" customHeight="1" x14ac:dyDescent="0.2">
      <c r="A332" s="134">
        <v>44277</v>
      </c>
      <c r="B332" s="252" t="s">
        <v>2013</v>
      </c>
      <c r="C332" s="193" t="s">
        <v>2056</v>
      </c>
      <c r="D332" s="266"/>
      <c r="E332" s="42">
        <v>121759.31</v>
      </c>
      <c r="F332" s="289">
        <f t="shared" si="5"/>
        <v>514619400.15999943</v>
      </c>
    </row>
    <row r="333" spans="1:6" s="275" customFormat="1" ht="40.5" customHeight="1" x14ac:dyDescent="0.2">
      <c r="A333" s="134">
        <v>44277</v>
      </c>
      <c r="B333" s="252" t="s">
        <v>2014</v>
      </c>
      <c r="C333" s="193" t="s">
        <v>2057</v>
      </c>
      <c r="D333" s="266"/>
      <c r="E333" s="42">
        <v>57981.06</v>
      </c>
      <c r="F333" s="289">
        <f t="shared" si="5"/>
        <v>514561419.09999943</v>
      </c>
    </row>
    <row r="334" spans="1:6" s="275" customFormat="1" ht="51.75" customHeight="1" x14ac:dyDescent="0.2">
      <c r="A334" s="134">
        <v>44277</v>
      </c>
      <c r="B334" s="252" t="s">
        <v>2015</v>
      </c>
      <c r="C334" s="193" t="s">
        <v>2058</v>
      </c>
      <c r="D334" s="266"/>
      <c r="E334" s="42">
        <v>257877.5</v>
      </c>
      <c r="F334" s="289">
        <f t="shared" si="5"/>
        <v>514303541.59999943</v>
      </c>
    </row>
    <row r="335" spans="1:6" s="275" customFormat="1" ht="29.25" customHeight="1" x14ac:dyDescent="0.2">
      <c r="A335" s="134">
        <v>44277</v>
      </c>
      <c r="B335" s="252" t="s">
        <v>2016</v>
      </c>
      <c r="C335" s="193" t="s">
        <v>2059</v>
      </c>
      <c r="D335" s="266"/>
      <c r="E335" s="42">
        <v>5400</v>
      </c>
      <c r="F335" s="289">
        <f t="shared" si="5"/>
        <v>514298141.59999943</v>
      </c>
    </row>
    <row r="336" spans="1:6" s="275" customFormat="1" ht="40.5" customHeight="1" x14ac:dyDescent="0.2">
      <c r="A336" s="134">
        <v>44277</v>
      </c>
      <c r="B336" s="252" t="s">
        <v>2017</v>
      </c>
      <c r="C336" s="193" t="s">
        <v>2060</v>
      </c>
      <c r="D336" s="266"/>
      <c r="E336" s="42">
        <v>115730.01</v>
      </c>
      <c r="F336" s="289">
        <f t="shared" si="5"/>
        <v>514182411.58999944</v>
      </c>
    </row>
    <row r="337" spans="1:6" s="275" customFormat="1" ht="23.25" customHeight="1" x14ac:dyDescent="0.2">
      <c r="A337" s="134">
        <v>44277</v>
      </c>
      <c r="B337" s="252" t="s">
        <v>2018</v>
      </c>
      <c r="C337" s="193" t="s">
        <v>2061</v>
      </c>
      <c r="D337" s="266"/>
      <c r="E337" s="42">
        <v>16650</v>
      </c>
      <c r="F337" s="289">
        <f t="shared" si="5"/>
        <v>514165761.58999944</v>
      </c>
    </row>
    <row r="338" spans="1:6" s="275" customFormat="1" ht="40.5" customHeight="1" x14ac:dyDescent="0.2">
      <c r="A338" s="134">
        <v>44277</v>
      </c>
      <c r="B338" s="252" t="s">
        <v>2019</v>
      </c>
      <c r="C338" s="193" t="s">
        <v>2063</v>
      </c>
      <c r="D338" s="266"/>
      <c r="E338" s="42">
        <v>166858.88</v>
      </c>
      <c r="F338" s="289">
        <f t="shared" si="5"/>
        <v>513998902.70999944</v>
      </c>
    </row>
    <row r="339" spans="1:6" s="275" customFormat="1" ht="40.5" customHeight="1" x14ac:dyDescent="0.2">
      <c r="A339" s="134">
        <v>44277</v>
      </c>
      <c r="B339" s="252" t="s">
        <v>2020</v>
      </c>
      <c r="C339" s="193" t="s">
        <v>2062</v>
      </c>
      <c r="D339" s="266"/>
      <c r="E339" s="42">
        <v>409558.14</v>
      </c>
      <c r="F339" s="289">
        <f t="shared" si="5"/>
        <v>513589344.56999946</v>
      </c>
    </row>
    <row r="340" spans="1:6" s="275" customFormat="1" ht="40.5" customHeight="1" x14ac:dyDescent="0.2">
      <c r="A340" s="134">
        <v>44277</v>
      </c>
      <c r="B340" s="252" t="s">
        <v>2021</v>
      </c>
      <c r="C340" s="193" t="s">
        <v>2064</v>
      </c>
      <c r="D340" s="266"/>
      <c r="E340" s="42">
        <v>180919.47</v>
      </c>
      <c r="F340" s="289">
        <f t="shared" si="5"/>
        <v>513408425.09999943</v>
      </c>
    </row>
    <row r="341" spans="1:6" s="275" customFormat="1" ht="40.5" customHeight="1" x14ac:dyDescent="0.2">
      <c r="A341" s="134">
        <v>44277</v>
      </c>
      <c r="B341" s="252" t="s">
        <v>2022</v>
      </c>
      <c r="C341" s="193" t="s">
        <v>2065</v>
      </c>
      <c r="D341" s="266"/>
      <c r="E341" s="42">
        <v>6525</v>
      </c>
      <c r="F341" s="289">
        <f t="shared" si="5"/>
        <v>513401900.09999943</v>
      </c>
    </row>
    <row r="342" spans="1:6" s="275" customFormat="1" ht="57.75" customHeight="1" x14ac:dyDescent="0.2">
      <c r="A342" s="134">
        <v>44277</v>
      </c>
      <c r="B342" s="252" t="s">
        <v>2023</v>
      </c>
      <c r="C342" s="193" t="s">
        <v>2066</v>
      </c>
      <c r="D342" s="266"/>
      <c r="E342" s="42">
        <v>9000</v>
      </c>
      <c r="F342" s="289">
        <f t="shared" si="5"/>
        <v>513392900.09999943</v>
      </c>
    </row>
    <row r="343" spans="1:6" s="275" customFormat="1" ht="51.75" customHeight="1" x14ac:dyDescent="0.2">
      <c r="A343" s="134">
        <v>44277</v>
      </c>
      <c r="B343" s="252" t="s">
        <v>2024</v>
      </c>
      <c r="C343" s="193" t="s">
        <v>2067</v>
      </c>
      <c r="D343" s="266"/>
      <c r="E343" s="42">
        <v>249422.5</v>
      </c>
      <c r="F343" s="289">
        <f t="shared" si="5"/>
        <v>513143477.59999943</v>
      </c>
    </row>
    <row r="344" spans="1:6" s="275" customFormat="1" ht="40.5" customHeight="1" x14ac:dyDescent="0.2">
      <c r="A344" s="134">
        <v>44277</v>
      </c>
      <c r="B344" s="252" t="s">
        <v>2025</v>
      </c>
      <c r="C344" s="193" t="s">
        <v>2068</v>
      </c>
      <c r="D344" s="266"/>
      <c r="E344" s="42">
        <v>145324.87</v>
      </c>
      <c r="F344" s="289">
        <f t="shared" si="5"/>
        <v>512998152.72999942</v>
      </c>
    </row>
    <row r="345" spans="1:6" s="275" customFormat="1" ht="40.5" customHeight="1" x14ac:dyDescent="0.2">
      <c r="A345" s="134">
        <v>44277</v>
      </c>
      <c r="B345" s="252" t="s">
        <v>2026</v>
      </c>
      <c r="C345" s="193" t="s">
        <v>2069</v>
      </c>
      <c r="D345" s="266"/>
      <c r="E345" s="42">
        <v>120766.04</v>
      </c>
      <c r="F345" s="289">
        <f t="shared" si="5"/>
        <v>512877386.6899994</v>
      </c>
    </row>
    <row r="346" spans="1:6" s="275" customFormat="1" ht="40.5" customHeight="1" x14ac:dyDescent="0.2">
      <c r="A346" s="134">
        <v>44277</v>
      </c>
      <c r="B346" s="252" t="s">
        <v>2027</v>
      </c>
      <c r="C346" s="193" t="s">
        <v>2070</v>
      </c>
      <c r="D346" s="266"/>
      <c r="E346" s="42">
        <v>73844.02</v>
      </c>
      <c r="F346" s="289">
        <f t="shared" si="5"/>
        <v>512803542.66999942</v>
      </c>
    </row>
    <row r="347" spans="1:6" s="275" customFormat="1" ht="40.5" customHeight="1" x14ac:dyDescent="0.2">
      <c r="A347" s="134">
        <v>44277</v>
      </c>
      <c r="B347" s="252" t="s">
        <v>2028</v>
      </c>
      <c r="C347" s="193" t="s">
        <v>2071</v>
      </c>
      <c r="D347" s="266"/>
      <c r="E347" s="42">
        <v>16922.009999999998</v>
      </c>
      <c r="F347" s="289">
        <f t="shared" si="5"/>
        <v>512786620.65999943</v>
      </c>
    </row>
    <row r="348" spans="1:6" s="275" customFormat="1" ht="51" customHeight="1" x14ac:dyDescent="0.2">
      <c r="A348" s="134">
        <v>44277</v>
      </c>
      <c r="B348" s="252" t="s">
        <v>2029</v>
      </c>
      <c r="C348" s="193" t="s">
        <v>2072</v>
      </c>
      <c r="D348" s="266"/>
      <c r="E348" s="42">
        <v>384702.5</v>
      </c>
      <c r="F348" s="289">
        <f t="shared" si="5"/>
        <v>512401918.15999943</v>
      </c>
    </row>
    <row r="349" spans="1:6" s="275" customFormat="1" ht="40.5" customHeight="1" x14ac:dyDescent="0.2">
      <c r="A349" s="134">
        <v>44277</v>
      </c>
      <c r="B349" s="252" t="s">
        <v>2030</v>
      </c>
      <c r="C349" s="193" t="s">
        <v>2073</v>
      </c>
      <c r="D349" s="266"/>
      <c r="E349" s="42">
        <v>10800</v>
      </c>
      <c r="F349" s="289">
        <f t="shared" si="5"/>
        <v>512391118.15999943</v>
      </c>
    </row>
    <row r="350" spans="1:6" s="275" customFormat="1" ht="40.5" customHeight="1" x14ac:dyDescent="0.2">
      <c r="A350" s="134">
        <v>44277</v>
      </c>
      <c r="B350" s="252" t="s">
        <v>2031</v>
      </c>
      <c r="C350" s="193" t="s">
        <v>2074</v>
      </c>
      <c r="D350" s="266"/>
      <c r="E350" s="42">
        <v>10890</v>
      </c>
      <c r="F350" s="289">
        <f t="shared" si="5"/>
        <v>512380228.15999943</v>
      </c>
    </row>
    <row r="351" spans="1:6" s="275" customFormat="1" ht="88.5" customHeight="1" x14ac:dyDescent="0.2">
      <c r="A351" s="134">
        <v>44277</v>
      </c>
      <c r="B351" s="252" t="s">
        <v>2032</v>
      </c>
      <c r="C351" s="193" t="s">
        <v>2075</v>
      </c>
      <c r="D351" s="266"/>
      <c r="E351" s="42">
        <v>67800</v>
      </c>
      <c r="F351" s="289">
        <f t="shared" si="5"/>
        <v>512312428.15999943</v>
      </c>
    </row>
    <row r="352" spans="1:6" s="275" customFormat="1" ht="16.5" customHeight="1" x14ac:dyDescent="0.2">
      <c r="A352" s="134">
        <v>44277</v>
      </c>
      <c r="B352" s="252" t="s">
        <v>2076</v>
      </c>
      <c r="C352" s="214" t="s">
        <v>41</v>
      </c>
      <c r="D352" s="266"/>
      <c r="E352" s="472">
        <v>0</v>
      </c>
      <c r="F352" s="289">
        <f t="shared" si="5"/>
        <v>512312428.15999943</v>
      </c>
    </row>
    <row r="353" spans="1:6" s="275" customFormat="1" ht="40.5" customHeight="1" x14ac:dyDescent="0.2">
      <c r="A353" s="134">
        <v>44277</v>
      </c>
      <c r="B353" s="252" t="s">
        <v>2077</v>
      </c>
      <c r="C353" s="193" t="s">
        <v>2086</v>
      </c>
      <c r="D353" s="266"/>
      <c r="E353" s="42">
        <v>2081.4499999999998</v>
      </c>
      <c r="F353" s="289">
        <f t="shared" ref="F353:F416" si="6">F352-E353</f>
        <v>512310346.70999944</v>
      </c>
    </row>
    <row r="354" spans="1:6" s="275" customFormat="1" ht="40.5" customHeight="1" x14ac:dyDescent="0.2">
      <c r="A354" s="134">
        <v>44277</v>
      </c>
      <c r="B354" s="252" t="s">
        <v>2078</v>
      </c>
      <c r="C354" s="193" t="s">
        <v>2087</v>
      </c>
      <c r="D354" s="266"/>
      <c r="E354" s="42">
        <v>29592.5</v>
      </c>
      <c r="F354" s="289">
        <f t="shared" si="6"/>
        <v>512280754.20999944</v>
      </c>
    </row>
    <row r="355" spans="1:6" s="275" customFormat="1" ht="26.25" customHeight="1" x14ac:dyDescent="0.2">
      <c r="A355" s="134">
        <v>44277</v>
      </c>
      <c r="B355" s="252" t="s">
        <v>2079</v>
      </c>
      <c r="C355" s="193" t="s">
        <v>2088</v>
      </c>
      <c r="D355" s="266"/>
      <c r="E355" s="42">
        <v>53200</v>
      </c>
      <c r="F355" s="289">
        <f t="shared" si="6"/>
        <v>512227554.20999944</v>
      </c>
    </row>
    <row r="356" spans="1:6" s="275" customFormat="1" ht="24.75" customHeight="1" x14ac:dyDescent="0.2">
      <c r="A356" s="134">
        <v>44277</v>
      </c>
      <c r="B356" s="252" t="s">
        <v>2080</v>
      </c>
      <c r="C356" s="193" t="s">
        <v>2089</v>
      </c>
      <c r="D356" s="266"/>
      <c r="E356" s="42">
        <v>235622.01</v>
      </c>
      <c r="F356" s="289">
        <f t="shared" si="6"/>
        <v>511991932.19999945</v>
      </c>
    </row>
    <row r="357" spans="1:6" s="275" customFormat="1" ht="30.75" customHeight="1" x14ac:dyDescent="0.2">
      <c r="A357" s="134">
        <v>44277</v>
      </c>
      <c r="B357" s="252" t="s">
        <v>2081</v>
      </c>
      <c r="C357" s="193" t="s">
        <v>2090</v>
      </c>
      <c r="D357" s="266"/>
      <c r="E357" s="42">
        <v>95600</v>
      </c>
      <c r="F357" s="289">
        <f t="shared" si="6"/>
        <v>511896332.19999945</v>
      </c>
    </row>
    <row r="358" spans="1:6" s="275" customFormat="1" ht="28.5" customHeight="1" x14ac:dyDescent="0.2">
      <c r="A358" s="134">
        <v>44277</v>
      </c>
      <c r="B358" s="252" t="s">
        <v>2082</v>
      </c>
      <c r="C358" s="193" t="s">
        <v>2091</v>
      </c>
      <c r="D358" s="266"/>
      <c r="E358" s="42">
        <v>158620.15</v>
      </c>
      <c r="F358" s="289">
        <f t="shared" si="6"/>
        <v>511737712.04999948</v>
      </c>
    </row>
    <row r="359" spans="1:6" s="275" customFormat="1" ht="40.5" customHeight="1" x14ac:dyDescent="0.2">
      <c r="A359" s="134">
        <v>44277</v>
      </c>
      <c r="B359" s="252" t="s">
        <v>2083</v>
      </c>
      <c r="C359" s="193" t="s">
        <v>2092</v>
      </c>
      <c r="D359" s="266"/>
      <c r="E359" s="42">
        <v>40914.9</v>
      </c>
      <c r="F359" s="289">
        <f t="shared" si="6"/>
        <v>511696797.1499995</v>
      </c>
    </row>
    <row r="360" spans="1:6" s="275" customFormat="1" ht="59.25" customHeight="1" x14ac:dyDescent="0.2">
      <c r="A360" s="134">
        <v>44277</v>
      </c>
      <c r="B360" s="252" t="s">
        <v>2084</v>
      </c>
      <c r="C360" s="193" t="s">
        <v>2093</v>
      </c>
      <c r="D360" s="266"/>
      <c r="E360" s="42">
        <v>240967.5</v>
      </c>
      <c r="F360" s="289">
        <f t="shared" si="6"/>
        <v>511455829.6499995</v>
      </c>
    </row>
    <row r="361" spans="1:6" s="275" customFormat="1" ht="63.75" customHeight="1" x14ac:dyDescent="0.2">
      <c r="A361" s="256">
        <v>44277</v>
      </c>
      <c r="B361" s="456" t="s">
        <v>2085</v>
      </c>
      <c r="C361" s="457" t="s">
        <v>2094</v>
      </c>
      <c r="D361" s="454"/>
      <c r="E361" s="213">
        <v>126825</v>
      </c>
      <c r="F361" s="289">
        <f t="shared" si="6"/>
        <v>511329004.6499995</v>
      </c>
    </row>
    <row r="362" spans="1:6" s="275" customFormat="1" ht="59.25" customHeight="1" x14ac:dyDescent="0.2">
      <c r="A362" s="134">
        <v>44278</v>
      </c>
      <c r="B362" s="252" t="s">
        <v>2116</v>
      </c>
      <c r="C362" s="193" t="s">
        <v>2117</v>
      </c>
      <c r="D362" s="266"/>
      <c r="E362" s="42">
        <v>113000</v>
      </c>
      <c r="F362" s="289">
        <f t="shared" si="6"/>
        <v>511216004.6499995</v>
      </c>
    </row>
    <row r="363" spans="1:6" s="275" customFormat="1" ht="63.75" customHeight="1" x14ac:dyDescent="0.2">
      <c r="A363" s="134">
        <v>44278</v>
      </c>
      <c r="B363" s="252" t="s">
        <v>2102</v>
      </c>
      <c r="C363" s="193" t="s">
        <v>2118</v>
      </c>
      <c r="D363" s="266"/>
      <c r="E363" s="42">
        <v>90000</v>
      </c>
      <c r="F363" s="289">
        <f t="shared" si="6"/>
        <v>511126004.6499995</v>
      </c>
    </row>
    <row r="364" spans="1:6" s="275" customFormat="1" ht="63.75" customHeight="1" x14ac:dyDescent="0.2">
      <c r="A364" s="134">
        <v>44278</v>
      </c>
      <c r="B364" s="252" t="s">
        <v>2103</v>
      </c>
      <c r="C364" s="193" t="s">
        <v>2119</v>
      </c>
      <c r="D364" s="266"/>
      <c r="E364" s="42">
        <v>9000</v>
      </c>
      <c r="F364" s="289">
        <f t="shared" si="6"/>
        <v>511117004.6499995</v>
      </c>
    </row>
    <row r="365" spans="1:6" s="275" customFormat="1" ht="48" customHeight="1" x14ac:dyDescent="0.2">
      <c r="A365" s="134">
        <v>44278</v>
      </c>
      <c r="B365" s="252" t="s">
        <v>2104</v>
      </c>
      <c r="C365" s="193" t="s">
        <v>2120</v>
      </c>
      <c r="D365" s="266"/>
      <c r="E365" s="42">
        <v>384702.5</v>
      </c>
      <c r="F365" s="289">
        <f t="shared" si="6"/>
        <v>510732302.1499995</v>
      </c>
    </row>
    <row r="366" spans="1:6" s="275" customFormat="1" ht="49.5" customHeight="1" x14ac:dyDescent="0.2">
      <c r="A366" s="134">
        <v>44278</v>
      </c>
      <c r="B366" s="252" t="s">
        <v>2105</v>
      </c>
      <c r="C366" s="193" t="s">
        <v>2121</v>
      </c>
      <c r="D366" s="266"/>
      <c r="E366" s="42">
        <v>21137.5</v>
      </c>
      <c r="F366" s="289">
        <f t="shared" si="6"/>
        <v>510711164.6499995</v>
      </c>
    </row>
    <row r="367" spans="1:6" s="275" customFormat="1" ht="55.5" customHeight="1" x14ac:dyDescent="0.2">
      <c r="A367" s="134">
        <v>44278</v>
      </c>
      <c r="B367" s="252" t="s">
        <v>2106</v>
      </c>
      <c r="C367" s="193" t="s">
        <v>2122</v>
      </c>
      <c r="D367" s="266"/>
      <c r="E367" s="42">
        <v>33820</v>
      </c>
      <c r="F367" s="289">
        <f t="shared" si="6"/>
        <v>510677344.6499995</v>
      </c>
    </row>
    <row r="368" spans="1:6" s="275" customFormat="1" ht="63.75" customHeight="1" x14ac:dyDescent="0.2">
      <c r="A368" s="134">
        <v>44278</v>
      </c>
      <c r="B368" s="252" t="s">
        <v>2107</v>
      </c>
      <c r="C368" s="193" t="s">
        <v>2123</v>
      </c>
      <c r="D368" s="266"/>
      <c r="E368" s="42">
        <v>113000</v>
      </c>
      <c r="F368" s="289">
        <f t="shared" si="6"/>
        <v>510564344.6499995</v>
      </c>
    </row>
    <row r="369" spans="1:6" s="275" customFormat="1" ht="85.5" customHeight="1" x14ac:dyDescent="0.2">
      <c r="A369" s="134">
        <v>44278</v>
      </c>
      <c r="B369" s="252" t="s">
        <v>2108</v>
      </c>
      <c r="C369" s="193" t="s">
        <v>2124</v>
      </c>
      <c r="D369" s="266"/>
      <c r="E369" s="42">
        <v>226000</v>
      </c>
      <c r="F369" s="289">
        <f t="shared" si="6"/>
        <v>510338344.6499995</v>
      </c>
    </row>
    <row r="370" spans="1:6" s="275" customFormat="1" ht="47.25" customHeight="1" x14ac:dyDescent="0.2">
      <c r="A370" s="134">
        <v>44278</v>
      </c>
      <c r="B370" s="252" t="s">
        <v>2109</v>
      </c>
      <c r="C370" s="193" t="s">
        <v>2125</v>
      </c>
      <c r="D370" s="266"/>
      <c r="E370" s="42">
        <v>120000</v>
      </c>
      <c r="F370" s="289">
        <f t="shared" si="6"/>
        <v>510218344.6499995</v>
      </c>
    </row>
    <row r="371" spans="1:6" s="275" customFormat="1" ht="45" customHeight="1" x14ac:dyDescent="0.2">
      <c r="A371" s="134">
        <v>44278</v>
      </c>
      <c r="B371" s="252" t="s">
        <v>2110</v>
      </c>
      <c r="C371" s="193" t="s">
        <v>2126</v>
      </c>
      <c r="D371" s="266"/>
      <c r="E371" s="42">
        <v>257877.5</v>
      </c>
      <c r="F371" s="289">
        <f t="shared" si="6"/>
        <v>509960467.1499995</v>
      </c>
    </row>
    <row r="372" spans="1:6" s="275" customFormat="1" ht="36" customHeight="1" x14ac:dyDescent="0.2">
      <c r="A372" s="134">
        <v>44278</v>
      </c>
      <c r="B372" s="252" t="s">
        <v>2111</v>
      </c>
      <c r="C372" s="193" t="s">
        <v>2127</v>
      </c>
      <c r="D372" s="266"/>
      <c r="E372" s="42">
        <v>15930</v>
      </c>
      <c r="F372" s="289">
        <f t="shared" si="6"/>
        <v>509944537.1499995</v>
      </c>
    </row>
    <row r="373" spans="1:6" s="275" customFormat="1" ht="21" customHeight="1" x14ac:dyDescent="0.2">
      <c r="A373" s="134">
        <v>44278</v>
      </c>
      <c r="B373" s="252" t="s">
        <v>2112</v>
      </c>
      <c r="C373" s="193" t="s">
        <v>41</v>
      </c>
      <c r="D373" s="266"/>
      <c r="E373" s="42">
        <v>0</v>
      </c>
      <c r="F373" s="289">
        <f t="shared" si="6"/>
        <v>509944537.1499995</v>
      </c>
    </row>
    <row r="374" spans="1:6" s="275" customFormat="1" ht="80.25" customHeight="1" x14ac:dyDescent="0.2">
      <c r="A374" s="134">
        <v>44278</v>
      </c>
      <c r="B374" s="252" t="s">
        <v>2113</v>
      </c>
      <c r="C374" s="193" t="s">
        <v>2128</v>
      </c>
      <c r="D374" s="266"/>
      <c r="E374" s="42">
        <v>226000</v>
      </c>
      <c r="F374" s="289">
        <f t="shared" si="6"/>
        <v>509718537.1499995</v>
      </c>
    </row>
    <row r="375" spans="1:6" s="275" customFormat="1" ht="37.5" customHeight="1" x14ac:dyDescent="0.2">
      <c r="A375" s="134">
        <v>44278</v>
      </c>
      <c r="B375" s="252" t="s">
        <v>2114</v>
      </c>
      <c r="C375" s="193" t="s">
        <v>2129</v>
      </c>
      <c r="D375" s="266"/>
      <c r="E375" s="42">
        <v>11307888.689999999</v>
      </c>
      <c r="F375" s="289">
        <f t="shared" si="6"/>
        <v>498410648.4599995</v>
      </c>
    </row>
    <row r="376" spans="1:6" s="275" customFormat="1" ht="126" customHeight="1" x14ac:dyDescent="0.2">
      <c r="A376" s="256">
        <v>44278</v>
      </c>
      <c r="B376" s="456" t="s">
        <v>2115</v>
      </c>
      <c r="C376" s="193" t="s">
        <v>2130</v>
      </c>
      <c r="D376" s="266"/>
      <c r="E376" s="42">
        <v>10558476.720000001</v>
      </c>
      <c r="F376" s="289">
        <f t="shared" si="6"/>
        <v>487852171.73999947</v>
      </c>
    </row>
    <row r="377" spans="1:6" s="275" customFormat="1" ht="34.5" customHeight="1" x14ac:dyDescent="0.2">
      <c r="A377" s="217">
        <v>44279</v>
      </c>
      <c r="B377" s="252" t="s">
        <v>2157</v>
      </c>
      <c r="C377" s="193" t="s">
        <v>2158</v>
      </c>
      <c r="D377" s="266"/>
      <c r="E377" s="42">
        <v>178790.17</v>
      </c>
      <c r="F377" s="289">
        <f t="shared" si="6"/>
        <v>487673381.56999946</v>
      </c>
    </row>
    <row r="378" spans="1:6" s="275" customFormat="1" ht="39.75" customHeight="1" x14ac:dyDescent="0.2">
      <c r="A378" s="217">
        <v>44279</v>
      </c>
      <c r="B378" s="252" t="s">
        <v>2131</v>
      </c>
      <c r="C378" s="193" t="s">
        <v>2159</v>
      </c>
      <c r="D378" s="266"/>
      <c r="E378" s="42">
        <v>35474.92</v>
      </c>
      <c r="F378" s="289">
        <f t="shared" si="6"/>
        <v>487637906.64999944</v>
      </c>
    </row>
    <row r="379" spans="1:6" s="275" customFormat="1" ht="79.5" customHeight="1" x14ac:dyDescent="0.2">
      <c r="A379" s="217">
        <v>44279</v>
      </c>
      <c r="B379" s="252" t="s">
        <v>2132</v>
      </c>
      <c r="C379" s="193" t="s">
        <v>2160</v>
      </c>
      <c r="D379" s="266"/>
      <c r="E379" s="42">
        <v>226000</v>
      </c>
      <c r="F379" s="289">
        <f t="shared" si="6"/>
        <v>487411906.64999944</v>
      </c>
    </row>
    <row r="380" spans="1:6" s="275" customFormat="1" ht="36.75" customHeight="1" x14ac:dyDescent="0.2">
      <c r="A380" s="217">
        <v>44279</v>
      </c>
      <c r="B380" s="252" t="s">
        <v>2133</v>
      </c>
      <c r="C380" s="193" t="s">
        <v>2161</v>
      </c>
      <c r="D380" s="266"/>
      <c r="E380" s="42">
        <v>115777.60000000001</v>
      </c>
      <c r="F380" s="289">
        <f t="shared" si="6"/>
        <v>487296129.04999942</v>
      </c>
    </row>
    <row r="381" spans="1:6" s="275" customFormat="1" ht="46.5" customHeight="1" x14ac:dyDescent="0.2">
      <c r="A381" s="217">
        <v>44279</v>
      </c>
      <c r="B381" s="252" t="s">
        <v>2134</v>
      </c>
      <c r="C381" s="193" t="s">
        <v>2162</v>
      </c>
      <c r="D381" s="266"/>
      <c r="E381" s="42">
        <v>31075</v>
      </c>
      <c r="F381" s="289">
        <f t="shared" si="6"/>
        <v>487265054.04999942</v>
      </c>
    </row>
    <row r="382" spans="1:6" s="275" customFormat="1" ht="46.5" customHeight="1" x14ac:dyDescent="0.2">
      <c r="A382" s="217">
        <v>44279</v>
      </c>
      <c r="B382" s="252" t="s">
        <v>2135</v>
      </c>
      <c r="C382" s="193" t="s">
        <v>2163</v>
      </c>
      <c r="D382" s="266"/>
      <c r="E382" s="42">
        <v>5717.8</v>
      </c>
      <c r="F382" s="289">
        <f t="shared" si="6"/>
        <v>487259336.2499994</v>
      </c>
    </row>
    <row r="383" spans="1:6" s="275" customFormat="1" ht="63.75" customHeight="1" x14ac:dyDescent="0.2">
      <c r="A383" s="217">
        <v>44279</v>
      </c>
      <c r="B383" s="252" t="s">
        <v>2136</v>
      </c>
      <c r="C383" s="193" t="s">
        <v>2164</v>
      </c>
      <c r="D383" s="266"/>
      <c r="E383" s="42">
        <v>76162.73</v>
      </c>
      <c r="F383" s="289">
        <f t="shared" si="6"/>
        <v>487183173.51999938</v>
      </c>
    </row>
    <row r="384" spans="1:6" s="275" customFormat="1" ht="25.5" customHeight="1" x14ac:dyDescent="0.2">
      <c r="A384" s="217">
        <v>44279</v>
      </c>
      <c r="B384" s="252" t="s">
        <v>2137</v>
      </c>
      <c r="C384" s="193" t="s">
        <v>2165</v>
      </c>
      <c r="D384" s="266"/>
      <c r="E384" s="42">
        <v>46045.41</v>
      </c>
      <c r="F384" s="289">
        <f t="shared" si="6"/>
        <v>487137128.10999936</v>
      </c>
    </row>
    <row r="385" spans="1:6" s="275" customFormat="1" ht="69" customHeight="1" x14ac:dyDescent="0.2">
      <c r="A385" s="217">
        <v>44279</v>
      </c>
      <c r="B385" s="252" t="s">
        <v>2138</v>
      </c>
      <c r="C385" s="193" t="s">
        <v>2166</v>
      </c>
      <c r="D385" s="266"/>
      <c r="E385" s="42">
        <v>56500</v>
      </c>
      <c r="F385" s="289">
        <f t="shared" si="6"/>
        <v>487080628.10999936</v>
      </c>
    </row>
    <row r="386" spans="1:6" s="275" customFormat="1" ht="50.25" customHeight="1" x14ac:dyDescent="0.2">
      <c r="A386" s="217">
        <v>44279</v>
      </c>
      <c r="B386" s="252" t="s">
        <v>2139</v>
      </c>
      <c r="C386" s="193" t="s">
        <v>2167</v>
      </c>
      <c r="D386" s="266"/>
      <c r="E386" s="42">
        <v>10800</v>
      </c>
      <c r="F386" s="289">
        <f t="shared" si="6"/>
        <v>487069828.10999936</v>
      </c>
    </row>
    <row r="387" spans="1:6" s="275" customFormat="1" ht="39" customHeight="1" x14ac:dyDescent="0.2">
      <c r="A387" s="217">
        <v>44279</v>
      </c>
      <c r="B387" s="252" t="s">
        <v>2140</v>
      </c>
      <c r="C387" s="193" t="s">
        <v>2168</v>
      </c>
      <c r="D387" s="266"/>
      <c r="E387" s="42">
        <v>27000</v>
      </c>
      <c r="F387" s="289">
        <f t="shared" si="6"/>
        <v>487042828.10999936</v>
      </c>
    </row>
    <row r="388" spans="1:6" s="275" customFormat="1" ht="51" customHeight="1" x14ac:dyDescent="0.2">
      <c r="A388" s="217">
        <v>44279</v>
      </c>
      <c r="B388" s="252" t="s">
        <v>2141</v>
      </c>
      <c r="C388" s="193" t="s">
        <v>2169</v>
      </c>
      <c r="D388" s="266"/>
      <c r="E388" s="42">
        <v>152100</v>
      </c>
      <c r="F388" s="289">
        <f t="shared" si="6"/>
        <v>486890728.10999936</v>
      </c>
    </row>
    <row r="389" spans="1:6" s="275" customFormat="1" ht="42.75" customHeight="1" x14ac:dyDescent="0.2">
      <c r="A389" s="217">
        <v>44279</v>
      </c>
      <c r="B389" s="252" t="s">
        <v>2142</v>
      </c>
      <c r="C389" s="193" t="s">
        <v>2170</v>
      </c>
      <c r="D389" s="266"/>
      <c r="E389" s="42">
        <v>216270.27</v>
      </c>
      <c r="F389" s="289">
        <f t="shared" si="6"/>
        <v>486674457.83999938</v>
      </c>
    </row>
    <row r="390" spans="1:6" s="275" customFormat="1" ht="36.75" customHeight="1" x14ac:dyDescent="0.2">
      <c r="A390" s="217">
        <v>44279</v>
      </c>
      <c r="B390" s="252" t="s">
        <v>2143</v>
      </c>
      <c r="C390" s="193" t="s">
        <v>2171</v>
      </c>
      <c r="D390" s="266"/>
      <c r="E390" s="42">
        <v>106016.69</v>
      </c>
      <c r="F390" s="289">
        <f t="shared" si="6"/>
        <v>486568441.14999938</v>
      </c>
    </row>
    <row r="391" spans="1:6" s="275" customFormat="1" ht="41.25" customHeight="1" x14ac:dyDescent="0.2">
      <c r="A391" s="217">
        <v>44279</v>
      </c>
      <c r="B391" s="252" t="s">
        <v>2144</v>
      </c>
      <c r="C391" s="193" t="s">
        <v>2172</v>
      </c>
      <c r="D391" s="266"/>
      <c r="E391" s="42">
        <v>185380.71</v>
      </c>
      <c r="F391" s="289">
        <f t="shared" si="6"/>
        <v>486383060.4399994</v>
      </c>
    </row>
    <row r="392" spans="1:6" s="275" customFormat="1" ht="18" customHeight="1" x14ac:dyDescent="0.2">
      <c r="A392" s="217">
        <v>44279</v>
      </c>
      <c r="B392" s="252" t="s">
        <v>2145</v>
      </c>
      <c r="C392" s="193" t="s">
        <v>41</v>
      </c>
      <c r="D392" s="266"/>
      <c r="E392" s="42">
        <v>0</v>
      </c>
      <c r="F392" s="289">
        <f t="shared" si="6"/>
        <v>486383060.4399994</v>
      </c>
    </row>
    <row r="393" spans="1:6" s="275" customFormat="1" ht="75" customHeight="1" x14ac:dyDescent="0.2">
      <c r="A393" s="217">
        <v>44279</v>
      </c>
      <c r="B393" s="252" t="s">
        <v>2146</v>
      </c>
      <c r="C393" s="193" t="s">
        <v>2173</v>
      </c>
      <c r="D393" s="266"/>
      <c r="E393" s="42">
        <v>158200</v>
      </c>
      <c r="F393" s="289">
        <f t="shared" si="6"/>
        <v>486224860.4399994</v>
      </c>
    </row>
    <row r="394" spans="1:6" s="275" customFormat="1" ht="63.75" customHeight="1" x14ac:dyDescent="0.2">
      <c r="A394" s="217">
        <v>44279</v>
      </c>
      <c r="B394" s="252" t="s">
        <v>2147</v>
      </c>
      <c r="C394" s="193" t="s">
        <v>2174</v>
      </c>
      <c r="D394" s="266"/>
      <c r="E394" s="42">
        <v>83507</v>
      </c>
      <c r="F394" s="289">
        <f t="shared" si="6"/>
        <v>486141353.4399994</v>
      </c>
    </row>
    <row r="395" spans="1:6" s="275" customFormat="1" ht="72.75" customHeight="1" x14ac:dyDescent="0.2">
      <c r="A395" s="217">
        <v>44279</v>
      </c>
      <c r="B395" s="252" t="s">
        <v>2148</v>
      </c>
      <c r="C395" s="193" t="s">
        <v>2175</v>
      </c>
      <c r="D395" s="266"/>
      <c r="E395" s="42">
        <v>722902.5</v>
      </c>
      <c r="F395" s="289">
        <f t="shared" si="6"/>
        <v>485418450.9399994</v>
      </c>
    </row>
    <row r="396" spans="1:6" s="275" customFormat="1" ht="24" customHeight="1" x14ac:dyDescent="0.2">
      <c r="A396" s="217">
        <v>44279</v>
      </c>
      <c r="B396" s="252" t="s">
        <v>2149</v>
      </c>
      <c r="C396" s="193" t="s">
        <v>2176</v>
      </c>
      <c r="D396" s="266"/>
      <c r="E396" s="42">
        <v>209330.27</v>
      </c>
      <c r="F396" s="289">
        <f t="shared" si="6"/>
        <v>485209120.66999942</v>
      </c>
    </row>
    <row r="397" spans="1:6" s="275" customFormat="1" ht="26.25" customHeight="1" x14ac:dyDescent="0.2">
      <c r="A397" s="217">
        <v>44279</v>
      </c>
      <c r="B397" s="252" t="s">
        <v>2150</v>
      </c>
      <c r="C397" s="193" t="s">
        <v>2165</v>
      </c>
      <c r="D397" s="266"/>
      <c r="E397" s="42">
        <v>309483.01</v>
      </c>
      <c r="F397" s="289">
        <f t="shared" si="6"/>
        <v>484899637.65999943</v>
      </c>
    </row>
    <row r="398" spans="1:6" s="275" customFormat="1" ht="37.5" customHeight="1" x14ac:dyDescent="0.2">
      <c r="A398" s="217">
        <v>44279</v>
      </c>
      <c r="B398" s="252" t="s">
        <v>2151</v>
      </c>
      <c r="C398" s="193" t="s">
        <v>2177</v>
      </c>
      <c r="D398" s="266"/>
      <c r="E398" s="42">
        <v>355725</v>
      </c>
      <c r="F398" s="289">
        <f t="shared" si="6"/>
        <v>484543912.65999943</v>
      </c>
    </row>
    <row r="399" spans="1:6" s="275" customFormat="1" ht="39" customHeight="1" x14ac:dyDescent="0.2">
      <c r="A399" s="217">
        <v>44279</v>
      </c>
      <c r="B399" s="252" t="s">
        <v>2152</v>
      </c>
      <c r="C399" s="193" t="s">
        <v>2178</v>
      </c>
      <c r="D399" s="266"/>
      <c r="E399" s="42">
        <v>445194</v>
      </c>
      <c r="F399" s="289">
        <f t="shared" si="6"/>
        <v>484098718.65999943</v>
      </c>
    </row>
    <row r="400" spans="1:6" s="275" customFormat="1" ht="39" customHeight="1" x14ac:dyDescent="0.2">
      <c r="A400" s="217">
        <v>44279</v>
      </c>
      <c r="B400" s="252" t="s">
        <v>2153</v>
      </c>
      <c r="C400" s="5" t="s">
        <v>41</v>
      </c>
      <c r="D400" s="266"/>
      <c r="E400" s="42">
        <v>0</v>
      </c>
      <c r="F400" s="289">
        <f t="shared" si="6"/>
        <v>484098718.65999943</v>
      </c>
    </row>
    <row r="401" spans="1:6" s="275" customFormat="1" ht="40.5" customHeight="1" x14ac:dyDescent="0.2">
      <c r="A401" s="217">
        <v>44279</v>
      </c>
      <c r="B401" s="252" t="s">
        <v>2154</v>
      </c>
      <c r="C401" s="193" t="s">
        <v>2179</v>
      </c>
      <c r="D401" s="266"/>
      <c r="E401" s="42">
        <v>18000</v>
      </c>
      <c r="F401" s="289">
        <f t="shared" si="6"/>
        <v>484080718.65999943</v>
      </c>
    </row>
    <row r="402" spans="1:6" s="275" customFormat="1" ht="40.5" customHeight="1" x14ac:dyDescent="0.2">
      <c r="A402" s="217">
        <v>44279</v>
      </c>
      <c r="B402" s="252" t="s">
        <v>2155</v>
      </c>
      <c r="C402" s="193" t="s">
        <v>2180</v>
      </c>
      <c r="D402" s="266"/>
      <c r="E402" s="42">
        <v>1996981.2</v>
      </c>
      <c r="F402" s="289">
        <f t="shared" si="6"/>
        <v>482083737.45999944</v>
      </c>
    </row>
    <row r="403" spans="1:6" s="275" customFormat="1" ht="42" customHeight="1" x14ac:dyDescent="0.2">
      <c r="A403" s="134">
        <v>44279</v>
      </c>
      <c r="B403" s="252" t="s">
        <v>2156</v>
      </c>
      <c r="C403" s="193" t="s">
        <v>2181</v>
      </c>
      <c r="D403" s="266"/>
      <c r="E403" s="42">
        <v>6509.68</v>
      </c>
      <c r="F403" s="289">
        <f t="shared" si="6"/>
        <v>482077227.77999943</v>
      </c>
    </row>
    <row r="404" spans="1:6" s="275" customFormat="1" ht="39" customHeight="1" x14ac:dyDescent="0.2">
      <c r="A404" s="134">
        <v>44280</v>
      </c>
      <c r="B404" s="5">
        <v>58734</v>
      </c>
      <c r="C404" s="5" t="s">
        <v>2265</v>
      </c>
      <c r="D404" s="266"/>
      <c r="E404" s="42">
        <v>50730</v>
      </c>
      <c r="F404" s="289">
        <f t="shared" si="6"/>
        <v>482026497.77999943</v>
      </c>
    </row>
    <row r="405" spans="1:6" s="275" customFormat="1" ht="50.25" customHeight="1" x14ac:dyDescent="0.2">
      <c r="A405" s="134">
        <v>44280</v>
      </c>
      <c r="B405" s="5">
        <v>58735</v>
      </c>
      <c r="C405" s="5" t="s">
        <v>2266</v>
      </c>
      <c r="D405" s="266"/>
      <c r="E405" s="42">
        <v>388930</v>
      </c>
      <c r="F405" s="289">
        <f t="shared" si="6"/>
        <v>481637567.77999943</v>
      </c>
    </row>
    <row r="406" spans="1:6" s="275" customFormat="1" ht="39" customHeight="1" x14ac:dyDescent="0.2">
      <c r="A406" s="134">
        <v>44280</v>
      </c>
      <c r="B406" s="5">
        <v>58736</v>
      </c>
      <c r="C406" s="5" t="s">
        <v>2267</v>
      </c>
      <c r="D406" s="266"/>
      <c r="E406" s="42">
        <v>126825</v>
      </c>
      <c r="F406" s="289">
        <f t="shared" si="6"/>
        <v>481510742.77999943</v>
      </c>
    </row>
    <row r="407" spans="1:6" s="275" customFormat="1" ht="40.5" customHeight="1" x14ac:dyDescent="0.2">
      <c r="A407" s="134">
        <v>44280</v>
      </c>
      <c r="B407" s="5">
        <v>58737</v>
      </c>
      <c r="C407" s="5" t="s">
        <v>2268</v>
      </c>
      <c r="D407" s="266"/>
      <c r="E407" s="42">
        <v>185380.71</v>
      </c>
      <c r="F407" s="289">
        <f t="shared" si="6"/>
        <v>481325362.06999946</v>
      </c>
    </row>
    <row r="408" spans="1:6" s="275" customFormat="1" ht="37.5" customHeight="1" x14ac:dyDescent="0.2">
      <c r="A408" s="134">
        <v>44280</v>
      </c>
      <c r="B408" s="5">
        <v>58738</v>
      </c>
      <c r="C408" s="5" t="s">
        <v>2269</v>
      </c>
      <c r="D408" s="266"/>
      <c r="E408" s="42">
        <v>101753.58</v>
      </c>
      <c r="F408" s="289">
        <f t="shared" si="6"/>
        <v>481223608.48999947</v>
      </c>
    </row>
    <row r="409" spans="1:6" s="275" customFormat="1" ht="35.25" customHeight="1" x14ac:dyDescent="0.2">
      <c r="A409" s="134">
        <v>44280</v>
      </c>
      <c r="B409" s="5">
        <v>58739</v>
      </c>
      <c r="C409" s="5" t="s">
        <v>2270</v>
      </c>
      <c r="D409" s="266"/>
      <c r="E409" s="42">
        <v>205380.71</v>
      </c>
      <c r="F409" s="289">
        <f t="shared" si="6"/>
        <v>481018227.77999949</v>
      </c>
    </row>
    <row r="410" spans="1:6" s="275" customFormat="1" ht="43.5" customHeight="1" x14ac:dyDescent="0.2">
      <c r="A410" s="134">
        <v>44280</v>
      </c>
      <c r="B410" s="5">
        <v>58740</v>
      </c>
      <c r="C410" s="5" t="s">
        <v>2271</v>
      </c>
      <c r="D410" s="266"/>
      <c r="E410" s="42">
        <v>88458.7</v>
      </c>
      <c r="F410" s="289">
        <f t="shared" si="6"/>
        <v>480929769.07999951</v>
      </c>
    </row>
    <row r="411" spans="1:6" s="275" customFormat="1" ht="36.75" customHeight="1" x14ac:dyDescent="0.2">
      <c r="A411" s="134">
        <v>44280</v>
      </c>
      <c r="B411" s="5">
        <v>58741</v>
      </c>
      <c r="C411" s="5" t="s">
        <v>2264</v>
      </c>
      <c r="D411" s="266"/>
      <c r="E411" s="42">
        <v>34690.36</v>
      </c>
      <c r="F411" s="289">
        <f t="shared" si="6"/>
        <v>480895078.71999949</v>
      </c>
    </row>
    <row r="412" spans="1:6" s="275" customFormat="1" ht="42.75" customHeight="1" x14ac:dyDescent="0.2">
      <c r="A412" s="134">
        <v>44280</v>
      </c>
      <c r="B412" s="5">
        <v>58742</v>
      </c>
      <c r="C412" s="5" t="s">
        <v>2263</v>
      </c>
      <c r="D412" s="266"/>
      <c r="E412" s="42">
        <v>97997.23</v>
      </c>
      <c r="F412" s="289">
        <f t="shared" si="6"/>
        <v>480797081.48999947</v>
      </c>
    </row>
    <row r="413" spans="1:6" s="275" customFormat="1" ht="39" customHeight="1" x14ac:dyDescent="0.2">
      <c r="A413" s="134">
        <v>44280</v>
      </c>
      <c r="B413" s="5">
        <v>58743</v>
      </c>
      <c r="C413" s="5" t="s">
        <v>2262</v>
      </c>
      <c r="D413" s="266"/>
      <c r="E413" s="42">
        <v>116258.88</v>
      </c>
      <c r="F413" s="289">
        <f t="shared" si="6"/>
        <v>480680822.60999948</v>
      </c>
    </row>
    <row r="414" spans="1:6" s="275" customFormat="1" ht="46.5" customHeight="1" x14ac:dyDescent="0.2">
      <c r="A414" s="134">
        <v>44280</v>
      </c>
      <c r="B414" s="5">
        <v>58744</v>
      </c>
      <c r="C414" s="5" t="s">
        <v>2261</v>
      </c>
      <c r="D414" s="266"/>
      <c r="E414" s="42">
        <v>45000</v>
      </c>
      <c r="F414" s="289">
        <f t="shared" si="6"/>
        <v>480635822.60999948</v>
      </c>
    </row>
    <row r="415" spans="1:6" s="275" customFormat="1" ht="39" customHeight="1" x14ac:dyDescent="0.2">
      <c r="A415" s="134">
        <v>44280</v>
      </c>
      <c r="B415" s="5">
        <v>58745</v>
      </c>
      <c r="C415" s="5" t="s">
        <v>2260</v>
      </c>
      <c r="D415" s="266"/>
      <c r="E415" s="42">
        <v>465661.7</v>
      </c>
      <c r="F415" s="289">
        <f t="shared" si="6"/>
        <v>480170160.90999949</v>
      </c>
    </row>
    <row r="416" spans="1:6" s="275" customFormat="1" ht="39" customHeight="1" x14ac:dyDescent="0.2">
      <c r="A416" s="134">
        <v>44280</v>
      </c>
      <c r="B416" s="5">
        <v>58746</v>
      </c>
      <c r="C416" s="5" t="s">
        <v>2259</v>
      </c>
      <c r="D416" s="266"/>
      <c r="E416" s="42">
        <v>484950.8</v>
      </c>
      <c r="F416" s="289">
        <f t="shared" si="6"/>
        <v>479685210.10999948</v>
      </c>
    </row>
    <row r="417" spans="1:6" s="275" customFormat="1" ht="60.75" customHeight="1" x14ac:dyDescent="0.2">
      <c r="A417" s="134">
        <v>44280</v>
      </c>
      <c r="B417" s="5">
        <v>58747</v>
      </c>
      <c r="C417" s="5" t="s">
        <v>2258</v>
      </c>
      <c r="D417" s="266"/>
      <c r="E417" s="42">
        <v>600000</v>
      </c>
      <c r="F417" s="289">
        <f t="shared" ref="F417:F480" si="7">F416-E417</f>
        <v>479085210.10999948</v>
      </c>
    </row>
    <row r="418" spans="1:6" s="275" customFormat="1" ht="33" customHeight="1" x14ac:dyDescent="0.2">
      <c r="A418" s="134">
        <v>44280</v>
      </c>
      <c r="B418" s="5" t="s">
        <v>2272</v>
      </c>
      <c r="C418" s="5" t="s">
        <v>2257</v>
      </c>
      <c r="D418" s="266"/>
      <c r="E418" s="42">
        <v>126825</v>
      </c>
      <c r="F418" s="289">
        <f t="shared" si="7"/>
        <v>478958385.10999948</v>
      </c>
    </row>
    <row r="419" spans="1:6" s="275" customFormat="1" ht="38.25" customHeight="1" x14ac:dyDescent="0.2">
      <c r="A419" s="134">
        <v>44281</v>
      </c>
      <c r="B419" s="5">
        <v>58748</v>
      </c>
      <c r="C419" s="5" t="s">
        <v>2292</v>
      </c>
      <c r="D419" s="266"/>
      <c r="E419" s="42">
        <v>1209570</v>
      </c>
      <c r="F419" s="289">
        <f t="shared" si="7"/>
        <v>477748815.10999948</v>
      </c>
    </row>
    <row r="420" spans="1:6" s="275" customFormat="1" ht="27" customHeight="1" x14ac:dyDescent="0.2">
      <c r="A420" s="134">
        <v>44281</v>
      </c>
      <c r="B420" s="5">
        <v>58749</v>
      </c>
      <c r="C420" s="5" t="s">
        <v>2293</v>
      </c>
      <c r="D420" s="266"/>
      <c r="E420" s="42">
        <v>98112.99</v>
      </c>
      <c r="F420" s="289">
        <f t="shared" si="7"/>
        <v>477650702.11999947</v>
      </c>
    </row>
    <row r="421" spans="1:6" s="275" customFormat="1" ht="30" customHeight="1" x14ac:dyDescent="0.2">
      <c r="A421" s="134">
        <v>44281</v>
      </c>
      <c r="B421" s="5">
        <v>58750</v>
      </c>
      <c r="C421" s="5" t="s">
        <v>2294</v>
      </c>
      <c r="D421" s="266"/>
      <c r="E421" s="42">
        <v>3169258.38</v>
      </c>
      <c r="F421" s="289">
        <f t="shared" si="7"/>
        <v>474481443.73999947</v>
      </c>
    </row>
    <row r="422" spans="1:6" s="275" customFormat="1" ht="28.5" customHeight="1" x14ac:dyDescent="0.2">
      <c r="A422" s="134">
        <v>44281</v>
      </c>
      <c r="B422" s="5">
        <v>58751</v>
      </c>
      <c r="C422" s="5" t="s">
        <v>2295</v>
      </c>
      <c r="D422" s="266"/>
      <c r="E422" s="42">
        <v>14200</v>
      </c>
      <c r="F422" s="289">
        <f t="shared" si="7"/>
        <v>474467243.73999947</v>
      </c>
    </row>
    <row r="423" spans="1:6" s="275" customFormat="1" ht="23.25" customHeight="1" x14ac:dyDescent="0.2">
      <c r="A423" s="134">
        <v>44281</v>
      </c>
      <c r="B423" s="5">
        <v>58752</v>
      </c>
      <c r="C423" s="5" t="s">
        <v>2296</v>
      </c>
      <c r="D423" s="266"/>
      <c r="E423" s="42">
        <v>183083.39</v>
      </c>
      <c r="F423" s="289">
        <f t="shared" si="7"/>
        <v>474284160.34999949</v>
      </c>
    </row>
    <row r="424" spans="1:6" s="275" customFormat="1" ht="28.5" customHeight="1" x14ac:dyDescent="0.2">
      <c r="A424" s="134">
        <v>44281</v>
      </c>
      <c r="B424" s="5">
        <v>58753</v>
      </c>
      <c r="C424" s="5" t="s">
        <v>2297</v>
      </c>
      <c r="D424" s="266"/>
      <c r="E424" s="42">
        <v>8075.68</v>
      </c>
      <c r="F424" s="289">
        <f t="shared" si="7"/>
        <v>474276084.66999948</v>
      </c>
    </row>
    <row r="425" spans="1:6" s="275" customFormat="1" ht="33.75" customHeight="1" x14ac:dyDescent="0.2">
      <c r="A425" s="134">
        <v>44281</v>
      </c>
      <c r="B425" s="5">
        <v>58754</v>
      </c>
      <c r="C425" s="5" t="s">
        <v>2298</v>
      </c>
      <c r="D425" s="266"/>
      <c r="E425" s="42">
        <v>27425.1</v>
      </c>
      <c r="F425" s="289">
        <f t="shared" si="7"/>
        <v>474248659.56999946</v>
      </c>
    </row>
    <row r="426" spans="1:6" s="275" customFormat="1" ht="24" customHeight="1" x14ac:dyDescent="0.2">
      <c r="A426" s="134">
        <v>44281</v>
      </c>
      <c r="B426" s="5">
        <v>58755</v>
      </c>
      <c r="C426" s="5" t="s">
        <v>2299</v>
      </c>
      <c r="D426" s="266"/>
      <c r="E426" s="42">
        <v>255022.88</v>
      </c>
      <c r="F426" s="289">
        <f t="shared" si="7"/>
        <v>473993636.68999946</v>
      </c>
    </row>
    <row r="427" spans="1:6" s="275" customFormat="1" ht="26.25" customHeight="1" x14ac:dyDescent="0.2">
      <c r="A427" s="134">
        <v>44281</v>
      </c>
      <c r="B427" s="5" t="s">
        <v>2288</v>
      </c>
      <c r="C427" s="5" t="s">
        <v>2300</v>
      </c>
      <c r="D427" s="266"/>
      <c r="E427" s="42">
        <v>5000</v>
      </c>
      <c r="F427" s="289">
        <f t="shared" si="7"/>
        <v>473988636.68999946</v>
      </c>
    </row>
    <row r="428" spans="1:6" s="275" customFormat="1" ht="29.25" customHeight="1" x14ac:dyDescent="0.2">
      <c r="A428" s="134">
        <v>44281</v>
      </c>
      <c r="B428" s="5" t="s">
        <v>2289</v>
      </c>
      <c r="C428" s="5" t="s">
        <v>2297</v>
      </c>
      <c r="D428" s="266"/>
      <c r="E428" s="42">
        <v>59385.67</v>
      </c>
      <c r="F428" s="289">
        <f t="shared" si="7"/>
        <v>473929251.01999944</v>
      </c>
    </row>
    <row r="429" spans="1:6" s="275" customFormat="1" ht="70.5" customHeight="1" x14ac:dyDescent="0.2">
      <c r="A429" s="134">
        <v>44281</v>
      </c>
      <c r="B429" s="5" t="s">
        <v>2290</v>
      </c>
      <c r="C429" s="5" t="s">
        <v>2301</v>
      </c>
      <c r="D429" s="266"/>
      <c r="E429" s="42">
        <v>4020442.85</v>
      </c>
      <c r="F429" s="289">
        <f t="shared" si="7"/>
        <v>469908808.16999942</v>
      </c>
    </row>
    <row r="430" spans="1:6" s="275" customFormat="1" ht="26.25" customHeight="1" x14ac:dyDescent="0.2">
      <c r="A430" s="134">
        <v>44281</v>
      </c>
      <c r="B430" s="5" t="s">
        <v>2291</v>
      </c>
      <c r="C430" s="5" t="s">
        <v>41</v>
      </c>
      <c r="D430" s="266"/>
      <c r="E430" s="42">
        <v>0</v>
      </c>
      <c r="F430" s="289">
        <f t="shared" si="7"/>
        <v>469908808.16999942</v>
      </c>
    </row>
    <row r="431" spans="1:6" s="275" customFormat="1" ht="37.5" customHeight="1" x14ac:dyDescent="0.2">
      <c r="A431" s="134">
        <v>44284</v>
      </c>
      <c r="B431" s="5">
        <v>58756</v>
      </c>
      <c r="C431" s="5" t="s">
        <v>2318</v>
      </c>
      <c r="D431" s="266"/>
      <c r="E431" s="42">
        <v>123989.25</v>
      </c>
      <c r="F431" s="289">
        <f t="shared" si="7"/>
        <v>469784818.91999942</v>
      </c>
    </row>
    <row r="432" spans="1:6" s="275" customFormat="1" ht="31.5" customHeight="1" x14ac:dyDescent="0.2">
      <c r="A432" s="134">
        <v>44284</v>
      </c>
      <c r="B432" s="5">
        <v>58757</v>
      </c>
      <c r="C432" s="5" t="s">
        <v>41</v>
      </c>
      <c r="D432" s="266"/>
      <c r="E432" s="42">
        <v>0</v>
      </c>
      <c r="F432" s="289">
        <f t="shared" si="7"/>
        <v>469784818.91999942</v>
      </c>
    </row>
    <row r="433" spans="1:6" s="275" customFormat="1" ht="27.75" customHeight="1" x14ac:dyDescent="0.2">
      <c r="A433" s="134">
        <v>44284</v>
      </c>
      <c r="B433" s="5">
        <v>58758</v>
      </c>
      <c r="C433" s="5" t="s">
        <v>2319</v>
      </c>
      <c r="D433" s="266"/>
      <c r="E433" s="42">
        <v>51396.45</v>
      </c>
      <c r="F433" s="289">
        <f t="shared" si="7"/>
        <v>469733422.46999943</v>
      </c>
    </row>
    <row r="434" spans="1:6" s="275" customFormat="1" ht="27.75" customHeight="1" x14ac:dyDescent="0.2">
      <c r="A434" s="134">
        <v>44284</v>
      </c>
      <c r="B434" s="5">
        <v>58759</v>
      </c>
      <c r="C434" s="5" t="s">
        <v>41</v>
      </c>
      <c r="D434" s="266"/>
      <c r="E434" s="42">
        <v>0</v>
      </c>
      <c r="F434" s="289">
        <f t="shared" si="7"/>
        <v>469733422.46999943</v>
      </c>
    </row>
    <row r="435" spans="1:6" s="275" customFormat="1" ht="54" customHeight="1" x14ac:dyDescent="0.2">
      <c r="A435" s="134">
        <v>44284</v>
      </c>
      <c r="B435" s="5">
        <v>58760</v>
      </c>
      <c r="C435" s="5" t="s">
        <v>2320</v>
      </c>
      <c r="D435" s="266"/>
      <c r="E435" s="42">
        <v>45685.279999999999</v>
      </c>
      <c r="F435" s="289">
        <f t="shared" si="7"/>
        <v>469687737.18999946</v>
      </c>
    </row>
    <row r="436" spans="1:6" s="275" customFormat="1" ht="27.75" customHeight="1" x14ac:dyDescent="0.2">
      <c r="A436" s="134">
        <v>44284</v>
      </c>
      <c r="B436" s="5">
        <v>58761</v>
      </c>
      <c r="C436" s="5" t="s">
        <v>2321</v>
      </c>
      <c r="D436" s="266"/>
      <c r="E436" s="42">
        <v>150059.51999999999</v>
      </c>
      <c r="F436" s="289">
        <f t="shared" si="7"/>
        <v>469537677.66999948</v>
      </c>
    </row>
    <row r="437" spans="1:6" s="275" customFormat="1" ht="27.75" customHeight="1" x14ac:dyDescent="0.2">
      <c r="A437" s="134">
        <v>44284</v>
      </c>
      <c r="B437" s="212">
        <v>58762</v>
      </c>
      <c r="C437" s="5" t="s">
        <v>2322</v>
      </c>
      <c r="D437" s="454"/>
      <c r="E437" s="42">
        <v>2323.42</v>
      </c>
      <c r="F437" s="289">
        <f t="shared" si="7"/>
        <v>469535354.24999946</v>
      </c>
    </row>
    <row r="438" spans="1:6" s="275" customFormat="1" ht="36.75" customHeight="1" x14ac:dyDescent="0.2">
      <c r="A438" s="134">
        <v>44284</v>
      </c>
      <c r="B438" s="30">
        <v>58763</v>
      </c>
      <c r="C438" s="5" t="s">
        <v>2369</v>
      </c>
      <c r="D438" s="266"/>
      <c r="E438" s="42">
        <v>126825</v>
      </c>
      <c r="F438" s="289">
        <f t="shared" si="7"/>
        <v>469408529.24999946</v>
      </c>
    </row>
    <row r="439" spans="1:6" s="275" customFormat="1" ht="51" customHeight="1" x14ac:dyDescent="0.2">
      <c r="A439" s="134">
        <v>44284</v>
      </c>
      <c r="B439" s="30">
        <v>58764</v>
      </c>
      <c r="C439" s="5" t="s">
        <v>2323</v>
      </c>
      <c r="D439" s="266"/>
      <c r="E439" s="42">
        <v>397385</v>
      </c>
      <c r="F439" s="289">
        <f t="shared" si="7"/>
        <v>469011144.24999946</v>
      </c>
    </row>
    <row r="440" spans="1:6" s="275" customFormat="1" ht="41.25" customHeight="1" x14ac:dyDescent="0.2">
      <c r="A440" s="134">
        <v>44284</v>
      </c>
      <c r="B440" s="30">
        <v>58765</v>
      </c>
      <c r="C440" s="5" t="s">
        <v>2324</v>
      </c>
      <c r="D440" s="266"/>
      <c r="E440" s="42">
        <v>148751.26999999999</v>
      </c>
      <c r="F440" s="289">
        <f t="shared" si="7"/>
        <v>468862392.97999948</v>
      </c>
    </row>
    <row r="441" spans="1:6" s="275" customFormat="1" ht="50.25" customHeight="1" x14ac:dyDescent="0.2">
      <c r="A441" s="134">
        <v>44284</v>
      </c>
      <c r="B441" s="30">
        <v>58766</v>
      </c>
      <c r="C441" s="5" t="s">
        <v>2325</v>
      </c>
      <c r="D441" s="266"/>
      <c r="E441" s="42">
        <v>18000</v>
      </c>
      <c r="F441" s="289">
        <f t="shared" si="7"/>
        <v>468844392.97999948</v>
      </c>
    </row>
    <row r="442" spans="1:6" s="275" customFormat="1" ht="42.75" customHeight="1" x14ac:dyDescent="0.2">
      <c r="A442" s="134">
        <v>44284</v>
      </c>
      <c r="B442" s="30">
        <v>58767</v>
      </c>
      <c r="C442" s="5" t="s">
        <v>2326</v>
      </c>
      <c r="D442" s="266"/>
      <c r="E442" s="42">
        <v>25744.22</v>
      </c>
      <c r="F442" s="289">
        <f t="shared" si="7"/>
        <v>468818648.75999945</v>
      </c>
    </row>
    <row r="443" spans="1:6" s="275" customFormat="1" ht="38.25" customHeight="1" x14ac:dyDescent="0.2">
      <c r="A443" s="134">
        <v>44284</v>
      </c>
      <c r="B443" s="30">
        <v>58768</v>
      </c>
      <c r="C443" s="5" t="s">
        <v>2327</v>
      </c>
      <c r="D443" s="266"/>
      <c r="E443" s="42">
        <v>172611.17</v>
      </c>
      <c r="F443" s="289">
        <f t="shared" si="7"/>
        <v>468646037.58999944</v>
      </c>
    </row>
    <row r="444" spans="1:6" s="275" customFormat="1" ht="27.75" customHeight="1" x14ac:dyDescent="0.2">
      <c r="A444" s="134">
        <v>44284</v>
      </c>
      <c r="B444" s="30">
        <v>58769</v>
      </c>
      <c r="C444" s="5" t="s">
        <v>2328</v>
      </c>
      <c r="D444" s="266"/>
      <c r="E444" s="42">
        <v>80004</v>
      </c>
      <c r="F444" s="289">
        <f t="shared" si="7"/>
        <v>468566033.58999944</v>
      </c>
    </row>
    <row r="445" spans="1:6" s="275" customFormat="1" ht="30.75" customHeight="1" x14ac:dyDescent="0.2">
      <c r="A445" s="134">
        <v>44284</v>
      </c>
      <c r="B445" s="30">
        <v>58770</v>
      </c>
      <c r="C445" s="5" t="s">
        <v>2329</v>
      </c>
      <c r="D445" s="266"/>
      <c r="E445" s="42">
        <v>46800</v>
      </c>
      <c r="F445" s="289">
        <f t="shared" si="7"/>
        <v>468519233.58999944</v>
      </c>
    </row>
    <row r="446" spans="1:6" s="275" customFormat="1" ht="37.5" customHeight="1" x14ac:dyDescent="0.2">
      <c r="A446" s="134">
        <v>44284</v>
      </c>
      <c r="B446" s="30">
        <v>58771</v>
      </c>
      <c r="C446" s="5" t="s">
        <v>2330</v>
      </c>
      <c r="D446" s="266"/>
      <c r="E446" s="42">
        <v>202280.02</v>
      </c>
      <c r="F446" s="289">
        <f t="shared" si="7"/>
        <v>468316953.56999946</v>
      </c>
    </row>
    <row r="447" spans="1:6" s="275" customFormat="1" ht="42" customHeight="1" x14ac:dyDescent="0.2">
      <c r="A447" s="134">
        <v>44284</v>
      </c>
      <c r="B447" s="30">
        <v>58772</v>
      </c>
      <c r="C447" s="5" t="s">
        <v>2331</v>
      </c>
      <c r="D447" s="266"/>
      <c r="E447" s="42">
        <v>104359.57</v>
      </c>
      <c r="F447" s="289">
        <f t="shared" si="7"/>
        <v>468212593.99999946</v>
      </c>
    </row>
    <row r="448" spans="1:6" s="275" customFormat="1" ht="44.25" customHeight="1" x14ac:dyDescent="0.2">
      <c r="A448" s="134">
        <v>44284</v>
      </c>
      <c r="B448" s="30">
        <v>58773</v>
      </c>
      <c r="C448" s="5" t="s">
        <v>2332</v>
      </c>
      <c r="D448" s="266"/>
      <c r="E448" s="42">
        <v>66317.39</v>
      </c>
      <c r="F448" s="289">
        <f t="shared" si="7"/>
        <v>468146276.60999948</v>
      </c>
    </row>
    <row r="449" spans="1:6" s="275" customFormat="1" ht="43.5" customHeight="1" x14ac:dyDescent="0.2">
      <c r="A449" s="134">
        <v>44284</v>
      </c>
      <c r="B449" s="30">
        <v>58774</v>
      </c>
      <c r="C449" s="5" t="s">
        <v>2333</v>
      </c>
      <c r="D449" s="266"/>
      <c r="E449" s="42">
        <v>48510.14</v>
      </c>
      <c r="F449" s="289">
        <f t="shared" si="7"/>
        <v>468097766.46999949</v>
      </c>
    </row>
    <row r="450" spans="1:6" s="275" customFormat="1" ht="34.5" customHeight="1" x14ac:dyDescent="0.2">
      <c r="A450" s="134">
        <v>44284</v>
      </c>
      <c r="B450" s="30">
        <v>58775</v>
      </c>
      <c r="C450" s="5" t="s">
        <v>2334</v>
      </c>
      <c r="D450" s="266"/>
      <c r="E450" s="42">
        <v>125333.88</v>
      </c>
      <c r="F450" s="289">
        <f t="shared" si="7"/>
        <v>467972432.5899995</v>
      </c>
    </row>
    <row r="451" spans="1:6" s="275" customFormat="1" ht="31.5" customHeight="1" x14ac:dyDescent="0.2">
      <c r="A451" s="134">
        <v>44284</v>
      </c>
      <c r="B451" s="30">
        <v>58776</v>
      </c>
      <c r="C451" s="5" t="s">
        <v>2335</v>
      </c>
      <c r="D451" s="266"/>
      <c r="E451" s="42">
        <v>180657.97</v>
      </c>
      <c r="F451" s="289">
        <f t="shared" si="7"/>
        <v>467791774.61999947</v>
      </c>
    </row>
    <row r="452" spans="1:6" s="275" customFormat="1" ht="31.5" customHeight="1" x14ac:dyDescent="0.2">
      <c r="A452" s="134">
        <v>44284</v>
      </c>
      <c r="B452" s="30">
        <v>58777</v>
      </c>
      <c r="C452" s="5" t="s">
        <v>41</v>
      </c>
      <c r="D452" s="266"/>
      <c r="E452" s="42">
        <v>0</v>
      </c>
      <c r="F452" s="289">
        <f t="shared" si="7"/>
        <v>467791774.61999947</v>
      </c>
    </row>
    <row r="453" spans="1:6" s="275" customFormat="1" ht="37.5" customHeight="1" x14ac:dyDescent="0.2">
      <c r="A453" s="134">
        <v>44284</v>
      </c>
      <c r="B453" s="30">
        <v>58778</v>
      </c>
      <c r="C453" s="5" t="s">
        <v>2336</v>
      </c>
      <c r="D453" s="266"/>
      <c r="E453" s="42">
        <v>48211.38</v>
      </c>
      <c r="F453" s="289">
        <f t="shared" si="7"/>
        <v>467743563.23999947</v>
      </c>
    </row>
    <row r="454" spans="1:6" s="275" customFormat="1" ht="49.5" customHeight="1" x14ac:dyDescent="0.2">
      <c r="A454" s="134">
        <v>44284</v>
      </c>
      <c r="B454" s="30">
        <v>58779</v>
      </c>
      <c r="C454" s="5" t="s">
        <v>2337</v>
      </c>
      <c r="D454" s="266"/>
      <c r="E454" s="42">
        <v>102660</v>
      </c>
      <c r="F454" s="289">
        <f t="shared" si="7"/>
        <v>467640903.23999947</v>
      </c>
    </row>
    <row r="455" spans="1:6" s="275" customFormat="1" ht="46.5" customHeight="1" x14ac:dyDescent="0.2">
      <c r="A455" s="134">
        <v>44284</v>
      </c>
      <c r="B455" s="30">
        <v>58780</v>
      </c>
      <c r="C455" s="5" t="s">
        <v>2338</v>
      </c>
      <c r="D455" s="266"/>
      <c r="E455" s="42">
        <v>150662.39999999999</v>
      </c>
      <c r="F455" s="289">
        <f t="shared" si="7"/>
        <v>467490240.8399995</v>
      </c>
    </row>
    <row r="456" spans="1:6" s="275" customFormat="1" ht="37.5" customHeight="1" x14ac:dyDescent="0.2">
      <c r="A456" s="134">
        <v>44284</v>
      </c>
      <c r="B456" s="30">
        <v>58781</v>
      </c>
      <c r="C456" s="5" t="s">
        <v>2339</v>
      </c>
      <c r="D456" s="266"/>
      <c r="E456" s="42">
        <v>245825.69</v>
      </c>
      <c r="F456" s="289">
        <f t="shared" si="7"/>
        <v>467244415.1499995</v>
      </c>
    </row>
    <row r="457" spans="1:6" s="275" customFormat="1" ht="38.25" customHeight="1" x14ac:dyDescent="0.2">
      <c r="A457" s="134">
        <v>44284</v>
      </c>
      <c r="B457" s="30">
        <v>58782</v>
      </c>
      <c r="C457" s="5" t="s">
        <v>2340</v>
      </c>
      <c r="D457" s="266"/>
      <c r="E457" s="42">
        <v>56867.34</v>
      </c>
      <c r="F457" s="289">
        <f t="shared" si="7"/>
        <v>467187547.80999953</v>
      </c>
    </row>
    <row r="458" spans="1:6" s="275" customFormat="1" ht="45.75" customHeight="1" x14ac:dyDescent="0.2">
      <c r="A458" s="134">
        <v>44284</v>
      </c>
      <c r="B458" s="30">
        <v>58783</v>
      </c>
      <c r="C458" s="5" t="s">
        <v>2341</v>
      </c>
      <c r="D458" s="266"/>
      <c r="E458" s="42">
        <v>17920.900000000001</v>
      </c>
      <c r="F458" s="289">
        <f t="shared" si="7"/>
        <v>467169626.90999955</v>
      </c>
    </row>
    <row r="459" spans="1:6" s="275" customFormat="1" ht="38.25" customHeight="1" x14ac:dyDescent="0.2">
      <c r="A459" s="134">
        <v>44284</v>
      </c>
      <c r="B459" s="30">
        <v>58784</v>
      </c>
      <c r="C459" s="5" t="s">
        <v>2342</v>
      </c>
      <c r="D459" s="266"/>
      <c r="E459" s="42">
        <v>65405.53</v>
      </c>
      <c r="F459" s="289">
        <f t="shared" si="7"/>
        <v>467104221.37999958</v>
      </c>
    </row>
    <row r="460" spans="1:6" s="275" customFormat="1" ht="36" customHeight="1" x14ac:dyDescent="0.2">
      <c r="A460" s="134">
        <v>44284</v>
      </c>
      <c r="B460" s="30">
        <v>58785</v>
      </c>
      <c r="C460" s="5" t="s">
        <v>2343</v>
      </c>
      <c r="D460" s="266"/>
      <c r="E460" s="42">
        <v>201534.38</v>
      </c>
      <c r="F460" s="289">
        <f t="shared" si="7"/>
        <v>466902686.99999958</v>
      </c>
    </row>
    <row r="461" spans="1:6" s="275" customFormat="1" ht="27.75" customHeight="1" x14ac:dyDescent="0.2">
      <c r="A461" s="134">
        <v>44284</v>
      </c>
      <c r="B461" s="30">
        <v>58786</v>
      </c>
      <c r="C461" s="5" t="s">
        <v>2344</v>
      </c>
      <c r="D461" s="266"/>
      <c r="E461" s="42">
        <v>3134</v>
      </c>
      <c r="F461" s="289">
        <f t="shared" si="7"/>
        <v>466899552.99999958</v>
      </c>
    </row>
    <row r="462" spans="1:6" s="275" customFormat="1" ht="36.75" customHeight="1" x14ac:dyDescent="0.2">
      <c r="A462" s="134">
        <v>44284</v>
      </c>
      <c r="B462" s="30">
        <v>58787</v>
      </c>
      <c r="C462" s="5" t="s">
        <v>2345</v>
      </c>
      <c r="D462" s="266"/>
      <c r="E462" s="42">
        <v>126825</v>
      </c>
      <c r="F462" s="289">
        <f t="shared" si="7"/>
        <v>466772727.99999958</v>
      </c>
    </row>
    <row r="463" spans="1:6" s="275" customFormat="1" ht="42.75" customHeight="1" x14ac:dyDescent="0.2">
      <c r="A463" s="134">
        <v>44284</v>
      </c>
      <c r="B463" s="30">
        <v>58788</v>
      </c>
      <c r="C463" s="5" t="s">
        <v>2346</v>
      </c>
      <c r="D463" s="266"/>
      <c r="E463" s="42">
        <v>88458.7</v>
      </c>
      <c r="F463" s="289">
        <f t="shared" si="7"/>
        <v>466684269.29999959</v>
      </c>
    </row>
    <row r="464" spans="1:6" s="275" customFormat="1" ht="42.75" customHeight="1" x14ac:dyDescent="0.2">
      <c r="A464" s="134">
        <v>44284</v>
      </c>
      <c r="B464" s="30">
        <v>58789</v>
      </c>
      <c r="C464" s="5" t="s">
        <v>2347</v>
      </c>
      <c r="D464" s="266"/>
      <c r="E464" s="42">
        <v>142611.91</v>
      </c>
      <c r="F464" s="289">
        <f t="shared" si="7"/>
        <v>466541657.38999957</v>
      </c>
    </row>
    <row r="465" spans="1:6" s="275" customFormat="1" ht="39" customHeight="1" x14ac:dyDescent="0.2">
      <c r="A465" s="134">
        <v>44284</v>
      </c>
      <c r="B465" s="30">
        <v>58790</v>
      </c>
      <c r="C465" s="5" t="s">
        <v>2348</v>
      </c>
      <c r="D465" s="266"/>
      <c r="E465" s="42">
        <v>185380.71</v>
      </c>
      <c r="F465" s="289">
        <f t="shared" si="7"/>
        <v>466356276.67999959</v>
      </c>
    </row>
    <row r="466" spans="1:6" s="275" customFormat="1" ht="27.75" customHeight="1" x14ac:dyDescent="0.2">
      <c r="A466" s="134">
        <v>44284</v>
      </c>
      <c r="B466" s="30">
        <v>58791</v>
      </c>
      <c r="C466" s="5" t="s">
        <v>2349</v>
      </c>
      <c r="D466" s="266"/>
      <c r="E466" s="42">
        <v>100000</v>
      </c>
      <c r="F466" s="289">
        <f t="shared" si="7"/>
        <v>466256276.67999959</v>
      </c>
    </row>
    <row r="467" spans="1:6" s="275" customFormat="1" ht="42" customHeight="1" x14ac:dyDescent="0.2">
      <c r="A467" s="134">
        <v>44284</v>
      </c>
      <c r="B467" s="30">
        <v>58792</v>
      </c>
      <c r="C467" s="5" t="s">
        <v>2350</v>
      </c>
      <c r="D467" s="266"/>
      <c r="E467" s="42">
        <v>151103.85</v>
      </c>
      <c r="F467" s="289">
        <f t="shared" si="7"/>
        <v>466105172.82999957</v>
      </c>
    </row>
    <row r="468" spans="1:6" s="275" customFormat="1" ht="38.25" customHeight="1" x14ac:dyDescent="0.2">
      <c r="A468" s="134">
        <v>44284</v>
      </c>
      <c r="B468" s="30">
        <v>58793</v>
      </c>
      <c r="C468" s="5" t="s">
        <v>2351</v>
      </c>
      <c r="D468" s="266"/>
      <c r="E468" s="42">
        <v>34276.86</v>
      </c>
      <c r="F468" s="289">
        <f t="shared" si="7"/>
        <v>466070895.96999955</v>
      </c>
    </row>
    <row r="469" spans="1:6" s="275" customFormat="1" ht="38.25" customHeight="1" x14ac:dyDescent="0.2">
      <c r="A469" s="134">
        <v>44284</v>
      </c>
      <c r="B469" s="30">
        <v>58794</v>
      </c>
      <c r="C469" s="5" t="s">
        <v>2352</v>
      </c>
      <c r="D469" s="266"/>
      <c r="E469" s="42">
        <v>132150.44</v>
      </c>
      <c r="F469" s="289">
        <f t="shared" si="7"/>
        <v>465938745.52999955</v>
      </c>
    </row>
    <row r="470" spans="1:6" s="275" customFormat="1" ht="46.5" customHeight="1" x14ac:dyDescent="0.2">
      <c r="A470" s="134">
        <v>44284</v>
      </c>
      <c r="B470" s="30">
        <v>58795</v>
      </c>
      <c r="C470" s="5" t="s">
        <v>2353</v>
      </c>
      <c r="D470" s="266"/>
      <c r="E470" s="42">
        <v>22150.44</v>
      </c>
      <c r="F470" s="289">
        <f t="shared" si="7"/>
        <v>465916595.08999956</v>
      </c>
    </row>
    <row r="471" spans="1:6" s="275" customFormat="1" ht="37.5" customHeight="1" x14ac:dyDescent="0.2">
      <c r="A471" s="134">
        <v>44284</v>
      </c>
      <c r="B471" s="30">
        <v>58796</v>
      </c>
      <c r="C471" s="5" t="s">
        <v>2354</v>
      </c>
      <c r="D471" s="266"/>
      <c r="E471" s="42">
        <v>81360</v>
      </c>
      <c r="F471" s="289">
        <f t="shared" si="7"/>
        <v>465835235.08999956</v>
      </c>
    </row>
    <row r="472" spans="1:6" s="275" customFormat="1" ht="48.75" customHeight="1" x14ac:dyDescent="0.2">
      <c r="A472" s="134">
        <v>44284</v>
      </c>
      <c r="B472" s="30">
        <v>58797</v>
      </c>
      <c r="C472" s="5" t="s">
        <v>2355</v>
      </c>
      <c r="D472" s="266"/>
      <c r="E472" s="42">
        <v>79200</v>
      </c>
      <c r="F472" s="289">
        <f t="shared" si="7"/>
        <v>465756035.08999956</v>
      </c>
    </row>
    <row r="473" spans="1:6" s="275" customFormat="1" ht="49.5" customHeight="1" x14ac:dyDescent="0.2">
      <c r="A473" s="134">
        <v>44284</v>
      </c>
      <c r="B473" s="30">
        <v>58798</v>
      </c>
      <c r="C473" s="5" t="s">
        <v>2356</v>
      </c>
      <c r="D473" s="266"/>
      <c r="E473" s="42">
        <v>28800</v>
      </c>
      <c r="F473" s="289">
        <f t="shared" si="7"/>
        <v>465727235.08999956</v>
      </c>
    </row>
    <row r="474" spans="1:6" s="275" customFormat="1" ht="42" customHeight="1" x14ac:dyDescent="0.2">
      <c r="A474" s="134">
        <v>44284</v>
      </c>
      <c r="B474" s="30">
        <v>58799</v>
      </c>
      <c r="C474" s="5" t="s">
        <v>2357</v>
      </c>
      <c r="D474" s="266"/>
      <c r="E474" s="42">
        <v>97232.5</v>
      </c>
      <c r="F474" s="289">
        <f t="shared" si="7"/>
        <v>465630002.58999956</v>
      </c>
    </row>
    <row r="475" spans="1:6" s="275" customFormat="1" ht="81" customHeight="1" x14ac:dyDescent="0.2">
      <c r="A475" s="134">
        <v>44284</v>
      </c>
      <c r="B475" s="5" t="s">
        <v>2306</v>
      </c>
      <c r="C475" s="5" t="s">
        <v>2358</v>
      </c>
      <c r="D475" s="266"/>
      <c r="E475" s="42">
        <v>7997309.2199999997</v>
      </c>
      <c r="F475" s="289">
        <f t="shared" si="7"/>
        <v>457632693.36999953</v>
      </c>
    </row>
    <row r="476" spans="1:6" s="275" customFormat="1" ht="33.75" customHeight="1" x14ac:dyDescent="0.2">
      <c r="A476" s="134">
        <v>44284</v>
      </c>
      <c r="B476" s="5" t="s">
        <v>2307</v>
      </c>
      <c r="C476" s="5" t="s">
        <v>2359</v>
      </c>
      <c r="D476" s="266"/>
      <c r="E476" s="42">
        <v>616291.9</v>
      </c>
      <c r="F476" s="289">
        <f t="shared" si="7"/>
        <v>457016401.46999955</v>
      </c>
    </row>
    <row r="477" spans="1:6" s="275" customFormat="1" ht="31.5" customHeight="1" x14ac:dyDescent="0.2">
      <c r="A477" s="134">
        <v>44284</v>
      </c>
      <c r="B477" s="5" t="s">
        <v>2308</v>
      </c>
      <c r="C477" s="5" t="s">
        <v>2360</v>
      </c>
      <c r="D477" s="266"/>
      <c r="E477" s="42">
        <v>947983.07</v>
      </c>
      <c r="F477" s="289">
        <f t="shared" si="7"/>
        <v>456068418.39999956</v>
      </c>
    </row>
    <row r="478" spans="1:6" s="275" customFormat="1" ht="27.75" customHeight="1" x14ac:dyDescent="0.2">
      <c r="A478" s="134">
        <v>44284</v>
      </c>
      <c r="B478" s="5" t="s">
        <v>2309</v>
      </c>
      <c r="C478" s="5" t="s">
        <v>2361</v>
      </c>
      <c r="D478" s="266"/>
      <c r="E478" s="42">
        <v>1800</v>
      </c>
      <c r="F478" s="289">
        <f t="shared" si="7"/>
        <v>456066618.39999956</v>
      </c>
    </row>
    <row r="479" spans="1:6" s="275" customFormat="1" ht="30.75" customHeight="1" x14ac:dyDescent="0.2">
      <c r="A479" s="134">
        <v>44284</v>
      </c>
      <c r="B479" s="5" t="s">
        <v>2310</v>
      </c>
      <c r="C479" s="5" t="s">
        <v>2362</v>
      </c>
      <c r="D479" s="266"/>
      <c r="E479" s="42">
        <v>14972.01</v>
      </c>
      <c r="F479" s="289">
        <f t="shared" si="7"/>
        <v>456051646.38999957</v>
      </c>
    </row>
    <row r="480" spans="1:6" s="275" customFormat="1" ht="15.75" customHeight="1" x14ac:dyDescent="0.2">
      <c r="A480" s="134">
        <v>44284</v>
      </c>
      <c r="B480" s="5" t="s">
        <v>2311</v>
      </c>
      <c r="C480" s="5" t="s">
        <v>41</v>
      </c>
      <c r="D480" s="266"/>
      <c r="E480" s="42">
        <v>0</v>
      </c>
      <c r="F480" s="289">
        <f t="shared" si="7"/>
        <v>456051646.38999957</v>
      </c>
    </row>
    <row r="481" spans="1:6" s="275" customFormat="1" ht="47.25" customHeight="1" x14ac:dyDescent="0.2">
      <c r="A481" s="134">
        <v>44284</v>
      </c>
      <c r="B481" s="5" t="s">
        <v>2312</v>
      </c>
      <c r="C481" s="5" t="s">
        <v>2363</v>
      </c>
      <c r="D481" s="266"/>
      <c r="E481" s="42">
        <v>127384.03</v>
      </c>
      <c r="F481" s="289">
        <f t="shared" ref="F481:F486" si="8">F480-E481</f>
        <v>455924262.3599996</v>
      </c>
    </row>
    <row r="482" spans="1:6" s="275" customFormat="1" ht="56.25" customHeight="1" x14ac:dyDescent="0.2">
      <c r="A482" s="134">
        <v>44284</v>
      </c>
      <c r="B482" s="5" t="s">
        <v>2313</v>
      </c>
      <c r="C482" s="5" t="s">
        <v>2364</v>
      </c>
      <c r="D482" s="266"/>
      <c r="E482" s="42">
        <v>34928.86</v>
      </c>
      <c r="F482" s="289">
        <f t="shared" si="8"/>
        <v>455889333.49999958</v>
      </c>
    </row>
    <row r="483" spans="1:6" s="275" customFormat="1" ht="42" customHeight="1" x14ac:dyDescent="0.2">
      <c r="A483" s="134">
        <v>44284</v>
      </c>
      <c r="B483" s="5" t="s">
        <v>2314</v>
      </c>
      <c r="C483" s="5" t="s">
        <v>2365</v>
      </c>
      <c r="D483" s="266"/>
      <c r="E483" s="42">
        <v>131052.5</v>
      </c>
      <c r="F483" s="289">
        <f t="shared" si="8"/>
        <v>455758280.99999958</v>
      </c>
    </row>
    <row r="484" spans="1:6" s="275" customFormat="1" ht="59.25" customHeight="1" x14ac:dyDescent="0.2">
      <c r="A484" s="134">
        <v>44284</v>
      </c>
      <c r="B484" s="5" t="s">
        <v>2315</v>
      </c>
      <c r="C484" s="5" t="s">
        <v>2366</v>
      </c>
      <c r="D484" s="266"/>
      <c r="E484" s="42">
        <v>19504736.870000001</v>
      </c>
      <c r="F484" s="289">
        <f t="shared" si="8"/>
        <v>436253544.12999958</v>
      </c>
    </row>
    <row r="485" spans="1:6" s="275" customFormat="1" ht="36" customHeight="1" x14ac:dyDescent="0.2">
      <c r="A485" s="134">
        <v>44284</v>
      </c>
      <c r="B485" s="5" t="s">
        <v>2316</v>
      </c>
      <c r="C485" s="5" t="s">
        <v>2367</v>
      </c>
      <c r="D485" s="266"/>
      <c r="E485" s="42">
        <v>209776.52</v>
      </c>
      <c r="F485" s="289">
        <f t="shared" si="8"/>
        <v>436043767.6099996</v>
      </c>
    </row>
    <row r="486" spans="1:6" s="275" customFormat="1" ht="44.25" customHeight="1" x14ac:dyDescent="0.2">
      <c r="A486" s="256">
        <v>44284</v>
      </c>
      <c r="B486" s="212" t="s">
        <v>2317</v>
      </c>
      <c r="C486" s="212" t="s">
        <v>2368</v>
      </c>
      <c r="D486" s="454"/>
      <c r="E486" s="213">
        <v>79281.929999999993</v>
      </c>
      <c r="F486" s="289">
        <f t="shared" si="8"/>
        <v>435964485.67999959</v>
      </c>
    </row>
    <row r="487" spans="1:6" s="275" customFormat="1" ht="63.75" customHeight="1" x14ac:dyDescent="0.2">
      <c r="A487" s="134"/>
      <c r="B487" s="492"/>
      <c r="C487" s="492"/>
      <c r="D487" s="266"/>
      <c r="E487" s="537"/>
      <c r="F487" s="494"/>
    </row>
    <row r="488" spans="1:6" s="275" customFormat="1" ht="41.25" customHeight="1" x14ac:dyDescent="0.2">
      <c r="A488" s="10"/>
      <c r="B488" s="458"/>
      <c r="C488" s="459"/>
      <c r="D488" s="284"/>
      <c r="E488" s="460"/>
      <c r="F488" s="112"/>
    </row>
    <row r="489" spans="1:6" s="275" customFormat="1" ht="41.25" customHeight="1" x14ac:dyDescent="0.25">
      <c r="A489" s="1171" t="s">
        <v>0</v>
      </c>
      <c r="B489" s="1171"/>
      <c r="C489" s="1171"/>
      <c r="D489" s="1171"/>
      <c r="E489" s="1171"/>
      <c r="F489" s="1171"/>
    </row>
    <row r="490" spans="1:6" s="275" customFormat="1" ht="22.5" customHeight="1" x14ac:dyDescent="0.25">
      <c r="A490" s="1172" t="s">
        <v>33</v>
      </c>
      <c r="B490" s="1172"/>
      <c r="C490" s="1172"/>
      <c r="D490" s="1172"/>
      <c r="E490" s="1172"/>
      <c r="F490" s="1172"/>
    </row>
    <row r="491" spans="1:6" s="275" customFormat="1" ht="13.5" customHeight="1" x14ac:dyDescent="0.25">
      <c r="A491" s="1171" t="s">
        <v>1</v>
      </c>
      <c r="B491" s="1171"/>
      <c r="C491" s="1171"/>
      <c r="D491" s="1171"/>
      <c r="E491" s="1171"/>
      <c r="F491" s="1171"/>
    </row>
    <row r="492" spans="1:6" s="275" customFormat="1" ht="14.25" customHeight="1" x14ac:dyDescent="0.25">
      <c r="A492" s="1173" t="s">
        <v>1360</v>
      </c>
      <c r="B492" s="1173"/>
      <c r="C492" s="1173"/>
      <c r="D492" s="1173"/>
      <c r="E492" s="1173"/>
      <c r="F492" s="1173"/>
    </row>
    <row r="493" spans="1:6" s="275" customFormat="1" ht="15" customHeight="1" x14ac:dyDescent="0.25">
      <c r="A493" s="1173" t="s">
        <v>2</v>
      </c>
      <c r="B493" s="1173"/>
      <c r="C493" s="1173"/>
      <c r="D493" s="1173"/>
      <c r="E493" s="1173"/>
      <c r="F493" s="1173"/>
    </row>
    <row r="494" spans="1:6" s="275" customFormat="1" ht="19.5" customHeight="1" thickBot="1" x14ac:dyDescent="0.3">
      <c r="A494" s="499"/>
      <c r="B494" s="250"/>
      <c r="C494" s="499"/>
      <c r="D494" s="499"/>
      <c r="E494" s="107"/>
      <c r="F494" s="102"/>
    </row>
    <row r="495" spans="1:6" s="275" customFormat="1" ht="30" customHeight="1" thickBot="1" x14ac:dyDescent="0.25">
      <c r="A495" s="1190" t="s">
        <v>15</v>
      </c>
      <c r="B495" s="1191"/>
      <c r="C495" s="1191"/>
      <c r="D495" s="1191"/>
      <c r="E495" s="1191"/>
      <c r="F495" s="269"/>
    </row>
    <row r="496" spans="1:6" s="275" customFormat="1" ht="3.75" hidden="1" customHeight="1" thickBot="1" x14ac:dyDescent="0.25">
      <c r="A496" s="1192"/>
      <c r="B496" s="1193"/>
      <c r="C496" s="1193"/>
      <c r="D496" s="1193"/>
      <c r="E496" s="1193"/>
      <c r="F496" s="270"/>
    </row>
    <row r="497" spans="1:143" s="275" customFormat="1" ht="33" customHeight="1" thickBot="1" x14ac:dyDescent="0.25">
      <c r="A497" s="1190" t="s">
        <v>4</v>
      </c>
      <c r="B497" s="1191"/>
      <c r="C497" s="1191"/>
      <c r="D497" s="1191"/>
      <c r="E497" s="1191"/>
      <c r="F497" s="1196">
        <v>2069641352.71</v>
      </c>
    </row>
    <row r="498" spans="1:143" s="275" customFormat="1" ht="5.25" hidden="1" customHeight="1" thickBot="1" x14ac:dyDescent="0.25">
      <c r="A498" s="1192"/>
      <c r="B498" s="1193"/>
      <c r="C498" s="1193"/>
      <c r="D498" s="1193"/>
      <c r="E498" s="1193"/>
      <c r="F498" s="1197"/>
    </row>
    <row r="499" spans="1:143" x14ac:dyDescent="0.25">
      <c r="A499" s="1198" t="s">
        <v>5</v>
      </c>
      <c r="B499" s="1246" t="s">
        <v>6</v>
      </c>
      <c r="C499" s="1198" t="s">
        <v>22</v>
      </c>
      <c r="D499" s="1198" t="s">
        <v>8</v>
      </c>
      <c r="E499" s="1248" t="s">
        <v>9</v>
      </c>
      <c r="F499" s="1204" t="s">
        <v>10</v>
      </c>
      <c r="EM499"/>
    </row>
    <row r="500" spans="1:143" ht="15.75" thickBot="1" x14ac:dyDescent="0.3">
      <c r="A500" s="1233"/>
      <c r="B500" s="1247"/>
      <c r="C500" s="1233"/>
      <c r="D500" s="1233"/>
      <c r="E500" s="1249"/>
      <c r="F500" s="1205"/>
      <c r="EM500"/>
    </row>
    <row r="501" spans="1:143" ht="15.75" thickBot="1" x14ac:dyDescent="0.3">
      <c r="A501" s="152"/>
      <c r="B501" s="8"/>
      <c r="C501" s="4" t="s">
        <v>16</v>
      </c>
      <c r="D501" s="144">
        <v>62841546</v>
      </c>
      <c r="E501" s="290"/>
      <c r="F501" s="147">
        <f>F497+D501-E501</f>
        <v>2132482898.71</v>
      </c>
      <c r="EM501"/>
    </row>
    <row r="502" spans="1:143" ht="15.75" thickBot="1" x14ac:dyDescent="0.3">
      <c r="A502" s="152"/>
      <c r="B502" s="8"/>
      <c r="C502" s="4" t="s">
        <v>387</v>
      </c>
      <c r="D502" s="144">
        <v>476689.88</v>
      </c>
      <c r="E502" s="290"/>
      <c r="F502" s="147">
        <f>F501+D502-E502</f>
        <v>2132959588.5900002</v>
      </c>
      <c r="EM502"/>
    </row>
    <row r="503" spans="1:143" ht="15.75" thickBot="1" x14ac:dyDescent="0.3">
      <c r="A503" s="61"/>
      <c r="B503" s="27"/>
      <c r="C503" s="4" t="s">
        <v>34</v>
      </c>
      <c r="D503" s="257"/>
      <c r="E503" s="351"/>
      <c r="F503" s="147">
        <f t="shared" ref="F503:F544" si="9">F502+D503-E503</f>
        <v>2132959588.5900002</v>
      </c>
      <c r="EM503"/>
    </row>
    <row r="504" spans="1:143" ht="15" customHeight="1" thickBot="1" x14ac:dyDescent="0.3">
      <c r="A504" s="348"/>
      <c r="B504" s="308"/>
      <c r="C504" s="4" t="s">
        <v>16</v>
      </c>
      <c r="D504" s="350"/>
      <c r="E504" s="291">
        <v>158498139.99000001</v>
      </c>
      <c r="F504" s="147">
        <f t="shared" si="9"/>
        <v>1974461448.6000001</v>
      </c>
      <c r="EM504"/>
    </row>
    <row r="505" spans="1:143" ht="15" customHeight="1" thickBot="1" x14ac:dyDescent="0.3">
      <c r="A505" s="256"/>
      <c r="B505" s="308"/>
      <c r="C505" s="305" t="s">
        <v>1084</v>
      </c>
      <c r="D505" s="135"/>
      <c r="E505" s="316">
        <v>88253.78</v>
      </c>
      <c r="F505" s="147">
        <f t="shared" si="9"/>
        <v>1974373194.8200002</v>
      </c>
      <c r="EM505"/>
    </row>
    <row r="506" spans="1:143" ht="15.75" thickBot="1" x14ac:dyDescent="0.3">
      <c r="A506" s="134"/>
      <c r="B506" s="27"/>
      <c r="C506" s="260" t="s">
        <v>1090</v>
      </c>
      <c r="D506" s="128"/>
      <c r="E506" s="180">
        <v>96189.9</v>
      </c>
      <c r="F506" s="147">
        <f t="shared" si="9"/>
        <v>1974277004.9200001</v>
      </c>
      <c r="EM506"/>
    </row>
    <row r="507" spans="1:143" ht="15.75" thickBot="1" x14ac:dyDescent="0.3">
      <c r="A507" s="134"/>
      <c r="B507" s="27"/>
      <c r="C507" s="2" t="s">
        <v>1083</v>
      </c>
      <c r="D507" s="128"/>
      <c r="E507" s="180">
        <v>1500</v>
      </c>
      <c r="F507" s="147">
        <f t="shared" si="9"/>
        <v>1974275504.9200001</v>
      </c>
      <c r="EM507"/>
    </row>
    <row r="508" spans="1:143" ht="15.75" thickBot="1" x14ac:dyDescent="0.3">
      <c r="A508" s="309"/>
      <c r="B508" s="334"/>
      <c r="C508" s="335" t="s">
        <v>1358</v>
      </c>
      <c r="D508" s="312"/>
      <c r="E508" s="336">
        <v>175</v>
      </c>
      <c r="F508" s="147">
        <f t="shared" si="9"/>
        <v>1974275329.9200001</v>
      </c>
      <c r="EM508"/>
    </row>
    <row r="509" spans="1:143" ht="31.5" customHeight="1" thickBot="1" x14ac:dyDescent="0.3">
      <c r="A509" s="309">
        <v>44264</v>
      </c>
      <c r="B509" s="5">
        <v>33905</v>
      </c>
      <c r="C509" s="5" t="s">
        <v>1601</v>
      </c>
      <c r="D509" s="312"/>
      <c r="E509" s="42">
        <v>9939570.5999999996</v>
      </c>
      <c r="F509" s="147">
        <f t="shared" si="9"/>
        <v>1964335759.3200002</v>
      </c>
      <c r="EM509"/>
    </row>
    <row r="510" spans="1:143" ht="39" customHeight="1" thickBot="1" x14ac:dyDescent="0.3">
      <c r="A510" s="309">
        <v>44264</v>
      </c>
      <c r="B510" s="5">
        <v>33906</v>
      </c>
      <c r="C510" s="5" t="s">
        <v>1602</v>
      </c>
      <c r="D510" s="254"/>
      <c r="E510" s="42">
        <v>9800000</v>
      </c>
      <c r="F510" s="147">
        <f t="shared" si="9"/>
        <v>1954535759.3200002</v>
      </c>
      <c r="EM510"/>
    </row>
    <row r="511" spans="1:143" ht="41.25" customHeight="1" thickBot="1" x14ac:dyDescent="0.3">
      <c r="A511" s="309">
        <v>44264</v>
      </c>
      <c r="B511" s="5">
        <v>33907</v>
      </c>
      <c r="C511" s="5" t="s">
        <v>1603</v>
      </c>
      <c r="D511" s="267"/>
      <c r="E511" s="42">
        <v>13230000</v>
      </c>
      <c r="F511" s="147">
        <f t="shared" si="9"/>
        <v>1941305759.3200002</v>
      </c>
      <c r="EM511"/>
    </row>
    <row r="512" spans="1:143" ht="20.25" customHeight="1" thickBot="1" x14ac:dyDescent="0.3">
      <c r="A512" s="253">
        <v>44266</v>
      </c>
      <c r="B512" s="5">
        <v>33908</v>
      </c>
      <c r="C512" s="252" t="s">
        <v>41</v>
      </c>
      <c r="D512" s="267"/>
      <c r="E512" s="42">
        <v>0</v>
      </c>
      <c r="F512" s="147">
        <f t="shared" si="9"/>
        <v>1941305759.3200002</v>
      </c>
      <c r="EM512"/>
    </row>
    <row r="513" spans="1:143" ht="29.25" customHeight="1" thickBot="1" x14ac:dyDescent="0.3">
      <c r="A513" s="253">
        <v>44270</v>
      </c>
      <c r="B513" s="473">
        <v>33909</v>
      </c>
      <c r="C513" s="5" t="s">
        <v>1754</v>
      </c>
      <c r="D513" s="267"/>
      <c r="E513" s="42">
        <v>18101132.260000002</v>
      </c>
      <c r="F513" s="147">
        <f t="shared" si="9"/>
        <v>1923204627.0600002</v>
      </c>
      <c r="EM513"/>
    </row>
    <row r="514" spans="1:143" s="38" customFormat="1" ht="29.25" customHeight="1" thickBot="1" x14ac:dyDescent="0.3">
      <c r="A514" s="476">
        <v>44270</v>
      </c>
      <c r="B514" s="456" t="s">
        <v>1757</v>
      </c>
      <c r="C514" s="212" t="s">
        <v>1755</v>
      </c>
      <c r="D514" s="265"/>
      <c r="E514" s="213">
        <v>3528383.41</v>
      </c>
      <c r="F514" s="147">
        <f t="shared" si="9"/>
        <v>1919676243.6500001</v>
      </c>
      <c r="G514" s="276"/>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277"/>
      <c r="AE514" s="277"/>
      <c r="AF514" s="277"/>
      <c r="AG514" s="277"/>
      <c r="AH514" s="277"/>
      <c r="AI514" s="277"/>
      <c r="AJ514" s="277"/>
      <c r="AK514" s="277"/>
      <c r="AL514" s="277"/>
      <c r="AM514" s="277"/>
      <c r="AN514" s="277"/>
      <c r="AO514" s="277"/>
      <c r="AP514" s="277"/>
      <c r="AQ514" s="277"/>
      <c r="AR514" s="277"/>
      <c r="AS514" s="277"/>
      <c r="AT514" s="277"/>
      <c r="AU514" s="277"/>
      <c r="AV514" s="277"/>
      <c r="AW514" s="277"/>
      <c r="AX514" s="277"/>
      <c r="AY514" s="277"/>
      <c r="AZ514" s="277"/>
      <c r="BA514" s="277"/>
      <c r="BB514" s="277"/>
      <c r="BC514" s="277"/>
      <c r="BD514" s="277"/>
      <c r="BE514" s="277"/>
      <c r="BF514" s="277"/>
      <c r="BG514" s="277"/>
      <c r="BH514" s="277"/>
      <c r="BI514" s="277"/>
      <c r="BJ514" s="277"/>
      <c r="BK514" s="277"/>
      <c r="BL514" s="277"/>
      <c r="BM514" s="277"/>
      <c r="BN514" s="277"/>
      <c r="BO514" s="277"/>
      <c r="BP514" s="277"/>
      <c r="BQ514" s="277"/>
      <c r="BR514" s="277"/>
      <c r="BS514" s="277"/>
      <c r="BT514" s="277"/>
      <c r="BU514" s="277"/>
      <c r="BV514" s="277"/>
      <c r="BW514" s="277"/>
      <c r="BX514" s="277"/>
      <c r="BY514" s="277"/>
      <c r="BZ514" s="277"/>
      <c r="CA514" s="277"/>
      <c r="CB514" s="277"/>
      <c r="CC514" s="277"/>
      <c r="CD514" s="277"/>
      <c r="CE514" s="277"/>
      <c r="CF514" s="277"/>
      <c r="CG514" s="277"/>
      <c r="CH514" s="277"/>
      <c r="CI514" s="277"/>
      <c r="CJ514" s="277"/>
      <c r="CK514" s="277"/>
      <c r="CL514" s="277"/>
      <c r="CM514" s="277"/>
      <c r="CN514" s="277"/>
      <c r="CO514" s="277"/>
      <c r="CP514" s="277"/>
      <c r="CQ514" s="277"/>
      <c r="CR514" s="277"/>
      <c r="CS514" s="277"/>
      <c r="CT514" s="277"/>
      <c r="CU514" s="277"/>
      <c r="CV514" s="277"/>
      <c r="CW514" s="277"/>
      <c r="CX514" s="277"/>
      <c r="CY514" s="277"/>
      <c r="CZ514" s="277"/>
      <c r="DA514" s="277"/>
      <c r="DB514" s="277"/>
      <c r="DC514" s="277"/>
      <c r="DD514" s="277"/>
      <c r="DE514" s="277"/>
      <c r="DF514" s="277"/>
      <c r="DG514" s="277"/>
      <c r="DH514" s="277"/>
      <c r="DI514" s="277"/>
      <c r="DJ514" s="277"/>
      <c r="DK514" s="277"/>
      <c r="DL514" s="277"/>
      <c r="DM514" s="277"/>
      <c r="DN514" s="277"/>
      <c r="DO514" s="277"/>
      <c r="DP514" s="277"/>
      <c r="DQ514" s="277"/>
      <c r="DR514" s="277"/>
      <c r="DS514" s="277"/>
      <c r="DT514" s="277"/>
      <c r="DU514" s="277"/>
      <c r="DV514" s="277"/>
      <c r="DW514" s="277"/>
      <c r="DX514" s="277"/>
      <c r="DY514" s="277"/>
      <c r="DZ514" s="277"/>
      <c r="EA514" s="277"/>
      <c r="EB514" s="277"/>
      <c r="EC514" s="277"/>
      <c r="ED514" s="277"/>
      <c r="EE514" s="277"/>
      <c r="EF514" s="277"/>
      <c r="EG514" s="277"/>
      <c r="EH514" s="277"/>
      <c r="EI514" s="277"/>
      <c r="EJ514" s="277"/>
      <c r="EK514" s="277"/>
      <c r="EL514" s="277"/>
    </row>
    <row r="515" spans="1:143" s="38" customFormat="1" ht="29.25" customHeight="1" thickBot="1" x14ac:dyDescent="0.3">
      <c r="A515" s="142">
        <v>43906</v>
      </c>
      <c r="B515" s="293" t="s">
        <v>1758</v>
      </c>
      <c r="C515" s="30" t="s">
        <v>1756</v>
      </c>
      <c r="D515" s="95"/>
      <c r="E515" s="472">
        <v>4455106.18</v>
      </c>
      <c r="F515" s="147">
        <f t="shared" si="9"/>
        <v>1915221137.47</v>
      </c>
      <c r="G515" s="276"/>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277"/>
      <c r="AF515" s="277"/>
      <c r="AG515" s="277"/>
      <c r="AH515" s="277"/>
      <c r="AI515" s="277"/>
      <c r="AJ515" s="277"/>
      <c r="AK515" s="277"/>
      <c r="AL515" s="277"/>
      <c r="AM515" s="277"/>
      <c r="AN515" s="277"/>
      <c r="AO515" s="277"/>
      <c r="AP515" s="277"/>
      <c r="AQ515" s="277"/>
      <c r="AR515" s="277"/>
      <c r="AS515" s="277"/>
      <c r="AT515" s="277"/>
      <c r="AU515" s="277"/>
      <c r="AV515" s="277"/>
      <c r="AW515" s="277"/>
      <c r="AX515" s="277"/>
      <c r="AY515" s="277"/>
      <c r="AZ515" s="277"/>
      <c r="BA515" s="277"/>
      <c r="BB515" s="277"/>
      <c r="BC515" s="277"/>
      <c r="BD515" s="277"/>
      <c r="BE515" s="277"/>
      <c r="BF515" s="277"/>
      <c r="BG515" s="277"/>
      <c r="BH515" s="277"/>
      <c r="BI515" s="277"/>
      <c r="BJ515" s="277"/>
      <c r="BK515" s="277"/>
      <c r="BL515" s="277"/>
      <c r="BM515" s="277"/>
      <c r="BN515" s="277"/>
      <c r="BO515" s="277"/>
      <c r="BP515" s="277"/>
      <c r="BQ515" s="277"/>
      <c r="BR515" s="277"/>
      <c r="BS515" s="277"/>
      <c r="BT515" s="277"/>
      <c r="BU515" s="277"/>
      <c r="BV515" s="277"/>
      <c r="BW515" s="277"/>
      <c r="BX515" s="277"/>
      <c r="BY515" s="277"/>
      <c r="BZ515" s="277"/>
      <c r="CA515" s="277"/>
      <c r="CB515" s="277"/>
      <c r="CC515" s="277"/>
      <c r="CD515" s="277"/>
      <c r="CE515" s="277"/>
      <c r="CF515" s="277"/>
      <c r="CG515" s="277"/>
      <c r="CH515" s="277"/>
      <c r="CI515" s="277"/>
      <c r="CJ515" s="277"/>
      <c r="CK515" s="277"/>
      <c r="CL515" s="277"/>
      <c r="CM515" s="277"/>
      <c r="CN515" s="277"/>
      <c r="CO515" s="277"/>
      <c r="CP515" s="277"/>
      <c r="CQ515" s="277"/>
      <c r="CR515" s="277"/>
      <c r="CS515" s="277"/>
      <c r="CT515" s="277"/>
      <c r="CU515" s="277"/>
      <c r="CV515" s="277"/>
      <c r="CW515" s="277"/>
      <c r="CX515" s="277"/>
      <c r="CY515" s="277"/>
      <c r="CZ515" s="277"/>
      <c r="DA515" s="277"/>
      <c r="DB515" s="277"/>
      <c r="DC515" s="277"/>
      <c r="DD515" s="277"/>
      <c r="DE515" s="277"/>
      <c r="DF515" s="277"/>
      <c r="DG515" s="277"/>
      <c r="DH515" s="277"/>
      <c r="DI515" s="277"/>
      <c r="DJ515" s="277"/>
      <c r="DK515" s="277"/>
      <c r="DL515" s="277"/>
      <c r="DM515" s="277"/>
      <c r="DN515" s="277"/>
      <c r="DO515" s="277"/>
      <c r="DP515" s="277"/>
      <c r="DQ515" s="277"/>
      <c r="DR515" s="277"/>
      <c r="DS515" s="277"/>
      <c r="DT515" s="277"/>
      <c r="DU515" s="277"/>
      <c r="DV515" s="277"/>
      <c r="DW515" s="277"/>
      <c r="DX515" s="277"/>
      <c r="DY515" s="277"/>
      <c r="DZ515" s="277"/>
      <c r="EA515" s="277"/>
      <c r="EB515" s="277"/>
      <c r="EC515" s="277"/>
      <c r="ED515" s="277"/>
      <c r="EE515" s="277"/>
      <c r="EF515" s="277"/>
      <c r="EG515" s="277"/>
      <c r="EH515" s="277"/>
      <c r="EI515" s="277"/>
      <c r="EJ515" s="277"/>
      <c r="EK515" s="277"/>
      <c r="EL515" s="277"/>
    </row>
    <row r="516" spans="1:143" s="38" customFormat="1" ht="21.75" customHeight="1" thickBot="1" x14ac:dyDescent="0.3">
      <c r="A516" s="142">
        <v>44272</v>
      </c>
      <c r="B516" s="137">
        <v>33910</v>
      </c>
      <c r="C516" s="477" t="s">
        <v>41</v>
      </c>
      <c r="D516" s="95"/>
      <c r="E516" s="478">
        <v>0</v>
      </c>
      <c r="F516" s="147">
        <f t="shared" si="9"/>
        <v>1915221137.47</v>
      </c>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77"/>
      <c r="AE516" s="277"/>
      <c r="AF516" s="277"/>
      <c r="AG516" s="277"/>
      <c r="AH516" s="277"/>
      <c r="AI516" s="277"/>
      <c r="AJ516" s="277"/>
      <c r="AK516" s="277"/>
      <c r="AL516" s="277"/>
      <c r="AM516" s="277"/>
      <c r="AN516" s="277"/>
      <c r="AO516" s="277"/>
      <c r="AP516" s="277"/>
      <c r="AQ516" s="277"/>
      <c r="AR516" s="277"/>
      <c r="AS516" s="277"/>
      <c r="AT516" s="277"/>
      <c r="AU516" s="277"/>
      <c r="AV516" s="277"/>
      <c r="AW516" s="277"/>
      <c r="AX516" s="277"/>
      <c r="AY516" s="277"/>
      <c r="AZ516" s="277"/>
      <c r="BA516" s="277"/>
      <c r="BB516" s="277"/>
      <c r="BC516" s="277"/>
      <c r="BD516" s="277"/>
      <c r="BE516" s="277"/>
      <c r="BF516" s="277"/>
      <c r="BG516" s="277"/>
      <c r="BH516" s="277"/>
      <c r="BI516" s="277"/>
      <c r="BJ516" s="277"/>
      <c r="BK516" s="277"/>
      <c r="BL516" s="277"/>
      <c r="BM516" s="277"/>
      <c r="BN516" s="277"/>
      <c r="BO516" s="277"/>
      <c r="BP516" s="277"/>
      <c r="BQ516" s="277"/>
      <c r="BR516" s="277"/>
      <c r="BS516" s="277"/>
      <c r="BT516" s="277"/>
      <c r="BU516" s="277"/>
      <c r="BV516" s="277"/>
      <c r="BW516" s="277"/>
      <c r="BX516" s="277"/>
      <c r="BY516" s="277"/>
      <c r="BZ516" s="277"/>
      <c r="CA516" s="277"/>
      <c r="CB516" s="277"/>
      <c r="CC516" s="277"/>
      <c r="CD516" s="277"/>
      <c r="CE516" s="277"/>
      <c r="CF516" s="277"/>
      <c r="CG516" s="277"/>
      <c r="CH516" s="277"/>
      <c r="CI516" s="277"/>
      <c r="CJ516" s="277"/>
      <c r="CK516" s="277"/>
      <c r="CL516" s="277"/>
      <c r="CM516" s="277"/>
      <c r="CN516" s="277"/>
      <c r="CO516" s="277"/>
      <c r="CP516" s="277"/>
      <c r="CQ516" s="277"/>
      <c r="CR516" s="277"/>
      <c r="CS516" s="277"/>
      <c r="CT516" s="277"/>
      <c r="CU516" s="277"/>
      <c r="CV516" s="277"/>
      <c r="CW516" s="277"/>
      <c r="CX516" s="277"/>
      <c r="CY516" s="277"/>
      <c r="CZ516" s="277"/>
      <c r="DA516" s="277"/>
      <c r="DB516" s="277"/>
      <c r="DC516" s="277"/>
      <c r="DD516" s="277"/>
      <c r="DE516" s="277"/>
      <c r="DF516" s="277"/>
      <c r="DG516" s="277"/>
      <c r="DH516" s="277"/>
      <c r="DI516" s="277"/>
      <c r="DJ516" s="277"/>
      <c r="DK516" s="277"/>
      <c r="DL516" s="277"/>
      <c r="DM516" s="277"/>
      <c r="DN516" s="277"/>
      <c r="DO516" s="277"/>
      <c r="DP516" s="277"/>
      <c r="DQ516" s="277"/>
      <c r="DR516" s="277"/>
      <c r="DS516" s="277"/>
      <c r="DT516" s="277"/>
      <c r="DU516" s="277"/>
      <c r="DV516" s="277"/>
      <c r="DW516" s="277"/>
      <c r="DX516" s="277"/>
      <c r="DY516" s="277"/>
      <c r="DZ516" s="277"/>
      <c r="EA516" s="277"/>
      <c r="EB516" s="277"/>
      <c r="EC516" s="277"/>
      <c r="ED516" s="277"/>
      <c r="EE516" s="277"/>
      <c r="EF516" s="277"/>
      <c r="EG516" s="277"/>
      <c r="EH516" s="277"/>
      <c r="EI516" s="277"/>
      <c r="EJ516" s="277"/>
      <c r="EK516" s="277"/>
      <c r="EL516" s="277"/>
    </row>
    <row r="517" spans="1:143" s="38" customFormat="1" ht="27.75" customHeight="1" thickBot="1" x14ac:dyDescent="0.3">
      <c r="A517" s="142">
        <v>44272</v>
      </c>
      <c r="B517" s="137">
        <v>33911</v>
      </c>
      <c r="C517" s="173" t="s">
        <v>1948</v>
      </c>
      <c r="D517" s="136"/>
      <c r="E517" s="153">
        <v>1383430.38</v>
      </c>
      <c r="F517" s="147">
        <f t="shared" si="9"/>
        <v>1913837707.0899999</v>
      </c>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277"/>
      <c r="AF517" s="277"/>
      <c r="AG517" s="277"/>
      <c r="AH517" s="277"/>
      <c r="AI517" s="277"/>
      <c r="AJ517" s="277"/>
      <c r="AK517" s="277"/>
      <c r="AL517" s="277"/>
      <c r="AM517" s="277"/>
      <c r="AN517" s="277"/>
      <c r="AO517" s="277"/>
      <c r="AP517" s="277"/>
      <c r="AQ517" s="277"/>
      <c r="AR517" s="277"/>
      <c r="AS517" s="277"/>
      <c r="AT517" s="277"/>
      <c r="AU517" s="277"/>
      <c r="AV517" s="277"/>
      <c r="AW517" s="277"/>
      <c r="AX517" s="277"/>
      <c r="AY517" s="277"/>
      <c r="AZ517" s="277"/>
      <c r="BA517" s="277"/>
      <c r="BB517" s="277"/>
      <c r="BC517" s="277"/>
      <c r="BD517" s="277"/>
      <c r="BE517" s="277"/>
      <c r="BF517" s="277"/>
      <c r="BG517" s="277"/>
      <c r="BH517" s="277"/>
      <c r="BI517" s="277"/>
      <c r="BJ517" s="277"/>
      <c r="BK517" s="277"/>
      <c r="BL517" s="277"/>
      <c r="BM517" s="277"/>
      <c r="BN517" s="277"/>
      <c r="BO517" s="277"/>
      <c r="BP517" s="277"/>
      <c r="BQ517" s="277"/>
      <c r="BR517" s="277"/>
      <c r="BS517" s="277"/>
      <c r="BT517" s="277"/>
      <c r="BU517" s="277"/>
      <c r="BV517" s="277"/>
      <c r="BW517" s="277"/>
      <c r="BX517" s="277"/>
      <c r="BY517" s="277"/>
      <c r="BZ517" s="277"/>
      <c r="CA517" s="277"/>
      <c r="CB517" s="277"/>
      <c r="CC517" s="277"/>
      <c r="CD517" s="277"/>
      <c r="CE517" s="277"/>
      <c r="CF517" s="277"/>
      <c r="CG517" s="277"/>
      <c r="CH517" s="277"/>
      <c r="CI517" s="277"/>
      <c r="CJ517" s="277"/>
      <c r="CK517" s="277"/>
      <c r="CL517" s="277"/>
      <c r="CM517" s="277"/>
      <c r="CN517" s="277"/>
      <c r="CO517" s="277"/>
      <c r="CP517" s="277"/>
      <c r="CQ517" s="277"/>
      <c r="CR517" s="277"/>
      <c r="CS517" s="277"/>
      <c r="CT517" s="277"/>
      <c r="CU517" s="277"/>
      <c r="CV517" s="277"/>
      <c r="CW517" s="277"/>
      <c r="CX517" s="277"/>
      <c r="CY517" s="277"/>
      <c r="CZ517" s="277"/>
      <c r="DA517" s="277"/>
      <c r="DB517" s="277"/>
      <c r="DC517" s="277"/>
      <c r="DD517" s="277"/>
      <c r="DE517" s="277"/>
      <c r="DF517" s="277"/>
      <c r="DG517" s="277"/>
      <c r="DH517" s="277"/>
      <c r="DI517" s="277"/>
      <c r="DJ517" s="277"/>
      <c r="DK517" s="277"/>
      <c r="DL517" s="277"/>
      <c r="DM517" s="277"/>
      <c r="DN517" s="277"/>
      <c r="DO517" s="277"/>
      <c r="DP517" s="277"/>
      <c r="DQ517" s="277"/>
      <c r="DR517" s="277"/>
      <c r="DS517" s="277"/>
      <c r="DT517" s="277"/>
      <c r="DU517" s="277"/>
      <c r="DV517" s="277"/>
      <c r="DW517" s="277"/>
      <c r="DX517" s="277"/>
      <c r="DY517" s="277"/>
      <c r="DZ517" s="277"/>
      <c r="EA517" s="277"/>
      <c r="EB517" s="277"/>
      <c r="EC517" s="277"/>
      <c r="ED517" s="277"/>
      <c r="EE517" s="277"/>
      <c r="EF517" s="277"/>
      <c r="EG517" s="277"/>
      <c r="EH517" s="277"/>
      <c r="EI517" s="277"/>
      <c r="EJ517" s="277"/>
      <c r="EK517" s="277"/>
      <c r="EL517" s="277"/>
    </row>
    <row r="518" spans="1:143" s="38" customFormat="1" ht="39" customHeight="1" thickBot="1" x14ac:dyDescent="0.3">
      <c r="A518" s="142">
        <v>44273</v>
      </c>
      <c r="B518" s="5" t="s">
        <v>1953</v>
      </c>
      <c r="C518" s="5" t="s">
        <v>1949</v>
      </c>
      <c r="D518" s="95"/>
      <c r="E518" s="42">
        <v>2678261.2999999998</v>
      </c>
      <c r="F518" s="147">
        <f t="shared" si="9"/>
        <v>1911159445.79</v>
      </c>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77"/>
      <c r="AE518" s="277"/>
      <c r="AF518" s="277"/>
      <c r="AG518" s="277"/>
      <c r="AH518" s="277"/>
      <c r="AI518" s="277"/>
      <c r="AJ518" s="277"/>
      <c r="AK518" s="277"/>
      <c r="AL518" s="277"/>
      <c r="AM518" s="277"/>
      <c r="AN518" s="277"/>
      <c r="AO518" s="277"/>
      <c r="AP518" s="277"/>
      <c r="AQ518" s="277"/>
      <c r="AR518" s="277"/>
      <c r="AS518" s="277"/>
      <c r="AT518" s="277"/>
      <c r="AU518" s="277"/>
      <c r="AV518" s="277"/>
      <c r="AW518" s="277"/>
      <c r="AX518" s="277"/>
      <c r="AY518" s="277"/>
      <c r="AZ518" s="277"/>
      <c r="BA518" s="277"/>
      <c r="BB518" s="277"/>
      <c r="BC518" s="277"/>
      <c r="BD518" s="277"/>
      <c r="BE518" s="277"/>
      <c r="BF518" s="277"/>
      <c r="BG518" s="277"/>
      <c r="BH518" s="277"/>
      <c r="BI518" s="277"/>
      <c r="BJ518" s="277"/>
      <c r="BK518" s="277"/>
      <c r="BL518" s="277"/>
      <c r="BM518" s="277"/>
      <c r="BN518" s="277"/>
      <c r="BO518" s="277"/>
      <c r="BP518" s="277"/>
      <c r="BQ518" s="277"/>
      <c r="BR518" s="277"/>
      <c r="BS518" s="277"/>
      <c r="BT518" s="277"/>
      <c r="BU518" s="277"/>
      <c r="BV518" s="277"/>
      <c r="BW518" s="277"/>
      <c r="BX518" s="277"/>
      <c r="BY518" s="277"/>
      <c r="BZ518" s="277"/>
      <c r="CA518" s="277"/>
      <c r="CB518" s="277"/>
      <c r="CC518" s="277"/>
      <c r="CD518" s="277"/>
      <c r="CE518" s="277"/>
      <c r="CF518" s="277"/>
      <c r="CG518" s="277"/>
      <c r="CH518" s="277"/>
      <c r="CI518" s="277"/>
      <c r="CJ518" s="277"/>
      <c r="CK518" s="277"/>
      <c r="CL518" s="277"/>
      <c r="CM518" s="277"/>
      <c r="CN518" s="277"/>
      <c r="CO518" s="277"/>
      <c r="CP518" s="277"/>
      <c r="CQ518" s="277"/>
      <c r="CR518" s="277"/>
      <c r="CS518" s="277"/>
      <c r="CT518" s="277"/>
      <c r="CU518" s="277"/>
      <c r="CV518" s="277"/>
      <c r="CW518" s="277"/>
      <c r="CX518" s="277"/>
      <c r="CY518" s="277"/>
      <c r="CZ518" s="277"/>
      <c r="DA518" s="277"/>
      <c r="DB518" s="277"/>
      <c r="DC518" s="277"/>
      <c r="DD518" s="277"/>
      <c r="DE518" s="277"/>
      <c r="DF518" s="277"/>
      <c r="DG518" s="277"/>
      <c r="DH518" s="277"/>
      <c r="DI518" s="277"/>
      <c r="DJ518" s="277"/>
      <c r="DK518" s="277"/>
      <c r="DL518" s="277"/>
      <c r="DM518" s="277"/>
      <c r="DN518" s="277"/>
      <c r="DO518" s="277"/>
      <c r="DP518" s="277"/>
      <c r="DQ518" s="277"/>
      <c r="DR518" s="277"/>
      <c r="DS518" s="277"/>
      <c r="DT518" s="277"/>
      <c r="DU518" s="277"/>
      <c r="DV518" s="277"/>
      <c r="DW518" s="277"/>
      <c r="DX518" s="277"/>
      <c r="DY518" s="277"/>
      <c r="DZ518" s="277"/>
      <c r="EA518" s="277"/>
      <c r="EB518" s="277"/>
      <c r="EC518" s="277"/>
      <c r="ED518" s="277"/>
      <c r="EE518" s="277"/>
      <c r="EF518" s="277"/>
      <c r="EG518" s="277"/>
      <c r="EH518" s="277"/>
      <c r="EI518" s="277"/>
      <c r="EJ518" s="277"/>
      <c r="EK518" s="277"/>
      <c r="EL518" s="277"/>
    </row>
    <row r="519" spans="1:143" s="38" customFormat="1" ht="40.5" customHeight="1" thickBot="1" x14ac:dyDescent="0.3">
      <c r="A519" s="142">
        <v>44273</v>
      </c>
      <c r="B519" s="5" t="s">
        <v>1954</v>
      </c>
      <c r="C519" s="5" t="s">
        <v>1950</v>
      </c>
      <c r="D519" s="176"/>
      <c r="E519" s="42">
        <v>7746191.0499999998</v>
      </c>
      <c r="F519" s="147">
        <f t="shared" si="9"/>
        <v>1903413254.74</v>
      </c>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77"/>
      <c r="AE519" s="277"/>
      <c r="AF519" s="277"/>
      <c r="AG519" s="277"/>
      <c r="AH519" s="277"/>
      <c r="AI519" s="277"/>
      <c r="AJ519" s="277"/>
      <c r="AK519" s="277"/>
      <c r="AL519" s="277"/>
      <c r="AM519" s="277"/>
      <c r="AN519" s="277"/>
      <c r="AO519" s="277"/>
      <c r="AP519" s="277"/>
      <c r="AQ519" s="277"/>
      <c r="AR519" s="277"/>
      <c r="AS519" s="277"/>
      <c r="AT519" s="277"/>
      <c r="AU519" s="277"/>
      <c r="AV519" s="277"/>
      <c r="AW519" s="277"/>
      <c r="AX519" s="277"/>
      <c r="AY519" s="277"/>
      <c r="AZ519" s="277"/>
      <c r="BA519" s="277"/>
      <c r="BB519" s="277"/>
      <c r="BC519" s="277"/>
      <c r="BD519" s="277"/>
      <c r="BE519" s="277"/>
      <c r="BF519" s="277"/>
      <c r="BG519" s="277"/>
      <c r="BH519" s="277"/>
      <c r="BI519" s="277"/>
      <c r="BJ519" s="277"/>
      <c r="BK519" s="277"/>
      <c r="BL519" s="277"/>
      <c r="BM519" s="277"/>
      <c r="BN519" s="277"/>
      <c r="BO519" s="277"/>
      <c r="BP519" s="277"/>
      <c r="BQ519" s="277"/>
      <c r="BR519" s="277"/>
      <c r="BS519" s="277"/>
      <c r="BT519" s="277"/>
      <c r="BU519" s="277"/>
      <c r="BV519" s="277"/>
      <c r="BW519" s="277"/>
      <c r="BX519" s="277"/>
      <c r="BY519" s="277"/>
      <c r="BZ519" s="277"/>
      <c r="CA519" s="277"/>
      <c r="CB519" s="277"/>
      <c r="CC519" s="277"/>
      <c r="CD519" s="277"/>
      <c r="CE519" s="277"/>
      <c r="CF519" s="277"/>
      <c r="CG519" s="277"/>
      <c r="CH519" s="277"/>
      <c r="CI519" s="277"/>
      <c r="CJ519" s="277"/>
      <c r="CK519" s="277"/>
      <c r="CL519" s="277"/>
      <c r="CM519" s="277"/>
      <c r="CN519" s="277"/>
      <c r="CO519" s="277"/>
      <c r="CP519" s="277"/>
      <c r="CQ519" s="277"/>
      <c r="CR519" s="277"/>
      <c r="CS519" s="277"/>
      <c r="CT519" s="277"/>
      <c r="CU519" s="277"/>
      <c r="CV519" s="277"/>
      <c r="CW519" s="277"/>
      <c r="CX519" s="277"/>
      <c r="CY519" s="277"/>
      <c r="CZ519" s="277"/>
      <c r="DA519" s="277"/>
      <c r="DB519" s="277"/>
      <c r="DC519" s="277"/>
      <c r="DD519" s="277"/>
      <c r="DE519" s="277"/>
      <c r="DF519" s="277"/>
      <c r="DG519" s="277"/>
      <c r="DH519" s="277"/>
      <c r="DI519" s="277"/>
      <c r="DJ519" s="277"/>
      <c r="DK519" s="277"/>
      <c r="DL519" s="277"/>
      <c r="DM519" s="277"/>
      <c r="DN519" s="277"/>
      <c r="DO519" s="277"/>
      <c r="DP519" s="277"/>
      <c r="DQ519" s="277"/>
      <c r="DR519" s="277"/>
      <c r="DS519" s="277"/>
      <c r="DT519" s="277"/>
      <c r="DU519" s="277"/>
      <c r="DV519" s="277"/>
      <c r="DW519" s="277"/>
      <c r="DX519" s="277"/>
      <c r="DY519" s="277"/>
      <c r="DZ519" s="277"/>
      <c r="EA519" s="277"/>
      <c r="EB519" s="277"/>
      <c r="EC519" s="277"/>
      <c r="ED519" s="277"/>
      <c r="EE519" s="277"/>
      <c r="EF519" s="277"/>
      <c r="EG519" s="277"/>
      <c r="EH519" s="277"/>
      <c r="EI519" s="277"/>
      <c r="EJ519" s="277"/>
      <c r="EK519" s="277"/>
      <c r="EL519" s="277"/>
    </row>
    <row r="520" spans="1:143" s="38" customFormat="1" ht="38.25" customHeight="1" thickBot="1" x14ac:dyDescent="0.3">
      <c r="A520" s="201">
        <v>44273</v>
      </c>
      <c r="B520" s="212" t="s">
        <v>1955</v>
      </c>
      <c r="C520" s="212" t="s">
        <v>1951</v>
      </c>
      <c r="D520" s="479"/>
      <c r="E520" s="213">
        <v>4975414.9800000004</v>
      </c>
      <c r="F520" s="147">
        <f t="shared" si="9"/>
        <v>1898437839.76</v>
      </c>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77"/>
      <c r="AE520" s="277"/>
      <c r="AF520" s="277"/>
      <c r="AG520" s="277"/>
      <c r="AH520" s="277"/>
      <c r="AI520" s="277"/>
      <c r="AJ520" s="277"/>
      <c r="AK520" s="277"/>
      <c r="AL520" s="277"/>
      <c r="AM520" s="277"/>
      <c r="AN520" s="277"/>
      <c r="AO520" s="277"/>
      <c r="AP520" s="277"/>
      <c r="AQ520" s="277"/>
      <c r="AR520" s="277"/>
      <c r="AS520" s="277"/>
      <c r="AT520" s="277"/>
      <c r="AU520" s="277"/>
      <c r="AV520" s="277"/>
      <c r="AW520" s="277"/>
      <c r="AX520" s="277"/>
      <c r="AY520" s="277"/>
      <c r="AZ520" s="277"/>
      <c r="BA520" s="277"/>
      <c r="BB520" s="277"/>
      <c r="BC520" s="277"/>
      <c r="BD520" s="277"/>
      <c r="BE520" s="277"/>
      <c r="BF520" s="277"/>
      <c r="BG520" s="277"/>
      <c r="BH520" s="277"/>
      <c r="BI520" s="277"/>
      <c r="BJ520" s="277"/>
      <c r="BK520" s="277"/>
      <c r="BL520" s="277"/>
      <c r="BM520" s="277"/>
      <c r="BN520" s="277"/>
      <c r="BO520" s="277"/>
      <c r="BP520" s="277"/>
      <c r="BQ520" s="277"/>
      <c r="BR520" s="277"/>
      <c r="BS520" s="277"/>
      <c r="BT520" s="277"/>
      <c r="BU520" s="277"/>
      <c r="BV520" s="277"/>
      <c r="BW520" s="277"/>
      <c r="BX520" s="277"/>
      <c r="BY520" s="277"/>
      <c r="BZ520" s="277"/>
      <c r="CA520" s="277"/>
      <c r="CB520" s="277"/>
      <c r="CC520" s="277"/>
      <c r="CD520" s="277"/>
      <c r="CE520" s="277"/>
      <c r="CF520" s="277"/>
      <c r="CG520" s="277"/>
      <c r="CH520" s="277"/>
      <c r="CI520" s="277"/>
      <c r="CJ520" s="277"/>
      <c r="CK520" s="277"/>
      <c r="CL520" s="277"/>
      <c r="CM520" s="277"/>
      <c r="CN520" s="277"/>
      <c r="CO520" s="277"/>
      <c r="CP520" s="277"/>
      <c r="CQ520" s="277"/>
      <c r="CR520" s="277"/>
      <c r="CS520" s="277"/>
      <c r="CT520" s="277"/>
      <c r="CU520" s="277"/>
      <c r="CV520" s="277"/>
      <c r="CW520" s="277"/>
      <c r="CX520" s="277"/>
      <c r="CY520" s="277"/>
      <c r="CZ520" s="277"/>
      <c r="DA520" s="277"/>
      <c r="DB520" s="277"/>
      <c r="DC520" s="277"/>
      <c r="DD520" s="277"/>
      <c r="DE520" s="277"/>
      <c r="DF520" s="277"/>
      <c r="DG520" s="277"/>
      <c r="DH520" s="277"/>
      <c r="DI520" s="277"/>
      <c r="DJ520" s="277"/>
      <c r="DK520" s="277"/>
      <c r="DL520" s="277"/>
      <c r="DM520" s="277"/>
      <c r="DN520" s="277"/>
      <c r="DO520" s="277"/>
      <c r="DP520" s="277"/>
      <c r="DQ520" s="277"/>
      <c r="DR520" s="277"/>
      <c r="DS520" s="277"/>
      <c r="DT520" s="277"/>
      <c r="DU520" s="277"/>
      <c r="DV520" s="277"/>
      <c r="DW520" s="277"/>
      <c r="DX520" s="277"/>
      <c r="DY520" s="277"/>
      <c r="DZ520" s="277"/>
      <c r="EA520" s="277"/>
      <c r="EB520" s="277"/>
      <c r="EC520" s="277"/>
      <c r="ED520" s="277"/>
      <c r="EE520" s="277"/>
      <c r="EF520" s="277"/>
      <c r="EG520" s="277"/>
      <c r="EH520" s="277"/>
      <c r="EI520" s="277"/>
      <c r="EJ520" s="277"/>
      <c r="EK520" s="277"/>
      <c r="EL520" s="277"/>
    </row>
    <row r="521" spans="1:143" s="38" customFormat="1" ht="51.75" customHeight="1" thickBot="1" x14ac:dyDescent="0.3">
      <c r="A521" s="142">
        <v>44273</v>
      </c>
      <c r="B521" s="30" t="s">
        <v>1956</v>
      </c>
      <c r="C521" s="30" t="s">
        <v>1952</v>
      </c>
      <c r="D521" s="95"/>
      <c r="E521" s="472">
        <v>1282010.75</v>
      </c>
      <c r="F521" s="147">
        <f t="shared" si="9"/>
        <v>1897155829.01</v>
      </c>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s="277"/>
      <c r="AG521" s="277"/>
      <c r="AH521" s="277"/>
      <c r="AI521" s="277"/>
      <c r="AJ521" s="277"/>
      <c r="AK521" s="277"/>
      <c r="AL521" s="277"/>
      <c r="AM521" s="277"/>
      <c r="AN521" s="277"/>
      <c r="AO521" s="277"/>
      <c r="AP521" s="277"/>
      <c r="AQ521" s="277"/>
      <c r="AR521" s="277"/>
      <c r="AS521" s="277"/>
      <c r="AT521" s="277"/>
      <c r="AU521" s="277"/>
      <c r="AV521" s="277"/>
      <c r="AW521" s="277"/>
      <c r="AX521" s="277"/>
      <c r="AY521" s="277"/>
      <c r="AZ521" s="277"/>
      <c r="BA521" s="277"/>
      <c r="BB521" s="277"/>
      <c r="BC521" s="277"/>
      <c r="BD521" s="277"/>
      <c r="BE521" s="277"/>
      <c r="BF521" s="277"/>
      <c r="BG521" s="277"/>
      <c r="BH521" s="277"/>
      <c r="BI521" s="277"/>
      <c r="BJ521" s="277"/>
      <c r="BK521" s="277"/>
      <c r="BL521" s="277"/>
      <c r="BM521" s="277"/>
      <c r="BN521" s="277"/>
      <c r="BO521" s="277"/>
      <c r="BP521" s="277"/>
      <c r="BQ521" s="277"/>
      <c r="BR521" s="277"/>
      <c r="BS521" s="277"/>
      <c r="BT521" s="277"/>
      <c r="BU521" s="277"/>
      <c r="BV521" s="277"/>
      <c r="BW521" s="277"/>
      <c r="BX521" s="277"/>
      <c r="BY521" s="277"/>
      <c r="BZ521" s="277"/>
      <c r="CA521" s="277"/>
      <c r="CB521" s="277"/>
      <c r="CC521" s="277"/>
      <c r="CD521" s="277"/>
      <c r="CE521" s="277"/>
      <c r="CF521" s="277"/>
      <c r="CG521" s="277"/>
      <c r="CH521" s="277"/>
      <c r="CI521" s="277"/>
      <c r="CJ521" s="277"/>
      <c r="CK521" s="277"/>
      <c r="CL521" s="277"/>
      <c r="CM521" s="277"/>
      <c r="CN521" s="277"/>
      <c r="CO521" s="277"/>
      <c r="CP521" s="277"/>
      <c r="CQ521" s="277"/>
      <c r="CR521" s="277"/>
      <c r="CS521" s="277"/>
      <c r="CT521" s="277"/>
      <c r="CU521" s="277"/>
      <c r="CV521" s="277"/>
      <c r="CW521" s="277"/>
      <c r="CX521" s="277"/>
      <c r="CY521" s="277"/>
      <c r="CZ521" s="277"/>
      <c r="DA521" s="277"/>
      <c r="DB521" s="277"/>
      <c r="DC521" s="277"/>
      <c r="DD521" s="277"/>
      <c r="DE521" s="277"/>
      <c r="DF521" s="277"/>
      <c r="DG521" s="277"/>
      <c r="DH521" s="277"/>
      <c r="DI521" s="277"/>
      <c r="DJ521" s="277"/>
      <c r="DK521" s="277"/>
      <c r="DL521" s="277"/>
      <c r="DM521" s="277"/>
      <c r="DN521" s="277"/>
      <c r="DO521" s="277"/>
      <c r="DP521" s="277"/>
      <c r="DQ521" s="277"/>
      <c r="DR521" s="277"/>
      <c r="DS521" s="277"/>
      <c r="DT521" s="277"/>
      <c r="DU521" s="277"/>
      <c r="DV521" s="277"/>
      <c r="DW521" s="277"/>
      <c r="DX521" s="277"/>
      <c r="DY521" s="277"/>
      <c r="DZ521" s="277"/>
      <c r="EA521" s="277"/>
      <c r="EB521" s="277"/>
      <c r="EC521" s="277"/>
      <c r="ED521" s="277"/>
      <c r="EE521" s="277"/>
      <c r="EF521" s="277"/>
      <c r="EG521" s="277"/>
      <c r="EH521" s="277"/>
      <c r="EI521" s="277"/>
      <c r="EJ521" s="277"/>
      <c r="EK521" s="277"/>
      <c r="EL521" s="277"/>
    </row>
    <row r="522" spans="1:143" s="38" customFormat="1" ht="50.25" customHeight="1" thickBot="1" x14ac:dyDescent="0.3">
      <c r="A522" s="142">
        <v>44274</v>
      </c>
      <c r="B522" s="187" t="s">
        <v>1977</v>
      </c>
      <c r="C522" s="173" t="s">
        <v>1978</v>
      </c>
      <c r="D522" s="95"/>
      <c r="E522" s="153">
        <v>4981059.6900000004</v>
      </c>
      <c r="F522" s="147">
        <f t="shared" si="9"/>
        <v>1892174769.3199999</v>
      </c>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77"/>
      <c r="AE522" s="277"/>
      <c r="AF522" s="277"/>
      <c r="AG522" s="277"/>
      <c r="AH522" s="277"/>
      <c r="AI522" s="277"/>
      <c r="AJ522" s="277"/>
      <c r="AK522" s="277"/>
      <c r="AL522" s="277"/>
      <c r="AM522" s="277"/>
      <c r="AN522" s="277"/>
      <c r="AO522" s="277"/>
      <c r="AP522" s="277"/>
      <c r="AQ522" s="277"/>
      <c r="AR522" s="277"/>
      <c r="AS522" s="277"/>
      <c r="AT522" s="277"/>
      <c r="AU522" s="277"/>
      <c r="AV522" s="277"/>
      <c r="AW522" s="277"/>
      <c r="AX522" s="277"/>
      <c r="AY522" s="277"/>
      <c r="AZ522" s="277"/>
      <c r="BA522" s="277"/>
      <c r="BB522" s="277"/>
      <c r="BC522" s="277"/>
      <c r="BD522" s="277"/>
      <c r="BE522" s="277"/>
      <c r="BF522" s="277"/>
      <c r="BG522" s="277"/>
      <c r="BH522" s="277"/>
      <c r="BI522" s="277"/>
      <c r="BJ522" s="277"/>
      <c r="BK522" s="277"/>
      <c r="BL522" s="277"/>
      <c r="BM522" s="277"/>
      <c r="BN522" s="277"/>
      <c r="BO522" s="277"/>
      <c r="BP522" s="277"/>
      <c r="BQ522" s="277"/>
      <c r="BR522" s="277"/>
      <c r="BS522" s="277"/>
      <c r="BT522" s="277"/>
      <c r="BU522" s="277"/>
      <c r="BV522" s="277"/>
      <c r="BW522" s="277"/>
      <c r="BX522" s="277"/>
      <c r="BY522" s="277"/>
      <c r="BZ522" s="277"/>
      <c r="CA522" s="277"/>
      <c r="CB522" s="277"/>
      <c r="CC522" s="277"/>
      <c r="CD522" s="277"/>
      <c r="CE522" s="277"/>
      <c r="CF522" s="277"/>
      <c r="CG522" s="277"/>
      <c r="CH522" s="277"/>
      <c r="CI522" s="277"/>
      <c r="CJ522" s="277"/>
      <c r="CK522" s="277"/>
      <c r="CL522" s="277"/>
      <c r="CM522" s="277"/>
      <c r="CN522" s="277"/>
      <c r="CO522" s="277"/>
      <c r="CP522" s="277"/>
      <c r="CQ522" s="277"/>
      <c r="CR522" s="277"/>
      <c r="CS522" s="277"/>
      <c r="CT522" s="277"/>
      <c r="CU522" s="277"/>
      <c r="CV522" s="277"/>
      <c r="CW522" s="277"/>
      <c r="CX522" s="277"/>
      <c r="CY522" s="277"/>
      <c r="CZ522" s="277"/>
      <c r="DA522" s="277"/>
      <c r="DB522" s="277"/>
      <c r="DC522" s="277"/>
      <c r="DD522" s="277"/>
      <c r="DE522" s="277"/>
      <c r="DF522" s="277"/>
      <c r="DG522" s="277"/>
      <c r="DH522" s="277"/>
      <c r="DI522" s="277"/>
      <c r="DJ522" s="277"/>
      <c r="DK522" s="277"/>
      <c r="DL522" s="277"/>
      <c r="DM522" s="277"/>
      <c r="DN522" s="277"/>
      <c r="DO522" s="277"/>
      <c r="DP522" s="277"/>
      <c r="DQ522" s="277"/>
      <c r="DR522" s="277"/>
      <c r="DS522" s="277"/>
      <c r="DT522" s="277"/>
      <c r="DU522" s="277"/>
      <c r="DV522" s="277"/>
      <c r="DW522" s="277"/>
      <c r="DX522" s="277"/>
      <c r="DY522" s="277"/>
      <c r="DZ522" s="277"/>
      <c r="EA522" s="277"/>
      <c r="EB522" s="277"/>
      <c r="EC522" s="277"/>
      <c r="ED522" s="277"/>
      <c r="EE522" s="277"/>
      <c r="EF522" s="277"/>
      <c r="EG522" s="277"/>
      <c r="EH522" s="277"/>
      <c r="EI522" s="277"/>
      <c r="EJ522" s="277"/>
      <c r="EK522" s="277"/>
      <c r="EL522" s="277"/>
    </row>
    <row r="523" spans="1:143" s="38" customFormat="1" ht="29.25" customHeight="1" thickBot="1" x14ac:dyDescent="0.3">
      <c r="A523" s="480">
        <v>44277</v>
      </c>
      <c r="B523" s="5">
        <v>33912</v>
      </c>
      <c r="C523" s="5" t="s">
        <v>41</v>
      </c>
      <c r="D523" s="95"/>
      <c r="E523" s="42">
        <v>0</v>
      </c>
      <c r="F523" s="147">
        <f t="shared" si="9"/>
        <v>1892174769.3199999</v>
      </c>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77"/>
      <c r="AE523" s="277"/>
      <c r="AF523" s="277"/>
      <c r="AG523" s="277"/>
      <c r="AH523" s="277"/>
      <c r="AI523" s="277"/>
      <c r="AJ523" s="277"/>
      <c r="AK523" s="277"/>
      <c r="AL523" s="277"/>
      <c r="AM523" s="277"/>
      <c r="AN523" s="277"/>
      <c r="AO523" s="277"/>
      <c r="AP523" s="277"/>
      <c r="AQ523" s="277"/>
      <c r="AR523" s="277"/>
      <c r="AS523" s="277"/>
      <c r="AT523" s="277"/>
      <c r="AU523" s="277"/>
      <c r="AV523" s="277"/>
      <c r="AW523" s="277"/>
      <c r="AX523" s="277"/>
      <c r="AY523" s="277"/>
      <c r="AZ523" s="277"/>
      <c r="BA523" s="277"/>
      <c r="BB523" s="277"/>
      <c r="BC523" s="277"/>
      <c r="BD523" s="277"/>
      <c r="BE523" s="277"/>
      <c r="BF523" s="277"/>
      <c r="BG523" s="277"/>
      <c r="BH523" s="277"/>
      <c r="BI523" s="277"/>
      <c r="BJ523" s="277"/>
      <c r="BK523" s="277"/>
      <c r="BL523" s="277"/>
      <c r="BM523" s="277"/>
      <c r="BN523" s="277"/>
      <c r="BO523" s="277"/>
      <c r="BP523" s="277"/>
      <c r="BQ523" s="277"/>
      <c r="BR523" s="277"/>
      <c r="BS523" s="277"/>
      <c r="BT523" s="277"/>
      <c r="BU523" s="277"/>
      <c r="BV523" s="277"/>
      <c r="BW523" s="277"/>
      <c r="BX523" s="277"/>
      <c r="BY523" s="277"/>
      <c r="BZ523" s="277"/>
      <c r="CA523" s="277"/>
      <c r="CB523" s="277"/>
      <c r="CC523" s="277"/>
      <c r="CD523" s="277"/>
      <c r="CE523" s="277"/>
      <c r="CF523" s="277"/>
      <c r="CG523" s="277"/>
      <c r="CH523" s="277"/>
      <c r="CI523" s="277"/>
      <c r="CJ523" s="277"/>
      <c r="CK523" s="277"/>
      <c r="CL523" s="277"/>
      <c r="CM523" s="277"/>
      <c r="CN523" s="277"/>
      <c r="CO523" s="277"/>
      <c r="CP523" s="277"/>
      <c r="CQ523" s="277"/>
      <c r="CR523" s="277"/>
      <c r="CS523" s="277"/>
      <c r="CT523" s="277"/>
      <c r="CU523" s="277"/>
      <c r="CV523" s="277"/>
      <c r="CW523" s="277"/>
      <c r="CX523" s="277"/>
      <c r="CY523" s="277"/>
      <c r="CZ523" s="277"/>
      <c r="DA523" s="277"/>
      <c r="DB523" s="277"/>
      <c r="DC523" s="277"/>
      <c r="DD523" s="277"/>
      <c r="DE523" s="277"/>
      <c r="DF523" s="277"/>
      <c r="DG523" s="277"/>
      <c r="DH523" s="277"/>
      <c r="DI523" s="277"/>
      <c r="DJ523" s="277"/>
      <c r="DK523" s="277"/>
      <c r="DL523" s="277"/>
      <c r="DM523" s="277"/>
      <c r="DN523" s="277"/>
      <c r="DO523" s="277"/>
      <c r="DP523" s="277"/>
      <c r="DQ523" s="277"/>
      <c r="DR523" s="277"/>
      <c r="DS523" s="277"/>
      <c r="DT523" s="277"/>
      <c r="DU523" s="277"/>
      <c r="DV523" s="277"/>
      <c r="DW523" s="277"/>
      <c r="DX523" s="277"/>
      <c r="DY523" s="277"/>
      <c r="DZ523" s="277"/>
      <c r="EA523" s="277"/>
      <c r="EB523" s="277"/>
      <c r="EC523" s="277"/>
      <c r="ED523" s="277"/>
      <c r="EE523" s="277"/>
      <c r="EF523" s="277"/>
      <c r="EG523" s="277"/>
      <c r="EH523" s="277"/>
      <c r="EI523" s="277"/>
      <c r="EJ523" s="277"/>
      <c r="EK523" s="277"/>
      <c r="EL523" s="277"/>
    </row>
    <row r="524" spans="1:143" s="38" customFormat="1" ht="40.5" customHeight="1" thickBot="1" x14ac:dyDescent="0.3">
      <c r="A524" s="480">
        <v>44277</v>
      </c>
      <c r="B524" s="5">
        <v>33913</v>
      </c>
      <c r="C524" s="5" t="s">
        <v>1984</v>
      </c>
      <c r="D524" s="95"/>
      <c r="E524" s="42">
        <v>2503938.73</v>
      </c>
      <c r="F524" s="147">
        <f t="shared" si="9"/>
        <v>1889670830.5899999</v>
      </c>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s="277"/>
      <c r="AG524" s="277"/>
      <c r="AH524" s="277"/>
      <c r="AI524" s="277"/>
      <c r="AJ524" s="277"/>
      <c r="AK524" s="277"/>
      <c r="AL524" s="277"/>
      <c r="AM524" s="277"/>
      <c r="AN524" s="277"/>
      <c r="AO524" s="277"/>
      <c r="AP524" s="277"/>
      <c r="AQ524" s="277"/>
      <c r="AR524" s="277"/>
      <c r="AS524" s="277"/>
      <c r="AT524" s="277"/>
      <c r="AU524" s="277"/>
      <c r="AV524" s="277"/>
      <c r="AW524" s="277"/>
      <c r="AX524" s="277"/>
      <c r="AY524" s="277"/>
      <c r="AZ524" s="277"/>
      <c r="BA524" s="277"/>
      <c r="BB524" s="277"/>
      <c r="BC524" s="277"/>
      <c r="BD524" s="277"/>
      <c r="BE524" s="277"/>
      <c r="BF524" s="277"/>
      <c r="BG524" s="277"/>
      <c r="BH524" s="277"/>
      <c r="BI524" s="277"/>
      <c r="BJ524" s="277"/>
      <c r="BK524" s="277"/>
      <c r="BL524" s="277"/>
      <c r="BM524" s="277"/>
      <c r="BN524" s="277"/>
      <c r="BO524" s="277"/>
      <c r="BP524" s="277"/>
      <c r="BQ524" s="277"/>
      <c r="BR524" s="277"/>
      <c r="BS524" s="277"/>
      <c r="BT524" s="277"/>
      <c r="BU524" s="277"/>
      <c r="BV524" s="277"/>
      <c r="BW524" s="277"/>
      <c r="BX524" s="277"/>
      <c r="BY524" s="277"/>
      <c r="BZ524" s="277"/>
      <c r="CA524" s="277"/>
      <c r="CB524" s="277"/>
      <c r="CC524" s="277"/>
      <c r="CD524" s="277"/>
      <c r="CE524" s="277"/>
      <c r="CF524" s="277"/>
      <c r="CG524" s="277"/>
      <c r="CH524" s="277"/>
      <c r="CI524" s="277"/>
      <c r="CJ524" s="277"/>
      <c r="CK524" s="277"/>
      <c r="CL524" s="277"/>
      <c r="CM524" s="277"/>
      <c r="CN524" s="277"/>
      <c r="CO524" s="277"/>
      <c r="CP524" s="277"/>
      <c r="CQ524" s="277"/>
      <c r="CR524" s="277"/>
      <c r="CS524" s="277"/>
      <c r="CT524" s="277"/>
      <c r="CU524" s="277"/>
      <c r="CV524" s="277"/>
      <c r="CW524" s="277"/>
      <c r="CX524" s="277"/>
      <c r="CY524" s="277"/>
      <c r="CZ524" s="277"/>
      <c r="DA524" s="277"/>
      <c r="DB524" s="277"/>
      <c r="DC524" s="277"/>
      <c r="DD524" s="277"/>
      <c r="DE524" s="277"/>
      <c r="DF524" s="277"/>
      <c r="DG524" s="277"/>
      <c r="DH524" s="277"/>
      <c r="DI524" s="277"/>
      <c r="DJ524" s="277"/>
      <c r="DK524" s="277"/>
      <c r="DL524" s="277"/>
      <c r="DM524" s="277"/>
      <c r="DN524" s="277"/>
      <c r="DO524" s="277"/>
      <c r="DP524" s="277"/>
      <c r="DQ524" s="277"/>
      <c r="DR524" s="277"/>
      <c r="DS524" s="277"/>
      <c r="DT524" s="277"/>
      <c r="DU524" s="277"/>
      <c r="DV524" s="277"/>
      <c r="DW524" s="277"/>
      <c r="DX524" s="277"/>
      <c r="DY524" s="277"/>
      <c r="DZ524" s="277"/>
      <c r="EA524" s="277"/>
      <c r="EB524" s="277"/>
      <c r="EC524" s="277"/>
      <c r="ED524" s="277"/>
      <c r="EE524" s="277"/>
      <c r="EF524" s="277"/>
      <c r="EG524" s="277"/>
      <c r="EH524" s="277"/>
      <c r="EI524" s="277"/>
      <c r="EJ524" s="277"/>
      <c r="EK524" s="277"/>
      <c r="EL524" s="277"/>
    </row>
    <row r="525" spans="1:143" s="38" customFormat="1" ht="32.25" customHeight="1" thickBot="1" x14ac:dyDescent="0.3">
      <c r="A525" s="480">
        <v>44277</v>
      </c>
      <c r="B525" s="5">
        <v>33914</v>
      </c>
      <c r="C525" s="5" t="s">
        <v>1985</v>
      </c>
      <c r="D525" s="95"/>
      <c r="E525" s="42">
        <v>3877776.11</v>
      </c>
      <c r="F525" s="147">
        <f t="shared" si="9"/>
        <v>1885793054.48</v>
      </c>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77"/>
      <c r="AE525" s="277"/>
      <c r="AF525" s="277"/>
      <c r="AG525" s="277"/>
      <c r="AH525" s="277"/>
      <c r="AI525" s="277"/>
      <c r="AJ525" s="277"/>
      <c r="AK525" s="277"/>
      <c r="AL525" s="277"/>
      <c r="AM525" s="277"/>
      <c r="AN525" s="277"/>
      <c r="AO525" s="277"/>
      <c r="AP525" s="277"/>
      <c r="AQ525" s="277"/>
      <c r="AR525" s="277"/>
      <c r="AS525" s="277"/>
      <c r="AT525" s="277"/>
      <c r="AU525" s="277"/>
      <c r="AV525" s="277"/>
      <c r="AW525" s="277"/>
      <c r="AX525" s="277"/>
      <c r="AY525" s="277"/>
      <c r="AZ525" s="277"/>
      <c r="BA525" s="277"/>
      <c r="BB525" s="277"/>
      <c r="BC525" s="277"/>
      <c r="BD525" s="277"/>
      <c r="BE525" s="277"/>
      <c r="BF525" s="277"/>
      <c r="BG525" s="277"/>
      <c r="BH525" s="277"/>
      <c r="BI525" s="277"/>
      <c r="BJ525" s="277"/>
      <c r="BK525" s="277"/>
      <c r="BL525" s="277"/>
      <c r="BM525" s="277"/>
      <c r="BN525" s="277"/>
      <c r="BO525" s="277"/>
      <c r="BP525" s="277"/>
      <c r="BQ525" s="277"/>
      <c r="BR525" s="277"/>
      <c r="BS525" s="277"/>
      <c r="BT525" s="277"/>
      <c r="BU525" s="277"/>
      <c r="BV525" s="277"/>
      <c r="BW525" s="277"/>
      <c r="BX525" s="277"/>
      <c r="BY525" s="277"/>
      <c r="BZ525" s="277"/>
      <c r="CA525" s="277"/>
      <c r="CB525" s="277"/>
      <c r="CC525" s="277"/>
      <c r="CD525" s="277"/>
      <c r="CE525" s="277"/>
      <c r="CF525" s="277"/>
      <c r="CG525" s="277"/>
      <c r="CH525" s="277"/>
      <c r="CI525" s="277"/>
      <c r="CJ525" s="277"/>
      <c r="CK525" s="277"/>
      <c r="CL525" s="277"/>
      <c r="CM525" s="277"/>
      <c r="CN525" s="277"/>
      <c r="CO525" s="277"/>
      <c r="CP525" s="277"/>
      <c r="CQ525" s="277"/>
      <c r="CR525" s="277"/>
      <c r="CS525" s="277"/>
      <c r="CT525" s="277"/>
      <c r="CU525" s="277"/>
      <c r="CV525" s="277"/>
      <c r="CW525" s="277"/>
      <c r="CX525" s="277"/>
      <c r="CY525" s="277"/>
      <c r="CZ525" s="277"/>
      <c r="DA525" s="277"/>
      <c r="DB525" s="277"/>
      <c r="DC525" s="277"/>
      <c r="DD525" s="277"/>
      <c r="DE525" s="277"/>
      <c r="DF525" s="277"/>
      <c r="DG525" s="277"/>
      <c r="DH525" s="277"/>
      <c r="DI525" s="277"/>
      <c r="DJ525" s="277"/>
      <c r="DK525" s="277"/>
      <c r="DL525" s="277"/>
      <c r="DM525" s="277"/>
      <c r="DN525" s="277"/>
      <c r="DO525" s="277"/>
      <c r="DP525" s="277"/>
      <c r="DQ525" s="277"/>
      <c r="DR525" s="277"/>
      <c r="DS525" s="277"/>
      <c r="DT525" s="277"/>
      <c r="DU525" s="277"/>
      <c r="DV525" s="277"/>
      <c r="DW525" s="277"/>
      <c r="DX525" s="277"/>
      <c r="DY525" s="277"/>
      <c r="DZ525" s="277"/>
      <c r="EA525" s="277"/>
      <c r="EB525" s="277"/>
      <c r="EC525" s="277"/>
      <c r="ED525" s="277"/>
      <c r="EE525" s="277"/>
      <c r="EF525" s="277"/>
      <c r="EG525" s="277"/>
      <c r="EH525" s="277"/>
      <c r="EI525" s="277"/>
      <c r="EJ525" s="277"/>
      <c r="EK525" s="277"/>
      <c r="EL525" s="277"/>
    </row>
    <row r="526" spans="1:143" s="38" customFormat="1" ht="41.25" customHeight="1" thickBot="1" x14ac:dyDescent="0.3">
      <c r="A526" s="480">
        <v>44277</v>
      </c>
      <c r="B526" s="5" t="s">
        <v>1979</v>
      </c>
      <c r="C526" s="5" t="s">
        <v>1986</v>
      </c>
      <c r="D526" s="95"/>
      <c r="E526" s="42">
        <v>1422510.96</v>
      </c>
      <c r="F526" s="147">
        <f t="shared" si="9"/>
        <v>1884370543.52</v>
      </c>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77"/>
      <c r="AE526" s="277"/>
      <c r="AF526" s="277"/>
      <c r="AG526" s="277"/>
      <c r="AH526" s="277"/>
      <c r="AI526" s="277"/>
      <c r="AJ526" s="277"/>
      <c r="AK526" s="277"/>
      <c r="AL526" s="277"/>
      <c r="AM526" s="277"/>
      <c r="AN526" s="277"/>
      <c r="AO526" s="277"/>
      <c r="AP526" s="277"/>
      <c r="AQ526" s="277"/>
      <c r="AR526" s="277"/>
      <c r="AS526" s="277"/>
      <c r="AT526" s="277"/>
      <c r="AU526" s="277"/>
      <c r="AV526" s="277"/>
      <c r="AW526" s="277"/>
      <c r="AX526" s="277"/>
      <c r="AY526" s="277"/>
      <c r="AZ526" s="277"/>
      <c r="BA526" s="277"/>
      <c r="BB526" s="277"/>
      <c r="BC526" s="277"/>
      <c r="BD526" s="277"/>
      <c r="BE526" s="277"/>
      <c r="BF526" s="277"/>
      <c r="BG526" s="277"/>
      <c r="BH526" s="277"/>
      <c r="BI526" s="277"/>
      <c r="BJ526" s="277"/>
      <c r="BK526" s="277"/>
      <c r="BL526" s="277"/>
      <c r="BM526" s="277"/>
      <c r="BN526" s="277"/>
      <c r="BO526" s="277"/>
      <c r="BP526" s="277"/>
      <c r="BQ526" s="277"/>
      <c r="BR526" s="277"/>
      <c r="BS526" s="277"/>
      <c r="BT526" s="277"/>
      <c r="BU526" s="277"/>
      <c r="BV526" s="277"/>
      <c r="BW526" s="277"/>
      <c r="BX526" s="277"/>
      <c r="BY526" s="277"/>
      <c r="BZ526" s="277"/>
      <c r="CA526" s="277"/>
      <c r="CB526" s="277"/>
      <c r="CC526" s="277"/>
      <c r="CD526" s="277"/>
      <c r="CE526" s="277"/>
      <c r="CF526" s="277"/>
      <c r="CG526" s="277"/>
      <c r="CH526" s="277"/>
      <c r="CI526" s="277"/>
      <c r="CJ526" s="277"/>
      <c r="CK526" s="277"/>
      <c r="CL526" s="277"/>
      <c r="CM526" s="277"/>
      <c r="CN526" s="277"/>
      <c r="CO526" s="277"/>
      <c r="CP526" s="277"/>
      <c r="CQ526" s="277"/>
      <c r="CR526" s="277"/>
      <c r="CS526" s="277"/>
      <c r="CT526" s="277"/>
      <c r="CU526" s="277"/>
      <c r="CV526" s="277"/>
      <c r="CW526" s="277"/>
      <c r="CX526" s="277"/>
      <c r="CY526" s="277"/>
      <c r="CZ526" s="277"/>
      <c r="DA526" s="277"/>
      <c r="DB526" s="277"/>
      <c r="DC526" s="277"/>
      <c r="DD526" s="277"/>
      <c r="DE526" s="277"/>
      <c r="DF526" s="277"/>
      <c r="DG526" s="277"/>
      <c r="DH526" s="277"/>
      <c r="DI526" s="277"/>
      <c r="DJ526" s="277"/>
      <c r="DK526" s="277"/>
      <c r="DL526" s="277"/>
      <c r="DM526" s="277"/>
      <c r="DN526" s="277"/>
      <c r="DO526" s="277"/>
      <c r="DP526" s="277"/>
      <c r="DQ526" s="277"/>
      <c r="DR526" s="277"/>
      <c r="DS526" s="277"/>
      <c r="DT526" s="277"/>
      <c r="DU526" s="277"/>
      <c r="DV526" s="277"/>
      <c r="DW526" s="277"/>
      <c r="DX526" s="277"/>
      <c r="DY526" s="277"/>
      <c r="DZ526" s="277"/>
      <c r="EA526" s="277"/>
      <c r="EB526" s="277"/>
      <c r="EC526" s="277"/>
      <c r="ED526" s="277"/>
      <c r="EE526" s="277"/>
      <c r="EF526" s="277"/>
      <c r="EG526" s="277"/>
      <c r="EH526" s="277"/>
      <c r="EI526" s="277"/>
      <c r="EJ526" s="277"/>
      <c r="EK526" s="277"/>
      <c r="EL526" s="277"/>
    </row>
    <row r="527" spans="1:143" s="38" customFormat="1" ht="29.25" customHeight="1" thickBot="1" x14ac:dyDescent="0.3">
      <c r="A527" s="480">
        <v>44277</v>
      </c>
      <c r="B527" s="5" t="s">
        <v>1980</v>
      </c>
      <c r="C527" s="5" t="s">
        <v>1987</v>
      </c>
      <c r="D527" s="95"/>
      <c r="E527" s="42">
        <v>3372043.04</v>
      </c>
      <c r="F527" s="147">
        <f t="shared" si="9"/>
        <v>1880998500.48</v>
      </c>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77"/>
      <c r="AE527" s="277"/>
      <c r="AF527" s="277"/>
      <c r="AG527" s="277"/>
      <c r="AH527" s="277"/>
      <c r="AI527" s="277"/>
      <c r="AJ527" s="277"/>
      <c r="AK527" s="277"/>
      <c r="AL527" s="277"/>
      <c r="AM527" s="277"/>
      <c r="AN527" s="277"/>
      <c r="AO527" s="277"/>
      <c r="AP527" s="277"/>
      <c r="AQ527" s="277"/>
      <c r="AR527" s="277"/>
      <c r="AS527" s="277"/>
      <c r="AT527" s="277"/>
      <c r="AU527" s="277"/>
      <c r="AV527" s="277"/>
      <c r="AW527" s="277"/>
      <c r="AX527" s="277"/>
      <c r="AY527" s="277"/>
      <c r="AZ527" s="277"/>
      <c r="BA527" s="277"/>
      <c r="BB527" s="277"/>
      <c r="BC527" s="277"/>
      <c r="BD527" s="277"/>
      <c r="BE527" s="277"/>
      <c r="BF527" s="277"/>
      <c r="BG527" s="277"/>
      <c r="BH527" s="277"/>
      <c r="BI527" s="277"/>
      <c r="BJ527" s="277"/>
      <c r="BK527" s="277"/>
      <c r="BL527" s="277"/>
      <c r="BM527" s="277"/>
      <c r="BN527" s="277"/>
      <c r="BO527" s="277"/>
      <c r="BP527" s="277"/>
      <c r="BQ527" s="277"/>
      <c r="BR527" s="277"/>
      <c r="BS527" s="277"/>
      <c r="BT527" s="277"/>
      <c r="BU527" s="277"/>
      <c r="BV527" s="277"/>
      <c r="BW527" s="277"/>
      <c r="BX527" s="277"/>
      <c r="BY527" s="277"/>
      <c r="BZ527" s="277"/>
      <c r="CA527" s="277"/>
      <c r="CB527" s="277"/>
      <c r="CC527" s="277"/>
      <c r="CD527" s="277"/>
      <c r="CE527" s="277"/>
      <c r="CF527" s="277"/>
      <c r="CG527" s="277"/>
      <c r="CH527" s="277"/>
      <c r="CI527" s="277"/>
      <c r="CJ527" s="277"/>
      <c r="CK527" s="277"/>
      <c r="CL527" s="277"/>
      <c r="CM527" s="277"/>
      <c r="CN527" s="277"/>
      <c r="CO527" s="277"/>
      <c r="CP527" s="277"/>
      <c r="CQ527" s="277"/>
      <c r="CR527" s="277"/>
      <c r="CS527" s="277"/>
      <c r="CT527" s="277"/>
      <c r="CU527" s="277"/>
      <c r="CV527" s="277"/>
      <c r="CW527" s="277"/>
      <c r="CX527" s="277"/>
      <c r="CY527" s="277"/>
      <c r="CZ527" s="277"/>
      <c r="DA527" s="277"/>
      <c r="DB527" s="277"/>
      <c r="DC527" s="277"/>
      <c r="DD527" s="277"/>
      <c r="DE527" s="277"/>
      <c r="DF527" s="277"/>
      <c r="DG527" s="277"/>
      <c r="DH527" s="277"/>
      <c r="DI527" s="277"/>
      <c r="DJ527" s="277"/>
      <c r="DK527" s="277"/>
      <c r="DL527" s="277"/>
      <c r="DM527" s="277"/>
      <c r="DN527" s="277"/>
      <c r="DO527" s="277"/>
      <c r="DP527" s="277"/>
      <c r="DQ527" s="277"/>
      <c r="DR527" s="277"/>
      <c r="DS527" s="277"/>
      <c r="DT527" s="277"/>
      <c r="DU527" s="277"/>
      <c r="DV527" s="277"/>
      <c r="DW527" s="277"/>
      <c r="DX527" s="277"/>
      <c r="DY527" s="277"/>
      <c r="DZ527" s="277"/>
      <c r="EA527" s="277"/>
      <c r="EB527" s="277"/>
      <c r="EC527" s="277"/>
      <c r="ED527" s="277"/>
      <c r="EE527" s="277"/>
      <c r="EF527" s="277"/>
      <c r="EG527" s="277"/>
      <c r="EH527" s="277"/>
      <c r="EI527" s="277"/>
      <c r="EJ527" s="277"/>
      <c r="EK527" s="277"/>
      <c r="EL527" s="277"/>
    </row>
    <row r="528" spans="1:143" s="38" customFormat="1" ht="48" customHeight="1" thickBot="1" x14ac:dyDescent="0.3">
      <c r="A528" s="480">
        <v>44277</v>
      </c>
      <c r="B528" s="5" t="s">
        <v>1981</v>
      </c>
      <c r="C528" s="5" t="s">
        <v>1988</v>
      </c>
      <c r="D528" s="95"/>
      <c r="E528" s="42">
        <v>665407.41</v>
      </c>
      <c r="F528" s="147">
        <f t="shared" si="9"/>
        <v>1880333093.0699999</v>
      </c>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77"/>
      <c r="AE528" s="277"/>
      <c r="AF528" s="277"/>
      <c r="AG528" s="277"/>
      <c r="AH528" s="277"/>
      <c r="AI528" s="277"/>
      <c r="AJ528" s="277"/>
      <c r="AK528" s="277"/>
      <c r="AL528" s="277"/>
      <c r="AM528" s="277"/>
      <c r="AN528" s="277"/>
      <c r="AO528" s="277"/>
      <c r="AP528" s="277"/>
      <c r="AQ528" s="277"/>
      <c r="AR528" s="277"/>
      <c r="AS528" s="277"/>
      <c r="AT528" s="277"/>
      <c r="AU528" s="277"/>
      <c r="AV528" s="277"/>
      <c r="AW528" s="277"/>
      <c r="AX528" s="277"/>
      <c r="AY528" s="277"/>
      <c r="AZ528" s="277"/>
      <c r="BA528" s="277"/>
      <c r="BB528" s="277"/>
      <c r="BC528" s="277"/>
      <c r="BD528" s="277"/>
      <c r="BE528" s="277"/>
      <c r="BF528" s="277"/>
      <c r="BG528" s="277"/>
      <c r="BH528" s="277"/>
      <c r="BI528" s="277"/>
      <c r="BJ528" s="277"/>
      <c r="BK528" s="277"/>
      <c r="BL528" s="277"/>
      <c r="BM528" s="277"/>
      <c r="BN528" s="277"/>
      <c r="BO528" s="277"/>
      <c r="BP528" s="277"/>
      <c r="BQ528" s="277"/>
      <c r="BR528" s="277"/>
      <c r="BS528" s="277"/>
      <c r="BT528" s="277"/>
      <c r="BU528" s="277"/>
      <c r="BV528" s="277"/>
      <c r="BW528" s="277"/>
      <c r="BX528" s="277"/>
      <c r="BY528" s="277"/>
      <c r="BZ528" s="277"/>
      <c r="CA528" s="277"/>
      <c r="CB528" s="277"/>
      <c r="CC528" s="277"/>
      <c r="CD528" s="277"/>
      <c r="CE528" s="277"/>
      <c r="CF528" s="277"/>
      <c r="CG528" s="277"/>
      <c r="CH528" s="277"/>
      <c r="CI528" s="277"/>
      <c r="CJ528" s="277"/>
      <c r="CK528" s="277"/>
      <c r="CL528" s="277"/>
      <c r="CM528" s="277"/>
      <c r="CN528" s="277"/>
      <c r="CO528" s="277"/>
      <c r="CP528" s="277"/>
      <c r="CQ528" s="277"/>
      <c r="CR528" s="277"/>
      <c r="CS528" s="277"/>
      <c r="CT528" s="277"/>
      <c r="CU528" s="277"/>
      <c r="CV528" s="277"/>
      <c r="CW528" s="277"/>
      <c r="CX528" s="277"/>
      <c r="CY528" s="277"/>
      <c r="CZ528" s="277"/>
      <c r="DA528" s="277"/>
      <c r="DB528" s="277"/>
      <c r="DC528" s="277"/>
      <c r="DD528" s="277"/>
      <c r="DE528" s="277"/>
      <c r="DF528" s="277"/>
      <c r="DG528" s="277"/>
      <c r="DH528" s="277"/>
      <c r="DI528" s="277"/>
      <c r="DJ528" s="277"/>
      <c r="DK528" s="277"/>
      <c r="DL528" s="277"/>
      <c r="DM528" s="277"/>
      <c r="DN528" s="277"/>
      <c r="DO528" s="277"/>
      <c r="DP528" s="277"/>
      <c r="DQ528" s="277"/>
      <c r="DR528" s="277"/>
      <c r="DS528" s="277"/>
      <c r="DT528" s="277"/>
      <c r="DU528" s="277"/>
      <c r="DV528" s="277"/>
      <c r="DW528" s="277"/>
      <c r="DX528" s="277"/>
      <c r="DY528" s="277"/>
      <c r="DZ528" s="277"/>
      <c r="EA528" s="277"/>
      <c r="EB528" s="277"/>
      <c r="EC528" s="277"/>
      <c r="ED528" s="277"/>
      <c r="EE528" s="277"/>
      <c r="EF528" s="277"/>
      <c r="EG528" s="277"/>
      <c r="EH528" s="277"/>
      <c r="EI528" s="277"/>
      <c r="EJ528" s="277"/>
      <c r="EK528" s="277"/>
      <c r="EL528" s="277"/>
    </row>
    <row r="529" spans="1:143" s="38" customFormat="1" ht="39" customHeight="1" thickBot="1" x14ac:dyDescent="0.3">
      <c r="A529" s="480">
        <v>44277</v>
      </c>
      <c r="B529" s="5" t="s">
        <v>1982</v>
      </c>
      <c r="C529" s="5" t="s">
        <v>1989</v>
      </c>
      <c r="D529" s="95"/>
      <c r="E529" s="42">
        <v>2254059.65</v>
      </c>
      <c r="F529" s="147">
        <f t="shared" si="9"/>
        <v>1878079033.4199998</v>
      </c>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c r="AE529" s="277"/>
      <c r="AF529" s="277"/>
      <c r="AG529" s="277"/>
      <c r="AH529" s="277"/>
      <c r="AI529" s="277"/>
      <c r="AJ529" s="277"/>
      <c r="AK529" s="277"/>
      <c r="AL529" s="277"/>
      <c r="AM529" s="277"/>
      <c r="AN529" s="277"/>
      <c r="AO529" s="277"/>
      <c r="AP529" s="277"/>
      <c r="AQ529" s="277"/>
      <c r="AR529" s="277"/>
      <c r="AS529" s="277"/>
      <c r="AT529" s="277"/>
      <c r="AU529" s="277"/>
      <c r="AV529" s="277"/>
      <c r="AW529" s="277"/>
      <c r="AX529" s="277"/>
      <c r="AY529" s="277"/>
      <c r="AZ529" s="277"/>
      <c r="BA529" s="277"/>
      <c r="BB529" s="277"/>
      <c r="BC529" s="277"/>
      <c r="BD529" s="277"/>
      <c r="BE529" s="277"/>
      <c r="BF529" s="277"/>
      <c r="BG529" s="277"/>
      <c r="BH529" s="277"/>
      <c r="BI529" s="277"/>
      <c r="BJ529" s="277"/>
      <c r="BK529" s="277"/>
      <c r="BL529" s="277"/>
      <c r="BM529" s="277"/>
      <c r="BN529" s="277"/>
      <c r="BO529" s="277"/>
      <c r="BP529" s="277"/>
      <c r="BQ529" s="277"/>
      <c r="BR529" s="277"/>
      <c r="BS529" s="277"/>
      <c r="BT529" s="277"/>
      <c r="BU529" s="277"/>
      <c r="BV529" s="277"/>
      <c r="BW529" s="277"/>
      <c r="BX529" s="277"/>
      <c r="BY529" s="277"/>
      <c r="BZ529" s="277"/>
      <c r="CA529" s="277"/>
      <c r="CB529" s="277"/>
      <c r="CC529" s="277"/>
      <c r="CD529" s="277"/>
      <c r="CE529" s="277"/>
      <c r="CF529" s="277"/>
      <c r="CG529" s="277"/>
      <c r="CH529" s="277"/>
      <c r="CI529" s="277"/>
      <c r="CJ529" s="277"/>
      <c r="CK529" s="277"/>
      <c r="CL529" s="277"/>
      <c r="CM529" s="277"/>
      <c r="CN529" s="277"/>
      <c r="CO529" s="277"/>
      <c r="CP529" s="277"/>
      <c r="CQ529" s="277"/>
      <c r="CR529" s="277"/>
      <c r="CS529" s="277"/>
      <c r="CT529" s="277"/>
      <c r="CU529" s="277"/>
      <c r="CV529" s="277"/>
      <c r="CW529" s="277"/>
      <c r="CX529" s="277"/>
      <c r="CY529" s="277"/>
      <c r="CZ529" s="277"/>
      <c r="DA529" s="277"/>
      <c r="DB529" s="277"/>
      <c r="DC529" s="277"/>
      <c r="DD529" s="277"/>
      <c r="DE529" s="277"/>
      <c r="DF529" s="277"/>
      <c r="DG529" s="277"/>
      <c r="DH529" s="277"/>
      <c r="DI529" s="277"/>
      <c r="DJ529" s="277"/>
      <c r="DK529" s="277"/>
      <c r="DL529" s="277"/>
      <c r="DM529" s="277"/>
      <c r="DN529" s="277"/>
      <c r="DO529" s="277"/>
      <c r="DP529" s="277"/>
      <c r="DQ529" s="277"/>
      <c r="DR529" s="277"/>
      <c r="DS529" s="277"/>
      <c r="DT529" s="277"/>
      <c r="DU529" s="277"/>
      <c r="DV529" s="277"/>
      <c r="DW529" s="277"/>
      <c r="DX529" s="277"/>
      <c r="DY529" s="277"/>
      <c r="DZ529" s="277"/>
      <c r="EA529" s="277"/>
      <c r="EB529" s="277"/>
      <c r="EC529" s="277"/>
      <c r="ED529" s="277"/>
      <c r="EE529" s="277"/>
      <c r="EF529" s="277"/>
      <c r="EG529" s="277"/>
      <c r="EH529" s="277"/>
      <c r="EI529" s="277"/>
      <c r="EJ529" s="277"/>
      <c r="EK529" s="277"/>
      <c r="EL529" s="277"/>
    </row>
    <row r="530" spans="1:143" s="38" customFormat="1" ht="39.75" customHeight="1" thickBot="1" x14ac:dyDescent="0.3">
      <c r="A530" s="480">
        <v>44277</v>
      </c>
      <c r="B530" s="5" t="s">
        <v>1983</v>
      </c>
      <c r="C530" s="5" t="s">
        <v>1990</v>
      </c>
      <c r="D530" s="95"/>
      <c r="E530" s="42">
        <v>7763199.4199999999</v>
      </c>
      <c r="F530" s="147">
        <f t="shared" si="9"/>
        <v>1870315833.9999998</v>
      </c>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77"/>
      <c r="AE530" s="277"/>
      <c r="AF530" s="277"/>
      <c r="AG530" s="277"/>
      <c r="AH530" s="277"/>
      <c r="AI530" s="277"/>
      <c r="AJ530" s="277"/>
      <c r="AK530" s="277"/>
      <c r="AL530" s="277"/>
      <c r="AM530" s="277"/>
      <c r="AN530" s="277"/>
      <c r="AO530" s="277"/>
      <c r="AP530" s="277"/>
      <c r="AQ530" s="277"/>
      <c r="AR530" s="277"/>
      <c r="AS530" s="277"/>
      <c r="AT530" s="277"/>
      <c r="AU530" s="277"/>
      <c r="AV530" s="277"/>
      <c r="AW530" s="277"/>
      <c r="AX530" s="277"/>
      <c r="AY530" s="277"/>
      <c r="AZ530" s="277"/>
      <c r="BA530" s="277"/>
      <c r="BB530" s="277"/>
      <c r="BC530" s="277"/>
      <c r="BD530" s="277"/>
      <c r="BE530" s="277"/>
      <c r="BF530" s="277"/>
      <c r="BG530" s="277"/>
      <c r="BH530" s="277"/>
      <c r="BI530" s="277"/>
      <c r="BJ530" s="277"/>
      <c r="BK530" s="277"/>
      <c r="BL530" s="277"/>
      <c r="BM530" s="277"/>
      <c r="BN530" s="277"/>
      <c r="BO530" s="277"/>
      <c r="BP530" s="277"/>
      <c r="BQ530" s="277"/>
      <c r="BR530" s="277"/>
      <c r="BS530" s="277"/>
      <c r="BT530" s="277"/>
      <c r="BU530" s="277"/>
      <c r="BV530" s="277"/>
      <c r="BW530" s="277"/>
      <c r="BX530" s="277"/>
      <c r="BY530" s="277"/>
      <c r="BZ530" s="277"/>
      <c r="CA530" s="277"/>
      <c r="CB530" s="277"/>
      <c r="CC530" s="277"/>
      <c r="CD530" s="277"/>
      <c r="CE530" s="277"/>
      <c r="CF530" s="277"/>
      <c r="CG530" s="277"/>
      <c r="CH530" s="277"/>
      <c r="CI530" s="277"/>
      <c r="CJ530" s="277"/>
      <c r="CK530" s="277"/>
      <c r="CL530" s="277"/>
      <c r="CM530" s="277"/>
      <c r="CN530" s="277"/>
      <c r="CO530" s="277"/>
      <c r="CP530" s="277"/>
      <c r="CQ530" s="277"/>
      <c r="CR530" s="277"/>
      <c r="CS530" s="277"/>
      <c r="CT530" s="277"/>
      <c r="CU530" s="277"/>
      <c r="CV530" s="277"/>
      <c r="CW530" s="277"/>
      <c r="CX530" s="277"/>
      <c r="CY530" s="277"/>
      <c r="CZ530" s="277"/>
      <c r="DA530" s="277"/>
      <c r="DB530" s="277"/>
      <c r="DC530" s="277"/>
      <c r="DD530" s="277"/>
      <c r="DE530" s="277"/>
      <c r="DF530" s="277"/>
      <c r="DG530" s="277"/>
      <c r="DH530" s="277"/>
      <c r="DI530" s="277"/>
      <c r="DJ530" s="277"/>
      <c r="DK530" s="277"/>
      <c r="DL530" s="277"/>
      <c r="DM530" s="277"/>
      <c r="DN530" s="277"/>
      <c r="DO530" s="277"/>
      <c r="DP530" s="277"/>
      <c r="DQ530" s="277"/>
      <c r="DR530" s="277"/>
      <c r="DS530" s="277"/>
      <c r="DT530" s="277"/>
      <c r="DU530" s="277"/>
      <c r="DV530" s="277"/>
      <c r="DW530" s="277"/>
      <c r="DX530" s="277"/>
      <c r="DY530" s="277"/>
      <c r="DZ530" s="277"/>
      <c r="EA530" s="277"/>
      <c r="EB530" s="277"/>
      <c r="EC530" s="277"/>
      <c r="ED530" s="277"/>
      <c r="EE530" s="277"/>
      <c r="EF530" s="277"/>
      <c r="EG530" s="277"/>
      <c r="EH530" s="277"/>
      <c r="EI530" s="277"/>
      <c r="EJ530" s="277"/>
      <c r="EK530" s="277"/>
      <c r="EL530" s="277"/>
    </row>
    <row r="531" spans="1:143" s="38" customFormat="1" ht="39.75" customHeight="1" thickBot="1" x14ac:dyDescent="0.3">
      <c r="A531" s="480">
        <v>44278</v>
      </c>
      <c r="B531" s="5" t="s">
        <v>2096</v>
      </c>
      <c r="C531" s="5" t="s">
        <v>2099</v>
      </c>
      <c r="D531" s="95"/>
      <c r="E531" s="42">
        <v>6612843.6200000001</v>
      </c>
      <c r="F531" s="147">
        <f t="shared" si="9"/>
        <v>1863702990.3799999</v>
      </c>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77"/>
      <c r="AE531" s="277"/>
      <c r="AF531" s="277"/>
      <c r="AG531" s="277"/>
      <c r="AH531" s="277"/>
      <c r="AI531" s="277"/>
      <c r="AJ531" s="277"/>
      <c r="AK531" s="277"/>
      <c r="AL531" s="277"/>
      <c r="AM531" s="277"/>
      <c r="AN531" s="277"/>
      <c r="AO531" s="277"/>
      <c r="AP531" s="277"/>
      <c r="AQ531" s="277"/>
      <c r="AR531" s="277"/>
      <c r="AS531" s="277"/>
      <c r="AT531" s="277"/>
      <c r="AU531" s="277"/>
      <c r="AV531" s="277"/>
      <c r="AW531" s="277"/>
      <c r="AX531" s="277"/>
      <c r="AY531" s="277"/>
      <c r="AZ531" s="277"/>
      <c r="BA531" s="277"/>
      <c r="BB531" s="277"/>
      <c r="BC531" s="277"/>
      <c r="BD531" s="277"/>
      <c r="BE531" s="277"/>
      <c r="BF531" s="277"/>
      <c r="BG531" s="277"/>
      <c r="BH531" s="277"/>
      <c r="BI531" s="277"/>
      <c r="BJ531" s="277"/>
      <c r="BK531" s="277"/>
      <c r="BL531" s="277"/>
      <c r="BM531" s="277"/>
      <c r="BN531" s="277"/>
      <c r="BO531" s="277"/>
      <c r="BP531" s="277"/>
      <c r="BQ531" s="277"/>
      <c r="BR531" s="277"/>
      <c r="BS531" s="277"/>
      <c r="BT531" s="277"/>
      <c r="BU531" s="277"/>
      <c r="BV531" s="277"/>
      <c r="BW531" s="277"/>
      <c r="BX531" s="277"/>
      <c r="BY531" s="277"/>
      <c r="BZ531" s="277"/>
      <c r="CA531" s="277"/>
      <c r="CB531" s="277"/>
      <c r="CC531" s="277"/>
      <c r="CD531" s="277"/>
      <c r="CE531" s="277"/>
      <c r="CF531" s="277"/>
      <c r="CG531" s="277"/>
      <c r="CH531" s="277"/>
      <c r="CI531" s="277"/>
      <c r="CJ531" s="277"/>
      <c r="CK531" s="277"/>
      <c r="CL531" s="277"/>
      <c r="CM531" s="277"/>
      <c r="CN531" s="277"/>
      <c r="CO531" s="277"/>
      <c r="CP531" s="277"/>
      <c r="CQ531" s="277"/>
      <c r="CR531" s="277"/>
      <c r="CS531" s="277"/>
      <c r="CT531" s="277"/>
      <c r="CU531" s="277"/>
      <c r="CV531" s="277"/>
      <c r="CW531" s="277"/>
      <c r="CX531" s="277"/>
      <c r="CY531" s="277"/>
      <c r="CZ531" s="277"/>
      <c r="DA531" s="277"/>
      <c r="DB531" s="277"/>
      <c r="DC531" s="277"/>
      <c r="DD531" s="277"/>
      <c r="DE531" s="277"/>
      <c r="DF531" s="277"/>
      <c r="DG531" s="277"/>
      <c r="DH531" s="277"/>
      <c r="DI531" s="277"/>
      <c r="DJ531" s="277"/>
      <c r="DK531" s="277"/>
      <c r="DL531" s="277"/>
      <c r="DM531" s="277"/>
      <c r="DN531" s="277"/>
      <c r="DO531" s="277"/>
      <c r="DP531" s="277"/>
      <c r="DQ531" s="277"/>
      <c r="DR531" s="277"/>
      <c r="DS531" s="277"/>
      <c r="DT531" s="277"/>
      <c r="DU531" s="277"/>
      <c r="DV531" s="277"/>
      <c r="DW531" s="277"/>
      <c r="DX531" s="277"/>
      <c r="DY531" s="277"/>
      <c r="DZ531" s="277"/>
      <c r="EA531" s="277"/>
      <c r="EB531" s="277"/>
      <c r="EC531" s="277"/>
      <c r="ED531" s="277"/>
      <c r="EE531" s="277"/>
      <c r="EF531" s="277"/>
      <c r="EG531" s="277"/>
      <c r="EH531" s="277"/>
      <c r="EI531" s="277"/>
      <c r="EJ531" s="277"/>
      <c r="EK531" s="277"/>
      <c r="EL531" s="277"/>
    </row>
    <row r="532" spans="1:143" s="38" customFormat="1" ht="43.5" customHeight="1" thickBot="1" x14ac:dyDescent="0.3">
      <c r="A532" s="480">
        <v>44278</v>
      </c>
      <c r="B532" s="5" t="s">
        <v>2097</v>
      </c>
      <c r="C532" s="5" t="s">
        <v>2100</v>
      </c>
      <c r="D532" s="95"/>
      <c r="E532" s="42">
        <v>1392317.69</v>
      </c>
      <c r="F532" s="147">
        <f t="shared" si="9"/>
        <v>1862310672.6899998</v>
      </c>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77"/>
      <c r="AE532" s="277"/>
      <c r="AF532" s="277"/>
      <c r="AG532" s="277"/>
      <c r="AH532" s="277"/>
      <c r="AI532" s="277"/>
      <c r="AJ532" s="277"/>
      <c r="AK532" s="277"/>
      <c r="AL532" s="277"/>
      <c r="AM532" s="277"/>
      <c r="AN532" s="277"/>
      <c r="AO532" s="277"/>
      <c r="AP532" s="277"/>
      <c r="AQ532" s="277"/>
      <c r="AR532" s="277"/>
      <c r="AS532" s="277"/>
      <c r="AT532" s="277"/>
      <c r="AU532" s="277"/>
      <c r="AV532" s="277"/>
      <c r="AW532" s="277"/>
      <c r="AX532" s="277"/>
      <c r="AY532" s="277"/>
      <c r="AZ532" s="277"/>
      <c r="BA532" s="277"/>
      <c r="BB532" s="277"/>
      <c r="BC532" s="277"/>
      <c r="BD532" s="277"/>
      <c r="BE532" s="277"/>
      <c r="BF532" s="277"/>
      <c r="BG532" s="277"/>
      <c r="BH532" s="277"/>
      <c r="BI532" s="277"/>
      <c r="BJ532" s="277"/>
      <c r="BK532" s="277"/>
      <c r="BL532" s="277"/>
      <c r="BM532" s="277"/>
      <c r="BN532" s="277"/>
      <c r="BO532" s="277"/>
      <c r="BP532" s="277"/>
      <c r="BQ532" s="277"/>
      <c r="BR532" s="277"/>
      <c r="BS532" s="277"/>
      <c r="BT532" s="277"/>
      <c r="BU532" s="277"/>
      <c r="BV532" s="277"/>
      <c r="BW532" s="277"/>
      <c r="BX532" s="277"/>
      <c r="BY532" s="277"/>
      <c r="BZ532" s="277"/>
      <c r="CA532" s="277"/>
      <c r="CB532" s="277"/>
      <c r="CC532" s="277"/>
      <c r="CD532" s="277"/>
      <c r="CE532" s="277"/>
      <c r="CF532" s="277"/>
      <c r="CG532" s="277"/>
      <c r="CH532" s="277"/>
      <c r="CI532" s="277"/>
      <c r="CJ532" s="277"/>
      <c r="CK532" s="277"/>
      <c r="CL532" s="277"/>
      <c r="CM532" s="277"/>
      <c r="CN532" s="277"/>
      <c r="CO532" s="277"/>
      <c r="CP532" s="277"/>
      <c r="CQ532" s="277"/>
      <c r="CR532" s="277"/>
      <c r="CS532" s="277"/>
      <c r="CT532" s="277"/>
      <c r="CU532" s="277"/>
      <c r="CV532" s="277"/>
      <c r="CW532" s="277"/>
      <c r="CX532" s="277"/>
      <c r="CY532" s="277"/>
      <c r="CZ532" s="277"/>
      <c r="DA532" s="277"/>
      <c r="DB532" s="277"/>
      <c r="DC532" s="277"/>
      <c r="DD532" s="277"/>
      <c r="DE532" s="277"/>
      <c r="DF532" s="277"/>
      <c r="DG532" s="277"/>
      <c r="DH532" s="277"/>
      <c r="DI532" s="277"/>
      <c r="DJ532" s="277"/>
      <c r="DK532" s="277"/>
      <c r="DL532" s="277"/>
      <c r="DM532" s="277"/>
      <c r="DN532" s="277"/>
      <c r="DO532" s="277"/>
      <c r="DP532" s="277"/>
      <c r="DQ532" s="277"/>
      <c r="DR532" s="277"/>
      <c r="DS532" s="277"/>
      <c r="DT532" s="277"/>
      <c r="DU532" s="277"/>
      <c r="DV532" s="277"/>
      <c r="DW532" s="277"/>
      <c r="DX532" s="277"/>
      <c r="DY532" s="277"/>
      <c r="DZ532" s="277"/>
      <c r="EA532" s="277"/>
      <c r="EB532" s="277"/>
      <c r="EC532" s="277"/>
      <c r="ED532" s="277"/>
      <c r="EE532" s="277"/>
      <c r="EF532" s="277"/>
      <c r="EG532" s="277"/>
      <c r="EH532" s="277"/>
      <c r="EI532" s="277"/>
      <c r="EJ532" s="277"/>
      <c r="EK532" s="277"/>
      <c r="EL532" s="277"/>
    </row>
    <row r="533" spans="1:143" s="38" customFormat="1" ht="39" customHeight="1" thickBot="1" x14ac:dyDescent="0.3">
      <c r="A533" s="480">
        <v>44278</v>
      </c>
      <c r="B533" s="5" t="s">
        <v>2098</v>
      </c>
      <c r="C533" s="5" t="s">
        <v>2101</v>
      </c>
      <c r="D533" s="95"/>
      <c r="E533" s="42">
        <v>2120730.96</v>
      </c>
      <c r="F533" s="147">
        <f t="shared" si="9"/>
        <v>1860189941.7299998</v>
      </c>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77"/>
      <c r="AE533" s="277"/>
      <c r="AF533" s="277"/>
      <c r="AG533" s="277"/>
      <c r="AH533" s="277"/>
      <c r="AI533" s="277"/>
      <c r="AJ533" s="277"/>
      <c r="AK533" s="277"/>
      <c r="AL533" s="277"/>
      <c r="AM533" s="277"/>
      <c r="AN533" s="277"/>
      <c r="AO533" s="277"/>
      <c r="AP533" s="277"/>
      <c r="AQ533" s="277"/>
      <c r="AR533" s="277"/>
      <c r="AS533" s="277"/>
      <c r="AT533" s="277"/>
      <c r="AU533" s="277"/>
      <c r="AV533" s="277"/>
      <c r="AW533" s="277"/>
      <c r="AX533" s="277"/>
      <c r="AY533" s="277"/>
      <c r="AZ533" s="277"/>
      <c r="BA533" s="277"/>
      <c r="BB533" s="277"/>
      <c r="BC533" s="277"/>
      <c r="BD533" s="277"/>
      <c r="BE533" s="277"/>
      <c r="BF533" s="277"/>
      <c r="BG533" s="277"/>
      <c r="BH533" s="277"/>
      <c r="BI533" s="277"/>
      <c r="BJ533" s="277"/>
      <c r="BK533" s="277"/>
      <c r="BL533" s="277"/>
      <c r="BM533" s="277"/>
      <c r="BN533" s="277"/>
      <c r="BO533" s="277"/>
      <c r="BP533" s="277"/>
      <c r="BQ533" s="277"/>
      <c r="BR533" s="277"/>
      <c r="BS533" s="277"/>
      <c r="BT533" s="277"/>
      <c r="BU533" s="277"/>
      <c r="BV533" s="277"/>
      <c r="BW533" s="277"/>
      <c r="BX533" s="277"/>
      <c r="BY533" s="277"/>
      <c r="BZ533" s="277"/>
      <c r="CA533" s="277"/>
      <c r="CB533" s="277"/>
      <c r="CC533" s="277"/>
      <c r="CD533" s="277"/>
      <c r="CE533" s="277"/>
      <c r="CF533" s="277"/>
      <c r="CG533" s="277"/>
      <c r="CH533" s="277"/>
      <c r="CI533" s="277"/>
      <c r="CJ533" s="277"/>
      <c r="CK533" s="277"/>
      <c r="CL533" s="277"/>
      <c r="CM533" s="277"/>
      <c r="CN533" s="277"/>
      <c r="CO533" s="277"/>
      <c r="CP533" s="277"/>
      <c r="CQ533" s="277"/>
      <c r="CR533" s="277"/>
      <c r="CS533" s="277"/>
      <c r="CT533" s="277"/>
      <c r="CU533" s="277"/>
      <c r="CV533" s="277"/>
      <c r="CW533" s="277"/>
      <c r="CX533" s="277"/>
      <c r="CY533" s="277"/>
      <c r="CZ533" s="277"/>
      <c r="DA533" s="277"/>
      <c r="DB533" s="277"/>
      <c r="DC533" s="277"/>
      <c r="DD533" s="277"/>
      <c r="DE533" s="277"/>
      <c r="DF533" s="277"/>
      <c r="DG533" s="277"/>
      <c r="DH533" s="277"/>
      <c r="DI533" s="277"/>
      <c r="DJ533" s="277"/>
      <c r="DK533" s="277"/>
      <c r="DL533" s="277"/>
      <c r="DM533" s="277"/>
      <c r="DN533" s="277"/>
      <c r="DO533" s="277"/>
      <c r="DP533" s="277"/>
      <c r="DQ533" s="277"/>
      <c r="DR533" s="277"/>
      <c r="DS533" s="277"/>
      <c r="DT533" s="277"/>
      <c r="DU533" s="277"/>
      <c r="DV533" s="277"/>
      <c r="DW533" s="277"/>
      <c r="DX533" s="277"/>
      <c r="DY533" s="277"/>
      <c r="DZ533" s="277"/>
      <c r="EA533" s="277"/>
      <c r="EB533" s="277"/>
      <c r="EC533" s="277"/>
      <c r="ED533" s="277"/>
      <c r="EE533" s="277"/>
      <c r="EF533" s="277"/>
      <c r="EG533" s="277"/>
      <c r="EH533" s="277"/>
      <c r="EI533" s="277"/>
      <c r="EJ533" s="277"/>
      <c r="EK533" s="277"/>
      <c r="EL533" s="277"/>
    </row>
    <row r="534" spans="1:143" s="38" customFormat="1" ht="51.75" customHeight="1" thickBot="1" x14ac:dyDescent="0.3">
      <c r="A534" s="480">
        <v>44279</v>
      </c>
      <c r="B534" s="5" t="s">
        <v>2222</v>
      </c>
      <c r="C534" s="5" t="s">
        <v>2221</v>
      </c>
      <c r="D534" s="95"/>
      <c r="E534" s="42">
        <v>466044.2</v>
      </c>
      <c r="F534" s="147">
        <f t="shared" si="9"/>
        <v>1859723897.5299997</v>
      </c>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277"/>
      <c r="AF534" s="277"/>
      <c r="AG534" s="277"/>
      <c r="AH534" s="277"/>
      <c r="AI534" s="277"/>
      <c r="AJ534" s="277"/>
      <c r="AK534" s="277"/>
      <c r="AL534" s="277"/>
      <c r="AM534" s="277"/>
      <c r="AN534" s="277"/>
      <c r="AO534" s="277"/>
      <c r="AP534" s="277"/>
      <c r="AQ534" s="277"/>
      <c r="AR534" s="277"/>
      <c r="AS534" s="277"/>
      <c r="AT534" s="277"/>
      <c r="AU534" s="277"/>
      <c r="AV534" s="277"/>
      <c r="AW534" s="277"/>
      <c r="AX534" s="277"/>
      <c r="AY534" s="277"/>
      <c r="AZ534" s="277"/>
      <c r="BA534" s="277"/>
      <c r="BB534" s="277"/>
      <c r="BC534" s="277"/>
      <c r="BD534" s="277"/>
      <c r="BE534" s="277"/>
      <c r="BF534" s="277"/>
      <c r="BG534" s="277"/>
      <c r="BH534" s="277"/>
      <c r="BI534" s="277"/>
      <c r="BJ534" s="277"/>
      <c r="BK534" s="277"/>
      <c r="BL534" s="277"/>
      <c r="BM534" s="277"/>
      <c r="BN534" s="277"/>
      <c r="BO534" s="277"/>
      <c r="BP534" s="277"/>
      <c r="BQ534" s="277"/>
      <c r="BR534" s="277"/>
      <c r="BS534" s="277"/>
      <c r="BT534" s="277"/>
      <c r="BU534" s="277"/>
      <c r="BV534" s="277"/>
      <c r="BW534" s="277"/>
      <c r="BX534" s="277"/>
      <c r="BY534" s="277"/>
      <c r="BZ534" s="277"/>
      <c r="CA534" s="277"/>
      <c r="CB534" s="277"/>
      <c r="CC534" s="277"/>
      <c r="CD534" s="277"/>
      <c r="CE534" s="277"/>
      <c r="CF534" s="277"/>
      <c r="CG534" s="277"/>
      <c r="CH534" s="277"/>
      <c r="CI534" s="277"/>
      <c r="CJ534" s="277"/>
      <c r="CK534" s="277"/>
      <c r="CL534" s="277"/>
      <c r="CM534" s="277"/>
      <c r="CN534" s="277"/>
      <c r="CO534" s="277"/>
      <c r="CP534" s="277"/>
      <c r="CQ534" s="277"/>
      <c r="CR534" s="277"/>
      <c r="CS534" s="277"/>
      <c r="CT534" s="277"/>
      <c r="CU534" s="277"/>
      <c r="CV534" s="277"/>
      <c r="CW534" s="277"/>
      <c r="CX534" s="277"/>
      <c r="CY534" s="277"/>
      <c r="CZ534" s="277"/>
      <c r="DA534" s="277"/>
      <c r="DB534" s="277"/>
      <c r="DC534" s="277"/>
      <c r="DD534" s="277"/>
      <c r="DE534" s="277"/>
      <c r="DF534" s="277"/>
      <c r="DG534" s="277"/>
      <c r="DH534" s="277"/>
      <c r="DI534" s="277"/>
      <c r="DJ534" s="277"/>
      <c r="DK534" s="277"/>
      <c r="DL534" s="277"/>
      <c r="DM534" s="277"/>
      <c r="DN534" s="277"/>
      <c r="DO534" s="277"/>
      <c r="DP534" s="277"/>
      <c r="DQ534" s="277"/>
      <c r="DR534" s="277"/>
      <c r="DS534" s="277"/>
      <c r="DT534" s="277"/>
      <c r="DU534" s="277"/>
      <c r="DV534" s="277"/>
      <c r="DW534" s="277"/>
      <c r="DX534" s="277"/>
      <c r="DY534" s="277"/>
      <c r="DZ534" s="277"/>
      <c r="EA534" s="277"/>
      <c r="EB534" s="277"/>
      <c r="EC534" s="277"/>
      <c r="ED534" s="277"/>
      <c r="EE534" s="277"/>
      <c r="EF534" s="277"/>
      <c r="EG534" s="277"/>
      <c r="EH534" s="277"/>
      <c r="EI534" s="277"/>
      <c r="EJ534" s="277"/>
      <c r="EK534" s="277"/>
      <c r="EL534" s="277"/>
    </row>
    <row r="535" spans="1:143" s="38" customFormat="1" ht="38.25" customHeight="1" thickBot="1" x14ac:dyDescent="0.3">
      <c r="A535" s="480">
        <v>44280</v>
      </c>
      <c r="B535" s="5" t="s">
        <v>2273</v>
      </c>
      <c r="C535" s="5" t="s">
        <v>2274</v>
      </c>
      <c r="D535" s="95"/>
      <c r="E535" s="42">
        <v>548800.18000000005</v>
      </c>
      <c r="F535" s="147">
        <f t="shared" si="9"/>
        <v>1859175097.3499997</v>
      </c>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277"/>
      <c r="AF535" s="277"/>
      <c r="AG535" s="277"/>
      <c r="AH535" s="277"/>
      <c r="AI535" s="277"/>
      <c r="AJ535" s="277"/>
      <c r="AK535" s="277"/>
      <c r="AL535" s="277"/>
      <c r="AM535" s="277"/>
      <c r="AN535" s="277"/>
      <c r="AO535" s="277"/>
      <c r="AP535" s="277"/>
      <c r="AQ535" s="277"/>
      <c r="AR535" s="277"/>
      <c r="AS535" s="277"/>
      <c r="AT535" s="277"/>
      <c r="AU535" s="277"/>
      <c r="AV535" s="277"/>
      <c r="AW535" s="277"/>
      <c r="AX535" s="277"/>
      <c r="AY535" s="277"/>
      <c r="AZ535" s="277"/>
      <c r="BA535" s="277"/>
      <c r="BB535" s="277"/>
      <c r="BC535" s="277"/>
      <c r="BD535" s="277"/>
      <c r="BE535" s="277"/>
      <c r="BF535" s="277"/>
      <c r="BG535" s="277"/>
      <c r="BH535" s="277"/>
      <c r="BI535" s="277"/>
      <c r="BJ535" s="277"/>
      <c r="BK535" s="277"/>
      <c r="BL535" s="277"/>
      <c r="BM535" s="277"/>
      <c r="BN535" s="277"/>
      <c r="BO535" s="277"/>
      <c r="BP535" s="277"/>
      <c r="BQ535" s="277"/>
      <c r="BR535" s="277"/>
      <c r="BS535" s="277"/>
      <c r="BT535" s="277"/>
      <c r="BU535" s="277"/>
      <c r="BV535" s="277"/>
      <c r="BW535" s="277"/>
      <c r="BX535" s="277"/>
      <c r="BY535" s="277"/>
      <c r="BZ535" s="277"/>
      <c r="CA535" s="277"/>
      <c r="CB535" s="277"/>
      <c r="CC535" s="277"/>
      <c r="CD535" s="277"/>
      <c r="CE535" s="277"/>
      <c r="CF535" s="277"/>
      <c r="CG535" s="277"/>
      <c r="CH535" s="277"/>
      <c r="CI535" s="277"/>
      <c r="CJ535" s="277"/>
      <c r="CK535" s="277"/>
      <c r="CL535" s="277"/>
      <c r="CM535" s="277"/>
      <c r="CN535" s="277"/>
      <c r="CO535" s="277"/>
      <c r="CP535" s="277"/>
      <c r="CQ535" s="277"/>
      <c r="CR535" s="277"/>
      <c r="CS535" s="277"/>
      <c r="CT535" s="277"/>
      <c r="CU535" s="277"/>
      <c r="CV535" s="277"/>
      <c r="CW535" s="277"/>
      <c r="CX535" s="277"/>
      <c r="CY535" s="277"/>
      <c r="CZ535" s="277"/>
      <c r="DA535" s="277"/>
      <c r="DB535" s="277"/>
      <c r="DC535" s="277"/>
      <c r="DD535" s="277"/>
      <c r="DE535" s="277"/>
      <c r="DF535" s="277"/>
      <c r="DG535" s="277"/>
      <c r="DH535" s="277"/>
      <c r="DI535" s="277"/>
      <c r="DJ535" s="277"/>
      <c r="DK535" s="277"/>
      <c r="DL535" s="277"/>
      <c r="DM535" s="277"/>
      <c r="DN535" s="277"/>
      <c r="DO535" s="277"/>
      <c r="DP535" s="277"/>
      <c r="DQ535" s="277"/>
      <c r="DR535" s="277"/>
      <c r="DS535" s="277"/>
      <c r="DT535" s="277"/>
      <c r="DU535" s="277"/>
      <c r="DV535" s="277"/>
      <c r="DW535" s="277"/>
      <c r="DX535" s="277"/>
      <c r="DY535" s="277"/>
      <c r="DZ535" s="277"/>
      <c r="EA535" s="277"/>
      <c r="EB535" s="277"/>
      <c r="EC535" s="277"/>
      <c r="ED535" s="277"/>
      <c r="EE535" s="277"/>
      <c r="EF535" s="277"/>
      <c r="EG535" s="277"/>
      <c r="EH535" s="277"/>
      <c r="EI535" s="277"/>
      <c r="EJ535" s="277"/>
      <c r="EK535" s="277"/>
      <c r="EL535" s="277"/>
    </row>
    <row r="536" spans="1:143" s="38" customFormat="1" ht="30.75" customHeight="1" thickBot="1" x14ac:dyDescent="0.3">
      <c r="A536" s="480">
        <v>44281</v>
      </c>
      <c r="B536" s="5">
        <v>33915</v>
      </c>
      <c r="C536" s="5" t="s">
        <v>2279</v>
      </c>
      <c r="D536" s="95"/>
      <c r="E536" s="42">
        <v>0</v>
      </c>
      <c r="F536" s="147">
        <f t="shared" si="9"/>
        <v>1859175097.3499997</v>
      </c>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7"/>
      <c r="AD536" s="277"/>
      <c r="AE536" s="277"/>
      <c r="AF536" s="277"/>
      <c r="AG536" s="277"/>
      <c r="AH536" s="277"/>
      <c r="AI536" s="277"/>
      <c r="AJ536" s="277"/>
      <c r="AK536" s="277"/>
      <c r="AL536" s="277"/>
      <c r="AM536" s="277"/>
      <c r="AN536" s="277"/>
      <c r="AO536" s="277"/>
      <c r="AP536" s="277"/>
      <c r="AQ536" s="277"/>
      <c r="AR536" s="277"/>
      <c r="AS536" s="277"/>
      <c r="AT536" s="277"/>
      <c r="AU536" s="277"/>
      <c r="AV536" s="277"/>
      <c r="AW536" s="277"/>
      <c r="AX536" s="277"/>
      <c r="AY536" s="277"/>
      <c r="AZ536" s="277"/>
      <c r="BA536" s="277"/>
      <c r="BB536" s="277"/>
      <c r="BC536" s="277"/>
      <c r="BD536" s="277"/>
      <c r="BE536" s="277"/>
      <c r="BF536" s="277"/>
      <c r="BG536" s="277"/>
      <c r="BH536" s="277"/>
      <c r="BI536" s="277"/>
      <c r="BJ536" s="277"/>
      <c r="BK536" s="277"/>
      <c r="BL536" s="277"/>
      <c r="BM536" s="277"/>
      <c r="BN536" s="277"/>
      <c r="BO536" s="277"/>
      <c r="BP536" s="277"/>
      <c r="BQ536" s="277"/>
      <c r="BR536" s="277"/>
      <c r="BS536" s="277"/>
      <c r="BT536" s="277"/>
      <c r="BU536" s="277"/>
      <c r="BV536" s="277"/>
      <c r="BW536" s="277"/>
      <c r="BX536" s="277"/>
      <c r="BY536" s="277"/>
      <c r="BZ536" s="277"/>
      <c r="CA536" s="277"/>
      <c r="CB536" s="277"/>
      <c r="CC536" s="277"/>
      <c r="CD536" s="277"/>
      <c r="CE536" s="277"/>
      <c r="CF536" s="277"/>
      <c r="CG536" s="277"/>
      <c r="CH536" s="277"/>
      <c r="CI536" s="277"/>
      <c r="CJ536" s="277"/>
      <c r="CK536" s="277"/>
      <c r="CL536" s="277"/>
      <c r="CM536" s="277"/>
      <c r="CN536" s="277"/>
      <c r="CO536" s="277"/>
      <c r="CP536" s="277"/>
      <c r="CQ536" s="277"/>
      <c r="CR536" s="277"/>
      <c r="CS536" s="277"/>
      <c r="CT536" s="277"/>
      <c r="CU536" s="277"/>
      <c r="CV536" s="277"/>
      <c r="CW536" s="277"/>
      <c r="CX536" s="277"/>
      <c r="CY536" s="277"/>
      <c r="CZ536" s="277"/>
      <c r="DA536" s="277"/>
      <c r="DB536" s="277"/>
      <c r="DC536" s="277"/>
      <c r="DD536" s="277"/>
      <c r="DE536" s="277"/>
      <c r="DF536" s="277"/>
      <c r="DG536" s="277"/>
      <c r="DH536" s="277"/>
      <c r="DI536" s="277"/>
      <c r="DJ536" s="277"/>
      <c r="DK536" s="277"/>
      <c r="DL536" s="277"/>
      <c r="DM536" s="277"/>
      <c r="DN536" s="277"/>
      <c r="DO536" s="277"/>
      <c r="DP536" s="277"/>
      <c r="DQ536" s="277"/>
      <c r="DR536" s="277"/>
      <c r="DS536" s="277"/>
      <c r="DT536" s="277"/>
      <c r="DU536" s="277"/>
      <c r="DV536" s="277"/>
      <c r="DW536" s="277"/>
      <c r="DX536" s="277"/>
      <c r="DY536" s="277"/>
      <c r="DZ536" s="277"/>
      <c r="EA536" s="277"/>
      <c r="EB536" s="277"/>
      <c r="EC536" s="277"/>
      <c r="ED536" s="277"/>
      <c r="EE536" s="277"/>
      <c r="EF536" s="277"/>
      <c r="EG536" s="277"/>
      <c r="EH536" s="277"/>
      <c r="EI536" s="277"/>
      <c r="EJ536" s="277"/>
      <c r="EK536" s="277"/>
      <c r="EL536" s="277"/>
    </row>
    <row r="537" spans="1:143" s="38" customFormat="1" ht="28.5" customHeight="1" thickBot="1" x14ac:dyDescent="0.3">
      <c r="A537" s="480">
        <v>44281</v>
      </c>
      <c r="B537" s="5">
        <v>33916</v>
      </c>
      <c r="C537" s="5" t="s">
        <v>2280</v>
      </c>
      <c r="D537" s="95"/>
      <c r="E537" s="42">
        <v>129624.17</v>
      </c>
      <c r="F537" s="147">
        <f t="shared" si="9"/>
        <v>1859045473.1799996</v>
      </c>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277"/>
      <c r="AE537" s="277"/>
      <c r="AF537" s="277"/>
      <c r="AG537" s="277"/>
      <c r="AH537" s="277"/>
      <c r="AI537" s="277"/>
      <c r="AJ537" s="277"/>
      <c r="AK537" s="277"/>
      <c r="AL537" s="277"/>
      <c r="AM537" s="277"/>
      <c r="AN537" s="277"/>
      <c r="AO537" s="277"/>
      <c r="AP537" s="277"/>
      <c r="AQ537" s="277"/>
      <c r="AR537" s="277"/>
      <c r="AS537" s="277"/>
      <c r="AT537" s="277"/>
      <c r="AU537" s="277"/>
      <c r="AV537" s="277"/>
      <c r="AW537" s="277"/>
      <c r="AX537" s="277"/>
      <c r="AY537" s="277"/>
      <c r="AZ537" s="277"/>
      <c r="BA537" s="277"/>
      <c r="BB537" s="277"/>
      <c r="BC537" s="277"/>
      <c r="BD537" s="277"/>
      <c r="BE537" s="277"/>
      <c r="BF537" s="277"/>
      <c r="BG537" s="277"/>
      <c r="BH537" s="277"/>
      <c r="BI537" s="277"/>
      <c r="BJ537" s="277"/>
      <c r="BK537" s="277"/>
      <c r="BL537" s="277"/>
      <c r="BM537" s="277"/>
      <c r="BN537" s="277"/>
      <c r="BO537" s="277"/>
      <c r="BP537" s="277"/>
      <c r="BQ537" s="277"/>
      <c r="BR537" s="277"/>
      <c r="BS537" s="277"/>
      <c r="BT537" s="277"/>
      <c r="BU537" s="277"/>
      <c r="BV537" s="277"/>
      <c r="BW537" s="277"/>
      <c r="BX537" s="277"/>
      <c r="BY537" s="277"/>
      <c r="BZ537" s="277"/>
      <c r="CA537" s="277"/>
      <c r="CB537" s="277"/>
      <c r="CC537" s="277"/>
      <c r="CD537" s="277"/>
      <c r="CE537" s="277"/>
      <c r="CF537" s="277"/>
      <c r="CG537" s="277"/>
      <c r="CH537" s="277"/>
      <c r="CI537" s="277"/>
      <c r="CJ537" s="277"/>
      <c r="CK537" s="277"/>
      <c r="CL537" s="277"/>
      <c r="CM537" s="277"/>
      <c r="CN537" s="277"/>
      <c r="CO537" s="277"/>
      <c r="CP537" s="277"/>
      <c r="CQ537" s="277"/>
      <c r="CR537" s="277"/>
      <c r="CS537" s="277"/>
      <c r="CT537" s="277"/>
      <c r="CU537" s="277"/>
      <c r="CV537" s="277"/>
      <c r="CW537" s="277"/>
      <c r="CX537" s="277"/>
      <c r="CY537" s="277"/>
      <c r="CZ537" s="277"/>
      <c r="DA537" s="277"/>
      <c r="DB537" s="277"/>
      <c r="DC537" s="277"/>
      <c r="DD537" s="277"/>
      <c r="DE537" s="277"/>
      <c r="DF537" s="277"/>
      <c r="DG537" s="277"/>
      <c r="DH537" s="277"/>
      <c r="DI537" s="277"/>
      <c r="DJ537" s="277"/>
      <c r="DK537" s="277"/>
      <c r="DL537" s="277"/>
      <c r="DM537" s="277"/>
      <c r="DN537" s="277"/>
      <c r="DO537" s="277"/>
      <c r="DP537" s="277"/>
      <c r="DQ537" s="277"/>
      <c r="DR537" s="277"/>
      <c r="DS537" s="277"/>
      <c r="DT537" s="277"/>
      <c r="DU537" s="277"/>
      <c r="DV537" s="277"/>
      <c r="DW537" s="277"/>
      <c r="DX537" s="277"/>
      <c r="DY537" s="277"/>
      <c r="DZ537" s="277"/>
      <c r="EA537" s="277"/>
      <c r="EB537" s="277"/>
      <c r="EC537" s="277"/>
      <c r="ED537" s="277"/>
      <c r="EE537" s="277"/>
      <c r="EF537" s="277"/>
      <c r="EG537" s="277"/>
      <c r="EH537" s="277"/>
      <c r="EI537" s="277"/>
      <c r="EJ537" s="277"/>
      <c r="EK537" s="277"/>
      <c r="EL537" s="277"/>
    </row>
    <row r="538" spans="1:143" s="38" customFormat="1" ht="24.75" customHeight="1" thickBot="1" x14ac:dyDescent="0.3">
      <c r="A538" s="480">
        <v>44281</v>
      </c>
      <c r="B538" s="5">
        <v>33917</v>
      </c>
      <c r="C538" s="5" t="s">
        <v>2281</v>
      </c>
      <c r="D538" s="95"/>
      <c r="E538" s="42">
        <v>795702.18</v>
      </c>
      <c r="F538" s="147">
        <f t="shared" si="9"/>
        <v>1858249770.9999995</v>
      </c>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277"/>
      <c r="AF538" s="277"/>
      <c r="AG538" s="277"/>
      <c r="AH538" s="277"/>
      <c r="AI538" s="277"/>
      <c r="AJ538" s="277"/>
      <c r="AK538" s="277"/>
      <c r="AL538" s="277"/>
      <c r="AM538" s="277"/>
      <c r="AN538" s="277"/>
      <c r="AO538" s="277"/>
      <c r="AP538" s="277"/>
      <c r="AQ538" s="277"/>
      <c r="AR538" s="277"/>
      <c r="AS538" s="277"/>
      <c r="AT538" s="277"/>
      <c r="AU538" s="277"/>
      <c r="AV538" s="277"/>
      <c r="AW538" s="277"/>
      <c r="AX538" s="277"/>
      <c r="AY538" s="277"/>
      <c r="AZ538" s="277"/>
      <c r="BA538" s="277"/>
      <c r="BB538" s="277"/>
      <c r="BC538" s="277"/>
      <c r="BD538" s="277"/>
      <c r="BE538" s="277"/>
      <c r="BF538" s="277"/>
      <c r="BG538" s="277"/>
      <c r="BH538" s="277"/>
      <c r="BI538" s="277"/>
      <c r="BJ538" s="277"/>
      <c r="BK538" s="277"/>
      <c r="BL538" s="277"/>
      <c r="BM538" s="277"/>
      <c r="BN538" s="277"/>
      <c r="BO538" s="277"/>
      <c r="BP538" s="277"/>
      <c r="BQ538" s="277"/>
      <c r="BR538" s="277"/>
      <c r="BS538" s="277"/>
      <c r="BT538" s="277"/>
      <c r="BU538" s="277"/>
      <c r="BV538" s="277"/>
      <c r="BW538" s="277"/>
      <c r="BX538" s="277"/>
      <c r="BY538" s="277"/>
      <c r="BZ538" s="277"/>
      <c r="CA538" s="277"/>
      <c r="CB538" s="277"/>
      <c r="CC538" s="277"/>
      <c r="CD538" s="277"/>
      <c r="CE538" s="277"/>
      <c r="CF538" s="277"/>
      <c r="CG538" s="277"/>
      <c r="CH538" s="277"/>
      <c r="CI538" s="277"/>
      <c r="CJ538" s="277"/>
      <c r="CK538" s="277"/>
      <c r="CL538" s="277"/>
      <c r="CM538" s="277"/>
      <c r="CN538" s="277"/>
      <c r="CO538" s="277"/>
      <c r="CP538" s="277"/>
      <c r="CQ538" s="277"/>
      <c r="CR538" s="277"/>
      <c r="CS538" s="277"/>
      <c r="CT538" s="277"/>
      <c r="CU538" s="277"/>
      <c r="CV538" s="277"/>
      <c r="CW538" s="277"/>
      <c r="CX538" s="277"/>
      <c r="CY538" s="277"/>
      <c r="CZ538" s="277"/>
      <c r="DA538" s="277"/>
      <c r="DB538" s="277"/>
      <c r="DC538" s="277"/>
      <c r="DD538" s="277"/>
      <c r="DE538" s="277"/>
      <c r="DF538" s="277"/>
      <c r="DG538" s="277"/>
      <c r="DH538" s="277"/>
      <c r="DI538" s="277"/>
      <c r="DJ538" s="277"/>
      <c r="DK538" s="277"/>
      <c r="DL538" s="277"/>
      <c r="DM538" s="277"/>
      <c r="DN538" s="277"/>
      <c r="DO538" s="277"/>
      <c r="DP538" s="277"/>
      <c r="DQ538" s="277"/>
      <c r="DR538" s="277"/>
      <c r="DS538" s="277"/>
      <c r="DT538" s="277"/>
      <c r="DU538" s="277"/>
      <c r="DV538" s="277"/>
      <c r="DW538" s="277"/>
      <c r="DX538" s="277"/>
      <c r="DY538" s="277"/>
      <c r="DZ538" s="277"/>
      <c r="EA538" s="277"/>
      <c r="EB538" s="277"/>
      <c r="EC538" s="277"/>
      <c r="ED538" s="277"/>
      <c r="EE538" s="277"/>
      <c r="EF538" s="277"/>
      <c r="EG538" s="277"/>
      <c r="EH538" s="277"/>
      <c r="EI538" s="277"/>
      <c r="EJ538" s="277"/>
      <c r="EK538" s="277"/>
      <c r="EL538" s="277"/>
    </row>
    <row r="539" spans="1:143" s="38" customFormat="1" ht="32.25" customHeight="1" thickBot="1" x14ac:dyDescent="0.3">
      <c r="A539" s="480">
        <v>44281</v>
      </c>
      <c r="B539" s="5">
        <v>33918</v>
      </c>
      <c r="C539" s="5" t="s">
        <v>2282</v>
      </c>
      <c r="D539" s="95"/>
      <c r="E539" s="42">
        <v>68113.210000000006</v>
      </c>
      <c r="F539" s="147">
        <f t="shared" si="9"/>
        <v>1858181657.7899995</v>
      </c>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77"/>
      <c r="AE539" s="277"/>
      <c r="AF539" s="277"/>
      <c r="AG539" s="277"/>
      <c r="AH539" s="277"/>
      <c r="AI539" s="277"/>
      <c r="AJ539" s="277"/>
      <c r="AK539" s="277"/>
      <c r="AL539" s="277"/>
      <c r="AM539" s="277"/>
      <c r="AN539" s="277"/>
      <c r="AO539" s="277"/>
      <c r="AP539" s="277"/>
      <c r="AQ539" s="277"/>
      <c r="AR539" s="277"/>
      <c r="AS539" s="277"/>
      <c r="AT539" s="277"/>
      <c r="AU539" s="277"/>
      <c r="AV539" s="277"/>
      <c r="AW539" s="277"/>
      <c r="AX539" s="277"/>
      <c r="AY539" s="277"/>
      <c r="AZ539" s="277"/>
      <c r="BA539" s="277"/>
      <c r="BB539" s="277"/>
      <c r="BC539" s="277"/>
      <c r="BD539" s="277"/>
      <c r="BE539" s="277"/>
      <c r="BF539" s="277"/>
      <c r="BG539" s="277"/>
      <c r="BH539" s="277"/>
      <c r="BI539" s="277"/>
      <c r="BJ539" s="277"/>
      <c r="BK539" s="277"/>
      <c r="BL539" s="277"/>
      <c r="BM539" s="277"/>
      <c r="BN539" s="277"/>
      <c r="BO539" s="277"/>
      <c r="BP539" s="277"/>
      <c r="BQ539" s="277"/>
      <c r="BR539" s="277"/>
      <c r="BS539" s="277"/>
      <c r="BT539" s="277"/>
      <c r="BU539" s="277"/>
      <c r="BV539" s="277"/>
      <c r="BW539" s="277"/>
      <c r="BX539" s="277"/>
      <c r="BY539" s="277"/>
      <c r="BZ539" s="277"/>
      <c r="CA539" s="277"/>
      <c r="CB539" s="277"/>
      <c r="CC539" s="277"/>
      <c r="CD539" s="277"/>
      <c r="CE539" s="277"/>
      <c r="CF539" s="277"/>
      <c r="CG539" s="277"/>
      <c r="CH539" s="277"/>
      <c r="CI539" s="277"/>
      <c r="CJ539" s="277"/>
      <c r="CK539" s="277"/>
      <c r="CL539" s="277"/>
      <c r="CM539" s="277"/>
      <c r="CN539" s="277"/>
      <c r="CO539" s="277"/>
      <c r="CP539" s="277"/>
      <c r="CQ539" s="277"/>
      <c r="CR539" s="277"/>
      <c r="CS539" s="277"/>
      <c r="CT539" s="277"/>
      <c r="CU539" s="277"/>
      <c r="CV539" s="277"/>
      <c r="CW539" s="277"/>
      <c r="CX539" s="277"/>
      <c r="CY539" s="277"/>
      <c r="CZ539" s="277"/>
      <c r="DA539" s="277"/>
      <c r="DB539" s="277"/>
      <c r="DC539" s="277"/>
      <c r="DD539" s="277"/>
      <c r="DE539" s="277"/>
      <c r="DF539" s="277"/>
      <c r="DG539" s="277"/>
      <c r="DH539" s="277"/>
      <c r="DI539" s="277"/>
      <c r="DJ539" s="277"/>
      <c r="DK539" s="277"/>
      <c r="DL539" s="277"/>
      <c r="DM539" s="277"/>
      <c r="DN539" s="277"/>
      <c r="DO539" s="277"/>
      <c r="DP539" s="277"/>
      <c r="DQ539" s="277"/>
      <c r="DR539" s="277"/>
      <c r="DS539" s="277"/>
      <c r="DT539" s="277"/>
      <c r="DU539" s="277"/>
      <c r="DV539" s="277"/>
      <c r="DW539" s="277"/>
      <c r="DX539" s="277"/>
      <c r="DY539" s="277"/>
      <c r="DZ539" s="277"/>
      <c r="EA539" s="277"/>
      <c r="EB539" s="277"/>
      <c r="EC539" s="277"/>
      <c r="ED539" s="277"/>
      <c r="EE539" s="277"/>
      <c r="EF539" s="277"/>
      <c r="EG539" s="277"/>
      <c r="EH539" s="277"/>
      <c r="EI539" s="277"/>
      <c r="EJ539" s="277"/>
      <c r="EK539" s="277"/>
      <c r="EL539" s="277"/>
    </row>
    <row r="540" spans="1:143" s="38" customFormat="1" ht="31.5" customHeight="1" thickBot="1" x14ac:dyDescent="0.3">
      <c r="A540" s="480">
        <v>44281</v>
      </c>
      <c r="B540" s="5">
        <v>33919</v>
      </c>
      <c r="C540" s="5" t="s">
        <v>2283</v>
      </c>
      <c r="D540" s="95"/>
      <c r="E540" s="42">
        <v>1017245.4</v>
      </c>
      <c r="F540" s="147">
        <f t="shared" si="9"/>
        <v>1857164412.3899994</v>
      </c>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77"/>
      <c r="AE540" s="277"/>
      <c r="AF540" s="277"/>
      <c r="AG540" s="277"/>
      <c r="AH540" s="277"/>
      <c r="AI540" s="277"/>
      <c r="AJ540" s="277"/>
      <c r="AK540" s="277"/>
      <c r="AL540" s="277"/>
      <c r="AM540" s="277"/>
      <c r="AN540" s="277"/>
      <c r="AO540" s="277"/>
      <c r="AP540" s="277"/>
      <c r="AQ540" s="277"/>
      <c r="AR540" s="277"/>
      <c r="AS540" s="277"/>
      <c r="AT540" s="277"/>
      <c r="AU540" s="277"/>
      <c r="AV540" s="277"/>
      <c r="AW540" s="277"/>
      <c r="AX540" s="277"/>
      <c r="AY540" s="277"/>
      <c r="AZ540" s="277"/>
      <c r="BA540" s="277"/>
      <c r="BB540" s="277"/>
      <c r="BC540" s="277"/>
      <c r="BD540" s="277"/>
      <c r="BE540" s="277"/>
      <c r="BF540" s="277"/>
      <c r="BG540" s="277"/>
      <c r="BH540" s="277"/>
      <c r="BI540" s="277"/>
      <c r="BJ540" s="277"/>
      <c r="BK540" s="277"/>
      <c r="BL540" s="277"/>
      <c r="BM540" s="277"/>
      <c r="BN540" s="277"/>
      <c r="BO540" s="277"/>
      <c r="BP540" s="277"/>
      <c r="BQ540" s="277"/>
      <c r="BR540" s="277"/>
      <c r="BS540" s="277"/>
      <c r="BT540" s="277"/>
      <c r="BU540" s="277"/>
      <c r="BV540" s="277"/>
      <c r="BW540" s="277"/>
      <c r="BX540" s="277"/>
      <c r="BY540" s="277"/>
      <c r="BZ540" s="277"/>
      <c r="CA540" s="277"/>
      <c r="CB540" s="277"/>
      <c r="CC540" s="277"/>
      <c r="CD540" s="277"/>
      <c r="CE540" s="277"/>
      <c r="CF540" s="277"/>
      <c r="CG540" s="277"/>
      <c r="CH540" s="277"/>
      <c r="CI540" s="277"/>
      <c r="CJ540" s="277"/>
      <c r="CK540" s="277"/>
      <c r="CL540" s="277"/>
      <c r="CM540" s="277"/>
      <c r="CN540" s="277"/>
      <c r="CO540" s="277"/>
      <c r="CP540" s="277"/>
      <c r="CQ540" s="277"/>
      <c r="CR540" s="277"/>
      <c r="CS540" s="277"/>
      <c r="CT540" s="277"/>
      <c r="CU540" s="277"/>
      <c r="CV540" s="277"/>
      <c r="CW540" s="277"/>
      <c r="CX540" s="277"/>
      <c r="CY540" s="277"/>
      <c r="CZ540" s="277"/>
      <c r="DA540" s="277"/>
      <c r="DB540" s="277"/>
      <c r="DC540" s="277"/>
      <c r="DD540" s="277"/>
      <c r="DE540" s="277"/>
      <c r="DF540" s="277"/>
      <c r="DG540" s="277"/>
      <c r="DH540" s="277"/>
      <c r="DI540" s="277"/>
      <c r="DJ540" s="277"/>
      <c r="DK540" s="277"/>
      <c r="DL540" s="277"/>
      <c r="DM540" s="277"/>
      <c r="DN540" s="277"/>
      <c r="DO540" s="277"/>
      <c r="DP540" s="277"/>
      <c r="DQ540" s="277"/>
      <c r="DR540" s="277"/>
      <c r="DS540" s="277"/>
      <c r="DT540" s="277"/>
      <c r="DU540" s="277"/>
      <c r="DV540" s="277"/>
      <c r="DW540" s="277"/>
      <c r="DX540" s="277"/>
      <c r="DY540" s="277"/>
      <c r="DZ540" s="277"/>
      <c r="EA540" s="277"/>
      <c r="EB540" s="277"/>
      <c r="EC540" s="277"/>
      <c r="ED540" s="277"/>
      <c r="EE540" s="277"/>
      <c r="EF540" s="277"/>
      <c r="EG540" s="277"/>
      <c r="EH540" s="277"/>
      <c r="EI540" s="277"/>
      <c r="EJ540" s="277"/>
      <c r="EK540" s="277"/>
      <c r="EL540" s="277"/>
    </row>
    <row r="541" spans="1:143" s="38" customFormat="1" ht="37.5" customHeight="1" thickBot="1" x14ac:dyDescent="0.3">
      <c r="A541" s="480">
        <v>44281</v>
      </c>
      <c r="B541" s="490">
        <v>33920</v>
      </c>
      <c r="C541" s="5" t="s">
        <v>2284</v>
      </c>
      <c r="D541" s="95"/>
      <c r="E541" s="42">
        <v>738888.23</v>
      </c>
      <c r="F541" s="147">
        <f t="shared" si="9"/>
        <v>1856425524.1599994</v>
      </c>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77"/>
      <c r="AE541" s="277"/>
      <c r="AF541" s="277"/>
      <c r="AG541" s="277"/>
      <c r="AH541" s="277"/>
      <c r="AI541" s="277"/>
      <c r="AJ541" s="277"/>
      <c r="AK541" s="277"/>
      <c r="AL541" s="277"/>
      <c r="AM541" s="277"/>
      <c r="AN541" s="277"/>
      <c r="AO541" s="277"/>
      <c r="AP541" s="277"/>
      <c r="AQ541" s="277"/>
      <c r="AR541" s="277"/>
      <c r="AS541" s="277"/>
      <c r="AT541" s="277"/>
      <c r="AU541" s="277"/>
      <c r="AV541" s="277"/>
      <c r="AW541" s="277"/>
      <c r="AX541" s="277"/>
      <c r="AY541" s="277"/>
      <c r="AZ541" s="277"/>
      <c r="BA541" s="277"/>
      <c r="BB541" s="277"/>
      <c r="BC541" s="277"/>
      <c r="BD541" s="277"/>
      <c r="BE541" s="277"/>
      <c r="BF541" s="277"/>
      <c r="BG541" s="277"/>
      <c r="BH541" s="277"/>
      <c r="BI541" s="277"/>
      <c r="BJ541" s="277"/>
      <c r="BK541" s="277"/>
      <c r="BL541" s="277"/>
      <c r="BM541" s="277"/>
      <c r="BN541" s="277"/>
      <c r="BO541" s="277"/>
      <c r="BP541" s="277"/>
      <c r="BQ541" s="277"/>
      <c r="BR541" s="277"/>
      <c r="BS541" s="277"/>
      <c r="BT541" s="277"/>
      <c r="BU541" s="277"/>
      <c r="BV541" s="277"/>
      <c r="BW541" s="277"/>
      <c r="BX541" s="277"/>
      <c r="BY541" s="277"/>
      <c r="BZ541" s="277"/>
      <c r="CA541" s="277"/>
      <c r="CB541" s="277"/>
      <c r="CC541" s="277"/>
      <c r="CD541" s="277"/>
      <c r="CE541" s="277"/>
      <c r="CF541" s="277"/>
      <c r="CG541" s="277"/>
      <c r="CH541" s="277"/>
      <c r="CI541" s="277"/>
      <c r="CJ541" s="277"/>
      <c r="CK541" s="277"/>
      <c r="CL541" s="277"/>
      <c r="CM541" s="277"/>
      <c r="CN541" s="277"/>
      <c r="CO541" s="277"/>
      <c r="CP541" s="277"/>
      <c r="CQ541" s="277"/>
      <c r="CR541" s="277"/>
      <c r="CS541" s="277"/>
      <c r="CT541" s="277"/>
      <c r="CU541" s="277"/>
      <c r="CV541" s="277"/>
      <c r="CW541" s="277"/>
      <c r="CX541" s="277"/>
      <c r="CY541" s="277"/>
      <c r="CZ541" s="277"/>
      <c r="DA541" s="277"/>
      <c r="DB541" s="277"/>
      <c r="DC541" s="277"/>
      <c r="DD541" s="277"/>
      <c r="DE541" s="277"/>
      <c r="DF541" s="277"/>
      <c r="DG541" s="277"/>
      <c r="DH541" s="277"/>
      <c r="DI541" s="277"/>
      <c r="DJ541" s="277"/>
      <c r="DK541" s="277"/>
      <c r="DL541" s="277"/>
      <c r="DM541" s="277"/>
      <c r="DN541" s="277"/>
      <c r="DO541" s="277"/>
      <c r="DP541" s="277"/>
      <c r="DQ541" s="277"/>
      <c r="DR541" s="277"/>
      <c r="DS541" s="277"/>
      <c r="DT541" s="277"/>
      <c r="DU541" s="277"/>
      <c r="DV541" s="277"/>
      <c r="DW541" s="277"/>
      <c r="DX541" s="277"/>
      <c r="DY541" s="277"/>
      <c r="DZ541" s="277"/>
      <c r="EA541" s="277"/>
      <c r="EB541" s="277"/>
      <c r="EC541" s="277"/>
      <c r="ED541" s="277"/>
      <c r="EE541" s="277"/>
      <c r="EF541" s="277"/>
      <c r="EG541" s="277"/>
      <c r="EH541" s="277"/>
      <c r="EI541" s="277"/>
      <c r="EJ541" s="277"/>
      <c r="EK541" s="277"/>
      <c r="EL541" s="277"/>
    </row>
    <row r="542" spans="1:143" s="38" customFormat="1" ht="37.5" customHeight="1" thickBot="1" x14ac:dyDescent="0.3">
      <c r="A542" s="480">
        <v>44281</v>
      </c>
      <c r="B542" s="491">
        <v>33921</v>
      </c>
      <c r="C542" s="5" t="s">
        <v>2285</v>
      </c>
      <c r="D542" s="95"/>
      <c r="E542" s="42">
        <v>2554782.79</v>
      </c>
      <c r="F542" s="147">
        <f t="shared" si="9"/>
        <v>1853870741.3699994</v>
      </c>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77"/>
      <c r="AE542" s="277"/>
      <c r="AF542" s="277"/>
      <c r="AG542" s="277"/>
      <c r="AH542" s="277"/>
      <c r="AI542" s="277"/>
      <c r="AJ542" s="277"/>
      <c r="AK542" s="277"/>
      <c r="AL542" s="277"/>
      <c r="AM542" s="277"/>
      <c r="AN542" s="277"/>
      <c r="AO542" s="277"/>
      <c r="AP542" s="277"/>
      <c r="AQ542" s="277"/>
      <c r="AR542" s="277"/>
      <c r="AS542" s="277"/>
      <c r="AT542" s="277"/>
      <c r="AU542" s="277"/>
      <c r="AV542" s="277"/>
      <c r="AW542" s="277"/>
      <c r="AX542" s="277"/>
      <c r="AY542" s="277"/>
      <c r="AZ542" s="277"/>
      <c r="BA542" s="277"/>
      <c r="BB542" s="277"/>
      <c r="BC542" s="277"/>
      <c r="BD542" s="277"/>
      <c r="BE542" s="277"/>
      <c r="BF542" s="277"/>
      <c r="BG542" s="277"/>
      <c r="BH542" s="277"/>
      <c r="BI542" s="277"/>
      <c r="BJ542" s="277"/>
      <c r="BK542" s="277"/>
      <c r="BL542" s="277"/>
      <c r="BM542" s="277"/>
      <c r="BN542" s="277"/>
      <c r="BO542" s="277"/>
      <c r="BP542" s="277"/>
      <c r="BQ542" s="277"/>
      <c r="BR542" s="277"/>
      <c r="BS542" s="277"/>
      <c r="BT542" s="277"/>
      <c r="BU542" s="277"/>
      <c r="BV542" s="277"/>
      <c r="BW542" s="277"/>
      <c r="BX542" s="277"/>
      <c r="BY542" s="277"/>
      <c r="BZ542" s="277"/>
      <c r="CA542" s="277"/>
      <c r="CB542" s="277"/>
      <c r="CC542" s="277"/>
      <c r="CD542" s="277"/>
      <c r="CE542" s="277"/>
      <c r="CF542" s="277"/>
      <c r="CG542" s="277"/>
      <c r="CH542" s="277"/>
      <c r="CI542" s="277"/>
      <c r="CJ542" s="277"/>
      <c r="CK542" s="277"/>
      <c r="CL542" s="277"/>
      <c r="CM542" s="277"/>
      <c r="CN542" s="277"/>
      <c r="CO542" s="277"/>
      <c r="CP542" s="277"/>
      <c r="CQ542" s="277"/>
      <c r="CR542" s="277"/>
      <c r="CS542" s="277"/>
      <c r="CT542" s="277"/>
      <c r="CU542" s="277"/>
      <c r="CV542" s="277"/>
      <c r="CW542" s="277"/>
      <c r="CX542" s="277"/>
      <c r="CY542" s="277"/>
      <c r="CZ542" s="277"/>
      <c r="DA542" s="277"/>
      <c r="DB542" s="277"/>
      <c r="DC542" s="277"/>
      <c r="DD542" s="277"/>
      <c r="DE542" s="277"/>
      <c r="DF542" s="277"/>
      <c r="DG542" s="277"/>
      <c r="DH542" s="277"/>
      <c r="DI542" s="277"/>
      <c r="DJ542" s="277"/>
      <c r="DK542" s="277"/>
      <c r="DL542" s="277"/>
      <c r="DM542" s="277"/>
      <c r="DN542" s="277"/>
      <c r="DO542" s="277"/>
      <c r="DP542" s="277"/>
      <c r="DQ542" s="277"/>
      <c r="DR542" s="277"/>
      <c r="DS542" s="277"/>
      <c r="DT542" s="277"/>
      <c r="DU542" s="277"/>
      <c r="DV542" s="277"/>
      <c r="DW542" s="277"/>
      <c r="DX542" s="277"/>
      <c r="DY542" s="277"/>
      <c r="DZ542" s="277"/>
      <c r="EA542" s="277"/>
      <c r="EB542" s="277"/>
      <c r="EC542" s="277"/>
      <c r="ED542" s="277"/>
      <c r="EE542" s="277"/>
      <c r="EF542" s="277"/>
      <c r="EG542" s="277"/>
      <c r="EH542" s="277"/>
      <c r="EI542" s="277"/>
      <c r="EJ542" s="277"/>
      <c r="EK542" s="277"/>
      <c r="EL542" s="277"/>
      <c r="EM542" s="277"/>
    </row>
    <row r="543" spans="1:143" s="38" customFormat="1" ht="33" customHeight="1" thickBot="1" x14ac:dyDescent="0.3">
      <c r="A543" s="142">
        <v>44284</v>
      </c>
      <c r="B543" s="5">
        <v>33922</v>
      </c>
      <c r="C543" s="5" t="s">
        <v>2302</v>
      </c>
      <c r="D543" s="95"/>
      <c r="E543" s="42">
        <v>3630993</v>
      </c>
      <c r="F543" s="147">
        <f t="shared" si="9"/>
        <v>1850239748.3699994</v>
      </c>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277"/>
      <c r="AF543" s="277"/>
      <c r="AG543" s="277"/>
      <c r="AH543" s="277"/>
      <c r="AI543" s="277"/>
      <c r="AJ543" s="277"/>
      <c r="AK543" s="277"/>
      <c r="AL543" s="277"/>
      <c r="AM543" s="277"/>
      <c r="AN543" s="277"/>
      <c r="AO543" s="277"/>
      <c r="AP543" s="277"/>
      <c r="AQ543" s="277"/>
      <c r="AR543" s="277"/>
      <c r="AS543" s="277"/>
      <c r="AT543" s="277"/>
      <c r="AU543" s="277"/>
      <c r="AV543" s="277"/>
      <c r="AW543" s="277"/>
      <c r="AX543" s="277"/>
      <c r="AY543" s="277"/>
      <c r="AZ543" s="277"/>
      <c r="BA543" s="277"/>
      <c r="BB543" s="277"/>
      <c r="BC543" s="277"/>
      <c r="BD543" s="277"/>
      <c r="BE543" s="277"/>
      <c r="BF543" s="277"/>
      <c r="BG543" s="277"/>
      <c r="BH543" s="277"/>
      <c r="BI543" s="277"/>
      <c r="BJ543" s="277"/>
      <c r="BK543" s="277"/>
      <c r="BL543" s="277"/>
      <c r="BM543" s="277"/>
      <c r="BN543" s="277"/>
      <c r="BO543" s="277"/>
      <c r="BP543" s="277"/>
      <c r="BQ543" s="277"/>
      <c r="BR543" s="277"/>
      <c r="BS543" s="277"/>
      <c r="BT543" s="277"/>
      <c r="BU543" s="277"/>
      <c r="BV543" s="277"/>
      <c r="BW543" s="277"/>
      <c r="BX543" s="277"/>
      <c r="BY543" s="277"/>
      <c r="BZ543" s="277"/>
      <c r="CA543" s="277"/>
      <c r="CB543" s="277"/>
      <c r="CC543" s="277"/>
      <c r="CD543" s="277"/>
      <c r="CE543" s="277"/>
      <c r="CF543" s="277"/>
      <c r="CG543" s="277"/>
      <c r="CH543" s="277"/>
      <c r="CI543" s="277"/>
      <c r="CJ543" s="277"/>
      <c r="CK543" s="277"/>
      <c r="CL543" s="277"/>
      <c r="CM543" s="277"/>
      <c r="CN543" s="277"/>
      <c r="CO543" s="277"/>
      <c r="CP543" s="277"/>
      <c r="CQ543" s="277"/>
      <c r="CR543" s="277"/>
      <c r="CS543" s="277"/>
      <c r="CT543" s="277"/>
      <c r="CU543" s="277"/>
      <c r="CV543" s="277"/>
      <c r="CW543" s="277"/>
      <c r="CX543" s="277"/>
      <c r="CY543" s="277"/>
      <c r="CZ543" s="277"/>
      <c r="DA543" s="277"/>
      <c r="DB543" s="277"/>
      <c r="DC543" s="277"/>
      <c r="DD543" s="277"/>
      <c r="DE543" s="277"/>
      <c r="DF543" s="277"/>
      <c r="DG543" s="277"/>
      <c r="DH543" s="277"/>
      <c r="DI543" s="277"/>
      <c r="DJ543" s="277"/>
      <c r="DK543" s="277"/>
      <c r="DL543" s="277"/>
      <c r="DM543" s="277"/>
      <c r="DN543" s="277"/>
      <c r="DO543" s="277"/>
      <c r="DP543" s="277"/>
      <c r="DQ543" s="277"/>
      <c r="DR543" s="277"/>
      <c r="DS543" s="277"/>
      <c r="DT543" s="277"/>
      <c r="DU543" s="277"/>
      <c r="DV543" s="277"/>
      <c r="DW543" s="277"/>
      <c r="DX543" s="277"/>
      <c r="DY543" s="277"/>
      <c r="DZ543" s="277"/>
      <c r="EA543" s="277"/>
      <c r="EB543" s="277"/>
      <c r="EC543" s="277"/>
      <c r="ED543" s="277"/>
      <c r="EE543" s="277"/>
      <c r="EF543" s="277"/>
      <c r="EG543" s="277"/>
      <c r="EH543" s="277"/>
      <c r="EI543" s="277"/>
      <c r="EJ543" s="277"/>
      <c r="EK543" s="277"/>
      <c r="EL543" s="277"/>
      <c r="EM543" s="277"/>
    </row>
    <row r="544" spans="1:143" s="38" customFormat="1" ht="37.5" customHeight="1" x14ac:dyDescent="0.25">
      <c r="A544" s="142">
        <v>44284</v>
      </c>
      <c r="B544" s="5">
        <v>33923</v>
      </c>
      <c r="C544" s="5" t="s">
        <v>2303</v>
      </c>
      <c r="D544" s="95"/>
      <c r="E544" s="42">
        <v>2481466.0299999998</v>
      </c>
      <c r="F544" s="147">
        <f t="shared" si="9"/>
        <v>1847758282.3399994</v>
      </c>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277"/>
      <c r="AF544" s="277"/>
      <c r="AG544" s="277"/>
      <c r="AH544" s="277"/>
      <c r="AI544" s="277"/>
      <c r="AJ544" s="277"/>
      <c r="AK544" s="277"/>
      <c r="AL544" s="277"/>
      <c r="AM544" s="277"/>
      <c r="AN544" s="277"/>
      <c r="AO544" s="277"/>
      <c r="AP544" s="277"/>
      <c r="AQ544" s="277"/>
      <c r="AR544" s="277"/>
      <c r="AS544" s="277"/>
      <c r="AT544" s="277"/>
      <c r="AU544" s="277"/>
      <c r="AV544" s="277"/>
      <c r="AW544" s="277"/>
      <c r="AX544" s="277"/>
      <c r="AY544" s="277"/>
      <c r="AZ544" s="277"/>
      <c r="BA544" s="277"/>
      <c r="BB544" s="277"/>
      <c r="BC544" s="277"/>
      <c r="BD544" s="277"/>
      <c r="BE544" s="277"/>
      <c r="BF544" s="277"/>
      <c r="BG544" s="277"/>
      <c r="BH544" s="277"/>
      <c r="BI544" s="277"/>
      <c r="BJ544" s="277"/>
      <c r="BK544" s="277"/>
      <c r="BL544" s="277"/>
      <c r="BM544" s="277"/>
      <c r="BN544" s="277"/>
      <c r="BO544" s="277"/>
      <c r="BP544" s="277"/>
      <c r="BQ544" s="277"/>
      <c r="BR544" s="277"/>
      <c r="BS544" s="277"/>
      <c r="BT544" s="277"/>
      <c r="BU544" s="277"/>
      <c r="BV544" s="277"/>
      <c r="BW544" s="277"/>
      <c r="BX544" s="277"/>
      <c r="BY544" s="277"/>
      <c r="BZ544" s="277"/>
      <c r="CA544" s="277"/>
      <c r="CB544" s="277"/>
      <c r="CC544" s="277"/>
      <c r="CD544" s="277"/>
      <c r="CE544" s="277"/>
      <c r="CF544" s="277"/>
      <c r="CG544" s="277"/>
      <c r="CH544" s="277"/>
      <c r="CI544" s="277"/>
      <c r="CJ544" s="277"/>
      <c r="CK544" s="277"/>
      <c r="CL544" s="277"/>
      <c r="CM544" s="277"/>
      <c r="CN544" s="277"/>
      <c r="CO544" s="277"/>
      <c r="CP544" s="277"/>
      <c r="CQ544" s="277"/>
      <c r="CR544" s="277"/>
      <c r="CS544" s="277"/>
      <c r="CT544" s="277"/>
      <c r="CU544" s="277"/>
      <c r="CV544" s="277"/>
      <c r="CW544" s="277"/>
      <c r="CX544" s="277"/>
      <c r="CY544" s="277"/>
      <c r="CZ544" s="277"/>
      <c r="DA544" s="277"/>
      <c r="DB544" s="277"/>
      <c r="DC544" s="277"/>
      <c r="DD544" s="277"/>
      <c r="DE544" s="277"/>
      <c r="DF544" s="277"/>
      <c r="DG544" s="277"/>
      <c r="DH544" s="277"/>
      <c r="DI544" s="277"/>
      <c r="DJ544" s="277"/>
      <c r="DK544" s="277"/>
      <c r="DL544" s="277"/>
      <c r="DM544" s="277"/>
      <c r="DN544" s="277"/>
      <c r="DO544" s="277"/>
      <c r="DP544" s="277"/>
      <c r="DQ544" s="277"/>
      <c r="DR544" s="277"/>
      <c r="DS544" s="277"/>
      <c r="DT544" s="277"/>
      <c r="DU544" s="277"/>
      <c r="DV544" s="277"/>
      <c r="DW544" s="277"/>
      <c r="DX544" s="277"/>
      <c r="DY544" s="277"/>
      <c r="DZ544" s="277"/>
      <c r="EA544" s="277"/>
      <c r="EB544" s="277"/>
      <c r="EC544" s="277"/>
      <c r="ED544" s="277"/>
      <c r="EE544" s="277"/>
      <c r="EF544" s="277"/>
      <c r="EG544" s="277"/>
      <c r="EH544" s="277"/>
      <c r="EI544" s="277"/>
      <c r="EJ544" s="277"/>
      <c r="EK544" s="277"/>
      <c r="EL544" s="277"/>
      <c r="EM544" s="277"/>
    </row>
    <row r="545" spans="1:143" s="38" customFormat="1" ht="37.5" customHeight="1" x14ac:dyDescent="0.25">
      <c r="A545" s="205"/>
      <c r="B545" s="28"/>
      <c r="C545" s="28"/>
      <c r="D545" s="121"/>
      <c r="E545" s="32"/>
      <c r="F545" s="113"/>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c r="AC545" s="277"/>
      <c r="AD545" s="277"/>
      <c r="AE545" s="277"/>
      <c r="AF545" s="277"/>
      <c r="AG545" s="277"/>
      <c r="AH545" s="277"/>
      <c r="AI545" s="277"/>
      <c r="AJ545" s="277"/>
      <c r="AK545" s="277"/>
      <c r="AL545" s="277"/>
      <c r="AM545" s="277"/>
      <c r="AN545" s="277"/>
      <c r="AO545" s="277"/>
      <c r="AP545" s="277"/>
      <c r="AQ545" s="277"/>
      <c r="AR545" s="277"/>
      <c r="AS545" s="277"/>
      <c r="AT545" s="277"/>
      <c r="AU545" s="277"/>
      <c r="AV545" s="277"/>
      <c r="AW545" s="277"/>
      <c r="AX545" s="277"/>
      <c r="AY545" s="277"/>
      <c r="AZ545" s="277"/>
      <c r="BA545" s="277"/>
      <c r="BB545" s="277"/>
      <c r="BC545" s="277"/>
      <c r="BD545" s="277"/>
      <c r="BE545" s="277"/>
      <c r="BF545" s="277"/>
      <c r="BG545" s="277"/>
      <c r="BH545" s="277"/>
      <c r="BI545" s="277"/>
      <c r="BJ545" s="277"/>
      <c r="BK545" s="277"/>
      <c r="BL545" s="277"/>
      <c r="BM545" s="277"/>
      <c r="BN545" s="277"/>
      <c r="BO545" s="277"/>
      <c r="BP545" s="277"/>
      <c r="BQ545" s="277"/>
      <c r="BR545" s="277"/>
      <c r="BS545" s="277"/>
      <c r="BT545" s="277"/>
      <c r="BU545" s="277"/>
      <c r="BV545" s="277"/>
      <c r="BW545" s="277"/>
      <c r="BX545" s="277"/>
      <c r="BY545" s="277"/>
      <c r="BZ545" s="277"/>
      <c r="CA545" s="277"/>
      <c r="CB545" s="277"/>
      <c r="CC545" s="277"/>
      <c r="CD545" s="277"/>
      <c r="CE545" s="277"/>
      <c r="CF545" s="277"/>
      <c r="CG545" s="277"/>
      <c r="CH545" s="277"/>
      <c r="CI545" s="277"/>
      <c r="CJ545" s="277"/>
      <c r="CK545" s="277"/>
      <c r="CL545" s="277"/>
      <c r="CM545" s="277"/>
      <c r="CN545" s="277"/>
      <c r="CO545" s="277"/>
      <c r="CP545" s="277"/>
      <c r="CQ545" s="277"/>
      <c r="CR545" s="277"/>
      <c r="CS545" s="277"/>
      <c r="CT545" s="277"/>
      <c r="CU545" s="277"/>
      <c r="CV545" s="277"/>
      <c r="CW545" s="277"/>
      <c r="CX545" s="277"/>
      <c r="CY545" s="277"/>
      <c r="CZ545" s="277"/>
      <c r="DA545" s="277"/>
      <c r="DB545" s="277"/>
      <c r="DC545" s="277"/>
      <c r="DD545" s="277"/>
      <c r="DE545" s="277"/>
      <c r="DF545" s="277"/>
      <c r="DG545" s="277"/>
      <c r="DH545" s="277"/>
      <c r="DI545" s="277"/>
      <c r="DJ545" s="277"/>
      <c r="DK545" s="277"/>
      <c r="DL545" s="277"/>
      <c r="DM545" s="277"/>
      <c r="DN545" s="277"/>
      <c r="DO545" s="277"/>
      <c r="DP545" s="277"/>
      <c r="DQ545" s="277"/>
      <c r="DR545" s="277"/>
      <c r="DS545" s="277"/>
      <c r="DT545" s="277"/>
      <c r="DU545" s="277"/>
      <c r="DV545" s="277"/>
      <c r="DW545" s="277"/>
      <c r="DX545" s="277"/>
      <c r="DY545" s="277"/>
      <c r="DZ545" s="277"/>
      <c r="EA545" s="277"/>
      <c r="EB545" s="277"/>
      <c r="EC545" s="277"/>
      <c r="ED545" s="277"/>
      <c r="EE545" s="277"/>
      <c r="EF545" s="277"/>
      <c r="EG545" s="277"/>
      <c r="EH545" s="277"/>
      <c r="EI545" s="277"/>
      <c r="EJ545" s="277"/>
      <c r="EK545" s="277"/>
      <c r="EL545" s="277"/>
      <c r="EM545" s="277"/>
    </row>
    <row r="546" spans="1:143" s="38" customFormat="1" ht="37.5" customHeight="1" x14ac:dyDescent="0.25">
      <c r="A546" s="205"/>
      <c r="B546" s="28"/>
      <c r="C546" s="28"/>
      <c r="D546" s="121"/>
      <c r="E546" s="32"/>
      <c r="F546" s="113"/>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c r="AC546" s="277"/>
      <c r="AD546" s="277"/>
      <c r="AE546" s="277"/>
      <c r="AF546" s="277"/>
      <c r="AG546" s="277"/>
      <c r="AH546" s="277"/>
      <c r="AI546" s="277"/>
      <c r="AJ546" s="277"/>
      <c r="AK546" s="277"/>
      <c r="AL546" s="277"/>
      <c r="AM546" s="277"/>
      <c r="AN546" s="277"/>
      <c r="AO546" s="277"/>
      <c r="AP546" s="277"/>
      <c r="AQ546" s="277"/>
      <c r="AR546" s="277"/>
      <c r="AS546" s="277"/>
      <c r="AT546" s="277"/>
      <c r="AU546" s="277"/>
      <c r="AV546" s="277"/>
      <c r="AW546" s="277"/>
      <c r="AX546" s="277"/>
      <c r="AY546" s="277"/>
      <c r="AZ546" s="277"/>
      <c r="BA546" s="277"/>
      <c r="BB546" s="277"/>
      <c r="BC546" s="277"/>
      <c r="BD546" s="277"/>
      <c r="BE546" s="277"/>
      <c r="BF546" s="277"/>
      <c r="BG546" s="277"/>
      <c r="BH546" s="277"/>
      <c r="BI546" s="277"/>
      <c r="BJ546" s="277"/>
      <c r="BK546" s="277"/>
      <c r="BL546" s="277"/>
      <c r="BM546" s="277"/>
      <c r="BN546" s="277"/>
      <c r="BO546" s="277"/>
      <c r="BP546" s="277"/>
      <c r="BQ546" s="277"/>
      <c r="BR546" s="277"/>
      <c r="BS546" s="277"/>
      <c r="BT546" s="277"/>
      <c r="BU546" s="277"/>
      <c r="BV546" s="277"/>
      <c r="BW546" s="277"/>
      <c r="BX546" s="277"/>
      <c r="BY546" s="277"/>
      <c r="BZ546" s="277"/>
      <c r="CA546" s="277"/>
      <c r="CB546" s="277"/>
      <c r="CC546" s="277"/>
      <c r="CD546" s="277"/>
      <c r="CE546" s="277"/>
      <c r="CF546" s="277"/>
      <c r="CG546" s="277"/>
      <c r="CH546" s="277"/>
      <c r="CI546" s="277"/>
      <c r="CJ546" s="277"/>
      <c r="CK546" s="277"/>
      <c r="CL546" s="277"/>
      <c r="CM546" s="277"/>
      <c r="CN546" s="277"/>
      <c r="CO546" s="277"/>
      <c r="CP546" s="277"/>
      <c r="CQ546" s="277"/>
      <c r="CR546" s="277"/>
      <c r="CS546" s="277"/>
      <c r="CT546" s="277"/>
      <c r="CU546" s="277"/>
      <c r="CV546" s="277"/>
      <c r="CW546" s="277"/>
      <c r="CX546" s="277"/>
      <c r="CY546" s="277"/>
      <c r="CZ546" s="277"/>
      <c r="DA546" s="277"/>
      <c r="DB546" s="277"/>
      <c r="DC546" s="277"/>
      <c r="DD546" s="277"/>
      <c r="DE546" s="277"/>
      <c r="DF546" s="277"/>
      <c r="DG546" s="277"/>
      <c r="DH546" s="277"/>
      <c r="DI546" s="277"/>
      <c r="DJ546" s="277"/>
      <c r="DK546" s="277"/>
      <c r="DL546" s="277"/>
      <c r="DM546" s="277"/>
      <c r="DN546" s="277"/>
      <c r="DO546" s="277"/>
      <c r="DP546" s="277"/>
      <c r="DQ546" s="277"/>
      <c r="DR546" s="277"/>
      <c r="DS546" s="277"/>
      <c r="DT546" s="277"/>
      <c r="DU546" s="277"/>
      <c r="DV546" s="277"/>
      <c r="DW546" s="277"/>
      <c r="DX546" s="277"/>
      <c r="DY546" s="277"/>
      <c r="DZ546" s="277"/>
      <c r="EA546" s="277"/>
      <c r="EB546" s="277"/>
      <c r="EC546" s="277"/>
      <c r="ED546" s="277"/>
      <c r="EE546" s="277"/>
      <c r="EF546" s="277"/>
      <c r="EG546" s="277"/>
      <c r="EH546" s="277"/>
      <c r="EI546" s="277"/>
      <c r="EJ546" s="277"/>
      <c r="EK546" s="277"/>
      <c r="EL546" s="277"/>
      <c r="EM546" s="277"/>
    </row>
    <row r="547" spans="1:143" s="38" customFormat="1" x14ac:dyDescent="0.25">
      <c r="A547" s="10"/>
      <c r="B547" s="7"/>
      <c r="C547" s="35"/>
      <c r="D547" s="71"/>
      <c r="E547" s="36"/>
      <c r="F547" s="113"/>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s="277"/>
      <c r="AG547" s="277"/>
      <c r="AH547" s="277"/>
      <c r="AI547" s="277"/>
      <c r="AJ547" s="277"/>
      <c r="AK547" s="277"/>
      <c r="AL547" s="277"/>
      <c r="AM547" s="277"/>
      <c r="AN547" s="277"/>
      <c r="AO547" s="277"/>
      <c r="AP547" s="277"/>
      <c r="AQ547" s="277"/>
      <c r="AR547" s="277"/>
      <c r="AS547" s="277"/>
      <c r="AT547" s="277"/>
      <c r="AU547" s="277"/>
      <c r="AV547" s="277"/>
      <c r="AW547" s="277"/>
      <c r="AX547" s="277"/>
      <c r="AY547" s="277"/>
      <c r="AZ547" s="277"/>
      <c r="BA547" s="277"/>
      <c r="BB547" s="277"/>
      <c r="BC547" s="277"/>
      <c r="BD547" s="277"/>
      <c r="BE547" s="277"/>
      <c r="BF547" s="277"/>
      <c r="BG547" s="277"/>
      <c r="BH547" s="277"/>
      <c r="BI547" s="277"/>
      <c r="BJ547" s="277"/>
      <c r="BK547" s="277"/>
      <c r="BL547" s="277"/>
      <c r="BM547" s="277"/>
      <c r="BN547" s="277"/>
      <c r="BO547" s="277"/>
      <c r="BP547" s="277"/>
      <c r="BQ547" s="277"/>
      <c r="BR547" s="277"/>
      <c r="BS547" s="277"/>
      <c r="BT547" s="277"/>
      <c r="BU547" s="277"/>
      <c r="BV547" s="277"/>
      <c r="BW547" s="277"/>
      <c r="BX547" s="277"/>
      <c r="BY547" s="277"/>
      <c r="BZ547" s="277"/>
      <c r="CA547" s="277"/>
      <c r="CB547" s="277"/>
      <c r="CC547" s="277"/>
      <c r="CD547" s="277"/>
      <c r="CE547" s="277"/>
      <c r="CF547" s="277"/>
      <c r="CG547" s="277"/>
      <c r="CH547" s="277"/>
      <c r="CI547" s="277"/>
      <c r="CJ547" s="277"/>
      <c r="CK547" s="277"/>
      <c r="CL547" s="277"/>
      <c r="CM547" s="277"/>
      <c r="CN547" s="277"/>
      <c r="CO547" s="277"/>
      <c r="CP547" s="277"/>
      <c r="CQ547" s="277"/>
      <c r="CR547" s="277"/>
      <c r="CS547" s="277"/>
      <c r="CT547" s="277"/>
      <c r="CU547" s="277"/>
      <c r="CV547" s="277"/>
      <c r="CW547" s="277"/>
      <c r="CX547" s="277"/>
      <c r="CY547" s="277"/>
      <c r="CZ547" s="277"/>
      <c r="DA547" s="277"/>
      <c r="DB547" s="277"/>
      <c r="DC547" s="277"/>
      <c r="DD547" s="277"/>
      <c r="DE547" s="277"/>
      <c r="DF547" s="277"/>
      <c r="DG547" s="277"/>
      <c r="DH547" s="277"/>
      <c r="DI547" s="277"/>
      <c r="DJ547" s="277"/>
      <c r="DK547" s="277"/>
      <c r="DL547" s="277"/>
      <c r="DM547" s="277"/>
      <c r="DN547" s="277"/>
      <c r="DO547" s="277"/>
      <c r="DP547" s="277"/>
      <c r="DQ547" s="277"/>
      <c r="DR547" s="277"/>
      <c r="DS547" s="277"/>
      <c r="DT547" s="277"/>
      <c r="DU547" s="277"/>
      <c r="DV547" s="277"/>
      <c r="DW547" s="277"/>
      <c r="DX547" s="277"/>
      <c r="DY547" s="277"/>
      <c r="DZ547" s="277"/>
      <c r="EA547" s="277"/>
      <c r="EB547" s="277"/>
      <c r="EC547" s="277"/>
      <c r="ED547" s="277"/>
      <c r="EE547" s="277"/>
      <c r="EF547" s="277"/>
      <c r="EG547" s="277"/>
      <c r="EH547" s="277"/>
      <c r="EI547" s="277"/>
      <c r="EJ547" s="277"/>
      <c r="EK547" s="277"/>
      <c r="EL547" s="277"/>
      <c r="EM547" s="277"/>
    </row>
    <row r="548" spans="1:143" s="38" customFormat="1" x14ac:dyDescent="0.25">
      <c r="A548" s="10"/>
      <c r="B548" s="7"/>
      <c r="C548" s="35"/>
      <c r="D548" s="71"/>
      <c r="E548" s="36"/>
      <c r="F548" s="113"/>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7"/>
      <c r="AD548" s="277"/>
      <c r="AE548" s="277"/>
      <c r="AF548" s="277"/>
      <c r="AG548" s="277"/>
      <c r="AH548" s="277"/>
      <c r="AI548" s="277"/>
      <c r="AJ548" s="277"/>
      <c r="AK548" s="277"/>
      <c r="AL548" s="277"/>
      <c r="AM548" s="277"/>
      <c r="AN548" s="277"/>
      <c r="AO548" s="277"/>
      <c r="AP548" s="277"/>
      <c r="AQ548" s="277"/>
      <c r="AR548" s="277"/>
      <c r="AS548" s="277"/>
      <c r="AT548" s="277"/>
      <c r="AU548" s="277"/>
      <c r="AV548" s="277"/>
      <c r="AW548" s="277"/>
      <c r="AX548" s="277"/>
      <c r="AY548" s="277"/>
      <c r="AZ548" s="277"/>
      <c r="BA548" s="277"/>
      <c r="BB548" s="277"/>
      <c r="BC548" s="277"/>
      <c r="BD548" s="277"/>
      <c r="BE548" s="277"/>
      <c r="BF548" s="277"/>
      <c r="BG548" s="277"/>
      <c r="BH548" s="277"/>
      <c r="BI548" s="277"/>
      <c r="BJ548" s="277"/>
      <c r="BK548" s="277"/>
      <c r="BL548" s="277"/>
      <c r="BM548" s="277"/>
      <c r="BN548" s="277"/>
      <c r="BO548" s="277"/>
      <c r="BP548" s="277"/>
      <c r="BQ548" s="277"/>
      <c r="BR548" s="277"/>
      <c r="BS548" s="277"/>
      <c r="BT548" s="277"/>
      <c r="BU548" s="277"/>
      <c r="BV548" s="277"/>
      <c r="BW548" s="277"/>
      <c r="BX548" s="277"/>
      <c r="BY548" s="277"/>
      <c r="BZ548" s="277"/>
      <c r="CA548" s="277"/>
      <c r="CB548" s="277"/>
      <c r="CC548" s="277"/>
      <c r="CD548" s="277"/>
      <c r="CE548" s="277"/>
      <c r="CF548" s="277"/>
      <c r="CG548" s="277"/>
      <c r="CH548" s="277"/>
      <c r="CI548" s="277"/>
      <c r="CJ548" s="277"/>
      <c r="CK548" s="277"/>
      <c r="CL548" s="277"/>
      <c r="CM548" s="277"/>
      <c r="CN548" s="277"/>
      <c r="CO548" s="277"/>
      <c r="CP548" s="277"/>
      <c r="CQ548" s="277"/>
      <c r="CR548" s="277"/>
      <c r="CS548" s="277"/>
      <c r="CT548" s="277"/>
      <c r="CU548" s="277"/>
      <c r="CV548" s="277"/>
      <c r="CW548" s="277"/>
      <c r="CX548" s="277"/>
      <c r="CY548" s="277"/>
      <c r="CZ548" s="277"/>
      <c r="DA548" s="277"/>
      <c r="DB548" s="277"/>
      <c r="DC548" s="277"/>
      <c r="DD548" s="277"/>
      <c r="DE548" s="277"/>
      <c r="DF548" s="277"/>
      <c r="DG548" s="277"/>
      <c r="DH548" s="277"/>
      <c r="DI548" s="277"/>
      <c r="DJ548" s="277"/>
      <c r="DK548" s="277"/>
      <c r="DL548" s="277"/>
      <c r="DM548" s="277"/>
      <c r="DN548" s="277"/>
      <c r="DO548" s="277"/>
      <c r="DP548" s="277"/>
      <c r="DQ548" s="277"/>
      <c r="DR548" s="277"/>
      <c r="DS548" s="277"/>
      <c r="DT548" s="277"/>
      <c r="DU548" s="277"/>
      <c r="DV548" s="277"/>
      <c r="DW548" s="277"/>
      <c r="DX548" s="277"/>
      <c r="DY548" s="277"/>
      <c r="DZ548" s="277"/>
      <c r="EA548" s="277"/>
      <c r="EB548" s="277"/>
      <c r="EC548" s="277"/>
      <c r="ED548" s="277"/>
      <c r="EE548" s="277"/>
      <c r="EF548" s="277"/>
      <c r="EG548" s="277"/>
      <c r="EH548" s="277"/>
      <c r="EI548" s="277"/>
      <c r="EJ548" s="277"/>
      <c r="EK548" s="277"/>
      <c r="EL548" s="277"/>
      <c r="EM548" s="277"/>
    </row>
    <row r="549" spans="1:143" s="38" customFormat="1" x14ac:dyDescent="0.25">
      <c r="A549" s="1171" t="s">
        <v>0</v>
      </c>
      <c r="B549" s="1171"/>
      <c r="C549" s="1171"/>
      <c r="D549" s="1171"/>
      <c r="E549" s="1171"/>
      <c r="F549" s="1171"/>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c r="AC549" s="277"/>
      <c r="AD549" s="277"/>
      <c r="AE549" s="277"/>
      <c r="AF549" s="277"/>
      <c r="AG549" s="277"/>
      <c r="AH549" s="277"/>
      <c r="AI549" s="277"/>
      <c r="AJ549" s="277"/>
      <c r="AK549" s="277"/>
      <c r="AL549" s="277"/>
      <c r="AM549" s="277"/>
      <c r="AN549" s="277"/>
      <c r="AO549" s="277"/>
      <c r="AP549" s="277"/>
      <c r="AQ549" s="277"/>
      <c r="AR549" s="277"/>
      <c r="AS549" s="277"/>
      <c r="AT549" s="277"/>
      <c r="AU549" s="277"/>
      <c r="AV549" s="277"/>
      <c r="AW549" s="277"/>
      <c r="AX549" s="277"/>
      <c r="AY549" s="277"/>
      <c r="AZ549" s="277"/>
      <c r="BA549" s="277"/>
      <c r="BB549" s="277"/>
      <c r="BC549" s="277"/>
      <c r="BD549" s="277"/>
      <c r="BE549" s="277"/>
      <c r="BF549" s="277"/>
      <c r="BG549" s="277"/>
      <c r="BH549" s="277"/>
      <c r="BI549" s="277"/>
      <c r="BJ549" s="277"/>
      <c r="BK549" s="277"/>
      <c r="BL549" s="277"/>
      <c r="BM549" s="277"/>
      <c r="BN549" s="277"/>
      <c r="BO549" s="277"/>
      <c r="BP549" s="277"/>
      <c r="BQ549" s="277"/>
      <c r="BR549" s="277"/>
      <c r="BS549" s="277"/>
      <c r="BT549" s="277"/>
      <c r="BU549" s="277"/>
      <c r="BV549" s="277"/>
      <c r="BW549" s="277"/>
      <c r="BX549" s="277"/>
      <c r="BY549" s="277"/>
      <c r="BZ549" s="277"/>
      <c r="CA549" s="277"/>
      <c r="CB549" s="277"/>
      <c r="CC549" s="277"/>
      <c r="CD549" s="277"/>
      <c r="CE549" s="277"/>
      <c r="CF549" s="277"/>
      <c r="CG549" s="277"/>
      <c r="CH549" s="277"/>
      <c r="CI549" s="277"/>
      <c r="CJ549" s="277"/>
      <c r="CK549" s="277"/>
      <c r="CL549" s="277"/>
      <c r="CM549" s="277"/>
      <c r="CN549" s="277"/>
      <c r="CO549" s="277"/>
      <c r="CP549" s="277"/>
      <c r="CQ549" s="277"/>
      <c r="CR549" s="277"/>
      <c r="CS549" s="277"/>
      <c r="CT549" s="277"/>
      <c r="CU549" s="277"/>
      <c r="CV549" s="277"/>
      <c r="CW549" s="277"/>
      <c r="CX549" s="277"/>
      <c r="CY549" s="277"/>
      <c r="CZ549" s="277"/>
      <c r="DA549" s="277"/>
      <c r="DB549" s="277"/>
      <c r="DC549" s="277"/>
      <c r="DD549" s="277"/>
      <c r="DE549" s="277"/>
      <c r="DF549" s="277"/>
      <c r="DG549" s="277"/>
      <c r="DH549" s="277"/>
      <c r="DI549" s="277"/>
      <c r="DJ549" s="277"/>
      <c r="DK549" s="277"/>
      <c r="DL549" s="277"/>
      <c r="DM549" s="277"/>
      <c r="DN549" s="277"/>
      <c r="DO549" s="277"/>
      <c r="DP549" s="277"/>
      <c r="DQ549" s="277"/>
      <c r="DR549" s="277"/>
      <c r="DS549" s="277"/>
      <c r="DT549" s="277"/>
      <c r="DU549" s="277"/>
      <c r="DV549" s="277"/>
      <c r="DW549" s="277"/>
      <c r="DX549" s="277"/>
      <c r="DY549" s="277"/>
      <c r="DZ549" s="277"/>
      <c r="EA549" s="277"/>
      <c r="EB549" s="277"/>
      <c r="EC549" s="277"/>
      <c r="ED549" s="277"/>
      <c r="EE549" s="277"/>
      <c r="EF549" s="277"/>
      <c r="EG549" s="277"/>
      <c r="EH549" s="277"/>
      <c r="EI549" s="277"/>
      <c r="EJ549" s="277"/>
      <c r="EK549" s="277"/>
      <c r="EL549" s="277"/>
      <c r="EM549" s="277"/>
    </row>
    <row r="550" spans="1:143" s="38" customFormat="1" x14ac:dyDescent="0.25">
      <c r="A550" s="1172" t="s">
        <v>33</v>
      </c>
      <c r="B550" s="1172"/>
      <c r="C550" s="1172"/>
      <c r="D550" s="1172"/>
      <c r="E550" s="1172"/>
      <c r="F550" s="1172"/>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277"/>
      <c r="AE550" s="277"/>
      <c r="AF550" s="277"/>
      <c r="AG550" s="277"/>
      <c r="AH550" s="277"/>
      <c r="AI550" s="277"/>
      <c r="AJ550" s="277"/>
      <c r="AK550" s="277"/>
      <c r="AL550" s="277"/>
      <c r="AM550" s="277"/>
      <c r="AN550" s="277"/>
      <c r="AO550" s="277"/>
      <c r="AP550" s="277"/>
      <c r="AQ550" s="277"/>
      <c r="AR550" s="277"/>
      <c r="AS550" s="277"/>
      <c r="AT550" s="277"/>
      <c r="AU550" s="277"/>
      <c r="AV550" s="277"/>
      <c r="AW550" s="277"/>
      <c r="AX550" s="277"/>
      <c r="AY550" s="277"/>
      <c r="AZ550" s="277"/>
      <c r="BA550" s="277"/>
      <c r="BB550" s="277"/>
      <c r="BC550" s="277"/>
      <c r="BD550" s="277"/>
      <c r="BE550" s="277"/>
      <c r="BF550" s="277"/>
      <c r="BG550" s="277"/>
      <c r="BH550" s="277"/>
      <c r="BI550" s="277"/>
      <c r="BJ550" s="277"/>
      <c r="BK550" s="277"/>
      <c r="BL550" s="277"/>
      <c r="BM550" s="277"/>
      <c r="BN550" s="277"/>
      <c r="BO550" s="277"/>
      <c r="BP550" s="277"/>
      <c r="BQ550" s="277"/>
      <c r="BR550" s="277"/>
      <c r="BS550" s="277"/>
      <c r="BT550" s="277"/>
      <c r="BU550" s="277"/>
      <c r="BV550" s="277"/>
      <c r="BW550" s="277"/>
      <c r="BX550" s="277"/>
      <c r="BY550" s="277"/>
      <c r="BZ550" s="277"/>
      <c r="CA550" s="277"/>
      <c r="CB550" s="277"/>
      <c r="CC550" s="277"/>
      <c r="CD550" s="277"/>
      <c r="CE550" s="277"/>
      <c r="CF550" s="277"/>
      <c r="CG550" s="277"/>
      <c r="CH550" s="277"/>
      <c r="CI550" s="277"/>
      <c r="CJ550" s="277"/>
      <c r="CK550" s="277"/>
      <c r="CL550" s="277"/>
      <c r="CM550" s="277"/>
      <c r="CN550" s="277"/>
      <c r="CO550" s="277"/>
      <c r="CP550" s="277"/>
      <c r="CQ550" s="277"/>
      <c r="CR550" s="277"/>
      <c r="CS550" s="277"/>
      <c r="CT550" s="277"/>
      <c r="CU550" s="277"/>
      <c r="CV550" s="277"/>
      <c r="CW550" s="277"/>
      <c r="CX550" s="277"/>
      <c r="CY550" s="277"/>
      <c r="CZ550" s="277"/>
      <c r="DA550" s="277"/>
      <c r="DB550" s="277"/>
      <c r="DC550" s="277"/>
      <c r="DD550" s="277"/>
      <c r="DE550" s="277"/>
      <c r="DF550" s="277"/>
      <c r="DG550" s="277"/>
      <c r="DH550" s="277"/>
      <c r="DI550" s="277"/>
      <c r="DJ550" s="277"/>
      <c r="DK550" s="277"/>
      <c r="DL550" s="277"/>
      <c r="DM550" s="277"/>
      <c r="DN550" s="277"/>
      <c r="DO550" s="277"/>
      <c r="DP550" s="277"/>
      <c r="DQ550" s="277"/>
      <c r="DR550" s="277"/>
      <c r="DS550" s="277"/>
      <c r="DT550" s="277"/>
      <c r="DU550" s="277"/>
      <c r="DV550" s="277"/>
      <c r="DW550" s="277"/>
      <c r="DX550" s="277"/>
      <c r="DY550" s="277"/>
      <c r="DZ550" s="277"/>
      <c r="EA550" s="277"/>
      <c r="EB550" s="277"/>
      <c r="EC550" s="277"/>
      <c r="ED550" s="277"/>
      <c r="EE550" s="277"/>
      <c r="EF550" s="277"/>
      <c r="EG550" s="277"/>
      <c r="EH550" s="277"/>
      <c r="EI550" s="277"/>
      <c r="EJ550" s="277"/>
      <c r="EK550" s="277"/>
      <c r="EL550" s="277"/>
      <c r="EM550" s="277"/>
    </row>
    <row r="551" spans="1:143" s="38" customFormat="1" x14ac:dyDescent="0.25">
      <c r="A551" s="39"/>
      <c r="B551" s="249"/>
      <c r="C551" s="498"/>
      <c r="D551" s="498"/>
      <c r="E551" s="105"/>
      <c r="F551" s="100"/>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77"/>
      <c r="AE551" s="277"/>
      <c r="AF551" s="277"/>
      <c r="AG551" s="277"/>
      <c r="AH551" s="277"/>
      <c r="AI551" s="277"/>
      <c r="AJ551" s="277"/>
      <c r="AK551" s="277"/>
      <c r="AL551" s="277"/>
      <c r="AM551" s="277"/>
      <c r="AN551" s="277"/>
      <c r="AO551" s="277"/>
      <c r="AP551" s="277"/>
      <c r="AQ551" s="277"/>
      <c r="AR551" s="277"/>
      <c r="AS551" s="277"/>
      <c r="AT551" s="277"/>
      <c r="AU551" s="277"/>
      <c r="AV551" s="277"/>
      <c r="AW551" s="277"/>
      <c r="AX551" s="277"/>
      <c r="AY551" s="277"/>
      <c r="AZ551" s="277"/>
      <c r="BA551" s="277"/>
      <c r="BB551" s="277"/>
      <c r="BC551" s="277"/>
      <c r="BD551" s="277"/>
      <c r="BE551" s="277"/>
      <c r="BF551" s="277"/>
      <c r="BG551" s="277"/>
      <c r="BH551" s="277"/>
      <c r="BI551" s="277"/>
      <c r="BJ551" s="277"/>
      <c r="BK551" s="277"/>
      <c r="BL551" s="277"/>
      <c r="BM551" s="277"/>
      <c r="BN551" s="277"/>
      <c r="BO551" s="277"/>
      <c r="BP551" s="277"/>
      <c r="BQ551" s="277"/>
      <c r="BR551" s="277"/>
      <c r="BS551" s="277"/>
      <c r="BT551" s="277"/>
      <c r="BU551" s="277"/>
      <c r="BV551" s="277"/>
      <c r="BW551" s="277"/>
      <c r="BX551" s="277"/>
      <c r="BY551" s="277"/>
      <c r="BZ551" s="277"/>
      <c r="CA551" s="277"/>
      <c r="CB551" s="277"/>
      <c r="CC551" s="277"/>
      <c r="CD551" s="277"/>
      <c r="CE551" s="277"/>
      <c r="CF551" s="277"/>
      <c r="CG551" s="277"/>
      <c r="CH551" s="277"/>
      <c r="CI551" s="277"/>
      <c r="CJ551" s="277"/>
      <c r="CK551" s="277"/>
      <c r="CL551" s="277"/>
      <c r="CM551" s="277"/>
      <c r="CN551" s="277"/>
      <c r="CO551" s="277"/>
      <c r="CP551" s="277"/>
      <c r="CQ551" s="277"/>
      <c r="CR551" s="277"/>
      <c r="CS551" s="277"/>
      <c r="CT551" s="277"/>
      <c r="CU551" s="277"/>
      <c r="CV551" s="277"/>
      <c r="CW551" s="277"/>
      <c r="CX551" s="277"/>
      <c r="CY551" s="277"/>
      <c r="CZ551" s="277"/>
      <c r="DA551" s="277"/>
      <c r="DB551" s="277"/>
      <c r="DC551" s="277"/>
      <c r="DD551" s="277"/>
      <c r="DE551" s="277"/>
      <c r="DF551" s="277"/>
      <c r="DG551" s="277"/>
      <c r="DH551" s="277"/>
      <c r="DI551" s="277"/>
      <c r="DJ551" s="277"/>
      <c r="DK551" s="277"/>
      <c r="DL551" s="277"/>
      <c r="DM551" s="277"/>
      <c r="DN551" s="277"/>
      <c r="DO551" s="277"/>
      <c r="DP551" s="277"/>
      <c r="DQ551" s="277"/>
      <c r="DR551" s="277"/>
      <c r="DS551" s="277"/>
      <c r="DT551" s="277"/>
      <c r="DU551" s="277"/>
      <c r="DV551" s="277"/>
      <c r="DW551" s="277"/>
      <c r="DX551" s="277"/>
      <c r="DY551" s="277"/>
      <c r="DZ551" s="277"/>
      <c r="EA551" s="277"/>
      <c r="EB551" s="277"/>
      <c r="EC551" s="277"/>
      <c r="ED551" s="277"/>
      <c r="EE551" s="277"/>
      <c r="EF551" s="277"/>
      <c r="EG551" s="277"/>
      <c r="EH551" s="277"/>
      <c r="EI551" s="277"/>
      <c r="EJ551" s="277"/>
      <c r="EK551" s="277"/>
      <c r="EL551" s="277"/>
      <c r="EM551" s="277"/>
    </row>
    <row r="552" spans="1:143" s="38" customFormat="1" x14ac:dyDescent="0.25">
      <c r="A552" s="1171" t="s">
        <v>1</v>
      </c>
      <c r="B552" s="1171"/>
      <c r="C552" s="1171"/>
      <c r="D552" s="1171"/>
      <c r="E552" s="1171"/>
      <c r="F552" s="1171"/>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77"/>
      <c r="AE552" s="277"/>
      <c r="AF552" s="277"/>
      <c r="AG552" s="277"/>
      <c r="AH552" s="277"/>
      <c r="AI552" s="277"/>
      <c r="AJ552" s="277"/>
      <c r="AK552" s="277"/>
      <c r="AL552" s="277"/>
      <c r="AM552" s="277"/>
      <c r="AN552" s="277"/>
      <c r="AO552" s="277"/>
      <c r="AP552" s="277"/>
      <c r="AQ552" s="277"/>
      <c r="AR552" s="277"/>
      <c r="AS552" s="277"/>
      <c r="AT552" s="277"/>
      <c r="AU552" s="277"/>
      <c r="AV552" s="277"/>
      <c r="AW552" s="277"/>
      <c r="AX552" s="277"/>
      <c r="AY552" s="277"/>
      <c r="AZ552" s="277"/>
      <c r="BA552" s="277"/>
      <c r="BB552" s="277"/>
      <c r="BC552" s="277"/>
      <c r="BD552" s="277"/>
      <c r="BE552" s="277"/>
      <c r="BF552" s="277"/>
      <c r="BG552" s="277"/>
      <c r="BH552" s="277"/>
      <c r="BI552" s="277"/>
      <c r="BJ552" s="277"/>
      <c r="BK552" s="277"/>
      <c r="BL552" s="277"/>
      <c r="BM552" s="277"/>
      <c r="BN552" s="277"/>
      <c r="BO552" s="277"/>
      <c r="BP552" s="277"/>
      <c r="BQ552" s="277"/>
      <c r="BR552" s="277"/>
      <c r="BS552" s="277"/>
      <c r="BT552" s="277"/>
      <c r="BU552" s="277"/>
      <c r="BV552" s="277"/>
      <c r="BW552" s="277"/>
      <c r="BX552" s="277"/>
      <c r="BY552" s="277"/>
      <c r="BZ552" s="277"/>
      <c r="CA552" s="277"/>
      <c r="CB552" s="277"/>
      <c r="CC552" s="277"/>
      <c r="CD552" s="277"/>
      <c r="CE552" s="277"/>
      <c r="CF552" s="277"/>
      <c r="CG552" s="277"/>
      <c r="CH552" s="277"/>
      <c r="CI552" s="277"/>
      <c r="CJ552" s="277"/>
      <c r="CK552" s="277"/>
      <c r="CL552" s="277"/>
      <c r="CM552" s="277"/>
      <c r="CN552" s="277"/>
      <c r="CO552" s="277"/>
      <c r="CP552" s="277"/>
      <c r="CQ552" s="277"/>
      <c r="CR552" s="277"/>
      <c r="CS552" s="277"/>
      <c r="CT552" s="277"/>
      <c r="CU552" s="277"/>
      <c r="CV552" s="277"/>
      <c r="CW552" s="277"/>
      <c r="CX552" s="277"/>
      <c r="CY552" s="277"/>
      <c r="CZ552" s="277"/>
      <c r="DA552" s="277"/>
      <c r="DB552" s="277"/>
      <c r="DC552" s="277"/>
      <c r="DD552" s="277"/>
      <c r="DE552" s="277"/>
      <c r="DF552" s="277"/>
      <c r="DG552" s="277"/>
      <c r="DH552" s="277"/>
      <c r="DI552" s="277"/>
      <c r="DJ552" s="277"/>
      <c r="DK552" s="277"/>
      <c r="DL552" s="277"/>
      <c r="DM552" s="277"/>
      <c r="DN552" s="277"/>
      <c r="DO552" s="277"/>
      <c r="DP552" s="277"/>
      <c r="DQ552" s="277"/>
      <c r="DR552" s="277"/>
      <c r="DS552" s="277"/>
      <c r="DT552" s="277"/>
      <c r="DU552" s="277"/>
      <c r="DV552" s="277"/>
      <c r="DW552" s="277"/>
      <c r="DX552" s="277"/>
      <c r="DY552" s="277"/>
      <c r="DZ552" s="277"/>
      <c r="EA552" s="277"/>
      <c r="EB552" s="277"/>
      <c r="EC552" s="277"/>
      <c r="ED552" s="277"/>
      <c r="EE552" s="277"/>
      <c r="EF552" s="277"/>
      <c r="EG552" s="277"/>
      <c r="EH552" s="277"/>
      <c r="EI552" s="277"/>
      <c r="EJ552" s="277"/>
      <c r="EK552" s="277"/>
      <c r="EL552" s="277"/>
      <c r="EM552" s="277"/>
    </row>
    <row r="553" spans="1:143" s="38" customFormat="1" x14ac:dyDescent="0.25">
      <c r="A553" s="1173" t="s">
        <v>1360</v>
      </c>
      <c r="B553" s="1173"/>
      <c r="C553" s="1173"/>
      <c r="D553" s="1173"/>
      <c r="E553" s="1173"/>
      <c r="F553" s="1173"/>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77"/>
      <c r="AE553" s="277"/>
      <c r="AF553" s="277"/>
      <c r="AG553" s="277"/>
      <c r="AH553" s="277"/>
      <c r="AI553" s="277"/>
      <c r="AJ553" s="277"/>
      <c r="AK553" s="277"/>
      <c r="AL553" s="277"/>
      <c r="AM553" s="277"/>
      <c r="AN553" s="277"/>
      <c r="AO553" s="277"/>
      <c r="AP553" s="277"/>
      <c r="AQ553" s="277"/>
      <c r="AR553" s="277"/>
      <c r="AS553" s="277"/>
      <c r="AT553" s="277"/>
      <c r="AU553" s="277"/>
      <c r="AV553" s="277"/>
      <c r="AW553" s="277"/>
      <c r="AX553" s="277"/>
      <c r="AY553" s="277"/>
      <c r="AZ553" s="277"/>
      <c r="BA553" s="277"/>
      <c r="BB553" s="277"/>
      <c r="BC553" s="277"/>
      <c r="BD553" s="277"/>
      <c r="BE553" s="277"/>
      <c r="BF553" s="277"/>
      <c r="BG553" s="277"/>
      <c r="BH553" s="277"/>
      <c r="BI553" s="277"/>
      <c r="BJ553" s="277"/>
      <c r="BK553" s="277"/>
      <c r="BL553" s="277"/>
      <c r="BM553" s="277"/>
      <c r="BN553" s="277"/>
      <c r="BO553" s="277"/>
      <c r="BP553" s="277"/>
      <c r="BQ553" s="277"/>
      <c r="BR553" s="277"/>
      <c r="BS553" s="277"/>
      <c r="BT553" s="277"/>
      <c r="BU553" s="277"/>
      <c r="BV553" s="277"/>
      <c r="BW553" s="277"/>
      <c r="BX553" s="277"/>
      <c r="BY553" s="277"/>
      <c r="BZ553" s="277"/>
      <c r="CA553" s="277"/>
      <c r="CB553" s="277"/>
      <c r="CC553" s="277"/>
      <c r="CD553" s="277"/>
      <c r="CE553" s="277"/>
      <c r="CF553" s="277"/>
      <c r="CG553" s="277"/>
      <c r="CH553" s="277"/>
      <c r="CI553" s="277"/>
      <c r="CJ553" s="277"/>
      <c r="CK553" s="277"/>
      <c r="CL553" s="277"/>
      <c r="CM553" s="277"/>
      <c r="CN553" s="277"/>
      <c r="CO553" s="277"/>
      <c r="CP553" s="277"/>
      <c r="CQ553" s="277"/>
      <c r="CR553" s="277"/>
      <c r="CS553" s="277"/>
      <c r="CT553" s="277"/>
      <c r="CU553" s="277"/>
      <c r="CV553" s="277"/>
      <c r="CW553" s="277"/>
      <c r="CX553" s="277"/>
      <c r="CY553" s="277"/>
      <c r="CZ553" s="277"/>
      <c r="DA553" s="277"/>
      <c r="DB553" s="277"/>
      <c r="DC553" s="277"/>
      <c r="DD553" s="277"/>
      <c r="DE553" s="277"/>
      <c r="DF553" s="277"/>
      <c r="DG553" s="277"/>
      <c r="DH553" s="277"/>
      <c r="DI553" s="277"/>
      <c r="DJ553" s="277"/>
      <c r="DK553" s="277"/>
      <c r="DL553" s="277"/>
      <c r="DM553" s="277"/>
      <c r="DN553" s="277"/>
      <c r="DO553" s="277"/>
      <c r="DP553" s="277"/>
      <c r="DQ553" s="277"/>
      <c r="DR553" s="277"/>
      <c r="DS553" s="277"/>
      <c r="DT553" s="277"/>
      <c r="DU553" s="277"/>
      <c r="DV553" s="277"/>
      <c r="DW553" s="277"/>
      <c r="DX553" s="277"/>
      <c r="DY553" s="277"/>
      <c r="DZ553" s="277"/>
      <c r="EA553" s="277"/>
      <c r="EB553" s="277"/>
      <c r="EC553" s="277"/>
      <c r="ED553" s="277"/>
      <c r="EE553" s="277"/>
      <c r="EF553" s="277"/>
      <c r="EG553" s="277"/>
      <c r="EH553" s="277"/>
      <c r="EI553" s="277"/>
      <c r="EJ553" s="277"/>
      <c r="EK553" s="277"/>
      <c r="EL553" s="277"/>
      <c r="EM553" s="277"/>
    </row>
    <row r="554" spans="1:143" s="38" customFormat="1" x14ac:dyDescent="0.25">
      <c r="A554" s="1173" t="s">
        <v>2</v>
      </c>
      <c r="B554" s="1173"/>
      <c r="C554" s="1173"/>
      <c r="D554" s="1173"/>
      <c r="E554" s="1173"/>
      <c r="F554" s="1173"/>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77"/>
      <c r="AE554" s="277"/>
      <c r="AF554" s="277"/>
      <c r="AG554" s="277"/>
      <c r="AH554" s="277"/>
      <c r="AI554" s="277"/>
      <c r="AJ554" s="277"/>
      <c r="AK554" s="277"/>
      <c r="AL554" s="277"/>
      <c r="AM554" s="277"/>
      <c r="AN554" s="277"/>
      <c r="AO554" s="277"/>
      <c r="AP554" s="277"/>
      <c r="AQ554" s="277"/>
      <c r="AR554" s="277"/>
      <c r="AS554" s="277"/>
      <c r="AT554" s="277"/>
      <c r="AU554" s="277"/>
      <c r="AV554" s="277"/>
      <c r="AW554" s="277"/>
      <c r="AX554" s="277"/>
      <c r="AY554" s="277"/>
      <c r="AZ554" s="277"/>
      <c r="BA554" s="277"/>
      <c r="BB554" s="277"/>
      <c r="BC554" s="277"/>
      <c r="BD554" s="277"/>
      <c r="BE554" s="277"/>
      <c r="BF554" s="277"/>
      <c r="BG554" s="277"/>
      <c r="BH554" s="277"/>
      <c r="BI554" s="277"/>
      <c r="BJ554" s="277"/>
      <c r="BK554" s="277"/>
      <c r="BL554" s="277"/>
      <c r="BM554" s="277"/>
      <c r="BN554" s="277"/>
      <c r="BO554" s="277"/>
      <c r="BP554" s="277"/>
      <c r="BQ554" s="277"/>
      <c r="BR554" s="277"/>
      <c r="BS554" s="277"/>
      <c r="BT554" s="277"/>
      <c r="BU554" s="277"/>
      <c r="BV554" s="277"/>
      <c r="BW554" s="277"/>
      <c r="BX554" s="277"/>
      <c r="BY554" s="277"/>
      <c r="BZ554" s="277"/>
      <c r="CA554" s="277"/>
      <c r="CB554" s="277"/>
      <c r="CC554" s="277"/>
      <c r="CD554" s="277"/>
      <c r="CE554" s="277"/>
      <c r="CF554" s="277"/>
      <c r="CG554" s="277"/>
      <c r="CH554" s="277"/>
      <c r="CI554" s="277"/>
      <c r="CJ554" s="277"/>
      <c r="CK554" s="277"/>
      <c r="CL554" s="277"/>
      <c r="CM554" s="277"/>
      <c r="CN554" s="277"/>
      <c r="CO554" s="277"/>
      <c r="CP554" s="277"/>
      <c r="CQ554" s="277"/>
      <c r="CR554" s="277"/>
      <c r="CS554" s="277"/>
      <c r="CT554" s="277"/>
      <c r="CU554" s="277"/>
      <c r="CV554" s="277"/>
      <c r="CW554" s="277"/>
      <c r="CX554" s="277"/>
      <c r="CY554" s="277"/>
      <c r="CZ554" s="277"/>
      <c r="DA554" s="277"/>
      <c r="DB554" s="277"/>
      <c r="DC554" s="277"/>
      <c r="DD554" s="277"/>
      <c r="DE554" s="277"/>
      <c r="DF554" s="277"/>
      <c r="DG554" s="277"/>
      <c r="DH554" s="277"/>
      <c r="DI554" s="277"/>
      <c r="DJ554" s="277"/>
      <c r="DK554" s="277"/>
      <c r="DL554" s="277"/>
      <c r="DM554" s="277"/>
      <c r="DN554" s="277"/>
      <c r="DO554" s="277"/>
      <c r="DP554" s="277"/>
      <c r="DQ554" s="277"/>
      <c r="DR554" s="277"/>
      <c r="DS554" s="277"/>
      <c r="DT554" s="277"/>
      <c r="DU554" s="277"/>
      <c r="DV554" s="277"/>
      <c r="DW554" s="277"/>
      <c r="DX554" s="277"/>
      <c r="DY554" s="277"/>
      <c r="DZ554" s="277"/>
      <c r="EA554" s="277"/>
      <c r="EB554" s="277"/>
      <c r="EC554" s="277"/>
      <c r="ED554" s="277"/>
      <c r="EE554" s="277"/>
      <c r="EF554" s="277"/>
      <c r="EG554" s="277"/>
      <c r="EH554" s="277"/>
      <c r="EI554" s="277"/>
      <c r="EJ554" s="277"/>
      <c r="EK554" s="277"/>
      <c r="EL554" s="277"/>
      <c r="EM554" s="277"/>
    </row>
    <row r="555" spans="1:143" s="38" customFormat="1" ht="39.75" customHeight="1" x14ac:dyDescent="0.25">
      <c r="A555" s="24"/>
      <c r="B555" s="131"/>
      <c r="C555" s="25"/>
      <c r="D555" s="68"/>
      <c r="E555" s="106"/>
      <c r="F555" s="101"/>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77"/>
      <c r="AE555" s="277"/>
      <c r="AF555" s="277"/>
      <c r="AG555" s="277"/>
      <c r="AH555" s="277"/>
      <c r="AI555" s="277"/>
      <c r="AJ555" s="277"/>
      <c r="AK555" s="277"/>
      <c r="AL555" s="277"/>
      <c r="AM555" s="277"/>
      <c r="AN555" s="277"/>
      <c r="AO555" s="277"/>
      <c r="AP555" s="277"/>
      <c r="AQ555" s="277"/>
      <c r="AR555" s="277"/>
      <c r="AS555" s="277"/>
      <c r="AT555" s="277"/>
      <c r="AU555" s="277"/>
      <c r="AV555" s="277"/>
      <c r="AW555" s="277"/>
      <c r="AX555" s="277"/>
      <c r="AY555" s="277"/>
      <c r="AZ555" s="277"/>
      <c r="BA555" s="277"/>
      <c r="BB555" s="277"/>
      <c r="BC555" s="277"/>
      <c r="BD555" s="277"/>
      <c r="BE555" s="277"/>
      <c r="BF555" s="277"/>
      <c r="BG555" s="277"/>
      <c r="BH555" s="277"/>
      <c r="BI555" s="277"/>
      <c r="BJ555" s="277"/>
      <c r="BK555" s="277"/>
      <c r="BL555" s="277"/>
      <c r="BM555" s="277"/>
      <c r="BN555" s="277"/>
      <c r="BO555" s="277"/>
      <c r="BP555" s="277"/>
      <c r="BQ555" s="277"/>
      <c r="BR555" s="277"/>
      <c r="BS555" s="277"/>
      <c r="BT555" s="277"/>
      <c r="BU555" s="277"/>
      <c r="BV555" s="277"/>
      <c r="BW555" s="277"/>
      <c r="BX555" s="277"/>
      <c r="BY555" s="277"/>
      <c r="BZ555" s="277"/>
      <c r="CA555" s="277"/>
      <c r="CB555" s="277"/>
      <c r="CC555" s="277"/>
      <c r="CD555" s="277"/>
      <c r="CE555" s="277"/>
      <c r="CF555" s="277"/>
      <c r="CG555" s="277"/>
      <c r="CH555" s="277"/>
      <c r="CI555" s="277"/>
      <c r="CJ555" s="277"/>
      <c r="CK555" s="277"/>
      <c r="CL555" s="277"/>
      <c r="CM555" s="277"/>
      <c r="CN555" s="277"/>
      <c r="CO555" s="277"/>
      <c r="CP555" s="277"/>
      <c r="CQ555" s="277"/>
      <c r="CR555" s="277"/>
      <c r="CS555" s="277"/>
      <c r="CT555" s="277"/>
      <c r="CU555" s="277"/>
      <c r="CV555" s="277"/>
      <c r="CW555" s="277"/>
      <c r="CX555" s="277"/>
      <c r="CY555" s="277"/>
      <c r="CZ555" s="277"/>
      <c r="DA555" s="277"/>
      <c r="DB555" s="277"/>
      <c r="DC555" s="277"/>
      <c r="DD555" s="277"/>
      <c r="DE555" s="277"/>
      <c r="DF555" s="277"/>
      <c r="DG555" s="277"/>
      <c r="DH555" s="277"/>
      <c r="DI555" s="277"/>
      <c r="DJ555" s="277"/>
      <c r="DK555" s="277"/>
      <c r="DL555" s="277"/>
      <c r="DM555" s="277"/>
      <c r="DN555" s="277"/>
      <c r="DO555" s="277"/>
      <c r="DP555" s="277"/>
      <c r="DQ555" s="277"/>
      <c r="DR555" s="277"/>
      <c r="DS555" s="277"/>
      <c r="DT555" s="277"/>
      <c r="DU555" s="277"/>
      <c r="DV555" s="277"/>
      <c r="DW555" s="277"/>
      <c r="DX555" s="277"/>
      <c r="DY555" s="277"/>
      <c r="DZ555" s="277"/>
      <c r="EA555" s="277"/>
      <c r="EB555" s="277"/>
      <c r="EC555" s="277"/>
      <c r="ED555" s="277"/>
      <c r="EE555" s="277"/>
      <c r="EF555" s="277"/>
      <c r="EG555" s="277"/>
      <c r="EH555" s="277"/>
      <c r="EI555" s="277"/>
      <c r="EJ555" s="277"/>
      <c r="EK555" s="277"/>
      <c r="EL555" s="277"/>
      <c r="EM555" s="277"/>
    </row>
    <row r="556" spans="1:143" s="38" customFormat="1" ht="29.25" customHeight="1" x14ac:dyDescent="0.25">
      <c r="A556" s="10"/>
      <c r="B556" s="7"/>
      <c r="C556" s="35"/>
      <c r="D556" s="71"/>
      <c r="E556" s="36"/>
      <c r="F556" s="113"/>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77"/>
      <c r="AE556" s="277"/>
      <c r="AF556" s="277"/>
      <c r="AG556" s="277"/>
      <c r="AH556" s="277"/>
      <c r="AI556" s="277"/>
      <c r="AJ556" s="277"/>
      <c r="AK556" s="277"/>
      <c r="AL556" s="277"/>
      <c r="AM556" s="277"/>
      <c r="AN556" s="277"/>
      <c r="AO556" s="277"/>
      <c r="AP556" s="277"/>
      <c r="AQ556" s="277"/>
      <c r="AR556" s="277"/>
      <c r="AS556" s="277"/>
      <c r="AT556" s="277"/>
      <c r="AU556" s="277"/>
      <c r="AV556" s="277"/>
      <c r="AW556" s="277"/>
      <c r="AX556" s="277"/>
      <c r="AY556" s="277"/>
      <c r="AZ556" s="277"/>
      <c r="BA556" s="277"/>
      <c r="BB556" s="277"/>
      <c r="BC556" s="277"/>
      <c r="BD556" s="277"/>
      <c r="BE556" s="277"/>
      <c r="BF556" s="277"/>
      <c r="BG556" s="277"/>
      <c r="BH556" s="277"/>
      <c r="BI556" s="277"/>
      <c r="BJ556" s="277"/>
      <c r="BK556" s="277"/>
      <c r="BL556" s="277"/>
      <c r="BM556" s="277"/>
      <c r="BN556" s="277"/>
      <c r="BO556" s="277"/>
      <c r="BP556" s="277"/>
      <c r="BQ556" s="277"/>
      <c r="BR556" s="277"/>
      <c r="BS556" s="277"/>
      <c r="BT556" s="277"/>
      <c r="BU556" s="277"/>
      <c r="BV556" s="277"/>
      <c r="BW556" s="277"/>
      <c r="BX556" s="277"/>
      <c r="BY556" s="277"/>
      <c r="BZ556" s="277"/>
      <c r="CA556" s="277"/>
      <c r="CB556" s="277"/>
      <c r="CC556" s="277"/>
      <c r="CD556" s="277"/>
      <c r="CE556" s="277"/>
      <c r="CF556" s="277"/>
      <c r="CG556" s="277"/>
      <c r="CH556" s="277"/>
      <c r="CI556" s="277"/>
      <c r="CJ556" s="277"/>
      <c r="CK556" s="277"/>
      <c r="CL556" s="277"/>
      <c r="CM556" s="277"/>
      <c r="CN556" s="277"/>
      <c r="CO556" s="277"/>
      <c r="CP556" s="277"/>
      <c r="CQ556" s="277"/>
      <c r="CR556" s="277"/>
      <c r="CS556" s="277"/>
      <c r="CT556" s="277"/>
      <c r="CU556" s="277"/>
      <c r="CV556" s="277"/>
      <c r="CW556" s="277"/>
      <c r="CX556" s="277"/>
      <c r="CY556" s="277"/>
      <c r="CZ556" s="277"/>
      <c r="DA556" s="277"/>
      <c r="DB556" s="277"/>
      <c r="DC556" s="277"/>
      <c r="DD556" s="277"/>
      <c r="DE556" s="277"/>
      <c r="DF556" s="277"/>
      <c r="DG556" s="277"/>
      <c r="DH556" s="277"/>
      <c r="DI556" s="277"/>
      <c r="DJ556" s="277"/>
      <c r="DK556" s="277"/>
      <c r="DL556" s="277"/>
      <c r="DM556" s="277"/>
      <c r="DN556" s="277"/>
      <c r="DO556" s="277"/>
      <c r="DP556" s="277"/>
      <c r="DQ556" s="277"/>
      <c r="DR556" s="277"/>
      <c r="DS556" s="277"/>
      <c r="DT556" s="277"/>
      <c r="DU556" s="277"/>
      <c r="DV556" s="277"/>
      <c r="DW556" s="277"/>
      <c r="DX556" s="277"/>
      <c r="DY556" s="277"/>
      <c r="DZ556" s="277"/>
      <c r="EA556" s="277"/>
      <c r="EB556" s="277"/>
      <c r="EC556" s="277"/>
      <c r="ED556" s="277"/>
      <c r="EE556" s="277"/>
      <c r="EF556" s="277"/>
      <c r="EG556" s="277"/>
      <c r="EH556" s="277"/>
      <c r="EI556" s="277"/>
      <c r="EJ556" s="277"/>
      <c r="EK556" s="277"/>
      <c r="EL556" s="277"/>
      <c r="EM556" s="277"/>
    </row>
    <row r="557" spans="1:143" s="38" customFormat="1" x14ac:dyDescent="0.25">
      <c r="A557" s="10"/>
      <c r="B557" s="7"/>
      <c r="C557" s="35"/>
      <c r="D557" s="71"/>
      <c r="E557" s="36"/>
      <c r="F557" s="113"/>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77"/>
      <c r="AE557" s="277"/>
      <c r="AF557" s="277"/>
      <c r="AG557" s="277"/>
      <c r="AH557" s="277"/>
      <c r="AI557" s="277"/>
      <c r="AJ557" s="277"/>
      <c r="AK557" s="277"/>
      <c r="AL557" s="277"/>
      <c r="AM557" s="277"/>
      <c r="AN557" s="277"/>
      <c r="AO557" s="277"/>
      <c r="AP557" s="277"/>
      <c r="AQ557" s="277"/>
      <c r="AR557" s="277"/>
      <c r="AS557" s="277"/>
      <c r="AT557" s="277"/>
      <c r="AU557" s="277"/>
      <c r="AV557" s="277"/>
      <c r="AW557" s="277"/>
      <c r="AX557" s="277"/>
      <c r="AY557" s="277"/>
      <c r="AZ557" s="277"/>
      <c r="BA557" s="277"/>
      <c r="BB557" s="277"/>
      <c r="BC557" s="277"/>
      <c r="BD557" s="277"/>
      <c r="BE557" s="277"/>
      <c r="BF557" s="277"/>
      <c r="BG557" s="277"/>
      <c r="BH557" s="277"/>
      <c r="BI557" s="277"/>
      <c r="BJ557" s="277"/>
      <c r="BK557" s="277"/>
      <c r="BL557" s="277"/>
      <c r="BM557" s="277"/>
      <c r="BN557" s="277"/>
      <c r="BO557" s="277"/>
      <c r="BP557" s="277"/>
      <c r="BQ557" s="277"/>
      <c r="BR557" s="277"/>
      <c r="BS557" s="277"/>
      <c r="BT557" s="277"/>
      <c r="BU557" s="277"/>
      <c r="BV557" s="277"/>
      <c r="BW557" s="277"/>
      <c r="BX557" s="277"/>
      <c r="BY557" s="277"/>
      <c r="BZ557" s="277"/>
      <c r="CA557" s="277"/>
      <c r="CB557" s="277"/>
      <c r="CC557" s="277"/>
      <c r="CD557" s="277"/>
      <c r="CE557" s="277"/>
      <c r="CF557" s="277"/>
      <c r="CG557" s="277"/>
      <c r="CH557" s="277"/>
      <c r="CI557" s="277"/>
      <c r="CJ557" s="277"/>
      <c r="CK557" s="277"/>
      <c r="CL557" s="277"/>
      <c r="CM557" s="277"/>
      <c r="CN557" s="277"/>
      <c r="CO557" s="277"/>
      <c r="CP557" s="277"/>
      <c r="CQ557" s="277"/>
      <c r="CR557" s="277"/>
      <c r="CS557" s="277"/>
      <c r="CT557" s="277"/>
      <c r="CU557" s="277"/>
      <c r="CV557" s="277"/>
      <c r="CW557" s="277"/>
      <c r="CX557" s="277"/>
      <c r="CY557" s="277"/>
      <c r="CZ557" s="277"/>
      <c r="DA557" s="277"/>
      <c r="DB557" s="277"/>
      <c r="DC557" s="277"/>
      <c r="DD557" s="277"/>
      <c r="DE557" s="277"/>
      <c r="DF557" s="277"/>
      <c r="DG557" s="277"/>
      <c r="DH557" s="277"/>
      <c r="DI557" s="277"/>
      <c r="DJ557" s="277"/>
      <c r="DK557" s="277"/>
      <c r="DL557" s="277"/>
      <c r="DM557" s="277"/>
      <c r="DN557" s="277"/>
      <c r="DO557" s="277"/>
      <c r="DP557" s="277"/>
      <c r="DQ557" s="277"/>
      <c r="DR557" s="277"/>
      <c r="DS557" s="277"/>
      <c r="DT557" s="277"/>
      <c r="DU557" s="277"/>
      <c r="DV557" s="277"/>
      <c r="DW557" s="277"/>
      <c r="DX557" s="277"/>
      <c r="DY557" s="277"/>
      <c r="DZ557" s="277"/>
      <c r="EA557" s="277"/>
      <c r="EB557" s="277"/>
      <c r="EC557" s="277"/>
      <c r="ED557" s="277"/>
      <c r="EE557" s="277"/>
      <c r="EF557" s="277"/>
      <c r="EG557" s="277"/>
      <c r="EH557" s="277"/>
      <c r="EI557" s="277"/>
      <c r="EJ557" s="277"/>
      <c r="EK557" s="277"/>
      <c r="EL557" s="277"/>
      <c r="EM557" s="277"/>
    </row>
    <row r="558" spans="1:143" s="38" customFormat="1" ht="15.75" thickBot="1" x14ac:dyDescent="0.3">
      <c r="A558" s="11"/>
      <c r="B558" s="12"/>
      <c r="C558" s="13"/>
      <c r="D558" s="69"/>
      <c r="E558" s="108"/>
      <c r="F558" s="101"/>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s="277"/>
      <c r="AG558" s="277"/>
      <c r="AH558" s="277"/>
      <c r="AI558" s="277"/>
      <c r="AJ558" s="277"/>
      <c r="AK558" s="277"/>
      <c r="AL558" s="277"/>
      <c r="AM558" s="277"/>
      <c r="AN558" s="277"/>
      <c r="AO558" s="277"/>
      <c r="AP558" s="277"/>
      <c r="AQ558" s="277"/>
      <c r="AR558" s="277"/>
      <c r="AS558" s="277"/>
      <c r="AT558" s="277"/>
      <c r="AU558" s="277"/>
      <c r="AV558" s="277"/>
      <c r="AW558" s="277"/>
      <c r="AX558" s="277"/>
      <c r="AY558" s="277"/>
      <c r="AZ558" s="277"/>
      <c r="BA558" s="277"/>
      <c r="BB558" s="277"/>
      <c r="BC558" s="277"/>
      <c r="BD558" s="277"/>
      <c r="BE558" s="277"/>
      <c r="BF558" s="277"/>
      <c r="BG558" s="277"/>
      <c r="BH558" s="277"/>
      <c r="BI558" s="277"/>
      <c r="BJ558" s="277"/>
      <c r="BK558" s="277"/>
      <c r="BL558" s="277"/>
      <c r="BM558" s="277"/>
      <c r="BN558" s="277"/>
      <c r="BO558" s="277"/>
      <c r="BP558" s="277"/>
      <c r="BQ558" s="277"/>
      <c r="BR558" s="277"/>
      <c r="BS558" s="277"/>
      <c r="BT558" s="277"/>
      <c r="BU558" s="277"/>
      <c r="BV558" s="277"/>
      <c r="BW558" s="277"/>
      <c r="BX558" s="277"/>
      <c r="BY558" s="277"/>
      <c r="BZ558" s="277"/>
      <c r="CA558" s="277"/>
      <c r="CB558" s="277"/>
      <c r="CC558" s="277"/>
      <c r="CD558" s="277"/>
      <c r="CE558" s="277"/>
      <c r="CF558" s="277"/>
      <c r="CG558" s="277"/>
      <c r="CH558" s="277"/>
      <c r="CI558" s="277"/>
      <c r="CJ558" s="277"/>
      <c r="CK558" s="277"/>
      <c r="CL558" s="277"/>
      <c r="CM558" s="277"/>
      <c r="CN558" s="277"/>
      <c r="CO558" s="277"/>
      <c r="CP558" s="277"/>
      <c r="CQ558" s="277"/>
      <c r="CR558" s="277"/>
      <c r="CS558" s="277"/>
      <c r="CT558" s="277"/>
      <c r="CU558" s="277"/>
      <c r="CV558" s="277"/>
      <c r="CW558" s="277"/>
      <c r="CX558" s="277"/>
      <c r="CY558" s="277"/>
      <c r="CZ558" s="277"/>
      <c r="DA558" s="277"/>
      <c r="DB558" s="277"/>
      <c r="DC558" s="277"/>
      <c r="DD558" s="277"/>
      <c r="DE558" s="277"/>
      <c r="DF558" s="277"/>
      <c r="DG558" s="277"/>
      <c r="DH558" s="277"/>
      <c r="DI558" s="277"/>
      <c r="DJ558" s="277"/>
      <c r="DK558" s="277"/>
      <c r="DL558" s="277"/>
      <c r="DM558" s="277"/>
      <c r="DN558" s="277"/>
      <c r="DO558" s="277"/>
      <c r="DP558" s="277"/>
      <c r="DQ558" s="277"/>
      <c r="DR558" s="277"/>
      <c r="DS558" s="277"/>
      <c r="DT558" s="277"/>
      <c r="DU558" s="277"/>
      <c r="DV558" s="277"/>
      <c r="DW558" s="277"/>
      <c r="DX558" s="277"/>
      <c r="DY558" s="277"/>
      <c r="DZ558" s="277"/>
      <c r="EA558" s="277"/>
      <c r="EB558" s="277"/>
      <c r="EC558" s="277"/>
      <c r="ED558" s="277"/>
      <c r="EE558" s="277"/>
      <c r="EF558" s="277"/>
      <c r="EG558" s="277"/>
      <c r="EH558" s="277"/>
      <c r="EI558" s="277"/>
      <c r="EJ558" s="277"/>
      <c r="EK558" s="277"/>
      <c r="EL558" s="277"/>
      <c r="EM558" s="277"/>
    </row>
    <row r="559" spans="1:143" s="38" customFormat="1" x14ac:dyDescent="0.25">
      <c r="A559" s="1190" t="s">
        <v>17</v>
      </c>
      <c r="B559" s="1191"/>
      <c r="C559" s="1191"/>
      <c r="D559" s="1191"/>
      <c r="E559" s="1191"/>
      <c r="F559" s="269"/>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77"/>
      <c r="AE559" s="277"/>
      <c r="AF559" s="277"/>
      <c r="AG559" s="277"/>
      <c r="AH559" s="277"/>
      <c r="AI559" s="277"/>
      <c r="AJ559" s="277"/>
      <c r="AK559" s="277"/>
      <c r="AL559" s="277"/>
      <c r="AM559" s="277"/>
      <c r="AN559" s="277"/>
      <c r="AO559" s="277"/>
      <c r="AP559" s="277"/>
      <c r="AQ559" s="277"/>
      <c r="AR559" s="277"/>
      <c r="AS559" s="277"/>
      <c r="AT559" s="277"/>
      <c r="AU559" s="277"/>
      <c r="AV559" s="277"/>
      <c r="AW559" s="277"/>
      <c r="AX559" s="277"/>
      <c r="AY559" s="277"/>
      <c r="AZ559" s="277"/>
      <c r="BA559" s="277"/>
      <c r="BB559" s="277"/>
      <c r="BC559" s="277"/>
      <c r="BD559" s="277"/>
      <c r="BE559" s="277"/>
      <c r="BF559" s="277"/>
      <c r="BG559" s="277"/>
      <c r="BH559" s="277"/>
      <c r="BI559" s="277"/>
      <c r="BJ559" s="277"/>
      <c r="BK559" s="277"/>
      <c r="BL559" s="277"/>
      <c r="BM559" s="277"/>
      <c r="BN559" s="277"/>
      <c r="BO559" s="277"/>
      <c r="BP559" s="277"/>
      <c r="BQ559" s="277"/>
      <c r="BR559" s="277"/>
      <c r="BS559" s="277"/>
      <c r="BT559" s="277"/>
      <c r="BU559" s="277"/>
      <c r="BV559" s="277"/>
      <c r="BW559" s="277"/>
      <c r="BX559" s="277"/>
      <c r="BY559" s="277"/>
      <c r="BZ559" s="277"/>
      <c r="CA559" s="277"/>
      <c r="CB559" s="277"/>
      <c r="CC559" s="277"/>
      <c r="CD559" s="277"/>
      <c r="CE559" s="277"/>
      <c r="CF559" s="277"/>
      <c r="CG559" s="277"/>
      <c r="CH559" s="277"/>
      <c r="CI559" s="277"/>
      <c r="CJ559" s="277"/>
      <c r="CK559" s="277"/>
      <c r="CL559" s="277"/>
      <c r="CM559" s="277"/>
      <c r="CN559" s="277"/>
      <c r="CO559" s="277"/>
      <c r="CP559" s="277"/>
      <c r="CQ559" s="277"/>
      <c r="CR559" s="277"/>
      <c r="CS559" s="277"/>
      <c r="CT559" s="277"/>
      <c r="CU559" s="277"/>
      <c r="CV559" s="277"/>
      <c r="CW559" s="277"/>
      <c r="CX559" s="277"/>
      <c r="CY559" s="277"/>
      <c r="CZ559" s="277"/>
      <c r="DA559" s="277"/>
      <c r="DB559" s="277"/>
      <c r="DC559" s="277"/>
      <c r="DD559" s="277"/>
      <c r="DE559" s="277"/>
      <c r="DF559" s="277"/>
      <c r="DG559" s="277"/>
      <c r="DH559" s="277"/>
      <c r="DI559" s="277"/>
      <c r="DJ559" s="277"/>
      <c r="DK559" s="277"/>
      <c r="DL559" s="277"/>
      <c r="DM559" s="277"/>
      <c r="DN559" s="277"/>
      <c r="DO559" s="277"/>
      <c r="DP559" s="277"/>
      <c r="DQ559" s="277"/>
      <c r="DR559" s="277"/>
      <c r="DS559" s="277"/>
      <c r="DT559" s="277"/>
      <c r="DU559" s="277"/>
      <c r="DV559" s="277"/>
      <c r="DW559" s="277"/>
      <c r="DX559" s="277"/>
      <c r="DY559" s="277"/>
      <c r="DZ559" s="277"/>
      <c r="EA559" s="277"/>
      <c r="EB559" s="277"/>
      <c r="EC559" s="277"/>
      <c r="ED559" s="277"/>
      <c r="EE559" s="277"/>
      <c r="EF559" s="277"/>
      <c r="EG559" s="277"/>
      <c r="EH559" s="277"/>
      <c r="EI559" s="277"/>
      <c r="EJ559" s="277"/>
      <c r="EK559" s="277"/>
      <c r="EL559" s="277"/>
      <c r="EM559" s="277"/>
    </row>
    <row r="560" spans="1:143" ht="15.75" thickBot="1" x14ac:dyDescent="0.3">
      <c r="A560" s="1192"/>
      <c r="B560" s="1193"/>
      <c r="C560" s="1193"/>
      <c r="D560" s="1193"/>
      <c r="E560" s="1193"/>
      <c r="F560" s="270"/>
    </row>
    <row r="561" spans="1:6" x14ac:dyDescent="0.25">
      <c r="A561" s="1190" t="s">
        <v>4</v>
      </c>
      <c r="B561" s="1191"/>
      <c r="C561" s="1191"/>
      <c r="D561" s="1191"/>
      <c r="E561" s="1194"/>
      <c r="F561" s="1196">
        <v>21889397.98</v>
      </c>
    </row>
    <row r="562" spans="1:6" ht="15.75" thickBot="1" x14ac:dyDescent="0.3">
      <c r="A562" s="1192"/>
      <c r="B562" s="1193"/>
      <c r="C562" s="1193"/>
      <c r="D562" s="1193"/>
      <c r="E562" s="1195"/>
      <c r="F562" s="1197"/>
    </row>
    <row r="563" spans="1:6" x14ac:dyDescent="0.25">
      <c r="A563" s="1198" t="s">
        <v>5</v>
      </c>
      <c r="B563" s="1250" t="s">
        <v>6</v>
      </c>
      <c r="C563" s="1204" t="s">
        <v>18</v>
      </c>
      <c r="D563" s="1198" t="s">
        <v>8</v>
      </c>
      <c r="E563" s="1202" t="s">
        <v>9</v>
      </c>
      <c r="F563" s="1204" t="s">
        <v>10</v>
      </c>
    </row>
    <row r="564" spans="1:6" x14ac:dyDescent="0.25">
      <c r="A564" s="1233"/>
      <c r="B564" s="1251"/>
      <c r="C564" s="1243"/>
      <c r="D564" s="1233"/>
      <c r="E564" s="1252"/>
      <c r="F564" s="1243"/>
    </row>
    <row r="565" spans="1:6" x14ac:dyDescent="0.25">
      <c r="A565" s="358"/>
      <c r="B565" s="359"/>
      <c r="C565" s="360" t="s">
        <v>387</v>
      </c>
      <c r="D565" s="363"/>
      <c r="E565" s="361"/>
      <c r="F565" s="362">
        <f>F561+D565-E565</f>
        <v>21889397.98</v>
      </c>
    </row>
    <row r="566" spans="1:6" ht="15" customHeight="1" x14ac:dyDescent="0.25">
      <c r="A566" s="140"/>
      <c r="B566" s="85"/>
      <c r="C566" s="355" t="s">
        <v>19</v>
      </c>
      <c r="D566" s="533">
        <v>201526896.28</v>
      </c>
      <c r="E566" s="357"/>
      <c r="F566" s="362">
        <f>F565+D566</f>
        <v>223416294.25999999</v>
      </c>
    </row>
    <row r="567" spans="1:6" ht="15" customHeight="1" x14ac:dyDescent="0.25">
      <c r="A567" s="140"/>
      <c r="B567" s="85"/>
      <c r="C567" s="2" t="s">
        <v>2428</v>
      </c>
      <c r="D567" s="307">
        <v>380099.09</v>
      </c>
      <c r="E567" s="145"/>
      <c r="F567" s="362">
        <f>F566+D567</f>
        <v>223796393.34999999</v>
      </c>
    </row>
    <row r="568" spans="1:6" x14ac:dyDescent="0.25">
      <c r="A568" s="15"/>
      <c r="B568" s="1"/>
      <c r="C568" s="335" t="s">
        <v>19</v>
      </c>
      <c r="D568" s="307"/>
      <c r="E568" s="307">
        <v>78790782.180000007</v>
      </c>
      <c r="F568" s="362">
        <f>F567+D568-E568</f>
        <v>145005611.16999999</v>
      </c>
    </row>
    <row r="569" spans="1:6" x14ac:dyDescent="0.25">
      <c r="A569" s="313"/>
      <c r="B569" s="1"/>
      <c r="C569" s="2" t="s">
        <v>2481</v>
      </c>
      <c r="D569" s="307">
        <v>9384</v>
      </c>
      <c r="E569" s="292"/>
      <c r="F569" s="362">
        <f t="shared" ref="F569" si="10">F568+D569-E569</f>
        <v>145014995.16999999</v>
      </c>
    </row>
    <row r="570" spans="1:6" x14ac:dyDescent="0.25">
      <c r="A570" s="313"/>
      <c r="B570" s="1"/>
      <c r="C570" s="2" t="s">
        <v>2482</v>
      </c>
      <c r="D570" s="307">
        <v>0.04</v>
      </c>
      <c r="E570" s="292"/>
      <c r="F570" s="362">
        <f>F569+D570-E570</f>
        <v>145014995.20999998</v>
      </c>
    </row>
    <row r="571" spans="1:6" x14ac:dyDescent="0.25">
      <c r="A571" s="313"/>
      <c r="B571" s="1"/>
      <c r="C571" s="2" t="s">
        <v>2427</v>
      </c>
      <c r="D571" s="307">
        <v>3746883.09</v>
      </c>
      <c r="E571" s="292"/>
      <c r="F571" s="362">
        <f t="shared" ref="F571:F623" si="11">F570+D571-E571</f>
        <v>148761878.29999998</v>
      </c>
    </row>
    <row r="572" spans="1:6" x14ac:dyDescent="0.25">
      <c r="A572" s="313"/>
      <c r="B572" s="1"/>
      <c r="C572" s="2" t="s">
        <v>1599</v>
      </c>
      <c r="D572" s="307">
        <v>66728.399999999994</v>
      </c>
      <c r="E572" s="292"/>
      <c r="F572" s="362">
        <f t="shared" si="11"/>
        <v>148828606.69999999</v>
      </c>
    </row>
    <row r="573" spans="1:6" x14ac:dyDescent="0.25">
      <c r="A573" s="313"/>
      <c r="B573" s="1"/>
      <c r="C573" s="2" t="s">
        <v>1600</v>
      </c>
      <c r="D573" s="307">
        <v>12000</v>
      </c>
      <c r="E573" s="292"/>
      <c r="F573" s="362">
        <f t="shared" si="11"/>
        <v>148840606.69999999</v>
      </c>
    </row>
    <row r="574" spans="1:6" x14ac:dyDescent="0.25">
      <c r="A574" s="313"/>
      <c r="B574" s="1"/>
      <c r="C574" s="2" t="s">
        <v>2442</v>
      </c>
      <c r="D574" s="307"/>
      <c r="E574" s="315">
        <v>227874.9</v>
      </c>
      <c r="F574" s="362">
        <f t="shared" si="11"/>
        <v>148612731.79999998</v>
      </c>
    </row>
    <row r="575" spans="1:6" x14ac:dyDescent="0.25">
      <c r="A575" s="313"/>
      <c r="B575" s="1"/>
      <c r="C575" s="352" t="s">
        <v>2426</v>
      </c>
      <c r="D575" s="297">
        <v>484382.96</v>
      </c>
      <c r="E575" s="315"/>
      <c r="F575" s="362">
        <f t="shared" si="11"/>
        <v>149097114.75999999</v>
      </c>
    </row>
    <row r="576" spans="1:6" x14ac:dyDescent="0.25">
      <c r="A576" s="313"/>
      <c r="B576" s="1"/>
      <c r="C576" s="305" t="s">
        <v>1084</v>
      </c>
      <c r="D576" s="307"/>
      <c r="E576" s="495">
        <v>194098.15</v>
      </c>
      <c r="F576" s="362">
        <f t="shared" si="11"/>
        <v>148903016.60999998</v>
      </c>
    </row>
    <row r="577" spans="1:143" x14ac:dyDescent="0.25">
      <c r="A577" s="313"/>
      <c r="B577" s="1"/>
      <c r="C577" s="260" t="s">
        <v>1090</v>
      </c>
      <c r="D577" s="307"/>
      <c r="E577" s="495">
        <v>1324.11</v>
      </c>
      <c r="F577" s="362">
        <f t="shared" si="11"/>
        <v>148901692.49999997</v>
      </c>
    </row>
    <row r="578" spans="1:143" x14ac:dyDescent="0.25">
      <c r="A578" s="259"/>
      <c r="B578" s="242"/>
      <c r="C578" s="2" t="s">
        <v>1083</v>
      </c>
      <c r="D578" s="149"/>
      <c r="E578" s="496">
        <v>1000</v>
      </c>
      <c r="F578" s="362">
        <f t="shared" si="11"/>
        <v>148900692.49999997</v>
      </c>
    </row>
    <row r="579" spans="1:143" x14ac:dyDescent="0.25">
      <c r="A579" s="259"/>
      <c r="B579" s="242"/>
      <c r="C579" s="2" t="s">
        <v>1358</v>
      </c>
      <c r="D579" s="149"/>
      <c r="E579" s="497">
        <v>175</v>
      </c>
      <c r="F579" s="362">
        <f t="shared" si="11"/>
        <v>148900517.49999997</v>
      </c>
    </row>
    <row r="580" spans="1:143" x14ac:dyDescent="0.25">
      <c r="A580" s="134">
        <v>44256</v>
      </c>
      <c r="B580" s="5" t="s">
        <v>1384</v>
      </c>
      <c r="C580" s="30" t="s">
        <v>1381</v>
      </c>
      <c r="D580" s="136"/>
      <c r="E580" s="42">
        <v>96073.13</v>
      </c>
      <c r="F580" s="362">
        <f t="shared" si="11"/>
        <v>148804444.36999997</v>
      </c>
      <c r="H580" s="278"/>
    </row>
    <row r="581" spans="1:143" x14ac:dyDescent="0.25">
      <c r="A581" s="134">
        <v>44256</v>
      </c>
      <c r="B581" s="5">
        <v>102918</v>
      </c>
      <c r="C581" s="30" t="s">
        <v>41</v>
      </c>
      <c r="D581" s="136"/>
      <c r="E581" s="42">
        <v>0</v>
      </c>
      <c r="F581" s="362">
        <f t="shared" si="11"/>
        <v>148804444.36999997</v>
      </c>
    </row>
    <row r="582" spans="1:143" x14ac:dyDescent="0.25">
      <c r="A582" s="134">
        <v>44256</v>
      </c>
      <c r="B582" s="5">
        <v>102919</v>
      </c>
      <c r="C582" s="30" t="s">
        <v>41</v>
      </c>
      <c r="D582" s="136"/>
      <c r="E582" s="42">
        <v>0</v>
      </c>
      <c r="F582" s="362">
        <f t="shared" si="11"/>
        <v>148804444.36999997</v>
      </c>
    </row>
    <row r="583" spans="1:143" x14ac:dyDescent="0.25">
      <c r="A583" s="134">
        <v>44256</v>
      </c>
      <c r="B583" s="5" t="s">
        <v>1385</v>
      </c>
      <c r="C583" s="232" t="s">
        <v>1382</v>
      </c>
      <c r="D583" s="233"/>
      <c r="E583" s="42">
        <v>4656436.58</v>
      </c>
      <c r="F583" s="362">
        <f t="shared" si="11"/>
        <v>144148007.78999996</v>
      </c>
    </row>
    <row r="584" spans="1:143" s="354" customFormat="1" x14ac:dyDescent="0.25">
      <c r="A584" s="134">
        <v>44256</v>
      </c>
      <c r="B584" s="5">
        <v>102921</v>
      </c>
      <c r="C584" s="232" t="s">
        <v>41</v>
      </c>
      <c r="D584" s="233"/>
      <c r="E584" s="42">
        <v>0</v>
      </c>
      <c r="F584" s="362">
        <f t="shared" si="11"/>
        <v>144148007.78999996</v>
      </c>
      <c r="G584" s="353"/>
      <c r="H584" s="353"/>
      <c r="I584" s="353"/>
      <c r="J584" s="353"/>
      <c r="K584" s="353"/>
      <c r="L584" s="353"/>
      <c r="M584" s="353"/>
      <c r="N584" s="353"/>
      <c r="O584" s="353"/>
      <c r="P584" s="353"/>
      <c r="Q584" s="353"/>
      <c r="R584" s="353"/>
      <c r="S584" s="353"/>
      <c r="T584" s="353"/>
      <c r="U584" s="353"/>
      <c r="V584" s="353"/>
      <c r="W584" s="353"/>
      <c r="X584" s="353"/>
      <c r="Y584" s="353"/>
      <c r="Z584" s="353"/>
      <c r="AA584" s="353"/>
      <c r="AB584" s="353"/>
      <c r="AC584" s="353"/>
      <c r="AD584" s="353"/>
      <c r="AE584" s="353"/>
      <c r="AF584" s="353"/>
      <c r="AG584" s="353"/>
      <c r="AH584" s="353"/>
      <c r="AI584" s="353"/>
      <c r="AJ584" s="353"/>
      <c r="AK584" s="353"/>
      <c r="AL584" s="353"/>
      <c r="AM584" s="353"/>
      <c r="AN584" s="353"/>
      <c r="AO584" s="353"/>
      <c r="AP584" s="353"/>
      <c r="AQ584" s="353"/>
      <c r="AR584" s="353"/>
      <c r="AS584" s="353"/>
      <c r="AT584" s="353"/>
      <c r="AU584" s="353"/>
      <c r="AV584" s="353"/>
      <c r="AW584" s="353"/>
      <c r="AX584" s="353"/>
      <c r="AY584" s="353"/>
      <c r="AZ584" s="353"/>
      <c r="BA584" s="353"/>
      <c r="BB584" s="353"/>
      <c r="BC584" s="353"/>
      <c r="BD584" s="353"/>
      <c r="BE584" s="353"/>
      <c r="BF584" s="353"/>
      <c r="BG584" s="353"/>
      <c r="BH584" s="353"/>
      <c r="BI584" s="353"/>
      <c r="BJ584" s="353"/>
      <c r="BK584" s="353"/>
      <c r="BL584" s="353"/>
      <c r="BM584" s="353"/>
      <c r="BN584" s="353"/>
      <c r="BO584" s="353"/>
      <c r="BP584" s="353"/>
      <c r="BQ584" s="353"/>
      <c r="BR584" s="353"/>
      <c r="BS584" s="353"/>
      <c r="BT584" s="353"/>
      <c r="BU584" s="353"/>
      <c r="BV584" s="353"/>
      <c r="BW584" s="353"/>
      <c r="BX584" s="353"/>
      <c r="BY584" s="353"/>
      <c r="BZ584" s="353"/>
      <c r="CA584" s="353"/>
      <c r="CB584" s="353"/>
      <c r="CC584" s="353"/>
      <c r="CD584" s="353"/>
      <c r="CE584" s="353"/>
      <c r="CF584" s="353"/>
      <c r="CG584" s="353"/>
      <c r="CH584" s="353"/>
      <c r="CI584" s="353"/>
      <c r="CJ584" s="353"/>
      <c r="CK584" s="353"/>
      <c r="CL584" s="353"/>
      <c r="CM584" s="353"/>
      <c r="CN584" s="353"/>
      <c r="CO584" s="353"/>
      <c r="CP584" s="353"/>
      <c r="CQ584" s="353"/>
      <c r="CR584" s="353"/>
      <c r="CS584" s="353"/>
      <c r="CT584" s="353"/>
      <c r="CU584" s="353"/>
      <c r="CV584" s="353"/>
      <c r="CW584" s="353"/>
      <c r="CX584" s="353"/>
      <c r="CY584" s="353"/>
      <c r="CZ584" s="353"/>
      <c r="DA584" s="353"/>
      <c r="DB584" s="353"/>
      <c r="DC584" s="353"/>
      <c r="DD584" s="353"/>
      <c r="DE584" s="353"/>
      <c r="DF584" s="353"/>
      <c r="DG584" s="353"/>
      <c r="DH584" s="353"/>
      <c r="DI584" s="353"/>
      <c r="DJ584" s="353"/>
      <c r="DK584" s="353"/>
      <c r="DL584" s="353"/>
      <c r="DM584" s="353"/>
      <c r="DN584" s="353"/>
      <c r="DO584" s="353"/>
      <c r="DP584" s="353"/>
      <c r="DQ584" s="353"/>
      <c r="DR584" s="353"/>
      <c r="DS584" s="353"/>
      <c r="DT584" s="353"/>
      <c r="DU584" s="353"/>
      <c r="DV584" s="353"/>
      <c r="DW584" s="353"/>
      <c r="DX584" s="353"/>
      <c r="DY584" s="353"/>
      <c r="DZ584" s="353"/>
      <c r="EA584" s="353"/>
      <c r="EB584" s="353"/>
      <c r="EC584" s="353"/>
      <c r="ED584" s="353"/>
      <c r="EE584" s="353"/>
      <c r="EF584" s="353"/>
      <c r="EG584" s="353"/>
      <c r="EH584" s="353"/>
      <c r="EI584" s="353"/>
      <c r="EJ584" s="353"/>
      <c r="EK584" s="353"/>
      <c r="EL584" s="353"/>
      <c r="EM584" s="353"/>
    </row>
    <row r="585" spans="1:143" ht="24.75" customHeight="1" x14ac:dyDescent="0.25">
      <c r="A585" s="134">
        <v>44256</v>
      </c>
      <c r="B585" s="5" t="s">
        <v>1383</v>
      </c>
      <c r="C585" s="232" t="s">
        <v>1382</v>
      </c>
      <c r="D585" s="233"/>
      <c r="E585" s="42">
        <v>808753.68</v>
      </c>
      <c r="F585" s="362">
        <f t="shared" si="11"/>
        <v>143339254.10999995</v>
      </c>
    </row>
    <row r="586" spans="1:143" ht="21.75" customHeight="1" x14ac:dyDescent="0.25">
      <c r="A586" s="134">
        <v>44256</v>
      </c>
      <c r="B586" s="5">
        <v>102929</v>
      </c>
      <c r="C586" s="5" t="s">
        <v>41</v>
      </c>
      <c r="D586" s="233"/>
      <c r="E586" s="42">
        <v>0</v>
      </c>
      <c r="F586" s="362">
        <f t="shared" si="11"/>
        <v>143339254.10999995</v>
      </c>
    </row>
    <row r="587" spans="1:143" ht="21.75" customHeight="1" x14ac:dyDescent="0.25">
      <c r="A587" s="134">
        <v>44256</v>
      </c>
      <c r="B587" s="5">
        <v>102930</v>
      </c>
      <c r="C587" s="5" t="s">
        <v>41</v>
      </c>
      <c r="D587" s="233"/>
      <c r="E587" s="42">
        <v>0</v>
      </c>
      <c r="F587" s="362">
        <f t="shared" si="11"/>
        <v>143339254.10999995</v>
      </c>
    </row>
    <row r="588" spans="1:143" ht="21.75" customHeight="1" x14ac:dyDescent="0.25">
      <c r="A588" s="134">
        <v>44256</v>
      </c>
      <c r="B588" s="5">
        <v>102931</v>
      </c>
      <c r="C588" s="5" t="s">
        <v>41</v>
      </c>
      <c r="D588" s="95"/>
      <c r="E588" s="42">
        <v>0</v>
      </c>
      <c r="F588" s="362">
        <f t="shared" si="11"/>
        <v>143339254.10999995</v>
      </c>
    </row>
    <row r="589" spans="1:143" ht="21.75" customHeight="1" x14ac:dyDescent="0.25">
      <c r="A589" s="134">
        <v>44257</v>
      </c>
      <c r="B589" s="5" t="s">
        <v>1386</v>
      </c>
      <c r="C589" s="5" t="s">
        <v>1387</v>
      </c>
      <c r="D589" s="95"/>
      <c r="E589" s="42">
        <v>444336.97</v>
      </c>
      <c r="F589" s="362">
        <f t="shared" si="11"/>
        <v>142894917.13999996</v>
      </c>
    </row>
    <row r="590" spans="1:143" ht="21.75" customHeight="1" x14ac:dyDescent="0.25">
      <c r="A590" s="134">
        <v>44258</v>
      </c>
      <c r="B590" s="5" t="s">
        <v>1598</v>
      </c>
      <c r="C590" s="5" t="s">
        <v>1387</v>
      </c>
      <c r="D590" s="95"/>
      <c r="E590" s="42">
        <v>75191.13</v>
      </c>
      <c r="F590" s="362">
        <f t="shared" si="11"/>
        <v>142819726.00999996</v>
      </c>
    </row>
    <row r="591" spans="1:143" ht="21.75" customHeight="1" x14ac:dyDescent="0.25">
      <c r="A591" s="134">
        <v>44279</v>
      </c>
      <c r="B591" s="5">
        <v>102937</v>
      </c>
      <c r="C591" s="5" t="s">
        <v>41</v>
      </c>
      <c r="D591" s="95"/>
      <c r="E591" s="42">
        <v>0</v>
      </c>
      <c r="F591" s="362">
        <f t="shared" si="11"/>
        <v>142819726.00999996</v>
      </c>
    </row>
    <row r="592" spans="1:143" ht="21.75" customHeight="1" x14ac:dyDescent="0.25">
      <c r="A592" s="134">
        <v>44279</v>
      </c>
      <c r="B592" s="5" t="s">
        <v>2182</v>
      </c>
      <c r="C592" s="5" t="s">
        <v>526</v>
      </c>
      <c r="D592" s="95"/>
      <c r="E592" s="42">
        <v>274231.69</v>
      </c>
      <c r="F592" s="362">
        <f t="shared" si="11"/>
        <v>142545494.31999996</v>
      </c>
    </row>
    <row r="593" spans="1:6" ht="21.75" customHeight="1" x14ac:dyDescent="0.25">
      <c r="A593" s="134">
        <v>44279</v>
      </c>
      <c r="B593" s="5" t="s">
        <v>2183</v>
      </c>
      <c r="C593" s="5" t="s">
        <v>2184</v>
      </c>
      <c r="D593" s="95"/>
      <c r="E593" s="42">
        <v>21643.41</v>
      </c>
      <c r="F593" s="362">
        <f t="shared" si="11"/>
        <v>142523850.90999997</v>
      </c>
    </row>
    <row r="594" spans="1:6" ht="21.75" customHeight="1" x14ac:dyDescent="0.25">
      <c r="A594" s="134">
        <v>44279</v>
      </c>
      <c r="B594" s="5" t="s">
        <v>2193</v>
      </c>
      <c r="C594" s="5" t="s">
        <v>2185</v>
      </c>
      <c r="D594" s="95"/>
      <c r="E594" s="42">
        <v>96073.13</v>
      </c>
      <c r="F594" s="362">
        <f t="shared" si="11"/>
        <v>142427777.77999997</v>
      </c>
    </row>
    <row r="595" spans="1:6" ht="21.75" customHeight="1" x14ac:dyDescent="0.25">
      <c r="A595" s="134">
        <v>44279</v>
      </c>
      <c r="B595" s="5">
        <v>102945</v>
      </c>
      <c r="C595" s="5" t="s">
        <v>41</v>
      </c>
      <c r="D595" s="95"/>
      <c r="E595" s="42">
        <v>0</v>
      </c>
      <c r="F595" s="362">
        <f t="shared" si="11"/>
        <v>142427777.77999997</v>
      </c>
    </row>
    <row r="596" spans="1:6" ht="21.75" customHeight="1" x14ac:dyDescent="0.25">
      <c r="A596" s="134">
        <v>44279</v>
      </c>
      <c r="B596" s="5" t="s">
        <v>2275</v>
      </c>
      <c r="C596" s="5" t="s">
        <v>2186</v>
      </c>
      <c r="D596" s="95"/>
      <c r="E596" s="42">
        <v>46920</v>
      </c>
      <c r="F596" s="362">
        <f t="shared" si="11"/>
        <v>142380857.77999997</v>
      </c>
    </row>
    <row r="597" spans="1:6" ht="21.75" customHeight="1" x14ac:dyDescent="0.25">
      <c r="A597" s="134">
        <v>44279</v>
      </c>
      <c r="B597" s="5">
        <v>102951</v>
      </c>
      <c r="C597" s="5" t="s">
        <v>41</v>
      </c>
      <c r="D597" s="95"/>
      <c r="E597" s="42">
        <v>0</v>
      </c>
      <c r="F597" s="362">
        <f t="shared" si="11"/>
        <v>142380857.77999997</v>
      </c>
    </row>
    <row r="598" spans="1:6" ht="21.75" customHeight="1" x14ac:dyDescent="0.25">
      <c r="A598" s="134">
        <v>44279</v>
      </c>
      <c r="B598" s="5" t="s">
        <v>2276</v>
      </c>
      <c r="C598" s="5" t="s">
        <v>2186</v>
      </c>
      <c r="D598" s="95"/>
      <c r="E598" s="42">
        <v>45755.74</v>
      </c>
      <c r="F598" s="362">
        <f t="shared" si="11"/>
        <v>142335102.03999996</v>
      </c>
    </row>
    <row r="599" spans="1:6" ht="21.75" customHeight="1" x14ac:dyDescent="0.25">
      <c r="A599" s="134">
        <v>44279</v>
      </c>
      <c r="B599" s="5">
        <v>102956</v>
      </c>
      <c r="C599" s="5" t="s">
        <v>2277</v>
      </c>
      <c r="D599" s="95"/>
      <c r="E599" s="42">
        <v>10000</v>
      </c>
      <c r="F599" s="362">
        <f t="shared" si="11"/>
        <v>142325102.03999996</v>
      </c>
    </row>
    <row r="600" spans="1:6" ht="21.75" customHeight="1" x14ac:dyDescent="0.25">
      <c r="A600" s="134">
        <v>44279</v>
      </c>
      <c r="B600" s="5" t="s">
        <v>2187</v>
      </c>
      <c r="C600" s="5" t="s">
        <v>2188</v>
      </c>
      <c r="D600" s="95"/>
      <c r="E600" s="42">
        <v>36322.32</v>
      </c>
      <c r="F600" s="362">
        <f t="shared" si="11"/>
        <v>142288779.71999997</v>
      </c>
    </row>
    <row r="601" spans="1:6" ht="21.75" customHeight="1" x14ac:dyDescent="0.25">
      <c r="A601" s="134">
        <v>44279</v>
      </c>
      <c r="B601" s="5" t="s">
        <v>2189</v>
      </c>
      <c r="C601" s="5" t="s">
        <v>2190</v>
      </c>
      <c r="D601" s="95"/>
      <c r="E601" s="42">
        <v>590094.27</v>
      </c>
      <c r="F601" s="362">
        <f t="shared" si="11"/>
        <v>141698685.44999996</v>
      </c>
    </row>
    <row r="602" spans="1:6" ht="21.75" customHeight="1" x14ac:dyDescent="0.25">
      <c r="A602" s="134">
        <v>44279</v>
      </c>
      <c r="B602" s="5" t="s">
        <v>2192</v>
      </c>
      <c r="C602" s="5" t="s">
        <v>2191</v>
      </c>
      <c r="D602" s="95"/>
      <c r="E602" s="42">
        <v>532649.46</v>
      </c>
      <c r="F602" s="362">
        <f t="shared" si="11"/>
        <v>141166035.98999995</v>
      </c>
    </row>
    <row r="603" spans="1:6" ht="23.25" customHeight="1" x14ac:dyDescent="0.25">
      <c r="A603" s="134">
        <v>44279</v>
      </c>
      <c r="B603" s="5" t="s">
        <v>2194</v>
      </c>
      <c r="C603" s="5" t="s">
        <v>2197</v>
      </c>
      <c r="D603" s="95"/>
      <c r="E603" s="42">
        <v>47782318.75</v>
      </c>
      <c r="F603" s="362">
        <f t="shared" si="11"/>
        <v>93383717.23999995</v>
      </c>
    </row>
    <row r="604" spans="1:6" ht="24.75" customHeight="1" x14ac:dyDescent="0.25">
      <c r="A604" s="134">
        <v>44279</v>
      </c>
      <c r="B604" s="5" t="s">
        <v>2208</v>
      </c>
      <c r="C604" s="5" t="s">
        <v>2196</v>
      </c>
      <c r="D604" s="95"/>
      <c r="E604" s="42">
        <v>47226133.700000003</v>
      </c>
      <c r="F604" s="362">
        <f t="shared" si="11"/>
        <v>46157583.539999947</v>
      </c>
    </row>
    <row r="605" spans="1:6" ht="30.75" customHeight="1" x14ac:dyDescent="0.25">
      <c r="A605" s="134">
        <v>44279</v>
      </c>
      <c r="B605" s="5" t="s">
        <v>2209</v>
      </c>
      <c r="C605" s="5" t="s">
        <v>2195</v>
      </c>
      <c r="D605" s="95"/>
      <c r="E605" s="42">
        <v>9315971.1300000008</v>
      </c>
      <c r="F605" s="362">
        <f t="shared" si="11"/>
        <v>36841612.409999944</v>
      </c>
    </row>
    <row r="606" spans="1:6" ht="22.5" customHeight="1" x14ac:dyDescent="0.25">
      <c r="A606" s="134">
        <v>44279</v>
      </c>
      <c r="B606" s="5" t="s">
        <v>2210</v>
      </c>
      <c r="C606" s="5" t="s">
        <v>2206</v>
      </c>
      <c r="D606" s="95"/>
      <c r="E606" s="42">
        <v>3670182.88</v>
      </c>
      <c r="F606" s="362">
        <f t="shared" si="11"/>
        <v>33171429.529999945</v>
      </c>
    </row>
    <row r="607" spans="1:6" ht="30" customHeight="1" x14ac:dyDescent="0.25">
      <c r="A607" s="134">
        <v>44279</v>
      </c>
      <c r="B607" s="5" t="s">
        <v>2211</v>
      </c>
      <c r="C607" s="5" t="s">
        <v>2207</v>
      </c>
      <c r="D607" s="95"/>
      <c r="E607" s="42">
        <v>79768.509999999995</v>
      </c>
      <c r="F607" s="362">
        <f t="shared" si="11"/>
        <v>33091661.019999944</v>
      </c>
    </row>
    <row r="608" spans="1:6" ht="25.5" customHeight="1" x14ac:dyDescent="0.25">
      <c r="A608" s="134">
        <v>44279</v>
      </c>
      <c r="B608" s="5" t="s">
        <v>2212</v>
      </c>
      <c r="C608" s="5" t="s">
        <v>2198</v>
      </c>
      <c r="D608" s="95"/>
      <c r="E608" s="42">
        <v>10000</v>
      </c>
      <c r="F608" s="362">
        <f t="shared" si="11"/>
        <v>33081661.019999944</v>
      </c>
    </row>
    <row r="609" spans="1:6" ht="24.75" customHeight="1" x14ac:dyDescent="0.25">
      <c r="A609" s="134">
        <v>44279</v>
      </c>
      <c r="B609" s="5" t="s">
        <v>2213</v>
      </c>
      <c r="C609" s="5" t="s">
        <v>2199</v>
      </c>
      <c r="D609" s="95"/>
      <c r="E609" s="42">
        <v>3774658.9</v>
      </c>
      <c r="F609" s="362">
        <f t="shared" si="11"/>
        <v>29307002.119999945</v>
      </c>
    </row>
    <row r="610" spans="1:6" ht="20.25" customHeight="1" x14ac:dyDescent="0.25">
      <c r="A610" s="134">
        <v>44279</v>
      </c>
      <c r="B610" s="5" t="s">
        <v>2214</v>
      </c>
      <c r="C610" s="5" t="s">
        <v>2200</v>
      </c>
      <c r="D610" s="95"/>
      <c r="E610" s="42">
        <v>709358.65</v>
      </c>
      <c r="F610" s="362">
        <f t="shared" si="11"/>
        <v>28597643.469999947</v>
      </c>
    </row>
    <row r="611" spans="1:6" ht="20.25" customHeight="1" x14ac:dyDescent="0.25">
      <c r="A611" s="134">
        <v>44279</v>
      </c>
      <c r="B611" s="5" t="s">
        <v>2215</v>
      </c>
      <c r="C611" s="5" t="s">
        <v>2201</v>
      </c>
      <c r="D611" s="95"/>
      <c r="E611" s="42">
        <v>3408103.24</v>
      </c>
      <c r="F611" s="362">
        <f t="shared" si="11"/>
        <v>25189540.229999945</v>
      </c>
    </row>
    <row r="612" spans="1:6" ht="20.25" customHeight="1" x14ac:dyDescent="0.25">
      <c r="A612" s="134">
        <v>44279</v>
      </c>
      <c r="B612" s="5" t="s">
        <v>2216</v>
      </c>
      <c r="C612" s="5" t="s">
        <v>2202</v>
      </c>
      <c r="D612" s="95"/>
      <c r="E612" s="42">
        <v>2188372.4</v>
      </c>
      <c r="F612" s="362">
        <f t="shared" si="11"/>
        <v>23001167.829999946</v>
      </c>
    </row>
    <row r="613" spans="1:6" ht="27" customHeight="1" x14ac:dyDescent="0.25">
      <c r="A613" s="134">
        <v>44279</v>
      </c>
      <c r="B613" s="5" t="s">
        <v>2217</v>
      </c>
      <c r="C613" s="5" t="s">
        <v>2203</v>
      </c>
      <c r="D613" s="95"/>
      <c r="E613" s="42">
        <v>168015.16</v>
      </c>
      <c r="F613" s="362">
        <f t="shared" si="11"/>
        <v>22833152.669999946</v>
      </c>
    </row>
    <row r="614" spans="1:6" ht="29.25" customHeight="1" x14ac:dyDescent="0.25">
      <c r="A614" s="134">
        <v>44279</v>
      </c>
      <c r="B614" s="5" t="s">
        <v>2218</v>
      </c>
      <c r="C614" s="5" t="s">
        <v>2204</v>
      </c>
      <c r="D614" s="95"/>
      <c r="E614" s="42">
        <v>81912.78</v>
      </c>
      <c r="F614" s="362">
        <f t="shared" si="11"/>
        <v>22751239.889999945</v>
      </c>
    </row>
    <row r="615" spans="1:6" ht="26.25" customHeight="1" x14ac:dyDescent="0.25">
      <c r="A615" s="134">
        <v>44279</v>
      </c>
      <c r="B615" s="5" t="s">
        <v>2219</v>
      </c>
      <c r="C615" s="5" t="s">
        <v>2205</v>
      </c>
      <c r="D615" s="95"/>
      <c r="E615" s="42">
        <v>428796.65</v>
      </c>
      <c r="F615" s="362">
        <f t="shared" si="11"/>
        <v>22322443.239999946</v>
      </c>
    </row>
    <row r="616" spans="1:6" ht="23.25" customHeight="1" x14ac:dyDescent="0.25">
      <c r="A616" s="134">
        <v>44279</v>
      </c>
      <c r="B616" s="5" t="s">
        <v>2220</v>
      </c>
      <c r="C616" s="5" t="s">
        <v>3010</v>
      </c>
      <c r="D616" s="95"/>
      <c r="E616" s="42">
        <v>55606.54</v>
      </c>
      <c r="F616" s="362">
        <f t="shared" si="11"/>
        <v>22266836.699999947</v>
      </c>
    </row>
    <row r="617" spans="1:6" ht="21.75" customHeight="1" x14ac:dyDescent="0.25">
      <c r="A617" s="134">
        <v>44281</v>
      </c>
      <c r="B617" s="5" t="s">
        <v>2287</v>
      </c>
      <c r="C617" s="5" t="s">
        <v>2286</v>
      </c>
      <c r="D617" s="95"/>
      <c r="E617" s="42">
        <v>28097.87</v>
      </c>
      <c r="F617" s="362">
        <f t="shared" si="11"/>
        <v>22238738.829999946</v>
      </c>
    </row>
    <row r="618" spans="1:6" ht="21.75" customHeight="1" x14ac:dyDescent="0.25">
      <c r="A618" s="134">
        <v>44284</v>
      </c>
      <c r="B618" s="5" t="s">
        <v>2370</v>
      </c>
      <c r="C618" s="5" t="s">
        <v>2304</v>
      </c>
      <c r="D618" s="95"/>
      <c r="E618" s="42">
        <v>5733094.79</v>
      </c>
      <c r="F618" s="362">
        <f t="shared" si="11"/>
        <v>16505644.039999947</v>
      </c>
    </row>
    <row r="619" spans="1:6" ht="21.75" customHeight="1" x14ac:dyDescent="0.25">
      <c r="A619" s="134">
        <v>44284</v>
      </c>
      <c r="B619" s="5">
        <v>103053</v>
      </c>
      <c r="C619" s="5" t="s">
        <v>41</v>
      </c>
      <c r="D619" s="95"/>
      <c r="E619" s="42">
        <v>0</v>
      </c>
      <c r="F619" s="362">
        <f t="shared" si="11"/>
        <v>16505644.039999947</v>
      </c>
    </row>
    <row r="620" spans="1:6" ht="21.75" customHeight="1" x14ac:dyDescent="0.25">
      <c r="A620" s="134">
        <v>44284</v>
      </c>
      <c r="B620" s="5">
        <v>103054</v>
      </c>
      <c r="C620" s="5"/>
      <c r="D620" s="95"/>
      <c r="E620" s="42">
        <v>3500</v>
      </c>
      <c r="F620" s="362">
        <f t="shared" si="11"/>
        <v>16502144.039999947</v>
      </c>
    </row>
    <row r="621" spans="1:6" ht="21.75" customHeight="1" x14ac:dyDescent="0.25">
      <c r="A621" s="134">
        <v>44284</v>
      </c>
      <c r="B621" s="5">
        <v>103055</v>
      </c>
      <c r="C621" s="5" t="s">
        <v>41</v>
      </c>
      <c r="D621" s="95"/>
      <c r="E621" s="42">
        <v>0</v>
      </c>
      <c r="F621" s="362">
        <f t="shared" si="11"/>
        <v>16502144.039999947</v>
      </c>
    </row>
    <row r="622" spans="1:6" ht="21.75" customHeight="1" x14ac:dyDescent="0.25">
      <c r="A622" s="134">
        <v>44284</v>
      </c>
      <c r="B622" s="5">
        <v>103056</v>
      </c>
      <c r="C622" s="5" t="s">
        <v>2304</v>
      </c>
      <c r="D622" s="95"/>
      <c r="E622" s="42">
        <v>33414.58</v>
      </c>
      <c r="F622" s="362">
        <f t="shared" si="11"/>
        <v>16468729.459999947</v>
      </c>
    </row>
    <row r="623" spans="1:6" ht="21.75" customHeight="1" x14ac:dyDescent="0.25">
      <c r="A623" s="134">
        <v>44284</v>
      </c>
      <c r="B623" s="5" t="s">
        <v>2305</v>
      </c>
      <c r="C623" s="5" t="s">
        <v>2304</v>
      </c>
      <c r="D623" s="95"/>
      <c r="E623" s="42">
        <v>438394.97</v>
      </c>
      <c r="F623" s="362">
        <f t="shared" si="11"/>
        <v>16030334.489999946</v>
      </c>
    </row>
    <row r="624" spans="1:6" ht="21.75" customHeight="1" x14ac:dyDescent="0.25">
      <c r="A624" s="10"/>
      <c r="B624" s="28"/>
      <c r="C624" s="28"/>
      <c r="D624" s="121"/>
      <c r="E624" s="32"/>
      <c r="F624" s="474"/>
    </row>
    <row r="625" spans="1:143" ht="21.75" customHeight="1" x14ac:dyDescent="0.25">
      <c r="A625" s="10"/>
      <c r="B625" s="28"/>
      <c r="C625" s="28"/>
      <c r="D625" s="121"/>
      <c r="E625" s="32"/>
      <c r="F625" s="474"/>
    </row>
    <row r="626" spans="1:143" s="25" customFormat="1" ht="11.25" x14ac:dyDescent="0.2">
      <c r="A626" s="10"/>
      <c r="B626" s="251"/>
      <c r="C626" s="28"/>
      <c r="D626" s="121"/>
      <c r="E626" s="228"/>
      <c r="F626" s="112"/>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row>
    <row r="627" spans="1:143" s="235" customFormat="1" ht="15.75" customHeight="1" x14ac:dyDescent="0.2">
      <c r="A627" s="17"/>
      <c r="B627" s="7"/>
      <c r="C627" s="19"/>
      <c r="D627" s="69"/>
      <c r="E627" s="29"/>
      <c r="F627" s="112"/>
      <c r="G627" s="279"/>
      <c r="H627" s="279"/>
      <c r="I627" s="279"/>
      <c r="J627" s="279"/>
      <c r="K627" s="279"/>
      <c r="L627" s="279"/>
      <c r="M627" s="279"/>
      <c r="N627" s="279"/>
      <c r="O627" s="279"/>
      <c r="P627" s="279"/>
      <c r="Q627" s="279"/>
      <c r="R627" s="279"/>
      <c r="S627" s="279"/>
      <c r="T627" s="279"/>
      <c r="U627" s="279"/>
      <c r="V627" s="279"/>
      <c r="W627" s="279"/>
      <c r="X627" s="279"/>
      <c r="Y627" s="279"/>
      <c r="Z627" s="279"/>
      <c r="AA627" s="279"/>
      <c r="AB627" s="279"/>
      <c r="AC627" s="279"/>
      <c r="AD627" s="279"/>
      <c r="AE627" s="279"/>
      <c r="AF627" s="279"/>
      <c r="AG627" s="279"/>
      <c r="AH627" s="279"/>
      <c r="AI627" s="279"/>
      <c r="AJ627" s="279"/>
      <c r="AK627" s="279"/>
      <c r="AL627" s="279"/>
      <c r="AM627" s="279"/>
      <c r="AN627" s="279"/>
      <c r="AO627" s="279"/>
      <c r="AP627" s="279"/>
      <c r="AQ627" s="279"/>
      <c r="AR627" s="279"/>
      <c r="AS627" s="279"/>
      <c r="AT627" s="279"/>
      <c r="AU627" s="279"/>
      <c r="AV627" s="279"/>
      <c r="AW627" s="279"/>
      <c r="AX627" s="279"/>
      <c r="AY627" s="279"/>
      <c r="AZ627" s="279"/>
      <c r="BA627" s="279"/>
      <c r="BB627" s="279"/>
      <c r="BC627" s="279"/>
      <c r="BD627" s="279"/>
      <c r="BE627" s="279"/>
      <c r="BF627" s="279"/>
      <c r="BG627" s="279"/>
      <c r="BH627" s="279"/>
      <c r="BI627" s="279"/>
      <c r="BJ627" s="279"/>
      <c r="BK627" s="279"/>
      <c r="BL627" s="279"/>
      <c r="BM627" s="279"/>
      <c r="BN627" s="279"/>
      <c r="BO627" s="279"/>
      <c r="BP627" s="279"/>
      <c r="BQ627" s="279"/>
      <c r="BR627" s="279"/>
      <c r="BS627" s="279"/>
      <c r="BT627" s="279"/>
      <c r="BU627" s="279"/>
      <c r="BV627" s="279"/>
      <c r="BW627" s="279"/>
      <c r="BX627" s="279"/>
      <c r="BY627" s="279"/>
      <c r="BZ627" s="279"/>
      <c r="CA627" s="279"/>
      <c r="CB627" s="279"/>
      <c r="CC627" s="279"/>
      <c r="CD627" s="279"/>
      <c r="CE627" s="279"/>
      <c r="CF627" s="279"/>
      <c r="CG627" s="279"/>
      <c r="CH627" s="279"/>
      <c r="CI627" s="279"/>
      <c r="CJ627" s="279"/>
      <c r="CK627" s="279"/>
      <c r="CL627" s="279"/>
      <c r="CM627" s="279"/>
      <c r="CN627" s="279"/>
      <c r="CO627" s="279"/>
      <c r="CP627" s="279"/>
      <c r="CQ627" s="279"/>
      <c r="CR627" s="279"/>
      <c r="CS627" s="279"/>
      <c r="CT627" s="279"/>
      <c r="CU627" s="279"/>
      <c r="CV627" s="279"/>
      <c r="CW627" s="279"/>
      <c r="CX627" s="279"/>
      <c r="CY627" s="279"/>
      <c r="CZ627" s="279"/>
      <c r="DA627" s="279"/>
      <c r="DB627" s="279"/>
      <c r="DC627" s="279"/>
      <c r="DD627" s="279"/>
      <c r="DE627" s="279"/>
      <c r="DF627" s="279"/>
      <c r="DG627" s="279"/>
      <c r="DH627" s="279"/>
      <c r="DI627" s="279"/>
      <c r="DJ627" s="279"/>
      <c r="DK627" s="279"/>
      <c r="DL627" s="279"/>
      <c r="DM627" s="279"/>
      <c r="DN627" s="279"/>
      <c r="DO627" s="279"/>
      <c r="DP627" s="279"/>
      <c r="DQ627" s="279"/>
      <c r="DR627" s="279"/>
      <c r="DS627" s="279"/>
      <c r="DT627" s="279"/>
      <c r="DU627" s="279"/>
      <c r="DV627" s="279"/>
      <c r="DW627" s="279"/>
      <c r="DX627" s="279"/>
      <c r="DY627" s="279"/>
      <c r="DZ627" s="279"/>
      <c r="EA627" s="279"/>
      <c r="EB627" s="279"/>
      <c r="EC627" s="279"/>
      <c r="ED627" s="279"/>
      <c r="EE627" s="279"/>
      <c r="EF627" s="279"/>
      <c r="EG627" s="279"/>
      <c r="EH627" s="279"/>
      <c r="EI627" s="279"/>
      <c r="EJ627" s="279"/>
      <c r="EK627" s="279"/>
      <c r="EL627" s="279"/>
      <c r="EM627" s="279"/>
    </row>
    <row r="628" spans="1:143" s="235" customFormat="1" x14ac:dyDescent="0.25">
      <c r="A628" s="1171" t="s">
        <v>0</v>
      </c>
      <c r="B628" s="1171"/>
      <c r="C628" s="1171"/>
      <c r="D628" s="1171"/>
      <c r="E628" s="1171"/>
      <c r="F628" s="1171"/>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279"/>
      <c r="AE628" s="279"/>
      <c r="AF628" s="279"/>
      <c r="AG628" s="279"/>
      <c r="AH628" s="279"/>
      <c r="AI628" s="279"/>
      <c r="AJ628" s="279"/>
      <c r="AK628" s="279"/>
      <c r="AL628" s="279"/>
      <c r="AM628" s="279"/>
      <c r="AN628" s="279"/>
      <c r="AO628" s="279"/>
      <c r="AP628" s="279"/>
      <c r="AQ628" s="279"/>
      <c r="AR628" s="279"/>
      <c r="AS628" s="279"/>
      <c r="AT628" s="279"/>
      <c r="AU628" s="279"/>
      <c r="AV628" s="279"/>
      <c r="AW628" s="279"/>
      <c r="AX628" s="279"/>
      <c r="AY628" s="279"/>
      <c r="AZ628" s="279"/>
      <c r="BA628" s="279"/>
      <c r="BB628" s="279"/>
      <c r="BC628" s="279"/>
      <c r="BD628" s="279"/>
      <c r="BE628" s="279"/>
      <c r="BF628" s="279"/>
      <c r="BG628" s="279"/>
      <c r="BH628" s="279"/>
      <c r="BI628" s="279"/>
      <c r="BJ628" s="279"/>
      <c r="BK628" s="279"/>
      <c r="BL628" s="279"/>
      <c r="BM628" s="279"/>
      <c r="BN628" s="279"/>
      <c r="BO628" s="279"/>
      <c r="BP628" s="279"/>
      <c r="BQ628" s="279"/>
      <c r="BR628" s="279"/>
      <c r="BS628" s="279"/>
      <c r="BT628" s="279"/>
      <c r="BU628" s="279"/>
      <c r="BV628" s="279"/>
      <c r="BW628" s="279"/>
      <c r="BX628" s="279"/>
      <c r="BY628" s="279"/>
      <c r="BZ628" s="279"/>
      <c r="CA628" s="279"/>
      <c r="CB628" s="279"/>
      <c r="CC628" s="279"/>
      <c r="CD628" s="279"/>
      <c r="CE628" s="279"/>
      <c r="CF628" s="279"/>
      <c r="CG628" s="279"/>
      <c r="CH628" s="279"/>
      <c r="CI628" s="279"/>
      <c r="CJ628" s="279"/>
      <c r="CK628" s="279"/>
      <c r="CL628" s="279"/>
      <c r="CM628" s="279"/>
      <c r="CN628" s="279"/>
      <c r="CO628" s="279"/>
      <c r="CP628" s="279"/>
      <c r="CQ628" s="279"/>
      <c r="CR628" s="279"/>
      <c r="CS628" s="279"/>
      <c r="CT628" s="279"/>
      <c r="CU628" s="279"/>
      <c r="CV628" s="279"/>
      <c r="CW628" s="279"/>
      <c r="CX628" s="279"/>
      <c r="CY628" s="279"/>
      <c r="CZ628" s="279"/>
      <c r="DA628" s="279"/>
      <c r="DB628" s="279"/>
      <c r="DC628" s="279"/>
      <c r="DD628" s="279"/>
      <c r="DE628" s="279"/>
      <c r="DF628" s="279"/>
      <c r="DG628" s="279"/>
      <c r="DH628" s="279"/>
      <c r="DI628" s="279"/>
      <c r="DJ628" s="279"/>
      <c r="DK628" s="279"/>
      <c r="DL628" s="279"/>
      <c r="DM628" s="279"/>
      <c r="DN628" s="279"/>
      <c r="DO628" s="279"/>
      <c r="DP628" s="279"/>
      <c r="DQ628" s="279"/>
      <c r="DR628" s="279"/>
      <c r="DS628" s="279"/>
      <c r="DT628" s="279"/>
      <c r="DU628" s="279"/>
      <c r="DV628" s="279"/>
      <c r="DW628" s="279"/>
      <c r="DX628" s="279"/>
      <c r="DY628" s="279"/>
      <c r="DZ628" s="279"/>
      <c r="EA628" s="279"/>
      <c r="EB628" s="279"/>
      <c r="EC628" s="279"/>
      <c r="ED628" s="279"/>
      <c r="EE628" s="279"/>
      <c r="EF628" s="279"/>
      <c r="EG628" s="279"/>
      <c r="EH628" s="279"/>
      <c r="EI628" s="279"/>
      <c r="EJ628" s="279"/>
      <c r="EK628" s="279"/>
      <c r="EL628" s="279"/>
      <c r="EM628" s="279"/>
    </row>
    <row r="629" spans="1:143" s="235" customFormat="1" x14ac:dyDescent="0.25">
      <c r="A629" s="1172" t="s">
        <v>33</v>
      </c>
      <c r="B629" s="1172"/>
      <c r="C629" s="1172"/>
      <c r="D629" s="1172"/>
      <c r="E629" s="1172"/>
      <c r="F629" s="1172"/>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79"/>
      <c r="AE629" s="279"/>
      <c r="AF629" s="279"/>
      <c r="AG629" s="279"/>
      <c r="AH629" s="279"/>
      <c r="AI629" s="279"/>
      <c r="AJ629" s="279"/>
      <c r="AK629" s="279"/>
      <c r="AL629" s="279"/>
      <c r="AM629" s="279"/>
      <c r="AN629" s="279"/>
      <c r="AO629" s="279"/>
      <c r="AP629" s="279"/>
      <c r="AQ629" s="279"/>
      <c r="AR629" s="279"/>
      <c r="AS629" s="279"/>
      <c r="AT629" s="279"/>
      <c r="AU629" s="279"/>
      <c r="AV629" s="279"/>
      <c r="AW629" s="279"/>
      <c r="AX629" s="279"/>
      <c r="AY629" s="279"/>
      <c r="AZ629" s="279"/>
      <c r="BA629" s="279"/>
      <c r="BB629" s="279"/>
      <c r="BC629" s="279"/>
      <c r="BD629" s="279"/>
      <c r="BE629" s="279"/>
      <c r="BF629" s="279"/>
      <c r="BG629" s="279"/>
      <c r="BH629" s="279"/>
      <c r="BI629" s="279"/>
      <c r="BJ629" s="279"/>
      <c r="BK629" s="279"/>
      <c r="BL629" s="279"/>
      <c r="BM629" s="279"/>
      <c r="BN629" s="279"/>
      <c r="BO629" s="279"/>
      <c r="BP629" s="279"/>
      <c r="BQ629" s="279"/>
      <c r="BR629" s="279"/>
      <c r="BS629" s="279"/>
      <c r="BT629" s="279"/>
      <c r="BU629" s="279"/>
      <c r="BV629" s="279"/>
      <c r="BW629" s="279"/>
      <c r="BX629" s="279"/>
      <c r="BY629" s="279"/>
      <c r="BZ629" s="279"/>
      <c r="CA629" s="279"/>
      <c r="CB629" s="279"/>
      <c r="CC629" s="279"/>
      <c r="CD629" s="279"/>
      <c r="CE629" s="279"/>
      <c r="CF629" s="279"/>
      <c r="CG629" s="279"/>
      <c r="CH629" s="279"/>
      <c r="CI629" s="279"/>
      <c r="CJ629" s="279"/>
      <c r="CK629" s="279"/>
      <c r="CL629" s="279"/>
      <c r="CM629" s="279"/>
      <c r="CN629" s="279"/>
      <c r="CO629" s="279"/>
      <c r="CP629" s="279"/>
      <c r="CQ629" s="279"/>
      <c r="CR629" s="279"/>
      <c r="CS629" s="279"/>
      <c r="CT629" s="279"/>
      <c r="CU629" s="279"/>
      <c r="CV629" s="279"/>
      <c r="CW629" s="279"/>
      <c r="CX629" s="279"/>
      <c r="CY629" s="279"/>
      <c r="CZ629" s="279"/>
      <c r="DA629" s="279"/>
      <c r="DB629" s="279"/>
      <c r="DC629" s="279"/>
      <c r="DD629" s="279"/>
      <c r="DE629" s="279"/>
      <c r="DF629" s="279"/>
      <c r="DG629" s="279"/>
      <c r="DH629" s="279"/>
      <c r="DI629" s="279"/>
      <c r="DJ629" s="279"/>
      <c r="DK629" s="279"/>
      <c r="DL629" s="279"/>
      <c r="DM629" s="279"/>
      <c r="DN629" s="279"/>
      <c r="DO629" s="279"/>
      <c r="DP629" s="279"/>
      <c r="DQ629" s="279"/>
      <c r="DR629" s="279"/>
      <c r="DS629" s="279"/>
      <c r="DT629" s="279"/>
      <c r="DU629" s="279"/>
      <c r="DV629" s="279"/>
      <c r="DW629" s="279"/>
      <c r="DX629" s="279"/>
      <c r="DY629" s="279"/>
      <c r="DZ629" s="279"/>
      <c r="EA629" s="279"/>
      <c r="EB629" s="279"/>
      <c r="EC629" s="279"/>
      <c r="ED629" s="279"/>
      <c r="EE629" s="279"/>
      <c r="EF629" s="279"/>
      <c r="EG629" s="279"/>
      <c r="EH629" s="279"/>
      <c r="EI629" s="279"/>
      <c r="EJ629" s="279"/>
      <c r="EK629" s="279"/>
      <c r="EL629" s="279"/>
      <c r="EM629" s="279"/>
    </row>
    <row r="630" spans="1:143" s="235" customFormat="1" ht="25.5" customHeight="1" x14ac:dyDescent="0.25">
      <c r="A630" s="124"/>
      <c r="B630" s="249"/>
      <c r="C630" s="498"/>
      <c r="D630" s="498"/>
      <c r="E630" s="105"/>
      <c r="F630" s="100"/>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79"/>
      <c r="AD630" s="279"/>
      <c r="AE630" s="279"/>
      <c r="AF630" s="279"/>
      <c r="AG630" s="279"/>
      <c r="AH630" s="279"/>
      <c r="AI630" s="279"/>
      <c r="AJ630" s="279"/>
      <c r="AK630" s="279"/>
      <c r="AL630" s="279"/>
      <c r="AM630" s="279"/>
      <c r="AN630" s="279"/>
      <c r="AO630" s="279"/>
      <c r="AP630" s="279"/>
      <c r="AQ630" s="279"/>
      <c r="AR630" s="279"/>
      <c r="AS630" s="279"/>
      <c r="AT630" s="279"/>
      <c r="AU630" s="279"/>
      <c r="AV630" s="279"/>
      <c r="AW630" s="279"/>
      <c r="AX630" s="279"/>
      <c r="AY630" s="279"/>
      <c r="AZ630" s="279"/>
      <c r="BA630" s="279"/>
      <c r="BB630" s="279"/>
      <c r="BC630" s="279"/>
      <c r="BD630" s="279"/>
      <c r="BE630" s="279"/>
      <c r="BF630" s="279"/>
      <c r="BG630" s="279"/>
      <c r="BH630" s="279"/>
      <c r="BI630" s="279"/>
      <c r="BJ630" s="279"/>
      <c r="BK630" s="279"/>
      <c r="BL630" s="279"/>
      <c r="BM630" s="279"/>
      <c r="BN630" s="279"/>
      <c r="BO630" s="279"/>
      <c r="BP630" s="279"/>
      <c r="BQ630" s="279"/>
      <c r="BR630" s="279"/>
      <c r="BS630" s="279"/>
      <c r="BT630" s="279"/>
      <c r="BU630" s="279"/>
      <c r="BV630" s="279"/>
      <c r="BW630" s="279"/>
      <c r="BX630" s="279"/>
      <c r="BY630" s="279"/>
      <c r="BZ630" s="279"/>
      <c r="CA630" s="279"/>
      <c r="CB630" s="279"/>
      <c r="CC630" s="279"/>
      <c r="CD630" s="279"/>
      <c r="CE630" s="279"/>
      <c r="CF630" s="279"/>
      <c r="CG630" s="279"/>
      <c r="CH630" s="279"/>
      <c r="CI630" s="279"/>
      <c r="CJ630" s="279"/>
      <c r="CK630" s="279"/>
      <c r="CL630" s="279"/>
      <c r="CM630" s="279"/>
      <c r="CN630" s="279"/>
      <c r="CO630" s="279"/>
      <c r="CP630" s="279"/>
      <c r="CQ630" s="279"/>
      <c r="CR630" s="279"/>
      <c r="CS630" s="279"/>
      <c r="CT630" s="279"/>
      <c r="CU630" s="279"/>
      <c r="CV630" s="279"/>
      <c r="CW630" s="279"/>
      <c r="CX630" s="279"/>
      <c r="CY630" s="279"/>
      <c r="CZ630" s="279"/>
      <c r="DA630" s="279"/>
      <c r="DB630" s="279"/>
      <c r="DC630" s="279"/>
      <c r="DD630" s="279"/>
      <c r="DE630" s="279"/>
      <c r="DF630" s="279"/>
      <c r="DG630" s="279"/>
      <c r="DH630" s="279"/>
      <c r="DI630" s="279"/>
      <c r="DJ630" s="279"/>
      <c r="DK630" s="279"/>
      <c r="DL630" s="279"/>
      <c r="DM630" s="279"/>
      <c r="DN630" s="279"/>
      <c r="DO630" s="279"/>
      <c r="DP630" s="279"/>
      <c r="DQ630" s="279"/>
      <c r="DR630" s="279"/>
      <c r="DS630" s="279"/>
      <c r="DT630" s="279"/>
      <c r="DU630" s="279"/>
      <c r="DV630" s="279"/>
      <c r="DW630" s="279"/>
      <c r="DX630" s="279"/>
      <c r="DY630" s="279"/>
      <c r="DZ630" s="279"/>
      <c r="EA630" s="279"/>
      <c r="EB630" s="279"/>
      <c r="EC630" s="279"/>
      <c r="ED630" s="279"/>
      <c r="EE630" s="279"/>
      <c r="EF630" s="279"/>
      <c r="EG630" s="279"/>
      <c r="EH630" s="279"/>
      <c r="EI630" s="279"/>
      <c r="EJ630" s="279"/>
      <c r="EK630" s="279"/>
      <c r="EL630" s="279"/>
      <c r="EM630" s="279"/>
    </row>
    <row r="631" spans="1:143" s="235" customFormat="1" ht="25.5" customHeight="1" x14ac:dyDescent="0.25">
      <c r="A631" s="1171" t="s">
        <v>1</v>
      </c>
      <c r="B631" s="1171"/>
      <c r="C631" s="1171"/>
      <c r="D631" s="1171"/>
      <c r="E631" s="1171"/>
      <c r="F631" s="1171"/>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79"/>
      <c r="AD631" s="279"/>
      <c r="AE631" s="279"/>
      <c r="AF631" s="279"/>
      <c r="AG631" s="279"/>
      <c r="AH631" s="279"/>
      <c r="AI631" s="279"/>
      <c r="AJ631" s="279"/>
      <c r="AK631" s="279"/>
      <c r="AL631" s="279"/>
      <c r="AM631" s="279"/>
      <c r="AN631" s="279"/>
      <c r="AO631" s="279"/>
      <c r="AP631" s="279"/>
      <c r="AQ631" s="279"/>
      <c r="AR631" s="279"/>
      <c r="AS631" s="279"/>
      <c r="AT631" s="279"/>
      <c r="AU631" s="279"/>
      <c r="AV631" s="279"/>
      <c r="AW631" s="279"/>
      <c r="AX631" s="279"/>
      <c r="AY631" s="279"/>
      <c r="AZ631" s="279"/>
      <c r="BA631" s="279"/>
      <c r="BB631" s="279"/>
      <c r="BC631" s="279"/>
      <c r="BD631" s="279"/>
      <c r="BE631" s="279"/>
      <c r="BF631" s="279"/>
      <c r="BG631" s="279"/>
      <c r="BH631" s="279"/>
      <c r="BI631" s="279"/>
      <c r="BJ631" s="279"/>
      <c r="BK631" s="279"/>
      <c r="BL631" s="279"/>
      <c r="BM631" s="279"/>
      <c r="BN631" s="279"/>
      <c r="BO631" s="279"/>
      <c r="BP631" s="279"/>
      <c r="BQ631" s="279"/>
      <c r="BR631" s="279"/>
      <c r="BS631" s="279"/>
      <c r="BT631" s="279"/>
      <c r="BU631" s="279"/>
      <c r="BV631" s="279"/>
      <c r="BW631" s="279"/>
      <c r="BX631" s="279"/>
      <c r="BY631" s="279"/>
      <c r="BZ631" s="279"/>
      <c r="CA631" s="279"/>
      <c r="CB631" s="279"/>
      <c r="CC631" s="279"/>
      <c r="CD631" s="279"/>
      <c r="CE631" s="279"/>
      <c r="CF631" s="279"/>
      <c r="CG631" s="279"/>
      <c r="CH631" s="279"/>
      <c r="CI631" s="279"/>
      <c r="CJ631" s="279"/>
      <c r="CK631" s="279"/>
      <c r="CL631" s="279"/>
      <c r="CM631" s="279"/>
      <c r="CN631" s="279"/>
      <c r="CO631" s="279"/>
      <c r="CP631" s="279"/>
      <c r="CQ631" s="279"/>
      <c r="CR631" s="279"/>
      <c r="CS631" s="279"/>
      <c r="CT631" s="279"/>
      <c r="CU631" s="279"/>
      <c r="CV631" s="279"/>
      <c r="CW631" s="279"/>
      <c r="CX631" s="279"/>
      <c r="CY631" s="279"/>
      <c r="CZ631" s="279"/>
      <c r="DA631" s="279"/>
      <c r="DB631" s="279"/>
      <c r="DC631" s="279"/>
      <c r="DD631" s="279"/>
      <c r="DE631" s="279"/>
      <c r="DF631" s="279"/>
      <c r="DG631" s="279"/>
      <c r="DH631" s="279"/>
      <c r="DI631" s="279"/>
      <c r="DJ631" s="279"/>
      <c r="DK631" s="279"/>
      <c r="DL631" s="279"/>
      <c r="DM631" s="279"/>
      <c r="DN631" s="279"/>
      <c r="DO631" s="279"/>
      <c r="DP631" s="279"/>
      <c r="DQ631" s="279"/>
      <c r="DR631" s="279"/>
      <c r="DS631" s="279"/>
      <c r="DT631" s="279"/>
      <c r="DU631" s="279"/>
      <c r="DV631" s="279"/>
      <c r="DW631" s="279"/>
      <c r="DX631" s="279"/>
      <c r="DY631" s="279"/>
      <c r="DZ631" s="279"/>
      <c r="EA631" s="279"/>
      <c r="EB631" s="279"/>
      <c r="EC631" s="279"/>
      <c r="ED631" s="279"/>
      <c r="EE631" s="279"/>
      <c r="EF631" s="279"/>
      <c r="EG631" s="279"/>
      <c r="EH631" s="279"/>
      <c r="EI631" s="279"/>
      <c r="EJ631" s="279"/>
      <c r="EK631" s="279"/>
      <c r="EL631" s="279"/>
      <c r="EM631" s="279"/>
    </row>
    <row r="632" spans="1:143" s="25" customFormat="1" ht="28.5" customHeight="1" x14ac:dyDescent="0.25">
      <c r="A632" s="1173" t="s">
        <v>1360</v>
      </c>
      <c r="B632" s="1173"/>
      <c r="C632" s="1173"/>
      <c r="D632" s="1173"/>
      <c r="E632" s="1173"/>
      <c r="F632" s="1173"/>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row>
    <row r="633" spans="1:143" s="25" customFormat="1" ht="12.75" customHeight="1" x14ac:dyDescent="0.25">
      <c r="A633" s="1173" t="s">
        <v>2</v>
      </c>
      <c r="B633" s="1173"/>
      <c r="C633" s="1173"/>
      <c r="D633" s="1173"/>
      <c r="E633" s="1173"/>
      <c r="F633" s="1173"/>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row>
    <row r="634" spans="1:143" s="25" customFormat="1" ht="26.25" customHeight="1" x14ac:dyDescent="0.2">
      <c r="A634" s="123"/>
      <c r="B634" s="131"/>
      <c r="D634" s="68"/>
      <c r="E634" s="106"/>
      <c r="F634" s="101"/>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row>
    <row r="635" spans="1:143" s="25" customFormat="1" ht="12.75" customHeight="1" x14ac:dyDescent="0.2">
      <c r="A635" s="17"/>
      <c r="B635" s="18"/>
      <c r="C635" s="19"/>
      <c r="D635" s="69"/>
      <c r="E635" s="29"/>
      <c r="F635" s="112"/>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row>
    <row r="636" spans="1:143" s="25" customFormat="1" ht="12.75" customHeight="1" thickBot="1" x14ac:dyDescent="0.25">
      <c r="A636" s="126"/>
      <c r="B636" s="18"/>
      <c r="C636" s="22"/>
      <c r="D636" s="69"/>
      <c r="E636" s="23"/>
      <c r="F636" s="112"/>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row>
    <row r="637" spans="1:143" s="25" customFormat="1" ht="12.75" customHeight="1" x14ac:dyDescent="0.2">
      <c r="A637" s="1190" t="s">
        <v>21</v>
      </c>
      <c r="B637" s="1191"/>
      <c r="C637" s="1191"/>
      <c r="D637" s="1191"/>
      <c r="E637" s="1194"/>
      <c r="F637" s="329"/>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row>
    <row r="638" spans="1:143" s="25" customFormat="1" ht="12.75" customHeight="1" thickBot="1" x14ac:dyDescent="0.25">
      <c r="A638" s="1192"/>
      <c r="B638" s="1193"/>
      <c r="C638" s="1193"/>
      <c r="D638" s="1193"/>
      <c r="E638" s="1195"/>
      <c r="F638" s="330"/>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row>
    <row r="639" spans="1:143" s="25" customFormat="1" ht="11.25" customHeight="1" x14ac:dyDescent="0.2">
      <c r="A639" s="1190" t="s">
        <v>4</v>
      </c>
      <c r="B639" s="1191"/>
      <c r="C639" s="1191"/>
      <c r="D639" s="1191"/>
      <c r="E639" s="1194"/>
      <c r="F639" s="1253">
        <v>623008923.86000001</v>
      </c>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row>
    <row r="640" spans="1:143" s="25" customFormat="1" ht="12" thickBot="1" x14ac:dyDescent="0.25">
      <c r="A640" s="1192"/>
      <c r="B640" s="1193"/>
      <c r="C640" s="1193"/>
      <c r="D640" s="1193"/>
      <c r="E640" s="1195"/>
      <c r="F640" s="125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row>
    <row r="641" spans="1:143" x14ac:dyDescent="0.25">
      <c r="A641" s="1207" t="s">
        <v>5</v>
      </c>
      <c r="B641" s="1239" t="s">
        <v>6</v>
      </c>
      <c r="C641" s="1211" t="s">
        <v>22</v>
      </c>
      <c r="D641" s="1211" t="s">
        <v>8</v>
      </c>
      <c r="E641" s="1213" t="s">
        <v>9</v>
      </c>
      <c r="F641" s="1255" t="s">
        <v>10</v>
      </c>
    </row>
    <row r="642" spans="1:143" ht="15.75" thickBot="1" x14ac:dyDescent="0.3">
      <c r="A642" s="1208"/>
      <c r="B642" s="1240"/>
      <c r="C642" s="1212"/>
      <c r="D642" s="1212"/>
      <c r="E642" s="1214"/>
      <c r="F642" s="1256"/>
    </row>
    <row r="643" spans="1:143" x14ac:dyDescent="0.25">
      <c r="A643" s="156"/>
      <c r="B643" s="98"/>
      <c r="C643" s="33" t="s">
        <v>32</v>
      </c>
      <c r="D643" s="135"/>
      <c r="E643" s="157"/>
      <c r="F643" s="331">
        <f>F639</f>
        <v>623008923.86000001</v>
      </c>
    </row>
    <row r="644" spans="1:143" x14ac:dyDescent="0.25">
      <c r="A644" s="159"/>
      <c r="B644" s="16"/>
      <c r="C644" s="2" t="s">
        <v>32</v>
      </c>
      <c r="D644" s="128"/>
      <c r="E644" s="339">
        <v>54573988.950000003</v>
      </c>
      <c r="F644" s="331">
        <f>F643+D644-E644</f>
        <v>568434934.90999997</v>
      </c>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row>
    <row r="645" spans="1:143" ht="15" customHeight="1" x14ac:dyDescent="0.25">
      <c r="A645" s="222"/>
      <c r="B645" s="16"/>
      <c r="C645" s="260" t="s">
        <v>751</v>
      </c>
      <c r="D645" s="223"/>
      <c r="E645" s="224"/>
      <c r="F645" s="331">
        <f>F644+D645-E645</f>
        <v>568434934.90999997</v>
      </c>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row>
    <row r="646" spans="1:143" ht="15" customHeight="1" x14ac:dyDescent="0.25">
      <c r="A646" s="61"/>
      <c r="B646" s="16"/>
      <c r="C646" s="2" t="s">
        <v>1358</v>
      </c>
      <c r="D646" s="149"/>
      <c r="E646" s="337">
        <v>175</v>
      </c>
      <c r="F646" s="332">
        <f>F645+D646-E646</f>
        <v>568434759.90999997</v>
      </c>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row>
    <row r="647" spans="1:143" x14ac:dyDescent="0.25">
      <c r="A647" s="59"/>
      <c r="B647" s="20"/>
      <c r="C647" s="64"/>
      <c r="D647" s="72"/>
      <c r="E647" s="65"/>
      <c r="F647" s="114"/>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row>
    <row r="648" spans="1:143" x14ac:dyDescent="0.25">
      <c r="A648" s="59"/>
      <c r="B648" s="20"/>
      <c r="C648" s="64"/>
      <c r="D648" s="72"/>
      <c r="E648" s="65"/>
      <c r="F648" s="114"/>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row>
    <row r="649" spans="1:143" x14ac:dyDescent="0.25">
      <c r="A649" s="59"/>
      <c r="B649" s="20"/>
      <c r="C649" s="64"/>
      <c r="D649" s="72"/>
      <c r="E649" s="65"/>
      <c r="F649" s="114"/>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row>
    <row r="650" spans="1:143" x14ac:dyDescent="0.25">
      <c r="A650" s="1171" t="s">
        <v>0</v>
      </c>
      <c r="B650" s="1171"/>
      <c r="C650" s="1171"/>
      <c r="D650" s="1171"/>
      <c r="E650" s="1171"/>
      <c r="F650" s="1171"/>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row>
    <row r="651" spans="1:143" x14ac:dyDescent="0.25">
      <c r="A651" s="1172" t="s">
        <v>33</v>
      </c>
      <c r="B651" s="1172"/>
      <c r="C651" s="1172"/>
      <c r="D651" s="1172"/>
      <c r="E651" s="1172"/>
      <c r="F651" s="1172"/>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row>
    <row r="652" spans="1:143" x14ac:dyDescent="0.25">
      <c r="A652" s="124"/>
      <c r="B652" s="249"/>
      <c r="C652" s="498"/>
      <c r="D652" s="498"/>
      <c r="E652" s="105"/>
      <c r="F652" s="100"/>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row>
    <row r="653" spans="1:143" x14ac:dyDescent="0.25">
      <c r="A653" s="1171" t="s">
        <v>1</v>
      </c>
      <c r="B653" s="1171"/>
      <c r="C653" s="1171"/>
      <c r="D653" s="1171"/>
      <c r="E653" s="1171"/>
      <c r="F653" s="1171"/>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row>
    <row r="654" spans="1:143" x14ac:dyDescent="0.25">
      <c r="A654" s="1173" t="s">
        <v>1360</v>
      </c>
      <c r="B654" s="1173"/>
      <c r="C654" s="1173"/>
      <c r="D654" s="1173"/>
      <c r="E654" s="1173"/>
      <c r="F654" s="1173"/>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row>
    <row r="655" spans="1:143" x14ac:dyDescent="0.25">
      <c r="A655" s="1173" t="s">
        <v>2</v>
      </c>
      <c r="B655" s="1173"/>
      <c r="C655" s="1173"/>
      <c r="D655" s="1173"/>
      <c r="E655" s="1173"/>
      <c r="F655" s="1173"/>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row>
    <row r="656" spans="1:143" x14ac:dyDescent="0.25">
      <c r="A656" s="123"/>
      <c r="C656" s="25"/>
      <c r="D656" s="68"/>
      <c r="E656" s="106"/>
      <c r="F656" s="101"/>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row>
    <row r="657" spans="1:143" x14ac:dyDescent="0.25">
      <c r="A657" s="17"/>
      <c r="B657" s="18"/>
      <c r="C657" s="19"/>
      <c r="D657" s="69"/>
      <c r="E657" s="29"/>
      <c r="F657" s="112"/>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row>
    <row r="658" spans="1:143" ht="15.75" thickBot="1" x14ac:dyDescent="0.3">
      <c r="A658" s="126"/>
      <c r="B658" s="18"/>
      <c r="C658" s="22"/>
      <c r="D658" s="69"/>
      <c r="E658" s="23"/>
      <c r="F658" s="112"/>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row>
    <row r="659" spans="1:143" x14ac:dyDescent="0.25">
      <c r="A659" s="1190" t="s">
        <v>38</v>
      </c>
      <c r="B659" s="1191"/>
      <c r="C659" s="1191"/>
      <c r="D659" s="1191"/>
      <c r="E659" s="1194"/>
      <c r="F659" s="32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row>
    <row r="660" spans="1:143" ht="15.75" thickBot="1" x14ac:dyDescent="0.3">
      <c r="A660" s="1192"/>
      <c r="B660" s="1193"/>
      <c r="C660" s="1193"/>
      <c r="D660" s="1193"/>
      <c r="E660" s="1195"/>
      <c r="F660" s="33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row>
    <row r="661" spans="1:143" x14ac:dyDescent="0.25">
      <c r="A661" s="1190" t="s">
        <v>4</v>
      </c>
      <c r="B661" s="1191"/>
      <c r="C661" s="1191"/>
      <c r="D661" s="1191"/>
      <c r="E661" s="1194"/>
      <c r="F661" s="1253">
        <v>45137138.18</v>
      </c>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row>
    <row r="662" spans="1:143" ht="15.75" thickBot="1" x14ac:dyDescent="0.3">
      <c r="A662" s="1192"/>
      <c r="B662" s="1193"/>
      <c r="C662" s="1193"/>
      <c r="D662" s="1193"/>
      <c r="E662" s="1195"/>
      <c r="F662" s="1254"/>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row>
    <row r="663" spans="1:143" x14ac:dyDescent="0.25">
      <c r="A663" s="1207" t="s">
        <v>5</v>
      </c>
      <c r="B663" s="1239" t="s">
        <v>6</v>
      </c>
      <c r="C663" s="1211" t="s">
        <v>22</v>
      </c>
      <c r="D663" s="1211" t="s">
        <v>8</v>
      </c>
      <c r="E663" s="1213" t="s">
        <v>9</v>
      </c>
      <c r="F663" s="1255" t="s">
        <v>10</v>
      </c>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row>
    <row r="664" spans="1:143" ht="15.75" thickBot="1" x14ac:dyDescent="0.3">
      <c r="A664" s="1208"/>
      <c r="B664" s="1240"/>
      <c r="C664" s="1212"/>
      <c r="D664" s="1212"/>
      <c r="E664" s="1214"/>
      <c r="F664" s="1256"/>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row>
    <row r="665" spans="1:143" x14ac:dyDescent="0.25">
      <c r="A665" s="156"/>
      <c r="B665" s="98"/>
      <c r="C665" s="33" t="s">
        <v>387</v>
      </c>
      <c r="D665" s="344">
        <v>23868191.010000002</v>
      </c>
      <c r="E665" s="345"/>
      <c r="F665" s="331">
        <f>F661+D665</f>
        <v>69005329.189999998</v>
      </c>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row>
    <row r="666" spans="1:143" x14ac:dyDescent="0.25">
      <c r="A666" s="475"/>
      <c r="B666" s="98"/>
      <c r="C666" s="33" t="s">
        <v>2372</v>
      </c>
      <c r="D666" s="344">
        <v>68994.33</v>
      </c>
      <c r="E666" s="345"/>
      <c r="F666" s="331">
        <f>F665+D666</f>
        <v>69074323.519999996</v>
      </c>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row>
    <row r="667" spans="1:143" x14ac:dyDescent="0.25">
      <c r="A667" s="475"/>
      <c r="B667" s="98"/>
      <c r="C667" s="33" t="s">
        <v>1759</v>
      </c>
      <c r="D667" s="344">
        <v>1841028.07</v>
      </c>
      <c r="E667" s="345"/>
      <c r="F667" s="331">
        <f>F666+D667</f>
        <v>70915351.589999989</v>
      </c>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row>
    <row r="668" spans="1:143" x14ac:dyDescent="0.25">
      <c r="A668" s="159"/>
      <c r="B668" s="16"/>
      <c r="C668" s="2" t="s">
        <v>32</v>
      </c>
      <c r="D668" s="339"/>
      <c r="E668" s="339">
        <v>40000000</v>
      </c>
      <c r="F668" s="331">
        <f>F667-E668</f>
        <v>30915351.589999989</v>
      </c>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row>
    <row r="669" spans="1:143" ht="15" customHeight="1" x14ac:dyDescent="0.25">
      <c r="A669" s="333"/>
      <c r="B669" s="98"/>
      <c r="C669" s="260" t="s">
        <v>1330</v>
      </c>
      <c r="D669" s="346"/>
      <c r="E669" s="346">
        <v>1907749.62</v>
      </c>
      <c r="F669" s="331">
        <f>F668-E669</f>
        <v>29007601.969999988</v>
      </c>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row>
    <row r="670" spans="1:143" ht="15" customHeight="1" x14ac:dyDescent="0.25">
      <c r="A670" s="333"/>
      <c r="B670" s="98"/>
      <c r="C670" s="260" t="s">
        <v>1334</v>
      </c>
      <c r="D670" s="346"/>
      <c r="E670" s="346">
        <v>12100</v>
      </c>
      <c r="F670" s="331">
        <f t="shared" ref="F670:F673" si="12">F669-E670</f>
        <v>28995501.969999988</v>
      </c>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row>
    <row r="671" spans="1:143" x14ac:dyDescent="0.25">
      <c r="A671" s="333"/>
      <c r="B671" s="98"/>
      <c r="C671" s="260" t="s">
        <v>1331</v>
      </c>
      <c r="D671" s="346"/>
      <c r="E671" s="346">
        <v>300</v>
      </c>
      <c r="F671" s="331">
        <f t="shared" si="12"/>
        <v>28995201.969999988</v>
      </c>
      <c r="L671" s="271" t="s">
        <v>37</v>
      </c>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row>
    <row r="672" spans="1:143" x14ac:dyDescent="0.25">
      <c r="A672" s="333"/>
      <c r="B672" s="98"/>
      <c r="C672" s="260" t="s">
        <v>1332</v>
      </c>
      <c r="D672" s="346"/>
      <c r="E672" s="346">
        <v>1607.32</v>
      </c>
      <c r="F672" s="331">
        <f t="shared" si="12"/>
        <v>28993594.649999987</v>
      </c>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row>
    <row r="673" spans="1:143" x14ac:dyDescent="0.25">
      <c r="A673" s="134"/>
      <c r="B673" s="16"/>
      <c r="C673" s="2" t="s">
        <v>1333</v>
      </c>
      <c r="D673" s="339"/>
      <c r="E673" s="339">
        <v>150</v>
      </c>
      <c r="F673" s="332">
        <f t="shared" si="12"/>
        <v>28993444.649999987</v>
      </c>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row>
    <row r="674" spans="1:143" x14ac:dyDescent="0.25">
      <c r="A674" s="59"/>
      <c r="B674" s="20"/>
      <c r="C674" s="86"/>
      <c r="D674" s="72"/>
      <c r="E674" s="65"/>
      <c r="F674" s="16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row>
    <row r="675" spans="1:143" x14ac:dyDescent="0.25">
      <c r="A675" s="59"/>
      <c r="B675" s="20"/>
      <c r="C675" s="86"/>
      <c r="D675" s="72"/>
      <c r="E675" s="65"/>
      <c r="F675" s="164"/>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row>
    <row r="676" spans="1:143" x14ac:dyDescent="0.25">
      <c r="A676" s="59"/>
      <c r="B676" s="20"/>
      <c r="C676" s="86"/>
      <c r="D676" s="72"/>
      <c r="E676" s="65"/>
      <c r="F676" s="164"/>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row>
    <row r="677" spans="1:143" x14ac:dyDescent="0.25">
      <c r="A677" s="59"/>
      <c r="B677" s="20"/>
      <c r="C677" s="86"/>
      <c r="D677" s="72"/>
      <c r="E677" s="65"/>
      <c r="F677" s="164"/>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row>
    <row r="678" spans="1:143" x14ac:dyDescent="0.25">
      <c r="A678" s="1171" t="s">
        <v>0</v>
      </c>
      <c r="B678" s="1171"/>
      <c r="C678" s="1171"/>
      <c r="D678" s="1171"/>
      <c r="E678" s="1171"/>
      <c r="F678" s="1171"/>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row>
    <row r="679" spans="1:143" x14ac:dyDescent="0.25">
      <c r="A679" s="1172" t="s">
        <v>33</v>
      </c>
      <c r="B679" s="1172"/>
      <c r="C679" s="1172"/>
      <c r="D679" s="1172"/>
      <c r="E679" s="1172"/>
      <c r="F679" s="1172"/>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row>
    <row r="680" spans="1:143" x14ac:dyDescent="0.25">
      <c r="A680" s="124"/>
      <c r="B680" s="249"/>
      <c r="C680" s="498"/>
      <c r="D680" s="498"/>
      <c r="E680" s="105"/>
      <c r="F680" s="10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row>
    <row r="681" spans="1:143" x14ac:dyDescent="0.25">
      <c r="A681" s="1171" t="s">
        <v>1</v>
      </c>
      <c r="B681" s="1171"/>
      <c r="C681" s="1171"/>
      <c r="D681" s="1171"/>
      <c r="E681" s="1171"/>
      <c r="F681" s="117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row>
    <row r="682" spans="1:143" x14ac:dyDescent="0.25">
      <c r="A682" s="1173" t="s">
        <v>1360</v>
      </c>
      <c r="B682" s="1173"/>
      <c r="C682" s="1173"/>
      <c r="D682" s="1173"/>
      <c r="E682" s="1173"/>
      <c r="F682" s="1173"/>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row>
    <row r="683" spans="1:143" x14ac:dyDescent="0.25">
      <c r="A683" s="1173" t="s">
        <v>2</v>
      </c>
      <c r="B683" s="1173"/>
      <c r="C683" s="1173"/>
      <c r="D683" s="1173"/>
      <c r="E683" s="1173"/>
      <c r="F683" s="117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row>
    <row r="684" spans="1:143" x14ac:dyDescent="0.25">
      <c r="A684" s="123"/>
      <c r="C684" s="25"/>
      <c r="D684" s="68"/>
      <c r="E684" s="106"/>
      <c r="F684" s="101"/>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row>
    <row r="685" spans="1:143" x14ac:dyDescent="0.25">
      <c r="A685" s="59"/>
      <c r="B685" s="20"/>
      <c r="C685" s="86"/>
      <c r="D685" s="72"/>
      <c r="E685" s="65"/>
      <c r="F685" s="164"/>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row>
    <row r="686" spans="1:143" x14ac:dyDescent="0.25">
      <c r="A686" s="59"/>
      <c r="B686" s="20"/>
      <c r="C686" s="86"/>
      <c r="D686" s="72"/>
      <c r="E686" s="65"/>
      <c r="F686" s="164"/>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row>
    <row r="687" spans="1:143" ht="15.75" thickBot="1" x14ac:dyDescent="0.3">
      <c r="A687" s="26"/>
      <c r="B687" s="20"/>
      <c r="C687" s="14"/>
      <c r="D687" s="69"/>
      <c r="E687" s="108"/>
      <c r="F687" s="115"/>
      <c r="G687" s="271" t="s">
        <v>37</v>
      </c>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row>
    <row r="688" spans="1:143" x14ac:dyDescent="0.25">
      <c r="A688" s="1174" t="s">
        <v>25</v>
      </c>
      <c r="B688" s="1175"/>
      <c r="C688" s="1175"/>
      <c r="D688" s="1175"/>
      <c r="E688" s="1175"/>
      <c r="F688" s="321"/>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row>
    <row r="689" spans="1:143" ht="15.75" thickBot="1" x14ac:dyDescent="0.3">
      <c r="A689" s="1176"/>
      <c r="B689" s="1177"/>
      <c r="C689" s="1177"/>
      <c r="D689" s="1177"/>
      <c r="E689" s="1177"/>
      <c r="F689" s="322"/>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row>
    <row r="690" spans="1:143" x14ac:dyDescent="0.25">
      <c r="A690" s="1174" t="s">
        <v>4</v>
      </c>
      <c r="B690" s="1175"/>
      <c r="C690" s="1175"/>
      <c r="D690" s="1175"/>
      <c r="E690" s="1178"/>
      <c r="F690" s="1257">
        <v>190215.24</v>
      </c>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row>
    <row r="691" spans="1:143" ht="15.75" thickBot="1" x14ac:dyDescent="0.3">
      <c r="A691" s="1176"/>
      <c r="B691" s="1177"/>
      <c r="C691" s="1177"/>
      <c r="D691" s="1177"/>
      <c r="E691" s="1179"/>
      <c r="F691" s="1258"/>
    </row>
    <row r="692" spans="1:143" x14ac:dyDescent="0.25">
      <c r="A692" s="1182" t="s">
        <v>5</v>
      </c>
      <c r="B692" s="1250" t="s">
        <v>23</v>
      </c>
      <c r="C692" s="1182" t="s">
        <v>22</v>
      </c>
      <c r="D692" s="1182" t="s">
        <v>8</v>
      </c>
      <c r="E692" s="1186" t="s">
        <v>9</v>
      </c>
      <c r="F692" s="1260" t="s">
        <v>10</v>
      </c>
      <c r="G692" s="271" t="s">
        <v>1542</v>
      </c>
    </row>
    <row r="693" spans="1:143" ht="15.75" thickBot="1" x14ac:dyDescent="0.3">
      <c r="A693" s="1183"/>
      <c r="B693" s="1259"/>
      <c r="C693" s="1183"/>
      <c r="D693" s="1183"/>
      <c r="E693" s="1206"/>
      <c r="F693" s="1261"/>
    </row>
    <row r="694" spans="1:143" x14ac:dyDescent="0.25">
      <c r="A694" s="43"/>
      <c r="B694" s="56"/>
      <c r="C694" s="260" t="s">
        <v>751</v>
      </c>
      <c r="D694" s="82"/>
      <c r="E694" s="42"/>
      <c r="F694" s="328">
        <f>F690+D694-E694</f>
        <v>190215.24</v>
      </c>
    </row>
    <row r="695" spans="1:143" ht="15" customHeight="1" x14ac:dyDescent="0.25">
      <c r="A695" s="83"/>
      <c r="B695" s="34"/>
      <c r="C695" s="4" t="s">
        <v>16</v>
      </c>
      <c r="D695" s="471">
        <v>500000</v>
      </c>
      <c r="E695" s="109"/>
      <c r="F695" s="96">
        <f>F694+D695-E695</f>
        <v>690215.24</v>
      </c>
    </row>
    <row r="696" spans="1:143" ht="15" customHeight="1" x14ac:dyDescent="0.25">
      <c r="A696" s="87"/>
      <c r="B696" s="27"/>
      <c r="C696" s="2" t="s">
        <v>1358</v>
      </c>
      <c r="D696" s="149"/>
      <c r="E696" s="339">
        <v>175</v>
      </c>
      <c r="F696" s="327">
        <f>F695+D696-E696</f>
        <v>690040.24</v>
      </c>
    </row>
    <row r="697" spans="1:143" x14ac:dyDescent="0.25">
      <c r="A697" s="17"/>
      <c r="B697" s="7"/>
      <c r="C697" s="7"/>
      <c r="D697" s="73"/>
      <c r="E697" s="93"/>
      <c r="F697" s="116"/>
    </row>
    <row r="698" spans="1:143" x14ac:dyDescent="0.25">
      <c r="A698" s="17"/>
      <c r="B698" s="7"/>
      <c r="C698" s="7"/>
      <c r="D698" s="73"/>
      <c r="E698" s="93"/>
      <c r="F698" s="116"/>
    </row>
    <row r="699" spans="1:143" x14ac:dyDescent="0.25">
      <c r="A699" s="17"/>
      <c r="B699" s="7"/>
      <c r="C699" s="7"/>
      <c r="D699" s="73"/>
      <c r="E699" s="93"/>
      <c r="F699" s="116"/>
    </row>
    <row r="700" spans="1:143" x14ac:dyDescent="0.25">
      <c r="A700" s="17"/>
      <c r="B700" s="7"/>
      <c r="C700" s="7"/>
      <c r="D700" s="73"/>
      <c r="E700" s="93"/>
      <c r="F700" s="116"/>
    </row>
    <row r="701" spans="1:143" x14ac:dyDescent="0.25">
      <c r="A701" s="1171" t="s">
        <v>0</v>
      </c>
      <c r="B701" s="1171"/>
      <c r="C701" s="1171"/>
      <c r="D701" s="1171"/>
      <c r="E701" s="1171"/>
      <c r="F701" s="1171"/>
    </row>
    <row r="702" spans="1:143" x14ac:dyDescent="0.25">
      <c r="A702" s="1172" t="s">
        <v>33</v>
      </c>
      <c r="B702" s="1172"/>
      <c r="C702" s="1172"/>
      <c r="D702" s="1172"/>
      <c r="E702" s="1172"/>
      <c r="F702" s="1172"/>
    </row>
    <row r="703" spans="1:143" x14ac:dyDescent="0.25">
      <c r="A703" s="39"/>
      <c r="B703" s="249"/>
      <c r="C703" s="498"/>
      <c r="D703" s="498"/>
      <c r="E703" s="105"/>
      <c r="F703" s="100"/>
    </row>
    <row r="704" spans="1:143" x14ac:dyDescent="0.25">
      <c r="A704" s="1171" t="s">
        <v>1</v>
      </c>
      <c r="B704" s="1171"/>
      <c r="C704" s="1171"/>
      <c r="D704" s="1171"/>
      <c r="E704" s="1171"/>
      <c r="F704" s="1171"/>
    </row>
    <row r="705" spans="1:143" x14ac:dyDescent="0.25">
      <c r="A705" s="1173" t="s">
        <v>1360</v>
      </c>
      <c r="B705" s="1173"/>
      <c r="C705" s="1173"/>
      <c r="D705" s="1173"/>
      <c r="E705" s="1173"/>
      <c r="F705" s="1173"/>
    </row>
    <row r="706" spans="1:143" s="37" customFormat="1" ht="28.5" customHeight="1" x14ac:dyDescent="0.25">
      <c r="A706" s="1173" t="s">
        <v>2</v>
      </c>
      <c r="B706" s="1173"/>
      <c r="C706" s="1173"/>
      <c r="D706" s="1173"/>
      <c r="E706" s="1173"/>
      <c r="F706" s="1173"/>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74"/>
      <c r="AE706" s="274"/>
      <c r="AF706" s="274"/>
      <c r="AG706" s="274"/>
      <c r="AH706" s="274"/>
      <c r="AI706" s="274"/>
      <c r="AJ706" s="274"/>
      <c r="AK706" s="274"/>
      <c r="AL706" s="274"/>
      <c r="AM706" s="274"/>
      <c r="AN706" s="274"/>
      <c r="AO706" s="274"/>
      <c r="AP706" s="274"/>
      <c r="AQ706" s="274"/>
      <c r="AR706" s="274"/>
      <c r="AS706" s="274"/>
      <c r="AT706" s="274"/>
      <c r="AU706" s="274"/>
      <c r="AV706" s="274"/>
      <c r="AW706" s="274"/>
      <c r="AX706" s="274"/>
      <c r="AY706" s="274"/>
      <c r="AZ706" s="274"/>
      <c r="BA706" s="274"/>
      <c r="BB706" s="274"/>
      <c r="BC706" s="274"/>
      <c r="BD706" s="274"/>
      <c r="BE706" s="274"/>
      <c r="BF706" s="274"/>
      <c r="BG706" s="274"/>
      <c r="BH706" s="274"/>
      <c r="BI706" s="274"/>
      <c r="BJ706" s="274"/>
      <c r="BK706" s="274"/>
      <c r="BL706" s="274"/>
      <c r="BM706" s="274"/>
      <c r="BN706" s="274"/>
      <c r="BO706" s="274"/>
      <c r="BP706" s="274"/>
      <c r="BQ706" s="274"/>
      <c r="BR706" s="274"/>
      <c r="BS706" s="274"/>
      <c r="BT706" s="274"/>
      <c r="BU706" s="274"/>
      <c r="BV706" s="274"/>
      <c r="BW706" s="274"/>
      <c r="BX706" s="274"/>
      <c r="BY706" s="274"/>
      <c r="BZ706" s="274"/>
      <c r="CA706" s="274"/>
      <c r="CB706" s="274"/>
      <c r="CC706" s="274"/>
      <c r="CD706" s="274"/>
      <c r="CE706" s="274"/>
      <c r="CF706" s="274"/>
      <c r="CG706" s="274"/>
      <c r="CH706" s="274"/>
      <c r="CI706" s="274"/>
      <c r="CJ706" s="274"/>
      <c r="CK706" s="274"/>
      <c r="CL706" s="274"/>
      <c r="CM706" s="274"/>
      <c r="CN706" s="274"/>
      <c r="CO706" s="274"/>
      <c r="CP706" s="274"/>
      <c r="CQ706" s="274"/>
      <c r="CR706" s="274"/>
      <c r="CS706" s="274"/>
      <c r="CT706" s="274"/>
      <c r="CU706" s="274"/>
      <c r="CV706" s="274"/>
      <c r="CW706" s="274"/>
      <c r="CX706" s="274"/>
      <c r="CY706" s="274"/>
      <c r="CZ706" s="274"/>
      <c r="DA706" s="274"/>
      <c r="DB706" s="274"/>
      <c r="DC706" s="274"/>
      <c r="DD706" s="274"/>
      <c r="DE706" s="274"/>
      <c r="DF706" s="274"/>
      <c r="DG706" s="274"/>
      <c r="DH706" s="274"/>
      <c r="DI706" s="274"/>
      <c r="DJ706" s="274"/>
      <c r="DK706" s="274"/>
      <c r="DL706" s="274"/>
      <c r="DM706" s="274"/>
      <c r="DN706" s="274"/>
      <c r="DO706" s="274"/>
      <c r="DP706" s="274"/>
      <c r="DQ706" s="274"/>
      <c r="DR706" s="274"/>
      <c r="DS706" s="274"/>
      <c r="DT706" s="274"/>
      <c r="DU706" s="274"/>
      <c r="DV706" s="274"/>
      <c r="DW706" s="274"/>
      <c r="DX706" s="274"/>
      <c r="DY706" s="274"/>
      <c r="DZ706" s="274"/>
      <c r="EA706" s="274"/>
      <c r="EB706" s="274"/>
      <c r="EC706" s="274"/>
      <c r="ED706" s="274"/>
      <c r="EE706" s="274"/>
      <c r="EF706" s="274"/>
      <c r="EG706" s="274"/>
      <c r="EH706" s="274"/>
      <c r="EI706" s="274"/>
      <c r="EJ706" s="274"/>
      <c r="EK706" s="274"/>
      <c r="EL706" s="274"/>
      <c r="EM706" s="274"/>
    </row>
    <row r="707" spans="1:143" s="37" customFormat="1" x14ac:dyDescent="0.25">
      <c r="A707" s="17"/>
      <c r="B707" s="7"/>
      <c r="C707" s="14"/>
      <c r="D707" s="69"/>
      <c r="E707" s="108"/>
      <c r="F707" s="103"/>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74"/>
      <c r="AE707" s="274"/>
      <c r="AF707" s="274"/>
      <c r="AG707" s="274"/>
      <c r="AH707" s="274"/>
      <c r="AI707" s="274"/>
      <c r="AJ707" s="274"/>
      <c r="AK707" s="274"/>
      <c r="AL707" s="274"/>
      <c r="AM707" s="274"/>
      <c r="AN707" s="274"/>
      <c r="AO707" s="274"/>
      <c r="AP707" s="274"/>
      <c r="AQ707" s="274"/>
      <c r="AR707" s="274"/>
      <c r="AS707" s="274"/>
      <c r="AT707" s="274"/>
      <c r="AU707" s="274"/>
      <c r="AV707" s="274"/>
      <c r="AW707" s="274"/>
      <c r="AX707" s="274"/>
      <c r="AY707" s="274"/>
      <c r="AZ707" s="274"/>
      <c r="BA707" s="274"/>
      <c r="BB707" s="274"/>
      <c r="BC707" s="274"/>
      <c r="BD707" s="274"/>
      <c r="BE707" s="274"/>
      <c r="BF707" s="274"/>
      <c r="BG707" s="274"/>
      <c r="BH707" s="274"/>
      <c r="BI707" s="274"/>
      <c r="BJ707" s="274"/>
      <c r="BK707" s="274"/>
      <c r="BL707" s="274"/>
      <c r="BM707" s="274"/>
      <c r="BN707" s="274"/>
      <c r="BO707" s="274"/>
      <c r="BP707" s="274"/>
      <c r="BQ707" s="274"/>
      <c r="BR707" s="274"/>
      <c r="BS707" s="274"/>
      <c r="BT707" s="274"/>
      <c r="BU707" s="274"/>
      <c r="BV707" s="274"/>
      <c r="BW707" s="274"/>
      <c r="BX707" s="274"/>
      <c r="BY707" s="274"/>
      <c r="BZ707" s="274"/>
      <c r="CA707" s="274"/>
      <c r="CB707" s="274"/>
      <c r="CC707" s="274"/>
      <c r="CD707" s="274"/>
      <c r="CE707" s="274"/>
      <c r="CF707" s="274"/>
      <c r="CG707" s="274"/>
      <c r="CH707" s="274"/>
      <c r="CI707" s="274"/>
      <c r="CJ707" s="274"/>
      <c r="CK707" s="274"/>
      <c r="CL707" s="274"/>
      <c r="CM707" s="274"/>
      <c r="CN707" s="274"/>
      <c r="CO707" s="274"/>
      <c r="CP707" s="274"/>
      <c r="CQ707" s="274"/>
      <c r="CR707" s="274"/>
      <c r="CS707" s="274"/>
      <c r="CT707" s="274"/>
      <c r="CU707" s="274"/>
      <c r="CV707" s="274"/>
      <c r="CW707" s="274"/>
      <c r="CX707" s="274"/>
      <c r="CY707" s="274"/>
      <c r="CZ707" s="274"/>
      <c r="DA707" s="274"/>
      <c r="DB707" s="274"/>
      <c r="DC707" s="274"/>
      <c r="DD707" s="274"/>
      <c r="DE707" s="274"/>
      <c r="DF707" s="274"/>
      <c r="DG707" s="274"/>
      <c r="DH707" s="274"/>
      <c r="DI707" s="274"/>
      <c r="DJ707" s="274"/>
      <c r="DK707" s="274"/>
      <c r="DL707" s="274"/>
      <c r="DM707" s="274"/>
      <c r="DN707" s="274"/>
      <c r="DO707" s="274"/>
      <c r="DP707" s="274"/>
      <c r="DQ707" s="274"/>
      <c r="DR707" s="274"/>
      <c r="DS707" s="274"/>
      <c r="DT707" s="274"/>
      <c r="DU707" s="274"/>
      <c r="DV707" s="274"/>
      <c r="DW707" s="274"/>
      <c r="DX707" s="274"/>
      <c r="DY707" s="274"/>
      <c r="DZ707" s="274"/>
      <c r="EA707" s="274"/>
      <c r="EB707" s="274"/>
      <c r="EC707" s="274"/>
      <c r="ED707" s="274"/>
      <c r="EE707" s="274"/>
      <c r="EF707" s="274"/>
      <c r="EG707" s="274"/>
      <c r="EH707" s="274"/>
      <c r="EI707" s="274"/>
      <c r="EJ707" s="274"/>
      <c r="EK707" s="274"/>
      <c r="EL707" s="274"/>
      <c r="EM707" s="274"/>
    </row>
    <row r="708" spans="1:143" s="37" customFormat="1" ht="15.75" thickBot="1" x14ac:dyDescent="0.3">
      <c r="A708" s="17"/>
      <c r="B708" s="7"/>
      <c r="C708" s="14"/>
      <c r="D708" s="69"/>
      <c r="E708" s="108"/>
      <c r="F708" s="103"/>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74"/>
      <c r="AE708" s="274"/>
      <c r="AF708" s="274"/>
      <c r="AG708" s="274"/>
      <c r="AH708" s="274"/>
      <c r="AI708" s="274"/>
      <c r="AJ708" s="274"/>
      <c r="AK708" s="274"/>
      <c r="AL708" s="274"/>
      <c r="AM708" s="274"/>
      <c r="AN708" s="274"/>
      <c r="AO708" s="274"/>
      <c r="AP708" s="274"/>
      <c r="AQ708" s="274"/>
      <c r="AR708" s="274"/>
      <c r="AS708" s="274"/>
      <c r="AT708" s="274"/>
      <c r="AU708" s="274"/>
      <c r="AV708" s="274"/>
      <c r="AW708" s="274"/>
      <c r="AX708" s="274"/>
      <c r="AY708" s="274"/>
      <c r="AZ708" s="274"/>
      <c r="BA708" s="274"/>
      <c r="BB708" s="274"/>
      <c r="BC708" s="274"/>
      <c r="BD708" s="274"/>
      <c r="BE708" s="274"/>
      <c r="BF708" s="274"/>
      <c r="BG708" s="274"/>
      <c r="BH708" s="274"/>
      <c r="BI708" s="274"/>
      <c r="BJ708" s="274"/>
      <c r="BK708" s="274"/>
      <c r="BL708" s="274"/>
      <c r="BM708" s="274"/>
      <c r="BN708" s="274"/>
      <c r="BO708" s="274"/>
      <c r="BP708" s="274"/>
      <c r="BQ708" s="274"/>
      <c r="BR708" s="274"/>
      <c r="BS708" s="274"/>
      <c r="BT708" s="274"/>
      <c r="BU708" s="274"/>
      <c r="BV708" s="274"/>
      <c r="BW708" s="274"/>
      <c r="BX708" s="274"/>
      <c r="BY708" s="274"/>
      <c r="BZ708" s="274"/>
      <c r="CA708" s="274"/>
      <c r="CB708" s="274"/>
      <c r="CC708" s="274"/>
      <c r="CD708" s="274"/>
      <c r="CE708" s="274"/>
      <c r="CF708" s="274"/>
      <c r="CG708" s="274"/>
      <c r="CH708" s="274"/>
      <c r="CI708" s="274"/>
      <c r="CJ708" s="274"/>
      <c r="CK708" s="274"/>
      <c r="CL708" s="274"/>
      <c r="CM708" s="274"/>
      <c r="CN708" s="274"/>
      <c r="CO708" s="274"/>
      <c r="CP708" s="274"/>
      <c r="CQ708" s="274"/>
      <c r="CR708" s="274"/>
      <c r="CS708" s="274"/>
      <c r="CT708" s="274"/>
      <c r="CU708" s="274"/>
      <c r="CV708" s="274"/>
      <c r="CW708" s="274"/>
      <c r="CX708" s="274"/>
      <c r="CY708" s="274"/>
      <c r="CZ708" s="274"/>
      <c r="DA708" s="274"/>
      <c r="DB708" s="274"/>
      <c r="DC708" s="274"/>
      <c r="DD708" s="274"/>
      <c r="DE708" s="274"/>
      <c r="DF708" s="274"/>
      <c r="DG708" s="274"/>
      <c r="DH708" s="274"/>
      <c r="DI708" s="274"/>
      <c r="DJ708" s="274"/>
      <c r="DK708" s="274"/>
      <c r="DL708" s="274"/>
      <c r="DM708" s="274"/>
      <c r="DN708" s="274"/>
      <c r="DO708" s="274"/>
      <c r="DP708" s="274"/>
      <c r="DQ708" s="274"/>
      <c r="DR708" s="274"/>
      <c r="DS708" s="274"/>
      <c r="DT708" s="274"/>
      <c r="DU708" s="274"/>
      <c r="DV708" s="274"/>
      <c r="DW708" s="274"/>
      <c r="DX708" s="274"/>
      <c r="DY708" s="274"/>
      <c r="DZ708" s="274"/>
      <c r="EA708" s="274"/>
      <c r="EB708" s="274"/>
      <c r="EC708" s="274"/>
      <c r="ED708" s="274"/>
      <c r="EE708" s="274"/>
      <c r="EF708" s="274"/>
      <c r="EG708" s="274"/>
      <c r="EH708" s="274"/>
      <c r="EI708" s="274"/>
      <c r="EJ708" s="274"/>
      <c r="EK708" s="274"/>
      <c r="EL708" s="274"/>
      <c r="EM708" s="274"/>
    </row>
    <row r="709" spans="1:143" s="37" customFormat="1" x14ac:dyDescent="0.25">
      <c r="A709" s="1190" t="s">
        <v>26</v>
      </c>
      <c r="B709" s="1191"/>
      <c r="C709" s="1191"/>
      <c r="D709" s="1191"/>
      <c r="E709" s="1262"/>
      <c r="F709" s="500"/>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74"/>
      <c r="AE709" s="274"/>
      <c r="AF709" s="274"/>
      <c r="AG709" s="274"/>
      <c r="AH709" s="274"/>
      <c r="AI709" s="274"/>
      <c r="AJ709" s="274"/>
      <c r="AK709" s="274"/>
      <c r="AL709" s="274"/>
      <c r="AM709" s="274"/>
      <c r="AN709" s="274"/>
      <c r="AO709" s="274"/>
      <c r="AP709" s="274"/>
      <c r="AQ709" s="274"/>
      <c r="AR709" s="274"/>
      <c r="AS709" s="274"/>
      <c r="AT709" s="274"/>
      <c r="AU709" s="274"/>
      <c r="AV709" s="274"/>
      <c r="AW709" s="274"/>
      <c r="AX709" s="274"/>
      <c r="AY709" s="274"/>
      <c r="AZ709" s="274"/>
      <c r="BA709" s="274"/>
      <c r="BB709" s="274"/>
      <c r="BC709" s="274"/>
      <c r="BD709" s="274"/>
      <c r="BE709" s="274"/>
      <c r="BF709" s="274"/>
      <c r="BG709" s="274"/>
      <c r="BH709" s="274"/>
      <c r="BI709" s="274"/>
      <c r="BJ709" s="274"/>
      <c r="BK709" s="274"/>
      <c r="BL709" s="274"/>
      <c r="BM709" s="274"/>
      <c r="BN709" s="274"/>
      <c r="BO709" s="274"/>
      <c r="BP709" s="274"/>
      <c r="BQ709" s="274"/>
      <c r="BR709" s="274"/>
      <c r="BS709" s="274"/>
      <c r="BT709" s="274"/>
      <c r="BU709" s="274"/>
      <c r="BV709" s="274"/>
      <c r="BW709" s="274"/>
      <c r="BX709" s="274"/>
      <c r="BY709" s="274"/>
      <c r="BZ709" s="274"/>
      <c r="CA709" s="274"/>
      <c r="CB709" s="274"/>
      <c r="CC709" s="274"/>
      <c r="CD709" s="274"/>
      <c r="CE709" s="274"/>
      <c r="CF709" s="274"/>
      <c r="CG709" s="274"/>
      <c r="CH709" s="274"/>
      <c r="CI709" s="274"/>
      <c r="CJ709" s="274"/>
      <c r="CK709" s="274"/>
      <c r="CL709" s="274"/>
      <c r="CM709" s="274"/>
      <c r="CN709" s="274"/>
      <c r="CO709" s="274"/>
      <c r="CP709" s="274"/>
      <c r="CQ709" s="274"/>
      <c r="CR709" s="274"/>
      <c r="CS709" s="274"/>
      <c r="CT709" s="274"/>
      <c r="CU709" s="274"/>
      <c r="CV709" s="274"/>
      <c r="CW709" s="274"/>
      <c r="CX709" s="274"/>
      <c r="CY709" s="274"/>
      <c r="CZ709" s="274"/>
      <c r="DA709" s="274"/>
      <c r="DB709" s="274"/>
      <c r="DC709" s="274"/>
      <c r="DD709" s="274"/>
      <c r="DE709" s="274"/>
      <c r="DF709" s="274"/>
      <c r="DG709" s="274"/>
      <c r="DH709" s="274"/>
      <c r="DI709" s="274"/>
      <c r="DJ709" s="274"/>
      <c r="DK709" s="274"/>
      <c r="DL709" s="274"/>
      <c r="DM709" s="274"/>
      <c r="DN709" s="274"/>
      <c r="DO709" s="274"/>
      <c r="DP709" s="274"/>
      <c r="DQ709" s="274"/>
      <c r="DR709" s="274"/>
      <c r="DS709" s="274"/>
      <c r="DT709" s="274"/>
      <c r="DU709" s="274"/>
      <c r="DV709" s="274"/>
      <c r="DW709" s="274"/>
      <c r="DX709" s="274"/>
      <c r="DY709" s="274"/>
      <c r="DZ709" s="274"/>
      <c r="EA709" s="274"/>
      <c r="EB709" s="274"/>
      <c r="EC709" s="274"/>
      <c r="ED709" s="274"/>
      <c r="EE709" s="274"/>
      <c r="EF709" s="274"/>
      <c r="EG709" s="274"/>
      <c r="EH709" s="274"/>
      <c r="EI709" s="274"/>
      <c r="EJ709" s="274"/>
      <c r="EK709" s="274"/>
      <c r="EL709" s="274"/>
      <c r="EM709" s="274"/>
    </row>
    <row r="710" spans="1:143" s="37" customFormat="1" ht="15.75" thickBot="1" x14ac:dyDescent="0.3">
      <c r="A710" s="1192"/>
      <c r="B710" s="1193"/>
      <c r="C710" s="1193"/>
      <c r="D710" s="1193"/>
      <c r="E710" s="1263"/>
      <c r="F710" s="501"/>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74"/>
      <c r="AE710" s="274"/>
      <c r="AF710" s="274"/>
      <c r="AG710" s="274"/>
      <c r="AH710" s="274"/>
      <c r="AI710" s="274"/>
      <c r="AJ710" s="274"/>
      <c r="AK710" s="274"/>
      <c r="AL710" s="274"/>
      <c r="AM710" s="274"/>
      <c r="AN710" s="274"/>
      <c r="AO710" s="274"/>
      <c r="AP710" s="274"/>
      <c r="AQ710" s="274"/>
      <c r="AR710" s="274"/>
      <c r="AS710" s="274"/>
      <c r="AT710" s="274"/>
      <c r="AU710" s="274"/>
      <c r="AV710" s="274"/>
      <c r="AW710" s="274"/>
      <c r="AX710" s="274"/>
      <c r="AY710" s="274"/>
      <c r="AZ710" s="274"/>
      <c r="BA710" s="274"/>
      <c r="BB710" s="274"/>
      <c r="BC710" s="274"/>
      <c r="BD710" s="274"/>
      <c r="BE710" s="274"/>
      <c r="BF710" s="274"/>
      <c r="BG710" s="274"/>
      <c r="BH710" s="274"/>
      <c r="BI710" s="274"/>
      <c r="BJ710" s="274"/>
      <c r="BK710" s="274"/>
      <c r="BL710" s="274"/>
      <c r="BM710" s="274"/>
      <c r="BN710" s="274"/>
      <c r="BO710" s="274"/>
      <c r="BP710" s="274"/>
      <c r="BQ710" s="274"/>
      <c r="BR710" s="274"/>
      <c r="BS710" s="274"/>
      <c r="BT710" s="274"/>
      <c r="BU710" s="274"/>
      <c r="BV710" s="274"/>
      <c r="BW710" s="274"/>
      <c r="BX710" s="274"/>
      <c r="BY710" s="274"/>
      <c r="BZ710" s="274"/>
      <c r="CA710" s="274"/>
      <c r="CB710" s="274"/>
      <c r="CC710" s="274"/>
      <c r="CD710" s="274"/>
      <c r="CE710" s="274"/>
      <c r="CF710" s="274"/>
      <c r="CG710" s="274"/>
      <c r="CH710" s="274"/>
      <c r="CI710" s="274"/>
      <c r="CJ710" s="274"/>
      <c r="CK710" s="274"/>
      <c r="CL710" s="274"/>
      <c r="CM710" s="274"/>
      <c r="CN710" s="274"/>
      <c r="CO710" s="274"/>
      <c r="CP710" s="274"/>
      <c r="CQ710" s="274"/>
      <c r="CR710" s="274"/>
      <c r="CS710" s="274"/>
      <c r="CT710" s="274"/>
      <c r="CU710" s="274"/>
      <c r="CV710" s="274"/>
      <c r="CW710" s="274"/>
      <c r="CX710" s="274"/>
      <c r="CY710" s="274"/>
      <c r="CZ710" s="274"/>
      <c r="DA710" s="274"/>
      <c r="DB710" s="274"/>
      <c r="DC710" s="274"/>
      <c r="DD710" s="274"/>
      <c r="DE710" s="274"/>
      <c r="DF710" s="274"/>
      <c r="DG710" s="274"/>
      <c r="DH710" s="274"/>
      <c r="DI710" s="274"/>
      <c r="DJ710" s="274"/>
      <c r="DK710" s="274"/>
      <c r="DL710" s="274"/>
      <c r="DM710" s="274"/>
      <c r="DN710" s="274"/>
      <c r="DO710" s="274"/>
      <c r="DP710" s="274"/>
      <c r="DQ710" s="274"/>
      <c r="DR710" s="274"/>
      <c r="DS710" s="274"/>
      <c r="DT710" s="274"/>
      <c r="DU710" s="274"/>
      <c r="DV710" s="274"/>
      <c r="DW710" s="274"/>
      <c r="DX710" s="274"/>
      <c r="DY710" s="274"/>
      <c r="DZ710" s="274"/>
      <c r="EA710" s="274"/>
      <c r="EB710" s="274"/>
      <c r="EC710" s="274"/>
      <c r="ED710" s="274"/>
      <c r="EE710" s="274"/>
      <c r="EF710" s="274"/>
      <c r="EG710" s="274"/>
      <c r="EH710" s="274"/>
      <c r="EI710" s="274"/>
      <c r="EJ710" s="274"/>
      <c r="EK710" s="274"/>
      <c r="EL710" s="274"/>
      <c r="EM710" s="274"/>
    </row>
    <row r="711" spans="1:143" s="37" customFormat="1" x14ac:dyDescent="0.25">
      <c r="A711" s="1190" t="s">
        <v>4</v>
      </c>
      <c r="B711" s="1191"/>
      <c r="C711" s="1191"/>
      <c r="D711" s="1191"/>
      <c r="E711" s="1262"/>
      <c r="F711" s="1264">
        <v>133058.06</v>
      </c>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74"/>
      <c r="AE711" s="274"/>
      <c r="AF711" s="274"/>
      <c r="AG711" s="274"/>
      <c r="AH711" s="274"/>
      <c r="AI711" s="274"/>
      <c r="AJ711" s="274"/>
      <c r="AK711" s="274"/>
      <c r="AL711" s="274"/>
      <c r="AM711" s="274"/>
      <c r="AN711" s="274"/>
      <c r="AO711" s="274"/>
      <c r="AP711" s="274"/>
      <c r="AQ711" s="274"/>
      <c r="AR711" s="274"/>
      <c r="AS711" s="274"/>
      <c r="AT711" s="274"/>
      <c r="AU711" s="274"/>
      <c r="AV711" s="274"/>
      <c r="AW711" s="274"/>
      <c r="AX711" s="274"/>
      <c r="AY711" s="274"/>
      <c r="AZ711" s="274"/>
      <c r="BA711" s="274"/>
      <c r="BB711" s="274"/>
      <c r="BC711" s="274"/>
      <c r="BD711" s="274"/>
      <c r="BE711" s="274"/>
      <c r="BF711" s="274"/>
      <c r="BG711" s="274"/>
      <c r="BH711" s="274"/>
      <c r="BI711" s="274"/>
      <c r="BJ711" s="274"/>
      <c r="BK711" s="274"/>
      <c r="BL711" s="274"/>
      <c r="BM711" s="274"/>
      <c r="BN711" s="274"/>
      <c r="BO711" s="274"/>
      <c r="BP711" s="274"/>
      <c r="BQ711" s="274"/>
      <c r="BR711" s="274"/>
      <c r="BS711" s="274"/>
      <c r="BT711" s="274"/>
      <c r="BU711" s="274"/>
      <c r="BV711" s="274"/>
      <c r="BW711" s="274"/>
      <c r="BX711" s="274"/>
      <c r="BY711" s="274"/>
      <c r="BZ711" s="274"/>
      <c r="CA711" s="274"/>
      <c r="CB711" s="274"/>
      <c r="CC711" s="274"/>
      <c r="CD711" s="274"/>
      <c r="CE711" s="274"/>
      <c r="CF711" s="274"/>
      <c r="CG711" s="274"/>
      <c r="CH711" s="274"/>
      <c r="CI711" s="274"/>
      <c r="CJ711" s="274"/>
      <c r="CK711" s="274"/>
      <c r="CL711" s="274"/>
      <c r="CM711" s="274"/>
      <c r="CN711" s="274"/>
      <c r="CO711" s="274"/>
      <c r="CP711" s="274"/>
      <c r="CQ711" s="274"/>
      <c r="CR711" s="274"/>
      <c r="CS711" s="274"/>
      <c r="CT711" s="274"/>
      <c r="CU711" s="274"/>
      <c r="CV711" s="274"/>
      <c r="CW711" s="274"/>
      <c r="CX711" s="274"/>
      <c r="CY711" s="274"/>
      <c r="CZ711" s="274"/>
      <c r="DA711" s="274"/>
      <c r="DB711" s="274"/>
      <c r="DC711" s="274"/>
      <c r="DD711" s="274"/>
      <c r="DE711" s="274"/>
      <c r="DF711" s="274"/>
      <c r="DG711" s="274"/>
      <c r="DH711" s="274"/>
      <c r="DI711" s="274"/>
      <c r="DJ711" s="274"/>
      <c r="DK711" s="274"/>
      <c r="DL711" s="274"/>
      <c r="DM711" s="274"/>
      <c r="DN711" s="274"/>
      <c r="DO711" s="274"/>
      <c r="DP711" s="274"/>
      <c r="DQ711" s="274"/>
      <c r="DR711" s="274"/>
      <c r="DS711" s="274"/>
      <c r="DT711" s="274"/>
      <c r="DU711" s="274"/>
      <c r="DV711" s="274"/>
      <c r="DW711" s="274"/>
      <c r="DX711" s="274"/>
      <c r="DY711" s="274"/>
      <c r="DZ711" s="274"/>
      <c r="EA711" s="274"/>
      <c r="EB711" s="274"/>
      <c r="EC711" s="274"/>
      <c r="ED711" s="274"/>
      <c r="EE711" s="274"/>
      <c r="EF711" s="274"/>
      <c r="EG711" s="274"/>
      <c r="EH711" s="274"/>
      <c r="EI711" s="274"/>
      <c r="EJ711" s="274"/>
      <c r="EK711" s="274"/>
      <c r="EL711" s="274"/>
      <c r="EM711" s="274"/>
    </row>
    <row r="712" spans="1:143" s="37" customFormat="1" ht="15.75" thickBot="1" x14ac:dyDescent="0.3">
      <c r="A712" s="1192"/>
      <c r="B712" s="1193"/>
      <c r="C712" s="1193"/>
      <c r="D712" s="1193"/>
      <c r="E712" s="1263"/>
      <c r="F712" s="1265"/>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74"/>
      <c r="AE712" s="274"/>
      <c r="AF712" s="274"/>
      <c r="AG712" s="274"/>
      <c r="AH712" s="274"/>
      <c r="AI712" s="274"/>
      <c r="AJ712" s="274"/>
      <c r="AK712" s="274"/>
      <c r="AL712" s="274"/>
      <c r="AM712" s="274"/>
      <c r="AN712" s="274"/>
      <c r="AO712" s="274"/>
      <c r="AP712" s="274"/>
      <c r="AQ712" s="274"/>
      <c r="AR712" s="274"/>
      <c r="AS712" s="274"/>
      <c r="AT712" s="274"/>
      <c r="AU712" s="274"/>
      <c r="AV712" s="274"/>
      <c r="AW712" s="274"/>
      <c r="AX712" s="274"/>
      <c r="AY712" s="274"/>
      <c r="AZ712" s="274"/>
      <c r="BA712" s="274"/>
      <c r="BB712" s="274"/>
      <c r="BC712" s="274"/>
      <c r="BD712" s="274"/>
      <c r="BE712" s="274"/>
      <c r="BF712" s="274"/>
      <c r="BG712" s="274"/>
      <c r="BH712" s="274"/>
      <c r="BI712" s="274"/>
      <c r="BJ712" s="274"/>
      <c r="BK712" s="274"/>
      <c r="BL712" s="274"/>
      <c r="BM712" s="274"/>
      <c r="BN712" s="274"/>
      <c r="BO712" s="274"/>
      <c r="BP712" s="274"/>
      <c r="BQ712" s="274"/>
      <c r="BR712" s="274"/>
      <c r="BS712" s="274"/>
      <c r="BT712" s="274"/>
      <c r="BU712" s="274"/>
      <c r="BV712" s="274"/>
      <c r="BW712" s="274"/>
      <c r="BX712" s="274"/>
      <c r="BY712" s="274"/>
      <c r="BZ712" s="274"/>
      <c r="CA712" s="274"/>
      <c r="CB712" s="274"/>
      <c r="CC712" s="274"/>
      <c r="CD712" s="274"/>
      <c r="CE712" s="274"/>
      <c r="CF712" s="274"/>
      <c r="CG712" s="274"/>
      <c r="CH712" s="274"/>
      <c r="CI712" s="274"/>
      <c r="CJ712" s="274"/>
      <c r="CK712" s="274"/>
      <c r="CL712" s="274"/>
      <c r="CM712" s="274"/>
      <c r="CN712" s="274"/>
      <c r="CO712" s="274"/>
      <c r="CP712" s="274"/>
      <c r="CQ712" s="274"/>
      <c r="CR712" s="274"/>
      <c r="CS712" s="274"/>
      <c r="CT712" s="274"/>
      <c r="CU712" s="274"/>
      <c r="CV712" s="274"/>
      <c r="CW712" s="274"/>
      <c r="CX712" s="274"/>
      <c r="CY712" s="274"/>
      <c r="CZ712" s="274"/>
      <c r="DA712" s="274"/>
      <c r="DB712" s="274"/>
      <c r="DC712" s="274"/>
      <c r="DD712" s="274"/>
      <c r="DE712" s="274"/>
      <c r="DF712" s="274"/>
      <c r="DG712" s="274"/>
      <c r="DH712" s="274"/>
      <c r="DI712" s="274"/>
      <c r="DJ712" s="274"/>
      <c r="DK712" s="274"/>
      <c r="DL712" s="274"/>
      <c r="DM712" s="274"/>
      <c r="DN712" s="274"/>
      <c r="DO712" s="274"/>
      <c r="DP712" s="274"/>
      <c r="DQ712" s="274"/>
      <c r="DR712" s="274"/>
      <c r="DS712" s="274"/>
      <c r="DT712" s="274"/>
      <c r="DU712" s="274"/>
      <c r="DV712" s="274"/>
      <c r="DW712" s="274"/>
      <c r="DX712" s="274"/>
      <c r="DY712" s="274"/>
      <c r="DZ712" s="274"/>
      <c r="EA712" s="274"/>
      <c r="EB712" s="274"/>
      <c r="EC712" s="274"/>
      <c r="ED712" s="274"/>
      <c r="EE712" s="274"/>
      <c r="EF712" s="274"/>
      <c r="EG712" s="274"/>
      <c r="EH712" s="274"/>
      <c r="EI712" s="274"/>
      <c r="EJ712" s="274"/>
      <c r="EK712" s="274"/>
      <c r="EL712" s="274"/>
      <c r="EM712" s="274"/>
    </row>
    <row r="713" spans="1:143" s="37" customFormat="1" x14ac:dyDescent="0.25">
      <c r="A713" s="1198" t="s">
        <v>5</v>
      </c>
      <c r="B713" s="1250" t="s">
        <v>23</v>
      </c>
      <c r="C713" s="1198" t="s">
        <v>22</v>
      </c>
      <c r="D713" s="1198" t="s">
        <v>8</v>
      </c>
      <c r="E713" s="1248" t="s">
        <v>9</v>
      </c>
      <c r="F713" s="1219" t="s">
        <v>10</v>
      </c>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74"/>
      <c r="AE713" s="274"/>
      <c r="AF713" s="274"/>
      <c r="AG713" s="274"/>
      <c r="AH713" s="274"/>
      <c r="AI713" s="274"/>
      <c r="AJ713" s="274"/>
      <c r="AK713" s="274"/>
      <c r="AL713" s="274"/>
      <c r="AM713" s="274"/>
      <c r="AN713" s="274"/>
      <c r="AO713" s="274"/>
      <c r="AP713" s="274"/>
      <c r="AQ713" s="274"/>
      <c r="AR713" s="274"/>
      <c r="AS713" s="274"/>
      <c r="AT713" s="274"/>
      <c r="AU713" s="274"/>
      <c r="AV713" s="274"/>
      <c r="AW713" s="274"/>
      <c r="AX713" s="274"/>
      <c r="AY713" s="274"/>
      <c r="AZ713" s="274"/>
      <c r="BA713" s="274"/>
      <c r="BB713" s="274"/>
      <c r="BC713" s="274"/>
      <c r="BD713" s="274"/>
      <c r="BE713" s="274"/>
      <c r="BF713" s="274"/>
      <c r="BG713" s="274"/>
      <c r="BH713" s="274"/>
      <c r="BI713" s="274"/>
      <c r="BJ713" s="274"/>
      <c r="BK713" s="274"/>
      <c r="BL713" s="274"/>
      <c r="BM713" s="274"/>
      <c r="BN713" s="274"/>
      <c r="BO713" s="274"/>
      <c r="BP713" s="274"/>
      <c r="BQ713" s="274"/>
      <c r="BR713" s="274"/>
      <c r="BS713" s="274"/>
      <c r="BT713" s="274"/>
      <c r="BU713" s="274"/>
      <c r="BV713" s="274"/>
      <c r="BW713" s="274"/>
      <c r="BX713" s="274"/>
      <c r="BY713" s="274"/>
      <c r="BZ713" s="274"/>
      <c r="CA713" s="274"/>
      <c r="CB713" s="274"/>
      <c r="CC713" s="274"/>
      <c r="CD713" s="274"/>
      <c r="CE713" s="274"/>
      <c r="CF713" s="274"/>
      <c r="CG713" s="274"/>
      <c r="CH713" s="274"/>
      <c r="CI713" s="274"/>
      <c r="CJ713" s="274"/>
      <c r="CK713" s="274"/>
      <c r="CL713" s="274"/>
      <c r="CM713" s="274"/>
      <c r="CN713" s="274"/>
      <c r="CO713" s="274"/>
      <c r="CP713" s="274"/>
      <c r="CQ713" s="274"/>
      <c r="CR713" s="274"/>
      <c r="CS713" s="274"/>
      <c r="CT713" s="274"/>
      <c r="CU713" s="274"/>
      <c r="CV713" s="274"/>
      <c r="CW713" s="274"/>
      <c r="CX713" s="274"/>
      <c r="CY713" s="274"/>
      <c r="CZ713" s="274"/>
      <c r="DA713" s="274"/>
      <c r="DB713" s="274"/>
      <c r="DC713" s="274"/>
      <c r="DD713" s="274"/>
      <c r="DE713" s="274"/>
      <c r="DF713" s="274"/>
      <c r="DG713" s="274"/>
      <c r="DH713" s="274"/>
      <c r="DI713" s="274"/>
      <c r="DJ713" s="274"/>
      <c r="DK713" s="274"/>
      <c r="DL713" s="274"/>
      <c r="DM713" s="274"/>
      <c r="DN713" s="274"/>
      <c r="DO713" s="274"/>
      <c r="DP713" s="274"/>
      <c r="DQ713" s="274"/>
      <c r="DR713" s="274"/>
      <c r="DS713" s="274"/>
      <c r="DT713" s="274"/>
      <c r="DU713" s="274"/>
      <c r="DV713" s="274"/>
      <c r="DW713" s="274"/>
      <c r="DX713" s="274"/>
      <c r="DY713" s="274"/>
      <c r="DZ713" s="274"/>
      <c r="EA713" s="274"/>
      <c r="EB713" s="274"/>
      <c r="EC713" s="274"/>
      <c r="ED713" s="274"/>
      <c r="EE713" s="274"/>
      <c r="EF713" s="274"/>
      <c r="EG713" s="274"/>
      <c r="EH713" s="274"/>
      <c r="EI713" s="274"/>
      <c r="EJ713" s="274"/>
      <c r="EK713" s="274"/>
      <c r="EL713" s="274"/>
      <c r="EM713" s="274"/>
    </row>
    <row r="714" spans="1:143" s="37" customFormat="1" ht="15.75" thickBot="1" x14ac:dyDescent="0.3">
      <c r="A714" s="1199"/>
      <c r="B714" s="1259"/>
      <c r="C714" s="1199"/>
      <c r="D714" s="1199"/>
      <c r="E714" s="1266"/>
      <c r="F714" s="1220"/>
      <c r="G714" s="274" t="s">
        <v>1543</v>
      </c>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74"/>
      <c r="AE714" s="274"/>
      <c r="AF714" s="274"/>
      <c r="AG714" s="274"/>
      <c r="AH714" s="274"/>
      <c r="AI714" s="274"/>
      <c r="AJ714" s="274"/>
      <c r="AK714" s="274"/>
      <c r="AL714" s="274"/>
      <c r="AM714" s="274"/>
      <c r="AN714" s="274"/>
      <c r="AO714" s="274"/>
      <c r="AP714" s="274"/>
      <c r="AQ714" s="274"/>
      <c r="AR714" s="274"/>
      <c r="AS714" s="274"/>
      <c r="AT714" s="274"/>
      <c r="AU714" s="274"/>
      <c r="AV714" s="274"/>
      <c r="AW714" s="274"/>
      <c r="AX714" s="274"/>
      <c r="AY714" s="274"/>
      <c r="AZ714" s="274"/>
      <c r="BA714" s="274"/>
      <c r="BB714" s="274"/>
      <c r="BC714" s="274"/>
      <c r="BD714" s="274"/>
      <c r="BE714" s="274"/>
      <c r="BF714" s="274"/>
      <c r="BG714" s="274"/>
      <c r="BH714" s="274"/>
      <c r="BI714" s="274"/>
      <c r="BJ714" s="274"/>
      <c r="BK714" s="274"/>
      <c r="BL714" s="274"/>
      <c r="BM714" s="274"/>
      <c r="BN714" s="274"/>
      <c r="BO714" s="274"/>
      <c r="BP714" s="274"/>
      <c r="BQ714" s="274"/>
      <c r="BR714" s="274"/>
      <c r="BS714" s="274"/>
      <c r="BT714" s="274"/>
      <c r="BU714" s="274"/>
      <c r="BV714" s="274"/>
      <c r="BW714" s="274"/>
      <c r="BX714" s="274"/>
      <c r="BY714" s="274"/>
      <c r="BZ714" s="274"/>
      <c r="CA714" s="274"/>
      <c r="CB714" s="274"/>
      <c r="CC714" s="274"/>
      <c r="CD714" s="274"/>
      <c r="CE714" s="274"/>
      <c r="CF714" s="274"/>
      <c r="CG714" s="274"/>
      <c r="CH714" s="274"/>
      <c r="CI714" s="274"/>
      <c r="CJ714" s="274"/>
      <c r="CK714" s="274"/>
      <c r="CL714" s="274"/>
      <c r="CM714" s="274"/>
      <c r="CN714" s="274"/>
      <c r="CO714" s="274"/>
      <c r="CP714" s="274"/>
      <c r="CQ714" s="274"/>
      <c r="CR714" s="274"/>
      <c r="CS714" s="274"/>
      <c r="CT714" s="274"/>
      <c r="CU714" s="274"/>
      <c r="CV714" s="274"/>
      <c r="CW714" s="274"/>
      <c r="CX714" s="274"/>
      <c r="CY714" s="274"/>
      <c r="CZ714" s="274"/>
      <c r="DA714" s="274"/>
      <c r="DB714" s="274"/>
      <c r="DC714" s="274"/>
      <c r="DD714" s="274"/>
      <c r="DE714" s="274"/>
      <c r="DF714" s="274"/>
      <c r="DG714" s="274"/>
      <c r="DH714" s="274"/>
      <c r="DI714" s="274"/>
      <c r="DJ714" s="274"/>
      <c r="DK714" s="274"/>
      <c r="DL714" s="274"/>
      <c r="DM714" s="274"/>
      <c r="DN714" s="274"/>
      <c r="DO714" s="274"/>
      <c r="DP714" s="274"/>
      <c r="DQ714" s="274"/>
      <c r="DR714" s="274"/>
      <c r="DS714" s="274"/>
      <c r="DT714" s="274"/>
      <c r="DU714" s="274"/>
      <c r="DV714" s="274"/>
      <c r="DW714" s="274"/>
      <c r="DX714" s="274"/>
      <c r="DY714" s="274"/>
      <c r="DZ714" s="274"/>
      <c r="EA714" s="274"/>
      <c r="EB714" s="274"/>
      <c r="EC714" s="274"/>
      <c r="ED714" s="274"/>
      <c r="EE714" s="274"/>
      <c r="EF714" s="274"/>
      <c r="EG714" s="274"/>
      <c r="EH714" s="274"/>
      <c r="EI714" s="274"/>
      <c r="EJ714" s="274"/>
      <c r="EK714" s="274"/>
      <c r="EL714" s="274"/>
      <c r="EM714" s="274"/>
    </row>
    <row r="715" spans="1:143" s="37" customFormat="1" x14ac:dyDescent="0.25">
      <c r="A715" s="43"/>
      <c r="B715" s="44"/>
      <c r="C715" s="2" t="s">
        <v>27</v>
      </c>
      <c r="D715" s="79"/>
      <c r="E715" s="325"/>
      <c r="F715" s="326"/>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74"/>
      <c r="AE715" s="274"/>
      <c r="AF715" s="274"/>
      <c r="AG715" s="274"/>
      <c r="AH715" s="274"/>
      <c r="AI715" s="274"/>
      <c r="AJ715" s="274"/>
      <c r="AK715" s="274"/>
      <c r="AL715" s="274"/>
      <c r="AM715" s="274"/>
      <c r="AN715" s="274"/>
      <c r="AO715" s="274"/>
      <c r="AP715" s="274"/>
      <c r="AQ715" s="274"/>
      <c r="AR715" s="274"/>
      <c r="AS715" s="274"/>
      <c r="AT715" s="274"/>
      <c r="AU715" s="274"/>
      <c r="AV715" s="274"/>
      <c r="AW715" s="274"/>
      <c r="AX715" s="274"/>
      <c r="AY715" s="274"/>
      <c r="AZ715" s="274"/>
      <c r="BA715" s="274"/>
      <c r="BB715" s="274"/>
      <c r="BC715" s="274"/>
      <c r="BD715" s="274"/>
      <c r="BE715" s="274"/>
      <c r="BF715" s="274"/>
      <c r="BG715" s="274"/>
      <c r="BH715" s="274"/>
      <c r="BI715" s="274"/>
      <c r="BJ715" s="274"/>
      <c r="BK715" s="274"/>
      <c r="BL715" s="274"/>
      <c r="BM715" s="274"/>
      <c r="BN715" s="274"/>
      <c r="BO715" s="274"/>
      <c r="BP715" s="274"/>
      <c r="BQ715" s="274"/>
      <c r="BR715" s="274"/>
      <c r="BS715" s="274"/>
      <c r="BT715" s="274"/>
      <c r="BU715" s="274"/>
      <c r="BV715" s="274"/>
      <c r="BW715" s="274"/>
      <c r="BX715" s="274"/>
      <c r="BY715" s="274"/>
      <c r="BZ715" s="274"/>
      <c r="CA715" s="274"/>
      <c r="CB715" s="274"/>
      <c r="CC715" s="274"/>
      <c r="CD715" s="274"/>
      <c r="CE715" s="274"/>
      <c r="CF715" s="274"/>
      <c r="CG715" s="274"/>
      <c r="CH715" s="274"/>
      <c r="CI715" s="274"/>
      <c r="CJ715" s="274"/>
      <c r="CK715" s="274"/>
      <c r="CL715" s="274"/>
      <c r="CM715" s="274"/>
      <c r="CN715" s="274"/>
      <c r="CO715" s="274"/>
      <c r="CP715" s="274"/>
      <c r="CQ715" s="274"/>
      <c r="CR715" s="274"/>
      <c r="CS715" s="274"/>
      <c r="CT715" s="274"/>
      <c r="CU715" s="274"/>
      <c r="CV715" s="274"/>
      <c r="CW715" s="274"/>
      <c r="CX715" s="274"/>
      <c r="CY715" s="274"/>
      <c r="CZ715" s="274"/>
      <c r="DA715" s="274"/>
      <c r="DB715" s="274"/>
      <c r="DC715" s="274"/>
      <c r="DD715" s="274"/>
      <c r="DE715" s="274"/>
      <c r="DF715" s="274"/>
      <c r="DG715" s="274"/>
      <c r="DH715" s="274"/>
      <c r="DI715" s="274"/>
      <c r="DJ715" s="274"/>
      <c r="DK715" s="274"/>
      <c r="DL715" s="274"/>
      <c r="DM715" s="274"/>
      <c r="DN715" s="274"/>
      <c r="DO715" s="274"/>
      <c r="DP715" s="274"/>
      <c r="DQ715" s="274"/>
      <c r="DR715" s="274"/>
      <c r="DS715" s="274"/>
      <c r="DT715" s="274"/>
      <c r="DU715" s="274"/>
      <c r="DV715" s="274"/>
      <c r="DW715" s="274"/>
      <c r="DX715" s="274"/>
      <c r="DY715" s="274"/>
      <c r="DZ715" s="274"/>
      <c r="EA715" s="274"/>
      <c r="EB715" s="274"/>
      <c r="EC715" s="274"/>
      <c r="ED715" s="274"/>
      <c r="EE715" s="274"/>
      <c r="EF715" s="274"/>
      <c r="EG715" s="274"/>
      <c r="EH715" s="274"/>
      <c r="EI715" s="274"/>
      <c r="EJ715" s="274"/>
      <c r="EK715" s="274"/>
      <c r="EL715" s="274"/>
      <c r="EM715" s="274"/>
    </row>
    <row r="716" spans="1:143" s="37" customFormat="1" x14ac:dyDescent="0.25">
      <c r="A716" s="84"/>
      <c r="B716" s="9"/>
      <c r="C716" s="260" t="s">
        <v>751</v>
      </c>
      <c r="D716" s="63"/>
      <c r="E716" s="280"/>
      <c r="F716" s="327"/>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74"/>
      <c r="AE716" s="274"/>
      <c r="AF716" s="274"/>
      <c r="AG716" s="274"/>
      <c r="AH716" s="274"/>
      <c r="AI716" s="274"/>
      <c r="AJ716" s="274"/>
      <c r="AK716" s="274"/>
      <c r="AL716" s="274"/>
      <c r="AM716" s="274"/>
      <c r="AN716" s="274"/>
      <c r="AO716" s="274"/>
      <c r="AP716" s="274"/>
      <c r="AQ716" s="274"/>
      <c r="AR716" s="274"/>
      <c r="AS716" s="274"/>
      <c r="AT716" s="274"/>
      <c r="AU716" s="274"/>
      <c r="AV716" s="274"/>
      <c r="AW716" s="274"/>
      <c r="AX716" s="274"/>
      <c r="AY716" s="274"/>
      <c r="AZ716" s="274"/>
      <c r="BA716" s="274"/>
      <c r="BB716" s="274"/>
      <c r="BC716" s="274"/>
      <c r="BD716" s="274"/>
      <c r="BE716" s="274"/>
      <c r="BF716" s="274"/>
      <c r="BG716" s="274"/>
      <c r="BH716" s="274"/>
      <c r="BI716" s="274"/>
      <c r="BJ716" s="274"/>
      <c r="BK716" s="274"/>
      <c r="BL716" s="274"/>
      <c r="BM716" s="274"/>
      <c r="BN716" s="274"/>
      <c r="BO716" s="274"/>
      <c r="BP716" s="274"/>
      <c r="BQ716" s="274"/>
      <c r="BR716" s="274"/>
      <c r="BS716" s="274"/>
      <c r="BT716" s="274"/>
      <c r="BU716" s="274"/>
      <c r="BV716" s="274"/>
      <c r="BW716" s="274"/>
      <c r="BX716" s="274"/>
      <c r="BY716" s="274"/>
      <c r="BZ716" s="274"/>
      <c r="CA716" s="274"/>
      <c r="CB716" s="274"/>
      <c r="CC716" s="274"/>
      <c r="CD716" s="274"/>
      <c r="CE716" s="274"/>
      <c r="CF716" s="274"/>
      <c r="CG716" s="274"/>
      <c r="CH716" s="274"/>
      <c r="CI716" s="274"/>
      <c r="CJ716" s="274"/>
      <c r="CK716" s="274"/>
      <c r="CL716" s="274"/>
      <c r="CM716" s="274"/>
      <c r="CN716" s="274"/>
      <c r="CO716" s="274"/>
      <c r="CP716" s="274"/>
      <c r="CQ716" s="274"/>
      <c r="CR716" s="274"/>
      <c r="CS716" s="274"/>
      <c r="CT716" s="274"/>
      <c r="CU716" s="274"/>
      <c r="CV716" s="274"/>
      <c r="CW716" s="274"/>
      <c r="CX716" s="274"/>
      <c r="CY716" s="274"/>
      <c r="CZ716" s="274"/>
      <c r="DA716" s="274"/>
      <c r="DB716" s="274"/>
      <c r="DC716" s="274"/>
      <c r="DD716" s="274"/>
      <c r="DE716" s="274"/>
      <c r="DF716" s="274"/>
      <c r="DG716" s="274"/>
      <c r="DH716" s="274"/>
      <c r="DI716" s="274"/>
      <c r="DJ716" s="274"/>
      <c r="DK716" s="274"/>
      <c r="DL716" s="274"/>
      <c r="DM716" s="274"/>
      <c r="DN716" s="274"/>
      <c r="DO716" s="274"/>
      <c r="DP716" s="274"/>
      <c r="DQ716" s="274"/>
      <c r="DR716" s="274"/>
      <c r="DS716" s="274"/>
      <c r="DT716" s="274"/>
      <c r="DU716" s="274"/>
      <c r="DV716" s="274"/>
      <c r="DW716" s="274"/>
      <c r="DX716" s="274"/>
      <c r="DY716" s="274"/>
      <c r="DZ716" s="274"/>
      <c r="EA716" s="274"/>
      <c r="EB716" s="274"/>
      <c r="EC716" s="274"/>
      <c r="ED716" s="274"/>
      <c r="EE716" s="274"/>
      <c r="EF716" s="274"/>
      <c r="EG716" s="274"/>
      <c r="EH716" s="274"/>
      <c r="EI716" s="274"/>
      <c r="EJ716" s="274"/>
      <c r="EK716" s="274"/>
      <c r="EL716" s="274"/>
      <c r="EM716" s="274"/>
    </row>
    <row r="717" spans="1:143" s="37" customFormat="1" x14ac:dyDescent="0.25">
      <c r="A717" s="87"/>
      <c r="B717" s="27"/>
      <c r="C717" s="2" t="s">
        <v>1358</v>
      </c>
      <c r="D717" s="149"/>
      <c r="E717" s="339">
        <v>175</v>
      </c>
      <c r="F717" s="327">
        <f>F711+D717-E717</f>
        <v>132883.06</v>
      </c>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74"/>
      <c r="AE717" s="274"/>
      <c r="AF717" s="274"/>
      <c r="AG717" s="274"/>
      <c r="AH717" s="274"/>
      <c r="AI717" s="274"/>
      <c r="AJ717" s="274"/>
      <c r="AK717" s="274"/>
      <c r="AL717" s="274"/>
      <c r="AM717" s="274"/>
      <c r="AN717" s="274"/>
      <c r="AO717" s="274"/>
      <c r="AP717" s="274"/>
      <c r="AQ717" s="274"/>
      <c r="AR717" s="274"/>
      <c r="AS717" s="274"/>
      <c r="AT717" s="274"/>
      <c r="AU717" s="274"/>
      <c r="AV717" s="274"/>
      <c r="AW717" s="274"/>
      <c r="AX717" s="274"/>
      <c r="AY717" s="274"/>
      <c r="AZ717" s="274"/>
      <c r="BA717" s="274"/>
      <c r="BB717" s="274"/>
      <c r="BC717" s="274"/>
      <c r="BD717" s="274"/>
      <c r="BE717" s="274"/>
      <c r="BF717" s="274"/>
      <c r="BG717" s="274"/>
      <c r="BH717" s="274"/>
      <c r="BI717" s="274"/>
      <c r="BJ717" s="274"/>
      <c r="BK717" s="274"/>
      <c r="BL717" s="274"/>
      <c r="BM717" s="274"/>
      <c r="BN717" s="274"/>
      <c r="BO717" s="274"/>
      <c r="BP717" s="274"/>
      <c r="BQ717" s="274"/>
      <c r="BR717" s="274"/>
      <c r="BS717" s="274"/>
      <c r="BT717" s="274"/>
      <c r="BU717" s="274"/>
      <c r="BV717" s="274"/>
      <c r="BW717" s="274"/>
      <c r="BX717" s="274"/>
      <c r="BY717" s="274"/>
      <c r="BZ717" s="274"/>
      <c r="CA717" s="274"/>
      <c r="CB717" s="274"/>
      <c r="CC717" s="274"/>
      <c r="CD717" s="274"/>
      <c r="CE717" s="274"/>
      <c r="CF717" s="274"/>
      <c r="CG717" s="274"/>
      <c r="CH717" s="274"/>
      <c r="CI717" s="274"/>
      <c r="CJ717" s="274"/>
      <c r="CK717" s="274"/>
      <c r="CL717" s="274"/>
      <c r="CM717" s="274"/>
      <c r="CN717" s="274"/>
      <c r="CO717" s="274"/>
      <c r="CP717" s="274"/>
      <c r="CQ717" s="274"/>
      <c r="CR717" s="274"/>
      <c r="CS717" s="274"/>
      <c r="CT717" s="274"/>
      <c r="CU717" s="274"/>
      <c r="CV717" s="274"/>
      <c r="CW717" s="274"/>
      <c r="CX717" s="274"/>
      <c r="CY717" s="274"/>
      <c r="CZ717" s="274"/>
      <c r="DA717" s="274"/>
      <c r="DB717" s="274"/>
      <c r="DC717" s="274"/>
      <c r="DD717" s="274"/>
      <c r="DE717" s="274"/>
      <c r="DF717" s="274"/>
      <c r="DG717" s="274"/>
      <c r="DH717" s="274"/>
      <c r="DI717" s="274"/>
      <c r="DJ717" s="274"/>
      <c r="DK717" s="274"/>
      <c r="DL717" s="274"/>
      <c r="DM717" s="274"/>
      <c r="DN717" s="274"/>
      <c r="DO717" s="274"/>
      <c r="DP717" s="274"/>
      <c r="DQ717" s="274"/>
      <c r="DR717" s="274"/>
      <c r="DS717" s="274"/>
      <c r="DT717" s="274"/>
      <c r="DU717" s="274"/>
      <c r="DV717" s="274"/>
      <c r="DW717" s="274"/>
      <c r="DX717" s="274"/>
      <c r="DY717" s="274"/>
      <c r="DZ717" s="274"/>
      <c r="EA717" s="274"/>
      <c r="EB717" s="274"/>
      <c r="EC717" s="274"/>
      <c r="ED717" s="274"/>
      <c r="EE717" s="274"/>
      <c r="EF717" s="274"/>
      <c r="EG717" s="274"/>
      <c r="EH717" s="274"/>
      <c r="EI717" s="274"/>
      <c r="EJ717" s="274"/>
      <c r="EK717" s="274"/>
      <c r="EL717" s="274"/>
      <c r="EM717" s="274"/>
    </row>
    <row r="718" spans="1:143" s="37" customFormat="1" ht="15" customHeight="1" x14ac:dyDescent="0.25">
      <c r="A718" s="59"/>
      <c r="B718" s="7"/>
      <c r="C718" s="31"/>
      <c r="D718" s="74"/>
      <c r="E718" s="32"/>
      <c r="F718" s="116"/>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74"/>
      <c r="AE718" s="274"/>
      <c r="AF718" s="274"/>
      <c r="AG718" s="274"/>
      <c r="AH718" s="274"/>
      <c r="AI718" s="274"/>
      <c r="AJ718" s="274"/>
      <c r="AK718" s="274"/>
      <c r="AL718" s="274"/>
      <c r="AM718" s="274"/>
      <c r="AN718" s="274"/>
      <c r="AO718" s="274"/>
      <c r="AP718" s="274"/>
      <c r="AQ718" s="274"/>
      <c r="AR718" s="274"/>
      <c r="AS718" s="274"/>
      <c r="AT718" s="274"/>
      <c r="AU718" s="274"/>
      <c r="AV718" s="274"/>
      <c r="AW718" s="274"/>
      <c r="AX718" s="274"/>
      <c r="AY718" s="274"/>
      <c r="AZ718" s="274"/>
      <c r="BA718" s="274"/>
      <c r="BB718" s="274"/>
      <c r="BC718" s="274"/>
      <c r="BD718" s="274"/>
      <c r="BE718" s="274"/>
      <c r="BF718" s="274"/>
      <c r="BG718" s="274"/>
      <c r="BH718" s="274"/>
      <c r="BI718" s="274"/>
      <c r="BJ718" s="274"/>
      <c r="BK718" s="274"/>
      <c r="BL718" s="274"/>
      <c r="BM718" s="274"/>
      <c r="BN718" s="274"/>
      <c r="BO718" s="274"/>
      <c r="BP718" s="274"/>
      <c r="BQ718" s="274"/>
      <c r="BR718" s="274"/>
      <c r="BS718" s="274"/>
      <c r="BT718" s="274"/>
      <c r="BU718" s="274"/>
      <c r="BV718" s="274"/>
      <c r="BW718" s="274"/>
      <c r="BX718" s="274"/>
      <c r="BY718" s="274"/>
      <c r="BZ718" s="274"/>
      <c r="CA718" s="274"/>
      <c r="CB718" s="274"/>
      <c r="CC718" s="274"/>
      <c r="CD718" s="274"/>
      <c r="CE718" s="274"/>
      <c r="CF718" s="274"/>
      <c r="CG718" s="274"/>
      <c r="CH718" s="274"/>
      <c r="CI718" s="274"/>
      <c r="CJ718" s="274"/>
      <c r="CK718" s="274"/>
      <c r="CL718" s="274"/>
      <c r="CM718" s="274"/>
      <c r="CN718" s="274"/>
      <c r="CO718" s="274"/>
      <c r="CP718" s="274"/>
      <c r="CQ718" s="274"/>
      <c r="CR718" s="274"/>
      <c r="CS718" s="274"/>
      <c r="CT718" s="274"/>
      <c r="CU718" s="274"/>
      <c r="CV718" s="274"/>
      <c r="CW718" s="274"/>
      <c r="CX718" s="274"/>
      <c r="CY718" s="274"/>
      <c r="CZ718" s="274"/>
      <c r="DA718" s="274"/>
      <c r="DB718" s="274"/>
      <c r="DC718" s="274"/>
      <c r="DD718" s="274"/>
      <c r="DE718" s="274"/>
      <c r="DF718" s="274"/>
      <c r="DG718" s="274"/>
      <c r="DH718" s="274"/>
      <c r="DI718" s="274"/>
      <c r="DJ718" s="274"/>
      <c r="DK718" s="274"/>
      <c r="DL718" s="274"/>
      <c r="DM718" s="274"/>
      <c r="DN718" s="274"/>
      <c r="DO718" s="274"/>
      <c r="DP718" s="274"/>
      <c r="DQ718" s="274"/>
      <c r="DR718" s="274"/>
      <c r="DS718" s="274"/>
      <c r="DT718" s="274"/>
      <c r="DU718" s="274"/>
      <c r="DV718" s="274"/>
      <c r="DW718" s="274"/>
      <c r="DX718" s="274"/>
      <c r="DY718" s="274"/>
      <c r="DZ718" s="274"/>
      <c r="EA718" s="274"/>
      <c r="EB718" s="274"/>
      <c r="EC718" s="274"/>
      <c r="ED718" s="274"/>
      <c r="EE718" s="274"/>
      <c r="EF718" s="274"/>
      <c r="EG718" s="274"/>
      <c r="EH718" s="274"/>
      <c r="EI718" s="274"/>
      <c r="EJ718" s="274"/>
      <c r="EK718" s="274"/>
      <c r="EL718" s="274"/>
      <c r="EM718" s="274"/>
    </row>
    <row r="719" spans="1:143" ht="15" customHeight="1" x14ac:dyDescent="0.25">
      <c r="A719" s="59"/>
      <c r="B719" s="7"/>
      <c r="C719" s="31"/>
      <c r="D719" s="74"/>
      <c r="E719" s="32"/>
      <c r="F719" s="116"/>
    </row>
    <row r="720" spans="1:143" x14ac:dyDescent="0.25">
      <c r="A720" s="59"/>
      <c r="B720" s="7"/>
      <c r="C720" s="31"/>
      <c r="D720" s="74"/>
      <c r="E720" s="32"/>
      <c r="F720" s="116"/>
    </row>
    <row r="721" spans="1:143" x14ac:dyDescent="0.25">
      <c r="A721" s="1171" t="s">
        <v>0</v>
      </c>
      <c r="B721" s="1171"/>
      <c r="C721" s="1171"/>
      <c r="D721" s="1171"/>
      <c r="E721" s="1171"/>
      <c r="F721" s="1171"/>
    </row>
    <row r="722" spans="1:143" x14ac:dyDescent="0.25">
      <c r="A722" s="1172" t="s">
        <v>33</v>
      </c>
      <c r="B722" s="1172"/>
      <c r="C722" s="1172"/>
      <c r="D722" s="1172"/>
      <c r="E722" s="1172"/>
      <c r="F722" s="1172"/>
    </row>
    <row r="723" spans="1:143" x14ac:dyDescent="0.25">
      <c r="A723" s="39"/>
      <c r="B723" s="249"/>
      <c r="C723" s="498"/>
      <c r="D723" s="498"/>
      <c r="E723" s="105"/>
      <c r="F723" s="100"/>
    </row>
    <row r="724" spans="1:143" x14ac:dyDescent="0.25">
      <c r="A724" s="1171" t="s">
        <v>1</v>
      </c>
      <c r="B724" s="1171"/>
      <c r="C724" s="1171"/>
      <c r="D724" s="1171"/>
      <c r="E724" s="1171"/>
      <c r="F724" s="1171"/>
    </row>
    <row r="725" spans="1:143" x14ac:dyDescent="0.25">
      <c r="A725" s="1173" t="s">
        <v>1360</v>
      </c>
      <c r="B725" s="1173"/>
      <c r="C725" s="1173"/>
      <c r="D725" s="1173"/>
      <c r="E725" s="1173"/>
      <c r="F725" s="1173"/>
    </row>
    <row r="726" spans="1:143" x14ac:dyDescent="0.25">
      <c r="A726" s="1173" t="s">
        <v>2</v>
      </c>
      <c r="B726" s="1173"/>
      <c r="C726" s="1173"/>
      <c r="D726" s="1173"/>
      <c r="E726" s="1173"/>
      <c r="F726" s="1173"/>
    </row>
    <row r="727" spans="1:143" x14ac:dyDescent="0.25">
      <c r="A727" s="59"/>
      <c r="B727" s="7"/>
      <c r="C727" s="31"/>
      <c r="D727" s="74"/>
      <c r="E727" s="32"/>
      <c r="F727" s="116"/>
      <c r="G727" s="274"/>
    </row>
    <row r="728" spans="1:143" ht="18" customHeight="1" thickBot="1" x14ac:dyDescent="0.3">
      <c r="A728" s="21"/>
      <c r="B728" s="7"/>
      <c r="C728" s="31"/>
      <c r="D728" s="71"/>
      <c r="E728" s="32"/>
      <c r="F728" s="118"/>
    </row>
    <row r="729" spans="1:143" s="37" customFormat="1" ht="22.5" customHeight="1" x14ac:dyDescent="0.25">
      <c r="A729" s="1174" t="s">
        <v>30</v>
      </c>
      <c r="B729" s="1175"/>
      <c r="C729" s="1175"/>
      <c r="D729" s="1175"/>
      <c r="E729" s="1175"/>
      <c r="F729" s="321"/>
      <c r="G729" s="274"/>
      <c r="H729" s="274"/>
      <c r="I729" s="274"/>
      <c r="J729" s="274"/>
      <c r="K729" s="274"/>
      <c r="L729" s="274"/>
      <c r="M729" s="274"/>
      <c r="N729" s="274"/>
      <c r="O729" s="274"/>
      <c r="P729" s="274"/>
      <c r="Q729" s="274"/>
      <c r="R729" s="274"/>
      <c r="S729" s="274"/>
      <c r="T729" s="274"/>
      <c r="U729" s="274"/>
      <c r="V729" s="274"/>
      <c r="W729" s="274"/>
      <c r="X729" s="274"/>
      <c r="Y729" s="274"/>
      <c r="Z729" s="274"/>
      <c r="AA729" s="274"/>
      <c r="AB729" s="274"/>
      <c r="AC729" s="274"/>
      <c r="AD729" s="274"/>
      <c r="AE729" s="274"/>
      <c r="AF729" s="274"/>
      <c r="AG729" s="274"/>
      <c r="AH729" s="274"/>
      <c r="AI729" s="274"/>
      <c r="AJ729" s="274"/>
      <c r="AK729" s="274"/>
      <c r="AL729" s="274"/>
      <c r="AM729" s="274"/>
      <c r="AN729" s="274"/>
      <c r="AO729" s="274"/>
      <c r="AP729" s="274"/>
      <c r="AQ729" s="274"/>
      <c r="AR729" s="274"/>
      <c r="AS729" s="274"/>
      <c r="AT729" s="274"/>
      <c r="AU729" s="274"/>
      <c r="AV729" s="274"/>
      <c r="AW729" s="274"/>
      <c r="AX729" s="274"/>
      <c r="AY729" s="274"/>
      <c r="AZ729" s="274"/>
      <c r="BA729" s="274"/>
      <c r="BB729" s="274"/>
      <c r="BC729" s="274"/>
      <c r="BD729" s="274"/>
      <c r="BE729" s="274"/>
      <c r="BF729" s="274"/>
      <c r="BG729" s="274"/>
      <c r="BH729" s="274"/>
      <c r="BI729" s="274"/>
      <c r="BJ729" s="274"/>
      <c r="BK729" s="274"/>
      <c r="BL729" s="274"/>
      <c r="BM729" s="274"/>
      <c r="BN729" s="274"/>
      <c r="BO729" s="274"/>
      <c r="BP729" s="274"/>
      <c r="BQ729" s="274"/>
      <c r="BR729" s="274"/>
      <c r="BS729" s="274"/>
      <c r="BT729" s="274"/>
      <c r="BU729" s="274"/>
      <c r="BV729" s="274"/>
      <c r="BW729" s="274"/>
      <c r="BX729" s="274"/>
      <c r="BY729" s="274"/>
      <c r="BZ729" s="274"/>
      <c r="CA729" s="274"/>
      <c r="CB729" s="274"/>
      <c r="CC729" s="274"/>
      <c r="CD729" s="274"/>
      <c r="CE729" s="274"/>
      <c r="CF729" s="274"/>
      <c r="CG729" s="274"/>
      <c r="CH729" s="274"/>
      <c r="CI729" s="274"/>
      <c r="CJ729" s="274"/>
      <c r="CK729" s="274"/>
      <c r="CL729" s="274"/>
      <c r="CM729" s="274"/>
      <c r="CN729" s="274"/>
      <c r="CO729" s="274"/>
      <c r="CP729" s="274"/>
      <c r="CQ729" s="274"/>
      <c r="CR729" s="274"/>
      <c r="CS729" s="274"/>
      <c r="CT729" s="274"/>
      <c r="CU729" s="274"/>
      <c r="CV729" s="274"/>
      <c r="CW729" s="274"/>
      <c r="CX729" s="274"/>
      <c r="CY729" s="274"/>
      <c r="CZ729" s="274"/>
      <c r="DA729" s="274"/>
      <c r="DB729" s="274"/>
      <c r="DC729" s="274"/>
      <c r="DD729" s="274"/>
      <c r="DE729" s="274"/>
      <c r="DF729" s="274"/>
      <c r="DG729" s="274"/>
      <c r="DH729" s="274"/>
      <c r="DI729" s="274"/>
      <c r="DJ729" s="274"/>
      <c r="DK729" s="274"/>
      <c r="DL729" s="274"/>
      <c r="DM729" s="274"/>
      <c r="DN729" s="274"/>
      <c r="DO729" s="274"/>
      <c r="DP729" s="274"/>
      <c r="DQ729" s="274"/>
      <c r="DR729" s="274"/>
      <c r="DS729" s="274"/>
      <c r="DT729" s="274"/>
      <c r="DU729" s="274"/>
      <c r="DV729" s="274"/>
      <c r="DW729" s="274"/>
      <c r="DX729" s="274"/>
      <c r="DY729" s="274"/>
      <c r="DZ729" s="274"/>
      <c r="EA729" s="274"/>
      <c r="EB729" s="274"/>
      <c r="EC729" s="274"/>
      <c r="ED729" s="274"/>
      <c r="EE729" s="274"/>
      <c r="EF729" s="274"/>
      <c r="EG729" s="274"/>
      <c r="EH729" s="274"/>
      <c r="EI729" s="274"/>
      <c r="EJ729" s="274"/>
      <c r="EK729" s="274"/>
      <c r="EL729" s="274"/>
      <c r="EM729" s="274"/>
    </row>
    <row r="730" spans="1:143" s="37" customFormat="1" ht="15.75" thickBot="1" x14ac:dyDescent="0.3">
      <c r="A730" s="1176"/>
      <c r="B730" s="1177"/>
      <c r="C730" s="1177"/>
      <c r="D730" s="1177"/>
      <c r="E730" s="1177"/>
      <c r="F730" s="322"/>
      <c r="G730" s="274"/>
      <c r="H730" s="274"/>
      <c r="I730" s="274"/>
      <c r="J730" s="274"/>
      <c r="K730" s="274"/>
      <c r="L730" s="274"/>
      <c r="M730" s="274"/>
      <c r="N730" s="274"/>
      <c r="O730" s="274"/>
      <c r="P730" s="274"/>
      <c r="Q730" s="274"/>
      <c r="R730" s="274"/>
      <c r="S730" s="274"/>
      <c r="T730" s="274"/>
      <c r="U730" s="274"/>
      <c r="V730" s="274"/>
      <c r="W730" s="274"/>
      <c r="X730" s="274"/>
      <c r="Y730" s="274"/>
      <c r="Z730" s="274"/>
      <c r="AA730" s="274"/>
      <c r="AB730" s="274"/>
      <c r="AC730" s="274"/>
      <c r="AD730" s="274"/>
      <c r="AE730" s="274"/>
      <c r="AF730" s="274"/>
      <c r="AG730" s="274"/>
      <c r="AH730" s="274"/>
      <c r="AI730" s="274"/>
      <c r="AJ730" s="274"/>
      <c r="AK730" s="274"/>
      <c r="AL730" s="274"/>
      <c r="AM730" s="274"/>
      <c r="AN730" s="274"/>
      <c r="AO730" s="274"/>
      <c r="AP730" s="274"/>
      <c r="AQ730" s="274"/>
      <c r="AR730" s="274"/>
      <c r="AS730" s="274"/>
      <c r="AT730" s="274"/>
      <c r="AU730" s="274"/>
      <c r="AV730" s="274"/>
      <c r="AW730" s="274"/>
      <c r="AX730" s="274"/>
      <c r="AY730" s="274"/>
      <c r="AZ730" s="274"/>
      <c r="BA730" s="274"/>
      <c r="BB730" s="274"/>
      <c r="BC730" s="274"/>
      <c r="BD730" s="274"/>
      <c r="BE730" s="274"/>
      <c r="BF730" s="274"/>
      <c r="BG730" s="274"/>
      <c r="BH730" s="274"/>
      <c r="BI730" s="274"/>
      <c r="BJ730" s="274"/>
      <c r="BK730" s="274"/>
      <c r="BL730" s="274"/>
      <c r="BM730" s="274"/>
      <c r="BN730" s="274"/>
      <c r="BO730" s="274"/>
      <c r="BP730" s="274"/>
      <c r="BQ730" s="274"/>
      <c r="BR730" s="274"/>
      <c r="BS730" s="274"/>
      <c r="BT730" s="274"/>
      <c r="BU730" s="274"/>
      <c r="BV730" s="274"/>
      <c r="BW730" s="274"/>
      <c r="BX730" s="274"/>
      <c r="BY730" s="274"/>
      <c r="BZ730" s="274"/>
      <c r="CA730" s="274"/>
      <c r="CB730" s="274"/>
      <c r="CC730" s="274"/>
      <c r="CD730" s="274"/>
      <c r="CE730" s="274"/>
      <c r="CF730" s="274"/>
      <c r="CG730" s="274"/>
      <c r="CH730" s="274"/>
      <c r="CI730" s="274"/>
      <c r="CJ730" s="274"/>
      <c r="CK730" s="274"/>
      <c r="CL730" s="274"/>
      <c r="CM730" s="274"/>
      <c r="CN730" s="274"/>
      <c r="CO730" s="274"/>
      <c r="CP730" s="274"/>
      <c r="CQ730" s="274"/>
      <c r="CR730" s="274"/>
      <c r="CS730" s="274"/>
      <c r="CT730" s="274"/>
      <c r="CU730" s="274"/>
      <c r="CV730" s="274"/>
      <c r="CW730" s="274"/>
      <c r="CX730" s="274"/>
      <c r="CY730" s="274"/>
      <c r="CZ730" s="274"/>
      <c r="DA730" s="274"/>
      <c r="DB730" s="274"/>
      <c r="DC730" s="274"/>
      <c r="DD730" s="274"/>
      <c r="DE730" s="274"/>
      <c r="DF730" s="274"/>
      <c r="DG730" s="274"/>
      <c r="DH730" s="274"/>
      <c r="DI730" s="274"/>
      <c r="DJ730" s="274"/>
      <c r="DK730" s="274"/>
      <c r="DL730" s="274"/>
      <c r="DM730" s="274"/>
      <c r="DN730" s="274"/>
      <c r="DO730" s="274"/>
      <c r="DP730" s="274"/>
      <c r="DQ730" s="274"/>
      <c r="DR730" s="274"/>
      <c r="DS730" s="274"/>
      <c r="DT730" s="274"/>
      <c r="DU730" s="274"/>
      <c r="DV730" s="274"/>
      <c r="DW730" s="274"/>
      <c r="DX730" s="274"/>
      <c r="DY730" s="274"/>
      <c r="DZ730" s="274"/>
      <c r="EA730" s="274"/>
      <c r="EB730" s="274"/>
      <c r="EC730" s="274"/>
      <c r="ED730" s="274"/>
      <c r="EE730" s="274"/>
      <c r="EF730" s="274"/>
      <c r="EG730" s="274"/>
      <c r="EH730" s="274"/>
      <c r="EI730" s="274"/>
      <c r="EJ730" s="274"/>
      <c r="EK730" s="274"/>
      <c r="EL730" s="274"/>
      <c r="EM730" s="274"/>
    </row>
    <row r="731" spans="1:143" s="37" customFormat="1" x14ac:dyDescent="0.25">
      <c r="A731" s="1174" t="s">
        <v>4</v>
      </c>
      <c r="B731" s="1175"/>
      <c r="C731" s="1175"/>
      <c r="D731" s="1175"/>
      <c r="E731" s="1178"/>
      <c r="F731" s="1180">
        <v>351012.46</v>
      </c>
      <c r="G731" s="274"/>
      <c r="H731" s="274"/>
      <c r="I731" s="274"/>
      <c r="J731" s="274"/>
      <c r="K731" s="274"/>
      <c r="L731" s="274"/>
      <c r="M731" s="274"/>
      <c r="N731" s="274"/>
      <c r="O731" s="274"/>
      <c r="P731" s="274"/>
      <c r="Q731" s="274"/>
      <c r="R731" s="274"/>
      <c r="S731" s="274"/>
      <c r="T731" s="274"/>
      <c r="U731" s="274"/>
      <c r="V731" s="274"/>
      <c r="W731" s="274"/>
      <c r="X731" s="274"/>
      <c r="Y731" s="274"/>
      <c r="Z731" s="274"/>
      <c r="AA731" s="274"/>
      <c r="AB731" s="274"/>
      <c r="AC731" s="274"/>
      <c r="AD731" s="274"/>
      <c r="AE731" s="274"/>
      <c r="AF731" s="274"/>
      <c r="AG731" s="274"/>
      <c r="AH731" s="274"/>
      <c r="AI731" s="274"/>
      <c r="AJ731" s="274"/>
      <c r="AK731" s="274"/>
      <c r="AL731" s="274"/>
      <c r="AM731" s="274"/>
      <c r="AN731" s="274"/>
      <c r="AO731" s="274"/>
      <c r="AP731" s="274"/>
      <c r="AQ731" s="274"/>
      <c r="AR731" s="274"/>
      <c r="AS731" s="274"/>
      <c r="AT731" s="274"/>
      <c r="AU731" s="274"/>
      <c r="AV731" s="274"/>
      <c r="AW731" s="274"/>
      <c r="AX731" s="274"/>
      <c r="AY731" s="274"/>
      <c r="AZ731" s="274"/>
      <c r="BA731" s="274"/>
      <c r="BB731" s="274"/>
      <c r="BC731" s="274"/>
      <c r="BD731" s="274"/>
      <c r="BE731" s="274"/>
      <c r="BF731" s="274"/>
      <c r="BG731" s="274"/>
      <c r="BH731" s="274"/>
      <c r="BI731" s="274"/>
      <c r="BJ731" s="274"/>
      <c r="BK731" s="274"/>
      <c r="BL731" s="274"/>
      <c r="BM731" s="274"/>
      <c r="BN731" s="274"/>
      <c r="BO731" s="274"/>
      <c r="BP731" s="274"/>
      <c r="BQ731" s="274"/>
      <c r="BR731" s="274"/>
      <c r="BS731" s="274"/>
      <c r="BT731" s="274"/>
      <c r="BU731" s="274"/>
      <c r="BV731" s="274"/>
      <c r="BW731" s="274"/>
      <c r="BX731" s="274"/>
      <c r="BY731" s="274"/>
      <c r="BZ731" s="274"/>
      <c r="CA731" s="274"/>
      <c r="CB731" s="274"/>
      <c r="CC731" s="274"/>
      <c r="CD731" s="274"/>
      <c r="CE731" s="274"/>
      <c r="CF731" s="274"/>
      <c r="CG731" s="274"/>
      <c r="CH731" s="274"/>
      <c r="CI731" s="274"/>
      <c r="CJ731" s="274"/>
      <c r="CK731" s="274"/>
      <c r="CL731" s="274"/>
      <c r="CM731" s="274"/>
      <c r="CN731" s="274"/>
      <c r="CO731" s="274"/>
      <c r="CP731" s="274"/>
      <c r="CQ731" s="274"/>
      <c r="CR731" s="274"/>
      <c r="CS731" s="274"/>
      <c r="CT731" s="274"/>
      <c r="CU731" s="274"/>
      <c r="CV731" s="274"/>
      <c r="CW731" s="274"/>
      <c r="CX731" s="274"/>
      <c r="CY731" s="274"/>
      <c r="CZ731" s="274"/>
      <c r="DA731" s="274"/>
      <c r="DB731" s="274"/>
      <c r="DC731" s="274"/>
      <c r="DD731" s="274"/>
      <c r="DE731" s="274"/>
      <c r="DF731" s="274"/>
      <c r="DG731" s="274"/>
      <c r="DH731" s="274"/>
      <c r="DI731" s="274"/>
      <c r="DJ731" s="274"/>
      <c r="DK731" s="274"/>
      <c r="DL731" s="274"/>
      <c r="DM731" s="274"/>
      <c r="DN731" s="274"/>
      <c r="DO731" s="274"/>
      <c r="DP731" s="274"/>
      <c r="DQ731" s="274"/>
      <c r="DR731" s="274"/>
      <c r="DS731" s="274"/>
      <c r="DT731" s="274"/>
      <c r="DU731" s="274"/>
      <c r="DV731" s="274"/>
      <c r="DW731" s="274"/>
      <c r="DX731" s="274"/>
      <c r="DY731" s="274"/>
      <c r="DZ731" s="274"/>
      <c r="EA731" s="274"/>
      <c r="EB731" s="274"/>
      <c r="EC731" s="274"/>
      <c r="ED731" s="274"/>
      <c r="EE731" s="274"/>
      <c r="EF731" s="274"/>
      <c r="EG731" s="274"/>
      <c r="EH731" s="274"/>
      <c r="EI731" s="274"/>
      <c r="EJ731" s="274"/>
      <c r="EK731" s="274"/>
      <c r="EL731" s="274"/>
      <c r="EM731" s="274"/>
    </row>
    <row r="732" spans="1:143" s="37" customFormat="1" ht="15.75" thickBot="1" x14ac:dyDescent="0.3">
      <c r="A732" s="1176"/>
      <c r="B732" s="1177"/>
      <c r="C732" s="1177"/>
      <c r="D732" s="1177"/>
      <c r="E732" s="1179"/>
      <c r="F732" s="1181"/>
      <c r="G732" s="274"/>
      <c r="H732" s="274"/>
      <c r="I732" s="274"/>
      <c r="J732" s="274"/>
      <c r="K732" s="274"/>
      <c r="L732" s="274"/>
      <c r="M732" s="274"/>
      <c r="N732" s="274"/>
      <c r="O732" s="274"/>
      <c r="P732" s="274"/>
      <c r="Q732" s="274"/>
      <c r="R732" s="274"/>
      <c r="S732" s="274"/>
      <c r="T732" s="274"/>
      <c r="U732" s="274"/>
      <c r="V732" s="274"/>
      <c r="W732" s="274"/>
      <c r="X732" s="274"/>
      <c r="Y732" s="274"/>
      <c r="Z732" s="274"/>
      <c r="AA732" s="274"/>
      <c r="AB732" s="274"/>
      <c r="AC732" s="274"/>
      <c r="AD732" s="274"/>
      <c r="AE732" s="274"/>
      <c r="AF732" s="274"/>
      <c r="AG732" s="274"/>
      <c r="AH732" s="274"/>
      <c r="AI732" s="274"/>
      <c r="AJ732" s="274"/>
      <c r="AK732" s="274"/>
      <c r="AL732" s="274"/>
      <c r="AM732" s="274"/>
      <c r="AN732" s="274"/>
      <c r="AO732" s="274"/>
      <c r="AP732" s="274"/>
      <c r="AQ732" s="274"/>
      <c r="AR732" s="274"/>
      <c r="AS732" s="274"/>
      <c r="AT732" s="274"/>
      <c r="AU732" s="274"/>
      <c r="AV732" s="274"/>
      <c r="AW732" s="274"/>
      <c r="AX732" s="274"/>
      <c r="AY732" s="274"/>
      <c r="AZ732" s="274"/>
      <c r="BA732" s="274"/>
      <c r="BB732" s="274"/>
      <c r="BC732" s="274"/>
      <c r="BD732" s="274"/>
      <c r="BE732" s="274"/>
      <c r="BF732" s="274"/>
      <c r="BG732" s="274"/>
      <c r="BH732" s="274"/>
      <c r="BI732" s="274"/>
      <c r="BJ732" s="274"/>
      <c r="BK732" s="274"/>
      <c r="BL732" s="274"/>
      <c r="BM732" s="274"/>
      <c r="BN732" s="274"/>
      <c r="BO732" s="274"/>
      <c r="BP732" s="274"/>
      <c r="BQ732" s="274"/>
      <c r="BR732" s="274"/>
      <c r="BS732" s="274"/>
      <c r="BT732" s="274"/>
      <c r="BU732" s="274"/>
      <c r="BV732" s="274"/>
      <c r="BW732" s="274"/>
      <c r="BX732" s="274"/>
      <c r="BY732" s="274"/>
      <c r="BZ732" s="274"/>
      <c r="CA732" s="274"/>
      <c r="CB732" s="274"/>
      <c r="CC732" s="274"/>
      <c r="CD732" s="274"/>
      <c r="CE732" s="274"/>
      <c r="CF732" s="274"/>
      <c r="CG732" s="274"/>
      <c r="CH732" s="274"/>
      <c r="CI732" s="274"/>
      <c r="CJ732" s="274"/>
      <c r="CK732" s="274"/>
      <c r="CL732" s="274"/>
      <c r="CM732" s="274"/>
      <c r="CN732" s="274"/>
      <c r="CO732" s="274"/>
      <c r="CP732" s="274"/>
      <c r="CQ732" s="274"/>
      <c r="CR732" s="274"/>
      <c r="CS732" s="274"/>
      <c r="CT732" s="274"/>
      <c r="CU732" s="274"/>
      <c r="CV732" s="274"/>
      <c r="CW732" s="274"/>
      <c r="CX732" s="274"/>
      <c r="CY732" s="274"/>
      <c r="CZ732" s="274"/>
      <c r="DA732" s="274"/>
      <c r="DB732" s="274"/>
      <c r="DC732" s="274"/>
      <c r="DD732" s="274"/>
      <c r="DE732" s="274"/>
      <c r="DF732" s="274"/>
      <c r="DG732" s="274"/>
      <c r="DH732" s="274"/>
      <c r="DI732" s="274"/>
      <c r="DJ732" s="274"/>
      <c r="DK732" s="274"/>
      <c r="DL732" s="274"/>
      <c r="DM732" s="274"/>
      <c r="DN732" s="274"/>
      <c r="DO732" s="274"/>
      <c r="DP732" s="274"/>
      <c r="DQ732" s="274"/>
      <c r="DR732" s="274"/>
      <c r="DS732" s="274"/>
      <c r="DT732" s="274"/>
      <c r="DU732" s="274"/>
      <c r="DV732" s="274"/>
      <c r="DW732" s="274"/>
      <c r="DX732" s="274"/>
      <c r="DY732" s="274"/>
      <c r="DZ732" s="274"/>
      <c r="EA732" s="274"/>
      <c r="EB732" s="274"/>
      <c r="EC732" s="274"/>
      <c r="ED732" s="274"/>
      <c r="EE732" s="274"/>
      <c r="EF732" s="274"/>
      <c r="EG732" s="274"/>
      <c r="EH732" s="274"/>
      <c r="EI732" s="274"/>
      <c r="EJ732" s="274"/>
      <c r="EK732" s="274"/>
      <c r="EL732" s="274"/>
      <c r="EM732" s="274"/>
    </row>
    <row r="733" spans="1:143" s="37" customFormat="1" x14ac:dyDescent="0.25">
      <c r="A733" s="1182" t="s">
        <v>5</v>
      </c>
      <c r="B733" s="1250" t="s">
        <v>23</v>
      </c>
      <c r="C733" s="1182" t="s">
        <v>22</v>
      </c>
      <c r="D733" s="1182" t="s">
        <v>8</v>
      </c>
      <c r="E733" s="1267" t="s">
        <v>9</v>
      </c>
      <c r="F733" s="1188" t="s">
        <v>10</v>
      </c>
      <c r="G733" s="274"/>
      <c r="H733" s="274"/>
      <c r="I733" s="274"/>
      <c r="J733" s="274"/>
      <c r="K733" s="274"/>
      <c r="L733" s="274"/>
      <c r="M733" s="274"/>
      <c r="N733" s="274"/>
      <c r="O733" s="274"/>
      <c r="P733" s="274"/>
      <c r="Q733" s="274"/>
      <c r="R733" s="274"/>
      <c r="S733" s="274"/>
      <c r="T733" s="274"/>
      <c r="U733" s="274"/>
      <c r="V733" s="274"/>
      <c r="W733" s="274"/>
      <c r="X733" s="274"/>
      <c r="Y733" s="274"/>
      <c r="Z733" s="274"/>
      <c r="AA733" s="274"/>
      <c r="AB733" s="274"/>
      <c r="AC733" s="274"/>
      <c r="AD733" s="274"/>
      <c r="AE733" s="274"/>
      <c r="AF733" s="274"/>
      <c r="AG733" s="274"/>
      <c r="AH733" s="274"/>
      <c r="AI733" s="274"/>
      <c r="AJ733" s="274"/>
      <c r="AK733" s="274"/>
      <c r="AL733" s="274"/>
      <c r="AM733" s="274"/>
      <c r="AN733" s="274"/>
      <c r="AO733" s="274"/>
      <c r="AP733" s="274"/>
      <c r="AQ733" s="274"/>
      <c r="AR733" s="274"/>
      <c r="AS733" s="274"/>
      <c r="AT733" s="274"/>
      <c r="AU733" s="274"/>
      <c r="AV733" s="274"/>
      <c r="AW733" s="274"/>
      <c r="AX733" s="274"/>
      <c r="AY733" s="274"/>
      <c r="AZ733" s="274"/>
      <c r="BA733" s="274"/>
      <c r="BB733" s="274"/>
      <c r="BC733" s="274"/>
      <c r="BD733" s="274"/>
      <c r="BE733" s="274"/>
      <c r="BF733" s="274"/>
      <c r="BG733" s="274"/>
      <c r="BH733" s="274"/>
      <c r="BI733" s="274"/>
      <c r="BJ733" s="274"/>
      <c r="BK733" s="274"/>
      <c r="BL733" s="274"/>
      <c r="BM733" s="274"/>
      <c r="BN733" s="274"/>
      <c r="BO733" s="274"/>
      <c r="BP733" s="274"/>
      <c r="BQ733" s="274"/>
      <c r="BR733" s="274"/>
      <c r="BS733" s="274"/>
      <c r="BT733" s="274"/>
      <c r="BU733" s="274"/>
      <c r="BV733" s="274"/>
      <c r="BW733" s="274"/>
      <c r="BX733" s="274"/>
      <c r="BY733" s="274"/>
      <c r="BZ733" s="274"/>
      <c r="CA733" s="274"/>
      <c r="CB733" s="274"/>
      <c r="CC733" s="274"/>
      <c r="CD733" s="274"/>
      <c r="CE733" s="274"/>
      <c r="CF733" s="274"/>
      <c r="CG733" s="274"/>
      <c r="CH733" s="274"/>
      <c r="CI733" s="274"/>
      <c r="CJ733" s="274"/>
      <c r="CK733" s="274"/>
      <c r="CL733" s="274"/>
      <c r="CM733" s="274"/>
      <c r="CN733" s="274"/>
      <c r="CO733" s="274"/>
      <c r="CP733" s="274"/>
      <c r="CQ733" s="274"/>
      <c r="CR733" s="274"/>
      <c r="CS733" s="274"/>
      <c r="CT733" s="274"/>
      <c r="CU733" s="274"/>
      <c r="CV733" s="274"/>
      <c r="CW733" s="274"/>
      <c r="CX733" s="274"/>
      <c r="CY733" s="274"/>
      <c r="CZ733" s="274"/>
      <c r="DA733" s="274"/>
      <c r="DB733" s="274"/>
      <c r="DC733" s="274"/>
      <c r="DD733" s="274"/>
      <c r="DE733" s="274"/>
      <c r="DF733" s="274"/>
      <c r="DG733" s="274"/>
      <c r="DH733" s="274"/>
      <c r="DI733" s="274"/>
      <c r="DJ733" s="274"/>
      <c r="DK733" s="274"/>
      <c r="DL733" s="274"/>
      <c r="DM733" s="274"/>
      <c r="DN733" s="274"/>
      <c r="DO733" s="274"/>
      <c r="DP733" s="274"/>
      <c r="DQ733" s="274"/>
      <c r="DR733" s="274"/>
      <c r="DS733" s="274"/>
      <c r="DT733" s="274"/>
      <c r="DU733" s="274"/>
      <c r="DV733" s="274"/>
      <c r="DW733" s="274"/>
      <c r="DX733" s="274"/>
      <c r="DY733" s="274"/>
      <c r="DZ733" s="274"/>
      <c r="EA733" s="274"/>
      <c r="EB733" s="274"/>
      <c r="EC733" s="274"/>
      <c r="ED733" s="274"/>
      <c r="EE733" s="274"/>
      <c r="EF733" s="274"/>
      <c r="EG733" s="274"/>
      <c r="EH733" s="274"/>
      <c r="EI733" s="274"/>
      <c r="EJ733" s="274"/>
      <c r="EK733" s="274"/>
      <c r="EL733" s="274"/>
      <c r="EM733" s="274"/>
    </row>
    <row r="734" spans="1:143" s="37" customFormat="1" ht="15.75" thickBot="1" x14ac:dyDescent="0.3">
      <c r="A734" s="1183"/>
      <c r="B734" s="1259"/>
      <c r="C734" s="1183"/>
      <c r="D734" s="1183"/>
      <c r="E734" s="1268"/>
      <c r="F734" s="1189"/>
      <c r="G734" s="274"/>
      <c r="H734" s="274"/>
      <c r="I734" s="274"/>
      <c r="J734" s="274"/>
      <c r="K734" s="274"/>
      <c r="L734" s="274"/>
      <c r="M734" s="274"/>
      <c r="N734" s="274"/>
      <c r="O734" s="274"/>
      <c r="P734" s="274"/>
      <c r="Q734" s="274"/>
      <c r="R734" s="274"/>
      <c r="S734" s="274"/>
      <c r="T734" s="274"/>
      <c r="U734" s="274"/>
      <c r="V734" s="274"/>
      <c r="W734" s="274"/>
      <c r="X734" s="274"/>
      <c r="Y734" s="274"/>
      <c r="Z734" s="274"/>
      <c r="AA734" s="274"/>
      <c r="AB734" s="274"/>
      <c r="AC734" s="274"/>
      <c r="AD734" s="274"/>
      <c r="AE734" s="274"/>
      <c r="AF734" s="274"/>
      <c r="AG734" s="274"/>
      <c r="AH734" s="274"/>
      <c r="AI734" s="274"/>
      <c r="AJ734" s="274"/>
      <c r="AK734" s="274"/>
      <c r="AL734" s="274"/>
      <c r="AM734" s="274"/>
      <c r="AN734" s="274"/>
      <c r="AO734" s="274"/>
      <c r="AP734" s="274"/>
      <c r="AQ734" s="274"/>
      <c r="AR734" s="274"/>
      <c r="AS734" s="274"/>
      <c r="AT734" s="274"/>
      <c r="AU734" s="274"/>
      <c r="AV734" s="274"/>
      <c r="AW734" s="274"/>
      <c r="AX734" s="274"/>
      <c r="AY734" s="274"/>
      <c r="AZ734" s="274"/>
      <c r="BA734" s="274"/>
      <c r="BB734" s="274"/>
      <c r="BC734" s="274"/>
      <c r="BD734" s="274"/>
      <c r="BE734" s="274"/>
      <c r="BF734" s="274"/>
      <c r="BG734" s="274"/>
      <c r="BH734" s="274"/>
      <c r="BI734" s="274"/>
      <c r="BJ734" s="274"/>
      <c r="BK734" s="274"/>
      <c r="BL734" s="274"/>
      <c r="BM734" s="274"/>
      <c r="BN734" s="274"/>
      <c r="BO734" s="274"/>
      <c r="BP734" s="274"/>
      <c r="BQ734" s="274"/>
      <c r="BR734" s="274"/>
      <c r="BS734" s="274"/>
      <c r="BT734" s="274"/>
      <c r="BU734" s="274"/>
      <c r="BV734" s="274"/>
      <c r="BW734" s="274"/>
      <c r="BX734" s="274"/>
      <c r="BY734" s="274"/>
      <c r="BZ734" s="274"/>
      <c r="CA734" s="274"/>
      <c r="CB734" s="274"/>
      <c r="CC734" s="274"/>
      <c r="CD734" s="274"/>
      <c r="CE734" s="274"/>
      <c r="CF734" s="274"/>
      <c r="CG734" s="274"/>
      <c r="CH734" s="274"/>
      <c r="CI734" s="274"/>
      <c r="CJ734" s="274"/>
      <c r="CK734" s="274"/>
      <c r="CL734" s="274"/>
      <c r="CM734" s="274"/>
      <c r="CN734" s="274"/>
      <c r="CO734" s="274"/>
      <c r="CP734" s="274"/>
      <c r="CQ734" s="274"/>
      <c r="CR734" s="274"/>
      <c r="CS734" s="274"/>
      <c r="CT734" s="274"/>
      <c r="CU734" s="274"/>
      <c r="CV734" s="274"/>
      <c r="CW734" s="274"/>
      <c r="CX734" s="274"/>
      <c r="CY734" s="274"/>
      <c r="CZ734" s="274"/>
      <c r="DA734" s="274"/>
      <c r="DB734" s="274"/>
      <c r="DC734" s="274"/>
      <c r="DD734" s="274"/>
      <c r="DE734" s="274"/>
      <c r="DF734" s="274"/>
      <c r="DG734" s="274"/>
      <c r="DH734" s="274"/>
      <c r="DI734" s="274"/>
      <c r="DJ734" s="274"/>
      <c r="DK734" s="274"/>
      <c r="DL734" s="274"/>
      <c r="DM734" s="274"/>
      <c r="DN734" s="274"/>
      <c r="DO734" s="274"/>
      <c r="DP734" s="274"/>
      <c r="DQ734" s="274"/>
      <c r="DR734" s="274"/>
      <c r="DS734" s="274"/>
      <c r="DT734" s="274"/>
      <c r="DU734" s="274"/>
      <c r="DV734" s="274"/>
      <c r="DW734" s="274"/>
      <c r="DX734" s="274"/>
      <c r="DY734" s="274"/>
      <c r="DZ734" s="274"/>
      <c r="EA734" s="274"/>
      <c r="EB734" s="274"/>
      <c r="EC734" s="274"/>
      <c r="ED734" s="274"/>
      <c r="EE734" s="274"/>
      <c r="EF734" s="274"/>
      <c r="EG734" s="274"/>
      <c r="EH734" s="274"/>
      <c r="EI734" s="274"/>
      <c r="EJ734" s="274"/>
      <c r="EK734" s="274"/>
      <c r="EL734" s="274"/>
      <c r="EM734" s="274"/>
    </row>
    <row r="735" spans="1:143" s="37" customFormat="1" ht="15.75" thickBot="1" x14ac:dyDescent="0.3">
      <c r="A735" s="80"/>
      <c r="B735" s="9"/>
      <c r="C735" s="1" t="s">
        <v>27</v>
      </c>
      <c r="D735" s="40">
        <v>600000</v>
      </c>
      <c r="E735" s="343"/>
      <c r="F735" s="177">
        <f>F731+D735-E735</f>
        <v>951012.46</v>
      </c>
      <c r="G735" s="274"/>
      <c r="H735" s="274"/>
      <c r="I735" s="274"/>
      <c r="J735" s="274"/>
      <c r="K735" s="274"/>
      <c r="L735" s="274"/>
      <c r="M735" s="274"/>
      <c r="N735" s="274"/>
      <c r="O735" s="274"/>
      <c r="P735" s="274"/>
      <c r="Q735" s="274"/>
      <c r="R735" s="274"/>
      <c r="S735" s="274"/>
      <c r="T735" s="274"/>
      <c r="U735" s="274"/>
      <c r="V735" s="274"/>
      <c r="W735" s="274"/>
      <c r="X735" s="274"/>
      <c r="Y735" s="274"/>
      <c r="Z735" s="274"/>
      <c r="AA735" s="274"/>
      <c r="AB735" s="274"/>
      <c r="AC735" s="274"/>
      <c r="AD735" s="274"/>
      <c r="AE735" s="274"/>
      <c r="AF735" s="274"/>
      <c r="AG735" s="274"/>
      <c r="AH735" s="274"/>
      <c r="AI735" s="274"/>
      <c r="AJ735" s="274"/>
      <c r="AK735" s="274"/>
      <c r="AL735" s="274"/>
      <c r="AM735" s="274"/>
      <c r="AN735" s="274"/>
      <c r="AO735" s="274"/>
      <c r="AP735" s="274"/>
      <c r="AQ735" s="274"/>
      <c r="AR735" s="274"/>
      <c r="AS735" s="274"/>
      <c r="AT735" s="274"/>
      <c r="AU735" s="274"/>
      <c r="AV735" s="274"/>
      <c r="AW735" s="274"/>
      <c r="AX735" s="274"/>
      <c r="AY735" s="274"/>
      <c r="AZ735" s="274"/>
      <c r="BA735" s="274"/>
      <c r="BB735" s="274"/>
      <c r="BC735" s="274"/>
      <c r="BD735" s="274"/>
      <c r="BE735" s="274"/>
      <c r="BF735" s="274"/>
      <c r="BG735" s="274"/>
      <c r="BH735" s="274"/>
      <c r="BI735" s="274"/>
      <c r="BJ735" s="274"/>
      <c r="BK735" s="274"/>
      <c r="BL735" s="274"/>
      <c r="BM735" s="274"/>
      <c r="BN735" s="274"/>
      <c r="BO735" s="274"/>
      <c r="BP735" s="274"/>
      <c r="BQ735" s="274"/>
      <c r="BR735" s="274"/>
      <c r="BS735" s="274"/>
      <c r="BT735" s="274"/>
      <c r="BU735" s="274"/>
      <c r="BV735" s="274"/>
      <c r="BW735" s="274"/>
      <c r="BX735" s="274"/>
      <c r="BY735" s="274"/>
      <c r="BZ735" s="274"/>
      <c r="CA735" s="274"/>
      <c r="CB735" s="274"/>
      <c r="CC735" s="274"/>
      <c r="CD735" s="274"/>
      <c r="CE735" s="274"/>
      <c r="CF735" s="274"/>
      <c r="CG735" s="274"/>
      <c r="CH735" s="274"/>
      <c r="CI735" s="274"/>
      <c r="CJ735" s="274"/>
      <c r="CK735" s="274"/>
      <c r="CL735" s="274"/>
      <c r="CM735" s="274"/>
      <c r="CN735" s="274"/>
      <c r="CO735" s="274"/>
      <c r="CP735" s="274"/>
      <c r="CQ735" s="274"/>
      <c r="CR735" s="274"/>
      <c r="CS735" s="274"/>
      <c r="CT735" s="274"/>
      <c r="CU735" s="274"/>
      <c r="CV735" s="274"/>
      <c r="CW735" s="274"/>
      <c r="CX735" s="274"/>
      <c r="CY735" s="274"/>
      <c r="CZ735" s="274"/>
      <c r="DA735" s="274"/>
      <c r="DB735" s="274"/>
      <c r="DC735" s="274"/>
      <c r="DD735" s="274"/>
      <c r="DE735" s="274"/>
      <c r="DF735" s="274"/>
      <c r="DG735" s="274"/>
      <c r="DH735" s="274"/>
      <c r="DI735" s="274"/>
      <c r="DJ735" s="274"/>
      <c r="DK735" s="274"/>
      <c r="DL735" s="274"/>
      <c r="DM735" s="274"/>
      <c r="DN735" s="274"/>
      <c r="DO735" s="274"/>
      <c r="DP735" s="274"/>
      <c r="DQ735" s="274"/>
      <c r="DR735" s="274"/>
      <c r="DS735" s="274"/>
      <c r="DT735" s="274"/>
      <c r="DU735" s="274"/>
      <c r="DV735" s="274"/>
      <c r="DW735" s="274"/>
      <c r="DX735" s="274"/>
      <c r="DY735" s="274"/>
      <c r="DZ735" s="274"/>
      <c r="EA735" s="274"/>
      <c r="EB735" s="274"/>
      <c r="EC735" s="274"/>
      <c r="ED735" s="274"/>
      <c r="EE735" s="274"/>
      <c r="EF735" s="274"/>
      <c r="EG735" s="274"/>
      <c r="EH735" s="274"/>
      <c r="EI735" s="274"/>
      <c r="EJ735" s="274"/>
      <c r="EK735" s="274"/>
      <c r="EL735" s="274"/>
      <c r="EM735" s="274"/>
    </row>
    <row r="736" spans="1:143" s="37" customFormat="1" ht="15.75" thickBot="1" x14ac:dyDescent="0.3">
      <c r="A736" s="80"/>
      <c r="B736" s="9"/>
      <c r="C736" s="305" t="s">
        <v>1084</v>
      </c>
      <c r="D736" s="62"/>
      <c r="E736" s="315">
        <v>606.20000000000005</v>
      </c>
      <c r="F736" s="177">
        <f>F735+D736-E736</f>
        <v>950406.26</v>
      </c>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274"/>
      <c r="AF736" s="274"/>
      <c r="AG736" s="274"/>
      <c r="AH736" s="274"/>
      <c r="AI736" s="274"/>
      <c r="AJ736" s="274"/>
      <c r="AK736" s="274"/>
      <c r="AL736" s="274"/>
      <c r="AM736" s="274"/>
      <c r="AN736" s="274"/>
      <c r="AO736" s="274"/>
      <c r="AP736" s="274"/>
      <c r="AQ736" s="274"/>
      <c r="AR736" s="274"/>
      <c r="AS736" s="274"/>
      <c r="AT736" s="274"/>
      <c r="AU736" s="274"/>
      <c r="AV736" s="274"/>
      <c r="AW736" s="274"/>
      <c r="AX736" s="274"/>
      <c r="AY736" s="274"/>
      <c r="AZ736" s="274"/>
      <c r="BA736" s="274"/>
      <c r="BB736" s="274"/>
      <c r="BC736" s="274"/>
      <c r="BD736" s="274"/>
      <c r="BE736" s="274"/>
      <c r="BF736" s="274"/>
      <c r="BG736" s="274"/>
      <c r="BH736" s="274"/>
      <c r="BI736" s="274"/>
      <c r="BJ736" s="274"/>
      <c r="BK736" s="274"/>
      <c r="BL736" s="274"/>
      <c r="BM736" s="274"/>
      <c r="BN736" s="274"/>
      <c r="BO736" s="274"/>
      <c r="BP736" s="274"/>
      <c r="BQ736" s="274"/>
      <c r="BR736" s="274"/>
      <c r="BS736" s="274"/>
      <c r="BT736" s="274"/>
      <c r="BU736" s="274"/>
      <c r="BV736" s="274"/>
      <c r="BW736" s="274"/>
      <c r="BX736" s="274"/>
      <c r="BY736" s="274"/>
      <c r="BZ736" s="274"/>
      <c r="CA736" s="274"/>
      <c r="CB736" s="274"/>
      <c r="CC736" s="274"/>
      <c r="CD736" s="274"/>
      <c r="CE736" s="274"/>
      <c r="CF736" s="274"/>
      <c r="CG736" s="274"/>
      <c r="CH736" s="274"/>
      <c r="CI736" s="274"/>
      <c r="CJ736" s="274"/>
      <c r="CK736" s="274"/>
      <c r="CL736" s="274"/>
      <c r="CM736" s="274"/>
      <c r="CN736" s="274"/>
      <c r="CO736" s="274"/>
      <c r="CP736" s="274"/>
      <c r="CQ736" s="274"/>
      <c r="CR736" s="274"/>
      <c r="CS736" s="274"/>
      <c r="CT736" s="274"/>
      <c r="CU736" s="274"/>
      <c r="CV736" s="274"/>
      <c r="CW736" s="274"/>
      <c r="CX736" s="274"/>
      <c r="CY736" s="274"/>
      <c r="CZ736" s="274"/>
      <c r="DA736" s="274"/>
      <c r="DB736" s="274"/>
      <c r="DC736" s="274"/>
      <c r="DD736" s="274"/>
      <c r="DE736" s="274"/>
      <c r="DF736" s="274"/>
      <c r="DG736" s="274"/>
      <c r="DH736" s="274"/>
      <c r="DI736" s="274"/>
      <c r="DJ736" s="274"/>
      <c r="DK736" s="274"/>
      <c r="DL736" s="274"/>
      <c r="DM736" s="274"/>
      <c r="DN736" s="274"/>
      <c r="DO736" s="274"/>
      <c r="DP736" s="274"/>
      <c r="DQ736" s="274"/>
      <c r="DR736" s="274"/>
      <c r="DS736" s="274"/>
      <c r="DT736" s="274"/>
      <c r="DU736" s="274"/>
      <c r="DV736" s="274"/>
      <c r="DW736" s="274"/>
      <c r="DX736" s="274"/>
      <c r="DY736" s="274"/>
      <c r="DZ736" s="274"/>
      <c r="EA736" s="274"/>
      <c r="EB736" s="274"/>
      <c r="EC736" s="274"/>
      <c r="ED736" s="274"/>
      <c r="EE736" s="274"/>
      <c r="EF736" s="274"/>
      <c r="EG736" s="274"/>
      <c r="EH736" s="274"/>
      <c r="EI736" s="274"/>
      <c r="EJ736" s="274"/>
      <c r="EK736" s="274"/>
      <c r="EL736" s="274"/>
      <c r="EM736" s="274"/>
    </row>
    <row r="737" spans="1:143" s="37" customFormat="1" ht="15.75" thickBot="1" x14ac:dyDescent="0.3">
      <c r="A737" s="211"/>
      <c r="B737" s="485"/>
      <c r="C737" s="33" t="s">
        <v>1083</v>
      </c>
      <c r="D737" s="66"/>
      <c r="E737" s="486">
        <v>500</v>
      </c>
      <c r="F737" s="177">
        <f>F736+D737-E737</f>
        <v>949906.26</v>
      </c>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74"/>
      <c r="AE737" s="274"/>
      <c r="AF737" s="274"/>
      <c r="AG737" s="274"/>
      <c r="AH737" s="274"/>
      <c r="AI737" s="274"/>
      <c r="AJ737" s="274"/>
      <c r="AK737" s="274"/>
      <c r="AL737" s="274"/>
      <c r="AM737" s="274"/>
      <c r="AN737" s="274"/>
      <c r="AO737" s="274"/>
      <c r="AP737" s="274"/>
      <c r="AQ737" s="274"/>
      <c r="AR737" s="274"/>
      <c r="AS737" s="274"/>
      <c r="AT737" s="274"/>
      <c r="AU737" s="274"/>
      <c r="AV737" s="274"/>
      <c r="AW737" s="274"/>
      <c r="AX737" s="274"/>
      <c r="AY737" s="274"/>
      <c r="AZ737" s="274"/>
      <c r="BA737" s="274"/>
      <c r="BB737" s="274"/>
      <c r="BC737" s="274"/>
      <c r="BD737" s="274"/>
      <c r="BE737" s="274"/>
      <c r="BF737" s="274"/>
      <c r="BG737" s="274"/>
      <c r="BH737" s="274"/>
      <c r="BI737" s="274"/>
      <c r="BJ737" s="274"/>
      <c r="BK737" s="274"/>
      <c r="BL737" s="274"/>
      <c r="BM737" s="274"/>
      <c r="BN737" s="274"/>
      <c r="BO737" s="274"/>
      <c r="BP737" s="274"/>
      <c r="BQ737" s="274"/>
      <c r="BR737" s="274"/>
      <c r="BS737" s="274"/>
      <c r="BT737" s="274"/>
      <c r="BU737" s="274"/>
      <c r="BV737" s="274"/>
      <c r="BW737" s="274"/>
      <c r="BX737" s="274"/>
      <c r="BY737" s="274"/>
      <c r="BZ737" s="274"/>
      <c r="CA737" s="274"/>
      <c r="CB737" s="274"/>
      <c r="CC737" s="274"/>
      <c r="CD737" s="274"/>
      <c r="CE737" s="274"/>
      <c r="CF737" s="274"/>
      <c r="CG737" s="274"/>
      <c r="CH737" s="274"/>
      <c r="CI737" s="274"/>
      <c r="CJ737" s="274"/>
      <c r="CK737" s="274"/>
      <c r="CL737" s="274"/>
      <c r="CM737" s="274"/>
      <c r="CN737" s="274"/>
      <c r="CO737" s="274"/>
      <c r="CP737" s="274"/>
      <c r="CQ737" s="274"/>
      <c r="CR737" s="274"/>
      <c r="CS737" s="274"/>
      <c r="CT737" s="274"/>
      <c r="CU737" s="274"/>
      <c r="CV737" s="274"/>
      <c r="CW737" s="274"/>
      <c r="CX737" s="274"/>
      <c r="CY737" s="274"/>
      <c r="CZ737" s="274"/>
      <c r="DA737" s="274"/>
      <c r="DB737" s="274"/>
      <c r="DC737" s="274"/>
      <c r="DD737" s="274"/>
      <c r="DE737" s="274"/>
      <c r="DF737" s="274"/>
      <c r="DG737" s="274"/>
      <c r="DH737" s="274"/>
      <c r="DI737" s="274"/>
      <c r="DJ737" s="274"/>
      <c r="DK737" s="274"/>
      <c r="DL737" s="274"/>
      <c r="DM737" s="274"/>
      <c r="DN737" s="274"/>
      <c r="DO737" s="274"/>
      <c r="DP737" s="274"/>
      <c r="DQ737" s="274"/>
      <c r="DR737" s="274"/>
      <c r="DS737" s="274"/>
      <c r="DT737" s="274"/>
      <c r="DU737" s="274"/>
      <c r="DV737" s="274"/>
      <c r="DW737" s="274"/>
      <c r="DX737" s="274"/>
      <c r="DY737" s="274"/>
      <c r="DZ737" s="274"/>
      <c r="EA737" s="274"/>
      <c r="EB737" s="274"/>
      <c r="EC737" s="274"/>
      <c r="ED737" s="274"/>
      <c r="EE737" s="274"/>
      <c r="EF737" s="274"/>
      <c r="EG737" s="274"/>
      <c r="EH737" s="274"/>
      <c r="EI737" s="274"/>
      <c r="EJ737" s="274"/>
      <c r="EK737" s="274"/>
      <c r="EL737" s="274"/>
      <c r="EM737" s="274"/>
    </row>
    <row r="738" spans="1:143" s="37" customFormat="1" ht="15" customHeight="1" thickBot="1" x14ac:dyDescent="0.3">
      <c r="A738" s="87"/>
      <c r="B738" s="27"/>
      <c r="C738" s="2" t="s">
        <v>1358</v>
      </c>
      <c r="D738" s="62"/>
      <c r="E738" s="339">
        <v>175</v>
      </c>
      <c r="F738" s="177">
        <f>F737+D738-E738</f>
        <v>949731.26</v>
      </c>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74"/>
      <c r="AE738" s="274"/>
      <c r="AF738" s="274"/>
      <c r="AG738" s="274"/>
      <c r="AH738" s="274"/>
      <c r="AI738" s="274"/>
      <c r="AJ738" s="274"/>
      <c r="AK738" s="274"/>
      <c r="AL738" s="274"/>
      <c r="AM738" s="274"/>
      <c r="AN738" s="274"/>
      <c r="AO738" s="274"/>
      <c r="AP738" s="274"/>
      <c r="AQ738" s="274"/>
      <c r="AR738" s="274"/>
      <c r="AS738" s="274"/>
      <c r="AT738" s="274"/>
      <c r="AU738" s="274"/>
      <c r="AV738" s="274"/>
      <c r="AW738" s="274"/>
      <c r="AX738" s="274"/>
      <c r="AY738" s="274"/>
      <c r="AZ738" s="274"/>
      <c r="BA738" s="274"/>
      <c r="BB738" s="274"/>
      <c r="BC738" s="274"/>
      <c r="BD738" s="274"/>
      <c r="BE738" s="274"/>
      <c r="BF738" s="274"/>
      <c r="BG738" s="274"/>
      <c r="BH738" s="274"/>
      <c r="BI738" s="274"/>
      <c r="BJ738" s="274"/>
      <c r="BK738" s="274"/>
      <c r="BL738" s="274"/>
      <c r="BM738" s="274"/>
      <c r="BN738" s="274"/>
      <c r="BO738" s="274"/>
      <c r="BP738" s="274"/>
      <c r="BQ738" s="274"/>
      <c r="BR738" s="274"/>
      <c r="BS738" s="274"/>
      <c r="BT738" s="274"/>
      <c r="BU738" s="274"/>
      <c r="BV738" s="274"/>
      <c r="BW738" s="274"/>
      <c r="BX738" s="274"/>
      <c r="BY738" s="274"/>
      <c r="BZ738" s="274"/>
      <c r="CA738" s="274"/>
      <c r="CB738" s="274"/>
      <c r="CC738" s="274"/>
      <c r="CD738" s="274"/>
      <c r="CE738" s="274"/>
      <c r="CF738" s="274"/>
      <c r="CG738" s="274"/>
      <c r="CH738" s="274"/>
      <c r="CI738" s="274"/>
      <c r="CJ738" s="274"/>
      <c r="CK738" s="274"/>
      <c r="CL738" s="274"/>
      <c r="CM738" s="274"/>
      <c r="CN738" s="274"/>
      <c r="CO738" s="274"/>
      <c r="CP738" s="274"/>
      <c r="CQ738" s="274"/>
      <c r="CR738" s="274"/>
      <c r="CS738" s="274"/>
      <c r="CT738" s="274"/>
      <c r="CU738" s="274"/>
      <c r="CV738" s="274"/>
      <c r="CW738" s="274"/>
      <c r="CX738" s="274"/>
      <c r="CY738" s="274"/>
      <c r="CZ738" s="274"/>
      <c r="DA738" s="274"/>
      <c r="DB738" s="274"/>
      <c r="DC738" s="274"/>
      <c r="DD738" s="274"/>
      <c r="DE738" s="274"/>
      <c r="DF738" s="274"/>
      <c r="DG738" s="274"/>
      <c r="DH738" s="274"/>
      <c r="DI738" s="274"/>
      <c r="DJ738" s="274"/>
      <c r="DK738" s="274"/>
      <c r="DL738" s="274"/>
      <c r="DM738" s="274"/>
      <c r="DN738" s="274"/>
      <c r="DO738" s="274"/>
      <c r="DP738" s="274"/>
      <c r="DQ738" s="274"/>
      <c r="DR738" s="274"/>
      <c r="DS738" s="274"/>
      <c r="DT738" s="274"/>
      <c r="DU738" s="274"/>
      <c r="DV738" s="274"/>
      <c r="DW738" s="274"/>
      <c r="DX738" s="274"/>
      <c r="DY738" s="274"/>
      <c r="DZ738" s="274"/>
      <c r="EA738" s="274"/>
      <c r="EB738" s="274"/>
      <c r="EC738" s="274"/>
      <c r="ED738" s="274"/>
      <c r="EE738" s="274"/>
      <c r="EF738" s="274"/>
      <c r="EG738" s="274"/>
      <c r="EH738" s="274"/>
      <c r="EI738" s="274"/>
      <c r="EJ738" s="274"/>
      <c r="EK738" s="274"/>
      <c r="EL738" s="274"/>
      <c r="EM738" s="274"/>
    </row>
    <row r="739" spans="1:143" s="37" customFormat="1" ht="15" customHeight="1" thickBot="1" x14ac:dyDescent="0.3">
      <c r="A739" s="489">
        <v>44263</v>
      </c>
      <c r="B739" s="5">
        <v>2248</v>
      </c>
      <c r="C739" s="439" t="s">
        <v>2234</v>
      </c>
      <c r="D739" s="62"/>
      <c r="E739" s="444">
        <v>7943.83</v>
      </c>
      <c r="F739" s="177">
        <f t="shared" ref="F739:F781" si="13">F738+D739-E739</f>
        <v>941787.43</v>
      </c>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74"/>
      <c r="AE739" s="274"/>
      <c r="AF739" s="274"/>
      <c r="AG739" s="274"/>
      <c r="AH739" s="274"/>
      <c r="AI739" s="274"/>
      <c r="AJ739" s="274"/>
      <c r="AK739" s="274"/>
      <c r="AL739" s="274"/>
      <c r="AM739" s="274"/>
      <c r="AN739" s="274"/>
      <c r="AO739" s="274"/>
      <c r="AP739" s="274"/>
      <c r="AQ739" s="274"/>
      <c r="AR739" s="274"/>
      <c r="AS739" s="274"/>
      <c r="AT739" s="274"/>
      <c r="AU739" s="274"/>
      <c r="AV739" s="274"/>
      <c r="AW739" s="274"/>
      <c r="AX739" s="274"/>
      <c r="AY739" s="274"/>
      <c r="AZ739" s="274"/>
      <c r="BA739" s="274"/>
      <c r="BB739" s="274"/>
      <c r="BC739" s="274"/>
      <c r="BD739" s="274"/>
      <c r="BE739" s="274"/>
      <c r="BF739" s="274"/>
      <c r="BG739" s="274"/>
      <c r="BH739" s="274"/>
      <c r="BI739" s="274"/>
      <c r="BJ739" s="274"/>
      <c r="BK739" s="274"/>
      <c r="BL739" s="274"/>
      <c r="BM739" s="274"/>
      <c r="BN739" s="274"/>
      <c r="BO739" s="274"/>
      <c r="BP739" s="274"/>
      <c r="BQ739" s="274"/>
      <c r="BR739" s="274"/>
      <c r="BS739" s="274"/>
      <c r="BT739" s="274"/>
      <c r="BU739" s="274"/>
      <c r="BV739" s="274"/>
      <c r="BW739" s="274"/>
      <c r="BX739" s="274"/>
      <c r="BY739" s="274"/>
      <c r="BZ739" s="274"/>
      <c r="CA739" s="274"/>
      <c r="CB739" s="274"/>
      <c r="CC739" s="274"/>
      <c r="CD739" s="274"/>
      <c r="CE739" s="274"/>
      <c r="CF739" s="274"/>
      <c r="CG739" s="274"/>
      <c r="CH739" s="274"/>
      <c r="CI739" s="274"/>
      <c r="CJ739" s="274"/>
      <c r="CK739" s="274"/>
      <c r="CL739" s="274"/>
      <c r="CM739" s="274"/>
      <c r="CN739" s="274"/>
      <c r="CO739" s="274"/>
      <c r="CP739" s="274"/>
      <c r="CQ739" s="274"/>
      <c r="CR739" s="274"/>
      <c r="CS739" s="274"/>
      <c r="CT739" s="274"/>
      <c r="CU739" s="274"/>
      <c r="CV739" s="274"/>
      <c r="CW739" s="274"/>
      <c r="CX739" s="274"/>
      <c r="CY739" s="274"/>
      <c r="CZ739" s="274"/>
      <c r="DA739" s="274"/>
      <c r="DB739" s="274"/>
      <c r="DC739" s="274"/>
      <c r="DD739" s="274"/>
      <c r="DE739" s="274"/>
      <c r="DF739" s="274"/>
      <c r="DG739" s="274"/>
      <c r="DH739" s="274"/>
      <c r="DI739" s="274"/>
      <c r="DJ739" s="274"/>
      <c r="DK739" s="274"/>
      <c r="DL739" s="274"/>
      <c r="DM739" s="274"/>
      <c r="DN739" s="274"/>
      <c r="DO739" s="274"/>
      <c r="DP739" s="274"/>
      <c r="DQ739" s="274"/>
      <c r="DR739" s="274"/>
      <c r="DS739" s="274"/>
      <c r="DT739" s="274"/>
      <c r="DU739" s="274"/>
      <c r="DV739" s="274"/>
      <c r="DW739" s="274"/>
      <c r="DX739" s="274"/>
      <c r="DY739" s="274"/>
      <c r="DZ739" s="274"/>
      <c r="EA739" s="274"/>
      <c r="EB739" s="274"/>
      <c r="EC739" s="274"/>
      <c r="ED739" s="274"/>
      <c r="EE739" s="274"/>
      <c r="EF739" s="274"/>
      <c r="EG739" s="274"/>
      <c r="EH739" s="274"/>
      <c r="EI739" s="274"/>
      <c r="EJ739" s="274"/>
      <c r="EK739" s="274"/>
      <c r="EL739" s="274"/>
      <c r="EM739" s="274"/>
    </row>
    <row r="740" spans="1:143" s="37" customFormat="1" ht="15" customHeight="1" thickBot="1" x14ac:dyDescent="0.3">
      <c r="A740" s="489">
        <v>44263</v>
      </c>
      <c r="B740" s="5">
        <v>2249</v>
      </c>
      <c r="C740" s="439" t="s">
        <v>2235</v>
      </c>
      <c r="D740" s="62"/>
      <c r="E740" s="444">
        <v>30600</v>
      </c>
      <c r="F740" s="177">
        <f t="shared" si="13"/>
        <v>911187.43</v>
      </c>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74"/>
      <c r="AE740" s="274"/>
      <c r="AF740" s="274"/>
      <c r="AG740" s="274"/>
      <c r="AH740" s="274"/>
      <c r="AI740" s="274"/>
      <c r="AJ740" s="274"/>
      <c r="AK740" s="274"/>
      <c r="AL740" s="274"/>
      <c r="AM740" s="274"/>
      <c r="AN740" s="274"/>
      <c r="AO740" s="274"/>
      <c r="AP740" s="274"/>
      <c r="AQ740" s="274"/>
      <c r="AR740" s="274"/>
      <c r="AS740" s="274"/>
      <c r="AT740" s="274"/>
      <c r="AU740" s="274"/>
      <c r="AV740" s="274"/>
      <c r="AW740" s="274"/>
      <c r="AX740" s="274"/>
      <c r="AY740" s="274"/>
      <c r="AZ740" s="274"/>
      <c r="BA740" s="274"/>
      <c r="BB740" s="274"/>
      <c r="BC740" s="274"/>
      <c r="BD740" s="274"/>
      <c r="BE740" s="274"/>
      <c r="BF740" s="274"/>
      <c r="BG740" s="274"/>
      <c r="BH740" s="274"/>
      <c r="BI740" s="274"/>
      <c r="BJ740" s="274"/>
      <c r="BK740" s="274"/>
      <c r="BL740" s="274"/>
      <c r="BM740" s="274"/>
      <c r="BN740" s="274"/>
      <c r="BO740" s="274"/>
      <c r="BP740" s="274"/>
      <c r="BQ740" s="274"/>
      <c r="BR740" s="274"/>
      <c r="BS740" s="274"/>
      <c r="BT740" s="274"/>
      <c r="BU740" s="274"/>
      <c r="BV740" s="274"/>
      <c r="BW740" s="274"/>
      <c r="BX740" s="274"/>
      <c r="BY740" s="274"/>
      <c r="BZ740" s="274"/>
      <c r="CA740" s="274"/>
      <c r="CB740" s="274"/>
      <c r="CC740" s="274"/>
      <c r="CD740" s="274"/>
      <c r="CE740" s="274"/>
      <c r="CF740" s="274"/>
      <c r="CG740" s="274"/>
      <c r="CH740" s="274"/>
      <c r="CI740" s="274"/>
      <c r="CJ740" s="274"/>
      <c r="CK740" s="274"/>
      <c r="CL740" s="274"/>
      <c r="CM740" s="274"/>
      <c r="CN740" s="274"/>
      <c r="CO740" s="274"/>
      <c r="CP740" s="274"/>
      <c r="CQ740" s="274"/>
      <c r="CR740" s="274"/>
      <c r="CS740" s="274"/>
      <c r="CT740" s="274"/>
      <c r="CU740" s="274"/>
      <c r="CV740" s="274"/>
      <c r="CW740" s="274"/>
      <c r="CX740" s="274"/>
      <c r="CY740" s="274"/>
      <c r="CZ740" s="274"/>
      <c r="DA740" s="274"/>
      <c r="DB740" s="274"/>
      <c r="DC740" s="274"/>
      <c r="DD740" s="274"/>
      <c r="DE740" s="274"/>
      <c r="DF740" s="274"/>
      <c r="DG740" s="274"/>
      <c r="DH740" s="274"/>
      <c r="DI740" s="274"/>
      <c r="DJ740" s="274"/>
      <c r="DK740" s="274"/>
      <c r="DL740" s="274"/>
      <c r="DM740" s="274"/>
      <c r="DN740" s="274"/>
      <c r="DO740" s="274"/>
      <c r="DP740" s="274"/>
      <c r="DQ740" s="274"/>
      <c r="DR740" s="274"/>
      <c r="DS740" s="274"/>
      <c r="DT740" s="274"/>
      <c r="DU740" s="274"/>
      <c r="DV740" s="274"/>
      <c r="DW740" s="274"/>
      <c r="DX740" s="274"/>
      <c r="DY740" s="274"/>
      <c r="DZ740" s="274"/>
      <c r="EA740" s="274"/>
      <c r="EB740" s="274"/>
      <c r="EC740" s="274"/>
      <c r="ED740" s="274"/>
      <c r="EE740" s="274"/>
      <c r="EF740" s="274"/>
      <c r="EG740" s="274"/>
      <c r="EH740" s="274"/>
      <c r="EI740" s="274"/>
      <c r="EJ740" s="274"/>
      <c r="EK740" s="274"/>
      <c r="EL740" s="274"/>
      <c r="EM740" s="274"/>
    </row>
    <row r="741" spans="1:143" s="37" customFormat="1" ht="15" customHeight="1" thickBot="1" x14ac:dyDescent="0.3">
      <c r="A741" s="489">
        <v>44263</v>
      </c>
      <c r="B741" s="5">
        <v>2250</v>
      </c>
      <c r="C741" s="439" t="s">
        <v>2236</v>
      </c>
      <c r="D741" s="62"/>
      <c r="E741" s="444">
        <v>17820</v>
      </c>
      <c r="F741" s="177">
        <f t="shared" si="13"/>
        <v>893367.43</v>
      </c>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74"/>
      <c r="AE741" s="274"/>
      <c r="AF741" s="274"/>
      <c r="AG741" s="274"/>
      <c r="AH741" s="274"/>
      <c r="AI741" s="274"/>
      <c r="AJ741" s="274"/>
      <c r="AK741" s="274"/>
      <c r="AL741" s="274"/>
      <c r="AM741" s="274"/>
      <c r="AN741" s="274"/>
      <c r="AO741" s="274"/>
      <c r="AP741" s="274"/>
      <c r="AQ741" s="274"/>
      <c r="AR741" s="274"/>
      <c r="AS741" s="274"/>
      <c r="AT741" s="274"/>
      <c r="AU741" s="274"/>
      <c r="AV741" s="274"/>
      <c r="AW741" s="274"/>
      <c r="AX741" s="274"/>
      <c r="AY741" s="274"/>
      <c r="AZ741" s="274"/>
      <c r="BA741" s="274"/>
      <c r="BB741" s="274"/>
      <c r="BC741" s="274"/>
      <c r="BD741" s="274"/>
      <c r="BE741" s="274"/>
      <c r="BF741" s="274"/>
      <c r="BG741" s="274"/>
      <c r="BH741" s="274"/>
      <c r="BI741" s="274"/>
      <c r="BJ741" s="274"/>
      <c r="BK741" s="274"/>
      <c r="BL741" s="274"/>
      <c r="BM741" s="274"/>
      <c r="BN741" s="274"/>
      <c r="BO741" s="274"/>
      <c r="BP741" s="274"/>
      <c r="BQ741" s="274"/>
      <c r="BR741" s="274"/>
      <c r="BS741" s="274"/>
      <c r="BT741" s="274"/>
      <c r="BU741" s="274"/>
      <c r="BV741" s="274"/>
      <c r="BW741" s="274"/>
      <c r="BX741" s="274"/>
      <c r="BY741" s="274"/>
      <c r="BZ741" s="274"/>
      <c r="CA741" s="274"/>
      <c r="CB741" s="274"/>
      <c r="CC741" s="274"/>
      <c r="CD741" s="274"/>
      <c r="CE741" s="274"/>
      <c r="CF741" s="274"/>
      <c r="CG741" s="274"/>
      <c r="CH741" s="274"/>
      <c r="CI741" s="274"/>
      <c r="CJ741" s="274"/>
      <c r="CK741" s="274"/>
      <c r="CL741" s="274"/>
      <c r="CM741" s="274"/>
      <c r="CN741" s="274"/>
      <c r="CO741" s="274"/>
      <c r="CP741" s="274"/>
      <c r="CQ741" s="274"/>
      <c r="CR741" s="274"/>
      <c r="CS741" s="274"/>
      <c r="CT741" s="274"/>
      <c r="CU741" s="274"/>
      <c r="CV741" s="274"/>
      <c r="CW741" s="274"/>
      <c r="CX741" s="274"/>
      <c r="CY741" s="274"/>
      <c r="CZ741" s="274"/>
      <c r="DA741" s="274"/>
      <c r="DB741" s="274"/>
      <c r="DC741" s="274"/>
      <c r="DD741" s="274"/>
      <c r="DE741" s="274"/>
      <c r="DF741" s="274"/>
      <c r="DG741" s="274"/>
      <c r="DH741" s="274"/>
      <c r="DI741" s="274"/>
      <c r="DJ741" s="274"/>
      <c r="DK741" s="274"/>
      <c r="DL741" s="274"/>
      <c r="DM741" s="274"/>
      <c r="DN741" s="274"/>
      <c r="DO741" s="274"/>
      <c r="DP741" s="274"/>
      <c r="DQ741" s="274"/>
      <c r="DR741" s="274"/>
      <c r="DS741" s="274"/>
      <c r="DT741" s="274"/>
      <c r="DU741" s="274"/>
      <c r="DV741" s="274"/>
      <c r="DW741" s="274"/>
      <c r="DX741" s="274"/>
      <c r="DY741" s="274"/>
      <c r="DZ741" s="274"/>
      <c r="EA741" s="274"/>
      <c r="EB741" s="274"/>
      <c r="EC741" s="274"/>
      <c r="ED741" s="274"/>
      <c r="EE741" s="274"/>
      <c r="EF741" s="274"/>
      <c r="EG741" s="274"/>
      <c r="EH741" s="274"/>
      <c r="EI741" s="274"/>
      <c r="EJ741" s="274"/>
      <c r="EK741" s="274"/>
      <c r="EL741" s="274"/>
      <c r="EM741" s="274"/>
    </row>
    <row r="742" spans="1:143" s="37" customFormat="1" ht="15" customHeight="1" thickBot="1" x14ac:dyDescent="0.3">
      <c r="A742" s="489">
        <v>44263</v>
      </c>
      <c r="B742" s="5">
        <v>2251</v>
      </c>
      <c r="C742" s="439" t="s">
        <v>2237</v>
      </c>
      <c r="D742" s="62"/>
      <c r="E742" s="444">
        <v>40140</v>
      </c>
      <c r="F742" s="177">
        <f t="shared" si="13"/>
        <v>853227.43</v>
      </c>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74"/>
      <c r="AE742" s="274"/>
      <c r="AF742" s="274"/>
      <c r="AG742" s="274"/>
      <c r="AH742" s="274"/>
      <c r="AI742" s="274"/>
      <c r="AJ742" s="274"/>
      <c r="AK742" s="274"/>
      <c r="AL742" s="274"/>
      <c r="AM742" s="274"/>
      <c r="AN742" s="274"/>
      <c r="AO742" s="274"/>
      <c r="AP742" s="274"/>
      <c r="AQ742" s="274"/>
      <c r="AR742" s="274"/>
      <c r="AS742" s="274"/>
      <c r="AT742" s="274"/>
      <c r="AU742" s="274"/>
      <c r="AV742" s="274"/>
      <c r="AW742" s="274"/>
      <c r="AX742" s="274"/>
      <c r="AY742" s="274"/>
      <c r="AZ742" s="274"/>
      <c r="BA742" s="274"/>
      <c r="BB742" s="274"/>
      <c r="BC742" s="274"/>
      <c r="BD742" s="274"/>
      <c r="BE742" s="274"/>
      <c r="BF742" s="274"/>
      <c r="BG742" s="274"/>
      <c r="BH742" s="274"/>
      <c r="BI742" s="274"/>
      <c r="BJ742" s="274"/>
      <c r="BK742" s="274"/>
      <c r="BL742" s="274"/>
      <c r="BM742" s="274"/>
      <c r="BN742" s="274"/>
      <c r="BO742" s="274"/>
      <c r="BP742" s="274"/>
      <c r="BQ742" s="274"/>
      <c r="BR742" s="274"/>
      <c r="BS742" s="274"/>
      <c r="BT742" s="274"/>
      <c r="BU742" s="274"/>
      <c r="BV742" s="274"/>
      <c r="BW742" s="274"/>
      <c r="BX742" s="274"/>
      <c r="BY742" s="274"/>
      <c r="BZ742" s="274"/>
      <c r="CA742" s="274"/>
      <c r="CB742" s="274"/>
      <c r="CC742" s="274"/>
      <c r="CD742" s="274"/>
      <c r="CE742" s="274"/>
      <c r="CF742" s="274"/>
      <c r="CG742" s="274"/>
      <c r="CH742" s="274"/>
      <c r="CI742" s="274"/>
      <c r="CJ742" s="274"/>
      <c r="CK742" s="274"/>
      <c r="CL742" s="274"/>
      <c r="CM742" s="274"/>
      <c r="CN742" s="274"/>
      <c r="CO742" s="274"/>
      <c r="CP742" s="274"/>
      <c r="CQ742" s="274"/>
      <c r="CR742" s="274"/>
      <c r="CS742" s="274"/>
      <c r="CT742" s="274"/>
      <c r="CU742" s="274"/>
      <c r="CV742" s="274"/>
      <c r="CW742" s="274"/>
      <c r="CX742" s="274"/>
      <c r="CY742" s="274"/>
      <c r="CZ742" s="274"/>
      <c r="DA742" s="274"/>
      <c r="DB742" s="274"/>
      <c r="DC742" s="274"/>
      <c r="DD742" s="274"/>
      <c r="DE742" s="274"/>
      <c r="DF742" s="274"/>
      <c r="DG742" s="274"/>
      <c r="DH742" s="274"/>
      <c r="DI742" s="274"/>
      <c r="DJ742" s="274"/>
      <c r="DK742" s="274"/>
      <c r="DL742" s="274"/>
      <c r="DM742" s="274"/>
      <c r="DN742" s="274"/>
      <c r="DO742" s="274"/>
      <c r="DP742" s="274"/>
      <c r="DQ742" s="274"/>
      <c r="DR742" s="274"/>
      <c r="DS742" s="274"/>
      <c r="DT742" s="274"/>
      <c r="DU742" s="274"/>
      <c r="DV742" s="274"/>
      <c r="DW742" s="274"/>
      <c r="DX742" s="274"/>
      <c r="DY742" s="274"/>
      <c r="DZ742" s="274"/>
      <c r="EA742" s="274"/>
      <c r="EB742" s="274"/>
      <c r="EC742" s="274"/>
      <c r="ED742" s="274"/>
      <c r="EE742" s="274"/>
      <c r="EF742" s="274"/>
      <c r="EG742" s="274"/>
      <c r="EH742" s="274"/>
      <c r="EI742" s="274"/>
      <c r="EJ742" s="274"/>
      <c r="EK742" s="274"/>
      <c r="EL742" s="274"/>
      <c r="EM742" s="274"/>
    </row>
    <row r="743" spans="1:143" s="37" customFormat="1" ht="15" customHeight="1" thickBot="1" x14ac:dyDescent="0.3">
      <c r="A743" s="489">
        <v>44263</v>
      </c>
      <c r="B743" s="5">
        <v>2252</v>
      </c>
      <c r="C743" s="439" t="s">
        <v>2238</v>
      </c>
      <c r="D743" s="62"/>
      <c r="E743" s="444">
        <v>17820</v>
      </c>
      <c r="F743" s="177">
        <f t="shared" si="13"/>
        <v>835407.43</v>
      </c>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4"/>
      <c r="AN743" s="274"/>
      <c r="AO743" s="274"/>
      <c r="AP743" s="274"/>
      <c r="AQ743" s="274"/>
      <c r="AR743" s="274"/>
      <c r="AS743" s="274"/>
      <c r="AT743" s="274"/>
      <c r="AU743" s="274"/>
      <c r="AV743" s="274"/>
      <c r="AW743" s="274"/>
      <c r="AX743" s="274"/>
      <c r="AY743" s="274"/>
      <c r="AZ743" s="274"/>
      <c r="BA743" s="274"/>
      <c r="BB743" s="274"/>
      <c r="BC743" s="274"/>
      <c r="BD743" s="274"/>
      <c r="BE743" s="274"/>
      <c r="BF743" s="274"/>
      <c r="BG743" s="274"/>
      <c r="BH743" s="274"/>
      <c r="BI743" s="274"/>
      <c r="BJ743" s="274"/>
      <c r="BK743" s="274"/>
      <c r="BL743" s="274"/>
      <c r="BM743" s="274"/>
      <c r="BN743" s="274"/>
      <c r="BO743" s="274"/>
      <c r="BP743" s="274"/>
      <c r="BQ743" s="274"/>
      <c r="BR743" s="274"/>
      <c r="BS743" s="274"/>
      <c r="BT743" s="274"/>
      <c r="BU743" s="274"/>
      <c r="BV743" s="274"/>
      <c r="BW743" s="274"/>
      <c r="BX743" s="274"/>
      <c r="BY743" s="274"/>
      <c r="BZ743" s="274"/>
      <c r="CA743" s="274"/>
      <c r="CB743" s="274"/>
      <c r="CC743" s="274"/>
      <c r="CD743" s="274"/>
      <c r="CE743" s="274"/>
      <c r="CF743" s="274"/>
      <c r="CG743" s="274"/>
      <c r="CH743" s="274"/>
      <c r="CI743" s="274"/>
      <c r="CJ743" s="274"/>
      <c r="CK743" s="274"/>
      <c r="CL743" s="274"/>
      <c r="CM743" s="274"/>
      <c r="CN743" s="274"/>
      <c r="CO743" s="274"/>
      <c r="CP743" s="274"/>
      <c r="CQ743" s="274"/>
      <c r="CR743" s="274"/>
      <c r="CS743" s="274"/>
      <c r="CT743" s="274"/>
      <c r="CU743" s="274"/>
      <c r="CV743" s="274"/>
      <c r="CW743" s="274"/>
      <c r="CX743" s="274"/>
      <c r="CY743" s="274"/>
      <c r="CZ743" s="274"/>
      <c r="DA743" s="274"/>
      <c r="DB743" s="274"/>
      <c r="DC743" s="274"/>
      <c r="DD743" s="274"/>
      <c r="DE743" s="274"/>
      <c r="DF743" s="274"/>
      <c r="DG743" s="274"/>
      <c r="DH743" s="274"/>
      <c r="DI743" s="274"/>
      <c r="DJ743" s="274"/>
      <c r="DK743" s="274"/>
      <c r="DL743" s="274"/>
      <c r="DM743" s="274"/>
      <c r="DN743" s="274"/>
      <c r="DO743" s="274"/>
      <c r="DP743" s="274"/>
      <c r="DQ743" s="274"/>
      <c r="DR743" s="274"/>
      <c r="DS743" s="274"/>
      <c r="DT743" s="274"/>
      <c r="DU743" s="274"/>
      <c r="DV743" s="274"/>
      <c r="DW743" s="274"/>
      <c r="DX743" s="274"/>
      <c r="DY743" s="274"/>
      <c r="DZ743" s="274"/>
      <c r="EA743" s="274"/>
      <c r="EB743" s="274"/>
      <c r="EC743" s="274"/>
      <c r="ED743" s="274"/>
      <c r="EE743" s="274"/>
      <c r="EF743" s="274"/>
      <c r="EG743" s="274"/>
      <c r="EH743" s="274"/>
      <c r="EI743" s="274"/>
      <c r="EJ743" s="274"/>
      <c r="EK743" s="274"/>
      <c r="EL743" s="274"/>
      <c r="EM743" s="274"/>
    </row>
    <row r="744" spans="1:143" s="37" customFormat="1" ht="15" customHeight="1" thickBot="1" x14ac:dyDescent="0.3">
      <c r="A744" s="489">
        <v>44263</v>
      </c>
      <c r="B744" s="5">
        <v>2253</v>
      </c>
      <c r="C744" s="439" t="s">
        <v>2239</v>
      </c>
      <c r="D744" s="62"/>
      <c r="E744" s="444">
        <v>7110</v>
      </c>
      <c r="F744" s="177">
        <f t="shared" si="13"/>
        <v>828297.43</v>
      </c>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74"/>
      <c r="AE744" s="274"/>
      <c r="AF744" s="274"/>
      <c r="AG744" s="274"/>
      <c r="AH744" s="274"/>
      <c r="AI744" s="274"/>
      <c r="AJ744" s="274"/>
      <c r="AK744" s="274"/>
      <c r="AL744" s="274"/>
      <c r="AM744" s="274"/>
      <c r="AN744" s="274"/>
      <c r="AO744" s="274"/>
      <c r="AP744" s="274"/>
      <c r="AQ744" s="274"/>
      <c r="AR744" s="274"/>
      <c r="AS744" s="274"/>
      <c r="AT744" s="274"/>
      <c r="AU744" s="274"/>
      <c r="AV744" s="274"/>
      <c r="AW744" s="274"/>
      <c r="AX744" s="274"/>
      <c r="AY744" s="274"/>
      <c r="AZ744" s="274"/>
      <c r="BA744" s="274"/>
      <c r="BB744" s="274"/>
      <c r="BC744" s="274"/>
      <c r="BD744" s="274"/>
      <c r="BE744" s="274"/>
      <c r="BF744" s="274"/>
      <c r="BG744" s="274"/>
      <c r="BH744" s="274"/>
      <c r="BI744" s="274"/>
      <c r="BJ744" s="274"/>
      <c r="BK744" s="274"/>
      <c r="BL744" s="274"/>
      <c r="BM744" s="274"/>
      <c r="BN744" s="274"/>
      <c r="BO744" s="274"/>
      <c r="BP744" s="274"/>
      <c r="BQ744" s="274"/>
      <c r="BR744" s="274"/>
      <c r="BS744" s="274"/>
      <c r="BT744" s="274"/>
      <c r="BU744" s="274"/>
      <c r="BV744" s="274"/>
      <c r="BW744" s="274"/>
      <c r="BX744" s="274"/>
      <c r="BY744" s="274"/>
      <c r="BZ744" s="274"/>
      <c r="CA744" s="274"/>
      <c r="CB744" s="274"/>
      <c r="CC744" s="274"/>
      <c r="CD744" s="274"/>
      <c r="CE744" s="274"/>
      <c r="CF744" s="274"/>
      <c r="CG744" s="274"/>
      <c r="CH744" s="274"/>
      <c r="CI744" s="274"/>
      <c r="CJ744" s="274"/>
      <c r="CK744" s="274"/>
      <c r="CL744" s="274"/>
      <c r="CM744" s="274"/>
      <c r="CN744" s="274"/>
      <c r="CO744" s="274"/>
      <c r="CP744" s="274"/>
      <c r="CQ744" s="274"/>
      <c r="CR744" s="274"/>
      <c r="CS744" s="274"/>
      <c r="CT744" s="274"/>
      <c r="CU744" s="274"/>
      <c r="CV744" s="274"/>
      <c r="CW744" s="274"/>
      <c r="CX744" s="274"/>
      <c r="CY744" s="274"/>
      <c r="CZ744" s="274"/>
      <c r="DA744" s="274"/>
      <c r="DB744" s="274"/>
      <c r="DC744" s="274"/>
      <c r="DD744" s="274"/>
      <c r="DE744" s="274"/>
      <c r="DF744" s="274"/>
      <c r="DG744" s="274"/>
      <c r="DH744" s="274"/>
      <c r="DI744" s="274"/>
      <c r="DJ744" s="274"/>
      <c r="DK744" s="274"/>
      <c r="DL744" s="274"/>
      <c r="DM744" s="274"/>
      <c r="DN744" s="274"/>
      <c r="DO744" s="274"/>
      <c r="DP744" s="274"/>
      <c r="DQ744" s="274"/>
      <c r="DR744" s="274"/>
      <c r="DS744" s="274"/>
      <c r="DT744" s="274"/>
      <c r="DU744" s="274"/>
      <c r="DV744" s="274"/>
      <c r="DW744" s="274"/>
      <c r="DX744" s="274"/>
      <c r="DY744" s="274"/>
      <c r="DZ744" s="274"/>
      <c r="EA744" s="274"/>
      <c r="EB744" s="274"/>
      <c r="EC744" s="274"/>
      <c r="ED744" s="274"/>
      <c r="EE744" s="274"/>
      <c r="EF744" s="274"/>
      <c r="EG744" s="274"/>
      <c r="EH744" s="274"/>
      <c r="EI744" s="274"/>
      <c r="EJ744" s="274"/>
      <c r="EK744" s="274"/>
      <c r="EL744" s="274"/>
      <c r="EM744" s="274"/>
    </row>
    <row r="745" spans="1:143" s="37" customFormat="1" ht="15" customHeight="1" thickBot="1" x14ac:dyDescent="0.3">
      <c r="A745" s="489">
        <v>44263</v>
      </c>
      <c r="B745" s="5">
        <v>2254</v>
      </c>
      <c r="C745" s="439" t="s">
        <v>2240</v>
      </c>
      <c r="D745" s="62"/>
      <c r="E745" s="444">
        <v>9000</v>
      </c>
      <c r="F745" s="177">
        <f t="shared" si="13"/>
        <v>819297.43</v>
      </c>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274"/>
      <c r="AF745" s="274"/>
      <c r="AG745" s="274"/>
      <c r="AH745" s="274"/>
      <c r="AI745" s="274"/>
      <c r="AJ745" s="274"/>
      <c r="AK745" s="274"/>
      <c r="AL745" s="274"/>
      <c r="AM745" s="274"/>
      <c r="AN745" s="274"/>
      <c r="AO745" s="274"/>
      <c r="AP745" s="274"/>
      <c r="AQ745" s="274"/>
      <c r="AR745" s="274"/>
      <c r="AS745" s="274"/>
      <c r="AT745" s="274"/>
      <c r="AU745" s="274"/>
      <c r="AV745" s="274"/>
      <c r="AW745" s="274"/>
      <c r="AX745" s="274"/>
      <c r="AY745" s="274"/>
      <c r="AZ745" s="274"/>
      <c r="BA745" s="274"/>
      <c r="BB745" s="274"/>
      <c r="BC745" s="274"/>
      <c r="BD745" s="274"/>
      <c r="BE745" s="274"/>
      <c r="BF745" s="274"/>
      <c r="BG745" s="274"/>
      <c r="BH745" s="274"/>
      <c r="BI745" s="274"/>
      <c r="BJ745" s="274"/>
      <c r="BK745" s="274"/>
      <c r="BL745" s="274"/>
      <c r="BM745" s="274"/>
      <c r="BN745" s="274"/>
      <c r="BO745" s="274"/>
      <c r="BP745" s="274"/>
      <c r="BQ745" s="274"/>
      <c r="BR745" s="274"/>
      <c r="BS745" s="274"/>
      <c r="BT745" s="274"/>
      <c r="BU745" s="274"/>
      <c r="BV745" s="274"/>
      <c r="BW745" s="274"/>
      <c r="BX745" s="274"/>
      <c r="BY745" s="274"/>
      <c r="BZ745" s="274"/>
      <c r="CA745" s="274"/>
      <c r="CB745" s="274"/>
      <c r="CC745" s="274"/>
      <c r="CD745" s="274"/>
      <c r="CE745" s="274"/>
      <c r="CF745" s="274"/>
      <c r="CG745" s="274"/>
      <c r="CH745" s="274"/>
      <c r="CI745" s="274"/>
      <c r="CJ745" s="274"/>
      <c r="CK745" s="274"/>
      <c r="CL745" s="274"/>
      <c r="CM745" s="274"/>
      <c r="CN745" s="274"/>
      <c r="CO745" s="274"/>
      <c r="CP745" s="274"/>
      <c r="CQ745" s="274"/>
      <c r="CR745" s="274"/>
      <c r="CS745" s="274"/>
      <c r="CT745" s="274"/>
      <c r="CU745" s="274"/>
      <c r="CV745" s="274"/>
      <c r="CW745" s="274"/>
      <c r="CX745" s="274"/>
      <c r="CY745" s="274"/>
      <c r="CZ745" s="274"/>
      <c r="DA745" s="274"/>
      <c r="DB745" s="274"/>
      <c r="DC745" s="274"/>
      <c r="DD745" s="274"/>
      <c r="DE745" s="274"/>
      <c r="DF745" s="274"/>
      <c r="DG745" s="274"/>
      <c r="DH745" s="274"/>
      <c r="DI745" s="274"/>
      <c r="DJ745" s="274"/>
      <c r="DK745" s="274"/>
      <c r="DL745" s="274"/>
      <c r="DM745" s="274"/>
      <c r="DN745" s="274"/>
      <c r="DO745" s="274"/>
      <c r="DP745" s="274"/>
      <c r="DQ745" s="274"/>
      <c r="DR745" s="274"/>
      <c r="DS745" s="274"/>
      <c r="DT745" s="274"/>
      <c r="DU745" s="274"/>
      <c r="DV745" s="274"/>
      <c r="DW745" s="274"/>
      <c r="DX745" s="274"/>
      <c r="DY745" s="274"/>
      <c r="DZ745" s="274"/>
      <c r="EA745" s="274"/>
      <c r="EB745" s="274"/>
      <c r="EC745" s="274"/>
      <c r="ED745" s="274"/>
      <c r="EE745" s="274"/>
      <c r="EF745" s="274"/>
      <c r="EG745" s="274"/>
      <c r="EH745" s="274"/>
      <c r="EI745" s="274"/>
      <c r="EJ745" s="274"/>
      <c r="EK745" s="274"/>
      <c r="EL745" s="274"/>
      <c r="EM745" s="274"/>
    </row>
    <row r="746" spans="1:143" s="37" customFormat="1" ht="15" customHeight="1" thickBot="1" x14ac:dyDescent="0.3">
      <c r="A746" s="489">
        <v>44263</v>
      </c>
      <c r="B746" s="5">
        <v>2255</v>
      </c>
      <c r="C746" s="439" t="s">
        <v>2241</v>
      </c>
      <c r="D746" s="62"/>
      <c r="E746" s="444">
        <v>18000</v>
      </c>
      <c r="F746" s="177">
        <f t="shared" si="13"/>
        <v>801297.43</v>
      </c>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74"/>
      <c r="AE746" s="274"/>
      <c r="AF746" s="274"/>
      <c r="AG746" s="274"/>
      <c r="AH746" s="274"/>
      <c r="AI746" s="274"/>
      <c r="AJ746" s="274"/>
      <c r="AK746" s="274"/>
      <c r="AL746" s="274"/>
      <c r="AM746" s="274"/>
      <c r="AN746" s="274"/>
      <c r="AO746" s="274"/>
      <c r="AP746" s="274"/>
      <c r="AQ746" s="274"/>
      <c r="AR746" s="274"/>
      <c r="AS746" s="274"/>
      <c r="AT746" s="274"/>
      <c r="AU746" s="274"/>
      <c r="AV746" s="274"/>
      <c r="AW746" s="274"/>
      <c r="AX746" s="274"/>
      <c r="AY746" s="274"/>
      <c r="AZ746" s="274"/>
      <c r="BA746" s="274"/>
      <c r="BB746" s="274"/>
      <c r="BC746" s="274"/>
      <c r="BD746" s="274"/>
      <c r="BE746" s="274"/>
      <c r="BF746" s="274"/>
      <c r="BG746" s="274"/>
      <c r="BH746" s="274"/>
      <c r="BI746" s="274"/>
      <c r="BJ746" s="274"/>
      <c r="BK746" s="274"/>
      <c r="BL746" s="274"/>
      <c r="BM746" s="274"/>
      <c r="BN746" s="274"/>
      <c r="BO746" s="274"/>
      <c r="BP746" s="274"/>
      <c r="BQ746" s="274"/>
      <c r="BR746" s="274"/>
      <c r="BS746" s="274"/>
      <c r="BT746" s="274"/>
      <c r="BU746" s="274"/>
      <c r="BV746" s="274"/>
      <c r="BW746" s="274"/>
      <c r="BX746" s="274"/>
      <c r="BY746" s="274"/>
      <c r="BZ746" s="274"/>
      <c r="CA746" s="274"/>
      <c r="CB746" s="274"/>
      <c r="CC746" s="274"/>
      <c r="CD746" s="274"/>
      <c r="CE746" s="274"/>
      <c r="CF746" s="274"/>
      <c r="CG746" s="274"/>
      <c r="CH746" s="274"/>
      <c r="CI746" s="274"/>
      <c r="CJ746" s="274"/>
      <c r="CK746" s="274"/>
      <c r="CL746" s="274"/>
      <c r="CM746" s="274"/>
      <c r="CN746" s="274"/>
      <c r="CO746" s="274"/>
      <c r="CP746" s="274"/>
      <c r="CQ746" s="274"/>
      <c r="CR746" s="274"/>
      <c r="CS746" s="274"/>
      <c r="CT746" s="274"/>
      <c r="CU746" s="274"/>
      <c r="CV746" s="274"/>
      <c r="CW746" s="274"/>
      <c r="CX746" s="274"/>
      <c r="CY746" s="274"/>
      <c r="CZ746" s="274"/>
      <c r="DA746" s="274"/>
      <c r="DB746" s="274"/>
      <c r="DC746" s="274"/>
      <c r="DD746" s="274"/>
      <c r="DE746" s="274"/>
      <c r="DF746" s="274"/>
      <c r="DG746" s="274"/>
      <c r="DH746" s="274"/>
      <c r="DI746" s="274"/>
      <c r="DJ746" s="274"/>
      <c r="DK746" s="274"/>
      <c r="DL746" s="274"/>
      <c r="DM746" s="274"/>
      <c r="DN746" s="274"/>
      <c r="DO746" s="274"/>
      <c r="DP746" s="274"/>
      <c r="DQ746" s="274"/>
      <c r="DR746" s="274"/>
      <c r="DS746" s="274"/>
      <c r="DT746" s="274"/>
      <c r="DU746" s="274"/>
      <c r="DV746" s="274"/>
      <c r="DW746" s="274"/>
      <c r="DX746" s="274"/>
      <c r="DY746" s="274"/>
      <c r="DZ746" s="274"/>
      <c r="EA746" s="274"/>
      <c r="EB746" s="274"/>
      <c r="EC746" s="274"/>
      <c r="ED746" s="274"/>
      <c r="EE746" s="274"/>
      <c r="EF746" s="274"/>
      <c r="EG746" s="274"/>
      <c r="EH746" s="274"/>
      <c r="EI746" s="274"/>
      <c r="EJ746" s="274"/>
      <c r="EK746" s="274"/>
      <c r="EL746" s="274"/>
      <c r="EM746" s="274"/>
    </row>
    <row r="747" spans="1:143" s="37" customFormat="1" ht="15" customHeight="1" thickBot="1" x14ac:dyDescent="0.3">
      <c r="A747" s="489">
        <v>44263</v>
      </c>
      <c r="B747" s="5">
        <v>2256</v>
      </c>
      <c r="C747" s="439" t="s">
        <v>2242</v>
      </c>
      <c r="D747" s="62"/>
      <c r="E747" s="444">
        <v>18000</v>
      </c>
      <c r="F747" s="177">
        <f t="shared" si="13"/>
        <v>783297.43</v>
      </c>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74"/>
      <c r="AE747" s="274"/>
      <c r="AF747" s="274"/>
      <c r="AG747" s="274"/>
      <c r="AH747" s="274"/>
      <c r="AI747" s="274"/>
      <c r="AJ747" s="274"/>
      <c r="AK747" s="274"/>
      <c r="AL747" s="274"/>
      <c r="AM747" s="274"/>
      <c r="AN747" s="274"/>
      <c r="AO747" s="274"/>
      <c r="AP747" s="274"/>
      <c r="AQ747" s="274"/>
      <c r="AR747" s="274"/>
      <c r="AS747" s="274"/>
      <c r="AT747" s="274"/>
      <c r="AU747" s="274"/>
      <c r="AV747" s="274"/>
      <c r="AW747" s="274"/>
      <c r="AX747" s="274"/>
      <c r="AY747" s="274"/>
      <c r="AZ747" s="274"/>
      <c r="BA747" s="274"/>
      <c r="BB747" s="274"/>
      <c r="BC747" s="274"/>
      <c r="BD747" s="274"/>
      <c r="BE747" s="274"/>
      <c r="BF747" s="274"/>
      <c r="BG747" s="274"/>
      <c r="BH747" s="274"/>
      <c r="BI747" s="274"/>
      <c r="BJ747" s="274"/>
      <c r="BK747" s="274"/>
      <c r="BL747" s="274"/>
      <c r="BM747" s="274"/>
      <c r="BN747" s="274"/>
      <c r="BO747" s="274"/>
      <c r="BP747" s="274"/>
      <c r="BQ747" s="274"/>
      <c r="BR747" s="274"/>
      <c r="BS747" s="274"/>
      <c r="BT747" s="274"/>
      <c r="BU747" s="274"/>
      <c r="BV747" s="274"/>
      <c r="BW747" s="274"/>
      <c r="BX747" s="274"/>
      <c r="BY747" s="274"/>
      <c r="BZ747" s="274"/>
      <c r="CA747" s="274"/>
      <c r="CB747" s="274"/>
      <c r="CC747" s="274"/>
      <c r="CD747" s="274"/>
      <c r="CE747" s="274"/>
      <c r="CF747" s="274"/>
      <c r="CG747" s="274"/>
      <c r="CH747" s="274"/>
      <c r="CI747" s="274"/>
      <c r="CJ747" s="274"/>
      <c r="CK747" s="274"/>
      <c r="CL747" s="274"/>
      <c r="CM747" s="274"/>
      <c r="CN747" s="274"/>
      <c r="CO747" s="274"/>
      <c r="CP747" s="274"/>
      <c r="CQ747" s="274"/>
      <c r="CR747" s="274"/>
      <c r="CS747" s="274"/>
      <c r="CT747" s="274"/>
      <c r="CU747" s="274"/>
      <c r="CV747" s="274"/>
      <c r="CW747" s="274"/>
      <c r="CX747" s="274"/>
      <c r="CY747" s="274"/>
      <c r="CZ747" s="274"/>
      <c r="DA747" s="274"/>
      <c r="DB747" s="274"/>
      <c r="DC747" s="274"/>
      <c r="DD747" s="274"/>
      <c r="DE747" s="274"/>
      <c r="DF747" s="274"/>
      <c r="DG747" s="274"/>
      <c r="DH747" s="274"/>
      <c r="DI747" s="274"/>
      <c r="DJ747" s="274"/>
      <c r="DK747" s="274"/>
      <c r="DL747" s="274"/>
      <c r="DM747" s="274"/>
      <c r="DN747" s="274"/>
      <c r="DO747" s="274"/>
      <c r="DP747" s="274"/>
      <c r="DQ747" s="274"/>
      <c r="DR747" s="274"/>
      <c r="DS747" s="274"/>
      <c r="DT747" s="274"/>
      <c r="DU747" s="274"/>
      <c r="DV747" s="274"/>
      <c r="DW747" s="274"/>
      <c r="DX747" s="274"/>
      <c r="DY747" s="274"/>
      <c r="DZ747" s="274"/>
      <c r="EA747" s="274"/>
      <c r="EB747" s="274"/>
      <c r="EC747" s="274"/>
      <c r="ED747" s="274"/>
      <c r="EE747" s="274"/>
      <c r="EF747" s="274"/>
      <c r="EG747" s="274"/>
      <c r="EH747" s="274"/>
      <c r="EI747" s="274"/>
      <c r="EJ747" s="274"/>
      <c r="EK747" s="274"/>
      <c r="EL747" s="274"/>
      <c r="EM747" s="274"/>
    </row>
    <row r="748" spans="1:143" s="37" customFormat="1" ht="15" customHeight="1" thickBot="1" x14ac:dyDescent="0.3">
      <c r="A748" s="489">
        <v>44263</v>
      </c>
      <c r="B748" s="5">
        <v>2257</v>
      </c>
      <c r="C748" s="439" t="s">
        <v>2243</v>
      </c>
      <c r="D748" s="488"/>
      <c r="E748" s="444">
        <v>7200</v>
      </c>
      <c r="F748" s="177">
        <f t="shared" si="13"/>
        <v>776097.43</v>
      </c>
      <c r="G748" s="274"/>
      <c r="H748" s="274"/>
      <c r="I748" s="274"/>
      <c r="J748" s="274"/>
      <c r="K748" s="274"/>
      <c r="L748" s="274"/>
      <c r="M748" s="274"/>
      <c r="N748" s="274"/>
      <c r="O748" s="274"/>
      <c r="P748" s="274"/>
      <c r="Q748" s="274"/>
      <c r="R748" s="274"/>
      <c r="S748" s="274"/>
      <c r="T748" s="274"/>
      <c r="U748" s="274"/>
      <c r="V748" s="274"/>
      <c r="W748" s="274"/>
      <c r="X748" s="274"/>
      <c r="Y748" s="274"/>
      <c r="Z748" s="274"/>
      <c r="AA748" s="274"/>
      <c r="AB748" s="274"/>
      <c r="AC748" s="274"/>
      <c r="AD748" s="274"/>
      <c r="AE748" s="274"/>
      <c r="AF748" s="274"/>
      <c r="AG748" s="274"/>
      <c r="AH748" s="274"/>
      <c r="AI748" s="274"/>
      <c r="AJ748" s="274"/>
      <c r="AK748" s="274"/>
      <c r="AL748" s="274"/>
      <c r="AM748" s="274"/>
      <c r="AN748" s="274"/>
      <c r="AO748" s="274"/>
      <c r="AP748" s="274"/>
      <c r="AQ748" s="274"/>
      <c r="AR748" s="274"/>
      <c r="AS748" s="274"/>
      <c r="AT748" s="274"/>
      <c r="AU748" s="274"/>
      <c r="AV748" s="274"/>
      <c r="AW748" s="274"/>
      <c r="AX748" s="274"/>
      <c r="AY748" s="274"/>
      <c r="AZ748" s="274"/>
      <c r="BA748" s="274"/>
      <c r="BB748" s="274"/>
      <c r="BC748" s="274"/>
      <c r="BD748" s="274"/>
      <c r="BE748" s="274"/>
      <c r="BF748" s="274"/>
      <c r="BG748" s="274"/>
      <c r="BH748" s="274"/>
      <c r="BI748" s="274"/>
      <c r="BJ748" s="274"/>
      <c r="BK748" s="274"/>
      <c r="BL748" s="274"/>
      <c r="BM748" s="274"/>
      <c r="BN748" s="274"/>
      <c r="BO748" s="274"/>
      <c r="BP748" s="274"/>
      <c r="BQ748" s="274"/>
      <c r="BR748" s="274"/>
      <c r="BS748" s="274"/>
      <c r="BT748" s="274"/>
      <c r="BU748" s="274"/>
      <c r="BV748" s="274"/>
      <c r="BW748" s="274"/>
      <c r="BX748" s="274"/>
      <c r="BY748" s="274"/>
      <c r="BZ748" s="274"/>
      <c r="CA748" s="274"/>
      <c r="CB748" s="274"/>
      <c r="CC748" s="274"/>
      <c r="CD748" s="274"/>
      <c r="CE748" s="274"/>
      <c r="CF748" s="274"/>
      <c r="CG748" s="274"/>
      <c r="CH748" s="274"/>
      <c r="CI748" s="274"/>
      <c r="CJ748" s="274"/>
      <c r="CK748" s="274"/>
      <c r="CL748" s="274"/>
      <c r="CM748" s="274"/>
      <c r="CN748" s="274"/>
      <c r="CO748" s="274"/>
      <c r="CP748" s="274"/>
      <c r="CQ748" s="274"/>
      <c r="CR748" s="274"/>
      <c r="CS748" s="274"/>
      <c r="CT748" s="274"/>
      <c r="CU748" s="274"/>
      <c r="CV748" s="274"/>
      <c r="CW748" s="274"/>
      <c r="CX748" s="274"/>
      <c r="CY748" s="274"/>
      <c r="CZ748" s="274"/>
      <c r="DA748" s="274"/>
      <c r="DB748" s="274"/>
      <c r="DC748" s="274"/>
      <c r="DD748" s="274"/>
      <c r="DE748" s="274"/>
      <c r="DF748" s="274"/>
      <c r="DG748" s="274"/>
      <c r="DH748" s="274"/>
      <c r="DI748" s="274"/>
      <c r="DJ748" s="274"/>
      <c r="DK748" s="274"/>
      <c r="DL748" s="274"/>
      <c r="DM748" s="274"/>
      <c r="DN748" s="274"/>
      <c r="DO748" s="274"/>
      <c r="DP748" s="274"/>
      <c r="DQ748" s="274"/>
      <c r="DR748" s="274"/>
      <c r="DS748" s="274"/>
      <c r="DT748" s="274"/>
      <c r="DU748" s="274"/>
      <c r="DV748" s="274"/>
      <c r="DW748" s="274"/>
      <c r="DX748" s="274"/>
      <c r="DY748" s="274"/>
      <c r="DZ748" s="274"/>
      <c r="EA748" s="274"/>
      <c r="EB748" s="274"/>
      <c r="EC748" s="274"/>
      <c r="ED748" s="274"/>
      <c r="EE748" s="274"/>
      <c r="EF748" s="274"/>
      <c r="EG748" s="274"/>
      <c r="EH748" s="274"/>
      <c r="EI748" s="274"/>
      <c r="EJ748" s="274"/>
      <c r="EK748" s="274"/>
      <c r="EL748" s="274"/>
      <c r="EM748" s="274"/>
    </row>
    <row r="749" spans="1:143" ht="23.25" thickBot="1" x14ac:dyDescent="0.3">
      <c r="A749" s="489">
        <v>44263</v>
      </c>
      <c r="B749" s="5">
        <v>2258</v>
      </c>
      <c r="C749" s="439" t="s">
        <v>2244</v>
      </c>
      <c r="D749" s="432"/>
      <c r="E749" s="444">
        <v>7020</v>
      </c>
      <c r="F749" s="177">
        <f t="shared" si="13"/>
        <v>769077.43</v>
      </c>
    </row>
    <row r="750" spans="1:143" ht="23.25" thickBot="1" x14ac:dyDescent="0.3">
      <c r="A750" s="489">
        <v>44263</v>
      </c>
      <c r="B750" s="5">
        <v>2259</v>
      </c>
      <c r="C750" s="439" t="s">
        <v>2245</v>
      </c>
      <c r="D750" s="432"/>
      <c r="E750" s="444">
        <v>21600</v>
      </c>
      <c r="F750" s="177">
        <f t="shared" si="13"/>
        <v>747477.43</v>
      </c>
    </row>
    <row r="751" spans="1:143" ht="23.25" thickBot="1" x14ac:dyDescent="0.3">
      <c r="A751" s="489">
        <v>44263</v>
      </c>
      <c r="B751" s="5">
        <v>2260</v>
      </c>
      <c r="C751" s="439" t="s">
        <v>2246</v>
      </c>
      <c r="D751" s="432"/>
      <c r="E751" s="444">
        <v>3000</v>
      </c>
      <c r="F751" s="177">
        <f t="shared" si="13"/>
        <v>744477.43</v>
      </c>
    </row>
    <row r="752" spans="1:143" ht="23.25" thickBot="1" x14ac:dyDescent="0.3">
      <c r="A752" s="489">
        <v>44263</v>
      </c>
      <c r="B752" s="5">
        <v>2261</v>
      </c>
      <c r="C752" s="439" t="s">
        <v>2247</v>
      </c>
      <c r="D752" s="432"/>
      <c r="E752" s="444">
        <v>3000</v>
      </c>
      <c r="F752" s="177">
        <f t="shared" si="13"/>
        <v>741477.43</v>
      </c>
    </row>
    <row r="753" spans="1:7" ht="23.25" thickBot="1" x14ac:dyDescent="0.3">
      <c r="A753" s="489">
        <v>44263</v>
      </c>
      <c r="B753" s="5">
        <v>2262</v>
      </c>
      <c r="C753" s="439" t="s">
        <v>2248</v>
      </c>
      <c r="D753" s="432"/>
      <c r="E753" s="444">
        <v>12800</v>
      </c>
      <c r="F753" s="177">
        <f t="shared" si="13"/>
        <v>728677.43</v>
      </c>
    </row>
    <row r="754" spans="1:7" ht="23.25" thickBot="1" x14ac:dyDescent="0.3">
      <c r="A754" s="489">
        <v>44263</v>
      </c>
      <c r="B754" s="5">
        <v>2263</v>
      </c>
      <c r="C754" s="439" t="s">
        <v>2249</v>
      </c>
      <c r="D754" s="432"/>
      <c r="E754" s="444">
        <v>4800</v>
      </c>
      <c r="F754" s="177">
        <f t="shared" si="13"/>
        <v>723877.43</v>
      </c>
    </row>
    <row r="755" spans="1:7" ht="15.75" thickBot="1" x14ac:dyDescent="0.3">
      <c r="A755" s="489">
        <v>44263</v>
      </c>
      <c r="B755" s="5">
        <v>2264</v>
      </c>
      <c r="C755" s="439" t="s">
        <v>2250</v>
      </c>
      <c r="D755" s="432"/>
      <c r="E755" s="444">
        <v>1500</v>
      </c>
      <c r="F755" s="177">
        <f t="shared" si="13"/>
        <v>722377.43</v>
      </c>
    </row>
    <row r="756" spans="1:7" ht="23.25" thickBot="1" x14ac:dyDescent="0.3">
      <c r="A756" s="489">
        <v>44263</v>
      </c>
      <c r="B756" s="5">
        <v>2265</v>
      </c>
      <c r="C756" s="439" t="s">
        <v>2251</v>
      </c>
      <c r="D756" s="432"/>
      <c r="E756" s="444">
        <v>1500</v>
      </c>
      <c r="F756" s="177">
        <f t="shared" si="13"/>
        <v>720877.43</v>
      </c>
    </row>
    <row r="757" spans="1:7" ht="23.25" thickBot="1" x14ac:dyDescent="0.3">
      <c r="A757" s="489">
        <v>44263</v>
      </c>
      <c r="B757" s="5">
        <v>2266</v>
      </c>
      <c r="C757" s="439" t="s">
        <v>2252</v>
      </c>
      <c r="D757" s="432"/>
      <c r="E757" s="444">
        <v>1500</v>
      </c>
      <c r="F757" s="177">
        <f t="shared" si="13"/>
        <v>719377.43</v>
      </c>
    </row>
    <row r="758" spans="1:7" ht="23.25" thickBot="1" x14ac:dyDescent="0.3">
      <c r="A758" s="489">
        <v>44263</v>
      </c>
      <c r="B758" s="5">
        <v>2267</v>
      </c>
      <c r="C758" s="439" t="s">
        <v>2256</v>
      </c>
      <c r="D758" s="432"/>
      <c r="E758" s="444">
        <v>1500</v>
      </c>
      <c r="F758" s="177">
        <f t="shared" si="13"/>
        <v>717877.43</v>
      </c>
    </row>
    <row r="759" spans="1:7" ht="23.25" thickBot="1" x14ac:dyDescent="0.3">
      <c r="A759" s="489">
        <v>44263</v>
      </c>
      <c r="B759" s="5">
        <v>2268</v>
      </c>
      <c r="C759" s="439" t="s">
        <v>2252</v>
      </c>
      <c r="D759" s="432"/>
      <c r="E759" s="444">
        <v>1500</v>
      </c>
      <c r="F759" s="177">
        <f t="shared" si="13"/>
        <v>716377.43</v>
      </c>
    </row>
    <row r="760" spans="1:7" ht="15.75" thickBot="1" x14ac:dyDescent="0.3">
      <c r="A760" s="489">
        <v>44263</v>
      </c>
      <c r="B760" s="5">
        <v>2269</v>
      </c>
      <c r="C760" s="439" t="s">
        <v>2253</v>
      </c>
      <c r="D760" s="432"/>
      <c r="E760" s="444">
        <v>7600</v>
      </c>
      <c r="F760" s="177">
        <f t="shared" si="13"/>
        <v>708777.43</v>
      </c>
    </row>
    <row r="761" spans="1:7" ht="15.75" thickBot="1" x14ac:dyDescent="0.3">
      <c r="A761" s="489">
        <v>44263</v>
      </c>
      <c r="B761" s="5">
        <v>2270</v>
      </c>
      <c r="C761" s="439" t="s">
        <v>2254</v>
      </c>
      <c r="D761" s="432"/>
      <c r="E761" s="444">
        <v>2400</v>
      </c>
      <c r="F761" s="177">
        <f t="shared" si="13"/>
        <v>706377.43</v>
      </c>
    </row>
    <row r="762" spans="1:7" ht="23.25" thickBot="1" x14ac:dyDescent="0.3">
      <c r="A762" s="502">
        <v>44273</v>
      </c>
      <c r="B762" s="212">
        <v>2271</v>
      </c>
      <c r="C762" s="521" t="s">
        <v>2255</v>
      </c>
      <c r="D762" s="503"/>
      <c r="E762" s="504">
        <v>44525.4</v>
      </c>
      <c r="F762" s="314">
        <f t="shared" si="13"/>
        <v>661852.03</v>
      </c>
      <c r="G762" s="271" t="s">
        <v>1365</v>
      </c>
    </row>
    <row r="763" spans="1:7" ht="15.75" thickBot="1" x14ac:dyDescent="0.3">
      <c r="A763" s="506">
        <v>44274</v>
      </c>
      <c r="B763" s="507">
        <v>2272</v>
      </c>
      <c r="C763" s="487" t="s">
        <v>2400</v>
      </c>
      <c r="D763" s="508"/>
      <c r="E763" s="509">
        <v>40899.9</v>
      </c>
      <c r="F763" s="314">
        <f t="shared" si="13"/>
        <v>620952.13</v>
      </c>
    </row>
    <row r="764" spans="1:7" ht="15.75" thickBot="1" x14ac:dyDescent="0.3">
      <c r="A764" s="506">
        <v>44280</v>
      </c>
      <c r="B764" s="510">
        <v>2273</v>
      </c>
      <c r="C764" s="238" t="s">
        <v>2401</v>
      </c>
      <c r="D764" s="508"/>
      <c r="E764" s="509">
        <v>2400</v>
      </c>
      <c r="F764" s="314">
        <f t="shared" si="13"/>
        <v>618552.13</v>
      </c>
    </row>
    <row r="765" spans="1:7" ht="23.25" thickBot="1" x14ac:dyDescent="0.3">
      <c r="A765" s="506">
        <v>44280</v>
      </c>
      <c r="B765" s="510" t="s">
        <v>2402</v>
      </c>
      <c r="C765" s="238" t="s">
        <v>2403</v>
      </c>
      <c r="D765" s="508"/>
      <c r="E765" s="509">
        <v>2400</v>
      </c>
      <c r="F765" s="314">
        <f t="shared" si="13"/>
        <v>616152.13</v>
      </c>
    </row>
    <row r="766" spans="1:7" ht="23.25" thickBot="1" x14ac:dyDescent="0.3">
      <c r="A766" s="506">
        <v>44280</v>
      </c>
      <c r="B766" s="510">
        <v>2275</v>
      </c>
      <c r="C766" s="238" t="s">
        <v>2404</v>
      </c>
      <c r="D766" s="508"/>
      <c r="E766" s="509">
        <v>1750</v>
      </c>
      <c r="F766" s="314">
        <f t="shared" si="13"/>
        <v>614402.13</v>
      </c>
    </row>
    <row r="767" spans="1:7" ht="23.25" thickBot="1" x14ac:dyDescent="0.3">
      <c r="A767" s="506">
        <v>44280</v>
      </c>
      <c r="B767" s="510">
        <v>2276</v>
      </c>
      <c r="C767" s="238" t="s">
        <v>2405</v>
      </c>
      <c r="D767" s="508"/>
      <c r="E767" s="509">
        <v>7200</v>
      </c>
      <c r="F767" s="314">
        <f t="shared" si="13"/>
        <v>607202.13</v>
      </c>
    </row>
    <row r="768" spans="1:7" ht="23.25" thickBot="1" x14ac:dyDescent="0.3">
      <c r="A768" s="506">
        <v>44280</v>
      </c>
      <c r="B768" s="510">
        <v>2277</v>
      </c>
      <c r="C768" s="238" t="s">
        <v>2406</v>
      </c>
      <c r="D768" s="508"/>
      <c r="E768" s="509">
        <v>2800</v>
      </c>
      <c r="F768" s="314">
        <f t="shared" si="13"/>
        <v>604402.13</v>
      </c>
    </row>
    <row r="769" spans="1:143" ht="23.25" thickBot="1" x14ac:dyDescent="0.3">
      <c r="A769" s="506">
        <v>44280</v>
      </c>
      <c r="B769" s="510">
        <v>2278</v>
      </c>
      <c r="C769" s="238" t="s">
        <v>2407</v>
      </c>
      <c r="D769" s="508"/>
      <c r="E769" s="509">
        <v>4500</v>
      </c>
      <c r="F769" s="314">
        <f t="shared" si="13"/>
        <v>599902.13</v>
      </c>
    </row>
    <row r="770" spans="1:143" ht="23.25" thickBot="1" x14ac:dyDescent="0.3">
      <c r="A770" s="506">
        <v>44280</v>
      </c>
      <c r="B770" s="510">
        <v>2279</v>
      </c>
      <c r="C770" s="238" t="s">
        <v>2408</v>
      </c>
      <c r="D770" s="508"/>
      <c r="E770" s="509">
        <v>3000</v>
      </c>
      <c r="F770" s="314">
        <f t="shared" si="13"/>
        <v>596902.13</v>
      </c>
    </row>
    <row r="771" spans="1:143" ht="23.25" thickBot="1" x14ac:dyDescent="0.3">
      <c r="A771" s="506">
        <v>44280</v>
      </c>
      <c r="B771" s="510">
        <v>2280</v>
      </c>
      <c r="C771" s="238" t="s">
        <v>2409</v>
      </c>
      <c r="D771" s="508"/>
      <c r="E771" s="509">
        <v>4500</v>
      </c>
      <c r="F771" s="314">
        <f t="shared" si="13"/>
        <v>592402.13</v>
      </c>
    </row>
    <row r="772" spans="1:143" ht="23.25" thickBot="1" x14ac:dyDescent="0.3">
      <c r="A772" s="506">
        <v>44280</v>
      </c>
      <c r="B772" s="510">
        <v>2281</v>
      </c>
      <c r="C772" s="238" t="s">
        <v>2410</v>
      </c>
      <c r="D772" s="508"/>
      <c r="E772" s="509">
        <v>3000</v>
      </c>
      <c r="F772" s="314">
        <f t="shared" si="13"/>
        <v>589402.13</v>
      </c>
    </row>
    <row r="773" spans="1:143" ht="23.25" thickBot="1" x14ac:dyDescent="0.3">
      <c r="A773" s="506">
        <v>44280</v>
      </c>
      <c r="B773" s="510">
        <v>2282</v>
      </c>
      <c r="C773" s="238" t="s">
        <v>2411</v>
      </c>
      <c r="D773" s="508"/>
      <c r="E773" s="509">
        <v>3600</v>
      </c>
      <c r="F773" s="314">
        <f t="shared" si="13"/>
        <v>585802.13</v>
      </c>
    </row>
    <row r="774" spans="1:143" ht="15.75" thickBot="1" x14ac:dyDescent="0.3">
      <c r="A774" s="506">
        <v>44280</v>
      </c>
      <c r="B774" s="510" t="s">
        <v>2412</v>
      </c>
      <c r="C774" s="238" t="s">
        <v>41</v>
      </c>
      <c r="D774" s="508"/>
      <c r="E774" s="509">
        <v>0</v>
      </c>
      <c r="F774" s="314">
        <f t="shared" si="13"/>
        <v>585802.13</v>
      </c>
    </row>
    <row r="775" spans="1:143" ht="23.25" thickBot="1" x14ac:dyDescent="0.3">
      <c r="A775" s="511">
        <v>44280</v>
      </c>
      <c r="B775" s="512">
        <v>2284</v>
      </c>
      <c r="C775" s="513" t="s">
        <v>2413</v>
      </c>
      <c r="D775" s="514"/>
      <c r="E775" s="515">
        <v>7200</v>
      </c>
      <c r="F775" s="314">
        <f t="shared" si="13"/>
        <v>578602.13</v>
      </c>
    </row>
    <row r="776" spans="1:143" ht="23.25" thickBot="1" x14ac:dyDescent="0.3">
      <c r="A776" s="505">
        <v>44280</v>
      </c>
      <c r="B776" s="516">
        <v>2285</v>
      </c>
      <c r="C776" s="517" t="s">
        <v>2414</v>
      </c>
      <c r="D776" s="508"/>
      <c r="E776" s="518">
        <v>2400</v>
      </c>
      <c r="F776" s="314">
        <f t="shared" si="13"/>
        <v>576202.13</v>
      </c>
    </row>
    <row r="777" spans="1:143" ht="23.25" thickBot="1" x14ac:dyDescent="0.3">
      <c r="A777" s="505">
        <v>44280</v>
      </c>
      <c r="B777" s="516">
        <v>2286</v>
      </c>
      <c r="C777" s="517" t="s">
        <v>2415</v>
      </c>
      <c r="D777" s="508"/>
      <c r="E777" s="518">
        <v>1500</v>
      </c>
      <c r="F777" s="314">
        <f t="shared" si="13"/>
        <v>574702.13</v>
      </c>
    </row>
    <row r="778" spans="1:143" ht="23.25" thickBot="1" x14ac:dyDescent="0.3">
      <c r="A778" s="505">
        <v>44280</v>
      </c>
      <c r="B778" s="516">
        <v>2287</v>
      </c>
      <c r="C778" s="517" t="s">
        <v>2416</v>
      </c>
      <c r="D778" s="508"/>
      <c r="E778" s="518">
        <v>9500</v>
      </c>
      <c r="F778" s="314">
        <f t="shared" si="13"/>
        <v>565202.13</v>
      </c>
    </row>
    <row r="779" spans="1:143" ht="23.25" thickBot="1" x14ac:dyDescent="0.3">
      <c r="A779" s="505">
        <v>44280</v>
      </c>
      <c r="B779" s="516">
        <v>2288</v>
      </c>
      <c r="C779" s="517" t="s">
        <v>2417</v>
      </c>
      <c r="D779" s="508"/>
      <c r="E779" s="518">
        <v>5793.64</v>
      </c>
      <c r="F779" s="314">
        <f t="shared" si="13"/>
        <v>559408.49</v>
      </c>
    </row>
    <row r="780" spans="1:143" ht="22.5" x14ac:dyDescent="0.25">
      <c r="A780" s="505">
        <v>44280</v>
      </c>
      <c r="B780" s="516">
        <v>2289</v>
      </c>
      <c r="C780" s="517" t="s">
        <v>2418</v>
      </c>
      <c r="D780" s="508"/>
      <c r="E780" s="518">
        <v>17100</v>
      </c>
      <c r="F780" s="314">
        <f t="shared" si="13"/>
        <v>542308.49</v>
      </c>
    </row>
    <row r="781" spans="1:143" ht="22.5" x14ac:dyDescent="0.25">
      <c r="A781" s="505">
        <v>44280</v>
      </c>
      <c r="B781" s="516">
        <v>2290</v>
      </c>
      <c r="C781" s="517" t="s">
        <v>2419</v>
      </c>
      <c r="D781" s="508"/>
      <c r="E781" s="520">
        <v>12800</v>
      </c>
      <c r="F781" s="494">
        <f t="shared" si="13"/>
        <v>529508.49</v>
      </c>
    </row>
    <row r="782" spans="1:143" x14ac:dyDescent="0.25">
      <c r="C782" s="99"/>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row>
    <row r="783" spans="1:143" x14ac:dyDescent="0.25">
      <c r="C783" s="99"/>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row>
    <row r="784" spans="1:143" x14ac:dyDescent="0.25">
      <c r="C784" s="99"/>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row>
    <row r="785" spans="1:143" x14ac:dyDescent="0.25">
      <c r="A785" s="1171" t="s">
        <v>0</v>
      </c>
      <c r="B785" s="1171"/>
      <c r="C785" s="1171"/>
      <c r="D785" s="1171"/>
      <c r="E785" s="1171"/>
      <c r="F785" s="1171"/>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row>
    <row r="786" spans="1:143" x14ac:dyDescent="0.25">
      <c r="A786" s="1172" t="s">
        <v>33</v>
      </c>
      <c r="B786" s="1172"/>
      <c r="C786" s="1172"/>
      <c r="D786" s="1172"/>
      <c r="E786" s="1172"/>
      <c r="F786" s="1172"/>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row>
    <row r="787" spans="1:143" x14ac:dyDescent="0.25">
      <c r="A787" s="39"/>
      <c r="B787" s="249"/>
      <c r="C787" s="498"/>
      <c r="D787" s="498"/>
      <c r="E787" s="105"/>
      <c r="F787" s="100"/>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row>
    <row r="788" spans="1:143" x14ac:dyDescent="0.25">
      <c r="A788" s="1171" t="s">
        <v>1</v>
      </c>
      <c r="B788" s="1171"/>
      <c r="C788" s="1171"/>
      <c r="D788" s="1171"/>
      <c r="E788" s="1171"/>
      <c r="F788" s="1171"/>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row>
    <row r="789" spans="1:143" x14ac:dyDescent="0.25">
      <c r="A789" s="1173" t="s">
        <v>1360</v>
      </c>
      <c r="B789" s="1173"/>
      <c r="C789" s="1173"/>
      <c r="D789" s="1173"/>
      <c r="E789" s="1173"/>
      <c r="F789" s="1173"/>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row>
    <row r="790" spans="1:143" x14ac:dyDescent="0.25">
      <c r="A790" s="1173" t="s">
        <v>2</v>
      </c>
      <c r="B790" s="1173"/>
      <c r="C790" s="1173"/>
      <c r="D790" s="1173"/>
      <c r="E790" s="1173"/>
      <c r="F790" s="1173"/>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row>
    <row r="791" spans="1:143" x14ac:dyDescent="0.25">
      <c r="A791" s="59"/>
      <c r="B791" s="7"/>
      <c r="C791" s="31"/>
      <c r="D791" s="74"/>
      <c r="E791" s="32"/>
      <c r="F791" s="116"/>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row>
    <row r="792" spans="1:143" ht="15.75" thickBot="1" x14ac:dyDescent="0.3">
      <c r="A792" s="21"/>
      <c r="B792" s="7"/>
      <c r="C792" s="31"/>
      <c r="D792" s="71"/>
      <c r="E792" s="32"/>
      <c r="F792" s="118"/>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row>
    <row r="793" spans="1:143" x14ac:dyDescent="0.25">
      <c r="A793" s="1174" t="s">
        <v>29</v>
      </c>
      <c r="B793" s="1175"/>
      <c r="C793" s="1175"/>
      <c r="D793" s="1175"/>
      <c r="E793" s="1175"/>
      <c r="F793" s="321"/>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row>
    <row r="794" spans="1:143" ht="15.75" thickBot="1" x14ac:dyDescent="0.3">
      <c r="A794" s="1176"/>
      <c r="B794" s="1177"/>
      <c r="C794" s="1177"/>
      <c r="D794" s="1177"/>
      <c r="E794" s="1177"/>
      <c r="F794" s="322"/>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row>
    <row r="795" spans="1:143" x14ac:dyDescent="0.25">
      <c r="A795" s="1174" t="s">
        <v>4</v>
      </c>
      <c r="B795" s="1175"/>
      <c r="C795" s="1175"/>
      <c r="D795" s="1175"/>
      <c r="E795" s="1178"/>
      <c r="F795" s="1257">
        <v>673359.61</v>
      </c>
      <c r="G795" s="271" t="s">
        <v>1541</v>
      </c>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row>
    <row r="796" spans="1:143" ht="15.75" thickBot="1" x14ac:dyDescent="0.3">
      <c r="A796" s="1176"/>
      <c r="B796" s="1177"/>
      <c r="C796" s="1177"/>
      <c r="D796" s="1177"/>
      <c r="E796" s="1179"/>
      <c r="F796" s="1258"/>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row>
    <row r="797" spans="1:143" x14ac:dyDescent="0.25">
      <c r="A797" s="1182" t="s">
        <v>5</v>
      </c>
      <c r="B797" s="1250" t="s">
        <v>23</v>
      </c>
      <c r="C797" s="1182" t="s">
        <v>22</v>
      </c>
      <c r="D797" s="1182" t="s">
        <v>8</v>
      </c>
      <c r="E797" s="1186" t="s">
        <v>9</v>
      </c>
      <c r="F797" s="1260" t="s">
        <v>10</v>
      </c>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row>
    <row r="798" spans="1:143" ht="15.75" thickBot="1" x14ac:dyDescent="0.3">
      <c r="A798" s="1183"/>
      <c r="B798" s="1259"/>
      <c r="C798" s="1183"/>
      <c r="D798" s="1183"/>
      <c r="E798" s="1187"/>
      <c r="F798" s="1261"/>
      <c r="G798" s="274"/>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row>
    <row r="799" spans="1:143" x14ac:dyDescent="0.25">
      <c r="A799" s="58"/>
      <c r="B799" s="85"/>
      <c r="C799" s="33" t="s">
        <v>27</v>
      </c>
      <c r="D799" s="297">
        <v>3079364.37</v>
      </c>
      <c r="E799" s="297"/>
      <c r="F799" s="323">
        <f>F795+D799-E799</f>
        <v>3752723.98</v>
      </c>
      <c r="G799" s="274"/>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row>
    <row r="800" spans="1:143" x14ac:dyDescent="0.25">
      <c r="A800" s="191"/>
      <c r="B800" s="1"/>
      <c r="C800" s="305" t="s">
        <v>1084</v>
      </c>
      <c r="D800" s="340"/>
      <c r="E800" s="341">
        <v>2064.02</v>
      </c>
      <c r="F800" s="324">
        <f>F799+D800-E800</f>
        <v>3750659.96</v>
      </c>
      <c r="G800" s="274"/>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row>
    <row r="801" spans="1:143" x14ac:dyDescent="0.25">
      <c r="A801" s="59"/>
      <c r="B801" s="1"/>
      <c r="C801" s="2" t="s">
        <v>1083</v>
      </c>
      <c r="D801" s="340"/>
      <c r="E801" s="342">
        <v>500</v>
      </c>
      <c r="F801" s="324">
        <f>F800+D801-E801</f>
        <v>3750159.96</v>
      </c>
      <c r="G801" s="274"/>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row>
    <row r="802" spans="1:143" ht="15" customHeight="1" x14ac:dyDescent="0.25">
      <c r="A802" s="87"/>
      <c r="B802" s="27"/>
      <c r="C802" s="2" t="s">
        <v>1358</v>
      </c>
      <c r="D802" s="149"/>
      <c r="E802" s="339">
        <v>175</v>
      </c>
      <c r="F802" s="327">
        <f>F801+D802-E802</f>
        <v>3749984.96</v>
      </c>
      <c r="G802" s="274"/>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row>
    <row r="803" spans="1:143" ht="22.5" x14ac:dyDescent="0.25">
      <c r="A803" s="493">
        <v>44257</v>
      </c>
      <c r="B803" s="484">
        <v>3780</v>
      </c>
      <c r="C803" s="483" t="s">
        <v>2223</v>
      </c>
      <c r="D803" s="365"/>
      <c r="E803" s="528">
        <v>7236</v>
      </c>
      <c r="F803" s="327">
        <f t="shared" ref="F803:F836" si="14">F802+D803-E803</f>
        <v>3742748.96</v>
      </c>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row>
    <row r="804" spans="1:143" ht="22.5" x14ac:dyDescent="0.25">
      <c r="A804" s="493">
        <v>44257</v>
      </c>
      <c r="B804" s="484">
        <v>3781</v>
      </c>
      <c r="C804" s="483" t="s">
        <v>2224</v>
      </c>
      <c r="D804" s="365"/>
      <c r="E804" s="528">
        <v>7020</v>
      </c>
      <c r="F804" s="327">
        <f t="shared" si="14"/>
        <v>3735728.96</v>
      </c>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row>
    <row r="805" spans="1:143" ht="22.5" x14ac:dyDescent="0.25">
      <c r="A805" s="493">
        <v>44257</v>
      </c>
      <c r="B805" s="484">
        <v>3782</v>
      </c>
      <c r="C805" s="483" t="s">
        <v>2225</v>
      </c>
      <c r="D805" s="365"/>
      <c r="E805" s="528">
        <v>14850</v>
      </c>
      <c r="F805" s="327">
        <f t="shared" si="14"/>
        <v>3720878.96</v>
      </c>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row>
    <row r="806" spans="1:143" ht="22.5" x14ac:dyDescent="0.25">
      <c r="A806" s="493">
        <v>44257</v>
      </c>
      <c r="B806" s="484">
        <v>3783</v>
      </c>
      <c r="C806" s="483" t="s">
        <v>2226</v>
      </c>
      <c r="D806" s="364"/>
      <c r="E806" s="528">
        <v>25200</v>
      </c>
      <c r="F806" s="327">
        <f t="shared" si="14"/>
        <v>3695678.96</v>
      </c>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row>
    <row r="807" spans="1:143" ht="22.5" x14ac:dyDescent="0.25">
      <c r="A807" s="493">
        <v>44257</v>
      </c>
      <c r="B807" s="484">
        <v>3784</v>
      </c>
      <c r="C807" s="483" t="s">
        <v>2227</v>
      </c>
      <c r="D807" s="364"/>
      <c r="E807" s="528">
        <v>16200</v>
      </c>
      <c r="F807" s="327">
        <f t="shared" si="14"/>
        <v>3679478.96</v>
      </c>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row>
    <row r="808" spans="1:143" ht="22.5" x14ac:dyDescent="0.25">
      <c r="A808" s="493">
        <v>44257</v>
      </c>
      <c r="B808" s="484">
        <v>3785</v>
      </c>
      <c r="C808" s="483" t="s">
        <v>2228</v>
      </c>
      <c r="D808" s="364"/>
      <c r="E808" s="528">
        <v>25973.05</v>
      </c>
      <c r="F808" s="327">
        <f t="shared" si="14"/>
        <v>3653505.91</v>
      </c>
    </row>
    <row r="809" spans="1:143" x14ac:dyDescent="0.25">
      <c r="A809" s="493">
        <v>44257</v>
      </c>
      <c r="B809" s="484">
        <v>3786</v>
      </c>
      <c r="C809" s="483" t="s">
        <v>41</v>
      </c>
      <c r="D809" s="364"/>
      <c r="E809" s="528">
        <v>0</v>
      </c>
      <c r="F809" s="327">
        <f t="shared" si="14"/>
        <v>3653505.91</v>
      </c>
    </row>
    <row r="810" spans="1:143" x14ac:dyDescent="0.25">
      <c r="A810" s="493">
        <v>44258</v>
      </c>
      <c r="B810" s="484">
        <v>3787</v>
      </c>
      <c r="C810" s="483" t="s">
        <v>41</v>
      </c>
      <c r="D810" s="364"/>
      <c r="E810" s="528">
        <v>0</v>
      </c>
      <c r="F810" s="327">
        <f t="shared" si="14"/>
        <v>3653505.91</v>
      </c>
    </row>
    <row r="811" spans="1:143" ht="21" customHeight="1" x14ac:dyDescent="0.25">
      <c r="A811" s="493">
        <v>44258</v>
      </c>
      <c r="B811" s="484">
        <v>3788</v>
      </c>
      <c r="C811" s="483" t="s">
        <v>2229</v>
      </c>
      <c r="D811" s="364"/>
      <c r="E811" s="528">
        <v>31165.4</v>
      </c>
      <c r="F811" s="327">
        <f t="shared" si="14"/>
        <v>3622340.5100000002</v>
      </c>
      <c r="G811" s="274"/>
    </row>
    <row r="812" spans="1:143" ht="21.75" customHeight="1" x14ac:dyDescent="0.25">
      <c r="A812" s="493">
        <v>44258</v>
      </c>
      <c r="B812" s="484">
        <v>3789</v>
      </c>
      <c r="C812" s="483" t="s">
        <v>2230</v>
      </c>
      <c r="D812" s="364"/>
      <c r="E812" s="528">
        <v>30573.91</v>
      </c>
      <c r="F812" s="327">
        <f t="shared" si="14"/>
        <v>3591766.6</v>
      </c>
      <c r="G812" s="274"/>
    </row>
    <row r="813" spans="1:143" ht="21.75" customHeight="1" x14ac:dyDescent="0.25">
      <c r="A813" s="493">
        <v>44258</v>
      </c>
      <c r="B813" s="484">
        <v>3790</v>
      </c>
      <c r="C813" s="483" t="s">
        <v>2231</v>
      </c>
      <c r="D813" s="364"/>
      <c r="E813" s="528">
        <v>8136</v>
      </c>
      <c r="F813" s="327">
        <f t="shared" si="14"/>
        <v>3583630.6</v>
      </c>
      <c r="G813" s="274"/>
    </row>
    <row r="814" spans="1:143" ht="24.75" customHeight="1" x14ac:dyDescent="0.25">
      <c r="A814" s="493">
        <v>44258</v>
      </c>
      <c r="B814" s="484">
        <v>3791</v>
      </c>
      <c r="C814" s="483" t="s">
        <v>2232</v>
      </c>
      <c r="D814" s="364"/>
      <c r="E814" s="528">
        <v>92124.4</v>
      </c>
      <c r="F814" s="327">
        <f t="shared" si="14"/>
        <v>3491506.2</v>
      </c>
    </row>
    <row r="815" spans="1:143" ht="22.5" x14ac:dyDescent="0.25">
      <c r="A815" s="522">
        <v>44258</v>
      </c>
      <c r="B815" s="523">
        <v>3792</v>
      </c>
      <c r="C815" s="524" t="s">
        <v>2233</v>
      </c>
      <c r="D815" s="525"/>
      <c r="E815" s="529">
        <v>208845.67</v>
      </c>
      <c r="F815" s="526">
        <f t="shared" si="14"/>
        <v>3282660.5300000003</v>
      </c>
    </row>
    <row r="816" spans="1:143" x14ac:dyDescent="0.25">
      <c r="A816" s="493">
        <v>44266</v>
      </c>
      <c r="B816" s="527">
        <v>3793</v>
      </c>
      <c r="C816" s="483" t="s">
        <v>41</v>
      </c>
      <c r="D816" s="365"/>
      <c r="E816" s="528">
        <v>0</v>
      </c>
      <c r="F816" s="526">
        <f t="shared" si="14"/>
        <v>3282660.5300000003</v>
      </c>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row>
    <row r="817" spans="1:143" x14ac:dyDescent="0.25">
      <c r="A817" s="493">
        <v>44266</v>
      </c>
      <c r="B817" s="527">
        <v>3794</v>
      </c>
      <c r="C817" s="483" t="s">
        <v>41</v>
      </c>
      <c r="D817" s="365"/>
      <c r="E817" s="528">
        <v>0</v>
      </c>
      <c r="F817" s="526">
        <f t="shared" si="14"/>
        <v>3282660.5300000003</v>
      </c>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row>
    <row r="818" spans="1:143" x14ac:dyDescent="0.25">
      <c r="A818" s="493">
        <v>44266</v>
      </c>
      <c r="B818" s="527">
        <v>3795</v>
      </c>
      <c r="C818" s="483" t="s">
        <v>41</v>
      </c>
      <c r="D818" s="365"/>
      <c r="E818" s="528">
        <v>0</v>
      </c>
      <c r="F818" s="526">
        <f t="shared" si="14"/>
        <v>3282660.5300000003</v>
      </c>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row>
    <row r="819" spans="1:143" x14ac:dyDescent="0.25">
      <c r="A819" s="493">
        <v>44266</v>
      </c>
      <c r="B819" s="527">
        <v>3796</v>
      </c>
      <c r="C819" s="483" t="s">
        <v>41</v>
      </c>
      <c r="D819" s="365"/>
      <c r="E819" s="528">
        <v>0</v>
      </c>
      <c r="F819" s="526">
        <f t="shared" si="14"/>
        <v>3282660.5300000003</v>
      </c>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row>
    <row r="820" spans="1:143" x14ac:dyDescent="0.25">
      <c r="A820" s="493">
        <v>44266</v>
      </c>
      <c r="B820" s="527">
        <v>3797</v>
      </c>
      <c r="C820" s="483" t="s">
        <v>41</v>
      </c>
      <c r="D820" s="365"/>
      <c r="E820" s="528">
        <v>0</v>
      </c>
      <c r="F820" s="526">
        <f t="shared" si="14"/>
        <v>3282660.5300000003</v>
      </c>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row>
    <row r="821" spans="1:143" x14ac:dyDescent="0.25">
      <c r="A821" s="493">
        <v>44266</v>
      </c>
      <c r="B821" s="527">
        <v>3798</v>
      </c>
      <c r="C821" s="483" t="s">
        <v>41</v>
      </c>
      <c r="D821" s="365"/>
      <c r="E821" s="528">
        <v>0</v>
      </c>
      <c r="F821" s="526">
        <f t="shared" si="14"/>
        <v>3282660.5300000003</v>
      </c>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row>
    <row r="822" spans="1:143" ht="22.5" x14ac:dyDescent="0.25">
      <c r="A822" s="493">
        <v>44266</v>
      </c>
      <c r="B822" s="527">
        <v>3799</v>
      </c>
      <c r="C822" s="483" t="s">
        <v>2429</v>
      </c>
      <c r="D822" s="365"/>
      <c r="E822" s="528">
        <v>33642.36</v>
      </c>
      <c r="F822" s="526">
        <f t="shared" si="14"/>
        <v>3249018.1700000004</v>
      </c>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row>
    <row r="823" spans="1:143" x14ac:dyDescent="0.25">
      <c r="A823" s="493">
        <v>44266</v>
      </c>
      <c r="B823" s="527">
        <v>3800</v>
      </c>
      <c r="C823" s="483" t="s">
        <v>41</v>
      </c>
      <c r="D823" s="365"/>
      <c r="E823" s="528">
        <v>0</v>
      </c>
      <c r="F823" s="526">
        <f t="shared" si="14"/>
        <v>3249018.1700000004</v>
      </c>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row>
    <row r="824" spans="1:143" x14ac:dyDescent="0.25">
      <c r="A824" s="493">
        <v>44266</v>
      </c>
      <c r="B824" s="527">
        <v>3801</v>
      </c>
      <c r="C824" s="483" t="s">
        <v>41</v>
      </c>
      <c r="D824" s="365"/>
      <c r="E824" s="528">
        <v>0</v>
      </c>
      <c r="F824" s="526">
        <f t="shared" si="14"/>
        <v>3249018.1700000004</v>
      </c>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row>
    <row r="825" spans="1:143" ht="22.5" x14ac:dyDescent="0.25">
      <c r="A825" s="493">
        <v>44266</v>
      </c>
      <c r="B825" s="527">
        <v>3802</v>
      </c>
      <c r="C825" s="483" t="s">
        <v>2430</v>
      </c>
      <c r="D825" s="365"/>
      <c r="E825" s="528">
        <v>66071.100000000006</v>
      </c>
      <c r="F825" s="526">
        <f t="shared" si="14"/>
        <v>3182947.0700000003</v>
      </c>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row>
    <row r="826" spans="1:143" x14ac:dyDescent="0.25">
      <c r="A826" s="493">
        <v>44266</v>
      </c>
      <c r="B826" s="527">
        <v>3803</v>
      </c>
      <c r="C826" s="483" t="s">
        <v>2431</v>
      </c>
      <c r="D826" s="365"/>
      <c r="E826" s="528">
        <v>437310</v>
      </c>
      <c r="F826" s="526">
        <f t="shared" si="14"/>
        <v>2745637.0700000003</v>
      </c>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row>
    <row r="827" spans="1:143" x14ac:dyDescent="0.25">
      <c r="A827" s="493">
        <v>44266</v>
      </c>
      <c r="B827" s="527">
        <v>3804</v>
      </c>
      <c r="C827" s="483" t="s">
        <v>2432</v>
      </c>
      <c r="D827" s="365"/>
      <c r="E827" s="528">
        <v>86400</v>
      </c>
      <c r="F827" s="526">
        <f t="shared" si="14"/>
        <v>2659237.0700000003</v>
      </c>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row>
    <row r="828" spans="1:143" ht="22.5" x14ac:dyDescent="0.25">
      <c r="A828" s="493">
        <v>44266</v>
      </c>
      <c r="B828" s="527">
        <v>3805</v>
      </c>
      <c r="C828" s="483" t="s">
        <v>2433</v>
      </c>
      <c r="D828" s="365"/>
      <c r="E828" s="528">
        <v>23400</v>
      </c>
      <c r="F828" s="526">
        <f t="shared" si="14"/>
        <v>2635837.0700000003</v>
      </c>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row>
    <row r="829" spans="1:143" ht="22.5" x14ac:dyDescent="0.25">
      <c r="A829" s="493">
        <v>44266</v>
      </c>
      <c r="B829" s="527">
        <v>3806</v>
      </c>
      <c r="C829" s="483" t="s">
        <v>2434</v>
      </c>
      <c r="D829" s="365"/>
      <c r="E829" s="528">
        <v>28391.25</v>
      </c>
      <c r="F829" s="526">
        <f t="shared" si="14"/>
        <v>2607445.8200000003</v>
      </c>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row>
    <row r="830" spans="1:143" ht="22.5" x14ac:dyDescent="0.25">
      <c r="A830" s="493">
        <v>44266</v>
      </c>
      <c r="B830" s="527">
        <v>3807</v>
      </c>
      <c r="C830" s="483" t="s">
        <v>2435</v>
      </c>
      <c r="D830" s="365"/>
      <c r="E830" s="528">
        <v>77714.69</v>
      </c>
      <c r="F830" s="526">
        <f t="shared" si="14"/>
        <v>2529731.1300000004</v>
      </c>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row>
    <row r="831" spans="1:143" x14ac:dyDescent="0.25">
      <c r="A831" s="493">
        <v>44278</v>
      </c>
      <c r="B831" s="527">
        <v>3808</v>
      </c>
      <c r="C831" s="483" t="s">
        <v>2436</v>
      </c>
      <c r="D831" s="365"/>
      <c r="E831" s="528">
        <v>179254.13</v>
      </c>
      <c r="F831" s="526">
        <f t="shared" si="14"/>
        <v>2350477.0000000005</v>
      </c>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row>
    <row r="832" spans="1:143" x14ac:dyDescent="0.25">
      <c r="A832" s="493">
        <v>44280</v>
      </c>
      <c r="B832" s="527">
        <v>3809</v>
      </c>
      <c r="C832" s="483" t="s">
        <v>2437</v>
      </c>
      <c r="D832" s="365"/>
      <c r="E832" s="528">
        <v>124187</v>
      </c>
      <c r="F832" s="526">
        <f t="shared" si="14"/>
        <v>2226290.0000000005</v>
      </c>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row>
    <row r="833" spans="1:143" ht="22.5" x14ac:dyDescent="0.25">
      <c r="A833" s="493">
        <v>44280</v>
      </c>
      <c r="B833" s="527">
        <v>3810</v>
      </c>
      <c r="C833" s="483" t="s">
        <v>2438</v>
      </c>
      <c r="D833" s="365"/>
      <c r="E833" s="528">
        <v>22261</v>
      </c>
      <c r="F833" s="526">
        <f t="shared" si="14"/>
        <v>2204029.0000000005</v>
      </c>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row>
    <row r="834" spans="1:143" ht="22.5" x14ac:dyDescent="0.25">
      <c r="A834" s="493">
        <v>44281</v>
      </c>
      <c r="B834" s="527">
        <v>3811</v>
      </c>
      <c r="C834" s="483" t="s">
        <v>2439</v>
      </c>
      <c r="D834" s="365"/>
      <c r="E834" s="528">
        <v>12475.2</v>
      </c>
      <c r="F834" s="526">
        <f t="shared" si="14"/>
        <v>2191553.8000000003</v>
      </c>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row>
    <row r="835" spans="1:143" x14ac:dyDescent="0.25">
      <c r="A835" s="493">
        <v>44281</v>
      </c>
      <c r="B835" s="527">
        <v>3812</v>
      </c>
      <c r="C835" s="483" t="s">
        <v>2440</v>
      </c>
      <c r="D835" s="365"/>
      <c r="E835" s="528">
        <v>39663</v>
      </c>
      <c r="F835" s="526">
        <f t="shared" si="14"/>
        <v>2151890.8000000003</v>
      </c>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row>
    <row r="836" spans="1:143" x14ac:dyDescent="0.25">
      <c r="A836" s="493">
        <v>44281</v>
      </c>
      <c r="B836" s="527">
        <v>3813</v>
      </c>
      <c r="C836" s="483" t="s">
        <v>2441</v>
      </c>
      <c r="D836" s="365"/>
      <c r="E836" s="528">
        <v>12339.6</v>
      </c>
      <c r="F836" s="327">
        <f t="shared" si="14"/>
        <v>2139551.2000000002</v>
      </c>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row>
  </sheetData>
  <mergeCells count="127">
    <mergeCell ref="A10:E11"/>
    <mergeCell ref="F10:F11"/>
    <mergeCell ref="A12:A13"/>
    <mergeCell ref="B12:B13"/>
    <mergeCell ref="C12:C13"/>
    <mergeCell ref="D12:D13"/>
    <mergeCell ref="E12:E13"/>
    <mergeCell ref="F12:F13"/>
    <mergeCell ref="A1:F1"/>
    <mergeCell ref="A2:F2"/>
    <mergeCell ref="A4:F4"/>
    <mergeCell ref="A5:F5"/>
    <mergeCell ref="A6:F6"/>
    <mergeCell ref="A8:E9"/>
    <mergeCell ref="F8:F9"/>
    <mergeCell ref="A497:E498"/>
    <mergeCell ref="F497:F498"/>
    <mergeCell ref="A499:A500"/>
    <mergeCell ref="B499:B500"/>
    <mergeCell ref="C499:C500"/>
    <mergeCell ref="D499:D500"/>
    <mergeCell ref="E499:E500"/>
    <mergeCell ref="F499:F500"/>
    <mergeCell ref="A489:F489"/>
    <mergeCell ref="A490:F490"/>
    <mergeCell ref="A491:F491"/>
    <mergeCell ref="A492:F492"/>
    <mergeCell ref="A493:F493"/>
    <mergeCell ref="A495:E496"/>
    <mergeCell ref="A561:E562"/>
    <mergeCell ref="F561:F562"/>
    <mergeCell ref="A563:A564"/>
    <mergeCell ref="B563:B564"/>
    <mergeCell ref="C563:C564"/>
    <mergeCell ref="D563:D564"/>
    <mergeCell ref="E563:E564"/>
    <mergeCell ref="F563:F564"/>
    <mergeCell ref="A549:F549"/>
    <mergeCell ref="A550:F550"/>
    <mergeCell ref="A552:F552"/>
    <mergeCell ref="A553:F553"/>
    <mergeCell ref="A554:F554"/>
    <mergeCell ref="A559:E560"/>
    <mergeCell ref="A639:E640"/>
    <mergeCell ref="F639:F640"/>
    <mergeCell ref="A641:A642"/>
    <mergeCell ref="B641:B642"/>
    <mergeCell ref="C641:C642"/>
    <mergeCell ref="D641:D642"/>
    <mergeCell ref="E641:E642"/>
    <mergeCell ref="F641:F642"/>
    <mergeCell ref="A628:F628"/>
    <mergeCell ref="A629:F629"/>
    <mergeCell ref="A631:F631"/>
    <mergeCell ref="A632:F632"/>
    <mergeCell ref="A633:F633"/>
    <mergeCell ref="A637:E638"/>
    <mergeCell ref="A661:E662"/>
    <mergeCell ref="F661:F662"/>
    <mergeCell ref="A663:A664"/>
    <mergeCell ref="B663:B664"/>
    <mergeCell ref="C663:C664"/>
    <mergeCell ref="D663:D664"/>
    <mergeCell ref="E663:E664"/>
    <mergeCell ref="F663:F664"/>
    <mergeCell ref="A650:F650"/>
    <mergeCell ref="A651:F651"/>
    <mergeCell ref="A653:F653"/>
    <mergeCell ref="A654:F654"/>
    <mergeCell ref="A655:F655"/>
    <mergeCell ref="A659:E660"/>
    <mergeCell ref="A690:E691"/>
    <mergeCell ref="F690:F691"/>
    <mergeCell ref="A692:A693"/>
    <mergeCell ref="B692:B693"/>
    <mergeCell ref="C692:C693"/>
    <mergeCell ref="D692:D693"/>
    <mergeCell ref="E692:E693"/>
    <mergeCell ref="F692:F693"/>
    <mergeCell ref="A678:F678"/>
    <mergeCell ref="A679:F679"/>
    <mergeCell ref="A681:F681"/>
    <mergeCell ref="A682:F682"/>
    <mergeCell ref="A683:F683"/>
    <mergeCell ref="A688:E689"/>
    <mergeCell ref="A711:E712"/>
    <mergeCell ref="F711:F712"/>
    <mergeCell ref="A713:A714"/>
    <mergeCell ref="B713:B714"/>
    <mergeCell ref="C713:C714"/>
    <mergeCell ref="D713:D714"/>
    <mergeCell ref="E713:E714"/>
    <mergeCell ref="F713:F714"/>
    <mergeCell ref="A701:F701"/>
    <mergeCell ref="A702:F702"/>
    <mergeCell ref="A704:F704"/>
    <mergeCell ref="A705:F705"/>
    <mergeCell ref="A706:F706"/>
    <mergeCell ref="A709:E710"/>
    <mergeCell ref="A731:E732"/>
    <mergeCell ref="F731:F732"/>
    <mergeCell ref="A733:A734"/>
    <mergeCell ref="B733:B734"/>
    <mergeCell ref="C733:C734"/>
    <mergeCell ref="D733:D734"/>
    <mergeCell ref="E733:E734"/>
    <mergeCell ref="F733:F734"/>
    <mergeCell ref="A721:F721"/>
    <mergeCell ref="A722:F722"/>
    <mergeCell ref="A724:F724"/>
    <mergeCell ref="A725:F725"/>
    <mergeCell ref="A726:F726"/>
    <mergeCell ref="A729:E730"/>
    <mergeCell ref="A795:E796"/>
    <mergeCell ref="F795:F796"/>
    <mergeCell ref="A797:A798"/>
    <mergeCell ref="B797:B798"/>
    <mergeCell ref="C797:C798"/>
    <mergeCell ref="D797:D798"/>
    <mergeCell ref="E797:E798"/>
    <mergeCell ref="F797:F798"/>
    <mergeCell ref="A785:F785"/>
    <mergeCell ref="A786:F786"/>
    <mergeCell ref="A788:F788"/>
    <mergeCell ref="A789:F789"/>
    <mergeCell ref="A790:F790"/>
    <mergeCell ref="A793:E794"/>
  </mergeCells>
  <pageMargins left="0.7" right="0.7" top="0.75" bottom="0.75" header="0.3" footer="0.3"/>
  <pageSetup paperSize="9" orientation="portrait" r:id="rId1"/>
  <ignoredErrors>
    <ignoredError sqref="B580:B583 B765 B774 B61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02"/>
  <sheetViews>
    <sheetView topLeftCell="A556" zoomScaleNormal="100" workbookViewId="0">
      <selection activeCell="A573" sqref="A573:F573"/>
    </sheetView>
  </sheetViews>
  <sheetFormatPr baseColWidth="10" defaultRowHeight="15" x14ac:dyDescent="0.25"/>
  <cols>
    <col min="1" max="1" width="11.85546875" customWidth="1"/>
    <col min="2" max="2" width="16.28515625" style="131" customWidth="1"/>
    <col min="3" max="3" width="51.140625" customWidth="1"/>
    <col min="4" max="4" width="14.7109375" style="70" customWidth="1"/>
    <col min="5" max="5" width="14.28515625" style="110" customWidth="1"/>
    <col min="6" max="6" width="16" style="104" customWidth="1"/>
    <col min="7" max="60" width="11.42578125" style="271"/>
  </cols>
  <sheetData>
    <row r="1" spans="1:6" x14ac:dyDescent="0.25">
      <c r="A1" s="1171" t="s">
        <v>0</v>
      </c>
      <c r="B1" s="1171"/>
      <c r="C1" s="1171"/>
      <c r="D1" s="1171"/>
      <c r="E1" s="1171"/>
      <c r="F1" s="1171"/>
    </row>
    <row r="2" spans="1:6" x14ac:dyDescent="0.25">
      <c r="A2" s="1172" t="s">
        <v>33</v>
      </c>
      <c r="B2" s="1172"/>
      <c r="C2" s="1172"/>
      <c r="D2" s="1172"/>
      <c r="E2" s="1172"/>
      <c r="F2" s="1172"/>
    </row>
    <row r="3" spans="1:6" x14ac:dyDescent="0.25">
      <c r="A3" s="1171" t="s">
        <v>1</v>
      </c>
      <c r="B3" s="1171"/>
      <c r="C3" s="1171"/>
      <c r="D3" s="1171"/>
      <c r="E3" s="1171"/>
      <c r="F3" s="1171"/>
    </row>
    <row r="4" spans="1:6" x14ac:dyDescent="0.25">
      <c r="A4" s="1173" t="s">
        <v>2373</v>
      </c>
      <c r="B4" s="1173"/>
      <c r="C4" s="1173"/>
      <c r="D4" s="1173"/>
      <c r="E4" s="1173"/>
      <c r="F4" s="1173"/>
    </row>
    <row r="5" spans="1:6" x14ac:dyDescent="0.25">
      <c r="A5" s="1173" t="s">
        <v>2</v>
      </c>
      <c r="B5" s="1173"/>
      <c r="C5" s="1173"/>
      <c r="D5" s="1173"/>
      <c r="E5" s="1173"/>
      <c r="F5" s="1173"/>
    </row>
    <row r="6" spans="1:6" ht="15.75" thickBot="1" x14ac:dyDescent="0.3">
      <c r="A6" s="24"/>
      <c r="C6" s="25"/>
      <c r="D6" s="68"/>
      <c r="E6" s="106"/>
      <c r="F6" s="101"/>
    </row>
    <row r="7" spans="1:6" x14ac:dyDescent="0.25">
      <c r="A7" s="1225" t="s">
        <v>3</v>
      </c>
      <c r="B7" s="1226"/>
      <c r="C7" s="1226"/>
      <c r="D7" s="1226"/>
      <c r="E7" s="1226"/>
      <c r="F7" s="1244"/>
    </row>
    <row r="8" spans="1:6" ht="15.75" thickBot="1" x14ac:dyDescent="0.3">
      <c r="A8" s="1228"/>
      <c r="B8" s="1229"/>
      <c r="C8" s="1229"/>
      <c r="D8" s="1229"/>
      <c r="E8" s="1229"/>
      <c r="F8" s="1245"/>
    </row>
    <row r="9" spans="1:6" x14ac:dyDescent="0.25">
      <c r="A9" s="1236" t="s">
        <v>4</v>
      </c>
      <c r="B9" s="1237"/>
      <c r="C9" s="1237"/>
      <c r="D9" s="1237"/>
      <c r="E9" s="1237"/>
      <c r="F9" s="1196">
        <v>435964485.68000001</v>
      </c>
    </row>
    <row r="10" spans="1:6" ht="15.75" thickBot="1" x14ac:dyDescent="0.3">
      <c r="A10" s="1228"/>
      <c r="B10" s="1229"/>
      <c r="C10" s="1229"/>
      <c r="D10" s="1229"/>
      <c r="E10" s="1229"/>
      <c r="F10" s="1197"/>
    </row>
    <row r="11" spans="1:6" x14ac:dyDescent="0.25">
      <c r="A11" s="1217" t="s">
        <v>5</v>
      </c>
      <c r="B11" s="1239" t="s">
        <v>6</v>
      </c>
      <c r="C11" s="1219" t="s">
        <v>7</v>
      </c>
      <c r="D11" s="1221" t="s">
        <v>8</v>
      </c>
      <c r="E11" s="1241" t="s">
        <v>9</v>
      </c>
      <c r="F11" s="1204" t="s">
        <v>10</v>
      </c>
    </row>
    <row r="12" spans="1:6" ht="15.75" thickBot="1" x14ac:dyDescent="0.3">
      <c r="A12" s="1218"/>
      <c r="B12" s="1240"/>
      <c r="C12" s="1220"/>
      <c r="D12" s="1222"/>
      <c r="E12" s="1242"/>
      <c r="F12" s="1243"/>
    </row>
    <row r="13" spans="1:6" x14ac:dyDescent="0.25">
      <c r="A13" s="43"/>
      <c r="B13" s="44"/>
      <c r="C13" s="45" t="s">
        <v>11</v>
      </c>
      <c r="D13" s="295">
        <v>55345554.850000001</v>
      </c>
      <c r="E13" s="296"/>
      <c r="F13" s="288">
        <f>F9+D13</f>
        <v>491310040.53000003</v>
      </c>
    </row>
    <row r="14" spans="1:6" x14ac:dyDescent="0.25">
      <c r="A14" s="15"/>
      <c r="B14" s="1"/>
      <c r="C14" s="3" t="s">
        <v>12</v>
      </c>
      <c r="D14" s="297">
        <v>44226137.859999999</v>
      </c>
      <c r="E14" s="298"/>
      <c r="F14" s="288">
        <f>F13+D14</f>
        <v>535536178.39000005</v>
      </c>
    </row>
    <row r="15" spans="1:6" x14ac:dyDescent="0.25">
      <c r="A15" s="15"/>
      <c r="B15" s="1"/>
      <c r="C15" s="2" t="s">
        <v>13</v>
      </c>
      <c r="D15" s="297">
        <v>504416014.67000002</v>
      </c>
      <c r="E15" s="298"/>
      <c r="F15" s="288">
        <f>F14+D15</f>
        <v>1039952193.0600001</v>
      </c>
    </row>
    <row r="16" spans="1:6" x14ac:dyDescent="0.25">
      <c r="A16" s="15"/>
      <c r="B16" s="1"/>
      <c r="C16" s="4" t="s">
        <v>31</v>
      </c>
      <c r="D16" s="299">
        <v>955541.19</v>
      </c>
      <c r="E16" s="299"/>
      <c r="F16" s="288">
        <f>F15+D16</f>
        <v>1040907734.2500001</v>
      </c>
    </row>
    <row r="17" spans="1:61" x14ac:dyDescent="0.25">
      <c r="A17" s="15"/>
      <c r="B17" s="1"/>
      <c r="C17" s="3" t="s">
        <v>12</v>
      </c>
      <c r="D17" s="300"/>
      <c r="E17" s="301">
        <v>900218268.78999996</v>
      </c>
      <c r="F17" s="288">
        <f>F16-E17</f>
        <v>140689465.46000016</v>
      </c>
    </row>
    <row r="18" spans="1:61" x14ac:dyDescent="0.25">
      <c r="A18" s="481"/>
      <c r="B18" s="1"/>
      <c r="C18" s="482" t="s">
        <v>14</v>
      </c>
      <c r="D18" s="300"/>
      <c r="E18" s="301">
        <v>2</v>
      </c>
      <c r="F18" s="288">
        <f>F17-E18</f>
        <v>140689463.46000016</v>
      </c>
    </row>
    <row r="19" spans="1:61" ht="24" customHeight="1" x14ac:dyDescent="0.25">
      <c r="A19" s="87"/>
      <c r="B19" s="1"/>
      <c r="C19" s="260" t="s">
        <v>1088</v>
      </c>
      <c r="D19" s="300"/>
      <c r="E19" s="436">
        <v>41488.15</v>
      </c>
      <c r="F19" s="288">
        <f t="shared" ref="F19:F82" si="0">F18-E19</f>
        <v>140647975.31000015</v>
      </c>
    </row>
    <row r="20" spans="1:61" ht="24" customHeight="1" x14ac:dyDescent="0.25">
      <c r="A20" s="87"/>
      <c r="B20" s="1"/>
      <c r="C20" s="260" t="s">
        <v>1089</v>
      </c>
      <c r="D20" s="302"/>
      <c r="E20" s="437"/>
      <c r="F20" s="288">
        <f t="shared" si="0"/>
        <v>140647975.31000015</v>
      </c>
    </row>
    <row r="21" spans="1:61" ht="24" customHeight="1" x14ac:dyDescent="0.25">
      <c r="A21" s="303"/>
      <c r="B21" s="304"/>
      <c r="C21" s="305" t="s">
        <v>1084</v>
      </c>
      <c r="D21" s="306"/>
      <c r="E21" s="436">
        <v>14267.35</v>
      </c>
      <c r="F21" s="288">
        <f t="shared" si="0"/>
        <v>140633707.96000016</v>
      </c>
    </row>
    <row r="22" spans="1:61" ht="24" customHeight="1" x14ac:dyDescent="0.25">
      <c r="A22" s="303"/>
      <c r="B22" s="304"/>
      <c r="C22" s="530" t="s">
        <v>2479</v>
      </c>
      <c r="D22" s="306"/>
      <c r="E22" s="438">
        <v>42085.07</v>
      </c>
      <c r="F22" s="288">
        <f t="shared" si="0"/>
        <v>140591622.89000016</v>
      </c>
    </row>
    <row r="23" spans="1:61" ht="24" customHeight="1" x14ac:dyDescent="0.25">
      <c r="A23" s="87"/>
      <c r="B23" s="1"/>
      <c r="C23" s="2" t="s">
        <v>1083</v>
      </c>
      <c r="D23" s="302"/>
      <c r="E23" s="436">
        <v>1350</v>
      </c>
      <c r="F23" s="288">
        <f t="shared" si="0"/>
        <v>140590272.89000016</v>
      </c>
    </row>
    <row r="24" spans="1:61" ht="24" customHeight="1" x14ac:dyDescent="0.25">
      <c r="A24" s="87"/>
      <c r="B24" s="1"/>
      <c r="C24" s="2" t="s">
        <v>2278</v>
      </c>
      <c r="D24" s="302"/>
      <c r="E24" s="436"/>
      <c r="F24" s="288">
        <f t="shared" si="0"/>
        <v>140590272.89000016</v>
      </c>
    </row>
    <row r="25" spans="1:61" ht="24" customHeight="1" x14ac:dyDescent="0.25">
      <c r="A25" s="87"/>
      <c r="B25" s="1"/>
      <c r="C25" s="2" t="s">
        <v>1086</v>
      </c>
      <c r="D25" s="302"/>
      <c r="E25" s="436">
        <v>100</v>
      </c>
      <c r="F25" s="288">
        <f t="shared" si="0"/>
        <v>140590172.89000016</v>
      </c>
    </row>
    <row r="26" spans="1:61" ht="24" customHeight="1" x14ac:dyDescent="0.25">
      <c r="A26" s="87"/>
      <c r="B26" s="1"/>
      <c r="C26" s="2" t="s">
        <v>1087</v>
      </c>
      <c r="D26" s="302"/>
      <c r="E26" s="436">
        <v>350</v>
      </c>
      <c r="F26" s="288">
        <f t="shared" si="0"/>
        <v>140589822.89000016</v>
      </c>
    </row>
    <row r="27" spans="1:61" ht="24" customHeight="1" x14ac:dyDescent="0.25">
      <c r="A27" s="87"/>
      <c r="B27" s="1"/>
      <c r="C27" s="2" t="s">
        <v>2420</v>
      </c>
      <c r="D27" s="302"/>
      <c r="E27" s="436">
        <v>2000</v>
      </c>
      <c r="F27" s="288">
        <f t="shared" si="0"/>
        <v>140587822.89000016</v>
      </c>
    </row>
    <row r="28" spans="1:61" ht="24" customHeight="1" x14ac:dyDescent="0.25">
      <c r="A28" s="87"/>
      <c r="B28" s="1"/>
      <c r="C28" s="2" t="s">
        <v>1358</v>
      </c>
      <c r="D28" s="302"/>
      <c r="E28" s="436">
        <v>175</v>
      </c>
      <c r="F28" s="288">
        <f t="shared" si="0"/>
        <v>140587647.89000016</v>
      </c>
    </row>
    <row r="29" spans="1:61" s="414" customFormat="1" ht="66.75" customHeight="1" x14ac:dyDescent="0.2">
      <c r="A29" s="395">
        <v>44291</v>
      </c>
      <c r="B29" s="377">
        <v>58800</v>
      </c>
      <c r="C29" s="574" t="s">
        <v>2377</v>
      </c>
      <c r="D29" s="402"/>
      <c r="E29" s="380">
        <v>45000</v>
      </c>
      <c r="F29" s="288">
        <f t="shared" si="0"/>
        <v>140542647.89000016</v>
      </c>
      <c r="G29" s="412"/>
      <c r="H29" s="412"/>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c r="AV29" s="412"/>
      <c r="AW29" s="412"/>
      <c r="AX29" s="412"/>
      <c r="AY29" s="412"/>
      <c r="AZ29" s="412"/>
      <c r="BA29" s="412"/>
      <c r="BB29" s="412"/>
      <c r="BC29" s="412"/>
      <c r="BD29" s="412"/>
      <c r="BE29" s="412"/>
      <c r="BF29" s="412"/>
      <c r="BG29" s="412"/>
      <c r="BH29" s="412"/>
      <c r="BI29" s="545"/>
    </row>
    <row r="30" spans="1:61" s="412" customFormat="1" ht="38.25" customHeight="1" x14ac:dyDescent="0.2">
      <c r="A30" s="395">
        <v>44291</v>
      </c>
      <c r="B30" s="377">
        <v>58801</v>
      </c>
      <c r="C30" s="574" t="s">
        <v>2378</v>
      </c>
      <c r="D30" s="394"/>
      <c r="E30" s="380">
        <v>2574.8200000000002</v>
      </c>
      <c r="F30" s="288">
        <f t="shared" si="0"/>
        <v>140540073.07000017</v>
      </c>
    </row>
    <row r="31" spans="1:61" s="412" customFormat="1" ht="42" customHeight="1" x14ac:dyDescent="0.2">
      <c r="A31" s="230">
        <v>44291</v>
      </c>
      <c r="B31" s="377">
        <v>58802</v>
      </c>
      <c r="C31" s="574" t="s">
        <v>2379</v>
      </c>
      <c r="D31" s="402"/>
      <c r="E31" s="380">
        <v>71469.259999999995</v>
      </c>
      <c r="F31" s="288">
        <f t="shared" si="0"/>
        <v>140468603.81000018</v>
      </c>
    </row>
    <row r="32" spans="1:61" s="412" customFormat="1" ht="21" customHeight="1" x14ac:dyDescent="0.2">
      <c r="A32" s="395">
        <v>44291</v>
      </c>
      <c r="B32" s="377">
        <v>58803</v>
      </c>
      <c r="C32" s="574" t="s">
        <v>41</v>
      </c>
      <c r="D32" s="408"/>
      <c r="E32" s="380">
        <v>0</v>
      </c>
      <c r="F32" s="288">
        <f t="shared" si="0"/>
        <v>140468603.81000018</v>
      </c>
    </row>
    <row r="33" spans="1:6" s="412" customFormat="1" ht="42.75" customHeight="1" x14ac:dyDescent="0.2">
      <c r="A33" s="395">
        <v>44291</v>
      </c>
      <c r="B33" s="377">
        <v>58804</v>
      </c>
      <c r="C33" s="574" t="s">
        <v>2380</v>
      </c>
      <c r="D33" s="402"/>
      <c r="E33" s="380">
        <v>291862.45</v>
      </c>
      <c r="F33" s="288">
        <f t="shared" si="0"/>
        <v>140176741.36000019</v>
      </c>
    </row>
    <row r="34" spans="1:6" s="412" customFormat="1" ht="48" customHeight="1" x14ac:dyDescent="0.2">
      <c r="A34" s="230">
        <v>44291</v>
      </c>
      <c r="B34" s="377">
        <v>58805</v>
      </c>
      <c r="C34" s="574" t="s">
        <v>2381</v>
      </c>
      <c r="D34" s="402"/>
      <c r="E34" s="380">
        <v>189855</v>
      </c>
      <c r="F34" s="288">
        <f t="shared" si="0"/>
        <v>139986886.36000019</v>
      </c>
    </row>
    <row r="35" spans="1:6" s="412" customFormat="1" ht="52.5" customHeight="1" x14ac:dyDescent="0.2">
      <c r="A35" s="395">
        <v>44291</v>
      </c>
      <c r="B35" s="377">
        <v>58806</v>
      </c>
      <c r="C35" s="574" t="s">
        <v>2382</v>
      </c>
      <c r="D35" s="402"/>
      <c r="E35" s="380">
        <v>253650</v>
      </c>
      <c r="F35" s="288">
        <f t="shared" si="0"/>
        <v>139733236.36000019</v>
      </c>
    </row>
    <row r="36" spans="1:6" s="412" customFormat="1" ht="46.5" customHeight="1" x14ac:dyDescent="0.2">
      <c r="A36" s="395">
        <v>44291</v>
      </c>
      <c r="B36" s="377">
        <v>58807</v>
      </c>
      <c r="C36" s="574" t="s">
        <v>2383</v>
      </c>
      <c r="D36" s="402"/>
      <c r="E36" s="380">
        <v>198692.5</v>
      </c>
      <c r="F36" s="288">
        <f t="shared" si="0"/>
        <v>139534543.86000019</v>
      </c>
    </row>
    <row r="37" spans="1:6" s="412" customFormat="1" ht="42" customHeight="1" x14ac:dyDescent="0.2">
      <c r="A37" s="230">
        <v>44291</v>
      </c>
      <c r="B37" s="377">
        <v>58808</v>
      </c>
      <c r="C37" s="574" t="s">
        <v>2384</v>
      </c>
      <c r="D37" s="402"/>
      <c r="E37" s="380">
        <v>1436.44</v>
      </c>
      <c r="F37" s="288">
        <f t="shared" si="0"/>
        <v>139533107.4200002</v>
      </c>
    </row>
    <row r="38" spans="1:6" s="412" customFormat="1" ht="53.25" customHeight="1" x14ac:dyDescent="0.2">
      <c r="A38" s="395">
        <v>44291</v>
      </c>
      <c r="B38" s="377">
        <v>58809</v>
      </c>
      <c r="C38" s="574" t="s">
        <v>2385</v>
      </c>
      <c r="D38" s="402"/>
      <c r="E38" s="380">
        <v>253650</v>
      </c>
      <c r="F38" s="288">
        <f t="shared" si="0"/>
        <v>139279457.4200002</v>
      </c>
    </row>
    <row r="39" spans="1:6" s="412" customFormat="1" ht="38.25" customHeight="1" x14ac:dyDescent="0.2">
      <c r="A39" s="395">
        <v>44291</v>
      </c>
      <c r="B39" s="377">
        <v>58810</v>
      </c>
      <c r="C39" s="574" t="s">
        <v>2386</v>
      </c>
      <c r="D39" s="402"/>
      <c r="E39" s="380">
        <v>59941.89</v>
      </c>
      <c r="F39" s="288">
        <f t="shared" si="0"/>
        <v>139219515.53000021</v>
      </c>
    </row>
    <row r="40" spans="1:6" s="412" customFormat="1" ht="53.25" customHeight="1" x14ac:dyDescent="0.2">
      <c r="A40" s="230">
        <v>44291</v>
      </c>
      <c r="B40" s="377">
        <v>58811</v>
      </c>
      <c r="C40" s="574" t="s">
        <v>2387</v>
      </c>
      <c r="D40" s="402"/>
      <c r="E40" s="380">
        <v>66105</v>
      </c>
      <c r="F40" s="288">
        <f t="shared" si="0"/>
        <v>139153410.53000021</v>
      </c>
    </row>
    <row r="41" spans="1:6" s="412" customFormat="1" ht="54.75" customHeight="1" x14ac:dyDescent="0.2">
      <c r="A41" s="230">
        <v>44291</v>
      </c>
      <c r="B41" s="377" t="s">
        <v>2374</v>
      </c>
      <c r="C41" s="574" t="s">
        <v>2388</v>
      </c>
      <c r="D41" s="408"/>
      <c r="E41" s="380">
        <v>245195</v>
      </c>
      <c r="F41" s="288">
        <f t="shared" si="0"/>
        <v>138908215.53000021</v>
      </c>
    </row>
    <row r="42" spans="1:6" s="412" customFormat="1" ht="41.25" customHeight="1" x14ac:dyDescent="0.2">
      <c r="A42" s="395">
        <v>44291</v>
      </c>
      <c r="B42" s="377" t="s">
        <v>2375</v>
      </c>
      <c r="C42" s="574" t="s">
        <v>2389</v>
      </c>
      <c r="D42" s="408"/>
      <c r="E42" s="380">
        <v>114142.5</v>
      </c>
      <c r="F42" s="288">
        <f t="shared" si="0"/>
        <v>138794073.03000021</v>
      </c>
    </row>
    <row r="43" spans="1:6" s="412" customFormat="1" ht="73.5" customHeight="1" x14ac:dyDescent="0.2">
      <c r="A43" s="395">
        <v>44291</v>
      </c>
      <c r="B43" s="377" t="s">
        <v>2376</v>
      </c>
      <c r="C43" s="574" t="s">
        <v>2390</v>
      </c>
      <c r="D43" s="408"/>
      <c r="E43" s="380">
        <v>137523.72</v>
      </c>
      <c r="F43" s="288">
        <f t="shared" si="0"/>
        <v>138656549.31000021</v>
      </c>
    </row>
    <row r="44" spans="1:6" s="412" customFormat="1" ht="45.75" customHeight="1" x14ac:dyDescent="0.2">
      <c r="A44" s="230">
        <v>44292</v>
      </c>
      <c r="B44" s="377">
        <v>58812</v>
      </c>
      <c r="C44" s="574" t="s">
        <v>2392</v>
      </c>
      <c r="D44" s="408"/>
      <c r="E44" s="380">
        <v>112100</v>
      </c>
      <c r="F44" s="288">
        <f t="shared" si="0"/>
        <v>138544449.31000021</v>
      </c>
    </row>
    <row r="45" spans="1:6" s="412" customFormat="1" ht="41.25" customHeight="1" x14ac:dyDescent="0.2">
      <c r="A45" s="230">
        <v>44292</v>
      </c>
      <c r="B45" s="377">
        <v>58813</v>
      </c>
      <c r="C45" s="574" t="s">
        <v>2393</v>
      </c>
      <c r="D45" s="408"/>
      <c r="E45" s="380">
        <v>299212.58</v>
      </c>
      <c r="F45" s="288">
        <f t="shared" si="0"/>
        <v>138245236.7300002</v>
      </c>
    </row>
    <row r="46" spans="1:6" s="412" customFormat="1" ht="48.75" customHeight="1" x14ac:dyDescent="0.2">
      <c r="A46" s="395">
        <v>44292</v>
      </c>
      <c r="B46" s="377">
        <v>58814</v>
      </c>
      <c r="C46" s="574" t="s">
        <v>2394</v>
      </c>
      <c r="D46" s="408"/>
      <c r="E46" s="380">
        <v>186010</v>
      </c>
      <c r="F46" s="288">
        <f t="shared" si="0"/>
        <v>138059226.7300002</v>
      </c>
    </row>
    <row r="47" spans="1:6" s="412" customFormat="1" ht="30" customHeight="1" x14ac:dyDescent="0.2">
      <c r="A47" s="230">
        <v>44292</v>
      </c>
      <c r="B47" s="377">
        <v>58815</v>
      </c>
      <c r="C47" s="574" t="s">
        <v>2395</v>
      </c>
      <c r="D47" s="408"/>
      <c r="E47" s="380">
        <v>73325.31</v>
      </c>
      <c r="F47" s="288">
        <f t="shared" si="0"/>
        <v>137985901.4200002</v>
      </c>
    </row>
    <row r="48" spans="1:6" s="412" customFormat="1" ht="41.25" customHeight="1" x14ac:dyDescent="0.2">
      <c r="A48" s="230">
        <v>44292</v>
      </c>
      <c r="B48" s="377">
        <v>58816</v>
      </c>
      <c r="C48" s="574" t="s">
        <v>2396</v>
      </c>
      <c r="D48" s="408"/>
      <c r="E48" s="380">
        <v>126825</v>
      </c>
      <c r="F48" s="288">
        <f t="shared" si="0"/>
        <v>137859076.4200002</v>
      </c>
    </row>
    <row r="49" spans="1:6" s="412" customFormat="1" ht="41.25" customHeight="1" x14ac:dyDescent="0.2">
      <c r="A49" s="395">
        <v>44292</v>
      </c>
      <c r="B49" s="377">
        <v>58817</v>
      </c>
      <c r="C49" s="574" t="s">
        <v>2397</v>
      </c>
      <c r="D49" s="408"/>
      <c r="E49" s="380">
        <v>100520.11</v>
      </c>
      <c r="F49" s="288">
        <f t="shared" si="0"/>
        <v>137758556.31000018</v>
      </c>
    </row>
    <row r="50" spans="1:6" s="412" customFormat="1" ht="66" customHeight="1" x14ac:dyDescent="0.2">
      <c r="A50" s="230">
        <v>44292</v>
      </c>
      <c r="B50" s="377">
        <v>58818</v>
      </c>
      <c r="C50" s="574" t="s">
        <v>2398</v>
      </c>
      <c r="D50" s="408"/>
      <c r="E50" s="380">
        <v>55906.75</v>
      </c>
      <c r="F50" s="288">
        <f t="shared" si="0"/>
        <v>137702649.56000018</v>
      </c>
    </row>
    <row r="51" spans="1:6" s="412" customFormat="1" ht="42" customHeight="1" x14ac:dyDescent="0.2">
      <c r="A51" s="230">
        <v>44292</v>
      </c>
      <c r="B51" s="377" t="s">
        <v>2391</v>
      </c>
      <c r="C51" s="574" t="s">
        <v>2399</v>
      </c>
      <c r="D51" s="408"/>
      <c r="E51" s="380">
        <v>246170.5</v>
      </c>
      <c r="F51" s="288">
        <f t="shared" si="0"/>
        <v>137456479.06000018</v>
      </c>
    </row>
    <row r="52" spans="1:6" s="412" customFormat="1" ht="69" customHeight="1" x14ac:dyDescent="0.2">
      <c r="A52" s="395">
        <v>44293</v>
      </c>
      <c r="B52" s="377">
        <v>58819</v>
      </c>
      <c r="C52" s="574" t="s">
        <v>2464</v>
      </c>
      <c r="D52" s="402"/>
      <c r="E52" s="380">
        <v>113000</v>
      </c>
      <c r="F52" s="288">
        <f t="shared" si="0"/>
        <v>137343479.06000018</v>
      </c>
    </row>
    <row r="53" spans="1:6" s="412" customFormat="1" ht="57.75" customHeight="1" x14ac:dyDescent="0.2">
      <c r="A53" s="230">
        <v>44293</v>
      </c>
      <c r="B53" s="377">
        <v>58820</v>
      </c>
      <c r="C53" s="574" t="s">
        <v>2465</v>
      </c>
      <c r="D53" s="402"/>
      <c r="E53" s="380">
        <v>90400</v>
      </c>
      <c r="F53" s="288">
        <f t="shared" si="0"/>
        <v>137253079.06000018</v>
      </c>
    </row>
    <row r="54" spans="1:6" s="412" customFormat="1" ht="68.25" customHeight="1" x14ac:dyDescent="0.2">
      <c r="A54" s="230">
        <v>44293</v>
      </c>
      <c r="B54" s="377">
        <v>58821</v>
      </c>
      <c r="C54" s="574" t="s">
        <v>2466</v>
      </c>
      <c r="D54" s="402"/>
      <c r="E54" s="380">
        <v>113000</v>
      </c>
      <c r="F54" s="288">
        <f t="shared" si="0"/>
        <v>137140079.06000018</v>
      </c>
    </row>
    <row r="55" spans="1:6" s="412" customFormat="1" ht="49.5" customHeight="1" x14ac:dyDescent="0.2">
      <c r="A55" s="395">
        <v>44293</v>
      </c>
      <c r="B55" s="377" t="s">
        <v>2463</v>
      </c>
      <c r="C55" s="574" t="s">
        <v>2467</v>
      </c>
      <c r="D55" s="402"/>
      <c r="E55" s="380">
        <v>236740</v>
      </c>
      <c r="F55" s="288">
        <f t="shared" si="0"/>
        <v>136903339.06000018</v>
      </c>
    </row>
    <row r="56" spans="1:6" s="412" customFormat="1" ht="48" customHeight="1" x14ac:dyDescent="0.2">
      <c r="A56" s="230">
        <v>44294</v>
      </c>
      <c r="B56" s="377">
        <v>58822</v>
      </c>
      <c r="C56" s="574" t="s">
        <v>2468</v>
      </c>
      <c r="D56" s="402"/>
      <c r="E56" s="380">
        <v>230197.95</v>
      </c>
      <c r="F56" s="288">
        <f t="shared" si="0"/>
        <v>136673141.11000019</v>
      </c>
    </row>
    <row r="57" spans="1:6" s="412" customFormat="1" ht="41.25" customHeight="1" x14ac:dyDescent="0.2">
      <c r="A57" s="230">
        <v>44294</v>
      </c>
      <c r="B57" s="377">
        <v>58823</v>
      </c>
      <c r="C57" s="574" t="s">
        <v>2469</v>
      </c>
      <c r="D57" s="402"/>
      <c r="E57" s="380">
        <v>187071.53</v>
      </c>
      <c r="F57" s="288">
        <f t="shared" si="0"/>
        <v>136486069.58000019</v>
      </c>
    </row>
    <row r="58" spans="1:6" s="412" customFormat="1" ht="37.5" customHeight="1" x14ac:dyDescent="0.2">
      <c r="A58" s="395">
        <v>44294</v>
      </c>
      <c r="B58" s="377">
        <v>58824</v>
      </c>
      <c r="C58" s="574" t="s">
        <v>2470</v>
      </c>
      <c r="D58" s="402"/>
      <c r="E58" s="380">
        <v>59205.26</v>
      </c>
      <c r="F58" s="288">
        <f t="shared" si="0"/>
        <v>136426864.3200002</v>
      </c>
    </row>
    <row r="59" spans="1:6" s="412" customFormat="1" ht="56.25" customHeight="1" x14ac:dyDescent="0.2">
      <c r="A59" s="230">
        <v>44294</v>
      </c>
      <c r="B59" s="377">
        <v>58825</v>
      </c>
      <c r="C59" s="574" t="s">
        <v>2471</v>
      </c>
      <c r="D59" s="402"/>
      <c r="E59" s="380">
        <v>135600</v>
      </c>
      <c r="F59" s="288">
        <f t="shared" si="0"/>
        <v>136291264.3200002</v>
      </c>
    </row>
    <row r="60" spans="1:6" s="412" customFormat="1" ht="53.25" customHeight="1" x14ac:dyDescent="0.2">
      <c r="A60" s="230">
        <v>44294</v>
      </c>
      <c r="B60" s="377">
        <v>58826</v>
      </c>
      <c r="C60" s="574" t="s">
        <v>2472</v>
      </c>
      <c r="D60" s="402"/>
      <c r="E60" s="380">
        <v>38047.5</v>
      </c>
      <c r="F60" s="288">
        <f t="shared" si="0"/>
        <v>136253216.8200002</v>
      </c>
    </row>
    <row r="61" spans="1:6" s="412" customFormat="1" ht="41.25" customHeight="1" x14ac:dyDescent="0.2">
      <c r="A61" s="395">
        <v>44294</v>
      </c>
      <c r="B61" s="377">
        <v>58827</v>
      </c>
      <c r="C61" s="574" t="s">
        <v>2478</v>
      </c>
      <c r="D61" s="402"/>
      <c r="E61" s="380">
        <v>173330.96</v>
      </c>
      <c r="F61" s="288">
        <f t="shared" si="0"/>
        <v>136079885.86000019</v>
      </c>
    </row>
    <row r="62" spans="1:6" s="412" customFormat="1" ht="41.25" customHeight="1" x14ac:dyDescent="0.2">
      <c r="A62" s="230">
        <v>44294</v>
      </c>
      <c r="B62" s="377">
        <v>58828</v>
      </c>
      <c r="C62" s="574" t="s">
        <v>2473</v>
      </c>
      <c r="D62" s="402"/>
      <c r="E62" s="380">
        <v>117997.23</v>
      </c>
      <c r="F62" s="288">
        <f t="shared" si="0"/>
        <v>135961888.6300002</v>
      </c>
    </row>
    <row r="63" spans="1:6" s="412" customFormat="1" ht="28.5" customHeight="1" x14ac:dyDescent="0.2">
      <c r="A63" s="230">
        <v>44294</v>
      </c>
      <c r="B63" s="377">
        <v>58829</v>
      </c>
      <c r="C63" s="574" t="s">
        <v>2474</v>
      </c>
      <c r="D63" s="402"/>
      <c r="E63" s="380">
        <v>46146.75</v>
      </c>
      <c r="F63" s="288">
        <f t="shared" si="0"/>
        <v>135915741.8800002</v>
      </c>
    </row>
    <row r="64" spans="1:6" s="412" customFormat="1" ht="41.25" customHeight="1" x14ac:dyDescent="0.2">
      <c r="A64" s="230">
        <v>44294</v>
      </c>
      <c r="B64" s="377">
        <v>58830</v>
      </c>
      <c r="C64" s="574" t="s">
        <v>2475</v>
      </c>
      <c r="D64" s="402"/>
      <c r="E64" s="380">
        <v>163073.37</v>
      </c>
      <c r="F64" s="288">
        <f t="shared" si="0"/>
        <v>135752668.5100002</v>
      </c>
    </row>
    <row r="65" spans="1:6" s="412" customFormat="1" ht="41.25" customHeight="1" x14ac:dyDescent="0.2">
      <c r="A65" s="395">
        <v>44294</v>
      </c>
      <c r="B65" s="377">
        <v>58831</v>
      </c>
      <c r="C65" s="574" t="s">
        <v>2476</v>
      </c>
      <c r="D65" s="402"/>
      <c r="E65" s="380">
        <v>135366.44</v>
      </c>
      <c r="F65" s="288">
        <f t="shared" si="0"/>
        <v>135617302.0700002</v>
      </c>
    </row>
    <row r="66" spans="1:6" s="412" customFormat="1" ht="45" customHeight="1" x14ac:dyDescent="0.2">
      <c r="A66" s="395">
        <v>44294</v>
      </c>
      <c r="B66" s="391">
        <v>58832</v>
      </c>
      <c r="C66" s="575" t="s">
        <v>2477</v>
      </c>
      <c r="D66" s="408"/>
      <c r="E66" s="393">
        <v>49552.800000000003</v>
      </c>
      <c r="F66" s="288">
        <f t="shared" si="0"/>
        <v>135567749.27000019</v>
      </c>
    </row>
    <row r="67" spans="1:6" s="412" customFormat="1" ht="41.25" customHeight="1" x14ac:dyDescent="0.2">
      <c r="A67" s="230">
        <v>44295</v>
      </c>
      <c r="B67" s="377">
        <v>58833</v>
      </c>
      <c r="C67" s="574" t="s">
        <v>2496</v>
      </c>
      <c r="D67" s="402"/>
      <c r="E67" s="380">
        <v>17799.75</v>
      </c>
      <c r="F67" s="288">
        <f t="shared" si="0"/>
        <v>135549949.52000019</v>
      </c>
    </row>
    <row r="68" spans="1:6" s="412" customFormat="1" ht="41.25" customHeight="1" x14ac:dyDescent="0.2">
      <c r="A68" s="230">
        <v>44295</v>
      </c>
      <c r="B68" s="377">
        <v>58834</v>
      </c>
      <c r="C68" s="574" t="s">
        <v>2497</v>
      </c>
      <c r="D68" s="402"/>
      <c r="E68" s="380">
        <v>18171</v>
      </c>
      <c r="F68" s="288">
        <f t="shared" si="0"/>
        <v>135531778.52000019</v>
      </c>
    </row>
    <row r="69" spans="1:6" s="412" customFormat="1" ht="33" customHeight="1" x14ac:dyDescent="0.2">
      <c r="A69" s="230">
        <v>44295</v>
      </c>
      <c r="B69" s="377">
        <v>58835</v>
      </c>
      <c r="C69" s="574" t="s">
        <v>2498</v>
      </c>
      <c r="D69" s="402"/>
      <c r="E69" s="380">
        <v>120048.94</v>
      </c>
      <c r="F69" s="288">
        <f t="shared" si="0"/>
        <v>135411729.58000019</v>
      </c>
    </row>
    <row r="70" spans="1:6" s="412" customFormat="1" ht="41.25" customHeight="1" x14ac:dyDescent="0.2">
      <c r="A70" s="395">
        <v>44295</v>
      </c>
      <c r="B70" s="391">
        <v>58836</v>
      </c>
      <c r="C70" s="575" t="s">
        <v>2499</v>
      </c>
      <c r="D70" s="408"/>
      <c r="E70" s="393">
        <v>871733.24</v>
      </c>
      <c r="F70" s="288">
        <f t="shared" si="0"/>
        <v>134539996.34000018</v>
      </c>
    </row>
    <row r="71" spans="1:6" s="412" customFormat="1" ht="41.25" customHeight="1" x14ac:dyDescent="0.2">
      <c r="A71" s="230">
        <v>44298</v>
      </c>
      <c r="B71" s="377">
        <v>58837</v>
      </c>
      <c r="C71" s="574" t="s">
        <v>2519</v>
      </c>
      <c r="D71" s="402"/>
      <c r="E71" s="380">
        <v>87735.8</v>
      </c>
      <c r="F71" s="288">
        <f t="shared" si="0"/>
        <v>134452260.54000017</v>
      </c>
    </row>
    <row r="72" spans="1:6" s="412" customFormat="1" ht="48" customHeight="1" x14ac:dyDescent="0.2">
      <c r="A72" s="230">
        <v>44298</v>
      </c>
      <c r="B72" s="377">
        <v>58838</v>
      </c>
      <c r="C72" s="574" t="s">
        <v>2520</v>
      </c>
      <c r="D72" s="402"/>
      <c r="E72" s="380">
        <v>113000</v>
      </c>
      <c r="F72" s="288">
        <f t="shared" si="0"/>
        <v>134339260.54000017</v>
      </c>
    </row>
    <row r="73" spans="1:6" s="412" customFormat="1" ht="41.25" customHeight="1" x14ac:dyDescent="0.2">
      <c r="A73" s="230">
        <v>44298</v>
      </c>
      <c r="B73" s="377">
        <v>58839</v>
      </c>
      <c r="C73" s="574" t="s">
        <v>2521</v>
      </c>
      <c r="D73" s="402"/>
      <c r="E73" s="380">
        <v>207045.02</v>
      </c>
      <c r="F73" s="288">
        <f t="shared" si="0"/>
        <v>134132215.52000017</v>
      </c>
    </row>
    <row r="74" spans="1:6" s="412" customFormat="1" ht="41.25" customHeight="1" x14ac:dyDescent="0.2">
      <c r="A74" s="230">
        <v>44298</v>
      </c>
      <c r="B74" s="377">
        <v>58840</v>
      </c>
      <c r="C74" s="574" t="s">
        <v>2522</v>
      </c>
      <c r="D74" s="402"/>
      <c r="E74" s="380">
        <v>23196.23</v>
      </c>
      <c r="F74" s="288">
        <f t="shared" si="0"/>
        <v>134109019.29000017</v>
      </c>
    </row>
    <row r="75" spans="1:6" s="412" customFormat="1" ht="47.25" customHeight="1" x14ac:dyDescent="0.2">
      <c r="A75" s="230">
        <v>44298</v>
      </c>
      <c r="B75" s="377">
        <v>58841</v>
      </c>
      <c r="C75" s="574" t="s">
        <v>2523</v>
      </c>
      <c r="D75" s="402"/>
      <c r="E75" s="380">
        <v>226000</v>
      </c>
      <c r="F75" s="288">
        <f t="shared" si="0"/>
        <v>133883019.29000017</v>
      </c>
    </row>
    <row r="76" spans="1:6" s="412" customFormat="1" ht="41.25" customHeight="1" x14ac:dyDescent="0.2">
      <c r="A76" s="230">
        <v>44298</v>
      </c>
      <c r="B76" s="377">
        <v>58842</v>
      </c>
      <c r="C76" s="574" t="s">
        <v>2524</v>
      </c>
      <c r="D76" s="402"/>
      <c r="E76" s="380">
        <v>800000</v>
      </c>
      <c r="F76" s="288">
        <f t="shared" si="0"/>
        <v>133083019.29000017</v>
      </c>
    </row>
    <row r="77" spans="1:6" s="412" customFormat="1" ht="41.25" customHeight="1" x14ac:dyDescent="0.2">
      <c r="A77" s="230">
        <v>44298</v>
      </c>
      <c r="B77" s="377" t="s">
        <v>2518</v>
      </c>
      <c r="C77" s="574" t="s">
        <v>2528</v>
      </c>
      <c r="D77" s="402"/>
      <c r="E77" s="380">
        <v>6300</v>
      </c>
      <c r="F77" s="288">
        <f t="shared" si="0"/>
        <v>133076719.29000017</v>
      </c>
    </row>
    <row r="78" spans="1:6" s="412" customFormat="1" ht="51" customHeight="1" x14ac:dyDescent="0.2">
      <c r="A78" s="230">
        <v>44299</v>
      </c>
      <c r="B78" s="377">
        <v>58843</v>
      </c>
      <c r="C78" s="574" t="s">
        <v>2529</v>
      </c>
      <c r="D78" s="402"/>
      <c r="E78" s="380">
        <v>90000</v>
      </c>
      <c r="F78" s="288">
        <f t="shared" si="0"/>
        <v>132986719.29000017</v>
      </c>
    </row>
    <row r="79" spans="1:6" s="412" customFormat="1" ht="28.5" customHeight="1" x14ac:dyDescent="0.2">
      <c r="A79" s="230">
        <v>44299</v>
      </c>
      <c r="B79" s="377" t="s">
        <v>2525</v>
      </c>
      <c r="C79" s="574" t="s">
        <v>2530</v>
      </c>
      <c r="D79" s="402"/>
      <c r="E79" s="380">
        <v>58199.59</v>
      </c>
      <c r="F79" s="288">
        <f t="shared" si="0"/>
        <v>132928519.70000017</v>
      </c>
    </row>
    <row r="80" spans="1:6" s="412" customFormat="1" ht="41.25" customHeight="1" x14ac:dyDescent="0.2">
      <c r="A80" s="230">
        <v>44299</v>
      </c>
      <c r="B80" s="377" t="s">
        <v>2526</v>
      </c>
      <c r="C80" s="574" t="s">
        <v>2531</v>
      </c>
      <c r="D80" s="402"/>
      <c r="E80" s="380">
        <v>326671.55</v>
      </c>
      <c r="F80" s="288">
        <f t="shared" si="0"/>
        <v>132601848.15000017</v>
      </c>
    </row>
    <row r="81" spans="1:6" s="412" customFormat="1" ht="41.25" customHeight="1" x14ac:dyDescent="0.2">
      <c r="A81" s="230">
        <v>44299</v>
      </c>
      <c r="B81" s="377" t="s">
        <v>2527</v>
      </c>
      <c r="C81" s="574" t="s">
        <v>2532</v>
      </c>
      <c r="D81" s="402"/>
      <c r="E81" s="380">
        <v>953231.34</v>
      </c>
      <c r="F81" s="288">
        <f t="shared" si="0"/>
        <v>131648616.81000017</v>
      </c>
    </row>
    <row r="82" spans="1:6" s="412" customFormat="1" ht="48" customHeight="1" x14ac:dyDescent="0.2">
      <c r="A82" s="230">
        <v>44300</v>
      </c>
      <c r="B82" s="377">
        <v>58844</v>
      </c>
      <c r="C82" s="574" t="s">
        <v>2540</v>
      </c>
      <c r="D82" s="402"/>
      <c r="E82" s="380">
        <v>131052.5</v>
      </c>
      <c r="F82" s="288">
        <f t="shared" si="0"/>
        <v>131517564.31000017</v>
      </c>
    </row>
    <row r="83" spans="1:6" s="412" customFormat="1" ht="41.25" customHeight="1" x14ac:dyDescent="0.2">
      <c r="A83" s="230">
        <v>44300</v>
      </c>
      <c r="B83" s="377">
        <v>58845</v>
      </c>
      <c r="C83" s="574" t="s">
        <v>2541</v>
      </c>
      <c r="D83" s="402"/>
      <c r="E83" s="380">
        <v>15930</v>
      </c>
      <c r="F83" s="288">
        <f t="shared" ref="F83:F146" si="1">F82-E83</f>
        <v>131501634.31000017</v>
      </c>
    </row>
    <row r="84" spans="1:6" s="412" customFormat="1" ht="41.25" customHeight="1" x14ac:dyDescent="0.2">
      <c r="A84" s="230">
        <v>44300</v>
      </c>
      <c r="B84" s="377">
        <v>58846</v>
      </c>
      <c r="C84" s="574" t="s">
        <v>2542</v>
      </c>
      <c r="D84" s="402"/>
      <c r="E84" s="380">
        <v>10800</v>
      </c>
      <c r="F84" s="288">
        <f t="shared" si="1"/>
        <v>131490834.31000017</v>
      </c>
    </row>
    <row r="85" spans="1:6" s="412" customFormat="1" ht="41.25" customHeight="1" x14ac:dyDescent="0.2">
      <c r="A85" s="230">
        <v>44300</v>
      </c>
      <c r="B85" s="377">
        <v>58847</v>
      </c>
      <c r="C85" s="574" t="s">
        <v>2543</v>
      </c>
      <c r="D85" s="402"/>
      <c r="E85" s="380">
        <v>215649.74</v>
      </c>
      <c r="F85" s="288">
        <f t="shared" si="1"/>
        <v>131275184.57000017</v>
      </c>
    </row>
    <row r="86" spans="1:6" s="412" customFormat="1" ht="41.25" customHeight="1" x14ac:dyDescent="0.2">
      <c r="A86" s="230">
        <v>44300</v>
      </c>
      <c r="B86" s="377">
        <v>58848</v>
      </c>
      <c r="C86" s="574" t="s">
        <v>2544</v>
      </c>
      <c r="D86" s="402"/>
      <c r="E86" s="380">
        <v>21075.22</v>
      </c>
      <c r="F86" s="288">
        <f t="shared" si="1"/>
        <v>131254109.35000017</v>
      </c>
    </row>
    <row r="87" spans="1:6" s="412" customFormat="1" ht="41.25" customHeight="1" x14ac:dyDescent="0.2">
      <c r="A87" s="230">
        <v>44300</v>
      </c>
      <c r="B87" s="377">
        <v>58849</v>
      </c>
      <c r="C87" s="574" t="s">
        <v>2545</v>
      </c>
      <c r="D87" s="402"/>
      <c r="E87" s="380">
        <v>69220.12</v>
      </c>
      <c r="F87" s="288">
        <f t="shared" si="1"/>
        <v>131184889.23000017</v>
      </c>
    </row>
    <row r="88" spans="1:6" s="412" customFormat="1" ht="18" customHeight="1" x14ac:dyDescent="0.2">
      <c r="A88" s="230">
        <v>44300</v>
      </c>
      <c r="B88" s="377">
        <v>58850</v>
      </c>
      <c r="C88" s="574" t="s">
        <v>41</v>
      </c>
      <c r="D88" s="402"/>
      <c r="E88" s="380">
        <v>0</v>
      </c>
      <c r="F88" s="288">
        <f t="shared" si="1"/>
        <v>131184889.23000017</v>
      </c>
    </row>
    <row r="89" spans="1:6" s="412" customFormat="1" ht="41.25" customHeight="1" x14ac:dyDescent="0.2">
      <c r="A89" s="230">
        <v>44300</v>
      </c>
      <c r="B89" s="377">
        <v>58851</v>
      </c>
      <c r="C89" s="574" t="s">
        <v>2546</v>
      </c>
      <c r="D89" s="402"/>
      <c r="E89" s="380">
        <v>185380.71</v>
      </c>
      <c r="F89" s="288">
        <f t="shared" si="1"/>
        <v>130999508.52000017</v>
      </c>
    </row>
    <row r="90" spans="1:6" s="412" customFormat="1" ht="41.25" customHeight="1" x14ac:dyDescent="0.2">
      <c r="A90" s="230">
        <v>44300</v>
      </c>
      <c r="B90" s="377">
        <v>58852</v>
      </c>
      <c r="C90" s="574" t="s">
        <v>2547</v>
      </c>
      <c r="D90" s="402"/>
      <c r="E90" s="380">
        <v>16922.009999999998</v>
      </c>
      <c r="F90" s="288">
        <f t="shared" si="1"/>
        <v>130982586.51000017</v>
      </c>
    </row>
    <row r="91" spans="1:6" s="412" customFormat="1" ht="41.25" customHeight="1" x14ac:dyDescent="0.2">
      <c r="A91" s="230">
        <v>44300</v>
      </c>
      <c r="B91" s="377">
        <v>58853</v>
      </c>
      <c r="C91" s="574" t="s">
        <v>2548</v>
      </c>
      <c r="D91" s="402"/>
      <c r="E91" s="380">
        <v>173073.37</v>
      </c>
      <c r="F91" s="288">
        <f t="shared" si="1"/>
        <v>130809513.14000016</v>
      </c>
    </row>
    <row r="92" spans="1:6" s="412" customFormat="1" ht="41.25" customHeight="1" x14ac:dyDescent="0.2">
      <c r="A92" s="230">
        <v>44300</v>
      </c>
      <c r="B92" s="377">
        <v>58854</v>
      </c>
      <c r="C92" s="574" t="s">
        <v>2549</v>
      </c>
      <c r="D92" s="402"/>
      <c r="E92" s="380">
        <v>13500</v>
      </c>
      <c r="F92" s="288">
        <f t="shared" si="1"/>
        <v>130796013.14000016</v>
      </c>
    </row>
    <row r="93" spans="1:6" s="412" customFormat="1" ht="41.25" customHeight="1" x14ac:dyDescent="0.2">
      <c r="A93" s="230">
        <v>44300</v>
      </c>
      <c r="B93" s="377">
        <v>58855</v>
      </c>
      <c r="C93" s="574" t="s">
        <v>2550</v>
      </c>
      <c r="D93" s="402"/>
      <c r="E93" s="380">
        <v>20700</v>
      </c>
      <c r="F93" s="288">
        <f t="shared" si="1"/>
        <v>130775313.14000016</v>
      </c>
    </row>
    <row r="94" spans="1:6" s="412" customFormat="1" ht="41.25" customHeight="1" x14ac:dyDescent="0.2">
      <c r="A94" s="230">
        <v>44300</v>
      </c>
      <c r="B94" s="377">
        <v>58856</v>
      </c>
      <c r="C94" s="574" t="s">
        <v>2551</v>
      </c>
      <c r="D94" s="402"/>
      <c r="E94" s="380">
        <v>23400</v>
      </c>
      <c r="F94" s="288">
        <f t="shared" si="1"/>
        <v>130751913.14000016</v>
      </c>
    </row>
    <row r="95" spans="1:6" s="412" customFormat="1" ht="41.25" customHeight="1" x14ac:dyDescent="0.2">
      <c r="A95" s="230">
        <v>44300</v>
      </c>
      <c r="B95" s="377">
        <v>58857</v>
      </c>
      <c r="C95" s="574" t="s">
        <v>2552</v>
      </c>
      <c r="D95" s="402"/>
      <c r="E95" s="380">
        <v>9000</v>
      </c>
      <c r="F95" s="288">
        <f t="shared" si="1"/>
        <v>130742913.14000016</v>
      </c>
    </row>
    <row r="96" spans="1:6" s="412" customFormat="1" ht="41.25" customHeight="1" x14ac:dyDescent="0.2">
      <c r="A96" s="230">
        <v>44300</v>
      </c>
      <c r="B96" s="377">
        <v>58858</v>
      </c>
      <c r="C96" s="574" t="s">
        <v>2553</v>
      </c>
      <c r="D96" s="402"/>
      <c r="E96" s="380">
        <v>13500</v>
      </c>
      <c r="F96" s="288">
        <f t="shared" si="1"/>
        <v>130729413.14000016</v>
      </c>
    </row>
    <row r="97" spans="1:6" s="412" customFormat="1" ht="41.25" customHeight="1" x14ac:dyDescent="0.2">
      <c r="A97" s="230">
        <v>44300</v>
      </c>
      <c r="B97" s="377">
        <v>58859</v>
      </c>
      <c r="C97" s="574" t="s">
        <v>2554</v>
      </c>
      <c r="D97" s="402"/>
      <c r="E97" s="380">
        <v>7200</v>
      </c>
      <c r="F97" s="288">
        <f t="shared" si="1"/>
        <v>130722213.14000016</v>
      </c>
    </row>
    <row r="98" spans="1:6" s="412" customFormat="1" ht="41.25" customHeight="1" x14ac:dyDescent="0.2">
      <c r="A98" s="395">
        <v>44300</v>
      </c>
      <c r="B98" s="391" t="s">
        <v>2533</v>
      </c>
      <c r="C98" s="574" t="s">
        <v>2555</v>
      </c>
      <c r="D98" s="408"/>
      <c r="E98" s="380">
        <v>22500</v>
      </c>
      <c r="F98" s="288">
        <f t="shared" si="1"/>
        <v>130699713.14000016</v>
      </c>
    </row>
    <row r="99" spans="1:6" s="412" customFormat="1" ht="41.25" customHeight="1" x14ac:dyDescent="0.2">
      <c r="A99" s="230">
        <v>44300</v>
      </c>
      <c r="B99" s="391" t="s">
        <v>2534</v>
      </c>
      <c r="C99" s="574" t="s">
        <v>2556</v>
      </c>
      <c r="D99" s="402"/>
      <c r="E99" s="380">
        <v>5940</v>
      </c>
      <c r="F99" s="288">
        <f t="shared" si="1"/>
        <v>130693773.14000016</v>
      </c>
    </row>
    <row r="100" spans="1:6" s="412" customFormat="1" ht="41.25" customHeight="1" x14ac:dyDescent="0.2">
      <c r="A100" s="230">
        <v>44300</v>
      </c>
      <c r="B100" s="391" t="s">
        <v>2535</v>
      </c>
      <c r="C100" s="574" t="s">
        <v>2557</v>
      </c>
      <c r="D100" s="402"/>
      <c r="E100" s="380">
        <v>13500</v>
      </c>
      <c r="F100" s="288">
        <f t="shared" si="1"/>
        <v>130680273.14000016</v>
      </c>
    </row>
    <row r="101" spans="1:6" s="412" customFormat="1" ht="41.25" customHeight="1" x14ac:dyDescent="0.2">
      <c r="A101" s="230">
        <v>44300</v>
      </c>
      <c r="B101" s="391" t="s">
        <v>2536</v>
      </c>
      <c r="C101" s="574" t="s">
        <v>2558</v>
      </c>
      <c r="D101" s="402"/>
      <c r="E101" s="380">
        <v>6300</v>
      </c>
      <c r="F101" s="288">
        <f t="shared" si="1"/>
        <v>130673973.14000016</v>
      </c>
    </row>
    <row r="102" spans="1:6" s="412" customFormat="1" ht="120" customHeight="1" x14ac:dyDescent="0.2">
      <c r="A102" s="230">
        <v>44300</v>
      </c>
      <c r="B102" s="391" t="s">
        <v>2537</v>
      </c>
      <c r="C102" s="574" t="s">
        <v>2559</v>
      </c>
      <c r="D102" s="402"/>
      <c r="E102" s="380">
        <v>10558476.720000001</v>
      </c>
      <c r="F102" s="288">
        <f t="shared" si="1"/>
        <v>120115496.42000017</v>
      </c>
    </row>
    <row r="103" spans="1:6" s="412" customFormat="1" ht="41.25" customHeight="1" x14ac:dyDescent="0.2">
      <c r="A103" s="230">
        <v>44300</v>
      </c>
      <c r="B103" s="391" t="s">
        <v>2538</v>
      </c>
      <c r="C103" s="574" t="s">
        <v>2560</v>
      </c>
      <c r="D103" s="402"/>
      <c r="E103" s="380">
        <v>1800</v>
      </c>
      <c r="F103" s="288">
        <f t="shared" si="1"/>
        <v>120113696.42000017</v>
      </c>
    </row>
    <row r="104" spans="1:6" s="412" customFormat="1" ht="41.25" customHeight="1" x14ac:dyDescent="0.2">
      <c r="A104" s="230">
        <v>44300</v>
      </c>
      <c r="B104" s="391" t="s">
        <v>2539</v>
      </c>
      <c r="C104" s="574" t="s">
        <v>2561</v>
      </c>
      <c r="D104" s="402"/>
      <c r="E104" s="380">
        <v>6750</v>
      </c>
      <c r="F104" s="288">
        <f t="shared" si="1"/>
        <v>120106946.42000017</v>
      </c>
    </row>
    <row r="105" spans="1:6" s="412" customFormat="1" ht="41.25" customHeight="1" x14ac:dyDescent="0.2">
      <c r="A105" s="230">
        <v>44301</v>
      </c>
      <c r="B105" s="377" t="s">
        <v>2572</v>
      </c>
      <c r="C105" s="574" t="s">
        <v>2573</v>
      </c>
      <c r="D105" s="402"/>
      <c r="E105" s="380">
        <v>3600</v>
      </c>
      <c r="F105" s="288">
        <f t="shared" si="1"/>
        <v>120103346.42000017</v>
      </c>
    </row>
    <row r="106" spans="1:6" s="412" customFormat="1" ht="41.25" customHeight="1" x14ac:dyDescent="0.2">
      <c r="A106" s="230">
        <v>44301</v>
      </c>
      <c r="B106" s="377">
        <v>58861</v>
      </c>
      <c r="C106" s="574" t="s">
        <v>2574</v>
      </c>
      <c r="D106" s="402"/>
      <c r="E106" s="380">
        <v>6300</v>
      </c>
      <c r="F106" s="288">
        <f t="shared" si="1"/>
        <v>120097046.42000017</v>
      </c>
    </row>
    <row r="107" spans="1:6" s="412" customFormat="1" ht="41.25" customHeight="1" x14ac:dyDescent="0.2">
      <c r="A107" s="230">
        <v>44301</v>
      </c>
      <c r="B107" s="377">
        <v>58862</v>
      </c>
      <c r="C107" s="574" t="s">
        <v>2575</v>
      </c>
      <c r="D107" s="402"/>
      <c r="E107" s="380">
        <v>185380.71</v>
      </c>
      <c r="F107" s="288">
        <f t="shared" si="1"/>
        <v>119911665.71000017</v>
      </c>
    </row>
    <row r="108" spans="1:6" s="412" customFormat="1" ht="41.25" customHeight="1" x14ac:dyDescent="0.2">
      <c r="A108" s="230">
        <v>44301</v>
      </c>
      <c r="B108" s="377">
        <v>58863</v>
      </c>
      <c r="C108" s="574" t="s">
        <v>2576</v>
      </c>
      <c r="D108" s="402"/>
      <c r="E108" s="380">
        <v>126919.8</v>
      </c>
      <c r="F108" s="288">
        <f t="shared" si="1"/>
        <v>119784745.91000018</v>
      </c>
    </row>
    <row r="109" spans="1:6" s="412" customFormat="1" ht="41.25" customHeight="1" x14ac:dyDescent="0.2">
      <c r="A109" s="230">
        <v>44301</v>
      </c>
      <c r="B109" s="377">
        <v>58864</v>
      </c>
      <c r="C109" s="574" t="s">
        <v>2577</v>
      </c>
      <c r="D109" s="402"/>
      <c r="E109" s="380">
        <v>156780.35</v>
      </c>
      <c r="F109" s="288">
        <f t="shared" si="1"/>
        <v>119627965.56000018</v>
      </c>
    </row>
    <row r="110" spans="1:6" s="412" customFormat="1" ht="41.25" customHeight="1" x14ac:dyDescent="0.2">
      <c r="A110" s="230">
        <v>44301</v>
      </c>
      <c r="B110" s="377">
        <v>58865</v>
      </c>
      <c r="C110" s="574" t="s">
        <v>2578</v>
      </c>
      <c r="D110" s="402"/>
      <c r="E110" s="380">
        <v>29695.43</v>
      </c>
      <c r="F110" s="288">
        <f t="shared" si="1"/>
        <v>119598270.13000017</v>
      </c>
    </row>
    <row r="111" spans="1:6" s="412" customFormat="1" ht="41.25" customHeight="1" x14ac:dyDescent="0.2">
      <c r="A111" s="230">
        <v>44301</v>
      </c>
      <c r="B111" s="377">
        <v>58866</v>
      </c>
      <c r="C111" s="574" t="s">
        <v>2579</v>
      </c>
      <c r="D111" s="402"/>
      <c r="E111" s="380">
        <v>185380.71</v>
      </c>
      <c r="F111" s="288">
        <f t="shared" si="1"/>
        <v>119412889.42000018</v>
      </c>
    </row>
    <row r="112" spans="1:6" s="412" customFormat="1" ht="41.25" customHeight="1" x14ac:dyDescent="0.2">
      <c r="A112" s="230">
        <v>44301</v>
      </c>
      <c r="B112" s="377">
        <v>58867</v>
      </c>
      <c r="C112" s="574" t="s">
        <v>2580</v>
      </c>
      <c r="D112" s="402"/>
      <c r="E112" s="380">
        <v>33844.019999999997</v>
      </c>
      <c r="F112" s="288">
        <f t="shared" si="1"/>
        <v>119379045.40000018</v>
      </c>
    </row>
    <row r="113" spans="1:6" s="412" customFormat="1" ht="41.25" customHeight="1" x14ac:dyDescent="0.2">
      <c r="A113" s="230">
        <v>44301</v>
      </c>
      <c r="B113" s="377">
        <v>58868</v>
      </c>
      <c r="C113" s="574" t="s">
        <v>2581</v>
      </c>
      <c r="D113" s="402"/>
      <c r="E113" s="380">
        <v>185380.71</v>
      </c>
      <c r="F113" s="288">
        <f t="shared" si="1"/>
        <v>119193664.69000019</v>
      </c>
    </row>
    <row r="114" spans="1:6" s="412" customFormat="1" ht="41.25" customHeight="1" x14ac:dyDescent="0.2">
      <c r="A114" s="230">
        <v>44301</v>
      </c>
      <c r="B114" s="377">
        <v>58869</v>
      </c>
      <c r="C114" s="574" t="s">
        <v>2582</v>
      </c>
      <c r="D114" s="402"/>
      <c r="E114" s="380">
        <v>185380.71</v>
      </c>
      <c r="F114" s="288">
        <f t="shared" si="1"/>
        <v>119008283.9800002</v>
      </c>
    </row>
    <row r="115" spans="1:6" s="412" customFormat="1" ht="41.25" customHeight="1" x14ac:dyDescent="0.2">
      <c r="A115" s="230">
        <v>44301</v>
      </c>
      <c r="B115" s="377">
        <v>58870</v>
      </c>
      <c r="C115" s="574" t="s">
        <v>2583</v>
      </c>
      <c r="D115" s="402"/>
      <c r="E115" s="380">
        <v>244702.54</v>
      </c>
      <c r="F115" s="288">
        <f t="shared" si="1"/>
        <v>118763581.44000019</v>
      </c>
    </row>
    <row r="116" spans="1:6" s="412" customFormat="1" ht="41.25" customHeight="1" x14ac:dyDescent="0.2">
      <c r="A116" s="230">
        <v>44301</v>
      </c>
      <c r="B116" s="377">
        <v>58871</v>
      </c>
      <c r="C116" s="574" t="s">
        <v>2584</v>
      </c>
      <c r="D116" s="402"/>
      <c r="E116" s="380">
        <v>152150.44</v>
      </c>
      <c r="F116" s="288">
        <f t="shared" si="1"/>
        <v>118611431.00000019</v>
      </c>
    </row>
    <row r="117" spans="1:6" s="412" customFormat="1" ht="41.25" customHeight="1" x14ac:dyDescent="0.2">
      <c r="A117" s="230">
        <v>44301</v>
      </c>
      <c r="B117" s="377">
        <v>58872</v>
      </c>
      <c r="C117" s="574" t="s">
        <v>2585</v>
      </c>
      <c r="D117" s="402"/>
      <c r="E117" s="380">
        <v>33844.019999999997</v>
      </c>
      <c r="F117" s="288">
        <f t="shared" si="1"/>
        <v>118577586.9800002</v>
      </c>
    </row>
    <row r="118" spans="1:6" s="412" customFormat="1" ht="41.25" customHeight="1" x14ac:dyDescent="0.2">
      <c r="A118" s="230">
        <v>44301</v>
      </c>
      <c r="B118" s="377">
        <v>58873</v>
      </c>
      <c r="C118" s="574" t="s">
        <v>2586</v>
      </c>
      <c r="D118" s="402"/>
      <c r="E118" s="380">
        <v>13844.02</v>
      </c>
      <c r="F118" s="288">
        <f t="shared" si="1"/>
        <v>118563742.9600002</v>
      </c>
    </row>
    <row r="119" spans="1:6" s="412" customFormat="1" ht="41.25" customHeight="1" x14ac:dyDescent="0.2">
      <c r="A119" s="230">
        <v>44301</v>
      </c>
      <c r="B119" s="377">
        <v>58874</v>
      </c>
      <c r="C119" s="574" t="s">
        <v>2587</v>
      </c>
      <c r="D119" s="402"/>
      <c r="E119" s="380">
        <v>185380.71</v>
      </c>
      <c r="F119" s="288">
        <f t="shared" si="1"/>
        <v>118378362.25000021</v>
      </c>
    </row>
    <row r="120" spans="1:6" s="412" customFormat="1" ht="41.25" customHeight="1" x14ac:dyDescent="0.2">
      <c r="A120" s="230">
        <v>44301</v>
      </c>
      <c r="B120" s="377">
        <v>58875</v>
      </c>
      <c r="C120" s="574" t="s">
        <v>2588</v>
      </c>
      <c r="D120" s="402"/>
      <c r="E120" s="380">
        <v>30283.8</v>
      </c>
      <c r="F120" s="288">
        <f t="shared" si="1"/>
        <v>118348078.45000021</v>
      </c>
    </row>
    <row r="121" spans="1:6" s="412" customFormat="1" ht="41.25" customHeight="1" x14ac:dyDescent="0.2">
      <c r="A121" s="230">
        <v>44301</v>
      </c>
      <c r="B121" s="377">
        <v>58876</v>
      </c>
      <c r="C121" s="574" t="s">
        <v>2589</v>
      </c>
      <c r="D121" s="402"/>
      <c r="E121" s="380">
        <v>185380.71</v>
      </c>
      <c r="F121" s="288">
        <f t="shared" si="1"/>
        <v>118162697.74000022</v>
      </c>
    </row>
    <row r="122" spans="1:6" s="412" customFormat="1" ht="41.25" customHeight="1" x14ac:dyDescent="0.2">
      <c r="A122" s="230">
        <v>44301</v>
      </c>
      <c r="B122" s="377">
        <v>58877</v>
      </c>
      <c r="C122" s="574" t="s">
        <v>2590</v>
      </c>
      <c r="D122" s="402"/>
      <c r="E122" s="380">
        <v>2999</v>
      </c>
      <c r="F122" s="288">
        <f t="shared" si="1"/>
        <v>118159698.74000022</v>
      </c>
    </row>
    <row r="123" spans="1:6" s="412" customFormat="1" ht="41.25" customHeight="1" x14ac:dyDescent="0.2">
      <c r="A123" s="230">
        <v>44301</v>
      </c>
      <c r="B123" s="377">
        <v>58878</v>
      </c>
      <c r="C123" s="574" t="s">
        <v>2591</v>
      </c>
      <c r="D123" s="402"/>
      <c r="E123" s="380">
        <v>185380.71</v>
      </c>
      <c r="F123" s="288">
        <f t="shared" si="1"/>
        <v>117974318.03000022</v>
      </c>
    </row>
    <row r="124" spans="1:6" s="412" customFormat="1" ht="41.25" customHeight="1" x14ac:dyDescent="0.2">
      <c r="A124" s="230">
        <v>44301</v>
      </c>
      <c r="B124" s="377">
        <v>58879</v>
      </c>
      <c r="C124" s="574" t="s">
        <v>2592</v>
      </c>
      <c r="D124" s="402"/>
      <c r="E124" s="380">
        <v>158593.23000000001</v>
      </c>
      <c r="F124" s="288">
        <f t="shared" si="1"/>
        <v>117815724.80000022</v>
      </c>
    </row>
    <row r="125" spans="1:6" s="412" customFormat="1" ht="54.75" customHeight="1" x14ac:dyDescent="0.2">
      <c r="A125" s="230">
        <v>44301</v>
      </c>
      <c r="B125" s="377">
        <v>58880</v>
      </c>
      <c r="C125" s="574" t="s">
        <v>2593</v>
      </c>
      <c r="D125" s="402"/>
      <c r="E125" s="380">
        <v>26787.48</v>
      </c>
      <c r="F125" s="288">
        <f t="shared" si="1"/>
        <v>117788937.32000022</v>
      </c>
    </row>
    <row r="126" spans="1:6" s="412" customFormat="1" ht="41.25" customHeight="1" x14ac:dyDescent="0.2">
      <c r="A126" s="230">
        <v>44301</v>
      </c>
      <c r="B126" s="377">
        <v>58881</v>
      </c>
      <c r="C126" s="574" t="s">
        <v>2594</v>
      </c>
      <c r="D126" s="402"/>
      <c r="E126" s="380">
        <v>76151.360000000001</v>
      </c>
      <c r="F126" s="288">
        <f t="shared" si="1"/>
        <v>117712785.96000022</v>
      </c>
    </row>
    <row r="127" spans="1:6" s="412" customFormat="1" ht="41.25" customHeight="1" x14ac:dyDescent="0.2">
      <c r="A127" s="230">
        <v>44301</v>
      </c>
      <c r="B127" s="377">
        <v>58882</v>
      </c>
      <c r="C127" s="574" t="s">
        <v>2595</v>
      </c>
      <c r="D127" s="402"/>
      <c r="E127" s="380">
        <v>41998.15</v>
      </c>
      <c r="F127" s="288">
        <f t="shared" si="1"/>
        <v>117670787.81000021</v>
      </c>
    </row>
    <row r="128" spans="1:6" s="412" customFormat="1" ht="41.25" customHeight="1" x14ac:dyDescent="0.2">
      <c r="A128" s="230">
        <v>44301</v>
      </c>
      <c r="B128" s="377">
        <v>58883</v>
      </c>
      <c r="C128" s="574" t="s">
        <v>2596</v>
      </c>
      <c r="D128" s="402"/>
      <c r="E128" s="380">
        <v>15930</v>
      </c>
      <c r="F128" s="288">
        <f t="shared" si="1"/>
        <v>117654857.81000021</v>
      </c>
    </row>
    <row r="129" spans="1:6" s="412" customFormat="1" ht="41.25" customHeight="1" x14ac:dyDescent="0.2">
      <c r="A129" s="230">
        <v>44301</v>
      </c>
      <c r="B129" s="377">
        <v>58884</v>
      </c>
      <c r="C129" s="574" t="s">
        <v>2597</v>
      </c>
      <c r="D129" s="402"/>
      <c r="E129" s="380">
        <v>18000</v>
      </c>
      <c r="F129" s="288">
        <f t="shared" si="1"/>
        <v>117636857.81000021</v>
      </c>
    </row>
    <row r="130" spans="1:6" s="412" customFormat="1" ht="41.25" customHeight="1" x14ac:dyDescent="0.2">
      <c r="A130" s="230">
        <v>44301</v>
      </c>
      <c r="B130" s="377">
        <v>58885</v>
      </c>
      <c r="C130" s="574" t="s">
        <v>2598</v>
      </c>
      <c r="D130" s="402"/>
      <c r="E130" s="380">
        <v>27000</v>
      </c>
      <c r="F130" s="288">
        <f t="shared" si="1"/>
        <v>117609857.81000021</v>
      </c>
    </row>
    <row r="131" spans="1:6" s="412" customFormat="1" ht="41.25" customHeight="1" x14ac:dyDescent="0.2">
      <c r="A131" s="230">
        <v>44301</v>
      </c>
      <c r="B131" s="377">
        <v>58886</v>
      </c>
      <c r="C131" s="574" t="s">
        <v>2599</v>
      </c>
      <c r="D131" s="402"/>
      <c r="E131" s="380">
        <v>24750</v>
      </c>
      <c r="F131" s="288">
        <f t="shared" si="1"/>
        <v>117585107.81000021</v>
      </c>
    </row>
    <row r="132" spans="1:6" s="412" customFormat="1" ht="41.25" customHeight="1" x14ac:dyDescent="0.2">
      <c r="A132" s="230">
        <v>44301</v>
      </c>
      <c r="B132" s="377">
        <v>58887</v>
      </c>
      <c r="C132" s="574" t="s">
        <v>2600</v>
      </c>
      <c r="D132" s="402"/>
      <c r="E132" s="380">
        <v>10800</v>
      </c>
      <c r="F132" s="288">
        <f t="shared" si="1"/>
        <v>117574307.81000021</v>
      </c>
    </row>
    <row r="133" spans="1:6" s="412" customFormat="1" ht="76.5" customHeight="1" x14ac:dyDescent="0.2">
      <c r="A133" s="230">
        <v>44301</v>
      </c>
      <c r="B133" s="377">
        <v>58888</v>
      </c>
      <c r="C133" s="574" t="s">
        <v>2601</v>
      </c>
      <c r="D133" s="402"/>
      <c r="E133" s="380">
        <v>9000</v>
      </c>
      <c r="F133" s="288">
        <f t="shared" si="1"/>
        <v>117565307.81000021</v>
      </c>
    </row>
    <row r="134" spans="1:6" s="412" customFormat="1" ht="41.25" customHeight="1" x14ac:dyDescent="0.2">
      <c r="A134" s="230">
        <v>44301</v>
      </c>
      <c r="B134" s="377" t="s">
        <v>2571</v>
      </c>
      <c r="C134" s="574" t="s">
        <v>2602</v>
      </c>
      <c r="D134" s="402"/>
      <c r="E134" s="380">
        <v>24875</v>
      </c>
      <c r="F134" s="288">
        <f t="shared" si="1"/>
        <v>117540432.81000021</v>
      </c>
    </row>
    <row r="135" spans="1:6" s="412" customFormat="1" ht="41.25" customHeight="1" x14ac:dyDescent="0.2">
      <c r="A135" s="230">
        <v>44301</v>
      </c>
      <c r="B135" s="377" t="s">
        <v>2562</v>
      </c>
      <c r="C135" s="574" t="s">
        <v>2603</v>
      </c>
      <c r="D135" s="402"/>
      <c r="E135" s="380">
        <v>763565.87</v>
      </c>
      <c r="F135" s="288">
        <f t="shared" si="1"/>
        <v>116776866.94000021</v>
      </c>
    </row>
    <row r="136" spans="1:6" s="412" customFormat="1" ht="27.75" customHeight="1" x14ac:dyDescent="0.2">
      <c r="A136" s="230">
        <v>44301</v>
      </c>
      <c r="B136" s="377" t="s">
        <v>2563</v>
      </c>
      <c r="C136" s="574" t="s">
        <v>2604</v>
      </c>
      <c r="D136" s="402"/>
      <c r="E136" s="380">
        <v>4483686.83</v>
      </c>
      <c r="F136" s="288">
        <f t="shared" si="1"/>
        <v>112293180.11000021</v>
      </c>
    </row>
    <row r="137" spans="1:6" s="412" customFormat="1" ht="41.25" customHeight="1" x14ac:dyDescent="0.2">
      <c r="A137" s="230">
        <v>44301</v>
      </c>
      <c r="B137" s="377" t="s">
        <v>2564</v>
      </c>
      <c r="C137" s="574" t="s">
        <v>2605</v>
      </c>
      <c r="D137" s="402"/>
      <c r="E137" s="380">
        <v>47267.42</v>
      </c>
      <c r="F137" s="288">
        <f t="shared" si="1"/>
        <v>112245912.69000021</v>
      </c>
    </row>
    <row r="138" spans="1:6" s="412" customFormat="1" ht="41.25" customHeight="1" x14ac:dyDescent="0.2">
      <c r="A138" s="230">
        <v>44301</v>
      </c>
      <c r="B138" s="377" t="s">
        <v>2565</v>
      </c>
      <c r="C138" s="574" t="s">
        <v>2606</v>
      </c>
      <c r="D138" s="402"/>
      <c r="E138" s="380">
        <v>64873.68</v>
      </c>
      <c r="F138" s="288">
        <f t="shared" si="1"/>
        <v>112181039.0100002</v>
      </c>
    </row>
    <row r="139" spans="1:6" s="412" customFormat="1" ht="41.25" customHeight="1" x14ac:dyDescent="0.2">
      <c r="A139" s="230">
        <v>44301</v>
      </c>
      <c r="B139" s="377" t="s">
        <v>2566</v>
      </c>
      <c r="C139" s="574" t="s">
        <v>2607</v>
      </c>
      <c r="D139" s="402"/>
      <c r="E139" s="380">
        <v>650.55999999999995</v>
      </c>
      <c r="F139" s="288">
        <f t="shared" si="1"/>
        <v>112180388.4500002</v>
      </c>
    </row>
    <row r="140" spans="1:6" s="412" customFormat="1" ht="56.25" customHeight="1" x14ac:dyDescent="0.2">
      <c r="A140" s="230">
        <v>44301</v>
      </c>
      <c r="B140" s="377" t="s">
        <v>2567</v>
      </c>
      <c r="C140" s="574" t="s">
        <v>2608</v>
      </c>
      <c r="D140" s="402"/>
      <c r="E140" s="380">
        <v>3735277.84</v>
      </c>
      <c r="F140" s="288">
        <f t="shared" si="1"/>
        <v>108445110.61000019</v>
      </c>
    </row>
    <row r="141" spans="1:6" s="412" customFormat="1" ht="69.75" customHeight="1" x14ac:dyDescent="0.2">
      <c r="A141" s="230">
        <v>44301</v>
      </c>
      <c r="B141" s="377" t="s">
        <v>2568</v>
      </c>
      <c r="C141" s="574" t="s">
        <v>2609</v>
      </c>
      <c r="D141" s="402"/>
      <c r="E141" s="380">
        <v>101331.57</v>
      </c>
      <c r="F141" s="288">
        <f t="shared" si="1"/>
        <v>108343779.0400002</v>
      </c>
    </row>
    <row r="142" spans="1:6" s="412" customFormat="1" ht="41.25" customHeight="1" x14ac:dyDescent="0.2">
      <c r="A142" s="230">
        <v>44301</v>
      </c>
      <c r="B142" s="377" t="s">
        <v>2569</v>
      </c>
      <c r="C142" s="574" t="s">
        <v>2610</v>
      </c>
      <c r="D142" s="402"/>
      <c r="E142" s="380">
        <v>25200</v>
      </c>
      <c r="F142" s="288">
        <f t="shared" si="1"/>
        <v>108318579.0400002</v>
      </c>
    </row>
    <row r="143" spans="1:6" s="412" customFormat="1" ht="41.25" customHeight="1" x14ac:dyDescent="0.2">
      <c r="A143" s="230">
        <v>44301</v>
      </c>
      <c r="B143" s="377" t="s">
        <v>2570</v>
      </c>
      <c r="C143" s="574" t="s">
        <v>2611</v>
      </c>
      <c r="D143" s="402"/>
      <c r="E143" s="380">
        <v>12150</v>
      </c>
      <c r="F143" s="288">
        <f t="shared" si="1"/>
        <v>108306429.0400002</v>
      </c>
    </row>
    <row r="144" spans="1:6" s="412" customFormat="1" ht="60.75" customHeight="1" x14ac:dyDescent="0.2">
      <c r="A144" s="230">
        <v>44302</v>
      </c>
      <c r="B144" s="377">
        <v>58889</v>
      </c>
      <c r="C144" s="574" t="s">
        <v>2656</v>
      </c>
      <c r="D144" s="402"/>
      <c r="E144" s="380">
        <v>113000</v>
      </c>
      <c r="F144" s="288">
        <f t="shared" si="1"/>
        <v>108193429.0400002</v>
      </c>
    </row>
    <row r="145" spans="1:6" s="412" customFormat="1" ht="41.25" customHeight="1" x14ac:dyDescent="0.2">
      <c r="A145" s="230">
        <v>44302</v>
      </c>
      <c r="B145" s="377">
        <v>58890</v>
      </c>
      <c r="C145" s="574" t="s">
        <v>2657</v>
      </c>
      <c r="D145" s="402"/>
      <c r="E145" s="380">
        <v>143306.75</v>
      </c>
      <c r="F145" s="288">
        <f t="shared" si="1"/>
        <v>108050122.2900002</v>
      </c>
    </row>
    <row r="146" spans="1:6" s="412" customFormat="1" ht="41.25" customHeight="1" x14ac:dyDescent="0.2">
      <c r="A146" s="230">
        <v>44302</v>
      </c>
      <c r="B146" s="377">
        <v>58891</v>
      </c>
      <c r="C146" s="574" t="s">
        <v>2658</v>
      </c>
      <c r="D146" s="402"/>
      <c r="E146" s="380">
        <v>32073.96</v>
      </c>
      <c r="F146" s="288">
        <f t="shared" si="1"/>
        <v>108018048.33000021</v>
      </c>
    </row>
    <row r="147" spans="1:6" s="412" customFormat="1" ht="19.5" customHeight="1" x14ac:dyDescent="0.2">
      <c r="A147" s="230">
        <v>44302</v>
      </c>
      <c r="B147" s="377">
        <v>58892</v>
      </c>
      <c r="C147" s="574" t="s">
        <v>41</v>
      </c>
      <c r="D147" s="402"/>
      <c r="E147" s="380">
        <v>0</v>
      </c>
      <c r="F147" s="288">
        <f t="shared" ref="F147:F210" si="2">F146-E147</f>
        <v>108018048.33000021</v>
      </c>
    </row>
    <row r="148" spans="1:6" s="412" customFormat="1" ht="41.25" customHeight="1" x14ac:dyDescent="0.2">
      <c r="A148" s="230">
        <v>44302</v>
      </c>
      <c r="B148" s="377">
        <v>58893</v>
      </c>
      <c r="C148" s="574" t="s">
        <v>2659</v>
      </c>
      <c r="D148" s="402"/>
      <c r="E148" s="380">
        <v>150263.76999999999</v>
      </c>
      <c r="F148" s="288">
        <f t="shared" si="2"/>
        <v>107867784.56000021</v>
      </c>
    </row>
    <row r="149" spans="1:6" s="412" customFormat="1" ht="41.25" customHeight="1" x14ac:dyDescent="0.2">
      <c r="A149" s="230">
        <v>44302</v>
      </c>
      <c r="B149" s="377">
        <v>58894</v>
      </c>
      <c r="C149" s="574" t="s">
        <v>2660</v>
      </c>
      <c r="D149" s="402"/>
      <c r="E149" s="380">
        <v>35116.94</v>
      </c>
      <c r="F149" s="288">
        <f t="shared" si="2"/>
        <v>107832667.62000021</v>
      </c>
    </row>
    <row r="150" spans="1:6" s="412" customFormat="1" ht="41.25" customHeight="1" x14ac:dyDescent="0.2">
      <c r="A150" s="230">
        <v>44302</v>
      </c>
      <c r="B150" s="377">
        <v>58895</v>
      </c>
      <c r="C150" s="574" t="s">
        <v>2661</v>
      </c>
      <c r="D150" s="402"/>
      <c r="E150" s="380">
        <v>10800</v>
      </c>
      <c r="F150" s="288">
        <f t="shared" si="2"/>
        <v>107821867.62000021</v>
      </c>
    </row>
    <row r="151" spans="1:6" s="412" customFormat="1" ht="41.25" customHeight="1" x14ac:dyDescent="0.2">
      <c r="A151" s="230">
        <v>44302</v>
      </c>
      <c r="B151" s="377">
        <v>58896</v>
      </c>
      <c r="C151" s="574" t="s">
        <v>2662</v>
      </c>
      <c r="D151" s="402"/>
      <c r="E151" s="380">
        <v>5400</v>
      </c>
      <c r="F151" s="288">
        <f t="shared" si="2"/>
        <v>107816467.62000021</v>
      </c>
    </row>
    <row r="152" spans="1:6" s="412" customFormat="1" ht="57" customHeight="1" x14ac:dyDescent="0.2">
      <c r="A152" s="230">
        <v>44302</v>
      </c>
      <c r="B152" s="377">
        <v>58897</v>
      </c>
      <c r="C152" s="574" t="s">
        <v>2663</v>
      </c>
      <c r="D152" s="402"/>
      <c r="E152" s="380">
        <v>10800</v>
      </c>
      <c r="F152" s="288">
        <f t="shared" si="2"/>
        <v>107805667.62000021</v>
      </c>
    </row>
    <row r="153" spans="1:6" s="412" customFormat="1" ht="41.25" customHeight="1" x14ac:dyDescent="0.2">
      <c r="A153" s="230">
        <v>44302</v>
      </c>
      <c r="B153" s="377">
        <v>58898</v>
      </c>
      <c r="C153" s="574" t="s">
        <v>2664</v>
      </c>
      <c r="D153" s="402"/>
      <c r="E153" s="380">
        <v>2700</v>
      </c>
      <c r="F153" s="288">
        <f t="shared" si="2"/>
        <v>107802967.62000021</v>
      </c>
    </row>
    <row r="154" spans="1:6" s="412" customFormat="1" ht="41.25" customHeight="1" x14ac:dyDescent="0.2">
      <c r="A154" s="230">
        <v>44302</v>
      </c>
      <c r="B154" s="377">
        <v>58899</v>
      </c>
      <c r="C154" s="574" t="s">
        <v>2665</v>
      </c>
      <c r="D154" s="402"/>
      <c r="E154" s="380">
        <v>10890</v>
      </c>
      <c r="F154" s="288">
        <f t="shared" si="2"/>
        <v>107792077.62000021</v>
      </c>
    </row>
    <row r="155" spans="1:6" s="412" customFormat="1" ht="49.5" customHeight="1" x14ac:dyDescent="0.2">
      <c r="A155" s="230">
        <v>44302</v>
      </c>
      <c r="B155" s="377">
        <v>58900</v>
      </c>
      <c r="C155" s="574" t="s">
        <v>2666</v>
      </c>
      <c r="D155" s="402"/>
      <c r="E155" s="380">
        <v>696837</v>
      </c>
      <c r="F155" s="288">
        <f t="shared" si="2"/>
        <v>107095240.62000021</v>
      </c>
    </row>
    <row r="156" spans="1:6" s="412" customFormat="1" ht="41.25" customHeight="1" x14ac:dyDescent="0.2">
      <c r="A156" s="230">
        <v>44302</v>
      </c>
      <c r="B156" s="377">
        <v>58901</v>
      </c>
      <c r="C156" s="574" t="s">
        <v>2667</v>
      </c>
      <c r="D156" s="402"/>
      <c r="E156" s="380">
        <v>5400</v>
      </c>
      <c r="F156" s="288">
        <f t="shared" si="2"/>
        <v>107089840.62000021</v>
      </c>
    </row>
    <row r="157" spans="1:6" s="412" customFormat="1" ht="41.25" customHeight="1" x14ac:dyDescent="0.2">
      <c r="A157" s="230">
        <v>44302</v>
      </c>
      <c r="B157" s="377">
        <v>58902</v>
      </c>
      <c r="C157" s="574" t="s">
        <v>2637</v>
      </c>
      <c r="D157" s="402"/>
      <c r="E157" s="380">
        <v>56400</v>
      </c>
      <c r="F157" s="288">
        <f t="shared" si="2"/>
        <v>107033440.62000021</v>
      </c>
    </row>
    <row r="158" spans="1:6" s="412" customFormat="1" ht="60.75" customHeight="1" x14ac:dyDescent="0.2">
      <c r="A158" s="230">
        <v>44302</v>
      </c>
      <c r="B158" s="377">
        <v>58903</v>
      </c>
      <c r="C158" s="574" t="s">
        <v>2668</v>
      </c>
      <c r="D158" s="402"/>
      <c r="E158" s="380">
        <v>529970.22</v>
      </c>
      <c r="F158" s="288">
        <f t="shared" si="2"/>
        <v>106503470.40000021</v>
      </c>
    </row>
    <row r="159" spans="1:6" s="412" customFormat="1" ht="41.25" customHeight="1" x14ac:dyDescent="0.2">
      <c r="A159" s="230">
        <v>44302</v>
      </c>
      <c r="B159" s="377">
        <v>58904</v>
      </c>
      <c r="C159" s="574" t="s">
        <v>2669</v>
      </c>
      <c r="D159" s="402"/>
      <c r="E159" s="380">
        <v>3600</v>
      </c>
      <c r="F159" s="288">
        <f t="shared" si="2"/>
        <v>106499870.40000021</v>
      </c>
    </row>
    <row r="160" spans="1:6" s="412" customFormat="1" ht="74.25" customHeight="1" x14ac:dyDescent="0.2">
      <c r="A160" s="230">
        <v>44302</v>
      </c>
      <c r="B160" s="377">
        <v>58905</v>
      </c>
      <c r="C160" s="574" t="s">
        <v>2670</v>
      </c>
      <c r="D160" s="402"/>
      <c r="E160" s="380">
        <v>126000</v>
      </c>
      <c r="F160" s="288">
        <f t="shared" si="2"/>
        <v>106373870.40000021</v>
      </c>
    </row>
    <row r="161" spans="1:6" s="412" customFormat="1" ht="22.5" customHeight="1" x14ac:dyDescent="0.2">
      <c r="A161" s="230">
        <v>44302</v>
      </c>
      <c r="B161" s="377">
        <v>58906</v>
      </c>
      <c r="C161" s="574" t="s">
        <v>41</v>
      </c>
      <c r="D161" s="402"/>
      <c r="E161" s="380">
        <v>0</v>
      </c>
      <c r="F161" s="288">
        <f t="shared" si="2"/>
        <v>106373870.40000021</v>
      </c>
    </row>
    <row r="162" spans="1:6" s="412" customFormat="1" ht="41.25" customHeight="1" x14ac:dyDescent="0.2">
      <c r="A162" s="230">
        <v>44302</v>
      </c>
      <c r="B162" s="377">
        <v>58907</v>
      </c>
      <c r="C162" s="574" t="s">
        <v>2671</v>
      </c>
      <c r="D162" s="402"/>
      <c r="E162" s="380">
        <v>194106.13</v>
      </c>
      <c r="F162" s="288">
        <f t="shared" si="2"/>
        <v>106179764.27000022</v>
      </c>
    </row>
    <row r="163" spans="1:6" s="412" customFormat="1" ht="41.25" customHeight="1" x14ac:dyDescent="0.2">
      <c r="A163" s="230">
        <v>44302</v>
      </c>
      <c r="B163" s="377">
        <v>58908</v>
      </c>
      <c r="C163" s="574" t="s">
        <v>2672</v>
      </c>
      <c r="D163" s="402"/>
      <c r="E163" s="380">
        <v>281200.7</v>
      </c>
      <c r="F163" s="288">
        <f t="shared" si="2"/>
        <v>105898563.57000022</v>
      </c>
    </row>
    <row r="164" spans="1:6" s="412" customFormat="1" ht="41.25" customHeight="1" x14ac:dyDescent="0.2">
      <c r="A164" s="230">
        <v>44302</v>
      </c>
      <c r="B164" s="377">
        <v>58909</v>
      </c>
      <c r="C164" s="574" t="s">
        <v>2673</v>
      </c>
      <c r="D164" s="402"/>
      <c r="E164" s="380">
        <v>213457.53</v>
      </c>
      <c r="F164" s="288">
        <f t="shared" si="2"/>
        <v>105685106.04000022</v>
      </c>
    </row>
    <row r="165" spans="1:6" s="412" customFormat="1" ht="41.25" customHeight="1" x14ac:dyDescent="0.2">
      <c r="A165" s="230">
        <v>44302</v>
      </c>
      <c r="B165" s="377">
        <v>58910</v>
      </c>
      <c r="C165" s="574" t="s">
        <v>2674</v>
      </c>
      <c r="D165" s="402"/>
      <c r="E165" s="380">
        <v>238848.46</v>
      </c>
      <c r="F165" s="288">
        <f t="shared" si="2"/>
        <v>105446257.58000022</v>
      </c>
    </row>
    <row r="166" spans="1:6" s="412" customFormat="1" ht="41.25" customHeight="1" x14ac:dyDescent="0.2">
      <c r="A166" s="230">
        <v>44302</v>
      </c>
      <c r="B166" s="377">
        <v>58911</v>
      </c>
      <c r="C166" s="574" t="s">
        <v>2675</v>
      </c>
      <c r="D166" s="402"/>
      <c r="E166" s="380">
        <v>228302.72</v>
      </c>
      <c r="F166" s="288">
        <f t="shared" si="2"/>
        <v>105217954.86000022</v>
      </c>
    </row>
    <row r="167" spans="1:6" s="412" customFormat="1" ht="41.25" customHeight="1" x14ac:dyDescent="0.2">
      <c r="A167" s="230">
        <v>44302</v>
      </c>
      <c r="B167" s="377">
        <v>58912</v>
      </c>
      <c r="C167" s="574" t="s">
        <v>2676</v>
      </c>
      <c r="D167" s="402"/>
      <c r="E167" s="380">
        <v>227158.8</v>
      </c>
      <c r="F167" s="288">
        <f t="shared" si="2"/>
        <v>104990796.06000023</v>
      </c>
    </row>
    <row r="168" spans="1:6" s="412" customFormat="1" ht="54.75" customHeight="1" x14ac:dyDescent="0.2">
      <c r="A168" s="230">
        <v>44302</v>
      </c>
      <c r="B168" s="377" t="s">
        <v>2614</v>
      </c>
      <c r="C168" s="574" t="s">
        <v>2677</v>
      </c>
      <c r="D168" s="402"/>
      <c r="E168" s="380">
        <v>92479.2</v>
      </c>
      <c r="F168" s="288">
        <f t="shared" si="2"/>
        <v>104898316.86000022</v>
      </c>
    </row>
    <row r="169" spans="1:6" s="412" customFormat="1" ht="41.25" customHeight="1" x14ac:dyDescent="0.2">
      <c r="A169" s="230">
        <v>44302</v>
      </c>
      <c r="B169" s="377" t="s">
        <v>2615</v>
      </c>
      <c r="C169" s="574" t="s">
        <v>2678</v>
      </c>
      <c r="D169" s="402"/>
      <c r="E169" s="380">
        <v>5400</v>
      </c>
      <c r="F169" s="288">
        <f t="shared" si="2"/>
        <v>104892916.86000022</v>
      </c>
    </row>
    <row r="170" spans="1:6" s="412" customFormat="1" ht="41.25" customHeight="1" x14ac:dyDescent="0.2">
      <c r="A170" s="230">
        <v>44302</v>
      </c>
      <c r="B170" s="377" t="s">
        <v>2616</v>
      </c>
      <c r="C170" s="574" t="s">
        <v>2679</v>
      </c>
      <c r="D170" s="402"/>
      <c r="E170" s="380">
        <v>10890</v>
      </c>
      <c r="F170" s="288">
        <f t="shared" si="2"/>
        <v>104882026.86000022</v>
      </c>
    </row>
    <row r="171" spans="1:6" s="412" customFormat="1" ht="41.25" customHeight="1" x14ac:dyDescent="0.2">
      <c r="A171" s="230">
        <v>44302</v>
      </c>
      <c r="B171" s="377" t="s">
        <v>2617</v>
      </c>
      <c r="C171" s="574" t="s">
        <v>2680</v>
      </c>
      <c r="D171" s="402"/>
      <c r="E171" s="380">
        <v>3600</v>
      </c>
      <c r="F171" s="288">
        <f t="shared" si="2"/>
        <v>104878426.86000022</v>
      </c>
    </row>
    <row r="172" spans="1:6" s="412" customFormat="1" ht="41.25" customHeight="1" x14ac:dyDescent="0.2">
      <c r="A172" s="230">
        <v>44302</v>
      </c>
      <c r="B172" s="377" t="s">
        <v>2618</v>
      </c>
      <c r="C172" s="574" t="s">
        <v>2681</v>
      </c>
      <c r="D172" s="402"/>
      <c r="E172" s="380">
        <v>7200</v>
      </c>
      <c r="F172" s="288">
        <f t="shared" si="2"/>
        <v>104871226.86000022</v>
      </c>
    </row>
    <row r="173" spans="1:6" s="412" customFormat="1" ht="64.5" customHeight="1" x14ac:dyDescent="0.2">
      <c r="A173" s="230">
        <v>44302</v>
      </c>
      <c r="B173" s="377" t="s">
        <v>2619</v>
      </c>
      <c r="C173" s="574" t="s">
        <v>2682</v>
      </c>
      <c r="D173" s="402"/>
      <c r="E173" s="380">
        <v>9000</v>
      </c>
      <c r="F173" s="288">
        <f t="shared" si="2"/>
        <v>104862226.86000022</v>
      </c>
    </row>
    <row r="174" spans="1:6" s="412" customFormat="1" ht="41.25" customHeight="1" x14ac:dyDescent="0.2">
      <c r="A174" s="230">
        <v>44302</v>
      </c>
      <c r="B174" s="377" t="s">
        <v>2620</v>
      </c>
      <c r="C174" s="574" t="s">
        <v>2683</v>
      </c>
      <c r="D174" s="402"/>
      <c r="E174" s="380">
        <v>166858.89000000001</v>
      </c>
      <c r="F174" s="288">
        <f t="shared" si="2"/>
        <v>104695367.97000022</v>
      </c>
    </row>
    <row r="175" spans="1:6" s="412" customFormat="1" ht="41.25" customHeight="1" x14ac:dyDescent="0.2">
      <c r="A175" s="230">
        <v>44302</v>
      </c>
      <c r="B175" s="377" t="s">
        <v>2621</v>
      </c>
      <c r="C175" s="574" t="s">
        <v>2684</v>
      </c>
      <c r="D175" s="402"/>
      <c r="E175" s="380">
        <v>359244.06</v>
      </c>
      <c r="F175" s="288">
        <f t="shared" si="2"/>
        <v>104336123.91000022</v>
      </c>
    </row>
    <row r="176" spans="1:6" s="412" customFormat="1" ht="41.25" customHeight="1" x14ac:dyDescent="0.2">
      <c r="A176" s="230">
        <v>44302</v>
      </c>
      <c r="B176" s="377" t="s">
        <v>2622</v>
      </c>
      <c r="C176" s="574" t="s">
        <v>2685</v>
      </c>
      <c r="D176" s="402"/>
      <c r="E176" s="380">
        <v>232797.28</v>
      </c>
      <c r="F176" s="288">
        <f t="shared" si="2"/>
        <v>104103326.63000022</v>
      </c>
    </row>
    <row r="177" spans="1:6" s="412" customFormat="1" ht="41.25" customHeight="1" x14ac:dyDescent="0.2">
      <c r="A177" s="230">
        <v>44302</v>
      </c>
      <c r="B177" s="377" t="s">
        <v>2623</v>
      </c>
      <c r="C177" s="574" t="s">
        <v>2686</v>
      </c>
      <c r="D177" s="402"/>
      <c r="E177" s="380">
        <v>145324.88</v>
      </c>
      <c r="F177" s="288">
        <f t="shared" si="2"/>
        <v>103958001.75000022</v>
      </c>
    </row>
    <row r="178" spans="1:6" s="412" customFormat="1" ht="41.25" customHeight="1" x14ac:dyDescent="0.2">
      <c r="A178" s="230">
        <v>44302</v>
      </c>
      <c r="B178" s="377" t="s">
        <v>2624</v>
      </c>
      <c r="C178" s="574" t="s">
        <v>2687</v>
      </c>
      <c r="D178" s="402"/>
      <c r="E178" s="380">
        <v>216270.27</v>
      </c>
      <c r="F178" s="288">
        <f t="shared" si="2"/>
        <v>103741731.48000023</v>
      </c>
    </row>
    <row r="179" spans="1:6" s="412" customFormat="1" ht="41.25" customHeight="1" x14ac:dyDescent="0.2">
      <c r="A179" s="230">
        <v>44302</v>
      </c>
      <c r="B179" s="377" t="s">
        <v>2625</v>
      </c>
      <c r="C179" s="574" t="s">
        <v>2688</v>
      </c>
      <c r="D179" s="402"/>
      <c r="E179" s="380">
        <v>173330.97</v>
      </c>
      <c r="F179" s="288">
        <f t="shared" si="2"/>
        <v>103568400.51000023</v>
      </c>
    </row>
    <row r="180" spans="1:6" s="412" customFormat="1" ht="41.25" customHeight="1" x14ac:dyDescent="0.2">
      <c r="A180" s="230">
        <v>44302</v>
      </c>
      <c r="B180" s="377" t="s">
        <v>2626</v>
      </c>
      <c r="C180" s="574" t="s">
        <v>2689</v>
      </c>
      <c r="D180" s="402"/>
      <c r="E180" s="380">
        <v>198693.2</v>
      </c>
      <c r="F180" s="288">
        <f t="shared" si="2"/>
        <v>103369707.31000023</v>
      </c>
    </row>
    <row r="181" spans="1:6" s="412" customFormat="1" ht="41.25" customHeight="1" x14ac:dyDescent="0.2">
      <c r="A181" s="230">
        <v>44302</v>
      </c>
      <c r="B181" s="377" t="s">
        <v>2627</v>
      </c>
      <c r="C181" s="574" t="s">
        <v>2690</v>
      </c>
      <c r="D181" s="402"/>
      <c r="E181" s="380">
        <v>148751.26999999999</v>
      </c>
      <c r="F181" s="288">
        <f t="shared" si="2"/>
        <v>103220956.04000023</v>
      </c>
    </row>
    <row r="182" spans="1:6" s="412" customFormat="1" ht="41.25" customHeight="1" x14ac:dyDescent="0.2">
      <c r="A182" s="230">
        <v>44302</v>
      </c>
      <c r="B182" s="377" t="s">
        <v>2628</v>
      </c>
      <c r="C182" s="574" t="s">
        <v>2691</v>
      </c>
      <c r="D182" s="402"/>
      <c r="E182" s="380">
        <v>180919.47</v>
      </c>
      <c r="F182" s="288">
        <f t="shared" si="2"/>
        <v>103040036.57000023</v>
      </c>
    </row>
    <row r="183" spans="1:6" s="412" customFormat="1" ht="41.25" customHeight="1" x14ac:dyDescent="0.2">
      <c r="A183" s="230">
        <v>44302</v>
      </c>
      <c r="B183" s="377" t="s">
        <v>2629</v>
      </c>
      <c r="C183" s="574" t="s">
        <v>2692</v>
      </c>
      <c r="D183" s="402"/>
      <c r="E183" s="380">
        <v>409558.14</v>
      </c>
      <c r="F183" s="288">
        <f t="shared" si="2"/>
        <v>102630478.43000023</v>
      </c>
    </row>
    <row r="184" spans="1:6" s="412" customFormat="1" ht="41.25" customHeight="1" x14ac:dyDescent="0.2">
      <c r="A184" s="230">
        <v>44302</v>
      </c>
      <c r="B184" s="377" t="s">
        <v>2630</v>
      </c>
      <c r="C184" s="574" t="s">
        <v>2693</v>
      </c>
      <c r="D184" s="402"/>
      <c r="E184" s="380">
        <v>227694.3</v>
      </c>
      <c r="F184" s="288">
        <f t="shared" si="2"/>
        <v>102402784.13000023</v>
      </c>
    </row>
    <row r="185" spans="1:6" s="412" customFormat="1" ht="41.25" customHeight="1" x14ac:dyDescent="0.2">
      <c r="A185" s="230">
        <v>44302</v>
      </c>
      <c r="B185" s="377" t="s">
        <v>2631</v>
      </c>
      <c r="C185" s="574" t="s">
        <v>2694</v>
      </c>
      <c r="D185" s="402"/>
      <c r="E185" s="380">
        <v>216277.51</v>
      </c>
      <c r="F185" s="288">
        <f t="shared" si="2"/>
        <v>102186506.62000023</v>
      </c>
    </row>
    <row r="186" spans="1:6" s="412" customFormat="1" ht="22.5" customHeight="1" x14ac:dyDescent="0.2">
      <c r="A186" s="230">
        <v>44302</v>
      </c>
      <c r="B186" s="377" t="s">
        <v>2632</v>
      </c>
      <c r="C186" s="574" t="s">
        <v>41</v>
      </c>
      <c r="D186" s="402"/>
      <c r="E186" s="380">
        <v>0</v>
      </c>
      <c r="F186" s="288">
        <f t="shared" si="2"/>
        <v>102186506.62000023</v>
      </c>
    </row>
    <row r="187" spans="1:6" s="412" customFormat="1" ht="41.25" customHeight="1" x14ac:dyDescent="0.2">
      <c r="A187" s="230">
        <v>44302</v>
      </c>
      <c r="B187" s="377" t="s">
        <v>2633</v>
      </c>
      <c r="C187" s="574" t="s">
        <v>2695</v>
      </c>
      <c r="D187" s="402"/>
      <c r="E187" s="380">
        <v>250250.73</v>
      </c>
      <c r="F187" s="288">
        <f t="shared" si="2"/>
        <v>101936255.89000022</v>
      </c>
    </row>
    <row r="188" spans="1:6" s="412" customFormat="1" ht="41.25" customHeight="1" x14ac:dyDescent="0.2">
      <c r="A188" s="230">
        <v>44302</v>
      </c>
      <c r="B188" s="377" t="s">
        <v>2634</v>
      </c>
      <c r="C188" s="574" t="s">
        <v>2696</v>
      </c>
      <c r="D188" s="402"/>
      <c r="E188" s="380">
        <v>228456.85</v>
      </c>
      <c r="F188" s="288">
        <f t="shared" si="2"/>
        <v>101707799.04000023</v>
      </c>
    </row>
    <row r="189" spans="1:6" s="412" customFormat="1" ht="41.25" customHeight="1" x14ac:dyDescent="0.2">
      <c r="A189" s="230">
        <v>44302</v>
      </c>
      <c r="B189" s="377" t="s">
        <v>2635</v>
      </c>
      <c r="C189" s="574" t="s">
        <v>2697</v>
      </c>
      <c r="D189" s="402"/>
      <c r="E189" s="380">
        <v>246558.99</v>
      </c>
      <c r="F189" s="288">
        <f t="shared" si="2"/>
        <v>101461240.05000024</v>
      </c>
    </row>
    <row r="190" spans="1:6" s="412" customFormat="1" ht="41.25" customHeight="1" x14ac:dyDescent="0.2">
      <c r="A190" s="230">
        <v>44302</v>
      </c>
      <c r="B190" s="377" t="s">
        <v>2636</v>
      </c>
      <c r="C190" s="574" t="s">
        <v>2698</v>
      </c>
      <c r="D190" s="402"/>
      <c r="E190" s="380">
        <v>97304.57</v>
      </c>
      <c r="F190" s="288">
        <f t="shared" si="2"/>
        <v>101363935.48000024</v>
      </c>
    </row>
    <row r="191" spans="1:6" s="412" customFormat="1" ht="41.25" customHeight="1" x14ac:dyDescent="0.2">
      <c r="A191" s="230">
        <v>44302</v>
      </c>
      <c r="B191" s="377" t="s">
        <v>2638</v>
      </c>
      <c r="C191" s="574" t="s">
        <v>2699</v>
      </c>
      <c r="D191" s="402"/>
      <c r="E191" s="380">
        <v>6289.58</v>
      </c>
      <c r="F191" s="288">
        <f t="shared" si="2"/>
        <v>101357645.90000024</v>
      </c>
    </row>
    <row r="192" spans="1:6" s="412" customFormat="1" ht="90.75" customHeight="1" x14ac:dyDescent="0.2">
      <c r="A192" s="230">
        <v>44302</v>
      </c>
      <c r="B192" s="377" t="s">
        <v>2639</v>
      </c>
      <c r="C192" s="574" t="s">
        <v>2700</v>
      </c>
      <c r="D192" s="402"/>
      <c r="E192" s="380">
        <v>100496.94</v>
      </c>
      <c r="F192" s="288">
        <f t="shared" si="2"/>
        <v>101257148.96000025</v>
      </c>
    </row>
    <row r="193" spans="1:6" s="412" customFormat="1" ht="41.25" customHeight="1" x14ac:dyDescent="0.2">
      <c r="A193" s="230">
        <v>44302</v>
      </c>
      <c r="B193" s="377" t="s">
        <v>2640</v>
      </c>
      <c r="C193" s="574" t="s">
        <v>2701</v>
      </c>
      <c r="D193" s="402"/>
      <c r="E193" s="380">
        <v>9900</v>
      </c>
      <c r="F193" s="288">
        <f t="shared" si="2"/>
        <v>101247248.96000025</v>
      </c>
    </row>
    <row r="194" spans="1:6" s="412" customFormat="1" ht="41.25" customHeight="1" x14ac:dyDescent="0.2">
      <c r="A194" s="230">
        <v>44302</v>
      </c>
      <c r="B194" s="377" t="s">
        <v>2641</v>
      </c>
      <c r="C194" s="574" t="s">
        <v>2702</v>
      </c>
      <c r="D194" s="402"/>
      <c r="E194" s="380">
        <v>523927.02</v>
      </c>
      <c r="F194" s="288">
        <f t="shared" si="2"/>
        <v>100723321.94000025</v>
      </c>
    </row>
    <row r="195" spans="1:6" s="412" customFormat="1" ht="41.25" customHeight="1" x14ac:dyDescent="0.2">
      <c r="A195" s="230">
        <v>44302</v>
      </c>
      <c r="B195" s="377" t="s">
        <v>2642</v>
      </c>
      <c r="C195" s="574" t="s">
        <v>2703</v>
      </c>
      <c r="D195" s="402"/>
      <c r="E195" s="380">
        <v>311935.74</v>
      </c>
      <c r="F195" s="288">
        <f t="shared" si="2"/>
        <v>100411386.20000026</v>
      </c>
    </row>
    <row r="196" spans="1:6" s="412" customFormat="1" ht="41.25" customHeight="1" x14ac:dyDescent="0.2">
      <c r="A196" s="230">
        <v>44302</v>
      </c>
      <c r="B196" s="377" t="s">
        <v>2643</v>
      </c>
      <c r="C196" s="574" t="s">
        <v>2704</v>
      </c>
      <c r="D196" s="402"/>
      <c r="E196" s="380">
        <v>176322.01</v>
      </c>
      <c r="F196" s="288">
        <f t="shared" si="2"/>
        <v>100235064.19000025</v>
      </c>
    </row>
    <row r="197" spans="1:6" s="412" customFormat="1" ht="41.25" customHeight="1" x14ac:dyDescent="0.2">
      <c r="A197" s="230">
        <v>44302</v>
      </c>
      <c r="B197" s="377" t="s">
        <v>2644</v>
      </c>
      <c r="C197" s="574" t="s">
        <v>2705</v>
      </c>
      <c r="D197" s="402"/>
      <c r="E197" s="380">
        <v>16800</v>
      </c>
      <c r="F197" s="288">
        <f t="shared" si="2"/>
        <v>100218264.19000025</v>
      </c>
    </row>
    <row r="198" spans="1:6" s="412" customFormat="1" ht="41.25" customHeight="1" x14ac:dyDescent="0.2">
      <c r="A198" s="230">
        <v>44302</v>
      </c>
      <c r="B198" s="377" t="s">
        <v>2645</v>
      </c>
      <c r="C198" s="574" t="s">
        <v>2706</v>
      </c>
      <c r="D198" s="402"/>
      <c r="E198" s="380">
        <v>54850</v>
      </c>
      <c r="F198" s="288">
        <f t="shared" si="2"/>
        <v>100163414.19000025</v>
      </c>
    </row>
    <row r="199" spans="1:6" s="412" customFormat="1" ht="41.25" customHeight="1" x14ac:dyDescent="0.2">
      <c r="A199" s="230">
        <v>44302</v>
      </c>
      <c r="B199" s="377" t="s">
        <v>2646</v>
      </c>
      <c r="C199" s="574" t="s">
        <v>2707</v>
      </c>
      <c r="D199" s="402"/>
      <c r="E199" s="380">
        <v>253200</v>
      </c>
      <c r="F199" s="288">
        <f t="shared" si="2"/>
        <v>99910214.190000251</v>
      </c>
    </row>
    <row r="200" spans="1:6" s="412" customFormat="1" ht="41.25" customHeight="1" x14ac:dyDescent="0.2">
      <c r="A200" s="230">
        <v>44302</v>
      </c>
      <c r="B200" s="377" t="s">
        <v>2647</v>
      </c>
      <c r="C200" s="574" t="s">
        <v>2708</v>
      </c>
      <c r="D200" s="402"/>
      <c r="E200" s="380">
        <v>75100</v>
      </c>
      <c r="F200" s="288">
        <f t="shared" si="2"/>
        <v>99835114.190000251</v>
      </c>
    </row>
    <row r="201" spans="1:6" s="412" customFormat="1" ht="41.25" customHeight="1" x14ac:dyDescent="0.2">
      <c r="A201" s="230">
        <v>44302</v>
      </c>
      <c r="B201" s="377" t="s">
        <v>2648</v>
      </c>
      <c r="C201" s="574" t="s">
        <v>2709</v>
      </c>
      <c r="D201" s="402"/>
      <c r="E201" s="380">
        <v>642497.28000000003</v>
      </c>
      <c r="F201" s="288">
        <f t="shared" si="2"/>
        <v>99192616.91000025</v>
      </c>
    </row>
    <row r="202" spans="1:6" s="412" customFormat="1" ht="41.25" customHeight="1" x14ac:dyDescent="0.2">
      <c r="A202" s="230">
        <v>44302</v>
      </c>
      <c r="B202" s="377" t="s">
        <v>2649</v>
      </c>
      <c r="C202" s="574" t="s">
        <v>2710</v>
      </c>
      <c r="D202" s="402"/>
      <c r="E202" s="380">
        <v>634185.80000000005</v>
      </c>
      <c r="F202" s="288">
        <f t="shared" si="2"/>
        <v>98558431.110000253</v>
      </c>
    </row>
    <row r="203" spans="1:6" s="412" customFormat="1" ht="41.25" customHeight="1" x14ac:dyDescent="0.2">
      <c r="A203" s="230">
        <v>44302</v>
      </c>
      <c r="B203" s="377" t="s">
        <v>2650</v>
      </c>
      <c r="C203" s="574" t="s">
        <v>2711</v>
      </c>
      <c r="D203" s="402"/>
      <c r="E203" s="380">
        <v>1298813.6499999999</v>
      </c>
      <c r="F203" s="288">
        <f t="shared" si="2"/>
        <v>97259617.460000247</v>
      </c>
    </row>
    <row r="204" spans="1:6" s="275" customFormat="1" ht="41.25" customHeight="1" x14ac:dyDescent="0.2">
      <c r="A204" s="134">
        <v>44302</v>
      </c>
      <c r="B204" s="5" t="s">
        <v>2651</v>
      </c>
      <c r="C204" s="576" t="s">
        <v>2712</v>
      </c>
      <c r="D204" s="266"/>
      <c r="E204" s="380">
        <v>1144708</v>
      </c>
      <c r="F204" s="288">
        <f t="shared" si="2"/>
        <v>96114909.460000247</v>
      </c>
    </row>
    <row r="205" spans="1:6" s="275" customFormat="1" ht="41.25" customHeight="1" x14ac:dyDescent="0.2">
      <c r="A205" s="134">
        <v>44302</v>
      </c>
      <c r="B205" s="5" t="s">
        <v>2652</v>
      </c>
      <c r="C205" s="576" t="s">
        <v>2713</v>
      </c>
      <c r="D205" s="266"/>
      <c r="E205" s="380">
        <v>18000</v>
      </c>
      <c r="F205" s="288">
        <f t="shared" si="2"/>
        <v>96096909.460000247</v>
      </c>
    </row>
    <row r="206" spans="1:6" s="275" customFormat="1" ht="41.25" customHeight="1" x14ac:dyDescent="0.2">
      <c r="A206" s="134">
        <v>44302</v>
      </c>
      <c r="B206" s="5" t="s">
        <v>2653</v>
      </c>
      <c r="C206" s="576" t="s">
        <v>2714</v>
      </c>
      <c r="D206" s="266"/>
      <c r="E206" s="380">
        <v>13500</v>
      </c>
      <c r="F206" s="288">
        <f t="shared" si="2"/>
        <v>96083409.460000247</v>
      </c>
    </row>
    <row r="207" spans="1:6" s="275" customFormat="1" ht="41.25" customHeight="1" x14ac:dyDescent="0.2">
      <c r="A207" s="134">
        <v>44302</v>
      </c>
      <c r="B207" s="5" t="s">
        <v>2654</v>
      </c>
      <c r="C207" s="576" t="s">
        <v>2715</v>
      </c>
      <c r="D207" s="266"/>
      <c r="E207" s="380">
        <v>40775.019999999997</v>
      </c>
      <c r="F207" s="288">
        <f t="shared" si="2"/>
        <v>96042634.440000251</v>
      </c>
    </row>
    <row r="208" spans="1:6" s="275" customFormat="1" ht="41.25" customHeight="1" x14ac:dyDescent="0.2">
      <c r="A208" s="256">
        <v>44302</v>
      </c>
      <c r="B208" s="212" t="s">
        <v>2655</v>
      </c>
      <c r="C208" s="577" t="s">
        <v>2716</v>
      </c>
      <c r="D208" s="454"/>
      <c r="E208" s="393">
        <v>662471.81999999995</v>
      </c>
      <c r="F208" s="288">
        <f t="shared" si="2"/>
        <v>95380162.620000258</v>
      </c>
    </row>
    <row r="209" spans="1:6" s="275" customFormat="1" ht="41.25" customHeight="1" x14ac:dyDescent="0.2">
      <c r="A209" s="134">
        <v>44305</v>
      </c>
      <c r="B209" s="5" t="s">
        <v>2727</v>
      </c>
      <c r="C209" s="576" t="s">
        <v>2745</v>
      </c>
      <c r="D209" s="444"/>
      <c r="E209" s="380">
        <v>3000.5</v>
      </c>
      <c r="F209" s="288">
        <f t="shared" si="2"/>
        <v>95377162.120000258</v>
      </c>
    </row>
    <row r="210" spans="1:6" s="275" customFormat="1" ht="41.25" customHeight="1" x14ac:dyDescent="0.2">
      <c r="A210" s="134">
        <v>44305</v>
      </c>
      <c r="B210" s="5" t="s">
        <v>2728</v>
      </c>
      <c r="C210" s="576" t="s">
        <v>2744</v>
      </c>
      <c r="D210" s="444"/>
      <c r="E210" s="380">
        <v>56065.760000000002</v>
      </c>
      <c r="F210" s="288">
        <f t="shared" si="2"/>
        <v>95321096.360000253</v>
      </c>
    </row>
    <row r="211" spans="1:6" s="275" customFormat="1" ht="41.25" customHeight="1" x14ac:dyDescent="0.2">
      <c r="A211" s="134">
        <v>44305</v>
      </c>
      <c r="B211" s="5" t="s">
        <v>2729</v>
      </c>
      <c r="C211" s="576" t="s">
        <v>2743</v>
      </c>
      <c r="D211" s="444"/>
      <c r="E211" s="380">
        <v>3001.45</v>
      </c>
      <c r="F211" s="288">
        <f t="shared" ref="F211:F274" si="3">F210-E211</f>
        <v>95318094.91000025</v>
      </c>
    </row>
    <row r="212" spans="1:6" s="275" customFormat="1" ht="41.25" customHeight="1" x14ac:dyDescent="0.2">
      <c r="A212" s="134">
        <v>44305</v>
      </c>
      <c r="B212" s="5" t="s">
        <v>2730</v>
      </c>
      <c r="C212" s="576" t="s">
        <v>2746</v>
      </c>
      <c r="D212" s="444"/>
      <c r="E212" s="380">
        <v>119976.58</v>
      </c>
      <c r="F212" s="288">
        <f t="shared" si="3"/>
        <v>95198118.330000252</v>
      </c>
    </row>
    <row r="213" spans="1:6" s="412" customFormat="1" ht="41.25" customHeight="1" x14ac:dyDescent="0.2">
      <c r="A213" s="230">
        <v>44305</v>
      </c>
      <c r="B213" s="377" t="s">
        <v>2731</v>
      </c>
      <c r="C213" s="574" t="s">
        <v>2747</v>
      </c>
      <c r="D213" s="420"/>
      <c r="E213" s="380">
        <v>237123.26</v>
      </c>
      <c r="F213" s="288">
        <f t="shared" si="3"/>
        <v>94960995.070000246</v>
      </c>
    </row>
    <row r="214" spans="1:6" s="275" customFormat="1" ht="41.25" customHeight="1" x14ac:dyDescent="0.2">
      <c r="A214" s="134">
        <v>44305</v>
      </c>
      <c r="B214" s="5" t="s">
        <v>2732</v>
      </c>
      <c r="C214" s="576" t="s">
        <v>2748</v>
      </c>
      <c r="D214" s="444"/>
      <c r="E214" s="380">
        <v>116854.03</v>
      </c>
      <c r="F214" s="288">
        <f t="shared" si="3"/>
        <v>94844141.040000245</v>
      </c>
    </row>
    <row r="215" spans="1:6" s="275" customFormat="1" ht="19.5" customHeight="1" x14ac:dyDescent="0.2">
      <c r="A215" s="134">
        <v>44305</v>
      </c>
      <c r="B215" s="5" t="s">
        <v>2733</v>
      </c>
      <c r="C215" s="576" t="s">
        <v>2749</v>
      </c>
      <c r="D215" s="444"/>
      <c r="E215" s="380">
        <v>280834.78999999998</v>
      </c>
      <c r="F215" s="288">
        <f t="shared" si="3"/>
        <v>94563306.250000238</v>
      </c>
    </row>
    <row r="216" spans="1:6" s="275" customFormat="1" ht="84" customHeight="1" x14ac:dyDescent="0.2">
      <c r="A216" s="134">
        <v>44305</v>
      </c>
      <c r="B216" s="5" t="s">
        <v>2734</v>
      </c>
      <c r="C216" s="576" t="s">
        <v>2750</v>
      </c>
      <c r="D216" s="444"/>
      <c r="E216" s="380">
        <v>90000</v>
      </c>
      <c r="F216" s="288">
        <f t="shared" si="3"/>
        <v>94473306.250000238</v>
      </c>
    </row>
    <row r="217" spans="1:6" s="275" customFormat="1" ht="64.5" customHeight="1" x14ac:dyDescent="0.2">
      <c r="A217" s="134">
        <v>44305</v>
      </c>
      <c r="B217" s="5" t="s">
        <v>2735</v>
      </c>
      <c r="C217" s="576" t="s">
        <v>2751</v>
      </c>
      <c r="D217" s="444"/>
      <c r="E217" s="380">
        <v>9000</v>
      </c>
      <c r="F217" s="288">
        <f t="shared" si="3"/>
        <v>94464306.250000238</v>
      </c>
    </row>
    <row r="218" spans="1:6" s="275" customFormat="1" ht="41.25" customHeight="1" x14ac:dyDescent="0.2">
      <c r="A218" s="134">
        <v>44305</v>
      </c>
      <c r="B218" s="5" t="s">
        <v>2736</v>
      </c>
      <c r="C218" s="576" t="s">
        <v>2752</v>
      </c>
      <c r="D218" s="444"/>
      <c r="E218" s="380">
        <v>33300</v>
      </c>
      <c r="F218" s="288">
        <f t="shared" si="3"/>
        <v>94431006.250000238</v>
      </c>
    </row>
    <row r="219" spans="1:6" s="275" customFormat="1" ht="53.25" customHeight="1" x14ac:dyDescent="0.2">
      <c r="A219" s="134">
        <v>44305</v>
      </c>
      <c r="B219" s="5" t="s">
        <v>2737</v>
      </c>
      <c r="C219" s="576" t="s">
        <v>2753</v>
      </c>
      <c r="D219" s="444"/>
      <c r="E219" s="380">
        <v>100800</v>
      </c>
      <c r="F219" s="288">
        <f t="shared" si="3"/>
        <v>94330206.250000238</v>
      </c>
    </row>
    <row r="220" spans="1:6" s="275" customFormat="1" ht="41.25" customHeight="1" x14ac:dyDescent="0.2">
      <c r="A220" s="134">
        <v>44305</v>
      </c>
      <c r="B220" s="5" t="s">
        <v>2738</v>
      </c>
      <c r="C220" s="576" t="s">
        <v>2754</v>
      </c>
      <c r="D220" s="444"/>
      <c r="E220" s="380">
        <v>4500</v>
      </c>
      <c r="F220" s="288">
        <f t="shared" si="3"/>
        <v>94325706.250000238</v>
      </c>
    </row>
    <row r="221" spans="1:6" s="275" customFormat="1" ht="41.25" customHeight="1" x14ac:dyDescent="0.2">
      <c r="A221" s="134">
        <v>44305</v>
      </c>
      <c r="B221" s="5" t="s">
        <v>2739</v>
      </c>
      <c r="C221" s="576" t="s">
        <v>2755</v>
      </c>
      <c r="D221" s="444"/>
      <c r="E221" s="380">
        <v>4050</v>
      </c>
      <c r="F221" s="288">
        <f t="shared" si="3"/>
        <v>94321656.250000238</v>
      </c>
    </row>
    <row r="222" spans="1:6" s="275" customFormat="1" ht="41.25" customHeight="1" x14ac:dyDescent="0.2">
      <c r="A222" s="134">
        <v>44305</v>
      </c>
      <c r="B222" s="5" t="s">
        <v>2740</v>
      </c>
      <c r="C222" s="576" t="s">
        <v>2756</v>
      </c>
      <c r="D222" s="444"/>
      <c r="E222" s="380">
        <v>3150</v>
      </c>
      <c r="F222" s="288">
        <f t="shared" si="3"/>
        <v>94318506.250000238</v>
      </c>
    </row>
    <row r="223" spans="1:6" s="275" customFormat="1" ht="41.25" customHeight="1" x14ac:dyDescent="0.2">
      <c r="A223" s="134">
        <v>44305</v>
      </c>
      <c r="B223" s="5" t="s">
        <v>2741</v>
      </c>
      <c r="C223" s="576" t="s">
        <v>2757</v>
      </c>
      <c r="D223" s="444"/>
      <c r="E223" s="380">
        <v>13500</v>
      </c>
      <c r="F223" s="288">
        <f t="shared" si="3"/>
        <v>94305006.250000238</v>
      </c>
    </row>
    <row r="224" spans="1:6" s="275" customFormat="1" ht="61.5" customHeight="1" x14ac:dyDescent="0.2">
      <c r="A224" s="134">
        <v>44305</v>
      </c>
      <c r="B224" s="5" t="s">
        <v>2742</v>
      </c>
      <c r="C224" s="576" t="s">
        <v>2758</v>
      </c>
      <c r="D224" s="444"/>
      <c r="E224" s="380">
        <v>19800</v>
      </c>
      <c r="F224" s="288">
        <f t="shared" si="3"/>
        <v>94285206.250000238</v>
      </c>
    </row>
    <row r="225" spans="1:6" s="275" customFormat="1" ht="41.25" customHeight="1" x14ac:dyDescent="0.2">
      <c r="A225" s="134">
        <v>44305</v>
      </c>
      <c r="B225" s="5" t="s">
        <v>2721</v>
      </c>
      <c r="C225" s="576" t="s">
        <v>2759</v>
      </c>
      <c r="D225" s="444"/>
      <c r="E225" s="380">
        <v>9000</v>
      </c>
      <c r="F225" s="288">
        <f t="shared" si="3"/>
        <v>94276206.250000238</v>
      </c>
    </row>
    <row r="226" spans="1:6" s="275" customFormat="1" ht="23.25" customHeight="1" x14ac:dyDescent="0.2">
      <c r="A226" s="134">
        <v>44305</v>
      </c>
      <c r="B226" s="5" t="s">
        <v>2722</v>
      </c>
      <c r="C226" s="576" t="s">
        <v>41</v>
      </c>
      <c r="D226" s="444"/>
      <c r="E226" s="380">
        <v>0</v>
      </c>
      <c r="F226" s="288">
        <f t="shared" si="3"/>
        <v>94276206.250000238</v>
      </c>
    </row>
    <row r="227" spans="1:6" s="275" customFormat="1" ht="19.5" customHeight="1" x14ac:dyDescent="0.2">
      <c r="A227" s="134">
        <v>44305</v>
      </c>
      <c r="B227" s="5" t="s">
        <v>2723</v>
      </c>
      <c r="C227" s="576" t="s">
        <v>41</v>
      </c>
      <c r="D227" s="444"/>
      <c r="E227" s="380">
        <v>0</v>
      </c>
      <c r="F227" s="288">
        <f t="shared" si="3"/>
        <v>94276206.250000238</v>
      </c>
    </row>
    <row r="228" spans="1:6" s="275" customFormat="1" ht="41.25" customHeight="1" x14ac:dyDescent="0.2">
      <c r="A228" s="134">
        <v>44305</v>
      </c>
      <c r="B228" s="5" t="s">
        <v>2724</v>
      </c>
      <c r="C228" s="576" t="s">
        <v>2760</v>
      </c>
      <c r="D228" s="444"/>
      <c r="E228" s="380">
        <v>118144.8</v>
      </c>
      <c r="F228" s="288">
        <f t="shared" si="3"/>
        <v>94158061.450000241</v>
      </c>
    </row>
    <row r="229" spans="1:6" s="275" customFormat="1" ht="60.75" customHeight="1" x14ac:dyDescent="0.2">
      <c r="A229" s="134">
        <v>44305</v>
      </c>
      <c r="B229" s="5" t="s">
        <v>2725</v>
      </c>
      <c r="C229" s="576" t="s">
        <v>2761</v>
      </c>
      <c r="D229" s="266"/>
      <c r="E229" s="380">
        <v>3506450</v>
      </c>
      <c r="F229" s="288">
        <f t="shared" si="3"/>
        <v>90651611.450000241</v>
      </c>
    </row>
    <row r="230" spans="1:6" s="275" customFormat="1" ht="48" customHeight="1" x14ac:dyDescent="0.2">
      <c r="A230" s="256">
        <v>44305</v>
      </c>
      <c r="B230" s="212" t="s">
        <v>2726</v>
      </c>
      <c r="C230" s="577" t="s">
        <v>2762</v>
      </c>
      <c r="D230" s="454"/>
      <c r="E230" s="393">
        <v>20471</v>
      </c>
      <c r="F230" s="288">
        <f t="shared" si="3"/>
        <v>90631140.450000241</v>
      </c>
    </row>
    <row r="231" spans="1:6" s="275" customFormat="1" ht="63.75" customHeight="1" x14ac:dyDescent="0.2">
      <c r="A231" s="244">
        <v>44306</v>
      </c>
      <c r="B231" s="5" t="s">
        <v>2763</v>
      </c>
      <c r="C231" s="576" t="s">
        <v>2765</v>
      </c>
      <c r="D231" s="266"/>
      <c r="E231" s="380">
        <v>9000</v>
      </c>
      <c r="F231" s="288">
        <f t="shared" si="3"/>
        <v>90622140.450000241</v>
      </c>
    </row>
    <row r="232" spans="1:6" s="275" customFormat="1" ht="53.25" customHeight="1" x14ac:dyDescent="0.2">
      <c r="A232" s="244">
        <v>44306</v>
      </c>
      <c r="B232" s="5" t="s">
        <v>2764</v>
      </c>
      <c r="C232" s="576" t="s">
        <v>2766</v>
      </c>
      <c r="D232" s="266"/>
      <c r="E232" s="380">
        <v>107400.09</v>
      </c>
      <c r="F232" s="288">
        <f t="shared" si="3"/>
        <v>90514740.360000238</v>
      </c>
    </row>
    <row r="233" spans="1:6" s="275" customFormat="1" ht="41.25" customHeight="1" x14ac:dyDescent="0.2">
      <c r="A233" s="244">
        <v>44307</v>
      </c>
      <c r="B233" s="5" t="s">
        <v>2767</v>
      </c>
      <c r="C233" s="576" t="s">
        <v>2772</v>
      </c>
      <c r="D233" s="266"/>
      <c r="E233" s="280">
        <v>29311.54</v>
      </c>
      <c r="F233" s="288">
        <f t="shared" si="3"/>
        <v>90485428.820000231</v>
      </c>
    </row>
    <row r="234" spans="1:6" s="275" customFormat="1" ht="41.25" customHeight="1" x14ac:dyDescent="0.2">
      <c r="A234" s="244">
        <v>44307</v>
      </c>
      <c r="B234" s="5" t="s">
        <v>2768</v>
      </c>
      <c r="C234" s="576" t="s">
        <v>2773</v>
      </c>
      <c r="D234" s="266"/>
      <c r="E234" s="280">
        <v>23760</v>
      </c>
      <c r="F234" s="288">
        <f t="shared" si="3"/>
        <v>90461668.820000231</v>
      </c>
    </row>
    <row r="235" spans="1:6" s="275" customFormat="1" ht="51" customHeight="1" x14ac:dyDescent="0.2">
      <c r="A235" s="244">
        <v>44307</v>
      </c>
      <c r="B235" s="5" t="s">
        <v>2769</v>
      </c>
      <c r="C235" s="576" t="s">
        <v>2774</v>
      </c>
      <c r="D235" s="266"/>
      <c r="E235" s="280">
        <v>88200</v>
      </c>
      <c r="F235" s="288">
        <f t="shared" si="3"/>
        <v>90373468.820000231</v>
      </c>
    </row>
    <row r="236" spans="1:6" s="275" customFormat="1" ht="72" customHeight="1" x14ac:dyDescent="0.2">
      <c r="A236" s="244">
        <v>44307</v>
      </c>
      <c r="B236" s="5" t="s">
        <v>2770</v>
      </c>
      <c r="C236" s="576" t="s">
        <v>2775</v>
      </c>
      <c r="D236" s="266"/>
      <c r="E236" s="280">
        <v>558030</v>
      </c>
      <c r="F236" s="288">
        <f t="shared" si="3"/>
        <v>89815438.820000231</v>
      </c>
    </row>
    <row r="237" spans="1:6" s="275" customFormat="1" ht="56.25" customHeight="1" x14ac:dyDescent="0.2">
      <c r="A237" s="543">
        <v>44307</v>
      </c>
      <c r="B237" s="212" t="s">
        <v>2771</v>
      </c>
      <c r="C237" s="577" t="s">
        <v>2776</v>
      </c>
      <c r="D237" s="454"/>
      <c r="E237" s="281">
        <v>114142.5</v>
      </c>
      <c r="F237" s="288">
        <f t="shared" si="3"/>
        <v>89701296.320000231</v>
      </c>
    </row>
    <row r="238" spans="1:6" s="275" customFormat="1" ht="30" customHeight="1" x14ac:dyDescent="0.2">
      <c r="A238" s="217">
        <v>44308</v>
      </c>
      <c r="B238" s="5" t="s">
        <v>2816</v>
      </c>
      <c r="C238" s="576" t="s">
        <v>2817</v>
      </c>
      <c r="D238" s="266"/>
      <c r="E238" s="280">
        <v>49905.64</v>
      </c>
      <c r="F238" s="288">
        <f t="shared" si="3"/>
        <v>89651390.680000231</v>
      </c>
    </row>
    <row r="239" spans="1:6" s="275" customFormat="1" ht="42.75" customHeight="1" x14ac:dyDescent="0.2">
      <c r="A239" s="217">
        <v>44308</v>
      </c>
      <c r="B239" s="5" t="s">
        <v>2788</v>
      </c>
      <c r="C239" s="576" t="s">
        <v>2818</v>
      </c>
      <c r="D239" s="266"/>
      <c r="E239" s="280">
        <v>37378.86</v>
      </c>
      <c r="F239" s="288">
        <f t="shared" si="3"/>
        <v>89614011.820000231</v>
      </c>
    </row>
    <row r="240" spans="1:6" s="275" customFormat="1" ht="42.75" customHeight="1" x14ac:dyDescent="0.2">
      <c r="A240" s="217">
        <v>44308</v>
      </c>
      <c r="B240" s="5" t="s">
        <v>2789</v>
      </c>
      <c r="C240" s="576" t="s">
        <v>2819</v>
      </c>
      <c r="D240" s="266"/>
      <c r="E240" s="280">
        <v>34610.06</v>
      </c>
      <c r="F240" s="288">
        <f t="shared" si="3"/>
        <v>89579401.760000229</v>
      </c>
    </row>
    <row r="241" spans="1:6" s="275" customFormat="1" ht="37.5" customHeight="1" x14ac:dyDescent="0.2">
      <c r="A241" s="217">
        <v>44308</v>
      </c>
      <c r="B241" s="5" t="s">
        <v>2790</v>
      </c>
      <c r="C241" s="576" t="s">
        <v>2820</v>
      </c>
      <c r="D241" s="266"/>
      <c r="E241" s="280">
        <v>8599.2199999999993</v>
      </c>
      <c r="F241" s="288">
        <f t="shared" si="3"/>
        <v>89570802.54000023</v>
      </c>
    </row>
    <row r="242" spans="1:6" s="275" customFormat="1" ht="44.25" customHeight="1" x14ac:dyDescent="0.2">
      <c r="A242" s="217">
        <v>44308</v>
      </c>
      <c r="B242" s="5" t="s">
        <v>2791</v>
      </c>
      <c r="C242" s="576" t="s">
        <v>2821</v>
      </c>
      <c r="D242" s="266"/>
      <c r="E242" s="280">
        <v>14547.99</v>
      </c>
      <c r="F242" s="288">
        <f t="shared" si="3"/>
        <v>89556254.550000235</v>
      </c>
    </row>
    <row r="243" spans="1:6" s="275" customFormat="1" ht="28.5" customHeight="1" x14ac:dyDescent="0.2">
      <c r="A243" s="217">
        <v>44308</v>
      </c>
      <c r="B243" s="5" t="s">
        <v>2792</v>
      </c>
      <c r="C243" s="576" t="s">
        <v>2822</v>
      </c>
      <c r="D243" s="266"/>
      <c r="E243" s="280">
        <v>384600</v>
      </c>
      <c r="F243" s="288">
        <f t="shared" si="3"/>
        <v>89171654.550000235</v>
      </c>
    </row>
    <row r="244" spans="1:6" s="275" customFormat="1" ht="24.75" customHeight="1" x14ac:dyDescent="0.2">
      <c r="A244" s="217">
        <v>44308</v>
      </c>
      <c r="B244" s="5" t="s">
        <v>2793</v>
      </c>
      <c r="C244" s="576" t="s">
        <v>2823</v>
      </c>
      <c r="D244" s="266"/>
      <c r="E244" s="280">
        <v>495000</v>
      </c>
      <c r="F244" s="288">
        <f t="shared" si="3"/>
        <v>88676654.550000235</v>
      </c>
    </row>
    <row r="245" spans="1:6" s="275" customFormat="1" ht="39" customHeight="1" x14ac:dyDescent="0.2">
      <c r="A245" s="217">
        <v>44308</v>
      </c>
      <c r="B245" s="5" t="s">
        <v>2794</v>
      </c>
      <c r="C245" s="576" t="s">
        <v>2824</v>
      </c>
      <c r="D245" s="266"/>
      <c r="E245" s="280">
        <v>328500</v>
      </c>
      <c r="F245" s="288">
        <f t="shared" si="3"/>
        <v>88348154.550000235</v>
      </c>
    </row>
    <row r="246" spans="1:6" s="275" customFormat="1" ht="56.25" customHeight="1" x14ac:dyDescent="0.2">
      <c r="A246" s="217">
        <v>44308</v>
      </c>
      <c r="B246" s="5" t="s">
        <v>2795</v>
      </c>
      <c r="C246" s="576" t="s">
        <v>2825</v>
      </c>
      <c r="D246" s="266"/>
      <c r="E246" s="280">
        <v>514800</v>
      </c>
      <c r="F246" s="288">
        <f t="shared" si="3"/>
        <v>87833354.550000235</v>
      </c>
    </row>
    <row r="247" spans="1:6" s="275" customFormat="1" ht="39" customHeight="1" x14ac:dyDescent="0.2">
      <c r="A247" s="217">
        <v>44308</v>
      </c>
      <c r="B247" s="5" t="s">
        <v>2796</v>
      </c>
      <c r="C247" s="576" t="s">
        <v>2826</v>
      </c>
      <c r="D247" s="266"/>
      <c r="E247" s="280">
        <v>1211</v>
      </c>
      <c r="F247" s="288">
        <f t="shared" si="3"/>
        <v>87832143.550000235</v>
      </c>
    </row>
    <row r="248" spans="1:6" s="275" customFormat="1" ht="38.25" customHeight="1" x14ac:dyDescent="0.2">
      <c r="A248" s="217">
        <v>44308</v>
      </c>
      <c r="B248" s="5" t="s">
        <v>2797</v>
      </c>
      <c r="C248" s="576" t="s">
        <v>2827</v>
      </c>
      <c r="D248" s="266"/>
      <c r="E248" s="280">
        <v>179894.09</v>
      </c>
      <c r="F248" s="288">
        <f t="shared" si="3"/>
        <v>87652249.460000232</v>
      </c>
    </row>
    <row r="249" spans="1:6" s="275" customFormat="1" ht="75.75" customHeight="1" x14ac:dyDescent="0.2">
      <c r="A249" s="217">
        <v>44308</v>
      </c>
      <c r="B249" s="5" t="s">
        <v>2798</v>
      </c>
      <c r="C249" s="576" t="s">
        <v>2828</v>
      </c>
      <c r="D249" s="266"/>
      <c r="E249" s="280">
        <v>18000</v>
      </c>
      <c r="F249" s="288">
        <f t="shared" si="3"/>
        <v>87634249.460000232</v>
      </c>
    </row>
    <row r="250" spans="1:6" s="275" customFormat="1" ht="56.25" customHeight="1" x14ac:dyDescent="0.2">
      <c r="A250" s="217">
        <v>44308</v>
      </c>
      <c r="B250" s="5" t="s">
        <v>2799</v>
      </c>
      <c r="C250" s="576" t="s">
        <v>2829</v>
      </c>
      <c r="D250" s="266"/>
      <c r="E250" s="280">
        <v>9000</v>
      </c>
      <c r="F250" s="288">
        <f t="shared" si="3"/>
        <v>87625249.460000232</v>
      </c>
    </row>
    <row r="251" spans="1:6" s="275" customFormat="1" ht="56.25" customHeight="1" x14ac:dyDescent="0.2">
      <c r="A251" s="217">
        <v>44308</v>
      </c>
      <c r="B251" s="5" t="s">
        <v>2800</v>
      </c>
      <c r="C251" s="576" t="s">
        <v>2813</v>
      </c>
      <c r="D251" s="266"/>
      <c r="E251" s="280">
        <v>582000</v>
      </c>
      <c r="F251" s="288">
        <f t="shared" si="3"/>
        <v>87043249.460000232</v>
      </c>
    </row>
    <row r="252" spans="1:6" s="275" customFormat="1" ht="31.5" customHeight="1" x14ac:dyDescent="0.2">
      <c r="A252" s="217">
        <v>44308</v>
      </c>
      <c r="B252" s="5" t="s">
        <v>2801</v>
      </c>
      <c r="C252" s="576" t="s">
        <v>2830</v>
      </c>
      <c r="D252" s="266"/>
      <c r="E252" s="280">
        <v>16922.009999999998</v>
      </c>
      <c r="F252" s="288">
        <f t="shared" si="3"/>
        <v>87026327.450000226</v>
      </c>
    </row>
    <row r="253" spans="1:6" s="275" customFormat="1" ht="39" customHeight="1" x14ac:dyDescent="0.2">
      <c r="A253" s="217">
        <v>44308</v>
      </c>
      <c r="B253" s="5" t="s">
        <v>2802</v>
      </c>
      <c r="C253" s="576" t="s">
        <v>2831</v>
      </c>
      <c r="D253" s="266"/>
      <c r="E253" s="280">
        <v>57264.97</v>
      </c>
      <c r="F253" s="288">
        <f t="shared" si="3"/>
        <v>86969062.480000228</v>
      </c>
    </row>
    <row r="254" spans="1:6" s="275" customFormat="1" ht="28.5" customHeight="1" x14ac:dyDescent="0.2">
      <c r="A254" s="217">
        <v>44308</v>
      </c>
      <c r="B254" s="5" t="s">
        <v>2803</v>
      </c>
      <c r="C254" s="576" t="s">
        <v>2832</v>
      </c>
      <c r="D254" s="266"/>
      <c r="E254" s="280">
        <v>231275.56</v>
      </c>
      <c r="F254" s="288">
        <f t="shared" si="3"/>
        <v>86737786.920000225</v>
      </c>
    </row>
    <row r="255" spans="1:6" s="275" customFormat="1" ht="43.5" customHeight="1" x14ac:dyDescent="0.2">
      <c r="A255" s="217">
        <v>44308</v>
      </c>
      <c r="B255" s="5" t="s">
        <v>2804</v>
      </c>
      <c r="C255" s="576" t="s">
        <v>2833</v>
      </c>
      <c r="D255" s="266"/>
      <c r="E255" s="280">
        <v>137285.23000000001</v>
      </c>
      <c r="F255" s="288">
        <f t="shared" si="3"/>
        <v>86600501.690000221</v>
      </c>
    </row>
    <row r="256" spans="1:6" s="275" customFormat="1" ht="42.75" customHeight="1" x14ac:dyDescent="0.2">
      <c r="A256" s="217">
        <v>44308</v>
      </c>
      <c r="B256" s="5" t="s">
        <v>2805</v>
      </c>
      <c r="C256" s="576" t="s">
        <v>2834</v>
      </c>
      <c r="D256" s="266"/>
      <c r="E256" s="280">
        <v>196306.33</v>
      </c>
      <c r="F256" s="288">
        <f t="shared" si="3"/>
        <v>86404195.360000223</v>
      </c>
    </row>
    <row r="257" spans="1:6" s="275" customFormat="1" ht="40.5" customHeight="1" x14ac:dyDescent="0.2">
      <c r="A257" s="217">
        <v>44308</v>
      </c>
      <c r="B257" s="5" t="s">
        <v>2806</v>
      </c>
      <c r="C257" s="576" t="s">
        <v>2835</v>
      </c>
      <c r="D257" s="266"/>
      <c r="E257" s="280">
        <v>185380.71</v>
      </c>
      <c r="F257" s="288">
        <f t="shared" si="3"/>
        <v>86218814.650000229</v>
      </c>
    </row>
    <row r="258" spans="1:6" s="275" customFormat="1" ht="22.5" customHeight="1" x14ac:dyDescent="0.2">
      <c r="A258" s="217">
        <v>44308</v>
      </c>
      <c r="B258" s="5" t="s">
        <v>2807</v>
      </c>
      <c r="C258" s="578" t="s">
        <v>41</v>
      </c>
      <c r="D258" s="266"/>
      <c r="E258" s="280">
        <v>0</v>
      </c>
      <c r="F258" s="288">
        <f t="shared" si="3"/>
        <v>86218814.650000229</v>
      </c>
    </row>
    <row r="259" spans="1:6" s="275" customFormat="1" ht="39.75" customHeight="1" x14ac:dyDescent="0.2">
      <c r="A259" s="217">
        <v>44308</v>
      </c>
      <c r="B259" s="5" t="s">
        <v>2808</v>
      </c>
      <c r="C259" s="576" t="s">
        <v>2836</v>
      </c>
      <c r="D259" s="266"/>
      <c r="E259" s="280">
        <v>118458.7</v>
      </c>
      <c r="F259" s="288">
        <f t="shared" si="3"/>
        <v>86100355.950000226</v>
      </c>
    </row>
    <row r="260" spans="1:6" s="275" customFormat="1" ht="38.25" customHeight="1" x14ac:dyDescent="0.2">
      <c r="A260" s="217">
        <v>44308</v>
      </c>
      <c r="B260" s="5" t="s">
        <v>2809</v>
      </c>
      <c r="C260" s="576" t="s">
        <v>2837</v>
      </c>
      <c r="D260" s="266"/>
      <c r="E260" s="280">
        <v>185380.71</v>
      </c>
      <c r="F260" s="288">
        <f t="shared" si="3"/>
        <v>85914975.240000233</v>
      </c>
    </row>
    <row r="261" spans="1:6" s="275" customFormat="1" ht="39.75" customHeight="1" x14ac:dyDescent="0.2">
      <c r="A261" s="217">
        <v>44308</v>
      </c>
      <c r="B261" s="5" t="s">
        <v>2810</v>
      </c>
      <c r="C261" s="576" t="s">
        <v>2838</v>
      </c>
      <c r="D261" s="266"/>
      <c r="E261" s="280">
        <v>26649.75</v>
      </c>
      <c r="F261" s="288">
        <f t="shared" si="3"/>
        <v>85888325.490000233</v>
      </c>
    </row>
    <row r="262" spans="1:6" s="275" customFormat="1" ht="36.75" customHeight="1" x14ac:dyDescent="0.2">
      <c r="A262" s="217">
        <v>44308</v>
      </c>
      <c r="B262" s="5" t="s">
        <v>2811</v>
      </c>
      <c r="C262" s="576" t="s">
        <v>2839</v>
      </c>
      <c r="D262" s="266"/>
      <c r="E262" s="280">
        <v>225957.54</v>
      </c>
      <c r="F262" s="288">
        <f t="shared" si="3"/>
        <v>85662367.950000226</v>
      </c>
    </row>
    <row r="263" spans="1:6" s="275" customFormat="1" ht="27" customHeight="1" x14ac:dyDescent="0.2">
      <c r="A263" s="217">
        <v>44308</v>
      </c>
      <c r="B263" s="5" t="s">
        <v>2812</v>
      </c>
      <c r="C263" s="576" t="s">
        <v>2840</v>
      </c>
      <c r="D263" s="266"/>
      <c r="E263" s="280">
        <v>50876.79</v>
      </c>
      <c r="F263" s="288">
        <f t="shared" si="3"/>
        <v>85611491.16000022</v>
      </c>
    </row>
    <row r="264" spans="1:6" s="275" customFormat="1" ht="30" customHeight="1" x14ac:dyDescent="0.2">
      <c r="A264" s="217">
        <v>44308</v>
      </c>
      <c r="B264" s="5" t="s">
        <v>2814</v>
      </c>
      <c r="C264" s="576" t="s">
        <v>2841</v>
      </c>
      <c r="D264" s="266"/>
      <c r="E264" s="280">
        <v>81998.55</v>
      </c>
      <c r="F264" s="288">
        <f t="shared" si="3"/>
        <v>85529492.610000223</v>
      </c>
    </row>
    <row r="265" spans="1:6" s="275" customFormat="1" ht="42.75" customHeight="1" x14ac:dyDescent="0.2">
      <c r="A265" s="217">
        <v>44308</v>
      </c>
      <c r="B265" s="212" t="s">
        <v>2815</v>
      </c>
      <c r="C265" s="577" t="s">
        <v>2842</v>
      </c>
      <c r="D265" s="454"/>
      <c r="E265" s="281">
        <v>2951.48</v>
      </c>
      <c r="F265" s="288">
        <f t="shared" si="3"/>
        <v>85526541.130000219</v>
      </c>
    </row>
    <row r="266" spans="1:6" s="275" customFormat="1" ht="21" customHeight="1" x14ac:dyDescent="0.2">
      <c r="A266" s="217">
        <v>43944</v>
      </c>
      <c r="B266" s="5" t="s">
        <v>2878</v>
      </c>
      <c r="C266" s="578" t="s">
        <v>41</v>
      </c>
      <c r="D266" s="266"/>
      <c r="E266" s="42">
        <v>0</v>
      </c>
      <c r="F266" s="288">
        <f t="shared" si="3"/>
        <v>85526541.130000219</v>
      </c>
    </row>
    <row r="267" spans="1:6" s="275" customFormat="1" ht="48.75" customHeight="1" x14ac:dyDescent="0.2">
      <c r="A267" s="217" t="s">
        <v>2877</v>
      </c>
      <c r="B267" s="5" t="s">
        <v>2879</v>
      </c>
      <c r="C267" s="578" t="s">
        <v>3027</v>
      </c>
      <c r="D267" s="266"/>
      <c r="E267" s="42">
        <v>84550</v>
      </c>
      <c r="F267" s="288">
        <f t="shared" si="3"/>
        <v>85441991.130000219</v>
      </c>
    </row>
    <row r="268" spans="1:6" s="275" customFormat="1" ht="42.75" customHeight="1" x14ac:dyDescent="0.2">
      <c r="A268" s="217" t="s">
        <v>2877</v>
      </c>
      <c r="B268" s="5" t="s">
        <v>2880</v>
      </c>
      <c r="C268" s="578" t="s">
        <v>3028</v>
      </c>
      <c r="D268" s="266"/>
      <c r="E268" s="42">
        <v>142608.84</v>
      </c>
      <c r="F268" s="288">
        <f t="shared" si="3"/>
        <v>85299382.290000215</v>
      </c>
    </row>
    <row r="269" spans="1:6" s="275" customFormat="1" ht="42.75" customHeight="1" x14ac:dyDescent="0.2">
      <c r="A269" s="217" t="s">
        <v>2877</v>
      </c>
      <c r="B269" s="5" t="s">
        <v>2881</v>
      </c>
      <c r="C269" s="578" t="s">
        <v>3029</v>
      </c>
      <c r="D269" s="266"/>
      <c r="E269" s="42">
        <v>42771.87</v>
      </c>
      <c r="F269" s="288">
        <f t="shared" si="3"/>
        <v>85256610.42000021</v>
      </c>
    </row>
    <row r="270" spans="1:6" s="275" customFormat="1" ht="44.25" customHeight="1" x14ac:dyDescent="0.2">
      <c r="A270" s="217" t="s">
        <v>2877</v>
      </c>
      <c r="B270" s="5" t="s">
        <v>2882</v>
      </c>
      <c r="C270" s="578" t="s">
        <v>3030</v>
      </c>
      <c r="D270" s="266"/>
      <c r="E270" s="42">
        <v>116765.48</v>
      </c>
      <c r="F270" s="288">
        <f t="shared" si="3"/>
        <v>85139844.940000206</v>
      </c>
    </row>
    <row r="271" spans="1:6" s="275" customFormat="1" ht="50.25" customHeight="1" x14ac:dyDescent="0.2">
      <c r="A271" s="217" t="s">
        <v>2877</v>
      </c>
      <c r="B271" s="5" t="s">
        <v>2883</v>
      </c>
      <c r="C271" s="578" t="s">
        <v>1629</v>
      </c>
      <c r="D271" s="266"/>
      <c r="E271" s="42">
        <v>185380.71</v>
      </c>
      <c r="F271" s="288">
        <f t="shared" si="3"/>
        <v>84954464.230000213</v>
      </c>
    </row>
    <row r="272" spans="1:6" s="275" customFormat="1" ht="36.75" customHeight="1" x14ac:dyDescent="0.2">
      <c r="A272" s="217" t="s">
        <v>2877</v>
      </c>
      <c r="B272" s="5" t="s">
        <v>2884</v>
      </c>
      <c r="C272" s="578" t="s">
        <v>3031</v>
      </c>
      <c r="D272" s="266"/>
      <c r="E272" s="42">
        <v>201920.86</v>
      </c>
      <c r="F272" s="288">
        <f t="shared" si="3"/>
        <v>84752543.370000213</v>
      </c>
    </row>
    <row r="273" spans="1:6" s="275" customFormat="1" ht="32.25" customHeight="1" x14ac:dyDescent="0.2">
      <c r="A273" s="217" t="s">
        <v>2877</v>
      </c>
      <c r="B273" s="5" t="s">
        <v>2885</v>
      </c>
      <c r="C273" s="578" t="s">
        <v>3032</v>
      </c>
      <c r="D273" s="266"/>
      <c r="E273" s="42">
        <v>12459.62</v>
      </c>
      <c r="F273" s="288">
        <f t="shared" si="3"/>
        <v>84740083.750000209</v>
      </c>
    </row>
    <row r="274" spans="1:6" s="275" customFormat="1" ht="48.75" customHeight="1" x14ac:dyDescent="0.2">
      <c r="A274" s="217" t="s">
        <v>2877</v>
      </c>
      <c r="B274" s="5" t="s">
        <v>2886</v>
      </c>
      <c r="C274" s="578" t="s">
        <v>1587</v>
      </c>
      <c r="D274" s="266"/>
      <c r="E274" s="42">
        <v>60285.53</v>
      </c>
      <c r="F274" s="288">
        <f t="shared" si="3"/>
        <v>84679798.220000207</v>
      </c>
    </row>
    <row r="275" spans="1:6" s="275" customFormat="1" ht="52.5" customHeight="1" x14ac:dyDescent="0.2">
      <c r="A275" s="217" t="s">
        <v>2877</v>
      </c>
      <c r="B275" s="5" t="s">
        <v>2887</v>
      </c>
      <c r="C275" s="578" t="s">
        <v>3033</v>
      </c>
      <c r="D275" s="266"/>
      <c r="E275" s="42">
        <v>185380.71</v>
      </c>
      <c r="F275" s="288">
        <f t="shared" ref="F275:F338" si="4">F274-E275</f>
        <v>84494417.510000214</v>
      </c>
    </row>
    <row r="276" spans="1:6" s="275" customFormat="1" ht="45.75" customHeight="1" x14ac:dyDescent="0.2">
      <c r="A276" s="217" t="s">
        <v>2877</v>
      </c>
      <c r="B276" s="5" t="s">
        <v>2888</v>
      </c>
      <c r="C276" s="578" t="s">
        <v>3034</v>
      </c>
      <c r="D276" s="266"/>
      <c r="E276" s="42">
        <v>184457.78</v>
      </c>
      <c r="F276" s="288">
        <f t="shared" si="4"/>
        <v>84309959.730000213</v>
      </c>
    </row>
    <row r="277" spans="1:6" s="275" customFormat="1" ht="39" customHeight="1" x14ac:dyDescent="0.2">
      <c r="A277" s="217" t="s">
        <v>2877</v>
      </c>
      <c r="B277" s="5" t="s">
        <v>2889</v>
      </c>
      <c r="C277" s="578" t="s">
        <v>3035</v>
      </c>
      <c r="D277" s="266"/>
      <c r="E277" s="42">
        <v>42305.03</v>
      </c>
      <c r="F277" s="288">
        <f t="shared" si="4"/>
        <v>84267654.700000212</v>
      </c>
    </row>
    <row r="278" spans="1:6" s="275" customFormat="1" ht="42.75" customHeight="1" x14ac:dyDescent="0.2">
      <c r="A278" s="217" t="s">
        <v>2877</v>
      </c>
      <c r="B278" s="5" t="s">
        <v>2890</v>
      </c>
      <c r="C278" s="578" t="s">
        <v>3036</v>
      </c>
      <c r="D278" s="266"/>
      <c r="E278" s="42">
        <v>185380.71</v>
      </c>
      <c r="F278" s="288">
        <f t="shared" si="4"/>
        <v>84082273.990000218</v>
      </c>
    </row>
    <row r="279" spans="1:6" s="275" customFormat="1" ht="32.25" customHeight="1" x14ac:dyDescent="0.2">
      <c r="A279" s="217" t="s">
        <v>2877</v>
      </c>
      <c r="B279" s="5" t="s">
        <v>2891</v>
      </c>
      <c r="C279" s="578" t="s">
        <v>3037</v>
      </c>
      <c r="D279" s="266"/>
      <c r="E279" s="42">
        <v>20592.990000000002</v>
      </c>
      <c r="F279" s="288">
        <f t="shared" si="4"/>
        <v>84061681.000000224</v>
      </c>
    </row>
    <row r="280" spans="1:6" s="275" customFormat="1" ht="51" customHeight="1" x14ac:dyDescent="0.2">
      <c r="A280" s="217" t="s">
        <v>2877</v>
      </c>
      <c r="B280" s="5" t="s">
        <v>2892</v>
      </c>
      <c r="C280" s="578" t="s">
        <v>3038</v>
      </c>
      <c r="D280" s="266"/>
      <c r="E280" s="42">
        <v>108458.7</v>
      </c>
      <c r="F280" s="288">
        <f t="shared" si="4"/>
        <v>83953222.300000221</v>
      </c>
    </row>
    <row r="281" spans="1:6" s="275" customFormat="1" ht="50.25" customHeight="1" x14ac:dyDescent="0.2">
      <c r="A281" s="217" t="s">
        <v>2877</v>
      </c>
      <c r="B281" s="5" t="s">
        <v>2893</v>
      </c>
      <c r="C281" s="578" t="s">
        <v>3039</v>
      </c>
      <c r="D281" s="266"/>
      <c r="E281" s="42">
        <v>48454.080000000002</v>
      </c>
      <c r="F281" s="288">
        <f t="shared" si="4"/>
        <v>83904768.220000222</v>
      </c>
    </row>
    <row r="282" spans="1:6" s="275" customFormat="1" ht="39" customHeight="1" x14ac:dyDescent="0.2">
      <c r="A282" s="217" t="s">
        <v>2877</v>
      </c>
      <c r="B282" s="5" t="s">
        <v>2894</v>
      </c>
      <c r="C282" s="578" t="s">
        <v>3040</v>
      </c>
      <c r="D282" s="266"/>
      <c r="E282" s="42">
        <v>185380.71</v>
      </c>
      <c r="F282" s="288">
        <f t="shared" si="4"/>
        <v>83719387.510000229</v>
      </c>
    </row>
    <row r="283" spans="1:6" s="275" customFormat="1" ht="52.5" customHeight="1" x14ac:dyDescent="0.2">
      <c r="A283" s="217" t="s">
        <v>2877</v>
      </c>
      <c r="B283" s="5" t="s">
        <v>2895</v>
      </c>
      <c r="C283" s="578" t="s">
        <v>3041</v>
      </c>
      <c r="D283" s="266"/>
      <c r="E283" s="42">
        <v>71074.11</v>
      </c>
      <c r="F283" s="288">
        <f t="shared" si="4"/>
        <v>83648313.400000229</v>
      </c>
    </row>
    <row r="284" spans="1:6" s="275" customFormat="1" ht="67.5" customHeight="1" x14ac:dyDescent="0.2">
      <c r="A284" s="217" t="s">
        <v>2877</v>
      </c>
      <c r="B284" s="5" t="s">
        <v>2896</v>
      </c>
      <c r="C284" s="578" t="s">
        <v>3042</v>
      </c>
      <c r="D284" s="266"/>
      <c r="E284" s="42">
        <v>81000</v>
      </c>
      <c r="F284" s="288">
        <f t="shared" si="4"/>
        <v>83567313.400000229</v>
      </c>
    </row>
    <row r="285" spans="1:6" s="275" customFormat="1" ht="53.25" customHeight="1" x14ac:dyDescent="0.2">
      <c r="A285" s="217" t="s">
        <v>2877</v>
      </c>
      <c r="B285" s="5" t="s">
        <v>2897</v>
      </c>
      <c r="C285" s="578" t="s">
        <v>3043</v>
      </c>
      <c r="D285" s="266"/>
      <c r="E285" s="42">
        <v>23218</v>
      </c>
      <c r="F285" s="288">
        <f t="shared" si="4"/>
        <v>83544095.400000229</v>
      </c>
    </row>
    <row r="286" spans="1:6" s="275" customFormat="1" ht="54.75" customHeight="1" x14ac:dyDescent="0.2">
      <c r="A286" s="217" t="s">
        <v>2877</v>
      </c>
      <c r="B286" s="5" t="s">
        <v>2898</v>
      </c>
      <c r="C286" s="578" t="s">
        <v>3044</v>
      </c>
      <c r="D286" s="266"/>
      <c r="E286" s="42">
        <v>122597.5</v>
      </c>
      <c r="F286" s="288">
        <f t="shared" si="4"/>
        <v>83421497.900000229</v>
      </c>
    </row>
    <row r="287" spans="1:6" s="275" customFormat="1" ht="42.75" customHeight="1" x14ac:dyDescent="0.2">
      <c r="A287" s="217" t="s">
        <v>2877</v>
      </c>
      <c r="B287" s="5" t="s">
        <v>2899</v>
      </c>
      <c r="C287" s="578" t="s">
        <v>3045</v>
      </c>
      <c r="D287" s="266"/>
      <c r="E287" s="42">
        <v>549878.99</v>
      </c>
      <c r="F287" s="288">
        <f t="shared" si="4"/>
        <v>82871618.910000235</v>
      </c>
    </row>
    <row r="288" spans="1:6" s="275" customFormat="1" ht="51.75" customHeight="1" x14ac:dyDescent="0.2">
      <c r="A288" s="217" t="s">
        <v>2877</v>
      </c>
      <c r="B288" s="5" t="s">
        <v>2900</v>
      </c>
      <c r="C288" s="578" t="s">
        <v>3046</v>
      </c>
      <c r="D288" s="266"/>
      <c r="E288" s="42">
        <v>122597.5</v>
      </c>
      <c r="F288" s="288">
        <f t="shared" si="4"/>
        <v>82749021.410000235</v>
      </c>
    </row>
    <row r="289" spans="1:6" s="275" customFormat="1" ht="42.75" customHeight="1" x14ac:dyDescent="0.2">
      <c r="A289" s="217" t="s">
        <v>2877</v>
      </c>
      <c r="B289" s="5" t="s">
        <v>2901</v>
      </c>
      <c r="C289" s="578" t="s">
        <v>3047</v>
      </c>
      <c r="D289" s="266"/>
      <c r="E289" s="42">
        <v>253120</v>
      </c>
      <c r="F289" s="288">
        <f t="shared" si="4"/>
        <v>82495901.410000235</v>
      </c>
    </row>
    <row r="290" spans="1:6" s="275" customFormat="1" ht="56.25" customHeight="1" x14ac:dyDescent="0.2">
      <c r="A290" s="217" t="s">
        <v>2877</v>
      </c>
      <c r="B290" s="5" t="s">
        <v>2902</v>
      </c>
      <c r="C290" s="578" t="s">
        <v>3048</v>
      </c>
      <c r="D290" s="266"/>
      <c r="E290" s="42">
        <v>363565</v>
      </c>
      <c r="F290" s="288">
        <f t="shared" si="4"/>
        <v>82132336.410000235</v>
      </c>
    </row>
    <row r="291" spans="1:6" s="275" customFormat="1" ht="60" customHeight="1" x14ac:dyDescent="0.2">
      <c r="A291" s="217" t="s">
        <v>2877</v>
      </c>
      <c r="B291" s="5" t="s">
        <v>2903</v>
      </c>
      <c r="C291" s="578" t="s">
        <v>3049</v>
      </c>
      <c r="D291" s="266"/>
      <c r="E291" s="42">
        <v>118370</v>
      </c>
      <c r="F291" s="288">
        <f t="shared" si="4"/>
        <v>82013966.410000235</v>
      </c>
    </row>
    <row r="292" spans="1:6" s="275" customFormat="1" ht="48.75" customHeight="1" x14ac:dyDescent="0.2">
      <c r="A292" s="217" t="s">
        <v>2877</v>
      </c>
      <c r="B292" s="5" t="s">
        <v>2904</v>
      </c>
      <c r="C292" s="578" t="s">
        <v>3050</v>
      </c>
      <c r="D292" s="266"/>
      <c r="E292" s="42">
        <v>249422.5</v>
      </c>
      <c r="F292" s="288">
        <f t="shared" si="4"/>
        <v>81764543.910000235</v>
      </c>
    </row>
    <row r="293" spans="1:6" s="275" customFormat="1" ht="36" customHeight="1" x14ac:dyDescent="0.2">
      <c r="A293" s="217" t="s">
        <v>2877</v>
      </c>
      <c r="B293" s="5" t="s">
        <v>2905</v>
      </c>
      <c r="C293" s="578" t="s">
        <v>2912</v>
      </c>
      <c r="D293" s="266"/>
      <c r="E293" s="42">
        <v>118370</v>
      </c>
      <c r="F293" s="288">
        <f t="shared" si="4"/>
        <v>81646173.910000235</v>
      </c>
    </row>
    <row r="294" spans="1:6" s="275" customFormat="1" ht="67.5" customHeight="1" x14ac:dyDescent="0.2">
      <c r="A294" s="217" t="s">
        <v>2877</v>
      </c>
      <c r="B294" s="5" t="s">
        <v>2906</v>
      </c>
      <c r="C294" s="578" t="s">
        <v>2911</v>
      </c>
      <c r="D294" s="266"/>
      <c r="E294" s="42">
        <v>9000</v>
      </c>
      <c r="F294" s="288">
        <f t="shared" si="4"/>
        <v>81637173.910000235</v>
      </c>
    </row>
    <row r="295" spans="1:6" s="275" customFormat="1" ht="42.75" customHeight="1" x14ac:dyDescent="0.2">
      <c r="A295" s="217" t="s">
        <v>2877</v>
      </c>
      <c r="B295" s="5" t="s">
        <v>2907</v>
      </c>
      <c r="C295" s="578" t="s">
        <v>2910</v>
      </c>
      <c r="D295" s="266"/>
      <c r="E295" s="42">
        <v>122597.5</v>
      </c>
      <c r="F295" s="288">
        <f t="shared" si="4"/>
        <v>81514576.410000235</v>
      </c>
    </row>
    <row r="296" spans="1:6" s="275" customFormat="1" ht="33" customHeight="1" x14ac:dyDescent="0.2">
      <c r="A296" s="217" t="s">
        <v>2877</v>
      </c>
      <c r="B296" s="5" t="s">
        <v>2908</v>
      </c>
      <c r="C296" s="578" t="s">
        <v>2909</v>
      </c>
      <c r="D296" s="266"/>
      <c r="E296" s="42">
        <v>60000</v>
      </c>
      <c r="F296" s="288">
        <f t="shared" si="4"/>
        <v>81454576.410000235</v>
      </c>
    </row>
    <row r="297" spans="1:6" s="275" customFormat="1" ht="46.5" customHeight="1" x14ac:dyDescent="0.2">
      <c r="A297" s="217">
        <v>44312</v>
      </c>
      <c r="B297" s="5">
        <v>59018</v>
      </c>
      <c r="C297" s="578" t="s">
        <v>3051</v>
      </c>
      <c r="D297" s="266"/>
      <c r="E297" s="42">
        <v>18900</v>
      </c>
      <c r="F297" s="288">
        <f t="shared" si="4"/>
        <v>81435676.410000235</v>
      </c>
    </row>
    <row r="298" spans="1:6" s="275" customFormat="1" ht="29.25" customHeight="1" x14ac:dyDescent="0.2">
      <c r="A298" s="217">
        <v>44312</v>
      </c>
      <c r="B298" s="5">
        <v>59019</v>
      </c>
      <c r="C298" s="578" t="s">
        <v>2943</v>
      </c>
      <c r="D298" s="266"/>
      <c r="E298" s="42">
        <v>26150.2</v>
      </c>
      <c r="F298" s="288">
        <f t="shared" si="4"/>
        <v>81409526.210000232</v>
      </c>
    </row>
    <row r="299" spans="1:6" s="275" customFormat="1" ht="31.5" customHeight="1" x14ac:dyDescent="0.2">
      <c r="A299" s="217">
        <v>44312</v>
      </c>
      <c r="B299" s="5">
        <v>59020</v>
      </c>
      <c r="C299" s="578" t="s">
        <v>2944</v>
      </c>
      <c r="D299" s="266"/>
      <c r="E299" s="42">
        <v>89548.12</v>
      </c>
      <c r="F299" s="288">
        <f t="shared" si="4"/>
        <v>81319978.090000227</v>
      </c>
    </row>
    <row r="300" spans="1:6" s="275" customFormat="1" ht="33" customHeight="1" x14ac:dyDescent="0.2">
      <c r="A300" s="217">
        <v>44312</v>
      </c>
      <c r="B300" s="5">
        <v>59021</v>
      </c>
      <c r="C300" s="578" t="s">
        <v>2945</v>
      </c>
      <c r="D300" s="266"/>
      <c r="E300" s="42">
        <v>101020.55</v>
      </c>
      <c r="F300" s="288">
        <f t="shared" si="4"/>
        <v>81218957.54000023</v>
      </c>
    </row>
    <row r="301" spans="1:6" s="275" customFormat="1" ht="27.75" customHeight="1" x14ac:dyDescent="0.2">
      <c r="A301" s="217">
        <v>44312</v>
      </c>
      <c r="B301" s="5">
        <v>59022</v>
      </c>
      <c r="C301" s="578" t="s">
        <v>2946</v>
      </c>
      <c r="D301" s="266"/>
      <c r="E301" s="42">
        <v>84777.2</v>
      </c>
      <c r="F301" s="288">
        <f t="shared" si="4"/>
        <v>81134180.340000227</v>
      </c>
    </row>
    <row r="302" spans="1:6" s="275" customFormat="1" ht="53.25" customHeight="1" x14ac:dyDescent="0.2">
      <c r="A302" s="217">
        <v>44312</v>
      </c>
      <c r="B302" s="5" t="s">
        <v>2941</v>
      </c>
      <c r="C302" s="578" t="s">
        <v>2947</v>
      </c>
      <c r="D302" s="266"/>
      <c r="E302" s="42">
        <v>131052.5</v>
      </c>
      <c r="F302" s="288">
        <f t="shared" si="4"/>
        <v>81003127.840000227</v>
      </c>
    </row>
    <row r="303" spans="1:6" s="275" customFormat="1" ht="50.25" customHeight="1" x14ac:dyDescent="0.2">
      <c r="A303" s="217">
        <v>44312</v>
      </c>
      <c r="B303" s="5" t="s">
        <v>2942</v>
      </c>
      <c r="C303" s="578" t="s">
        <v>2948</v>
      </c>
      <c r="D303" s="266"/>
      <c r="E303" s="42">
        <v>122597.5</v>
      </c>
      <c r="F303" s="288">
        <f t="shared" si="4"/>
        <v>80880530.340000227</v>
      </c>
    </row>
    <row r="304" spans="1:6" s="275" customFormat="1" ht="57.75" customHeight="1" x14ac:dyDescent="0.2">
      <c r="A304" s="217">
        <v>44313</v>
      </c>
      <c r="B304" s="5">
        <v>59023</v>
      </c>
      <c r="C304" s="578" t="s">
        <v>2960</v>
      </c>
      <c r="D304" s="266"/>
      <c r="E304" s="42">
        <v>735585</v>
      </c>
      <c r="F304" s="288">
        <f t="shared" si="4"/>
        <v>80144945.340000227</v>
      </c>
    </row>
    <row r="305" spans="1:6" s="275" customFormat="1" ht="51.75" customHeight="1" x14ac:dyDescent="0.2">
      <c r="A305" s="217">
        <v>44313</v>
      </c>
      <c r="B305" s="5">
        <v>59024</v>
      </c>
      <c r="C305" s="578" t="s">
        <v>2959</v>
      </c>
      <c r="D305" s="266"/>
      <c r="E305" s="42">
        <v>494617.5</v>
      </c>
      <c r="F305" s="288">
        <f t="shared" si="4"/>
        <v>79650327.840000227</v>
      </c>
    </row>
    <row r="306" spans="1:6" s="275" customFormat="1" ht="34.5" customHeight="1" x14ac:dyDescent="0.2">
      <c r="A306" s="217">
        <v>44313</v>
      </c>
      <c r="B306" s="5">
        <v>59025</v>
      </c>
      <c r="C306" s="578" t="s">
        <v>2961</v>
      </c>
      <c r="D306" s="266"/>
      <c r="E306" s="42">
        <v>300431.8</v>
      </c>
      <c r="F306" s="288">
        <f t="shared" si="4"/>
        <v>79349896.04000023</v>
      </c>
    </row>
    <row r="307" spans="1:6" s="275" customFormat="1" ht="41.25" customHeight="1" x14ac:dyDescent="0.2">
      <c r="A307" s="217">
        <v>44313</v>
      </c>
      <c r="B307" s="5">
        <v>59026</v>
      </c>
      <c r="C307" s="578" t="s">
        <v>2962</v>
      </c>
      <c r="D307" s="266"/>
      <c r="E307" s="42">
        <v>215602.5</v>
      </c>
      <c r="F307" s="288">
        <f t="shared" si="4"/>
        <v>79134293.54000023</v>
      </c>
    </row>
    <row r="308" spans="1:6" s="275" customFormat="1" ht="42" customHeight="1" x14ac:dyDescent="0.2">
      <c r="A308" s="217">
        <v>44313</v>
      </c>
      <c r="B308" s="5">
        <v>59027</v>
      </c>
      <c r="C308" s="578" t="s">
        <v>3052</v>
      </c>
      <c r="D308" s="266"/>
      <c r="E308" s="42">
        <v>156550.68</v>
      </c>
      <c r="F308" s="288">
        <f t="shared" si="4"/>
        <v>78977742.860000223</v>
      </c>
    </row>
    <row r="309" spans="1:6" s="275" customFormat="1" ht="33" customHeight="1" x14ac:dyDescent="0.2">
      <c r="A309" s="217">
        <v>44313</v>
      </c>
      <c r="B309" s="5">
        <v>59028</v>
      </c>
      <c r="C309" s="578" t="s">
        <v>2963</v>
      </c>
      <c r="D309" s="266"/>
      <c r="E309" s="42">
        <v>53100</v>
      </c>
      <c r="F309" s="288">
        <f t="shared" si="4"/>
        <v>78924642.860000223</v>
      </c>
    </row>
    <row r="310" spans="1:6" s="275" customFormat="1" ht="51.75" customHeight="1" x14ac:dyDescent="0.2">
      <c r="A310" s="217">
        <v>44313</v>
      </c>
      <c r="B310" s="5">
        <v>59029</v>
      </c>
      <c r="C310" s="578" t="s">
        <v>2964</v>
      </c>
      <c r="D310" s="266"/>
      <c r="E310" s="42">
        <v>610200</v>
      </c>
      <c r="F310" s="288">
        <f t="shared" si="4"/>
        <v>78314442.860000223</v>
      </c>
    </row>
    <row r="311" spans="1:6" s="275" customFormat="1" ht="52.5" customHeight="1" x14ac:dyDescent="0.2">
      <c r="A311" s="217">
        <v>44313</v>
      </c>
      <c r="B311" s="5" t="s">
        <v>2958</v>
      </c>
      <c r="C311" s="578" t="s">
        <v>2965</v>
      </c>
      <c r="D311" s="266"/>
      <c r="E311" s="42">
        <v>48600</v>
      </c>
      <c r="F311" s="288">
        <f t="shared" si="4"/>
        <v>78265842.860000223</v>
      </c>
    </row>
    <row r="312" spans="1:6" s="275" customFormat="1" ht="52.5" customHeight="1" x14ac:dyDescent="0.2">
      <c r="A312" s="217">
        <v>44314</v>
      </c>
      <c r="B312" s="5">
        <v>59030</v>
      </c>
      <c r="C312" s="578" t="s">
        <v>2969</v>
      </c>
      <c r="D312" s="266"/>
      <c r="E312" s="42">
        <v>126825</v>
      </c>
      <c r="F312" s="288">
        <f t="shared" si="4"/>
        <v>78139017.860000223</v>
      </c>
    </row>
    <row r="313" spans="1:6" s="275" customFormat="1" ht="54" customHeight="1" x14ac:dyDescent="0.2">
      <c r="A313" s="217">
        <v>44314</v>
      </c>
      <c r="B313" s="5">
        <v>59031</v>
      </c>
      <c r="C313" s="578" t="s">
        <v>3053</v>
      </c>
      <c r="D313" s="266"/>
      <c r="E313" s="42">
        <v>216341.71</v>
      </c>
      <c r="F313" s="288">
        <f t="shared" si="4"/>
        <v>77922676.150000229</v>
      </c>
    </row>
    <row r="314" spans="1:6" s="275" customFormat="1" ht="43.5" customHeight="1" x14ac:dyDescent="0.2">
      <c r="A314" s="217">
        <v>44314</v>
      </c>
      <c r="B314" s="5">
        <v>59032</v>
      </c>
      <c r="C314" s="578" t="s">
        <v>3054</v>
      </c>
      <c r="D314" s="266"/>
      <c r="E314" s="42">
        <v>79229.350000000006</v>
      </c>
      <c r="F314" s="288">
        <f t="shared" si="4"/>
        <v>77843446.800000235</v>
      </c>
    </row>
    <row r="315" spans="1:6" s="275" customFormat="1" ht="41.25" customHeight="1" x14ac:dyDescent="0.2">
      <c r="A315" s="217">
        <v>44314</v>
      </c>
      <c r="B315" s="5">
        <v>59033</v>
      </c>
      <c r="C315" s="578" t="s">
        <v>3055</v>
      </c>
      <c r="D315" s="266"/>
      <c r="E315" s="42">
        <v>173073.37</v>
      </c>
      <c r="F315" s="288">
        <f t="shared" si="4"/>
        <v>77670373.430000231</v>
      </c>
    </row>
    <row r="316" spans="1:6" s="275" customFormat="1" ht="42" customHeight="1" x14ac:dyDescent="0.2">
      <c r="A316" s="217">
        <v>44314</v>
      </c>
      <c r="B316" s="5">
        <v>59034</v>
      </c>
      <c r="C316" s="578" t="s">
        <v>3056</v>
      </c>
      <c r="D316" s="266"/>
      <c r="E316" s="42">
        <v>31536.69</v>
      </c>
      <c r="F316" s="288">
        <f t="shared" si="4"/>
        <v>77638836.740000233</v>
      </c>
    </row>
    <row r="317" spans="1:6" s="275" customFormat="1" ht="42" customHeight="1" x14ac:dyDescent="0.2">
      <c r="A317" s="217">
        <v>44314</v>
      </c>
      <c r="B317" s="5">
        <v>59035</v>
      </c>
      <c r="C317" s="578" t="s">
        <v>3057</v>
      </c>
      <c r="D317" s="266"/>
      <c r="E317" s="42">
        <v>151227.5</v>
      </c>
      <c r="F317" s="288">
        <f t="shared" si="4"/>
        <v>77487609.240000233</v>
      </c>
    </row>
    <row r="318" spans="1:6" s="275" customFormat="1" ht="41.25" customHeight="1" x14ac:dyDescent="0.2">
      <c r="A318" s="217">
        <v>44314</v>
      </c>
      <c r="B318" s="5">
        <v>59036</v>
      </c>
      <c r="C318" s="578" t="s">
        <v>3058</v>
      </c>
      <c r="D318" s="266"/>
      <c r="E318" s="42">
        <v>20306.41</v>
      </c>
      <c r="F318" s="288">
        <f t="shared" si="4"/>
        <v>77467302.830000237</v>
      </c>
    </row>
    <row r="319" spans="1:6" s="275" customFormat="1" ht="47.25" customHeight="1" x14ac:dyDescent="0.2">
      <c r="A319" s="217">
        <v>44314</v>
      </c>
      <c r="B319" s="5">
        <v>59037</v>
      </c>
      <c r="C319" s="578" t="s">
        <v>3059</v>
      </c>
      <c r="D319" s="266"/>
      <c r="E319" s="42">
        <v>185380.71</v>
      </c>
      <c r="F319" s="288">
        <f t="shared" si="4"/>
        <v>77281922.120000243</v>
      </c>
    </row>
    <row r="320" spans="1:6" s="275" customFormat="1" ht="51.75" customHeight="1" x14ac:dyDescent="0.2">
      <c r="A320" s="217">
        <v>44314</v>
      </c>
      <c r="B320" s="5">
        <v>59038</v>
      </c>
      <c r="C320" s="578" t="s">
        <v>3060</v>
      </c>
      <c r="D320" s="266"/>
      <c r="E320" s="42">
        <v>185380.71</v>
      </c>
      <c r="F320" s="288">
        <f t="shared" si="4"/>
        <v>77096541.41000025</v>
      </c>
    </row>
    <row r="321" spans="1:6" s="275" customFormat="1" ht="51" customHeight="1" x14ac:dyDescent="0.2">
      <c r="A321" s="217">
        <v>44314</v>
      </c>
      <c r="B321" s="5">
        <v>59039</v>
      </c>
      <c r="C321" s="578" t="s">
        <v>3061</v>
      </c>
      <c r="D321" s="266"/>
      <c r="E321" s="42">
        <v>185380.71</v>
      </c>
      <c r="F321" s="288">
        <f t="shared" si="4"/>
        <v>76911160.700000256</v>
      </c>
    </row>
    <row r="322" spans="1:6" s="275" customFormat="1" ht="32.25" customHeight="1" x14ac:dyDescent="0.2">
      <c r="A322" s="217">
        <v>44314</v>
      </c>
      <c r="B322" s="5">
        <v>59040</v>
      </c>
      <c r="C322" s="578" t="s">
        <v>3062</v>
      </c>
      <c r="D322" s="266"/>
      <c r="E322" s="42">
        <v>6598.98</v>
      </c>
      <c r="F322" s="288">
        <f t="shared" si="4"/>
        <v>76904561.720000252</v>
      </c>
    </row>
    <row r="323" spans="1:6" s="275" customFormat="1" ht="42" customHeight="1" x14ac:dyDescent="0.2">
      <c r="A323" s="217">
        <v>44314</v>
      </c>
      <c r="B323" s="5">
        <v>59041</v>
      </c>
      <c r="C323" s="578" t="s">
        <v>2970</v>
      </c>
      <c r="D323" s="266"/>
      <c r="E323" s="42">
        <v>1718.95</v>
      </c>
      <c r="F323" s="288">
        <f t="shared" si="4"/>
        <v>76902842.770000249</v>
      </c>
    </row>
    <row r="324" spans="1:6" s="275" customFormat="1" ht="28.5" customHeight="1" x14ac:dyDescent="0.2">
      <c r="A324" s="217">
        <v>44314</v>
      </c>
      <c r="B324" s="5">
        <v>59042</v>
      </c>
      <c r="C324" s="578" t="s">
        <v>2971</v>
      </c>
      <c r="D324" s="266"/>
      <c r="E324" s="42">
        <v>4659.6099999999997</v>
      </c>
      <c r="F324" s="288">
        <f t="shared" si="4"/>
        <v>76898183.16000025</v>
      </c>
    </row>
    <row r="325" spans="1:6" s="275" customFormat="1" ht="57.75" customHeight="1" x14ac:dyDescent="0.2">
      <c r="A325" s="217">
        <v>44314</v>
      </c>
      <c r="B325" s="5">
        <v>59043</v>
      </c>
      <c r="C325" s="578" t="s">
        <v>2968</v>
      </c>
      <c r="D325" s="266"/>
      <c r="E325" s="42">
        <v>179337.69</v>
      </c>
      <c r="F325" s="288">
        <f t="shared" si="4"/>
        <v>76718845.470000252</v>
      </c>
    </row>
    <row r="326" spans="1:6" s="275" customFormat="1" ht="39" customHeight="1" x14ac:dyDescent="0.2">
      <c r="A326" s="217">
        <v>44314</v>
      </c>
      <c r="B326" s="5">
        <v>59044</v>
      </c>
      <c r="C326" s="578" t="s">
        <v>3063</v>
      </c>
      <c r="D326" s="266"/>
      <c r="E326" s="42">
        <v>20000</v>
      </c>
      <c r="F326" s="288">
        <f t="shared" si="4"/>
        <v>76698845.470000252</v>
      </c>
    </row>
    <row r="327" spans="1:6" s="275" customFormat="1" ht="50.25" customHeight="1" x14ac:dyDescent="0.2">
      <c r="A327" s="217">
        <v>44314</v>
      </c>
      <c r="B327" s="5">
        <v>59045</v>
      </c>
      <c r="C327" s="578" t="s">
        <v>3064</v>
      </c>
      <c r="D327" s="266"/>
      <c r="E327" s="42">
        <v>185380.71</v>
      </c>
      <c r="F327" s="288">
        <f t="shared" si="4"/>
        <v>76513464.760000259</v>
      </c>
    </row>
    <row r="328" spans="1:6" s="275" customFormat="1" ht="53.25" customHeight="1" x14ac:dyDescent="0.2">
      <c r="A328" s="217">
        <v>44314</v>
      </c>
      <c r="B328" s="5">
        <v>59046</v>
      </c>
      <c r="C328" s="578" t="s">
        <v>3065</v>
      </c>
      <c r="D328" s="266"/>
      <c r="E328" s="42">
        <v>185380.71</v>
      </c>
      <c r="F328" s="288">
        <f t="shared" si="4"/>
        <v>76328084.050000265</v>
      </c>
    </row>
    <row r="329" spans="1:6" s="275" customFormat="1" ht="48" customHeight="1" x14ac:dyDescent="0.2">
      <c r="A329" s="217">
        <v>44314</v>
      </c>
      <c r="B329" s="5">
        <v>59047</v>
      </c>
      <c r="C329" s="578" t="s">
        <v>3066</v>
      </c>
      <c r="D329" s="266"/>
      <c r="E329" s="42">
        <v>185380.71</v>
      </c>
      <c r="F329" s="288">
        <f t="shared" si="4"/>
        <v>76142703.340000272</v>
      </c>
    </row>
    <row r="330" spans="1:6" s="275" customFormat="1" ht="39.75" customHeight="1" x14ac:dyDescent="0.2">
      <c r="A330" s="217">
        <v>44314</v>
      </c>
      <c r="B330" s="5">
        <v>59048</v>
      </c>
      <c r="C330" s="578" t="s">
        <v>3067</v>
      </c>
      <c r="D330" s="266"/>
      <c r="E330" s="42">
        <v>57874.11</v>
      </c>
      <c r="F330" s="288">
        <f t="shared" si="4"/>
        <v>76084829.230000272</v>
      </c>
    </row>
    <row r="331" spans="1:6" s="275" customFormat="1" ht="48.75" customHeight="1" x14ac:dyDescent="0.2">
      <c r="A331" s="217">
        <v>44314</v>
      </c>
      <c r="B331" s="5">
        <v>59049</v>
      </c>
      <c r="C331" s="578" t="s">
        <v>3068</v>
      </c>
      <c r="D331" s="266"/>
      <c r="E331" s="42">
        <v>143073.37</v>
      </c>
      <c r="F331" s="288">
        <f t="shared" si="4"/>
        <v>75941755.860000268</v>
      </c>
    </row>
    <row r="332" spans="1:6" s="275" customFormat="1" ht="42" customHeight="1" x14ac:dyDescent="0.2">
      <c r="A332" s="217">
        <v>44314</v>
      </c>
      <c r="B332" s="5">
        <v>59050</v>
      </c>
      <c r="C332" s="578" t="s">
        <v>3069</v>
      </c>
      <c r="D332" s="266"/>
      <c r="E332" s="42">
        <v>191199.57</v>
      </c>
      <c r="F332" s="288">
        <f t="shared" si="4"/>
        <v>75750556.290000275</v>
      </c>
    </row>
    <row r="333" spans="1:6" s="275" customFormat="1" ht="46.5" customHeight="1" x14ac:dyDescent="0.2">
      <c r="A333" s="217">
        <v>44314</v>
      </c>
      <c r="B333" s="5">
        <v>59051</v>
      </c>
      <c r="C333" s="578" t="s">
        <v>3070</v>
      </c>
      <c r="D333" s="266"/>
      <c r="E333" s="42">
        <v>153073.37</v>
      </c>
      <c r="F333" s="288">
        <f t="shared" si="4"/>
        <v>75597482.92000027</v>
      </c>
    </row>
    <row r="334" spans="1:6" s="275" customFormat="1" ht="37.5" customHeight="1" x14ac:dyDescent="0.2">
      <c r="A334" s="217">
        <v>44314</v>
      </c>
      <c r="B334" s="5">
        <v>59052</v>
      </c>
      <c r="C334" s="578" t="s">
        <v>3071</v>
      </c>
      <c r="D334" s="266"/>
      <c r="E334" s="42">
        <v>185380.71</v>
      </c>
      <c r="F334" s="288">
        <f t="shared" si="4"/>
        <v>75412102.210000277</v>
      </c>
    </row>
    <row r="335" spans="1:6" s="275" customFormat="1" ht="45" customHeight="1" x14ac:dyDescent="0.2">
      <c r="A335" s="217">
        <v>44314</v>
      </c>
      <c r="B335" s="5">
        <v>59053</v>
      </c>
      <c r="C335" s="578" t="s">
        <v>3072</v>
      </c>
      <c r="D335" s="266"/>
      <c r="E335" s="42">
        <v>185380.71</v>
      </c>
      <c r="F335" s="288">
        <f t="shared" si="4"/>
        <v>75226721.500000283</v>
      </c>
    </row>
    <row r="336" spans="1:6" s="275" customFormat="1" ht="41.25" customHeight="1" x14ac:dyDescent="0.2">
      <c r="A336" s="217">
        <v>44314</v>
      </c>
      <c r="B336" s="5">
        <v>59054</v>
      </c>
      <c r="C336" s="578" t="s">
        <v>3073</v>
      </c>
      <c r="D336" s="266"/>
      <c r="E336" s="42">
        <v>34690.36</v>
      </c>
      <c r="F336" s="288">
        <f t="shared" si="4"/>
        <v>75192031.140000284</v>
      </c>
    </row>
    <row r="337" spans="1:6" s="275" customFormat="1" ht="29.25" customHeight="1" x14ac:dyDescent="0.2">
      <c r="A337" s="217">
        <v>44314</v>
      </c>
      <c r="B337" s="5">
        <v>59055</v>
      </c>
      <c r="C337" s="578" t="s">
        <v>3074</v>
      </c>
      <c r="D337" s="266"/>
      <c r="E337" s="42">
        <v>185380.71</v>
      </c>
      <c r="F337" s="288">
        <f t="shared" si="4"/>
        <v>75006650.43000029</v>
      </c>
    </row>
    <row r="338" spans="1:6" s="275" customFormat="1" ht="48" customHeight="1" x14ac:dyDescent="0.2">
      <c r="A338" s="217">
        <v>44314</v>
      </c>
      <c r="B338" s="5">
        <v>59056</v>
      </c>
      <c r="C338" s="578" t="s">
        <v>3075</v>
      </c>
      <c r="D338" s="266"/>
      <c r="E338" s="42">
        <v>87535.76</v>
      </c>
      <c r="F338" s="288">
        <f t="shared" si="4"/>
        <v>74919114.670000285</v>
      </c>
    </row>
    <row r="339" spans="1:6" s="275" customFormat="1" ht="43.5" customHeight="1" x14ac:dyDescent="0.2">
      <c r="A339" s="217">
        <v>44314</v>
      </c>
      <c r="B339" s="5">
        <v>59057</v>
      </c>
      <c r="C339" s="578" t="s">
        <v>3076</v>
      </c>
      <c r="D339" s="266"/>
      <c r="E339" s="42">
        <v>185380.71</v>
      </c>
      <c r="F339" s="288">
        <f t="shared" ref="F339:F383" si="5">F338-E339</f>
        <v>74733733.960000291</v>
      </c>
    </row>
    <row r="340" spans="1:6" s="275" customFormat="1" ht="51.75" customHeight="1" x14ac:dyDescent="0.2">
      <c r="A340" s="217">
        <v>44314</v>
      </c>
      <c r="B340" s="5">
        <v>59058</v>
      </c>
      <c r="C340" s="578" t="s">
        <v>3077</v>
      </c>
      <c r="D340" s="266"/>
      <c r="E340" s="42">
        <v>185380.71</v>
      </c>
      <c r="F340" s="288">
        <f t="shared" si="5"/>
        <v>74548353.250000298</v>
      </c>
    </row>
    <row r="341" spans="1:6" s="275" customFormat="1" ht="40.5" customHeight="1" x14ac:dyDescent="0.2">
      <c r="A341" s="217">
        <v>44314</v>
      </c>
      <c r="B341" s="5">
        <v>59059</v>
      </c>
      <c r="C341" s="578" t="s">
        <v>3078</v>
      </c>
      <c r="D341" s="266"/>
      <c r="E341" s="42">
        <v>53610.15</v>
      </c>
      <c r="F341" s="288">
        <f t="shared" si="5"/>
        <v>74494743.100000292</v>
      </c>
    </row>
    <row r="342" spans="1:6" s="275" customFormat="1" ht="39.75" customHeight="1" x14ac:dyDescent="0.2">
      <c r="A342" s="217">
        <v>44314</v>
      </c>
      <c r="B342" s="5">
        <v>59060</v>
      </c>
      <c r="C342" s="578" t="s">
        <v>3079</v>
      </c>
      <c r="D342" s="266"/>
      <c r="E342" s="42">
        <v>22766.5</v>
      </c>
      <c r="F342" s="288">
        <f t="shared" si="5"/>
        <v>74471976.600000292</v>
      </c>
    </row>
    <row r="343" spans="1:6" s="275" customFormat="1" ht="38.25" customHeight="1" x14ac:dyDescent="0.2">
      <c r="A343" s="217">
        <v>44314</v>
      </c>
      <c r="B343" s="5">
        <v>59061</v>
      </c>
      <c r="C343" s="578" t="s">
        <v>3080</v>
      </c>
      <c r="D343" s="266"/>
      <c r="E343" s="42">
        <v>125649.75</v>
      </c>
      <c r="F343" s="288">
        <f t="shared" si="5"/>
        <v>74346326.850000292</v>
      </c>
    </row>
    <row r="344" spans="1:6" s="275" customFormat="1" ht="39" customHeight="1" x14ac:dyDescent="0.2">
      <c r="A344" s="217">
        <v>44314</v>
      </c>
      <c r="B344" s="5">
        <v>59062</v>
      </c>
      <c r="C344" s="578" t="s">
        <v>3081</v>
      </c>
      <c r="D344" s="266"/>
      <c r="E344" s="42">
        <v>108458.7</v>
      </c>
      <c r="F344" s="288">
        <f t="shared" si="5"/>
        <v>74237868.150000289</v>
      </c>
    </row>
    <row r="345" spans="1:6" s="275" customFormat="1" ht="46.5" customHeight="1" x14ac:dyDescent="0.2">
      <c r="A345" s="217">
        <v>44314</v>
      </c>
      <c r="B345" s="5">
        <v>59063</v>
      </c>
      <c r="C345" s="578" t="s">
        <v>3082</v>
      </c>
      <c r="D345" s="266"/>
      <c r="E345" s="42">
        <v>185380.71</v>
      </c>
      <c r="F345" s="288">
        <f t="shared" si="5"/>
        <v>74052487.440000296</v>
      </c>
    </row>
    <row r="346" spans="1:6" s="275" customFormat="1" ht="42.75" customHeight="1" x14ac:dyDescent="0.2">
      <c r="A346" s="217">
        <v>44314</v>
      </c>
      <c r="B346" s="5">
        <v>59064</v>
      </c>
      <c r="C346" s="578" t="s">
        <v>3083</v>
      </c>
      <c r="D346" s="266"/>
      <c r="E346" s="42">
        <v>185380.71</v>
      </c>
      <c r="F346" s="288">
        <f t="shared" si="5"/>
        <v>73867106.730000302</v>
      </c>
    </row>
    <row r="347" spans="1:6" s="275" customFormat="1" ht="39" customHeight="1" x14ac:dyDescent="0.2">
      <c r="A347" s="217">
        <v>44314</v>
      </c>
      <c r="B347" s="5">
        <v>59065</v>
      </c>
      <c r="C347" s="578" t="s">
        <v>2974</v>
      </c>
      <c r="D347" s="266"/>
      <c r="E347" s="42">
        <v>16245</v>
      </c>
      <c r="F347" s="288">
        <f t="shared" si="5"/>
        <v>73850861.730000302</v>
      </c>
    </row>
    <row r="348" spans="1:6" s="275" customFormat="1" ht="44.25" customHeight="1" x14ac:dyDescent="0.2">
      <c r="A348" s="217">
        <v>44314</v>
      </c>
      <c r="B348" s="5">
        <v>59066</v>
      </c>
      <c r="C348" s="578" t="s">
        <v>2975</v>
      </c>
      <c r="D348" s="266"/>
      <c r="E348" s="42">
        <v>285000</v>
      </c>
      <c r="F348" s="288">
        <f t="shared" si="5"/>
        <v>73565861.730000302</v>
      </c>
    </row>
    <row r="349" spans="1:6" s="275" customFormat="1" ht="43.5" customHeight="1" x14ac:dyDescent="0.2">
      <c r="A349" s="217">
        <v>44314</v>
      </c>
      <c r="B349" s="5">
        <v>59067</v>
      </c>
      <c r="C349" s="578" t="s">
        <v>3084</v>
      </c>
      <c r="D349" s="266"/>
      <c r="E349" s="42">
        <v>221504.38</v>
      </c>
      <c r="F349" s="288">
        <f t="shared" si="5"/>
        <v>73344357.350000307</v>
      </c>
    </row>
    <row r="350" spans="1:6" s="275" customFormat="1" ht="42.75" customHeight="1" x14ac:dyDescent="0.2">
      <c r="A350" s="217">
        <v>44314</v>
      </c>
      <c r="B350" s="5" t="s">
        <v>2988</v>
      </c>
      <c r="C350" s="578" t="s">
        <v>2976</v>
      </c>
      <c r="D350" s="266"/>
      <c r="E350" s="42">
        <v>9151206.1999999993</v>
      </c>
      <c r="F350" s="288">
        <f t="shared" si="5"/>
        <v>64193151.150000304</v>
      </c>
    </row>
    <row r="351" spans="1:6" s="275" customFormat="1" ht="45" customHeight="1" x14ac:dyDescent="0.2">
      <c r="A351" s="217">
        <v>44314</v>
      </c>
      <c r="B351" s="5" t="s">
        <v>2989</v>
      </c>
      <c r="C351" s="578" t="s">
        <v>2977</v>
      </c>
      <c r="D351" s="266"/>
      <c r="E351" s="42">
        <v>145732.76</v>
      </c>
      <c r="F351" s="288">
        <f t="shared" si="5"/>
        <v>64047418.390000306</v>
      </c>
    </row>
    <row r="352" spans="1:6" s="275" customFormat="1" ht="51" customHeight="1" x14ac:dyDescent="0.2">
      <c r="A352" s="217">
        <v>44315</v>
      </c>
      <c r="B352" s="5">
        <v>59068</v>
      </c>
      <c r="C352" s="578" t="s">
        <v>2978</v>
      </c>
      <c r="D352" s="266"/>
      <c r="E352" s="42">
        <v>422750</v>
      </c>
      <c r="F352" s="288">
        <f t="shared" si="5"/>
        <v>63624668.390000306</v>
      </c>
    </row>
    <row r="353" spans="1:6" s="275" customFormat="1" ht="42.75" customHeight="1" x14ac:dyDescent="0.2">
      <c r="A353" s="217">
        <v>44315</v>
      </c>
      <c r="B353" s="5">
        <v>59069</v>
      </c>
      <c r="C353" s="578" t="s">
        <v>2979</v>
      </c>
      <c r="D353" s="266"/>
      <c r="E353" s="42">
        <v>364618.87</v>
      </c>
      <c r="F353" s="288">
        <f t="shared" si="5"/>
        <v>63260049.520000309</v>
      </c>
    </row>
    <row r="354" spans="1:6" s="275" customFormat="1" ht="42.75" customHeight="1" x14ac:dyDescent="0.2">
      <c r="A354" s="217">
        <v>44315</v>
      </c>
      <c r="B354" s="5">
        <v>59070</v>
      </c>
      <c r="C354" s="578" t="s">
        <v>2980</v>
      </c>
      <c r="D354" s="266"/>
      <c r="E354" s="42">
        <v>504</v>
      </c>
      <c r="F354" s="288">
        <f t="shared" si="5"/>
        <v>63259545.520000309</v>
      </c>
    </row>
    <row r="355" spans="1:6" s="275" customFormat="1" ht="42.75" customHeight="1" x14ac:dyDescent="0.2">
      <c r="A355" s="217">
        <v>44315</v>
      </c>
      <c r="B355" s="5">
        <v>59071</v>
      </c>
      <c r="C355" s="578" t="s">
        <v>2981</v>
      </c>
      <c r="D355" s="266"/>
      <c r="E355" s="42">
        <v>216409.2</v>
      </c>
      <c r="F355" s="288">
        <f t="shared" si="5"/>
        <v>63043136.320000306</v>
      </c>
    </row>
    <row r="356" spans="1:6" s="275" customFormat="1" ht="42.75" customHeight="1" x14ac:dyDescent="0.2">
      <c r="A356" s="217">
        <v>44315</v>
      </c>
      <c r="B356" s="5">
        <v>59072</v>
      </c>
      <c r="C356" s="578" t="s">
        <v>2982</v>
      </c>
      <c r="D356" s="266"/>
      <c r="E356" s="42">
        <v>246057.5</v>
      </c>
      <c r="F356" s="288">
        <f t="shared" si="5"/>
        <v>62797078.820000306</v>
      </c>
    </row>
    <row r="357" spans="1:6" s="275" customFormat="1" ht="53.25" customHeight="1" x14ac:dyDescent="0.2">
      <c r="A357" s="217">
        <v>44315</v>
      </c>
      <c r="B357" s="5">
        <v>59073</v>
      </c>
      <c r="C357" s="578" t="s">
        <v>3085</v>
      </c>
      <c r="D357" s="266"/>
      <c r="E357" s="42">
        <v>87535.76</v>
      </c>
      <c r="F357" s="288">
        <f t="shared" si="5"/>
        <v>62709543.060000308</v>
      </c>
    </row>
    <row r="358" spans="1:6" s="275" customFormat="1" ht="48" customHeight="1" x14ac:dyDescent="0.2">
      <c r="A358" s="217">
        <v>44315</v>
      </c>
      <c r="B358" s="5">
        <v>59074</v>
      </c>
      <c r="C358" s="578" t="s">
        <v>3086</v>
      </c>
      <c r="D358" s="266"/>
      <c r="E358" s="42">
        <v>140456.85</v>
      </c>
      <c r="F358" s="288">
        <f t="shared" si="5"/>
        <v>62569086.210000306</v>
      </c>
    </row>
    <row r="359" spans="1:6" s="275" customFormat="1" ht="42.75" customHeight="1" x14ac:dyDescent="0.2">
      <c r="A359" s="217">
        <v>44315</v>
      </c>
      <c r="B359" s="5">
        <v>59075</v>
      </c>
      <c r="C359" s="578" t="s">
        <v>3087</v>
      </c>
      <c r="D359" s="266"/>
      <c r="E359" s="42">
        <v>127134.43</v>
      </c>
      <c r="F359" s="288">
        <f t="shared" si="5"/>
        <v>62441951.780000307</v>
      </c>
    </row>
    <row r="360" spans="1:6" s="275" customFormat="1" ht="42.75" customHeight="1" x14ac:dyDescent="0.2">
      <c r="A360" s="217">
        <v>44315</v>
      </c>
      <c r="B360" s="5">
        <v>59076</v>
      </c>
      <c r="C360" s="578" t="s">
        <v>3088</v>
      </c>
      <c r="D360" s="266"/>
      <c r="E360" s="42">
        <v>15477.48</v>
      </c>
      <c r="F360" s="288">
        <f t="shared" si="5"/>
        <v>62426474.30000031</v>
      </c>
    </row>
    <row r="361" spans="1:6" s="275" customFormat="1" ht="42.75" customHeight="1" x14ac:dyDescent="0.2">
      <c r="A361" s="217">
        <v>44315</v>
      </c>
      <c r="B361" s="5">
        <v>59077</v>
      </c>
      <c r="C361" s="578" t="s">
        <v>3089</v>
      </c>
      <c r="D361" s="454"/>
      <c r="E361" s="42">
        <v>79195.11</v>
      </c>
      <c r="F361" s="288">
        <f t="shared" si="5"/>
        <v>62347279.190000311</v>
      </c>
    </row>
    <row r="362" spans="1:6" s="275" customFormat="1" ht="42.75" customHeight="1" x14ac:dyDescent="0.2">
      <c r="A362" s="217">
        <v>44315</v>
      </c>
      <c r="B362" s="553">
        <v>59078</v>
      </c>
      <c r="C362" s="578" t="s">
        <v>3090</v>
      </c>
      <c r="D362" s="266"/>
      <c r="E362" s="42">
        <v>8340.65</v>
      </c>
      <c r="F362" s="288">
        <f t="shared" si="5"/>
        <v>62338938.540000312</v>
      </c>
    </row>
    <row r="363" spans="1:6" s="275" customFormat="1" ht="42.75" customHeight="1" x14ac:dyDescent="0.2">
      <c r="A363" s="217">
        <v>44315</v>
      </c>
      <c r="B363" s="553">
        <v>59079</v>
      </c>
      <c r="C363" s="578" t="s">
        <v>2987</v>
      </c>
      <c r="D363" s="266"/>
      <c r="E363" s="42">
        <v>355538.95</v>
      </c>
      <c r="F363" s="288">
        <f t="shared" si="5"/>
        <v>61983399.590000309</v>
      </c>
    </row>
    <row r="364" spans="1:6" s="275" customFormat="1" ht="42.75" customHeight="1" x14ac:dyDescent="0.2">
      <c r="A364" s="217">
        <v>44315</v>
      </c>
      <c r="B364" s="553">
        <v>59080</v>
      </c>
      <c r="C364" s="578" t="s">
        <v>3091</v>
      </c>
      <c r="D364" s="266"/>
      <c r="E364" s="42">
        <v>183073.37</v>
      </c>
      <c r="F364" s="288">
        <f t="shared" si="5"/>
        <v>61800326.220000312</v>
      </c>
    </row>
    <row r="365" spans="1:6" s="275" customFormat="1" ht="42.75" customHeight="1" x14ac:dyDescent="0.2">
      <c r="A365" s="217">
        <v>44315</v>
      </c>
      <c r="B365" s="553">
        <v>59081</v>
      </c>
      <c r="C365" s="578" t="s">
        <v>3092</v>
      </c>
      <c r="D365" s="266"/>
      <c r="E365" s="42">
        <v>430524.57</v>
      </c>
      <c r="F365" s="288">
        <f t="shared" si="5"/>
        <v>61369801.650000311</v>
      </c>
    </row>
    <row r="366" spans="1:6" s="275" customFormat="1" ht="42.75" customHeight="1" x14ac:dyDescent="0.2">
      <c r="A366" s="217">
        <v>44315</v>
      </c>
      <c r="B366" s="553">
        <v>59082</v>
      </c>
      <c r="C366" s="578" t="s">
        <v>3093</v>
      </c>
      <c r="D366" s="266"/>
      <c r="E366" s="42">
        <v>487474.51</v>
      </c>
      <c r="F366" s="288">
        <f t="shared" si="5"/>
        <v>60882327.140000314</v>
      </c>
    </row>
    <row r="367" spans="1:6" s="275" customFormat="1" ht="52.5" customHeight="1" x14ac:dyDescent="0.2">
      <c r="A367" s="562">
        <v>44315</v>
      </c>
      <c r="B367" s="563">
        <v>59083</v>
      </c>
      <c r="C367" s="579" t="s">
        <v>2986</v>
      </c>
      <c r="D367" s="454"/>
      <c r="E367" s="213">
        <v>4137.51</v>
      </c>
      <c r="F367" s="289">
        <f t="shared" si="5"/>
        <v>60878189.630000316</v>
      </c>
    </row>
    <row r="368" spans="1:6" s="275" customFormat="1" ht="42.75" customHeight="1" x14ac:dyDescent="0.2">
      <c r="A368" s="562">
        <v>44315</v>
      </c>
      <c r="B368" s="5" t="s">
        <v>2990</v>
      </c>
      <c r="C368" s="578" t="s">
        <v>2985</v>
      </c>
      <c r="D368" s="266"/>
      <c r="E368" s="444">
        <v>25920</v>
      </c>
      <c r="F368" s="289">
        <f t="shared" si="5"/>
        <v>60852269.630000316</v>
      </c>
    </row>
    <row r="369" spans="1:6" s="275" customFormat="1" ht="76.5" customHeight="1" x14ac:dyDescent="0.2">
      <c r="A369" s="217">
        <v>44315</v>
      </c>
      <c r="B369" s="5" t="s">
        <v>2991</v>
      </c>
      <c r="C369" s="578" t="s">
        <v>2984</v>
      </c>
      <c r="D369" s="266"/>
      <c r="E369" s="42">
        <v>8038445.5899999999</v>
      </c>
      <c r="F369" s="289">
        <f t="shared" si="5"/>
        <v>52813824.040000319</v>
      </c>
    </row>
    <row r="370" spans="1:6" s="275" customFormat="1" ht="111.75" customHeight="1" x14ac:dyDescent="0.2">
      <c r="A370" s="217">
        <v>44315</v>
      </c>
      <c r="B370" s="5" t="s">
        <v>2992</v>
      </c>
      <c r="C370" s="578" t="s">
        <v>2983</v>
      </c>
      <c r="D370" s="266"/>
      <c r="E370" s="42">
        <v>5423418.6799999997</v>
      </c>
      <c r="F370" s="289">
        <f t="shared" si="5"/>
        <v>47390405.36000032</v>
      </c>
    </row>
    <row r="371" spans="1:6" s="275" customFormat="1" ht="63" customHeight="1" x14ac:dyDescent="0.2">
      <c r="A371" s="217">
        <v>44316</v>
      </c>
      <c r="B371" s="5">
        <v>59084</v>
      </c>
      <c r="C371" s="578" t="s">
        <v>3026</v>
      </c>
      <c r="D371" s="266"/>
      <c r="E371" s="42">
        <v>135000</v>
      </c>
      <c r="F371" s="289">
        <f t="shared" si="5"/>
        <v>47255405.36000032</v>
      </c>
    </row>
    <row r="372" spans="1:6" s="275" customFormat="1" ht="42.75" customHeight="1" x14ac:dyDescent="0.2">
      <c r="A372" s="217">
        <v>44316</v>
      </c>
      <c r="B372" s="5">
        <v>59085</v>
      </c>
      <c r="C372" s="578" t="s">
        <v>3025</v>
      </c>
      <c r="D372" s="266"/>
      <c r="E372" s="42">
        <v>3000</v>
      </c>
      <c r="F372" s="289">
        <f t="shared" si="5"/>
        <v>47252405.36000032</v>
      </c>
    </row>
    <row r="373" spans="1:6" s="275" customFormat="1" ht="42.75" customHeight="1" x14ac:dyDescent="0.2">
      <c r="A373" s="217">
        <v>44316</v>
      </c>
      <c r="B373" s="5">
        <v>59086</v>
      </c>
      <c r="C373" s="578" t="s">
        <v>3024</v>
      </c>
      <c r="D373" s="266"/>
      <c r="E373" s="42">
        <v>140427.79999999999</v>
      </c>
      <c r="F373" s="289">
        <f t="shared" si="5"/>
        <v>47111977.560000323</v>
      </c>
    </row>
    <row r="374" spans="1:6" s="275" customFormat="1" ht="42.75" customHeight="1" x14ac:dyDescent="0.2">
      <c r="A374" s="217">
        <v>44316</v>
      </c>
      <c r="B374" s="5">
        <v>59087</v>
      </c>
      <c r="C374" s="578" t="s">
        <v>3023</v>
      </c>
      <c r="D374" s="266"/>
      <c r="E374" s="42">
        <v>76151.360000000001</v>
      </c>
      <c r="F374" s="289">
        <f t="shared" si="5"/>
        <v>47035826.200000323</v>
      </c>
    </row>
    <row r="375" spans="1:6" s="275" customFormat="1" ht="42.75" customHeight="1" x14ac:dyDescent="0.2">
      <c r="A375" s="217">
        <v>44316</v>
      </c>
      <c r="B375" s="5">
        <v>59088</v>
      </c>
      <c r="C375" s="578" t="s">
        <v>3022</v>
      </c>
      <c r="D375" s="266"/>
      <c r="E375" s="42">
        <v>30456.85</v>
      </c>
      <c r="F375" s="289">
        <f t="shared" si="5"/>
        <v>47005369.350000322</v>
      </c>
    </row>
    <row r="376" spans="1:6" s="275" customFormat="1" ht="42.75" customHeight="1" x14ac:dyDescent="0.2">
      <c r="A376" s="217">
        <v>44316</v>
      </c>
      <c r="B376" s="5">
        <v>59089</v>
      </c>
      <c r="C376" s="578" t="s">
        <v>3021</v>
      </c>
      <c r="D376" s="266"/>
      <c r="E376" s="42">
        <v>4614.67</v>
      </c>
      <c r="F376" s="289">
        <f t="shared" si="5"/>
        <v>47000754.68000032</v>
      </c>
    </row>
    <row r="377" spans="1:6" s="275" customFormat="1" ht="42.75" customHeight="1" x14ac:dyDescent="0.2">
      <c r="A377" s="217">
        <v>44316</v>
      </c>
      <c r="B377" s="5">
        <v>59090</v>
      </c>
      <c r="C377" s="578" t="s">
        <v>3020</v>
      </c>
      <c r="D377" s="266"/>
      <c r="E377" s="42">
        <v>53844.02</v>
      </c>
      <c r="F377" s="289">
        <f t="shared" si="5"/>
        <v>46946910.660000317</v>
      </c>
    </row>
    <row r="378" spans="1:6" s="275" customFormat="1" ht="42.75" customHeight="1" x14ac:dyDescent="0.2">
      <c r="A378" s="217">
        <v>44316</v>
      </c>
      <c r="B378" s="5">
        <v>59091</v>
      </c>
      <c r="C378" s="578" t="s">
        <v>3019</v>
      </c>
      <c r="D378" s="266"/>
      <c r="E378" s="42">
        <v>145476.13</v>
      </c>
      <c r="F378" s="289">
        <f t="shared" si="5"/>
        <v>46801434.530000314</v>
      </c>
    </row>
    <row r="379" spans="1:6" s="275" customFormat="1" ht="42.75" customHeight="1" x14ac:dyDescent="0.2">
      <c r="A379" s="217">
        <v>44316</v>
      </c>
      <c r="B379" s="5">
        <v>59092</v>
      </c>
      <c r="C379" s="578" t="s">
        <v>3018</v>
      </c>
      <c r="D379" s="266"/>
      <c r="E379" s="42">
        <v>39904.58</v>
      </c>
      <c r="F379" s="289">
        <f t="shared" si="5"/>
        <v>46761529.950000316</v>
      </c>
    </row>
    <row r="380" spans="1:6" s="275" customFormat="1" ht="42.75" customHeight="1" x14ac:dyDescent="0.2">
      <c r="A380" s="217">
        <v>44316</v>
      </c>
      <c r="B380" s="5">
        <v>59093</v>
      </c>
      <c r="C380" s="578" t="s">
        <v>3097</v>
      </c>
      <c r="D380" s="266"/>
      <c r="E380" s="42">
        <v>117997.23</v>
      </c>
      <c r="F380" s="289">
        <f t="shared" si="5"/>
        <v>46643532.720000319</v>
      </c>
    </row>
    <row r="381" spans="1:6" s="275" customFormat="1" ht="42.75" customHeight="1" x14ac:dyDescent="0.2">
      <c r="A381" s="217">
        <v>44316</v>
      </c>
      <c r="B381" s="5">
        <v>59094</v>
      </c>
      <c r="C381" s="578" t="s">
        <v>3096</v>
      </c>
      <c r="D381" s="266"/>
      <c r="E381" s="42">
        <v>107796.95</v>
      </c>
      <c r="F381" s="289">
        <f t="shared" si="5"/>
        <v>46535735.770000316</v>
      </c>
    </row>
    <row r="382" spans="1:6" s="275" customFormat="1" ht="41.25" customHeight="1" x14ac:dyDescent="0.2">
      <c r="A382" s="217">
        <v>44316</v>
      </c>
      <c r="B382" s="5">
        <v>59095</v>
      </c>
      <c r="C382" s="578" t="s">
        <v>3095</v>
      </c>
      <c r="D382" s="266"/>
      <c r="E382" s="42">
        <v>185380.71</v>
      </c>
      <c r="F382" s="289">
        <f t="shared" si="5"/>
        <v>46350355.060000315</v>
      </c>
    </row>
    <row r="383" spans="1:6" s="275" customFormat="1" ht="41.25" customHeight="1" x14ac:dyDescent="0.2">
      <c r="A383" s="217">
        <v>44316</v>
      </c>
      <c r="B383" s="5">
        <v>59096</v>
      </c>
      <c r="C383" s="578" t="s">
        <v>3094</v>
      </c>
      <c r="D383" s="266"/>
      <c r="E383" s="280">
        <v>211532.99</v>
      </c>
      <c r="F383" s="494">
        <f t="shared" si="5"/>
        <v>46138822.070000313</v>
      </c>
    </row>
    <row r="384" spans="1:6" s="275" customFormat="1" ht="41.25" customHeight="1" x14ac:dyDescent="0.2">
      <c r="A384" s="573"/>
      <c r="B384" s="28"/>
      <c r="C384" s="28"/>
      <c r="D384" s="284"/>
      <c r="E384" s="32"/>
      <c r="F384" s="112"/>
    </row>
    <row r="385" spans="1:6" s="275" customFormat="1" ht="41.25" customHeight="1" x14ac:dyDescent="0.2">
      <c r="A385" s="573"/>
      <c r="B385" s="28"/>
      <c r="C385" s="28"/>
      <c r="D385" s="284"/>
      <c r="E385" s="32"/>
      <c r="F385" s="112"/>
    </row>
    <row r="386" spans="1:6" s="275" customFormat="1" ht="41.25" customHeight="1" x14ac:dyDescent="0.25">
      <c r="A386" s="1171" t="s">
        <v>0</v>
      </c>
      <c r="B386" s="1171"/>
      <c r="C386" s="1171"/>
      <c r="D386" s="1171"/>
      <c r="E386" s="1171"/>
      <c r="F386" s="1171"/>
    </row>
    <row r="387" spans="1:6" s="275" customFormat="1" ht="22.5" customHeight="1" x14ac:dyDescent="0.25">
      <c r="A387" s="1172" t="s">
        <v>33</v>
      </c>
      <c r="B387" s="1172"/>
      <c r="C387" s="1172"/>
      <c r="D387" s="1172"/>
      <c r="E387" s="1172"/>
      <c r="F387" s="1172"/>
    </row>
    <row r="388" spans="1:6" s="275" customFormat="1" ht="13.5" customHeight="1" x14ac:dyDescent="0.25">
      <c r="A388" s="1171" t="s">
        <v>1</v>
      </c>
      <c r="B388" s="1171"/>
      <c r="C388" s="1171"/>
      <c r="D388" s="1171"/>
      <c r="E388" s="1171"/>
      <c r="F388" s="1171"/>
    </row>
    <row r="389" spans="1:6" s="275" customFormat="1" ht="14.25" customHeight="1" x14ac:dyDescent="0.25">
      <c r="A389" s="1173" t="s">
        <v>2373</v>
      </c>
      <c r="B389" s="1173"/>
      <c r="C389" s="1173"/>
      <c r="D389" s="1173"/>
      <c r="E389" s="1173"/>
      <c r="F389" s="1173"/>
    </row>
    <row r="390" spans="1:6" s="275" customFormat="1" ht="15" customHeight="1" x14ac:dyDescent="0.25">
      <c r="A390" s="1173" t="s">
        <v>2</v>
      </c>
      <c r="B390" s="1173"/>
      <c r="C390" s="1173"/>
      <c r="D390" s="1173"/>
      <c r="E390" s="1173"/>
      <c r="F390" s="1173"/>
    </row>
    <row r="391" spans="1:6" s="275" customFormat="1" ht="19.5" customHeight="1" thickBot="1" x14ac:dyDescent="0.3">
      <c r="A391" s="347"/>
      <c r="B391" s="250"/>
      <c r="C391" s="347"/>
      <c r="D391" s="347"/>
      <c r="E391" s="107"/>
      <c r="F391" s="102"/>
    </row>
    <row r="392" spans="1:6" s="275" customFormat="1" ht="30" customHeight="1" thickBot="1" x14ac:dyDescent="0.25">
      <c r="A392" s="1190" t="s">
        <v>15</v>
      </c>
      <c r="B392" s="1191"/>
      <c r="C392" s="1191"/>
      <c r="D392" s="1191"/>
      <c r="E392" s="1191"/>
      <c r="F392" s="329"/>
    </row>
    <row r="393" spans="1:6" s="275" customFormat="1" ht="3.75" hidden="1" customHeight="1" thickBot="1" x14ac:dyDescent="0.25">
      <c r="A393" s="1192"/>
      <c r="B393" s="1193"/>
      <c r="C393" s="1193"/>
      <c r="D393" s="1193"/>
      <c r="E393" s="1193"/>
      <c r="F393" s="551"/>
    </row>
    <row r="394" spans="1:6" s="275" customFormat="1" ht="33" customHeight="1" thickBot="1" x14ac:dyDescent="0.25">
      <c r="A394" s="1190" t="s">
        <v>4</v>
      </c>
      <c r="B394" s="1191"/>
      <c r="C394" s="1191"/>
      <c r="D394" s="1191"/>
      <c r="E394" s="1194"/>
      <c r="F394" s="1253">
        <v>1847758282.3399999</v>
      </c>
    </row>
    <row r="395" spans="1:6" s="275" customFormat="1" ht="5.25" hidden="1" customHeight="1" thickBot="1" x14ac:dyDescent="0.25">
      <c r="A395" s="1192"/>
      <c r="B395" s="1193"/>
      <c r="C395" s="1193"/>
      <c r="D395" s="1193"/>
      <c r="E395" s="1195"/>
      <c r="F395" s="1254"/>
    </row>
    <row r="396" spans="1:6" x14ac:dyDescent="0.25">
      <c r="A396" s="1198" t="s">
        <v>5</v>
      </c>
      <c r="B396" s="1246" t="s">
        <v>6</v>
      </c>
      <c r="C396" s="1198" t="s">
        <v>22</v>
      </c>
      <c r="D396" s="1198" t="s">
        <v>8</v>
      </c>
      <c r="E396" s="1248" t="s">
        <v>9</v>
      </c>
      <c r="F396" s="1269" t="s">
        <v>10</v>
      </c>
    </row>
    <row r="397" spans="1:6" ht="15.75" thickBot="1" x14ac:dyDescent="0.3">
      <c r="A397" s="1233"/>
      <c r="B397" s="1247"/>
      <c r="C397" s="1233"/>
      <c r="D397" s="1233"/>
      <c r="E397" s="1249"/>
      <c r="F397" s="1271"/>
    </row>
    <row r="398" spans="1:6" ht="15.75" thickBot="1" x14ac:dyDescent="0.3">
      <c r="A398" s="152"/>
      <c r="B398" s="8"/>
      <c r="C398" s="4" t="s">
        <v>16</v>
      </c>
      <c r="D398" s="144">
        <v>833407800</v>
      </c>
      <c r="E398" s="290"/>
      <c r="F398" s="552">
        <f>F394+D398</f>
        <v>2681166082.3400002</v>
      </c>
    </row>
    <row r="399" spans="1:6" ht="15.75" thickBot="1" x14ac:dyDescent="0.3">
      <c r="A399" s="152"/>
      <c r="B399" s="8"/>
      <c r="C399" s="4" t="s">
        <v>387</v>
      </c>
      <c r="D399" s="144">
        <v>106000</v>
      </c>
      <c r="E399" s="290"/>
      <c r="F399" s="552">
        <f>F398+D399</f>
        <v>2681272082.3400002</v>
      </c>
    </row>
    <row r="400" spans="1:6" ht="15.75" thickBot="1" x14ac:dyDescent="0.3">
      <c r="A400" s="61"/>
      <c r="B400" s="27"/>
      <c r="C400" s="4" t="s">
        <v>34</v>
      </c>
      <c r="D400" s="257"/>
      <c r="E400" s="351"/>
      <c r="F400" s="552">
        <f>F399+D400</f>
        <v>2681272082.3400002</v>
      </c>
    </row>
    <row r="401" spans="1:60" ht="15" customHeight="1" thickBot="1" x14ac:dyDescent="0.3">
      <c r="A401" s="348"/>
      <c r="B401" s="308"/>
      <c r="C401" s="4" t="s">
        <v>16</v>
      </c>
      <c r="D401" s="350"/>
      <c r="E401" s="144">
        <v>88117497.480000004</v>
      </c>
      <c r="F401" s="552">
        <f>F400-E401</f>
        <v>2593154584.8600001</v>
      </c>
    </row>
    <row r="402" spans="1:60" ht="15" customHeight="1" thickBot="1" x14ac:dyDescent="0.3">
      <c r="A402" s="256"/>
      <c r="B402" s="308"/>
      <c r="C402" s="305" t="s">
        <v>1084</v>
      </c>
      <c r="D402" s="135"/>
      <c r="E402" s="316">
        <v>7554.37</v>
      </c>
      <c r="F402" s="552">
        <f>F401-E402</f>
        <v>2593147030.4900002</v>
      </c>
    </row>
    <row r="403" spans="1:60" ht="15.75" thickBot="1" x14ac:dyDescent="0.3">
      <c r="A403" s="134"/>
      <c r="B403" s="27"/>
      <c r="C403" s="260" t="s">
        <v>1090</v>
      </c>
      <c r="D403" s="128"/>
      <c r="E403" s="180">
        <v>126894.67</v>
      </c>
      <c r="F403" s="552">
        <f t="shared" ref="F403:F456" si="6">F402-E403</f>
        <v>2593020135.8200002</v>
      </c>
    </row>
    <row r="404" spans="1:60" ht="15.75" thickBot="1" x14ac:dyDescent="0.3">
      <c r="A404" s="134"/>
      <c r="B404" s="27"/>
      <c r="C404" s="530" t="s">
        <v>2479</v>
      </c>
      <c r="D404" s="128"/>
      <c r="E404" s="180">
        <v>105280.48</v>
      </c>
      <c r="F404" s="552">
        <f t="shared" si="6"/>
        <v>2592914855.3400002</v>
      </c>
    </row>
    <row r="405" spans="1:60" ht="15.75" thickBot="1" x14ac:dyDescent="0.3">
      <c r="A405" s="134"/>
      <c r="B405" s="27"/>
      <c r="C405" s="2" t="s">
        <v>1083</v>
      </c>
      <c r="D405" s="128"/>
      <c r="E405" s="180"/>
      <c r="F405" s="552">
        <f t="shared" si="6"/>
        <v>2592914855.3400002</v>
      </c>
    </row>
    <row r="406" spans="1:60" ht="15.75" thickBot="1" x14ac:dyDescent="0.3">
      <c r="A406" s="309"/>
      <c r="B406" s="334"/>
      <c r="C406" s="335" t="s">
        <v>1358</v>
      </c>
      <c r="D406" s="312"/>
      <c r="E406" s="336">
        <v>175</v>
      </c>
      <c r="F406" s="552">
        <f t="shared" si="6"/>
        <v>2592914680.3400002</v>
      </c>
    </row>
    <row r="407" spans="1:60" s="38" customFormat="1" ht="45" customHeight="1" thickBot="1" x14ac:dyDescent="0.3">
      <c r="A407" s="134">
        <v>44291</v>
      </c>
      <c r="B407" s="5" t="s">
        <v>2421</v>
      </c>
      <c r="C407" s="5" t="s">
        <v>2424</v>
      </c>
      <c r="D407" s="95"/>
      <c r="E407" s="42">
        <v>17324799.91</v>
      </c>
      <c r="F407" s="552">
        <f t="shared" si="6"/>
        <v>2575589880.4300003</v>
      </c>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77"/>
      <c r="AE407" s="277"/>
      <c r="AF407" s="277"/>
      <c r="AG407" s="277"/>
      <c r="AH407" s="277"/>
      <c r="AI407" s="277"/>
      <c r="AJ407" s="277"/>
      <c r="AK407" s="277"/>
      <c r="AL407" s="277"/>
      <c r="AM407" s="277"/>
      <c r="AN407" s="277"/>
      <c r="AO407" s="277"/>
      <c r="AP407" s="277"/>
      <c r="AQ407" s="277"/>
      <c r="AR407" s="277"/>
      <c r="AS407" s="277"/>
      <c r="AT407" s="277"/>
      <c r="AU407" s="277"/>
      <c r="AV407" s="277"/>
      <c r="AW407" s="277"/>
      <c r="AX407" s="277"/>
      <c r="AY407" s="277"/>
      <c r="AZ407" s="277"/>
      <c r="BA407" s="277"/>
      <c r="BB407" s="277"/>
      <c r="BC407" s="277"/>
      <c r="BD407" s="277"/>
      <c r="BE407" s="277"/>
      <c r="BF407" s="277"/>
      <c r="BG407" s="277"/>
      <c r="BH407" s="277"/>
    </row>
    <row r="408" spans="1:60" s="38" customFormat="1" ht="38.25" customHeight="1" thickBot="1" x14ac:dyDescent="0.3">
      <c r="A408" s="134">
        <v>44291</v>
      </c>
      <c r="B408" s="5" t="s">
        <v>2422</v>
      </c>
      <c r="C408" s="5" t="s">
        <v>2453</v>
      </c>
      <c r="D408" s="95"/>
      <c r="E408" s="42">
        <v>894185.9</v>
      </c>
      <c r="F408" s="552">
        <f t="shared" si="6"/>
        <v>2574695694.5300002</v>
      </c>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s="277"/>
      <c r="AG408" s="277"/>
      <c r="AH408" s="277"/>
      <c r="AI408" s="277"/>
      <c r="AJ408" s="277"/>
      <c r="AK408" s="277"/>
      <c r="AL408" s="277"/>
      <c r="AM408" s="277"/>
      <c r="AN408" s="277"/>
      <c r="AO408" s="277"/>
      <c r="AP408" s="277"/>
      <c r="AQ408" s="277"/>
      <c r="AR408" s="277"/>
      <c r="AS408" s="277"/>
      <c r="AT408" s="277"/>
      <c r="AU408" s="277"/>
      <c r="AV408" s="277"/>
      <c r="AW408" s="277"/>
      <c r="AX408" s="277"/>
      <c r="AY408" s="277"/>
      <c r="AZ408" s="277"/>
      <c r="BA408" s="277"/>
      <c r="BB408" s="277"/>
      <c r="BC408" s="277"/>
      <c r="BD408" s="277"/>
      <c r="BE408" s="277"/>
      <c r="BF408" s="277"/>
      <c r="BG408" s="277"/>
      <c r="BH408" s="277"/>
    </row>
    <row r="409" spans="1:60" s="38" customFormat="1" ht="33.75" customHeight="1" thickBot="1" x14ac:dyDescent="0.3">
      <c r="A409" s="134">
        <v>44292</v>
      </c>
      <c r="B409" s="5">
        <v>33924</v>
      </c>
      <c r="C409" s="5" t="s">
        <v>2454</v>
      </c>
      <c r="D409" s="95"/>
      <c r="E409" s="42">
        <v>3012281.79</v>
      </c>
      <c r="F409" s="552">
        <f t="shared" si="6"/>
        <v>2571683412.7400002</v>
      </c>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77"/>
      <c r="AE409" s="277"/>
      <c r="AF409" s="277"/>
      <c r="AG409" s="277"/>
      <c r="AH409" s="277"/>
      <c r="AI409" s="277"/>
      <c r="AJ409" s="277"/>
      <c r="AK409" s="277"/>
      <c r="AL409" s="277"/>
      <c r="AM409" s="277"/>
      <c r="AN409" s="277"/>
      <c r="AO409" s="277"/>
      <c r="AP409" s="277"/>
      <c r="AQ409" s="277"/>
      <c r="AR409" s="277"/>
      <c r="AS409" s="277"/>
      <c r="AT409" s="277"/>
      <c r="AU409" s="277"/>
      <c r="AV409" s="277"/>
      <c r="AW409" s="277"/>
      <c r="AX409" s="277"/>
      <c r="AY409" s="277"/>
      <c r="AZ409" s="277"/>
      <c r="BA409" s="277"/>
      <c r="BB409" s="277"/>
      <c r="BC409" s="277"/>
      <c r="BD409" s="277"/>
      <c r="BE409" s="277"/>
      <c r="BF409" s="277"/>
      <c r="BG409" s="277"/>
      <c r="BH409" s="277"/>
    </row>
    <row r="410" spans="1:60" s="38" customFormat="1" ht="37.5" customHeight="1" thickBot="1" x14ac:dyDescent="0.3">
      <c r="A410" s="134">
        <v>44292</v>
      </c>
      <c r="B410" s="5">
        <v>33925</v>
      </c>
      <c r="C410" s="5" t="s">
        <v>2455</v>
      </c>
      <c r="D410" s="95"/>
      <c r="E410" s="42">
        <v>2465864.4300000002</v>
      </c>
      <c r="F410" s="552">
        <f t="shared" si="6"/>
        <v>2569217548.3100004</v>
      </c>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277"/>
      <c r="AF410" s="277"/>
      <c r="AG410" s="277"/>
      <c r="AH410" s="277"/>
      <c r="AI410" s="277"/>
      <c r="AJ410" s="277"/>
      <c r="AK410" s="277"/>
      <c r="AL410" s="277"/>
      <c r="AM410" s="277"/>
      <c r="AN410" s="277"/>
      <c r="AO410" s="277"/>
      <c r="AP410" s="277"/>
      <c r="AQ410" s="277"/>
      <c r="AR410" s="277"/>
      <c r="AS410" s="277"/>
      <c r="AT410" s="277"/>
      <c r="AU410" s="277"/>
      <c r="AV410" s="277"/>
      <c r="AW410" s="277"/>
      <c r="AX410" s="277"/>
      <c r="AY410" s="277"/>
      <c r="AZ410" s="277"/>
      <c r="BA410" s="277"/>
      <c r="BB410" s="277"/>
      <c r="BC410" s="277"/>
      <c r="BD410" s="277"/>
      <c r="BE410" s="277"/>
      <c r="BF410" s="277"/>
      <c r="BG410" s="277"/>
      <c r="BH410" s="277"/>
    </row>
    <row r="411" spans="1:60" s="38" customFormat="1" ht="36.75" customHeight="1" thickBot="1" x14ac:dyDescent="0.3">
      <c r="A411" s="134">
        <v>44292</v>
      </c>
      <c r="B411" s="5" t="s">
        <v>2423</v>
      </c>
      <c r="C411" s="5" t="s">
        <v>2456</v>
      </c>
      <c r="D411" s="95"/>
      <c r="E411" s="42">
        <v>2516883.38</v>
      </c>
      <c r="F411" s="552">
        <f t="shared" si="6"/>
        <v>2566700664.9300003</v>
      </c>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277"/>
      <c r="AF411" s="277"/>
      <c r="AG411" s="277"/>
      <c r="AH411" s="277"/>
      <c r="AI411" s="277"/>
      <c r="AJ411" s="277"/>
      <c r="AK411" s="277"/>
      <c r="AL411" s="277"/>
      <c r="AM411" s="277"/>
      <c r="AN411" s="277"/>
      <c r="AO411" s="277"/>
      <c r="AP411" s="277"/>
      <c r="AQ411" s="277"/>
      <c r="AR411" s="277"/>
      <c r="AS411" s="277"/>
      <c r="AT411" s="277"/>
      <c r="AU411" s="277"/>
      <c r="AV411" s="277"/>
      <c r="AW411" s="277"/>
      <c r="AX411" s="277"/>
      <c r="AY411" s="277"/>
      <c r="AZ411" s="277"/>
      <c r="BA411" s="277"/>
      <c r="BB411" s="277"/>
      <c r="BC411" s="277"/>
      <c r="BD411" s="277"/>
      <c r="BE411" s="277"/>
      <c r="BF411" s="277"/>
      <c r="BG411" s="277"/>
      <c r="BH411" s="277"/>
    </row>
    <row r="412" spans="1:60" s="38" customFormat="1" ht="37.5" customHeight="1" thickBot="1" x14ac:dyDescent="0.3">
      <c r="A412" s="134">
        <v>44293</v>
      </c>
      <c r="B412" s="5">
        <v>33926</v>
      </c>
      <c r="C412" s="5" t="s">
        <v>2443</v>
      </c>
      <c r="D412" s="95"/>
      <c r="E412" s="42">
        <v>2247047.37</v>
      </c>
      <c r="F412" s="552">
        <f t="shared" si="6"/>
        <v>2564453617.5600004</v>
      </c>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7"/>
      <c r="AD412" s="277"/>
      <c r="AE412" s="277"/>
      <c r="AF412" s="277"/>
      <c r="AG412" s="277"/>
      <c r="AH412" s="277"/>
      <c r="AI412" s="277"/>
      <c r="AJ412" s="277"/>
      <c r="AK412" s="277"/>
      <c r="AL412" s="277"/>
      <c r="AM412" s="277"/>
      <c r="AN412" s="277"/>
      <c r="AO412" s="277"/>
      <c r="AP412" s="277"/>
      <c r="AQ412" s="277"/>
      <c r="AR412" s="277"/>
      <c r="AS412" s="277"/>
      <c r="AT412" s="277"/>
      <c r="AU412" s="277"/>
      <c r="AV412" s="277"/>
      <c r="AW412" s="277"/>
      <c r="AX412" s="277"/>
      <c r="AY412" s="277"/>
      <c r="AZ412" s="277"/>
      <c r="BA412" s="277"/>
      <c r="BB412" s="277"/>
      <c r="BC412" s="277"/>
      <c r="BD412" s="277"/>
      <c r="BE412" s="277"/>
      <c r="BF412" s="277"/>
      <c r="BG412" s="277"/>
      <c r="BH412" s="277"/>
    </row>
    <row r="413" spans="1:60" s="38" customFormat="1" ht="37.5" customHeight="1" thickBot="1" x14ac:dyDescent="0.3">
      <c r="A413" s="134">
        <v>44293</v>
      </c>
      <c r="B413" s="5">
        <v>33927</v>
      </c>
      <c r="C413" s="5" t="s">
        <v>2444</v>
      </c>
      <c r="D413" s="95"/>
      <c r="E413" s="42">
        <v>3161127.56</v>
      </c>
      <c r="F413" s="552">
        <f t="shared" si="6"/>
        <v>2561292490.0000005</v>
      </c>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277"/>
      <c r="AE413" s="277"/>
      <c r="AF413" s="277"/>
      <c r="AG413" s="277"/>
      <c r="AH413" s="277"/>
      <c r="AI413" s="277"/>
      <c r="AJ413" s="277"/>
      <c r="AK413" s="277"/>
      <c r="AL413" s="277"/>
      <c r="AM413" s="277"/>
      <c r="AN413" s="277"/>
      <c r="AO413" s="277"/>
      <c r="AP413" s="277"/>
      <c r="AQ413" s="277"/>
      <c r="AR413" s="277"/>
      <c r="AS413" s="277"/>
      <c r="AT413" s="277"/>
      <c r="AU413" s="277"/>
      <c r="AV413" s="277"/>
      <c r="AW413" s="277"/>
      <c r="AX413" s="277"/>
      <c r="AY413" s="277"/>
      <c r="AZ413" s="277"/>
      <c r="BA413" s="277"/>
      <c r="BB413" s="277"/>
      <c r="BC413" s="277"/>
      <c r="BD413" s="277"/>
      <c r="BE413" s="277"/>
      <c r="BF413" s="277"/>
      <c r="BG413" s="277"/>
      <c r="BH413" s="277"/>
    </row>
    <row r="414" spans="1:60" s="38" customFormat="1" ht="37.5" customHeight="1" thickBot="1" x14ac:dyDescent="0.3">
      <c r="A414" s="134">
        <v>44293</v>
      </c>
      <c r="B414" s="5">
        <v>33928</v>
      </c>
      <c r="C414" s="5" t="s">
        <v>2445</v>
      </c>
      <c r="D414" s="95"/>
      <c r="E414" s="42">
        <v>2499613.91</v>
      </c>
      <c r="F414" s="552">
        <f t="shared" si="6"/>
        <v>2558792876.0900006</v>
      </c>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277"/>
      <c r="AF414" s="277"/>
      <c r="AG414" s="277"/>
      <c r="AH414" s="277"/>
      <c r="AI414" s="277"/>
      <c r="AJ414" s="277"/>
      <c r="AK414" s="277"/>
      <c r="AL414" s="277"/>
      <c r="AM414" s="277"/>
      <c r="AN414" s="277"/>
      <c r="AO414" s="277"/>
      <c r="AP414" s="277"/>
      <c r="AQ414" s="277"/>
      <c r="AR414" s="277"/>
      <c r="AS414" s="277"/>
      <c r="AT414" s="277"/>
      <c r="AU414" s="277"/>
      <c r="AV414" s="277"/>
      <c r="AW414" s="277"/>
      <c r="AX414" s="277"/>
      <c r="AY414" s="277"/>
      <c r="AZ414" s="277"/>
      <c r="BA414" s="277"/>
      <c r="BB414" s="277"/>
      <c r="BC414" s="277"/>
      <c r="BD414" s="277"/>
      <c r="BE414" s="277"/>
      <c r="BF414" s="277"/>
      <c r="BG414" s="277"/>
      <c r="BH414" s="277"/>
    </row>
    <row r="415" spans="1:60" s="38" customFormat="1" ht="37.5" customHeight="1" thickBot="1" x14ac:dyDescent="0.3">
      <c r="A415" s="134">
        <v>44293</v>
      </c>
      <c r="B415" s="5">
        <v>33929</v>
      </c>
      <c r="C415" s="5" t="s">
        <v>2446</v>
      </c>
      <c r="D415" s="95"/>
      <c r="E415" s="42">
        <v>1720817.96</v>
      </c>
      <c r="F415" s="552">
        <f t="shared" si="6"/>
        <v>2557072058.1300006</v>
      </c>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77"/>
      <c r="AE415" s="277"/>
      <c r="AF415" s="277"/>
      <c r="AG415" s="277"/>
      <c r="AH415" s="277"/>
      <c r="AI415" s="277"/>
      <c r="AJ415" s="277"/>
      <c r="AK415" s="277"/>
      <c r="AL415" s="277"/>
      <c r="AM415" s="277"/>
      <c r="AN415" s="277"/>
      <c r="AO415" s="277"/>
      <c r="AP415" s="277"/>
      <c r="AQ415" s="277"/>
      <c r="AR415" s="277"/>
      <c r="AS415" s="277"/>
      <c r="AT415" s="277"/>
      <c r="AU415" s="277"/>
      <c r="AV415" s="277"/>
      <c r="AW415" s="277"/>
      <c r="AX415" s="277"/>
      <c r="AY415" s="277"/>
      <c r="AZ415" s="277"/>
      <c r="BA415" s="277"/>
      <c r="BB415" s="277"/>
      <c r="BC415" s="277"/>
      <c r="BD415" s="277"/>
      <c r="BE415" s="277"/>
      <c r="BF415" s="277"/>
      <c r="BG415" s="277"/>
      <c r="BH415" s="277"/>
    </row>
    <row r="416" spans="1:60" s="38" customFormat="1" ht="18.75" customHeight="1" thickBot="1" x14ac:dyDescent="0.3">
      <c r="A416" s="134">
        <v>44293</v>
      </c>
      <c r="B416" s="5">
        <v>33930</v>
      </c>
      <c r="C416" s="5" t="s">
        <v>41</v>
      </c>
      <c r="D416" s="95"/>
      <c r="E416" s="42">
        <v>0</v>
      </c>
      <c r="F416" s="552">
        <f t="shared" si="6"/>
        <v>2557072058.1300006</v>
      </c>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77"/>
      <c r="AE416" s="277"/>
      <c r="AF416" s="277"/>
      <c r="AG416" s="277"/>
      <c r="AH416" s="277"/>
      <c r="AI416" s="277"/>
      <c r="AJ416" s="277"/>
      <c r="AK416" s="277"/>
      <c r="AL416" s="277"/>
      <c r="AM416" s="277"/>
      <c r="AN416" s="277"/>
      <c r="AO416" s="277"/>
      <c r="AP416" s="277"/>
      <c r="AQ416" s="277"/>
      <c r="AR416" s="277"/>
      <c r="AS416" s="277"/>
      <c r="AT416" s="277"/>
      <c r="AU416" s="277"/>
      <c r="AV416" s="277"/>
      <c r="AW416" s="277"/>
      <c r="AX416" s="277"/>
      <c r="AY416" s="277"/>
      <c r="AZ416" s="277"/>
      <c r="BA416" s="277"/>
      <c r="BB416" s="277"/>
      <c r="BC416" s="277"/>
      <c r="BD416" s="277"/>
      <c r="BE416" s="277"/>
      <c r="BF416" s="277"/>
      <c r="BG416" s="277"/>
      <c r="BH416" s="277"/>
    </row>
    <row r="417" spans="1:60" s="38" customFormat="1" ht="37.5" customHeight="1" thickBot="1" x14ac:dyDescent="0.3">
      <c r="A417" s="134">
        <v>44293</v>
      </c>
      <c r="B417" s="5">
        <v>33931</v>
      </c>
      <c r="C417" s="5" t="s">
        <v>2447</v>
      </c>
      <c r="D417" s="95"/>
      <c r="E417" s="42">
        <v>2925056.71</v>
      </c>
      <c r="F417" s="552">
        <f t="shared" si="6"/>
        <v>2554147001.4200006</v>
      </c>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77"/>
      <c r="AE417" s="277"/>
      <c r="AF417" s="277"/>
      <c r="AG417" s="277"/>
      <c r="AH417" s="277"/>
      <c r="AI417" s="277"/>
      <c r="AJ417" s="277"/>
      <c r="AK417" s="277"/>
      <c r="AL417" s="277"/>
      <c r="AM417" s="277"/>
      <c r="AN417" s="277"/>
      <c r="AO417" s="277"/>
      <c r="AP417" s="277"/>
      <c r="AQ417" s="277"/>
      <c r="AR417" s="277"/>
      <c r="AS417" s="277"/>
      <c r="AT417" s="277"/>
      <c r="AU417" s="277"/>
      <c r="AV417" s="277"/>
      <c r="AW417" s="277"/>
      <c r="AX417" s="277"/>
      <c r="AY417" s="277"/>
      <c r="AZ417" s="277"/>
      <c r="BA417" s="277"/>
      <c r="BB417" s="277"/>
      <c r="BC417" s="277"/>
      <c r="BD417" s="277"/>
      <c r="BE417" s="277"/>
      <c r="BF417" s="277"/>
      <c r="BG417" s="277"/>
      <c r="BH417" s="277"/>
    </row>
    <row r="418" spans="1:60" s="38" customFormat="1" ht="37.5" customHeight="1" thickBot="1" x14ac:dyDescent="0.3">
      <c r="A418" s="134">
        <v>44293</v>
      </c>
      <c r="B418" s="5" t="s">
        <v>2457</v>
      </c>
      <c r="C418" s="5" t="s">
        <v>2448</v>
      </c>
      <c r="D418" s="95"/>
      <c r="E418" s="42">
        <v>8728832.1699999999</v>
      </c>
      <c r="F418" s="552">
        <f t="shared" si="6"/>
        <v>2545418169.2500005</v>
      </c>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77"/>
      <c r="AE418" s="277"/>
      <c r="AF418" s="277"/>
      <c r="AG418" s="277"/>
      <c r="AH418" s="277"/>
      <c r="AI418" s="277"/>
      <c r="AJ418" s="277"/>
      <c r="AK418" s="277"/>
      <c r="AL418" s="277"/>
      <c r="AM418" s="277"/>
      <c r="AN418" s="277"/>
      <c r="AO418" s="277"/>
      <c r="AP418" s="277"/>
      <c r="AQ418" s="277"/>
      <c r="AR418" s="277"/>
      <c r="AS418" s="277"/>
      <c r="AT418" s="277"/>
      <c r="AU418" s="277"/>
      <c r="AV418" s="277"/>
      <c r="AW418" s="277"/>
      <c r="AX418" s="277"/>
      <c r="AY418" s="277"/>
      <c r="AZ418" s="277"/>
      <c r="BA418" s="277"/>
      <c r="BB418" s="277"/>
      <c r="BC418" s="277"/>
      <c r="BD418" s="277"/>
      <c r="BE418" s="277"/>
      <c r="BF418" s="277"/>
      <c r="BG418" s="277"/>
      <c r="BH418" s="277"/>
    </row>
    <row r="419" spans="1:60" s="38" customFormat="1" ht="51.75" customHeight="1" thickBot="1" x14ac:dyDescent="0.3">
      <c r="A419" s="134">
        <v>44293</v>
      </c>
      <c r="B419" s="5" t="s">
        <v>2458</v>
      </c>
      <c r="C419" s="5" t="s">
        <v>2449</v>
      </c>
      <c r="D419" s="95"/>
      <c r="E419" s="42">
        <v>17238955.899999999</v>
      </c>
      <c r="F419" s="552">
        <f t="shared" si="6"/>
        <v>2528179213.3500004</v>
      </c>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277"/>
      <c r="AF419" s="277"/>
      <c r="AG419" s="277"/>
      <c r="AH419" s="277"/>
      <c r="AI419" s="277"/>
      <c r="AJ419" s="277"/>
      <c r="AK419" s="277"/>
      <c r="AL419" s="277"/>
      <c r="AM419" s="277"/>
      <c r="AN419" s="277"/>
      <c r="AO419" s="277"/>
      <c r="AP419" s="277"/>
      <c r="AQ419" s="277"/>
      <c r="AR419" s="277"/>
      <c r="AS419" s="277"/>
      <c r="AT419" s="277"/>
      <c r="AU419" s="277"/>
      <c r="AV419" s="277"/>
      <c r="AW419" s="277"/>
      <c r="AX419" s="277"/>
      <c r="AY419" s="277"/>
      <c r="AZ419" s="277"/>
      <c r="BA419" s="277"/>
      <c r="BB419" s="277"/>
      <c r="BC419" s="277"/>
      <c r="BD419" s="277"/>
      <c r="BE419" s="277"/>
      <c r="BF419" s="277"/>
      <c r="BG419" s="277"/>
      <c r="BH419" s="277"/>
    </row>
    <row r="420" spans="1:60" s="38" customFormat="1" ht="37.5" customHeight="1" thickBot="1" x14ac:dyDescent="0.3">
      <c r="A420" s="134">
        <v>44293</v>
      </c>
      <c r="B420" s="5" t="s">
        <v>2459</v>
      </c>
      <c r="C420" s="5" t="s">
        <v>2450</v>
      </c>
      <c r="D420" s="95"/>
      <c r="E420" s="42">
        <v>2014336.22</v>
      </c>
      <c r="F420" s="552">
        <f t="shared" si="6"/>
        <v>2526164877.1300006</v>
      </c>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277"/>
      <c r="AF420" s="277"/>
      <c r="AG420" s="277"/>
      <c r="AH420" s="277"/>
      <c r="AI420" s="277"/>
      <c r="AJ420" s="277"/>
      <c r="AK420" s="277"/>
      <c r="AL420" s="277"/>
      <c r="AM420" s="277"/>
      <c r="AN420" s="277"/>
      <c r="AO420" s="277"/>
      <c r="AP420" s="277"/>
      <c r="AQ420" s="277"/>
      <c r="AR420" s="277"/>
      <c r="AS420" s="277"/>
      <c r="AT420" s="277"/>
      <c r="AU420" s="277"/>
      <c r="AV420" s="277"/>
      <c r="AW420" s="277"/>
      <c r="AX420" s="277"/>
      <c r="AY420" s="277"/>
      <c r="AZ420" s="277"/>
      <c r="BA420" s="277"/>
      <c r="BB420" s="277"/>
      <c r="BC420" s="277"/>
      <c r="BD420" s="277"/>
      <c r="BE420" s="277"/>
      <c r="BF420" s="277"/>
      <c r="BG420" s="277"/>
      <c r="BH420" s="277"/>
    </row>
    <row r="421" spans="1:60" s="38" customFormat="1" ht="37.5" customHeight="1" thickBot="1" x14ac:dyDescent="0.3">
      <c r="A421" s="134">
        <v>44293</v>
      </c>
      <c r="B421" s="5" t="s">
        <v>2460</v>
      </c>
      <c r="C421" s="5" t="s">
        <v>2451</v>
      </c>
      <c r="D421" s="95"/>
      <c r="E421" s="42">
        <v>4211342.8</v>
      </c>
      <c r="F421" s="552">
        <f t="shared" si="6"/>
        <v>2521953534.3300004</v>
      </c>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77"/>
      <c r="AE421" s="277"/>
      <c r="AF421" s="277"/>
      <c r="AG421" s="277"/>
      <c r="AH421" s="277"/>
      <c r="AI421" s="277"/>
      <c r="AJ421" s="277"/>
      <c r="AK421" s="277"/>
      <c r="AL421" s="277"/>
      <c r="AM421" s="277"/>
      <c r="AN421" s="277"/>
      <c r="AO421" s="277"/>
      <c r="AP421" s="277"/>
      <c r="AQ421" s="277"/>
      <c r="AR421" s="277"/>
      <c r="AS421" s="277"/>
      <c r="AT421" s="277"/>
      <c r="AU421" s="277"/>
      <c r="AV421" s="277"/>
      <c r="AW421" s="277"/>
      <c r="AX421" s="277"/>
      <c r="AY421" s="277"/>
      <c r="AZ421" s="277"/>
      <c r="BA421" s="277"/>
      <c r="BB421" s="277"/>
      <c r="BC421" s="277"/>
      <c r="BD421" s="277"/>
      <c r="BE421" s="277"/>
      <c r="BF421" s="277"/>
      <c r="BG421" s="277"/>
      <c r="BH421" s="277"/>
    </row>
    <row r="422" spans="1:60" s="38" customFormat="1" ht="37.5" customHeight="1" thickBot="1" x14ac:dyDescent="0.3">
      <c r="A422" s="134">
        <v>44293</v>
      </c>
      <c r="B422" s="5" t="s">
        <v>2461</v>
      </c>
      <c r="C422" s="5" t="s">
        <v>2452</v>
      </c>
      <c r="D422" s="95"/>
      <c r="E422" s="42">
        <v>86849.37</v>
      </c>
      <c r="F422" s="552">
        <f t="shared" si="6"/>
        <v>2521866684.9600005</v>
      </c>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c r="AC422" s="277"/>
      <c r="AD422" s="277"/>
      <c r="AE422" s="277"/>
      <c r="AF422" s="277"/>
      <c r="AG422" s="277"/>
      <c r="AH422" s="277"/>
      <c r="AI422" s="277"/>
      <c r="AJ422" s="277"/>
      <c r="AK422" s="277"/>
      <c r="AL422" s="277"/>
      <c r="AM422" s="277"/>
      <c r="AN422" s="277"/>
      <c r="AO422" s="277"/>
      <c r="AP422" s="277"/>
      <c r="AQ422" s="277"/>
      <c r="AR422" s="277"/>
      <c r="AS422" s="277"/>
      <c r="AT422" s="277"/>
      <c r="AU422" s="277"/>
      <c r="AV422" s="277"/>
      <c r="AW422" s="277"/>
      <c r="AX422" s="277"/>
      <c r="AY422" s="277"/>
      <c r="AZ422" s="277"/>
      <c r="BA422" s="277"/>
      <c r="BB422" s="277"/>
      <c r="BC422" s="277"/>
      <c r="BD422" s="277"/>
      <c r="BE422" s="277"/>
      <c r="BF422" s="277"/>
      <c r="BG422" s="277"/>
      <c r="BH422" s="277"/>
    </row>
    <row r="423" spans="1:60" s="38" customFormat="1" ht="50.25" customHeight="1" thickBot="1" x14ac:dyDescent="0.3">
      <c r="A423" s="134">
        <v>44294</v>
      </c>
      <c r="B423" s="5" t="s">
        <v>2462</v>
      </c>
      <c r="C423" s="5" t="s">
        <v>2949</v>
      </c>
      <c r="D423" s="95"/>
      <c r="E423" s="42">
        <v>7186135.7300000004</v>
      </c>
      <c r="F423" s="552">
        <f t="shared" si="6"/>
        <v>2514680549.2300005</v>
      </c>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277"/>
      <c r="AF423" s="277"/>
      <c r="AG423" s="277"/>
      <c r="AH423" s="277"/>
      <c r="AI423" s="277"/>
      <c r="AJ423" s="277"/>
      <c r="AK423" s="277"/>
      <c r="AL423" s="277"/>
      <c r="AM423" s="277"/>
      <c r="AN423" s="277"/>
      <c r="AO423" s="277"/>
      <c r="AP423" s="277"/>
      <c r="AQ423" s="277"/>
      <c r="AR423" s="277"/>
      <c r="AS423" s="277"/>
      <c r="AT423" s="277"/>
      <c r="AU423" s="277"/>
      <c r="AV423" s="277"/>
      <c r="AW423" s="277"/>
      <c r="AX423" s="277"/>
      <c r="AY423" s="277"/>
      <c r="AZ423" s="277"/>
      <c r="BA423" s="277"/>
      <c r="BB423" s="277"/>
      <c r="BC423" s="277"/>
      <c r="BD423" s="277"/>
      <c r="BE423" s="277"/>
      <c r="BF423" s="277"/>
      <c r="BG423" s="277"/>
      <c r="BH423" s="277"/>
    </row>
    <row r="424" spans="1:60" s="38" customFormat="1" ht="37.5" customHeight="1" thickBot="1" x14ac:dyDescent="0.3">
      <c r="A424" s="134">
        <v>44295</v>
      </c>
      <c r="B424" s="5">
        <v>33932</v>
      </c>
      <c r="C424" s="193" t="s">
        <v>2489</v>
      </c>
      <c r="D424" s="95"/>
      <c r="E424" s="42">
        <v>3319874.52</v>
      </c>
      <c r="F424" s="552">
        <f t="shared" si="6"/>
        <v>2511360674.7100005</v>
      </c>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7"/>
      <c r="AD424" s="277"/>
      <c r="AE424" s="277"/>
      <c r="AF424" s="277"/>
      <c r="AG424" s="277"/>
      <c r="AH424" s="277"/>
      <c r="AI424" s="277"/>
      <c r="AJ424" s="277"/>
      <c r="AK424" s="277"/>
      <c r="AL424" s="277"/>
      <c r="AM424" s="277"/>
      <c r="AN424" s="277"/>
      <c r="AO424" s="277"/>
      <c r="AP424" s="277"/>
      <c r="AQ424" s="277"/>
      <c r="AR424" s="277"/>
      <c r="AS424" s="277"/>
      <c r="AT424" s="277"/>
      <c r="AU424" s="277"/>
      <c r="AV424" s="277"/>
      <c r="AW424" s="277"/>
      <c r="AX424" s="277"/>
      <c r="AY424" s="277"/>
      <c r="AZ424" s="277"/>
      <c r="BA424" s="277"/>
      <c r="BB424" s="277"/>
      <c r="BC424" s="277"/>
      <c r="BD424" s="277"/>
      <c r="BE424" s="277"/>
      <c r="BF424" s="277"/>
      <c r="BG424" s="277"/>
      <c r="BH424" s="277"/>
    </row>
    <row r="425" spans="1:60" s="38" customFormat="1" ht="37.5" customHeight="1" thickBot="1" x14ac:dyDescent="0.3">
      <c r="A425" s="134">
        <v>44295</v>
      </c>
      <c r="B425" s="5">
        <v>33933</v>
      </c>
      <c r="C425" s="193" t="s">
        <v>2490</v>
      </c>
      <c r="D425" s="95"/>
      <c r="E425" s="42">
        <v>2400782.44</v>
      </c>
      <c r="F425" s="552">
        <f t="shared" si="6"/>
        <v>2508959892.2700005</v>
      </c>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7"/>
      <c r="AD425" s="277"/>
      <c r="AE425" s="277"/>
      <c r="AF425" s="277"/>
      <c r="AG425" s="277"/>
      <c r="AH425" s="277"/>
      <c r="AI425" s="277"/>
      <c r="AJ425" s="277"/>
      <c r="AK425" s="277"/>
      <c r="AL425" s="277"/>
      <c r="AM425" s="277"/>
      <c r="AN425" s="277"/>
      <c r="AO425" s="277"/>
      <c r="AP425" s="277"/>
      <c r="AQ425" s="277"/>
      <c r="AR425" s="277"/>
      <c r="AS425" s="277"/>
      <c r="AT425" s="277"/>
      <c r="AU425" s="277"/>
      <c r="AV425" s="277"/>
      <c r="AW425" s="277"/>
      <c r="AX425" s="277"/>
      <c r="AY425" s="277"/>
      <c r="AZ425" s="277"/>
      <c r="BA425" s="277"/>
      <c r="BB425" s="277"/>
      <c r="BC425" s="277"/>
      <c r="BD425" s="277"/>
      <c r="BE425" s="277"/>
      <c r="BF425" s="277"/>
      <c r="BG425" s="277"/>
      <c r="BH425" s="277"/>
    </row>
    <row r="426" spans="1:60" s="38" customFormat="1" ht="37.5" customHeight="1" thickBot="1" x14ac:dyDescent="0.3">
      <c r="A426" s="134">
        <v>44295</v>
      </c>
      <c r="B426" s="5">
        <v>33934</v>
      </c>
      <c r="C426" s="193" t="s">
        <v>2491</v>
      </c>
      <c r="D426" s="95"/>
      <c r="E426" s="42">
        <v>2168408.4900000002</v>
      </c>
      <c r="F426" s="552">
        <f t="shared" si="6"/>
        <v>2506791483.7800007</v>
      </c>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277"/>
      <c r="AE426" s="277"/>
      <c r="AF426" s="277"/>
      <c r="AG426" s="277"/>
      <c r="AH426" s="277"/>
      <c r="AI426" s="277"/>
      <c r="AJ426" s="277"/>
      <c r="AK426" s="277"/>
      <c r="AL426" s="277"/>
      <c r="AM426" s="277"/>
      <c r="AN426" s="277"/>
      <c r="AO426" s="277"/>
      <c r="AP426" s="277"/>
      <c r="AQ426" s="277"/>
      <c r="AR426" s="277"/>
      <c r="AS426" s="277"/>
      <c r="AT426" s="277"/>
      <c r="AU426" s="277"/>
      <c r="AV426" s="277"/>
      <c r="AW426" s="277"/>
      <c r="AX426" s="277"/>
      <c r="AY426" s="277"/>
      <c r="AZ426" s="277"/>
      <c r="BA426" s="277"/>
      <c r="BB426" s="277"/>
      <c r="BC426" s="277"/>
      <c r="BD426" s="277"/>
      <c r="BE426" s="277"/>
      <c r="BF426" s="277"/>
      <c r="BG426" s="277"/>
      <c r="BH426" s="277"/>
    </row>
    <row r="427" spans="1:60" s="38" customFormat="1" ht="37.5" customHeight="1" thickBot="1" x14ac:dyDescent="0.3">
      <c r="A427" s="134">
        <v>44295</v>
      </c>
      <c r="B427" s="5">
        <v>33935</v>
      </c>
      <c r="C427" s="193" t="s">
        <v>2492</v>
      </c>
      <c r="D427" s="95"/>
      <c r="E427" s="42">
        <v>1833972.45</v>
      </c>
      <c r="F427" s="552">
        <f t="shared" si="6"/>
        <v>2504957511.3300009</v>
      </c>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77"/>
      <c r="AE427" s="277"/>
      <c r="AF427" s="277"/>
      <c r="AG427" s="277"/>
      <c r="AH427" s="277"/>
      <c r="AI427" s="277"/>
      <c r="AJ427" s="277"/>
      <c r="AK427" s="277"/>
      <c r="AL427" s="277"/>
      <c r="AM427" s="277"/>
      <c r="AN427" s="277"/>
      <c r="AO427" s="277"/>
      <c r="AP427" s="277"/>
      <c r="AQ427" s="277"/>
      <c r="AR427" s="277"/>
      <c r="AS427" s="277"/>
      <c r="AT427" s="277"/>
      <c r="AU427" s="277"/>
      <c r="AV427" s="277"/>
      <c r="AW427" s="277"/>
      <c r="AX427" s="277"/>
      <c r="AY427" s="277"/>
      <c r="AZ427" s="277"/>
      <c r="BA427" s="277"/>
      <c r="BB427" s="277"/>
      <c r="BC427" s="277"/>
      <c r="BD427" s="277"/>
      <c r="BE427" s="277"/>
      <c r="BF427" s="277"/>
      <c r="BG427" s="277"/>
      <c r="BH427" s="277"/>
    </row>
    <row r="428" spans="1:60" s="38" customFormat="1" ht="37.5" customHeight="1" thickBot="1" x14ac:dyDescent="0.3">
      <c r="A428" s="134">
        <v>44295</v>
      </c>
      <c r="B428" s="5">
        <v>33936</v>
      </c>
      <c r="C428" s="193" t="s">
        <v>2950</v>
      </c>
      <c r="D428" s="95"/>
      <c r="E428" s="42">
        <v>2451179.61</v>
      </c>
      <c r="F428" s="552">
        <f t="shared" si="6"/>
        <v>2502506331.7200007</v>
      </c>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77"/>
      <c r="AE428" s="277"/>
      <c r="AF428" s="277"/>
      <c r="AG428" s="277"/>
      <c r="AH428" s="277"/>
      <c r="AI428" s="277"/>
      <c r="AJ428" s="277"/>
      <c r="AK428" s="277"/>
      <c r="AL428" s="277"/>
      <c r="AM428" s="277"/>
      <c r="AN428" s="277"/>
      <c r="AO428" s="277"/>
      <c r="AP428" s="277"/>
      <c r="AQ428" s="277"/>
      <c r="AR428" s="277"/>
      <c r="AS428" s="277"/>
      <c r="AT428" s="277"/>
      <c r="AU428" s="277"/>
      <c r="AV428" s="277"/>
      <c r="AW428" s="277"/>
      <c r="AX428" s="277"/>
      <c r="AY428" s="277"/>
      <c r="AZ428" s="277"/>
      <c r="BA428" s="277"/>
      <c r="BB428" s="277"/>
      <c r="BC428" s="277"/>
      <c r="BD428" s="277"/>
      <c r="BE428" s="277"/>
      <c r="BF428" s="277"/>
      <c r="BG428" s="277"/>
      <c r="BH428" s="277"/>
    </row>
    <row r="429" spans="1:60" s="38" customFormat="1" ht="33" customHeight="1" thickBot="1" x14ac:dyDescent="0.3">
      <c r="A429" s="256">
        <v>44295</v>
      </c>
      <c r="B429" s="212">
        <v>33937</v>
      </c>
      <c r="C429" s="457" t="s">
        <v>2493</v>
      </c>
      <c r="D429" s="265"/>
      <c r="E429" s="213">
        <v>2441844.1800000002</v>
      </c>
      <c r="F429" s="552">
        <f t="shared" si="6"/>
        <v>2500064487.5400009</v>
      </c>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77"/>
      <c r="AE429" s="277"/>
      <c r="AF429" s="277"/>
      <c r="AG429" s="277"/>
      <c r="AH429" s="277"/>
      <c r="AI429" s="277"/>
      <c r="AJ429" s="277"/>
      <c r="AK429" s="277"/>
      <c r="AL429" s="277"/>
      <c r="AM429" s="277"/>
      <c r="AN429" s="277"/>
      <c r="AO429" s="277"/>
      <c r="AP429" s="277"/>
      <c r="AQ429" s="277"/>
      <c r="AR429" s="277"/>
      <c r="AS429" s="277"/>
      <c r="AT429" s="277"/>
      <c r="AU429" s="277"/>
      <c r="AV429" s="277"/>
      <c r="AW429" s="277"/>
      <c r="AX429" s="277"/>
      <c r="AY429" s="277"/>
      <c r="AZ429" s="277"/>
      <c r="BA429" s="277"/>
      <c r="BB429" s="277"/>
      <c r="BC429" s="277"/>
      <c r="BD429" s="277"/>
      <c r="BE429" s="277"/>
      <c r="BF429" s="277"/>
      <c r="BG429" s="277"/>
      <c r="BH429" s="277"/>
    </row>
    <row r="430" spans="1:60" s="38" customFormat="1" ht="42.75" customHeight="1" thickBot="1" x14ac:dyDescent="0.3">
      <c r="A430" s="134">
        <v>44295</v>
      </c>
      <c r="B430" s="252" t="s">
        <v>2494</v>
      </c>
      <c r="C430" s="193" t="s">
        <v>2495</v>
      </c>
      <c r="D430" s="95"/>
      <c r="E430" s="42">
        <v>866583.65</v>
      </c>
      <c r="F430" s="552">
        <f t="shared" si="6"/>
        <v>2499197903.8900008</v>
      </c>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77"/>
      <c r="AE430" s="277"/>
      <c r="AF430" s="277"/>
      <c r="AG430" s="277"/>
      <c r="AH430" s="277"/>
      <c r="AI430" s="277"/>
      <c r="AJ430" s="277"/>
      <c r="AK430" s="277"/>
      <c r="AL430" s="277"/>
      <c r="AM430" s="277"/>
      <c r="AN430" s="277"/>
      <c r="AO430" s="277"/>
      <c r="AP430" s="277"/>
      <c r="AQ430" s="277"/>
      <c r="AR430" s="277"/>
      <c r="AS430" s="277"/>
      <c r="AT430" s="277"/>
      <c r="AU430" s="277"/>
      <c r="AV430" s="277"/>
      <c r="AW430" s="277"/>
      <c r="AX430" s="277"/>
      <c r="AY430" s="277"/>
      <c r="AZ430" s="277"/>
      <c r="BA430" s="277"/>
      <c r="BB430" s="277"/>
      <c r="BC430" s="277"/>
      <c r="BD430" s="277"/>
      <c r="BE430" s="277"/>
      <c r="BF430" s="277"/>
      <c r="BG430" s="277"/>
      <c r="BH430" s="277"/>
    </row>
    <row r="431" spans="1:60" s="38" customFormat="1" ht="37.5" customHeight="1" thickBot="1" x14ac:dyDescent="0.3">
      <c r="A431" s="134">
        <v>44298</v>
      </c>
      <c r="B431" s="5">
        <v>33938</v>
      </c>
      <c r="C431" s="5" t="s">
        <v>2500</v>
      </c>
      <c r="D431" s="95"/>
      <c r="E431" s="42">
        <v>2072566.39</v>
      </c>
      <c r="F431" s="552">
        <f t="shared" si="6"/>
        <v>2497125337.500001</v>
      </c>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77"/>
      <c r="AE431" s="277"/>
      <c r="AF431" s="277"/>
      <c r="AG431" s="277"/>
      <c r="AH431" s="277"/>
      <c r="AI431" s="277"/>
      <c r="AJ431" s="277"/>
      <c r="AK431" s="277"/>
      <c r="AL431" s="277"/>
      <c r="AM431" s="277"/>
      <c r="AN431" s="277"/>
      <c r="AO431" s="277"/>
      <c r="AP431" s="277"/>
      <c r="AQ431" s="277"/>
      <c r="AR431" s="277"/>
      <c r="AS431" s="277"/>
      <c r="AT431" s="277"/>
      <c r="AU431" s="277"/>
      <c r="AV431" s="277"/>
      <c r="AW431" s="277"/>
      <c r="AX431" s="277"/>
      <c r="AY431" s="277"/>
      <c r="AZ431" s="277"/>
      <c r="BA431" s="277"/>
      <c r="BB431" s="277"/>
      <c r="BC431" s="277"/>
      <c r="BD431" s="277"/>
      <c r="BE431" s="277"/>
      <c r="BF431" s="277"/>
      <c r="BG431" s="277"/>
      <c r="BH431" s="277"/>
    </row>
    <row r="432" spans="1:60" s="38" customFormat="1" ht="37.5" customHeight="1" thickBot="1" x14ac:dyDescent="0.3">
      <c r="A432" s="142">
        <v>44299</v>
      </c>
      <c r="B432" s="5">
        <v>33939</v>
      </c>
      <c r="C432" s="5" t="s">
        <v>2502</v>
      </c>
      <c r="D432" s="95"/>
      <c r="E432" s="42">
        <v>3889142.61</v>
      </c>
      <c r="F432" s="552">
        <f t="shared" si="6"/>
        <v>2493236194.8900008</v>
      </c>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77"/>
      <c r="AE432" s="277"/>
      <c r="AF432" s="277"/>
      <c r="AG432" s="277"/>
      <c r="AH432" s="277"/>
      <c r="AI432" s="277"/>
      <c r="AJ432" s="277"/>
      <c r="AK432" s="277"/>
      <c r="AL432" s="277"/>
      <c r="AM432" s="277"/>
      <c r="AN432" s="277"/>
      <c r="AO432" s="277"/>
      <c r="AP432" s="277"/>
      <c r="AQ432" s="277"/>
      <c r="AR432" s="277"/>
      <c r="AS432" s="277"/>
      <c r="AT432" s="277"/>
      <c r="AU432" s="277"/>
      <c r="AV432" s="277"/>
      <c r="AW432" s="277"/>
      <c r="AX432" s="277"/>
      <c r="AY432" s="277"/>
      <c r="AZ432" s="277"/>
      <c r="BA432" s="277"/>
      <c r="BB432" s="277"/>
      <c r="BC432" s="277"/>
      <c r="BD432" s="277"/>
      <c r="BE432" s="277"/>
      <c r="BF432" s="277"/>
      <c r="BG432" s="277"/>
      <c r="BH432" s="277"/>
    </row>
    <row r="433" spans="1:60" s="38" customFormat="1" ht="37.5" customHeight="1" thickBot="1" x14ac:dyDescent="0.3">
      <c r="A433" s="142">
        <v>44299</v>
      </c>
      <c r="B433" s="5">
        <v>33940</v>
      </c>
      <c r="C433" s="5" t="s">
        <v>2503</v>
      </c>
      <c r="D433" s="95"/>
      <c r="E433" s="42">
        <v>2495451.12</v>
      </c>
      <c r="F433" s="552">
        <f t="shared" si="6"/>
        <v>2490740743.7700009</v>
      </c>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77"/>
      <c r="AE433" s="277"/>
      <c r="AF433" s="277"/>
      <c r="AG433" s="277"/>
      <c r="AH433" s="277"/>
      <c r="AI433" s="277"/>
      <c r="AJ433" s="277"/>
      <c r="AK433" s="277"/>
      <c r="AL433" s="277"/>
      <c r="AM433" s="277"/>
      <c r="AN433" s="277"/>
      <c r="AO433" s="277"/>
      <c r="AP433" s="277"/>
      <c r="AQ433" s="277"/>
      <c r="AR433" s="277"/>
      <c r="AS433" s="277"/>
      <c r="AT433" s="277"/>
      <c r="AU433" s="277"/>
      <c r="AV433" s="277"/>
      <c r="AW433" s="277"/>
      <c r="AX433" s="277"/>
      <c r="AY433" s="277"/>
      <c r="AZ433" s="277"/>
      <c r="BA433" s="277"/>
      <c r="BB433" s="277"/>
      <c r="BC433" s="277"/>
      <c r="BD433" s="277"/>
      <c r="BE433" s="277"/>
      <c r="BF433" s="277"/>
      <c r="BG433" s="277"/>
      <c r="BH433" s="277"/>
    </row>
    <row r="434" spans="1:60" s="38" customFormat="1" ht="37.5" customHeight="1" thickBot="1" x14ac:dyDescent="0.3">
      <c r="A434" s="142">
        <v>44299</v>
      </c>
      <c r="B434" s="5">
        <v>33941</v>
      </c>
      <c r="C434" s="5" t="s">
        <v>2504</v>
      </c>
      <c r="D434" s="95"/>
      <c r="E434" s="42">
        <v>2379999.1</v>
      </c>
      <c r="F434" s="552">
        <f t="shared" si="6"/>
        <v>2488360744.670001</v>
      </c>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77"/>
      <c r="AE434" s="277"/>
      <c r="AF434" s="277"/>
      <c r="AG434" s="277"/>
      <c r="AH434" s="277"/>
      <c r="AI434" s="277"/>
      <c r="AJ434" s="277"/>
      <c r="AK434" s="277"/>
      <c r="AL434" s="277"/>
      <c r="AM434" s="277"/>
      <c r="AN434" s="277"/>
      <c r="AO434" s="277"/>
      <c r="AP434" s="277"/>
      <c r="AQ434" s="277"/>
      <c r="AR434" s="277"/>
      <c r="AS434" s="277"/>
      <c r="AT434" s="277"/>
      <c r="AU434" s="277"/>
      <c r="AV434" s="277"/>
      <c r="AW434" s="277"/>
      <c r="AX434" s="277"/>
      <c r="AY434" s="277"/>
      <c r="AZ434" s="277"/>
      <c r="BA434" s="277"/>
      <c r="BB434" s="277"/>
      <c r="BC434" s="277"/>
      <c r="BD434" s="277"/>
      <c r="BE434" s="277"/>
      <c r="BF434" s="277"/>
      <c r="BG434" s="277"/>
      <c r="BH434" s="277"/>
    </row>
    <row r="435" spans="1:60" s="38" customFormat="1" ht="45" customHeight="1" thickBot="1" x14ac:dyDescent="0.3">
      <c r="A435" s="142">
        <v>44299</v>
      </c>
      <c r="B435" s="5">
        <v>33942</v>
      </c>
      <c r="C435" s="5" t="s">
        <v>2505</v>
      </c>
      <c r="D435" s="95"/>
      <c r="E435" s="42">
        <v>2596844.15</v>
      </c>
      <c r="F435" s="552">
        <f t="shared" si="6"/>
        <v>2485763900.5200009</v>
      </c>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77"/>
      <c r="AE435" s="277"/>
      <c r="AF435" s="277"/>
      <c r="AG435" s="277"/>
      <c r="AH435" s="277"/>
      <c r="AI435" s="277"/>
      <c r="AJ435" s="277"/>
      <c r="AK435" s="277"/>
      <c r="AL435" s="277"/>
      <c r="AM435" s="277"/>
      <c r="AN435" s="277"/>
      <c r="AO435" s="277"/>
      <c r="AP435" s="277"/>
      <c r="AQ435" s="277"/>
      <c r="AR435" s="277"/>
      <c r="AS435" s="277"/>
      <c r="AT435" s="277"/>
      <c r="AU435" s="277"/>
      <c r="AV435" s="277"/>
      <c r="AW435" s="277"/>
      <c r="AX435" s="277"/>
      <c r="AY435" s="277"/>
      <c r="AZ435" s="277"/>
      <c r="BA435" s="277"/>
      <c r="BB435" s="277"/>
      <c r="BC435" s="277"/>
      <c r="BD435" s="277"/>
      <c r="BE435" s="277"/>
      <c r="BF435" s="277"/>
      <c r="BG435" s="277"/>
      <c r="BH435" s="277"/>
    </row>
    <row r="436" spans="1:60" s="38" customFormat="1" ht="39" customHeight="1" thickBot="1" x14ac:dyDescent="0.3">
      <c r="A436" s="142">
        <v>44299</v>
      </c>
      <c r="B436" s="5">
        <v>33943</v>
      </c>
      <c r="C436" s="5" t="s">
        <v>2506</v>
      </c>
      <c r="D436" s="95"/>
      <c r="E436" s="42">
        <v>891028.63</v>
      </c>
      <c r="F436" s="552">
        <f t="shared" si="6"/>
        <v>2484872871.8900008</v>
      </c>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77"/>
      <c r="AE436" s="277"/>
      <c r="AF436" s="277"/>
      <c r="AG436" s="277"/>
      <c r="AH436" s="277"/>
      <c r="AI436" s="277"/>
      <c r="AJ436" s="277"/>
      <c r="AK436" s="277"/>
      <c r="AL436" s="277"/>
      <c r="AM436" s="277"/>
      <c r="AN436" s="277"/>
      <c r="AO436" s="277"/>
      <c r="AP436" s="277"/>
      <c r="AQ436" s="277"/>
      <c r="AR436" s="277"/>
      <c r="AS436" s="277"/>
      <c r="AT436" s="277"/>
      <c r="AU436" s="277"/>
      <c r="AV436" s="277"/>
      <c r="AW436" s="277"/>
      <c r="AX436" s="277"/>
      <c r="AY436" s="277"/>
      <c r="AZ436" s="277"/>
      <c r="BA436" s="277"/>
      <c r="BB436" s="277"/>
      <c r="BC436" s="277"/>
      <c r="BD436" s="277"/>
      <c r="BE436" s="277"/>
      <c r="BF436" s="277"/>
      <c r="BG436" s="277"/>
      <c r="BH436" s="277"/>
    </row>
    <row r="437" spans="1:60" s="38" customFormat="1" ht="39" customHeight="1" thickBot="1" x14ac:dyDescent="0.3">
      <c r="A437" s="142">
        <v>44299</v>
      </c>
      <c r="B437" s="5">
        <v>33944</v>
      </c>
      <c r="C437" s="5" t="s">
        <v>2507</v>
      </c>
      <c r="D437" s="95"/>
      <c r="E437" s="42">
        <v>2880863.06</v>
      </c>
      <c r="F437" s="552">
        <f t="shared" si="6"/>
        <v>2481992008.8300009</v>
      </c>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s="277"/>
      <c r="AG437" s="277"/>
      <c r="AH437" s="277"/>
      <c r="AI437" s="277"/>
      <c r="AJ437" s="277"/>
      <c r="AK437" s="277"/>
      <c r="AL437" s="277"/>
      <c r="AM437" s="277"/>
      <c r="AN437" s="277"/>
      <c r="AO437" s="277"/>
      <c r="AP437" s="277"/>
      <c r="AQ437" s="277"/>
      <c r="AR437" s="277"/>
      <c r="AS437" s="277"/>
      <c r="AT437" s="277"/>
      <c r="AU437" s="277"/>
      <c r="AV437" s="277"/>
      <c r="AW437" s="277"/>
      <c r="AX437" s="277"/>
      <c r="AY437" s="277"/>
      <c r="AZ437" s="277"/>
      <c r="BA437" s="277"/>
      <c r="BB437" s="277"/>
      <c r="BC437" s="277"/>
      <c r="BD437" s="277"/>
      <c r="BE437" s="277"/>
      <c r="BF437" s="277"/>
      <c r="BG437" s="277"/>
      <c r="BH437" s="277"/>
    </row>
    <row r="438" spans="1:60" s="38" customFormat="1" ht="37.5" customHeight="1" thickBot="1" x14ac:dyDescent="0.3">
      <c r="A438" s="142">
        <v>44299</v>
      </c>
      <c r="B438" s="5" t="s">
        <v>2501</v>
      </c>
      <c r="C438" s="5" t="s">
        <v>2508</v>
      </c>
      <c r="D438" s="95"/>
      <c r="E438" s="42">
        <v>1638330.01</v>
      </c>
      <c r="F438" s="552">
        <f t="shared" si="6"/>
        <v>2480353678.8200006</v>
      </c>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77"/>
      <c r="AE438" s="277"/>
      <c r="AF438" s="277"/>
      <c r="AG438" s="277"/>
      <c r="AH438" s="277"/>
      <c r="AI438" s="277"/>
      <c r="AJ438" s="277"/>
      <c r="AK438" s="277"/>
      <c r="AL438" s="277"/>
      <c r="AM438" s="277"/>
      <c r="AN438" s="277"/>
      <c r="AO438" s="277"/>
      <c r="AP438" s="277"/>
      <c r="AQ438" s="277"/>
      <c r="AR438" s="277"/>
      <c r="AS438" s="277"/>
      <c r="AT438" s="277"/>
      <c r="AU438" s="277"/>
      <c r="AV438" s="277"/>
      <c r="AW438" s="277"/>
      <c r="AX438" s="277"/>
      <c r="AY438" s="277"/>
      <c r="AZ438" s="277"/>
      <c r="BA438" s="277"/>
      <c r="BB438" s="277"/>
      <c r="BC438" s="277"/>
      <c r="BD438" s="277"/>
      <c r="BE438" s="277"/>
      <c r="BF438" s="277"/>
      <c r="BG438" s="277"/>
      <c r="BH438" s="277"/>
    </row>
    <row r="439" spans="1:60" s="38" customFormat="1" ht="37.5" customHeight="1" thickBot="1" x14ac:dyDescent="0.3">
      <c r="A439" s="142">
        <v>44300</v>
      </c>
      <c r="B439" s="5">
        <v>33945</v>
      </c>
      <c r="C439" s="5" t="s">
        <v>2510</v>
      </c>
      <c r="D439" s="95"/>
      <c r="E439" s="42">
        <v>2111041.04</v>
      </c>
      <c r="F439" s="552">
        <f t="shared" si="6"/>
        <v>2478242637.7800007</v>
      </c>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77"/>
      <c r="AE439" s="277"/>
      <c r="AF439" s="277"/>
      <c r="AG439" s="277"/>
      <c r="AH439" s="277"/>
      <c r="AI439" s="277"/>
      <c r="AJ439" s="277"/>
      <c r="AK439" s="277"/>
      <c r="AL439" s="277"/>
      <c r="AM439" s="277"/>
      <c r="AN439" s="277"/>
      <c r="AO439" s="277"/>
      <c r="AP439" s="277"/>
      <c r="AQ439" s="277"/>
      <c r="AR439" s="277"/>
      <c r="AS439" s="277"/>
      <c r="AT439" s="277"/>
      <c r="AU439" s="277"/>
      <c r="AV439" s="277"/>
      <c r="AW439" s="277"/>
      <c r="AX439" s="277"/>
      <c r="AY439" s="277"/>
      <c r="AZ439" s="277"/>
      <c r="BA439" s="277"/>
      <c r="BB439" s="277"/>
      <c r="BC439" s="277"/>
      <c r="BD439" s="277"/>
      <c r="BE439" s="277"/>
      <c r="BF439" s="277"/>
      <c r="BG439" s="277"/>
      <c r="BH439" s="277"/>
    </row>
    <row r="440" spans="1:60" s="38" customFormat="1" ht="37.5" customHeight="1" thickBot="1" x14ac:dyDescent="0.3">
      <c r="A440" s="142">
        <v>44300</v>
      </c>
      <c r="B440" s="5">
        <v>33946</v>
      </c>
      <c r="C440" s="5" t="s">
        <v>2511</v>
      </c>
      <c r="D440" s="95"/>
      <c r="E440" s="42">
        <v>2832371.91</v>
      </c>
      <c r="F440" s="552">
        <f t="shared" si="6"/>
        <v>2475410265.8700008</v>
      </c>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77"/>
      <c r="AE440" s="277"/>
      <c r="AF440" s="277"/>
      <c r="AG440" s="277"/>
      <c r="AH440" s="277"/>
      <c r="AI440" s="277"/>
      <c r="AJ440" s="277"/>
      <c r="AK440" s="277"/>
      <c r="AL440" s="277"/>
      <c r="AM440" s="277"/>
      <c r="AN440" s="277"/>
      <c r="AO440" s="277"/>
      <c r="AP440" s="277"/>
      <c r="AQ440" s="277"/>
      <c r="AR440" s="277"/>
      <c r="AS440" s="277"/>
      <c r="AT440" s="277"/>
      <c r="AU440" s="277"/>
      <c r="AV440" s="277"/>
      <c r="AW440" s="277"/>
      <c r="AX440" s="277"/>
      <c r="AY440" s="277"/>
      <c r="AZ440" s="277"/>
      <c r="BA440" s="277"/>
      <c r="BB440" s="277"/>
      <c r="BC440" s="277"/>
      <c r="BD440" s="277"/>
      <c r="BE440" s="277"/>
      <c r="BF440" s="277"/>
      <c r="BG440" s="277"/>
      <c r="BH440" s="277"/>
    </row>
    <row r="441" spans="1:60" s="38" customFormat="1" ht="30" customHeight="1" thickBot="1" x14ac:dyDescent="0.3">
      <c r="A441" s="142">
        <v>44300</v>
      </c>
      <c r="B441" s="5">
        <v>33947</v>
      </c>
      <c r="C441" s="5" t="s">
        <v>2512</v>
      </c>
      <c r="D441" s="95"/>
      <c r="E441" s="42">
        <v>2994377.45</v>
      </c>
      <c r="F441" s="552">
        <f t="shared" si="6"/>
        <v>2472415888.420001</v>
      </c>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277"/>
      <c r="AF441" s="277"/>
      <c r="AG441" s="277"/>
      <c r="AH441" s="277"/>
      <c r="AI441" s="277"/>
      <c r="AJ441" s="277"/>
      <c r="AK441" s="277"/>
      <c r="AL441" s="277"/>
      <c r="AM441" s="277"/>
      <c r="AN441" s="277"/>
      <c r="AO441" s="277"/>
      <c r="AP441" s="277"/>
      <c r="AQ441" s="277"/>
      <c r="AR441" s="277"/>
      <c r="AS441" s="277"/>
      <c r="AT441" s="277"/>
      <c r="AU441" s="277"/>
      <c r="AV441" s="277"/>
      <c r="AW441" s="277"/>
      <c r="AX441" s="277"/>
      <c r="AY441" s="277"/>
      <c r="AZ441" s="277"/>
      <c r="BA441" s="277"/>
      <c r="BB441" s="277"/>
      <c r="BC441" s="277"/>
      <c r="BD441" s="277"/>
      <c r="BE441" s="277"/>
      <c r="BF441" s="277"/>
      <c r="BG441" s="277"/>
      <c r="BH441" s="277"/>
    </row>
    <row r="442" spans="1:60" s="38" customFormat="1" ht="38.25" customHeight="1" thickBot="1" x14ac:dyDescent="0.3">
      <c r="A442" s="142">
        <v>44300</v>
      </c>
      <c r="B442" s="541" t="s">
        <v>2509</v>
      </c>
      <c r="C442" s="541" t="s">
        <v>2513</v>
      </c>
      <c r="D442" s="95"/>
      <c r="E442" s="542">
        <v>526793.69999999995</v>
      </c>
      <c r="F442" s="552">
        <f t="shared" si="6"/>
        <v>2471889094.7200012</v>
      </c>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277"/>
      <c r="AF442" s="277"/>
      <c r="AG442" s="277"/>
      <c r="AH442" s="277"/>
      <c r="AI442" s="277"/>
      <c r="AJ442" s="277"/>
      <c r="AK442" s="277"/>
      <c r="AL442" s="277"/>
      <c r="AM442" s="277"/>
      <c r="AN442" s="277"/>
      <c r="AO442" s="277"/>
      <c r="AP442" s="277"/>
      <c r="AQ442" s="277"/>
      <c r="AR442" s="277"/>
      <c r="AS442" s="277"/>
      <c r="AT442" s="277"/>
      <c r="AU442" s="277"/>
      <c r="AV442" s="277"/>
      <c r="AW442" s="277"/>
      <c r="AX442" s="277"/>
      <c r="AY442" s="277"/>
      <c r="AZ442" s="277"/>
      <c r="BA442" s="277"/>
      <c r="BB442" s="277"/>
      <c r="BC442" s="277"/>
      <c r="BD442" s="277"/>
      <c r="BE442" s="277"/>
      <c r="BF442" s="277"/>
      <c r="BG442" s="277"/>
      <c r="BH442" s="277"/>
    </row>
    <row r="443" spans="1:60" s="38" customFormat="1" ht="41.25" customHeight="1" thickBot="1" x14ac:dyDescent="0.3">
      <c r="A443" s="142">
        <v>44305</v>
      </c>
      <c r="B443" s="5">
        <v>33948</v>
      </c>
      <c r="C443" s="5" t="s">
        <v>2718</v>
      </c>
      <c r="D443" s="95"/>
      <c r="E443" s="42">
        <v>16194354.66</v>
      </c>
      <c r="F443" s="552">
        <f t="shared" si="6"/>
        <v>2455694740.0600014</v>
      </c>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7"/>
      <c r="AD443" s="277"/>
      <c r="AE443" s="277"/>
      <c r="AF443" s="277"/>
      <c r="AG443" s="277"/>
      <c r="AH443" s="277"/>
      <c r="AI443" s="277"/>
      <c r="AJ443" s="277"/>
      <c r="AK443" s="277"/>
      <c r="AL443" s="277"/>
      <c r="AM443" s="277"/>
      <c r="AN443" s="277"/>
      <c r="AO443" s="277"/>
      <c r="AP443" s="277"/>
      <c r="AQ443" s="277"/>
      <c r="AR443" s="277"/>
      <c r="AS443" s="277"/>
      <c r="AT443" s="277"/>
      <c r="AU443" s="277"/>
      <c r="AV443" s="277"/>
      <c r="AW443" s="277"/>
      <c r="AX443" s="277"/>
      <c r="AY443" s="277"/>
      <c r="AZ443" s="277"/>
      <c r="BA443" s="277"/>
      <c r="BB443" s="277"/>
      <c r="BC443" s="277"/>
      <c r="BD443" s="277"/>
      <c r="BE443" s="277"/>
      <c r="BF443" s="277"/>
      <c r="BG443" s="277"/>
      <c r="BH443" s="277"/>
    </row>
    <row r="444" spans="1:60" s="38" customFormat="1" ht="30.75" customHeight="1" thickBot="1" x14ac:dyDescent="0.3">
      <c r="A444" s="142">
        <v>44305</v>
      </c>
      <c r="B444" s="5">
        <v>33949</v>
      </c>
      <c r="C444" s="5" t="s">
        <v>2719</v>
      </c>
      <c r="D444" s="95"/>
      <c r="E444" s="42">
        <v>3246548.07</v>
      </c>
      <c r="F444" s="552">
        <f t="shared" si="6"/>
        <v>2452448191.9900012</v>
      </c>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277"/>
      <c r="AE444" s="277"/>
      <c r="AF444" s="277"/>
      <c r="AG444" s="277"/>
      <c r="AH444" s="277"/>
      <c r="AI444" s="277"/>
      <c r="AJ444" s="277"/>
      <c r="AK444" s="277"/>
      <c r="AL444" s="277"/>
      <c r="AM444" s="277"/>
      <c r="AN444" s="277"/>
      <c r="AO444" s="277"/>
      <c r="AP444" s="277"/>
      <c r="AQ444" s="277"/>
      <c r="AR444" s="277"/>
      <c r="AS444" s="277"/>
      <c r="AT444" s="277"/>
      <c r="AU444" s="277"/>
      <c r="AV444" s="277"/>
      <c r="AW444" s="277"/>
      <c r="AX444" s="277"/>
      <c r="AY444" s="277"/>
      <c r="AZ444" s="277"/>
      <c r="BA444" s="277"/>
      <c r="BB444" s="277"/>
      <c r="BC444" s="277"/>
      <c r="BD444" s="277"/>
      <c r="BE444" s="277"/>
      <c r="BF444" s="277"/>
      <c r="BG444" s="277"/>
      <c r="BH444" s="277"/>
    </row>
    <row r="445" spans="1:60" s="38" customFormat="1" ht="38.25" customHeight="1" thickBot="1" x14ac:dyDescent="0.3">
      <c r="A445" s="142">
        <v>44305</v>
      </c>
      <c r="B445" s="5" t="s">
        <v>2717</v>
      </c>
      <c r="C445" s="5" t="s">
        <v>2720</v>
      </c>
      <c r="D445" s="95"/>
      <c r="E445" s="42">
        <v>4175874.64</v>
      </c>
      <c r="F445" s="552">
        <f t="shared" si="6"/>
        <v>2448272317.3500013</v>
      </c>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77"/>
      <c r="AE445" s="277"/>
      <c r="AF445" s="277"/>
      <c r="AG445" s="277"/>
      <c r="AH445" s="277"/>
      <c r="AI445" s="277"/>
      <c r="AJ445" s="277"/>
      <c r="AK445" s="277"/>
      <c r="AL445" s="277"/>
      <c r="AM445" s="277"/>
      <c r="AN445" s="277"/>
      <c r="AO445" s="277"/>
      <c r="AP445" s="277"/>
      <c r="AQ445" s="277"/>
      <c r="AR445" s="277"/>
      <c r="AS445" s="277"/>
      <c r="AT445" s="277"/>
      <c r="AU445" s="277"/>
      <c r="AV445" s="277"/>
      <c r="AW445" s="277"/>
      <c r="AX445" s="277"/>
      <c r="AY445" s="277"/>
      <c r="AZ445" s="277"/>
      <c r="BA445" s="277"/>
      <c r="BB445" s="277"/>
      <c r="BC445" s="277"/>
      <c r="BD445" s="277"/>
      <c r="BE445" s="277"/>
      <c r="BF445" s="277"/>
      <c r="BG445" s="277"/>
      <c r="BH445" s="277"/>
    </row>
    <row r="446" spans="1:60" s="38" customFormat="1" ht="35.25" customHeight="1" thickBot="1" x14ac:dyDescent="0.3">
      <c r="A446" s="142">
        <v>44308</v>
      </c>
      <c r="B446" s="5">
        <v>33950</v>
      </c>
      <c r="C446" s="5" t="s">
        <v>2777</v>
      </c>
      <c r="D446" s="95"/>
      <c r="E446" s="42">
        <v>1937107.65</v>
      </c>
      <c r="F446" s="552">
        <f t="shared" si="6"/>
        <v>2446335209.7000012</v>
      </c>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77"/>
      <c r="AE446" s="277"/>
      <c r="AF446" s="277"/>
      <c r="AG446" s="277"/>
      <c r="AH446" s="277"/>
      <c r="AI446" s="277"/>
      <c r="AJ446" s="277"/>
      <c r="AK446" s="277"/>
      <c r="AL446" s="277"/>
      <c r="AM446" s="277"/>
      <c r="AN446" s="277"/>
      <c r="AO446" s="277"/>
      <c r="AP446" s="277"/>
      <c r="AQ446" s="277"/>
      <c r="AR446" s="277"/>
      <c r="AS446" s="277"/>
      <c r="AT446" s="277"/>
      <c r="AU446" s="277"/>
      <c r="AV446" s="277"/>
      <c r="AW446" s="277"/>
      <c r="AX446" s="277"/>
      <c r="AY446" s="277"/>
      <c r="AZ446" s="277"/>
      <c r="BA446" s="277"/>
      <c r="BB446" s="277"/>
      <c r="BC446" s="277"/>
      <c r="BD446" s="277"/>
      <c r="BE446" s="277"/>
      <c r="BF446" s="277"/>
      <c r="BG446" s="277"/>
      <c r="BH446" s="277"/>
    </row>
    <row r="447" spans="1:60" s="38" customFormat="1" ht="39" customHeight="1" thickBot="1" x14ac:dyDescent="0.3">
      <c r="A447" s="142">
        <v>44308</v>
      </c>
      <c r="B447" s="5" t="s">
        <v>2778</v>
      </c>
      <c r="C447" s="5" t="s">
        <v>2780</v>
      </c>
      <c r="D447" s="95"/>
      <c r="E447" s="42">
        <v>2126253.4700000002</v>
      </c>
      <c r="F447" s="552">
        <f t="shared" si="6"/>
        <v>2444208956.2300014</v>
      </c>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77"/>
      <c r="AE447" s="277"/>
      <c r="AF447" s="277"/>
      <c r="AG447" s="277"/>
      <c r="AH447" s="277"/>
      <c r="AI447" s="277"/>
      <c r="AJ447" s="277"/>
      <c r="AK447" s="277"/>
      <c r="AL447" s="277"/>
      <c r="AM447" s="277"/>
      <c r="AN447" s="277"/>
      <c r="AO447" s="277"/>
      <c r="AP447" s="277"/>
      <c r="AQ447" s="277"/>
      <c r="AR447" s="277"/>
      <c r="AS447" s="277"/>
      <c r="AT447" s="277"/>
      <c r="AU447" s="277"/>
      <c r="AV447" s="277"/>
      <c r="AW447" s="277"/>
      <c r="AX447" s="277"/>
      <c r="AY447" s="277"/>
      <c r="AZ447" s="277"/>
      <c r="BA447" s="277"/>
      <c r="BB447" s="277"/>
      <c r="BC447" s="277"/>
      <c r="BD447" s="277"/>
      <c r="BE447" s="277"/>
      <c r="BF447" s="277"/>
      <c r="BG447" s="277"/>
      <c r="BH447" s="277"/>
    </row>
    <row r="448" spans="1:60" s="38" customFormat="1" ht="27" customHeight="1" thickBot="1" x14ac:dyDescent="0.3">
      <c r="A448" s="142">
        <v>44308</v>
      </c>
      <c r="B448" s="5" t="s">
        <v>2779</v>
      </c>
      <c r="C448" s="5" t="s">
        <v>2781</v>
      </c>
      <c r="D448" s="95"/>
      <c r="E448" s="42">
        <v>1</v>
      </c>
      <c r="F448" s="552">
        <f t="shared" si="6"/>
        <v>2444208955.2300014</v>
      </c>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277"/>
      <c r="AF448" s="277"/>
      <c r="AG448" s="277"/>
      <c r="AH448" s="277"/>
      <c r="AI448" s="277"/>
      <c r="AJ448" s="277"/>
      <c r="AK448" s="277"/>
      <c r="AL448" s="277"/>
      <c r="AM448" s="277"/>
      <c r="AN448" s="277"/>
      <c r="AO448" s="277"/>
      <c r="AP448" s="277"/>
      <c r="AQ448" s="277"/>
      <c r="AR448" s="277"/>
      <c r="AS448" s="277"/>
      <c r="AT448" s="277"/>
      <c r="AU448" s="277"/>
      <c r="AV448" s="277"/>
      <c r="AW448" s="277"/>
      <c r="AX448" s="277"/>
      <c r="AY448" s="277"/>
      <c r="AZ448" s="277"/>
      <c r="BA448" s="277"/>
      <c r="BB448" s="277"/>
      <c r="BC448" s="277"/>
      <c r="BD448" s="277"/>
      <c r="BE448" s="277"/>
      <c r="BF448" s="277"/>
      <c r="BG448" s="277"/>
      <c r="BH448" s="277"/>
    </row>
    <row r="449" spans="1:60" s="38" customFormat="1" ht="27" customHeight="1" thickBot="1" x14ac:dyDescent="0.3">
      <c r="A449" s="142">
        <v>44309</v>
      </c>
      <c r="B449" s="5">
        <v>33951</v>
      </c>
      <c r="C449" s="5" t="s">
        <v>2872</v>
      </c>
      <c r="D449" s="95"/>
      <c r="E449" s="42">
        <v>1073933.6299999999</v>
      </c>
      <c r="F449" s="552">
        <f t="shared" si="6"/>
        <v>2443135021.6000013</v>
      </c>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77"/>
      <c r="AE449" s="277"/>
      <c r="AF449" s="277"/>
      <c r="AG449" s="277"/>
      <c r="AH449" s="277"/>
      <c r="AI449" s="277"/>
      <c r="AJ449" s="277"/>
      <c r="AK449" s="277"/>
      <c r="AL449" s="277"/>
      <c r="AM449" s="277"/>
      <c r="AN449" s="277"/>
      <c r="AO449" s="277"/>
      <c r="AP449" s="277"/>
      <c r="AQ449" s="277"/>
      <c r="AR449" s="277"/>
      <c r="AS449" s="277"/>
      <c r="AT449" s="277"/>
      <c r="AU449" s="277"/>
      <c r="AV449" s="277"/>
      <c r="AW449" s="277"/>
      <c r="AX449" s="277"/>
      <c r="AY449" s="277"/>
      <c r="AZ449" s="277"/>
      <c r="BA449" s="277"/>
      <c r="BB449" s="277"/>
      <c r="BC449" s="277"/>
      <c r="BD449" s="277"/>
      <c r="BE449" s="277"/>
      <c r="BF449" s="277"/>
      <c r="BG449" s="277"/>
      <c r="BH449" s="277"/>
    </row>
    <row r="450" spans="1:60" s="38" customFormat="1" ht="27" customHeight="1" thickBot="1" x14ac:dyDescent="0.3">
      <c r="A450" s="142">
        <v>44309</v>
      </c>
      <c r="B450" s="5" t="s">
        <v>2875</v>
      </c>
      <c r="C450" s="5" t="s">
        <v>2873</v>
      </c>
      <c r="D450" s="95"/>
      <c r="E450" s="42">
        <v>5622101.4500000002</v>
      </c>
      <c r="F450" s="552">
        <f t="shared" si="6"/>
        <v>2437512920.1500015</v>
      </c>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277"/>
      <c r="AF450" s="277"/>
      <c r="AG450" s="277"/>
      <c r="AH450" s="277"/>
      <c r="AI450" s="277"/>
      <c r="AJ450" s="277"/>
      <c r="AK450" s="277"/>
      <c r="AL450" s="277"/>
      <c r="AM450" s="277"/>
      <c r="AN450" s="277"/>
      <c r="AO450" s="277"/>
      <c r="AP450" s="277"/>
      <c r="AQ450" s="277"/>
      <c r="AR450" s="277"/>
      <c r="AS450" s="277"/>
      <c r="AT450" s="277"/>
      <c r="AU450" s="277"/>
      <c r="AV450" s="277"/>
      <c r="AW450" s="277"/>
      <c r="AX450" s="277"/>
      <c r="AY450" s="277"/>
      <c r="AZ450" s="277"/>
      <c r="BA450" s="277"/>
      <c r="BB450" s="277"/>
      <c r="BC450" s="277"/>
      <c r="BD450" s="277"/>
      <c r="BE450" s="277"/>
      <c r="BF450" s="277"/>
      <c r="BG450" s="277"/>
      <c r="BH450" s="277"/>
    </row>
    <row r="451" spans="1:60" s="38" customFormat="1" ht="27" customHeight="1" thickBot="1" x14ac:dyDescent="0.3">
      <c r="A451" s="142">
        <v>44309</v>
      </c>
      <c r="B451" s="5" t="s">
        <v>2876</v>
      </c>
      <c r="C451" s="5" t="s">
        <v>2874</v>
      </c>
      <c r="D451" s="95"/>
      <c r="E451" s="42">
        <v>4957492</v>
      </c>
      <c r="F451" s="552">
        <f t="shared" si="6"/>
        <v>2432555428.1500015</v>
      </c>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277"/>
      <c r="AF451" s="277"/>
      <c r="AG451" s="277"/>
      <c r="AH451" s="277"/>
      <c r="AI451" s="277"/>
      <c r="AJ451" s="277"/>
      <c r="AK451" s="277"/>
      <c r="AL451" s="277"/>
      <c r="AM451" s="277"/>
      <c r="AN451" s="277"/>
      <c r="AO451" s="277"/>
      <c r="AP451" s="277"/>
      <c r="AQ451" s="277"/>
      <c r="AR451" s="277"/>
      <c r="AS451" s="277"/>
      <c r="AT451" s="277"/>
      <c r="AU451" s="277"/>
      <c r="AV451" s="277"/>
      <c r="AW451" s="277"/>
      <c r="AX451" s="277"/>
      <c r="AY451" s="277"/>
      <c r="AZ451" s="277"/>
      <c r="BA451" s="277"/>
      <c r="BB451" s="277"/>
      <c r="BC451" s="277"/>
      <c r="BD451" s="277"/>
      <c r="BE451" s="277"/>
      <c r="BF451" s="277"/>
      <c r="BG451" s="277"/>
      <c r="BH451" s="277"/>
    </row>
    <row r="452" spans="1:60" s="38" customFormat="1" ht="39.75" customHeight="1" thickBot="1" x14ac:dyDescent="0.3">
      <c r="A452" s="142">
        <v>44312</v>
      </c>
      <c r="B452" s="5" t="s">
        <v>2926</v>
      </c>
      <c r="C452" s="5" t="s">
        <v>2928</v>
      </c>
      <c r="D452" s="95"/>
      <c r="E452" s="42">
        <v>1328628.97</v>
      </c>
      <c r="F452" s="552">
        <f t="shared" si="6"/>
        <v>2431226799.1800017</v>
      </c>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s="277"/>
      <c r="AG452" s="277"/>
      <c r="AH452" s="277"/>
      <c r="AI452" s="277"/>
      <c r="AJ452" s="277"/>
      <c r="AK452" s="277"/>
      <c r="AL452" s="277"/>
      <c r="AM452" s="277"/>
      <c r="AN452" s="277"/>
      <c r="AO452" s="277"/>
      <c r="AP452" s="277"/>
      <c r="AQ452" s="277"/>
      <c r="AR452" s="277"/>
      <c r="AS452" s="277"/>
      <c r="AT452" s="277"/>
      <c r="AU452" s="277"/>
      <c r="AV452" s="277"/>
      <c r="AW452" s="277"/>
      <c r="AX452" s="277"/>
      <c r="AY452" s="277"/>
      <c r="AZ452" s="277"/>
      <c r="BA452" s="277"/>
      <c r="BB452" s="277"/>
      <c r="BC452" s="277"/>
      <c r="BD452" s="277"/>
      <c r="BE452" s="277"/>
      <c r="BF452" s="277"/>
      <c r="BG452" s="277"/>
      <c r="BH452" s="277"/>
    </row>
    <row r="453" spans="1:60" s="38" customFormat="1" ht="42" customHeight="1" thickBot="1" x14ac:dyDescent="0.3">
      <c r="A453" s="142">
        <v>44312</v>
      </c>
      <c r="B453" s="5" t="s">
        <v>2927</v>
      </c>
      <c r="C453" s="5" t="s">
        <v>2929</v>
      </c>
      <c r="D453" s="95"/>
      <c r="E453" s="42">
        <v>420302.92</v>
      </c>
      <c r="F453" s="552">
        <f t="shared" si="6"/>
        <v>2430806496.2600017</v>
      </c>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277"/>
      <c r="AF453" s="277"/>
      <c r="AG453" s="277"/>
      <c r="AH453" s="277"/>
      <c r="AI453" s="277"/>
      <c r="AJ453" s="277"/>
      <c r="AK453" s="277"/>
      <c r="AL453" s="277"/>
      <c r="AM453" s="277"/>
      <c r="AN453" s="277"/>
      <c r="AO453" s="277"/>
      <c r="AP453" s="277"/>
      <c r="AQ453" s="277"/>
      <c r="AR453" s="277"/>
      <c r="AS453" s="277"/>
      <c r="AT453" s="277"/>
      <c r="AU453" s="277"/>
      <c r="AV453" s="277"/>
      <c r="AW453" s="277"/>
      <c r="AX453" s="277"/>
      <c r="AY453" s="277"/>
      <c r="AZ453" s="277"/>
      <c r="BA453" s="277"/>
      <c r="BB453" s="277"/>
      <c r="BC453" s="277"/>
      <c r="BD453" s="277"/>
      <c r="BE453" s="277"/>
      <c r="BF453" s="277"/>
      <c r="BG453" s="277"/>
      <c r="BH453" s="277"/>
    </row>
    <row r="454" spans="1:60" s="38" customFormat="1" ht="54" customHeight="1" thickBot="1" x14ac:dyDescent="0.3">
      <c r="A454" s="142">
        <v>44313</v>
      </c>
      <c r="B454" s="5" t="s">
        <v>2954</v>
      </c>
      <c r="C454" s="5" t="s">
        <v>2951</v>
      </c>
      <c r="D454" s="95"/>
      <c r="E454" s="42">
        <v>482078.83</v>
      </c>
      <c r="F454" s="552">
        <f t="shared" si="6"/>
        <v>2430324417.4300017</v>
      </c>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277"/>
      <c r="AE454" s="277"/>
      <c r="AF454" s="277"/>
      <c r="AG454" s="277"/>
      <c r="AH454" s="277"/>
      <c r="AI454" s="277"/>
      <c r="AJ454" s="277"/>
      <c r="AK454" s="277"/>
      <c r="AL454" s="277"/>
      <c r="AM454" s="277"/>
      <c r="AN454" s="277"/>
      <c r="AO454" s="277"/>
      <c r="AP454" s="277"/>
      <c r="AQ454" s="277"/>
      <c r="AR454" s="277"/>
      <c r="AS454" s="277"/>
      <c r="AT454" s="277"/>
      <c r="AU454" s="277"/>
      <c r="AV454" s="277"/>
      <c r="AW454" s="277"/>
      <c r="AX454" s="277"/>
      <c r="AY454" s="277"/>
      <c r="AZ454" s="277"/>
      <c r="BA454" s="277"/>
      <c r="BB454" s="277"/>
      <c r="BC454" s="277"/>
      <c r="BD454" s="277"/>
      <c r="BE454" s="277"/>
      <c r="BF454" s="277"/>
      <c r="BG454" s="277"/>
      <c r="BH454" s="277"/>
    </row>
    <row r="455" spans="1:60" s="38" customFormat="1" ht="56.25" customHeight="1" thickBot="1" x14ac:dyDescent="0.3">
      <c r="A455" s="142">
        <v>44313</v>
      </c>
      <c r="B455" s="5" t="s">
        <v>2953</v>
      </c>
      <c r="C455" s="5" t="s">
        <v>2952</v>
      </c>
      <c r="D455" s="95"/>
      <c r="E455" s="42">
        <v>2669979.11</v>
      </c>
      <c r="F455" s="552">
        <f t="shared" si="6"/>
        <v>2427654438.3200016</v>
      </c>
      <c r="G455" s="277"/>
      <c r="H455" s="277"/>
      <c r="I455" s="277"/>
      <c r="J455" s="277"/>
      <c r="K455" s="277"/>
      <c r="L455" s="277"/>
      <c r="M455" s="277"/>
      <c r="N455" s="277"/>
      <c r="O455" s="277"/>
      <c r="P455" s="277"/>
      <c r="Q455" s="277"/>
      <c r="R455" s="277"/>
      <c r="S455" s="277"/>
      <c r="T455" s="277"/>
      <c r="U455" s="277"/>
      <c r="V455" s="277"/>
      <c r="W455" s="277"/>
      <c r="X455" s="277"/>
      <c r="Y455" s="277"/>
      <c r="Z455" s="277"/>
      <c r="AA455" s="277"/>
      <c r="AB455" s="277"/>
      <c r="AC455" s="277"/>
      <c r="AD455" s="277"/>
      <c r="AE455" s="277"/>
      <c r="AF455" s="277"/>
      <c r="AG455" s="277"/>
      <c r="AH455" s="277"/>
      <c r="AI455" s="277"/>
      <c r="AJ455" s="277"/>
      <c r="AK455" s="277"/>
      <c r="AL455" s="277"/>
      <c r="AM455" s="277"/>
      <c r="AN455" s="277"/>
      <c r="AO455" s="277"/>
      <c r="AP455" s="277"/>
      <c r="AQ455" s="277"/>
      <c r="AR455" s="277"/>
      <c r="AS455" s="277"/>
      <c r="AT455" s="277"/>
      <c r="AU455" s="277"/>
      <c r="AV455" s="277"/>
      <c r="AW455" s="277"/>
      <c r="AX455" s="277"/>
      <c r="AY455" s="277"/>
      <c r="AZ455" s="277"/>
      <c r="BA455" s="277"/>
      <c r="BB455" s="277"/>
      <c r="BC455" s="277"/>
      <c r="BD455" s="277"/>
      <c r="BE455" s="277"/>
      <c r="BF455" s="277"/>
      <c r="BG455" s="277"/>
      <c r="BH455" s="277"/>
    </row>
    <row r="456" spans="1:60" s="38" customFormat="1" ht="42" customHeight="1" x14ac:dyDescent="0.25">
      <c r="A456" s="142">
        <v>44316</v>
      </c>
      <c r="B456" s="5">
        <v>33952</v>
      </c>
      <c r="C456" s="5" t="s">
        <v>3017</v>
      </c>
      <c r="D456" s="95"/>
      <c r="E456" s="42">
        <v>61696.89</v>
      </c>
      <c r="F456" s="552">
        <f t="shared" si="6"/>
        <v>2427592741.4300017</v>
      </c>
      <c r="G456" s="277"/>
      <c r="H456" s="277"/>
      <c r="I456" s="277"/>
      <c r="J456" s="277"/>
      <c r="K456" s="277"/>
      <c r="L456" s="277"/>
      <c r="M456" s="277"/>
      <c r="N456" s="277"/>
      <c r="O456" s="277"/>
      <c r="P456" s="277"/>
      <c r="Q456" s="277"/>
      <c r="R456" s="277"/>
      <c r="S456" s="277"/>
      <c r="T456" s="277"/>
      <c r="U456" s="277"/>
      <c r="V456" s="277"/>
      <c r="W456" s="277"/>
      <c r="X456" s="277"/>
      <c r="Y456" s="277"/>
      <c r="Z456" s="277"/>
      <c r="AA456" s="277"/>
      <c r="AB456" s="277"/>
      <c r="AC456" s="277"/>
      <c r="AD456" s="277"/>
      <c r="AE456" s="277"/>
      <c r="AF456" s="277"/>
      <c r="AG456" s="277"/>
      <c r="AH456" s="277"/>
      <c r="AI456" s="277"/>
      <c r="AJ456" s="277"/>
      <c r="AK456" s="277"/>
      <c r="AL456" s="277"/>
      <c r="AM456" s="277"/>
      <c r="AN456" s="277"/>
      <c r="AO456" s="277"/>
      <c r="AP456" s="277"/>
      <c r="AQ456" s="277"/>
      <c r="AR456" s="277"/>
      <c r="AS456" s="277"/>
      <c r="AT456" s="277"/>
      <c r="AU456" s="277"/>
      <c r="AV456" s="277"/>
      <c r="AW456" s="277"/>
      <c r="AX456" s="277"/>
      <c r="AY456" s="277"/>
      <c r="AZ456" s="277"/>
      <c r="BA456" s="277"/>
      <c r="BB456" s="277"/>
      <c r="BC456" s="277"/>
      <c r="BD456" s="277"/>
      <c r="BE456" s="277"/>
      <c r="BF456" s="277"/>
      <c r="BG456" s="277"/>
      <c r="BH456" s="277"/>
    </row>
    <row r="457" spans="1:60" s="38" customFormat="1" ht="27" customHeight="1" x14ac:dyDescent="0.25">
      <c r="A457" s="205"/>
      <c r="B457" s="28"/>
      <c r="C457" s="28"/>
      <c r="D457" s="121"/>
      <c r="E457" s="32"/>
      <c r="F457" s="113"/>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277"/>
      <c r="AF457" s="277"/>
      <c r="AG457" s="277"/>
      <c r="AH457" s="277"/>
      <c r="AI457" s="277"/>
      <c r="AJ457" s="277"/>
      <c r="AK457" s="277"/>
      <c r="AL457" s="277"/>
      <c r="AM457" s="277"/>
      <c r="AN457" s="277"/>
      <c r="AO457" s="277"/>
      <c r="AP457" s="277"/>
      <c r="AQ457" s="277"/>
      <c r="AR457" s="277"/>
      <c r="AS457" s="277"/>
      <c r="AT457" s="277"/>
      <c r="AU457" s="277"/>
      <c r="AV457" s="277"/>
      <c r="AW457" s="277"/>
      <c r="AX457" s="277"/>
      <c r="AY457" s="277"/>
      <c r="AZ457" s="277"/>
      <c r="BA457" s="277"/>
      <c r="BB457" s="277"/>
      <c r="BC457" s="277"/>
      <c r="BD457" s="277"/>
      <c r="BE457" s="277"/>
      <c r="BF457" s="277"/>
      <c r="BG457" s="277"/>
      <c r="BH457" s="277"/>
    </row>
    <row r="458" spans="1:60" s="38" customFormat="1" ht="35.25" customHeight="1" x14ac:dyDescent="0.25">
      <c r="A458" s="205"/>
      <c r="B458" s="28"/>
      <c r="C458" s="28"/>
      <c r="D458" s="121"/>
      <c r="E458" s="32"/>
      <c r="F458" s="113"/>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77"/>
      <c r="AE458" s="277"/>
      <c r="AF458" s="277"/>
      <c r="AG458" s="277"/>
      <c r="AH458" s="277"/>
      <c r="AI458" s="277"/>
      <c r="AJ458" s="277"/>
      <c r="AK458" s="277"/>
      <c r="AL458" s="277"/>
      <c r="AM458" s="277"/>
      <c r="AN458" s="277"/>
      <c r="AO458" s="277"/>
      <c r="AP458" s="277"/>
      <c r="AQ458" s="277"/>
      <c r="AR458" s="277"/>
      <c r="AS458" s="277"/>
      <c r="AT458" s="277"/>
      <c r="AU458" s="277"/>
      <c r="AV458" s="277"/>
      <c r="AW458" s="277"/>
      <c r="AX458" s="277"/>
      <c r="AY458" s="277"/>
      <c r="AZ458" s="277"/>
      <c r="BA458" s="277"/>
      <c r="BB458" s="277"/>
      <c r="BC458" s="277"/>
      <c r="BD458" s="277"/>
      <c r="BE458" s="277"/>
      <c r="BF458" s="277"/>
      <c r="BG458" s="277"/>
      <c r="BH458" s="277"/>
    </row>
    <row r="459" spans="1:60" s="38" customFormat="1" ht="37.5" customHeight="1" x14ac:dyDescent="0.25">
      <c r="A459" s="10"/>
      <c r="B459" s="7"/>
      <c r="C459" s="35"/>
      <c r="D459" s="71"/>
      <c r="E459" s="36"/>
      <c r="F459" s="113"/>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77"/>
      <c r="AE459" s="277"/>
      <c r="AF459" s="277"/>
      <c r="AG459" s="277"/>
      <c r="AH459" s="277"/>
      <c r="AI459" s="277"/>
      <c r="AJ459" s="277"/>
      <c r="AK459" s="277"/>
      <c r="AL459" s="277"/>
      <c r="AM459" s="277"/>
      <c r="AN459" s="277"/>
      <c r="AO459" s="277"/>
      <c r="AP459" s="277"/>
      <c r="AQ459" s="277"/>
      <c r="AR459" s="277"/>
      <c r="AS459" s="277"/>
      <c r="AT459" s="277"/>
      <c r="AU459" s="277"/>
      <c r="AV459" s="277"/>
      <c r="AW459" s="277"/>
      <c r="AX459" s="277"/>
      <c r="AY459" s="277"/>
      <c r="AZ459" s="277"/>
      <c r="BA459" s="277"/>
      <c r="BB459" s="277"/>
      <c r="BC459" s="277"/>
      <c r="BD459" s="277"/>
      <c r="BE459" s="277"/>
      <c r="BF459" s="277"/>
      <c r="BG459" s="277"/>
      <c r="BH459" s="277"/>
    </row>
    <row r="460" spans="1:60" s="38" customFormat="1" ht="37.5" customHeight="1" x14ac:dyDescent="0.25">
      <c r="A460" s="1171" t="s">
        <v>0</v>
      </c>
      <c r="B460" s="1171"/>
      <c r="C460" s="1171"/>
      <c r="D460" s="1171"/>
      <c r="E460" s="1171"/>
      <c r="F460" s="1171"/>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77"/>
      <c r="AE460" s="277"/>
      <c r="AF460" s="277"/>
      <c r="AG460" s="277"/>
      <c r="AH460" s="277"/>
      <c r="AI460" s="277"/>
      <c r="AJ460" s="277"/>
      <c r="AK460" s="277"/>
      <c r="AL460" s="277"/>
      <c r="AM460" s="277"/>
      <c r="AN460" s="277"/>
      <c r="AO460" s="277"/>
      <c r="AP460" s="277"/>
      <c r="AQ460" s="277"/>
      <c r="AR460" s="277"/>
      <c r="AS460" s="277"/>
      <c r="AT460" s="277"/>
      <c r="AU460" s="277"/>
      <c r="AV460" s="277"/>
      <c r="AW460" s="277"/>
      <c r="AX460" s="277"/>
      <c r="AY460" s="277"/>
      <c r="AZ460" s="277"/>
      <c r="BA460" s="277"/>
      <c r="BB460" s="277"/>
      <c r="BC460" s="277"/>
      <c r="BD460" s="277"/>
      <c r="BE460" s="277"/>
      <c r="BF460" s="277"/>
      <c r="BG460" s="277"/>
      <c r="BH460" s="277"/>
    </row>
    <row r="461" spans="1:60" s="38" customFormat="1" x14ac:dyDescent="0.25">
      <c r="A461" s="1172" t="s">
        <v>33</v>
      </c>
      <c r="B461" s="1172"/>
      <c r="C461" s="1172"/>
      <c r="D461" s="1172"/>
      <c r="E461" s="1172"/>
      <c r="F461" s="1172"/>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77"/>
      <c r="AE461" s="277"/>
      <c r="AF461" s="277"/>
      <c r="AG461" s="277"/>
      <c r="AH461" s="277"/>
      <c r="AI461" s="277"/>
      <c r="AJ461" s="277"/>
      <c r="AK461" s="277"/>
      <c r="AL461" s="277"/>
      <c r="AM461" s="277"/>
      <c r="AN461" s="277"/>
      <c r="AO461" s="277"/>
      <c r="AP461" s="277"/>
      <c r="AQ461" s="277"/>
      <c r="AR461" s="277"/>
      <c r="AS461" s="277"/>
      <c r="AT461" s="277"/>
      <c r="AU461" s="277"/>
      <c r="AV461" s="277"/>
      <c r="AW461" s="277"/>
      <c r="AX461" s="277"/>
      <c r="AY461" s="277"/>
      <c r="AZ461" s="277"/>
      <c r="BA461" s="277"/>
      <c r="BB461" s="277"/>
      <c r="BC461" s="277"/>
      <c r="BD461" s="277"/>
      <c r="BE461" s="277"/>
      <c r="BF461" s="277"/>
      <c r="BG461" s="277"/>
      <c r="BH461" s="277"/>
    </row>
    <row r="462" spans="1:60" s="38" customFormat="1" x14ac:dyDescent="0.25">
      <c r="A462" s="1171" t="s">
        <v>1</v>
      </c>
      <c r="B462" s="1171"/>
      <c r="C462" s="1171"/>
      <c r="D462" s="1171"/>
      <c r="E462" s="1171"/>
      <c r="F462" s="1171"/>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277"/>
      <c r="AF462" s="277"/>
      <c r="AG462" s="277"/>
      <c r="AH462" s="277"/>
      <c r="AI462" s="277"/>
      <c r="AJ462" s="277"/>
      <c r="AK462" s="277"/>
      <c r="AL462" s="277"/>
      <c r="AM462" s="277"/>
      <c r="AN462" s="277"/>
      <c r="AO462" s="277"/>
      <c r="AP462" s="277"/>
      <c r="AQ462" s="277"/>
      <c r="AR462" s="277"/>
      <c r="AS462" s="277"/>
      <c r="AT462" s="277"/>
      <c r="AU462" s="277"/>
      <c r="AV462" s="277"/>
      <c r="AW462" s="277"/>
      <c r="AX462" s="277"/>
      <c r="AY462" s="277"/>
      <c r="AZ462" s="277"/>
      <c r="BA462" s="277"/>
      <c r="BB462" s="277"/>
      <c r="BC462" s="277"/>
      <c r="BD462" s="277"/>
      <c r="BE462" s="277"/>
      <c r="BF462" s="277"/>
      <c r="BG462" s="277"/>
      <c r="BH462" s="277"/>
    </row>
    <row r="463" spans="1:60" s="38" customFormat="1" x14ac:dyDescent="0.25">
      <c r="A463" s="1173" t="s">
        <v>2373</v>
      </c>
      <c r="B463" s="1173"/>
      <c r="C463" s="1173"/>
      <c r="D463" s="1173"/>
      <c r="E463" s="1173"/>
      <c r="F463" s="1173"/>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77"/>
      <c r="AE463" s="277"/>
      <c r="AF463" s="277"/>
      <c r="AG463" s="277"/>
      <c r="AH463" s="277"/>
      <c r="AI463" s="277"/>
      <c r="AJ463" s="277"/>
      <c r="AK463" s="277"/>
      <c r="AL463" s="277"/>
      <c r="AM463" s="277"/>
      <c r="AN463" s="277"/>
      <c r="AO463" s="277"/>
      <c r="AP463" s="277"/>
      <c r="AQ463" s="277"/>
      <c r="AR463" s="277"/>
      <c r="AS463" s="277"/>
      <c r="AT463" s="277"/>
      <c r="AU463" s="277"/>
      <c r="AV463" s="277"/>
      <c r="AW463" s="277"/>
      <c r="AX463" s="277"/>
      <c r="AY463" s="277"/>
      <c r="AZ463" s="277"/>
      <c r="BA463" s="277"/>
      <c r="BB463" s="277"/>
      <c r="BC463" s="277"/>
      <c r="BD463" s="277"/>
      <c r="BE463" s="277"/>
      <c r="BF463" s="277"/>
      <c r="BG463" s="277"/>
      <c r="BH463" s="277"/>
    </row>
    <row r="464" spans="1:60" s="38" customFormat="1" x14ac:dyDescent="0.25">
      <c r="A464" s="1173" t="s">
        <v>2</v>
      </c>
      <c r="B464" s="1173"/>
      <c r="C464" s="1173"/>
      <c r="D464" s="1173"/>
      <c r="E464" s="1173"/>
      <c r="F464" s="1173"/>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s="277"/>
      <c r="AG464" s="277"/>
      <c r="AH464" s="277"/>
      <c r="AI464" s="277"/>
      <c r="AJ464" s="277"/>
      <c r="AK464" s="277"/>
      <c r="AL464" s="277"/>
      <c r="AM464" s="277"/>
      <c r="AN464" s="277"/>
      <c r="AO464" s="277"/>
      <c r="AP464" s="277"/>
      <c r="AQ464" s="277"/>
      <c r="AR464" s="277"/>
      <c r="AS464" s="277"/>
      <c r="AT464" s="277"/>
      <c r="AU464" s="277"/>
      <c r="AV464" s="277"/>
      <c r="AW464" s="277"/>
      <c r="AX464" s="277"/>
      <c r="AY464" s="277"/>
      <c r="AZ464" s="277"/>
      <c r="BA464" s="277"/>
      <c r="BB464" s="277"/>
      <c r="BC464" s="277"/>
      <c r="BD464" s="277"/>
      <c r="BE464" s="277"/>
      <c r="BF464" s="277"/>
      <c r="BG464" s="277"/>
      <c r="BH464" s="277"/>
    </row>
    <row r="465" spans="1:60" s="38" customFormat="1" x14ac:dyDescent="0.25">
      <c r="A465" s="24"/>
      <c r="B465" s="131"/>
      <c r="C465" s="25"/>
      <c r="D465" s="68"/>
      <c r="E465" s="106"/>
      <c r="F465" s="101"/>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77"/>
      <c r="AE465" s="277"/>
      <c r="AF465" s="277"/>
      <c r="AG465" s="277"/>
      <c r="AH465" s="277"/>
      <c r="AI465" s="277"/>
      <c r="AJ465" s="277"/>
      <c r="AK465" s="277"/>
      <c r="AL465" s="277"/>
      <c r="AM465" s="277"/>
      <c r="AN465" s="277"/>
      <c r="AO465" s="277"/>
      <c r="AP465" s="277"/>
      <c r="AQ465" s="277"/>
      <c r="AR465" s="277"/>
      <c r="AS465" s="277"/>
      <c r="AT465" s="277"/>
      <c r="AU465" s="277"/>
      <c r="AV465" s="277"/>
      <c r="AW465" s="277"/>
      <c r="AX465" s="277"/>
      <c r="AY465" s="277"/>
      <c r="AZ465" s="277"/>
      <c r="BA465" s="277"/>
      <c r="BB465" s="277"/>
      <c r="BC465" s="277"/>
      <c r="BD465" s="277"/>
      <c r="BE465" s="277"/>
      <c r="BF465" s="277"/>
      <c r="BG465" s="277"/>
      <c r="BH465" s="277"/>
    </row>
    <row r="466" spans="1:60" s="38" customFormat="1" ht="15" customHeight="1" x14ac:dyDescent="0.25">
      <c r="A466" s="10"/>
      <c r="B466" s="7"/>
      <c r="C466" s="35"/>
      <c r="D466" s="71"/>
      <c r="E466" s="36"/>
      <c r="F466" s="113"/>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77"/>
      <c r="AE466" s="277"/>
      <c r="AF466" s="277"/>
      <c r="AG466" s="277"/>
      <c r="AH466" s="277"/>
      <c r="AI466" s="277"/>
      <c r="AJ466" s="277"/>
      <c r="AK466" s="277"/>
      <c r="AL466" s="277"/>
      <c r="AM466" s="277"/>
      <c r="AN466" s="277"/>
      <c r="AO466" s="277"/>
      <c r="AP466" s="277"/>
      <c r="AQ466" s="277"/>
      <c r="AR466" s="277"/>
      <c r="AS466" s="277"/>
      <c r="AT466" s="277"/>
      <c r="AU466" s="277"/>
      <c r="AV466" s="277"/>
      <c r="AW466" s="277"/>
      <c r="AX466" s="277"/>
      <c r="AY466" s="277"/>
      <c r="AZ466" s="277"/>
      <c r="BA466" s="277"/>
      <c r="BB466" s="277"/>
      <c r="BC466" s="277"/>
      <c r="BD466" s="277"/>
      <c r="BE466" s="277"/>
      <c r="BF466" s="277"/>
      <c r="BG466" s="277"/>
      <c r="BH466" s="277"/>
    </row>
    <row r="467" spans="1:60" s="38" customFormat="1" ht="15" customHeight="1" x14ac:dyDescent="0.25">
      <c r="A467" s="10"/>
      <c r="B467" s="7"/>
      <c r="C467" s="35"/>
      <c r="D467" s="71"/>
      <c r="E467" s="36"/>
      <c r="F467" s="113"/>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77"/>
      <c r="AE467" s="277"/>
      <c r="AF467" s="277"/>
      <c r="AG467" s="277"/>
      <c r="AH467" s="277"/>
      <c r="AI467" s="277"/>
      <c r="AJ467" s="277"/>
      <c r="AK467" s="277"/>
      <c r="AL467" s="277"/>
      <c r="AM467" s="277"/>
      <c r="AN467" s="277"/>
      <c r="AO467" s="277"/>
      <c r="AP467" s="277"/>
      <c r="AQ467" s="277"/>
      <c r="AR467" s="277"/>
      <c r="AS467" s="277"/>
      <c r="AT467" s="277"/>
      <c r="AU467" s="277"/>
      <c r="AV467" s="277"/>
      <c r="AW467" s="277"/>
      <c r="AX467" s="277"/>
      <c r="AY467" s="277"/>
      <c r="AZ467" s="277"/>
      <c r="BA467" s="277"/>
      <c r="BB467" s="277"/>
      <c r="BC467" s="277"/>
      <c r="BD467" s="277"/>
      <c r="BE467" s="277"/>
      <c r="BF467" s="277"/>
      <c r="BG467" s="277"/>
      <c r="BH467" s="277"/>
    </row>
    <row r="468" spans="1:60" s="38" customFormat="1" ht="20.25" customHeight="1" thickBot="1" x14ac:dyDescent="0.3">
      <c r="A468" s="11"/>
      <c r="B468" s="12"/>
      <c r="C468" s="13"/>
      <c r="D468" s="69"/>
      <c r="E468" s="108"/>
      <c r="F468" s="101"/>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77"/>
      <c r="AE468" s="277"/>
      <c r="AF468" s="277"/>
      <c r="AG468" s="277"/>
      <c r="AH468" s="277"/>
      <c r="AI468" s="277"/>
      <c r="AJ468" s="277"/>
      <c r="AK468" s="277"/>
      <c r="AL468" s="277"/>
      <c r="AM468" s="277"/>
      <c r="AN468" s="277"/>
      <c r="AO468" s="277"/>
      <c r="AP468" s="277"/>
      <c r="AQ468" s="277"/>
      <c r="AR468" s="277"/>
      <c r="AS468" s="277"/>
      <c r="AT468" s="277"/>
      <c r="AU468" s="277"/>
      <c r="AV468" s="277"/>
      <c r="AW468" s="277"/>
      <c r="AX468" s="277"/>
      <c r="AY468" s="277"/>
      <c r="AZ468" s="277"/>
      <c r="BA468" s="277"/>
      <c r="BB468" s="277"/>
      <c r="BC468" s="277"/>
      <c r="BD468" s="277"/>
      <c r="BE468" s="277"/>
      <c r="BF468" s="277"/>
      <c r="BG468" s="277"/>
      <c r="BH468" s="277"/>
    </row>
    <row r="469" spans="1:60" s="38" customFormat="1" ht="29.25" customHeight="1" x14ac:dyDescent="0.25">
      <c r="A469" s="1190" t="s">
        <v>17</v>
      </c>
      <c r="B469" s="1191"/>
      <c r="C469" s="1191"/>
      <c r="D469" s="1191"/>
      <c r="E469" s="1191"/>
      <c r="F469" s="329"/>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77"/>
      <c r="AE469" s="277"/>
      <c r="AF469" s="277"/>
      <c r="AG469" s="277"/>
      <c r="AH469" s="277"/>
      <c r="AI469" s="277"/>
      <c r="AJ469" s="277"/>
      <c r="AK469" s="277"/>
      <c r="AL469" s="277"/>
      <c r="AM469" s="277"/>
      <c r="AN469" s="277"/>
      <c r="AO469" s="277"/>
      <c r="AP469" s="277"/>
      <c r="AQ469" s="277"/>
      <c r="AR469" s="277"/>
      <c r="AS469" s="277"/>
      <c r="AT469" s="277"/>
      <c r="AU469" s="277"/>
      <c r="AV469" s="277"/>
      <c r="AW469" s="277"/>
      <c r="AX469" s="277"/>
      <c r="AY469" s="277"/>
      <c r="AZ469" s="277"/>
      <c r="BA469" s="277"/>
      <c r="BB469" s="277"/>
      <c r="BC469" s="277"/>
      <c r="BD469" s="277"/>
      <c r="BE469" s="277"/>
      <c r="BF469" s="277"/>
      <c r="BG469" s="277"/>
      <c r="BH469" s="277"/>
    </row>
    <row r="470" spans="1:60" s="38" customFormat="1" ht="15.75" thickBot="1" x14ac:dyDescent="0.3">
      <c r="A470" s="1192"/>
      <c r="B470" s="1193"/>
      <c r="C470" s="1193"/>
      <c r="D470" s="1193"/>
      <c r="E470" s="1193"/>
      <c r="F470" s="551"/>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277"/>
      <c r="AF470" s="277"/>
      <c r="AG470" s="277"/>
      <c r="AH470" s="277"/>
      <c r="AI470" s="277"/>
      <c r="AJ470" s="277"/>
      <c r="AK470" s="277"/>
      <c r="AL470" s="277"/>
      <c r="AM470" s="277"/>
      <c r="AN470" s="277"/>
      <c r="AO470" s="277"/>
      <c r="AP470" s="277"/>
      <c r="AQ470" s="277"/>
      <c r="AR470" s="277"/>
      <c r="AS470" s="277"/>
      <c r="AT470" s="277"/>
      <c r="AU470" s="277"/>
      <c r="AV470" s="277"/>
      <c r="AW470" s="277"/>
      <c r="AX470" s="277"/>
      <c r="AY470" s="277"/>
      <c r="AZ470" s="277"/>
      <c r="BA470" s="277"/>
      <c r="BB470" s="277"/>
      <c r="BC470" s="277"/>
      <c r="BD470" s="277"/>
      <c r="BE470" s="277"/>
      <c r="BF470" s="277"/>
      <c r="BG470" s="277"/>
      <c r="BH470" s="277"/>
    </row>
    <row r="471" spans="1:60" s="38" customFormat="1" x14ac:dyDescent="0.25">
      <c r="A471" s="1190" t="s">
        <v>4</v>
      </c>
      <c r="B471" s="1191"/>
      <c r="C471" s="1191"/>
      <c r="D471" s="1191"/>
      <c r="E471" s="1194"/>
      <c r="F471" s="1253">
        <v>16030334.49</v>
      </c>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277"/>
      <c r="AF471" s="277"/>
      <c r="AG471" s="277"/>
      <c r="AH471" s="277"/>
      <c r="AI471" s="277"/>
      <c r="AJ471" s="277"/>
      <c r="AK471" s="277"/>
      <c r="AL471" s="277"/>
      <c r="AM471" s="277"/>
      <c r="AN471" s="277"/>
      <c r="AO471" s="277"/>
      <c r="AP471" s="277"/>
      <c r="AQ471" s="277"/>
      <c r="AR471" s="277"/>
      <c r="AS471" s="277"/>
      <c r="AT471" s="277"/>
      <c r="AU471" s="277"/>
      <c r="AV471" s="277"/>
      <c r="AW471" s="277"/>
      <c r="AX471" s="277"/>
      <c r="AY471" s="277"/>
      <c r="AZ471" s="277"/>
      <c r="BA471" s="277"/>
      <c r="BB471" s="277"/>
      <c r="BC471" s="277"/>
      <c r="BD471" s="277"/>
      <c r="BE471" s="277"/>
      <c r="BF471" s="277"/>
      <c r="BG471" s="277"/>
      <c r="BH471" s="277"/>
    </row>
    <row r="472" spans="1:60" s="38" customFormat="1" ht="15.75" thickBot="1" x14ac:dyDescent="0.3">
      <c r="A472" s="1192"/>
      <c r="B472" s="1193"/>
      <c r="C472" s="1193"/>
      <c r="D472" s="1193"/>
      <c r="E472" s="1195"/>
      <c r="F472" s="1254"/>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7"/>
      <c r="AD472" s="277"/>
      <c r="AE472" s="277"/>
      <c r="AF472" s="277"/>
      <c r="AG472" s="277"/>
      <c r="AH472" s="277"/>
      <c r="AI472" s="277"/>
      <c r="AJ472" s="277"/>
      <c r="AK472" s="277"/>
      <c r="AL472" s="277"/>
      <c r="AM472" s="277"/>
      <c r="AN472" s="277"/>
      <c r="AO472" s="277"/>
      <c r="AP472" s="277"/>
      <c r="AQ472" s="277"/>
      <c r="AR472" s="277"/>
      <c r="AS472" s="277"/>
      <c r="AT472" s="277"/>
      <c r="AU472" s="277"/>
      <c r="AV472" s="277"/>
      <c r="AW472" s="277"/>
      <c r="AX472" s="277"/>
      <c r="AY472" s="277"/>
      <c r="AZ472" s="277"/>
      <c r="BA472" s="277"/>
      <c r="BB472" s="277"/>
      <c r="BC472" s="277"/>
      <c r="BD472" s="277"/>
      <c r="BE472" s="277"/>
      <c r="BF472" s="277"/>
      <c r="BG472" s="277"/>
      <c r="BH472" s="277"/>
    </row>
    <row r="473" spans="1:60" x14ac:dyDescent="0.25">
      <c r="A473" s="1198" t="s">
        <v>5</v>
      </c>
      <c r="B473" s="1250" t="s">
        <v>6</v>
      </c>
      <c r="C473" s="1204" t="s">
        <v>18</v>
      </c>
      <c r="D473" s="1198" t="s">
        <v>8</v>
      </c>
      <c r="E473" s="1202" t="s">
        <v>9</v>
      </c>
      <c r="F473" s="1269" t="s">
        <v>10</v>
      </c>
    </row>
    <row r="474" spans="1:60" x14ac:dyDescent="0.25">
      <c r="A474" s="1233"/>
      <c r="B474" s="1251"/>
      <c r="C474" s="1243"/>
      <c r="D474" s="1233"/>
      <c r="E474" s="1252"/>
      <c r="F474" s="1270"/>
    </row>
    <row r="475" spans="1:60" x14ac:dyDescent="0.25">
      <c r="A475" s="358"/>
      <c r="B475" s="359"/>
      <c r="C475" s="360" t="s">
        <v>387</v>
      </c>
      <c r="D475" s="580">
        <v>307757.82</v>
      </c>
      <c r="E475" s="361"/>
      <c r="F475" s="362">
        <f>F471+D475</f>
        <v>16338092.310000001</v>
      </c>
    </row>
    <row r="476" spans="1:60" x14ac:dyDescent="0.25">
      <c r="A476" s="140"/>
      <c r="B476" s="85"/>
      <c r="C476" s="355" t="s">
        <v>19</v>
      </c>
      <c r="D476" s="291">
        <v>131052186</v>
      </c>
      <c r="E476" s="357"/>
      <c r="F476" s="362">
        <f>F475+D476</f>
        <v>147390278.31</v>
      </c>
    </row>
    <row r="477" spans="1:60" x14ac:dyDescent="0.25">
      <c r="A477" s="140"/>
      <c r="B477" s="85"/>
      <c r="C477" s="2" t="s">
        <v>20</v>
      </c>
      <c r="D477" s="581">
        <v>524106.52</v>
      </c>
      <c r="E477" s="145"/>
      <c r="F477" s="362">
        <f>F476+D477</f>
        <v>147914384.83000001</v>
      </c>
    </row>
    <row r="478" spans="1:60" ht="15" customHeight="1" x14ac:dyDescent="0.25">
      <c r="A478" s="15"/>
      <c r="B478" s="1"/>
      <c r="C478" s="335" t="s">
        <v>19</v>
      </c>
      <c r="D478" s="297"/>
      <c r="E478" s="307">
        <v>8038445.5899999999</v>
      </c>
      <c r="F478" s="362">
        <f>F477-E478</f>
        <v>139875939.24000001</v>
      </c>
    </row>
    <row r="479" spans="1:60" ht="15" customHeight="1" x14ac:dyDescent="0.25">
      <c r="A479" s="313"/>
      <c r="B479" s="1"/>
      <c r="C479" s="2" t="s">
        <v>1599</v>
      </c>
      <c r="D479" s="307"/>
      <c r="E479" s="292"/>
      <c r="F479" s="362">
        <f t="shared" ref="F479:F520" si="7">F478-E479</f>
        <v>139875939.24000001</v>
      </c>
    </row>
    <row r="480" spans="1:60" x14ac:dyDescent="0.25">
      <c r="A480" s="313"/>
      <c r="B480" s="1"/>
      <c r="C480" s="2" t="s">
        <v>1600</v>
      </c>
      <c r="D480" s="307"/>
      <c r="E480" s="292"/>
      <c r="F480" s="362">
        <f t="shared" si="7"/>
        <v>139875939.24000001</v>
      </c>
    </row>
    <row r="481" spans="1:6" x14ac:dyDescent="0.25">
      <c r="A481" s="313"/>
      <c r="B481" s="1"/>
      <c r="C481" s="2" t="s">
        <v>1359</v>
      </c>
      <c r="D481" s="307"/>
      <c r="E481" s="315"/>
      <c r="F481" s="362">
        <f t="shared" si="7"/>
        <v>139875939.24000001</v>
      </c>
    </row>
    <row r="482" spans="1:6" x14ac:dyDescent="0.25">
      <c r="A482" s="313"/>
      <c r="B482" s="1"/>
      <c r="C482" s="352" t="s">
        <v>2371</v>
      </c>
      <c r="D482" s="307"/>
      <c r="E482" s="315"/>
      <c r="F482" s="362">
        <f t="shared" si="7"/>
        <v>139875939.24000001</v>
      </c>
    </row>
    <row r="483" spans="1:6" x14ac:dyDescent="0.25">
      <c r="A483" s="313"/>
      <c r="B483" s="1"/>
      <c r="C483" s="305" t="s">
        <v>1084</v>
      </c>
      <c r="D483" s="307"/>
      <c r="E483" s="495">
        <v>1990.34</v>
      </c>
      <c r="F483" s="362">
        <f t="shared" si="7"/>
        <v>139873948.90000001</v>
      </c>
    </row>
    <row r="484" spans="1:6" x14ac:dyDescent="0.25">
      <c r="A484" s="313"/>
      <c r="B484" s="1"/>
      <c r="C484" s="530" t="s">
        <v>2479</v>
      </c>
      <c r="D484" s="290"/>
      <c r="E484" s="495">
        <v>194577.77</v>
      </c>
      <c r="F484" s="362">
        <f t="shared" si="7"/>
        <v>139679371.13</v>
      </c>
    </row>
    <row r="485" spans="1:6" x14ac:dyDescent="0.25">
      <c r="A485" s="259"/>
      <c r="B485" s="242"/>
      <c r="C485" s="2" t="s">
        <v>1083</v>
      </c>
      <c r="D485" s="149"/>
      <c r="E485" s="496">
        <v>1000</v>
      </c>
      <c r="F485" s="362">
        <f t="shared" si="7"/>
        <v>139678371.13</v>
      </c>
    </row>
    <row r="486" spans="1:6" x14ac:dyDescent="0.25">
      <c r="A486" s="259"/>
      <c r="B486" s="242"/>
      <c r="C486" s="2" t="s">
        <v>1358</v>
      </c>
      <c r="D486" s="149"/>
      <c r="E486" s="497">
        <v>175</v>
      </c>
      <c r="F486" s="362">
        <f t="shared" si="7"/>
        <v>139678196.13</v>
      </c>
    </row>
    <row r="487" spans="1:6" x14ac:dyDescent="0.25">
      <c r="A487" s="259"/>
      <c r="B487" s="242"/>
      <c r="C487" s="2" t="s">
        <v>2993</v>
      </c>
      <c r="D487" s="149"/>
      <c r="E487" s="570">
        <v>21685</v>
      </c>
      <c r="F487" s="362">
        <f t="shared" si="7"/>
        <v>139656511.13</v>
      </c>
    </row>
    <row r="488" spans="1:6" x14ac:dyDescent="0.25">
      <c r="A488" s="259"/>
      <c r="B488" s="242"/>
      <c r="C488" s="2" t="s">
        <v>2994</v>
      </c>
      <c r="D488" s="149"/>
      <c r="E488" s="572">
        <v>0.08</v>
      </c>
      <c r="F488" s="362">
        <f t="shared" si="7"/>
        <v>139656511.04999998</v>
      </c>
    </row>
    <row r="489" spans="1:6" x14ac:dyDescent="0.25">
      <c r="A489" s="134"/>
      <c r="B489" s="92"/>
      <c r="C489" s="538" t="s">
        <v>2484</v>
      </c>
      <c r="D489" s="136"/>
      <c r="E489" s="571">
        <v>274094.58</v>
      </c>
      <c r="F489" s="362">
        <f t="shared" si="7"/>
        <v>139382416.46999997</v>
      </c>
    </row>
    <row r="490" spans="1:6" ht="34.5" x14ac:dyDescent="0.25">
      <c r="A490" s="134">
        <v>44294</v>
      </c>
      <c r="B490" s="5" t="s">
        <v>2485</v>
      </c>
      <c r="C490" s="5" t="s">
        <v>2487</v>
      </c>
      <c r="D490" s="136"/>
      <c r="E490" s="42">
        <v>199919.39</v>
      </c>
      <c r="F490" s="362">
        <f t="shared" si="7"/>
        <v>139182497.07999998</v>
      </c>
    </row>
    <row r="491" spans="1:6" ht="23.25" x14ac:dyDescent="0.25">
      <c r="A491" s="134">
        <v>44294</v>
      </c>
      <c r="B491" s="5" t="s">
        <v>2486</v>
      </c>
      <c r="C491" s="5" t="s">
        <v>2488</v>
      </c>
      <c r="D491" s="95"/>
      <c r="E491" s="42">
        <v>125638.05</v>
      </c>
      <c r="F491" s="362">
        <f t="shared" si="7"/>
        <v>139056859.02999997</v>
      </c>
    </row>
    <row r="492" spans="1:6" ht="23.25" x14ac:dyDescent="0.25">
      <c r="A492" s="134">
        <v>44300</v>
      </c>
      <c r="B492" s="5" t="s">
        <v>2516</v>
      </c>
      <c r="C492" s="5" t="s">
        <v>2514</v>
      </c>
      <c r="D492" s="95"/>
      <c r="E492" s="42">
        <v>499451.6</v>
      </c>
      <c r="F492" s="362">
        <f t="shared" si="7"/>
        <v>138557407.42999998</v>
      </c>
    </row>
    <row r="493" spans="1:6" ht="24.75" customHeight="1" x14ac:dyDescent="0.25">
      <c r="A493" s="134">
        <v>44300</v>
      </c>
      <c r="B493" s="5" t="s">
        <v>2517</v>
      </c>
      <c r="C493" s="5" t="s">
        <v>2515</v>
      </c>
      <c r="D493" s="95"/>
      <c r="E493" s="42">
        <v>69938.05</v>
      </c>
      <c r="F493" s="362">
        <f t="shared" si="7"/>
        <v>138487469.37999997</v>
      </c>
    </row>
    <row r="494" spans="1:6" ht="28.5" customHeight="1" x14ac:dyDescent="0.25">
      <c r="A494" s="134">
        <v>44393</v>
      </c>
      <c r="B494" s="5" t="s">
        <v>2613</v>
      </c>
      <c r="C494" s="5" t="s">
        <v>2612</v>
      </c>
      <c r="D494" s="95"/>
      <c r="E494" s="42">
        <v>986558.84</v>
      </c>
      <c r="F494" s="362">
        <f t="shared" si="7"/>
        <v>137500910.53999996</v>
      </c>
    </row>
    <row r="495" spans="1:6" ht="30" customHeight="1" x14ac:dyDescent="0.25">
      <c r="A495" s="134">
        <v>44308</v>
      </c>
      <c r="B495" s="5" t="s">
        <v>2782</v>
      </c>
      <c r="C495" s="5" t="s">
        <v>2785</v>
      </c>
      <c r="D495" s="95"/>
      <c r="E495" s="42">
        <v>41167.18</v>
      </c>
      <c r="F495" s="362">
        <f t="shared" si="7"/>
        <v>137459743.35999995</v>
      </c>
    </row>
    <row r="496" spans="1:6" ht="29.25" customHeight="1" x14ac:dyDescent="0.25">
      <c r="A496" s="134">
        <v>44308</v>
      </c>
      <c r="B496" s="5" t="s">
        <v>2783</v>
      </c>
      <c r="C496" s="5" t="s">
        <v>2786</v>
      </c>
      <c r="D496" s="95"/>
      <c r="E496" s="42">
        <v>436842.21</v>
      </c>
      <c r="F496" s="362">
        <f t="shared" si="7"/>
        <v>137022901.14999995</v>
      </c>
    </row>
    <row r="497" spans="1:9" ht="24" customHeight="1" x14ac:dyDescent="0.25">
      <c r="A497" s="134">
        <v>44308</v>
      </c>
      <c r="B497" s="5" t="s">
        <v>2784</v>
      </c>
      <c r="C497" s="5" t="s">
        <v>2787</v>
      </c>
      <c r="D497" s="95"/>
      <c r="E497" s="42">
        <v>255598.34</v>
      </c>
      <c r="F497" s="362">
        <f t="shared" si="7"/>
        <v>136767302.80999994</v>
      </c>
    </row>
    <row r="498" spans="1:9" ht="27" customHeight="1" x14ac:dyDescent="0.25">
      <c r="A498" s="134">
        <v>44309</v>
      </c>
      <c r="B498" s="5" t="s">
        <v>2864</v>
      </c>
      <c r="C498" s="5" t="s">
        <v>2856</v>
      </c>
      <c r="D498" s="95"/>
      <c r="E498" s="280">
        <v>168015.16</v>
      </c>
      <c r="F498" s="362">
        <f t="shared" si="7"/>
        <v>136599287.64999995</v>
      </c>
    </row>
    <row r="499" spans="1:9" ht="27" customHeight="1" x14ac:dyDescent="0.25">
      <c r="A499" s="134">
        <v>44309</v>
      </c>
      <c r="B499" s="5" t="s">
        <v>2865</v>
      </c>
      <c r="C499" s="5" t="s">
        <v>2857</v>
      </c>
      <c r="D499" s="95"/>
      <c r="E499" s="280">
        <v>2374689.87</v>
      </c>
      <c r="F499" s="362">
        <f t="shared" si="7"/>
        <v>134224597.77999994</v>
      </c>
    </row>
    <row r="500" spans="1:9" ht="27" customHeight="1" x14ac:dyDescent="0.25">
      <c r="A500" s="134">
        <v>44309</v>
      </c>
      <c r="B500" s="5" t="s">
        <v>2866</v>
      </c>
      <c r="C500" s="5" t="s">
        <v>2858</v>
      </c>
      <c r="D500" s="95"/>
      <c r="E500" s="280">
        <v>3300247.02</v>
      </c>
      <c r="F500" s="362">
        <f t="shared" si="7"/>
        <v>130924350.75999995</v>
      </c>
    </row>
    <row r="501" spans="1:9" ht="21.75" customHeight="1" x14ac:dyDescent="0.25">
      <c r="A501" s="134">
        <v>44309</v>
      </c>
      <c r="B501" s="5" t="s">
        <v>2867</v>
      </c>
      <c r="C501" s="5" t="s">
        <v>2859</v>
      </c>
      <c r="D501" s="95"/>
      <c r="E501" s="280">
        <v>10000</v>
      </c>
      <c r="F501" s="362">
        <f t="shared" si="7"/>
        <v>130914350.75999995</v>
      </c>
    </row>
    <row r="502" spans="1:9" ht="27.75" customHeight="1" x14ac:dyDescent="0.25">
      <c r="A502" s="134">
        <v>44309</v>
      </c>
      <c r="B502" s="5" t="s">
        <v>2868</v>
      </c>
      <c r="C502" s="5" t="s">
        <v>2860</v>
      </c>
      <c r="D502" s="95"/>
      <c r="E502" s="280">
        <v>28512.37</v>
      </c>
      <c r="F502" s="362">
        <f t="shared" si="7"/>
        <v>130885838.38999994</v>
      </c>
    </row>
    <row r="503" spans="1:9" ht="21.75" customHeight="1" x14ac:dyDescent="0.25">
      <c r="A503" s="134">
        <v>44309</v>
      </c>
      <c r="B503" s="5" t="s">
        <v>2869</v>
      </c>
      <c r="C503" s="5" t="s">
        <v>2861</v>
      </c>
      <c r="D503" s="95"/>
      <c r="E503" s="280">
        <v>48673857.200000003</v>
      </c>
      <c r="F503" s="362">
        <f t="shared" si="7"/>
        <v>82211981.189999938</v>
      </c>
    </row>
    <row r="504" spans="1:9" ht="21.75" customHeight="1" x14ac:dyDescent="0.25">
      <c r="A504" s="134">
        <v>44309</v>
      </c>
      <c r="B504" s="5" t="s">
        <v>2870</v>
      </c>
      <c r="C504" s="5" t="s">
        <v>2862</v>
      </c>
      <c r="D504" s="95"/>
      <c r="E504" s="280">
        <v>47989647.670000002</v>
      </c>
      <c r="F504" s="362">
        <f t="shared" si="7"/>
        <v>34222333.519999936</v>
      </c>
    </row>
    <row r="505" spans="1:9" ht="21.75" customHeight="1" x14ac:dyDescent="0.25">
      <c r="A505" s="134">
        <v>44309</v>
      </c>
      <c r="B505" s="549" t="s">
        <v>2871</v>
      </c>
      <c r="C505" s="553" t="s">
        <v>2863</v>
      </c>
      <c r="D505" s="95"/>
      <c r="E505" s="550">
        <v>4409725.54</v>
      </c>
      <c r="F505" s="362">
        <f t="shared" si="7"/>
        <v>29812607.979999937</v>
      </c>
    </row>
    <row r="506" spans="1:9" ht="21.75" customHeight="1" x14ac:dyDescent="0.25">
      <c r="A506" s="134">
        <v>44312</v>
      </c>
      <c r="B506" s="5" t="s">
        <v>2933</v>
      </c>
      <c r="C506" s="553" t="s">
        <v>526</v>
      </c>
      <c r="D506" s="95"/>
      <c r="E506" s="42">
        <v>319658.81</v>
      </c>
      <c r="F506" s="362">
        <f t="shared" si="7"/>
        <v>29492949.169999938</v>
      </c>
    </row>
    <row r="507" spans="1:9" ht="21.75" customHeight="1" x14ac:dyDescent="0.25">
      <c r="A507" s="134">
        <v>44312</v>
      </c>
      <c r="B507" s="5" t="s">
        <v>2934</v>
      </c>
      <c r="C507" s="553" t="s">
        <v>2931</v>
      </c>
      <c r="D507" s="95"/>
      <c r="E507" s="42">
        <v>10000</v>
      </c>
      <c r="F507" s="362">
        <f t="shared" si="7"/>
        <v>29482949.169999938</v>
      </c>
    </row>
    <row r="508" spans="1:9" ht="21.75" customHeight="1" x14ac:dyDescent="0.25">
      <c r="A508" s="134">
        <v>44312</v>
      </c>
      <c r="B508" s="5" t="s">
        <v>2932</v>
      </c>
      <c r="C508" s="553" t="s">
        <v>527</v>
      </c>
      <c r="D508" s="95"/>
      <c r="E508" s="42">
        <v>71032.070000000007</v>
      </c>
      <c r="F508" s="362">
        <f t="shared" si="7"/>
        <v>29411917.099999938</v>
      </c>
    </row>
    <row r="509" spans="1:9" ht="21.75" customHeight="1" x14ac:dyDescent="0.25">
      <c r="A509" s="134">
        <v>44312</v>
      </c>
      <c r="B509" s="5" t="s">
        <v>2935</v>
      </c>
      <c r="C509" s="553" t="s">
        <v>2930</v>
      </c>
      <c r="D509" s="95"/>
      <c r="E509" s="42">
        <v>96073.13</v>
      </c>
      <c r="F509" s="362">
        <f t="shared" si="7"/>
        <v>29315843.969999939</v>
      </c>
    </row>
    <row r="510" spans="1:9" ht="20.25" customHeight="1" x14ac:dyDescent="0.25">
      <c r="A510" s="134">
        <v>44312</v>
      </c>
      <c r="B510" s="5" t="s">
        <v>2938</v>
      </c>
      <c r="C510" s="5" t="s">
        <v>2937</v>
      </c>
      <c r="D510" s="95"/>
      <c r="E510" s="42">
        <v>898840.92</v>
      </c>
      <c r="F510" s="362">
        <f t="shared" si="7"/>
        <v>28417003.049999937</v>
      </c>
    </row>
    <row r="511" spans="1:9" ht="27.75" customHeight="1" x14ac:dyDescent="0.25">
      <c r="A511" s="134">
        <v>44312</v>
      </c>
      <c r="B511" s="5" t="s">
        <v>2939</v>
      </c>
      <c r="C511" s="5" t="s">
        <v>2956</v>
      </c>
      <c r="D511" s="95"/>
      <c r="E511" s="42">
        <v>3759105.75</v>
      </c>
      <c r="F511" s="362">
        <f t="shared" si="7"/>
        <v>24657897.299999937</v>
      </c>
    </row>
    <row r="512" spans="1:9" ht="23.25" customHeight="1" x14ac:dyDescent="0.25">
      <c r="A512" s="134">
        <v>44312</v>
      </c>
      <c r="B512" s="5" t="s">
        <v>2940</v>
      </c>
      <c r="C512" s="5" t="s">
        <v>2936</v>
      </c>
      <c r="D512" s="95"/>
      <c r="E512" s="42">
        <v>9516064.5099999998</v>
      </c>
      <c r="F512" s="362">
        <f t="shared" si="7"/>
        <v>15141832.789999938</v>
      </c>
      <c r="I512" s="271" t="s">
        <v>37</v>
      </c>
    </row>
    <row r="513" spans="1:7" ht="21.75" customHeight="1" x14ac:dyDescent="0.25">
      <c r="A513" s="134">
        <v>44313</v>
      </c>
      <c r="B513" s="5" t="s">
        <v>2955</v>
      </c>
      <c r="C513" s="553" t="s">
        <v>2957</v>
      </c>
      <c r="D513" s="95"/>
      <c r="E513" s="42">
        <v>383470.72</v>
      </c>
      <c r="F513" s="362">
        <f t="shared" si="7"/>
        <v>14758362.069999937</v>
      </c>
    </row>
    <row r="514" spans="1:7" ht="21.75" customHeight="1" x14ac:dyDescent="0.25">
      <c r="A514" s="134">
        <v>44314</v>
      </c>
      <c r="B514" s="5" t="s">
        <v>2967</v>
      </c>
      <c r="C514" s="553" t="s">
        <v>2966</v>
      </c>
      <c r="D514" s="95"/>
      <c r="E514" s="42">
        <v>28097.87</v>
      </c>
      <c r="F514" s="362">
        <f t="shared" si="7"/>
        <v>14730264.199999938</v>
      </c>
    </row>
    <row r="515" spans="1:7" ht="21.75" customHeight="1" x14ac:dyDescent="0.25">
      <c r="A515" s="134">
        <v>44315</v>
      </c>
      <c r="B515" s="5" t="s">
        <v>2972</v>
      </c>
      <c r="C515" s="5" t="s">
        <v>2973</v>
      </c>
      <c r="D515" s="95"/>
      <c r="E515" s="42">
        <v>34137.440000000002</v>
      </c>
      <c r="F515" s="362">
        <f t="shared" si="7"/>
        <v>14696126.759999938</v>
      </c>
    </row>
    <row r="516" spans="1:7" ht="21.75" customHeight="1" x14ac:dyDescent="0.25">
      <c r="A516" s="134">
        <v>44316</v>
      </c>
      <c r="B516" s="5" t="s">
        <v>3006</v>
      </c>
      <c r="C516" s="553" t="s">
        <v>3007</v>
      </c>
      <c r="D516" s="95"/>
      <c r="E516" s="42">
        <v>4330559.5599999996</v>
      </c>
      <c r="F516" s="362">
        <f t="shared" si="7"/>
        <v>10365567.19999994</v>
      </c>
    </row>
    <row r="517" spans="1:7" ht="21.75" customHeight="1" x14ac:dyDescent="0.25">
      <c r="A517" s="134">
        <v>44316</v>
      </c>
      <c r="B517" s="5" t="s">
        <v>3008</v>
      </c>
      <c r="C517" s="5" t="s">
        <v>3009</v>
      </c>
      <c r="D517" s="95"/>
      <c r="E517" s="42">
        <v>4751.0600000000004</v>
      </c>
      <c r="F517" s="362">
        <f t="shared" si="7"/>
        <v>10360816.139999939</v>
      </c>
    </row>
    <row r="518" spans="1:7" ht="37.5" customHeight="1" x14ac:dyDescent="0.25">
      <c r="A518" s="134">
        <v>44316</v>
      </c>
      <c r="B518" s="5" t="s">
        <v>3012</v>
      </c>
      <c r="C518" s="5" t="s">
        <v>3015</v>
      </c>
      <c r="D518" s="95"/>
      <c r="E518" s="42">
        <v>356933.06</v>
      </c>
      <c r="F518" s="362">
        <f t="shared" si="7"/>
        <v>10003883.079999939</v>
      </c>
    </row>
    <row r="519" spans="1:7" ht="27.75" customHeight="1" x14ac:dyDescent="0.25">
      <c r="A519" s="134">
        <v>44316</v>
      </c>
      <c r="B519" s="5" t="s">
        <v>3013</v>
      </c>
      <c r="C519" s="5" t="s">
        <v>3016</v>
      </c>
      <c r="D519" s="95"/>
      <c r="E519" s="42">
        <v>11500</v>
      </c>
      <c r="F519" s="362">
        <f t="shared" si="7"/>
        <v>9992383.0799999386</v>
      </c>
    </row>
    <row r="520" spans="1:7" ht="37.5" customHeight="1" x14ac:dyDescent="0.25">
      <c r="A520" s="134">
        <v>44316</v>
      </c>
      <c r="B520" s="5" t="s">
        <v>3014</v>
      </c>
      <c r="C520" s="5" t="s">
        <v>3011</v>
      </c>
      <c r="D520" s="95"/>
      <c r="E520" s="42">
        <v>71078</v>
      </c>
      <c r="F520" s="362">
        <f t="shared" si="7"/>
        <v>9921305.0799999386</v>
      </c>
    </row>
    <row r="521" spans="1:7" ht="21.75" customHeight="1" x14ac:dyDescent="0.25">
      <c r="A521" s="10"/>
      <c r="B521" s="558"/>
      <c r="C521" s="28"/>
      <c r="D521" s="121"/>
      <c r="E521" s="32"/>
      <c r="F521" s="474"/>
    </row>
    <row r="522" spans="1:7" ht="21.75" customHeight="1" x14ac:dyDescent="0.25">
      <c r="A522" s="10"/>
      <c r="B522" s="28"/>
      <c r="C522" s="28"/>
      <c r="D522" s="121"/>
      <c r="E522" s="32"/>
      <c r="F522" s="474"/>
    </row>
    <row r="523" spans="1:7" ht="21.75" customHeight="1" x14ac:dyDescent="0.25">
      <c r="A523" s="10"/>
      <c r="B523" s="251"/>
      <c r="C523" s="28"/>
      <c r="D523" s="121"/>
      <c r="E523" s="228"/>
      <c r="F523" s="112"/>
    </row>
    <row r="524" spans="1:7" ht="21.75" customHeight="1" x14ac:dyDescent="0.25">
      <c r="A524" s="17"/>
      <c r="B524" s="7"/>
      <c r="C524" s="19"/>
      <c r="D524" s="69"/>
      <c r="E524" s="29"/>
      <c r="F524" s="112"/>
    </row>
    <row r="525" spans="1:7" ht="21.75" customHeight="1" x14ac:dyDescent="0.25">
      <c r="A525" s="1171" t="s">
        <v>0</v>
      </c>
      <c r="B525" s="1171"/>
      <c r="C525" s="1171"/>
      <c r="D525" s="1171"/>
      <c r="E525" s="1171"/>
      <c r="F525" s="1171"/>
    </row>
    <row r="526" spans="1:7" ht="21.75" customHeight="1" x14ac:dyDescent="0.25">
      <c r="A526" s="1172" t="s">
        <v>33</v>
      </c>
      <c r="B526" s="1172"/>
      <c r="C526" s="1172"/>
      <c r="D526" s="1172"/>
      <c r="E526" s="1172"/>
      <c r="F526" s="1172"/>
      <c r="G526" s="14"/>
    </row>
    <row r="527" spans="1:7" ht="21.75" customHeight="1" x14ac:dyDescent="0.25">
      <c r="A527" s="1171" t="s">
        <v>1</v>
      </c>
      <c r="B527" s="1171"/>
      <c r="C527" s="1171"/>
      <c r="D527" s="1171"/>
      <c r="E527" s="1171"/>
      <c r="F527" s="1171"/>
      <c r="G527" s="279"/>
    </row>
    <row r="528" spans="1:7" ht="21.75" customHeight="1" x14ac:dyDescent="0.25">
      <c r="A528" s="1173" t="s">
        <v>2373</v>
      </c>
      <c r="B528" s="1173"/>
      <c r="C528" s="1173"/>
      <c r="D528" s="1173"/>
      <c r="E528" s="1173"/>
      <c r="F528" s="1173"/>
      <c r="G528" s="279"/>
    </row>
    <row r="529" spans="1:7" ht="21.75" customHeight="1" x14ac:dyDescent="0.25">
      <c r="A529" s="1173" t="s">
        <v>2</v>
      </c>
      <c r="B529" s="1173"/>
      <c r="C529" s="1173"/>
      <c r="D529" s="1173"/>
      <c r="E529" s="1173"/>
      <c r="F529" s="1173"/>
      <c r="G529" s="279"/>
    </row>
    <row r="530" spans="1:7" ht="21.75" customHeight="1" x14ac:dyDescent="0.25">
      <c r="A530" s="123"/>
      <c r="C530" s="25"/>
      <c r="D530" s="68"/>
      <c r="E530" s="106"/>
      <c r="F530" s="101"/>
      <c r="G530" s="279"/>
    </row>
    <row r="531" spans="1:7" ht="21.75" customHeight="1" x14ac:dyDescent="0.25">
      <c r="A531" s="17"/>
      <c r="B531" s="18"/>
      <c r="C531" s="19"/>
      <c r="D531" s="69"/>
      <c r="E531" s="29"/>
      <c r="F531" s="112"/>
      <c r="G531" s="14"/>
    </row>
    <row r="532" spans="1:7" ht="21.75" customHeight="1" thickBot="1" x14ac:dyDescent="0.3">
      <c r="A532" s="126"/>
      <c r="B532" s="18"/>
      <c r="C532" s="22"/>
      <c r="D532" s="69"/>
      <c r="E532" s="23"/>
      <c r="F532" s="112"/>
      <c r="G532" s="14"/>
    </row>
    <row r="533" spans="1:7" ht="21.75" customHeight="1" x14ac:dyDescent="0.25">
      <c r="A533" s="1190" t="s">
        <v>21</v>
      </c>
      <c r="B533" s="1191"/>
      <c r="C533" s="1191"/>
      <c r="D533" s="1191"/>
      <c r="E533" s="1194"/>
      <c r="F533" s="329"/>
      <c r="G533" s="14"/>
    </row>
    <row r="534" spans="1:7" ht="21.75" customHeight="1" thickBot="1" x14ac:dyDescent="0.3">
      <c r="A534" s="1192"/>
      <c r="B534" s="1193"/>
      <c r="C534" s="1193"/>
      <c r="D534" s="1193"/>
      <c r="E534" s="1195"/>
      <c r="F534" s="330"/>
      <c r="G534" s="14"/>
    </row>
    <row r="535" spans="1:7" ht="21.75" customHeight="1" x14ac:dyDescent="0.25">
      <c r="A535" s="1190" t="s">
        <v>4</v>
      </c>
      <c r="B535" s="1191"/>
      <c r="C535" s="1191"/>
      <c r="D535" s="1191"/>
      <c r="E535" s="1194"/>
      <c r="F535" s="1253">
        <v>568434759.90999997</v>
      </c>
      <c r="G535" s="14"/>
    </row>
    <row r="536" spans="1:7" ht="21.75" customHeight="1" thickBot="1" x14ac:dyDescent="0.3">
      <c r="A536" s="1192"/>
      <c r="B536" s="1193"/>
      <c r="C536" s="1193"/>
      <c r="D536" s="1193"/>
      <c r="E536" s="1195"/>
      <c r="F536" s="1254"/>
      <c r="G536" s="14"/>
    </row>
    <row r="537" spans="1:7" ht="21.75" customHeight="1" x14ac:dyDescent="0.25">
      <c r="A537" s="1207" t="s">
        <v>5</v>
      </c>
      <c r="B537" s="1239" t="s">
        <v>6</v>
      </c>
      <c r="C537" s="1211" t="s">
        <v>22</v>
      </c>
      <c r="D537" s="1211" t="s">
        <v>8</v>
      </c>
      <c r="E537" s="1213" t="s">
        <v>9</v>
      </c>
      <c r="F537" s="1255" t="s">
        <v>10</v>
      </c>
      <c r="G537" s="14"/>
    </row>
    <row r="538" spans="1:7" ht="21.75" customHeight="1" thickBot="1" x14ac:dyDescent="0.3">
      <c r="A538" s="1208"/>
      <c r="B538" s="1240"/>
      <c r="C538" s="1212"/>
      <c r="D538" s="1212"/>
      <c r="E538" s="1214"/>
      <c r="F538" s="1256"/>
      <c r="G538" s="14"/>
    </row>
    <row r="539" spans="1:7" ht="21.75" customHeight="1" x14ac:dyDescent="0.25">
      <c r="A539" s="156"/>
      <c r="B539" s="98"/>
      <c r="C539" s="33" t="s">
        <v>32</v>
      </c>
      <c r="D539" s="135"/>
      <c r="E539" s="157"/>
      <c r="F539" s="331">
        <f>F535</f>
        <v>568434759.90999997</v>
      </c>
      <c r="G539" s="14"/>
    </row>
    <row r="540" spans="1:7" ht="21.75" customHeight="1" x14ac:dyDescent="0.25">
      <c r="A540" s="159"/>
      <c r="B540" s="16"/>
      <c r="C540" s="2" t="s">
        <v>32</v>
      </c>
      <c r="D540" s="128"/>
      <c r="E540" s="339"/>
      <c r="F540" s="331">
        <f>F539+D540-E540</f>
        <v>568434759.90999997</v>
      </c>
    </row>
    <row r="541" spans="1:7" ht="21.75" customHeight="1" x14ac:dyDescent="0.25">
      <c r="A541" s="222"/>
      <c r="B541" s="16"/>
      <c r="C541" s="260" t="s">
        <v>751</v>
      </c>
      <c r="D541" s="223"/>
      <c r="E541" s="224"/>
      <c r="F541" s="331">
        <f>F540+D541-E541</f>
        <v>568434759.90999997</v>
      </c>
    </row>
    <row r="542" spans="1:7" ht="21.75" customHeight="1" x14ac:dyDescent="0.25">
      <c r="A542" s="61"/>
      <c r="B542" s="16"/>
      <c r="C542" s="2" t="s">
        <v>1358</v>
      </c>
      <c r="D542" s="149"/>
      <c r="E542" s="337">
        <v>175</v>
      </c>
      <c r="F542" s="332">
        <f>F541+D542-E542</f>
        <v>568434584.90999997</v>
      </c>
    </row>
    <row r="543" spans="1:7" ht="21.75" customHeight="1" x14ac:dyDescent="0.25">
      <c r="A543" s="59"/>
      <c r="B543" s="20"/>
      <c r="C543" s="64"/>
      <c r="D543" s="72"/>
      <c r="E543" s="65"/>
      <c r="F543" s="114"/>
    </row>
    <row r="544" spans="1:7" ht="21.75" customHeight="1" x14ac:dyDescent="0.25">
      <c r="A544" s="59"/>
      <c r="B544" s="20"/>
      <c r="C544" s="64"/>
      <c r="D544" s="72"/>
      <c r="E544" s="65"/>
      <c r="F544" s="114"/>
    </row>
    <row r="545" spans="1:60" ht="21.75" customHeight="1" x14ac:dyDescent="0.25">
      <c r="A545" s="59"/>
      <c r="B545" s="20"/>
      <c r="C545" s="64"/>
      <c r="D545" s="72"/>
      <c r="E545" s="65"/>
      <c r="F545" s="114"/>
    </row>
    <row r="546" spans="1:60" ht="21.75" customHeight="1" x14ac:dyDescent="0.25">
      <c r="A546" s="1171" t="s">
        <v>0</v>
      </c>
      <c r="B546" s="1171"/>
      <c r="C546" s="1171"/>
      <c r="D546" s="1171"/>
      <c r="E546" s="1171"/>
      <c r="F546" s="1171"/>
    </row>
    <row r="547" spans="1:60" ht="21.75" customHeight="1" x14ac:dyDescent="0.25">
      <c r="A547" s="1172" t="s">
        <v>33</v>
      </c>
      <c r="B547" s="1172"/>
      <c r="C547" s="1172"/>
      <c r="D547" s="1172"/>
      <c r="E547" s="1172"/>
      <c r="F547" s="1172"/>
    </row>
    <row r="548" spans="1:60" s="25" customFormat="1" x14ac:dyDescent="0.25">
      <c r="A548" s="1171" t="s">
        <v>1</v>
      </c>
      <c r="B548" s="1171"/>
      <c r="C548" s="1171"/>
      <c r="D548" s="1171"/>
      <c r="E548" s="1171"/>
      <c r="F548" s="1171"/>
      <c r="G548" s="271"/>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row>
    <row r="549" spans="1:60" s="235" customFormat="1" ht="15.75" customHeight="1" x14ac:dyDescent="0.25">
      <c r="A549" s="1173" t="s">
        <v>2373</v>
      </c>
      <c r="B549" s="1173"/>
      <c r="C549" s="1173"/>
      <c r="D549" s="1173"/>
      <c r="E549" s="1173"/>
      <c r="F549" s="1173"/>
      <c r="G549" s="271"/>
      <c r="H549" s="279"/>
      <c r="I549" s="279"/>
      <c r="J549" s="279"/>
      <c r="K549" s="279"/>
      <c r="L549" s="279"/>
      <c r="M549" s="279"/>
      <c r="N549" s="279"/>
      <c r="O549" s="279"/>
      <c r="P549" s="279"/>
      <c r="Q549" s="279"/>
      <c r="R549" s="279"/>
      <c r="S549" s="279"/>
      <c r="T549" s="279"/>
      <c r="U549" s="279"/>
      <c r="V549" s="279"/>
      <c r="W549" s="279"/>
      <c r="X549" s="279"/>
      <c r="Y549" s="279"/>
      <c r="Z549" s="279"/>
      <c r="AA549" s="279"/>
      <c r="AB549" s="279"/>
      <c r="AC549" s="279"/>
      <c r="AD549" s="279"/>
      <c r="AE549" s="279"/>
      <c r="AF549" s="279"/>
      <c r="AG549" s="279"/>
      <c r="AH549" s="279"/>
      <c r="AI549" s="279"/>
      <c r="AJ549" s="279"/>
      <c r="AK549" s="279"/>
      <c r="AL549" s="279"/>
      <c r="AM549" s="279"/>
      <c r="AN549" s="279"/>
      <c r="AO549" s="279"/>
      <c r="AP549" s="279"/>
      <c r="AQ549" s="279"/>
      <c r="AR549" s="279"/>
      <c r="AS549" s="279"/>
      <c r="AT549" s="279"/>
      <c r="AU549" s="279"/>
      <c r="AV549" s="279"/>
      <c r="AW549" s="279"/>
      <c r="AX549" s="279"/>
      <c r="AY549" s="279"/>
      <c r="AZ549" s="279"/>
      <c r="BA549" s="279"/>
      <c r="BB549" s="279"/>
      <c r="BC549" s="279"/>
      <c r="BD549" s="279"/>
      <c r="BE549" s="279"/>
      <c r="BF549" s="279"/>
      <c r="BG549" s="279"/>
      <c r="BH549" s="279"/>
    </row>
    <row r="550" spans="1:60" s="235" customFormat="1" x14ac:dyDescent="0.25">
      <c r="A550" s="1173" t="s">
        <v>2</v>
      </c>
      <c r="B550" s="1173"/>
      <c r="C550" s="1173"/>
      <c r="D550" s="1173"/>
      <c r="E550" s="1173"/>
      <c r="F550" s="1173"/>
      <c r="G550" s="271"/>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279"/>
      <c r="AE550" s="279"/>
      <c r="AF550" s="279"/>
      <c r="AG550" s="279"/>
      <c r="AH550" s="279"/>
      <c r="AI550" s="279"/>
      <c r="AJ550" s="279"/>
      <c r="AK550" s="279"/>
      <c r="AL550" s="279"/>
      <c r="AM550" s="279"/>
      <c r="AN550" s="279"/>
      <c r="AO550" s="279"/>
      <c r="AP550" s="279"/>
      <c r="AQ550" s="279"/>
      <c r="AR550" s="279"/>
      <c r="AS550" s="279"/>
      <c r="AT550" s="279"/>
      <c r="AU550" s="279"/>
      <c r="AV550" s="279"/>
      <c r="AW550" s="279"/>
      <c r="AX550" s="279"/>
      <c r="AY550" s="279"/>
      <c r="AZ550" s="279"/>
      <c r="BA550" s="279"/>
      <c r="BB550" s="279"/>
      <c r="BC550" s="279"/>
      <c r="BD550" s="279"/>
      <c r="BE550" s="279"/>
      <c r="BF550" s="279"/>
      <c r="BG550" s="279"/>
      <c r="BH550" s="279"/>
    </row>
    <row r="551" spans="1:60" s="235" customFormat="1" x14ac:dyDescent="0.25">
      <c r="A551" s="123"/>
      <c r="B551" s="131"/>
      <c r="C551" s="25"/>
      <c r="D551" s="68"/>
      <c r="E551" s="106"/>
      <c r="F551" s="101"/>
      <c r="G551" s="271"/>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79"/>
      <c r="AD551" s="279"/>
      <c r="AE551" s="279"/>
      <c r="AF551" s="279"/>
      <c r="AG551" s="279"/>
      <c r="AH551" s="279"/>
      <c r="AI551" s="279"/>
      <c r="AJ551" s="279"/>
      <c r="AK551" s="279"/>
      <c r="AL551" s="279"/>
      <c r="AM551" s="279"/>
      <c r="AN551" s="279"/>
      <c r="AO551" s="279"/>
      <c r="AP551" s="279"/>
      <c r="AQ551" s="279"/>
      <c r="AR551" s="279"/>
      <c r="AS551" s="279"/>
      <c r="AT551" s="279"/>
      <c r="AU551" s="279"/>
      <c r="AV551" s="279"/>
      <c r="AW551" s="279"/>
      <c r="AX551" s="279"/>
      <c r="AY551" s="279"/>
      <c r="AZ551" s="279"/>
      <c r="BA551" s="279"/>
      <c r="BB551" s="279"/>
      <c r="BC551" s="279"/>
      <c r="BD551" s="279"/>
      <c r="BE551" s="279"/>
      <c r="BF551" s="279"/>
      <c r="BG551" s="279"/>
      <c r="BH551" s="279"/>
    </row>
    <row r="552" spans="1:60" s="235" customFormat="1" ht="12" customHeight="1" x14ac:dyDescent="0.25">
      <c r="A552" s="17"/>
      <c r="B552" s="18"/>
      <c r="C552" s="19"/>
      <c r="D552" s="69"/>
      <c r="E552" s="29"/>
      <c r="F552" s="112"/>
      <c r="G552" s="271"/>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79"/>
      <c r="AD552" s="279"/>
      <c r="AE552" s="279"/>
      <c r="AF552" s="279"/>
      <c r="AG552" s="279"/>
      <c r="AH552" s="279"/>
      <c r="AI552" s="279"/>
      <c r="AJ552" s="279"/>
      <c r="AK552" s="279"/>
      <c r="AL552" s="279"/>
      <c r="AM552" s="279"/>
      <c r="AN552" s="279"/>
      <c r="AO552" s="279"/>
      <c r="AP552" s="279"/>
      <c r="AQ552" s="279"/>
      <c r="AR552" s="279"/>
      <c r="AS552" s="279"/>
      <c r="AT552" s="279"/>
      <c r="AU552" s="279"/>
      <c r="AV552" s="279"/>
      <c r="AW552" s="279"/>
      <c r="AX552" s="279"/>
      <c r="AY552" s="279"/>
      <c r="AZ552" s="279"/>
      <c r="BA552" s="279"/>
      <c r="BB552" s="279"/>
      <c r="BC552" s="279"/>
      <c r="BD552" s="279"/>
      <c r="BE552" s="279"/>
      <c r="BF552" s="279"/>
      <c r="BG552" s="279"/>
      <c r="BH552" s="279"/>
    </row>
    <row r="553" spans="1:60" s="25" customFormat="1" ht="14.25" customHeight="1" thickBot="1" x14ac:dyDescent="0.3">
      <c r="A553" s="126"/>
      <c r="B553" s="18"/>
      <c r="C553" s="22"/>
      <c r="D553" s="69"/>
      <c r="E553" s="23"/>
      <c r="F553" s="112"/>
      <c r="G553" s="271"/>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row>
    <row r="554" spans="1:60" s="25" customFormat="1" ht="18" customHeight="1" x14ac:dyDescent="0.25">
      <c r="A554" s="1190" t="s">
        <v>38</v>
      </c>
      <c r="B554" s="1191"/>
      <c r="C554" s="1191"/>
      <c r="D554" s="1191"/>
      <c r="E554" s="1194"/>
      <c r="F554" s="269"/>
      <c r="G554" s="271"/>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row>
    <row r="555" spans="1:60" s="25" customFormat="1" ht="26.25" customHeight="1" thickBot="1" x14ac:dyDescent="0.3">
      <c r="A555" s="1192"/>
      <c r="B555" s="1193"/>
      <c r="C555" s="1193"/>
      <c r="D555" s="1193"/>
      <c r="E555" s="1195"/>
      <c r="F555" s="330"/>
      <c r="G555" s="271"/>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row>
    <row r="556" spans="1:60" s="25" customFormat="1" ht="12.75" customHeight="1" x14ac:dyDescent="0.25">
      <c r="A556" s="1190" t="s">
        <v>4</v>
      </c>
      <c r="B556" s="1191"/>
      <c r="C556" s="1191"/>
      <c r="D556" s="1191"/>
      <c r="E556" s="1194"/>
      <c r="F556" s="1253">
        <v>28993444.649999999</v>
      </c>
      <c r="G556" s="271"/>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row>
    <row r="557" spans="1:60" s="25" customFormat="1" ht="12.75" customHeight="1" thickBot="1" x14ac:dyDescent="0.3">
      <c r="A557" s="1192"/>
      <c r="B557" s="1193"/>
      <c r="C557" s="1193"/>
      <c r="D557" s="1193"/>
      <c r="E557" s="1195"/>
      <c r="F557" s="1254"/>
      <c r="G557" s="271"/>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row>
    <row r="558" spans="1:60" s="25" customFormat="1" ht="12.75" customHeight="1" x14ac:dyDescent="0.25">
      <c r="A558" s="1207" t="s">
        <v>5</v>
      </c>
      <c r="B558" s="1239" t="s">
        <v>6</v>
      </c>
      <c r="C558" s="1211" t="s">
        <v>22</v>
      </c>
      <c r="D558" s="1211" t="s">
        <v>8</v>
      </c>
      <c r="E558" s="1213" t="s">
        <v>9</v>
      </c>
      <c r="F558" s="1255" t="s">
        <v>10</v>
      </c>
      <c r="G558" s="271"/>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row>
    <row r="559" spans="1:60" s="25" customFormat="1" ht="12.75" customHeight="1" thickBot="1" x14ac:dyDescent="0.3">
      <c r="A559" s="1208"/>
      <c r="B559" s="1240"/>
      <c r="C559" s="1212"/>
      <c r="D559" s="1212"/>
      <c r="E559" s="1214"/>
      <c r="F559" s="1256"/>
      <c r="G559" s="271"/>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row>
    <row r="560" spans="1:60" s="25" customFormat="1" ht="11.25" customHeight="1" x14ac:dyDescent="0.25">
      <c r="A560" s="156"/>
      <c r="B560" s="98"/>
      <c r="C560" s="33" t="s">
        <v>387</v>
      </c>
      <c r="D560" s="344">
        <v>19533410.870000001</v>
      </c>
      <c r="E560" s="345"/>
      <c r="F560" s="331">
        <f>F556+D560</f>
        <v>48526855.519999996</v>
      </c>
      <c r="G560" s="271"/>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row>
    <row r="561" spans="1:60" s="25" customFormat="1" ht="12" customHeight="1" x14ac:dyDescent="0.25">
      <c r="A561" s="475"/>
      <c r="B561" s="98"/>
      <c r="C561" s="33" t="s">
        <v>2372</v>
      </c>
      <c r="D561" s="344"/>
      <c r="E561" s="345"/>
      <c r="F561" s="331">
        <f>F560+D561</f>
        <v>48526855.519999996</v>
      </c>
      <c r="G561" s="271"/>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row>
    <row r="562" spans="1:60" x14ac:dyDescent="0.25">
      <c r="A562" s="475"/>
      <c r="B562" s="98"/>
      <c r="C562" s="33" t="s">
        <v>1759</v>
      </c>
      <c r="D562" s="344"/>
      <c r="E562" s="345"/>
      <c r="F562" s="331">
        <f>F561+D562</f>
        <v>48526855.519999996</v>
      </c>
    </row>
    <row r="563" spans="1:60" x14ac:dyDescent="0.25">
      <c r="A563" s="159"/>
      <c r="B563" s="16"/>
      <c r="C563" s="2" t="s">
        <v>32</v>
      </c>
      <c r="D563" s="339"/>
      <c r="E563" s="539">
        <v>16280834.789999999</v>
      </c>
      <c r="F563" s="331">
        <f>F562-E563</f>
        <v>32246020.729999997</v>
      </c>
    </row>
    <row r="564" spans="1:60" x14ac:dyDescent="0.25">
      <c r="A564" s="333"/>
      <c r="B564" s="98"/>
      <c r="C564" s="260" t="s">
        <v>1330</v>
      </c>
      <c r="D564" s="346"/>
      <c r="E564" s="540">
        <v>1094404.2</v>
      </c>
      <c r="F564" s="331">
        <f>F563-E564</f>
        <v>31151616.529999997</v>
      </c>
    </row>
    <row r="565" spans="1:60" x14ac:dyDescent="0.25">
      <c r="A565" s="333"/>
      <c r="B565" s="98"/>
      <c r="C565" s="260" t="s">
        <v>1334</v>
      </c>
      <c r="D565" s="346"/>
      <c r="E565" s="540">
        <v>20700</v>
      </c>
      <c r="F565" s="331">
        <f t="shared" ref="F565:F570" si="8">F564-E565</f>
        <v>31130916.529999997</v>
      </c>
    </row>
    <row r="566" spans="1:60" ht="15" customHeight="1" x14ac:dyDescent="0.25">
      <c r="A566" s="333"/>
      <c r="B566" s="98"/>
      <c r="C566" s="260" t="s">
        <v>1331</v>
      </c>
      <c r="D566" s="346"/>
      <c r="E566" s="540">
        <v>600</v>
      </c>
      <c r="F566" s="331">
        <f t="shared" si="8"/>
        <v>31130316.529999997</v>
      </c>
    </row>
    <row r="567" spans="1:60" ht="15" customHeight="1" x14ac:dyDescent="0.25">
      <c r="A567" s="333"/>
      <c r="B567" s="98"/>
      <c r="C567" s="260" t="s">
        <v>1332</v>
      </c>
      <c r="D567" s="346"/>
      <c r="E567" s="540">
        <v>3155.27</v>
      </c>
      <c r="F567" s="331">
        <f t="shared" si="8"/>
        <v>31127161.259999998</v>
      </c>
    </row>
    <row r="568" spans="1:60" x14ac:dyDescent="0.25">
      <c r="A568" s="134"/>
      <c r="B568" s="16"/>
      <c r="C568" s="2" t="s">
        <v>1333</v>
      </c>
      <c r="D568" s="339"/>
      <c r="E568" s="539">
        <v>150</v>
      </c>
      <c r="F568" s="332">
        <f t="shared" si="8"/>
        <v>31127011.259999998</v>
      </c>
    </row>
    <row r="569" spans="1:60" x14ac:dyDescent="0.25">
      <c r="A569" s="134"/>
      <c r="B569" s="16"/>
      <c r="C569" s="2" t="s">
        <v>2372</v>
      </c>
      <c r="D569" s="339">
        <v>31635.33</v>
      </c>
      <c r="E569" s="539"/>
      <c r="F569" s="332">
        <f>F568+D569</f>
        <v>31158646.589999996</v>
      </c>
    </row>
    <row r="570" spans="1:60" x14ac:dyDescent="0.25">
      <c r="A570" s="134"/>
      <c r="B570" s="16"/>
      <c r="C570" s="2" t="s">
        <v>2425</v>
      </c>
      <c r="D570" s="339"/>
      <c r="E570" s="539">
        <v>554600</v>
      </c>
      <c r="F570" s="332">
        <f t="shared" si="8"/>
        <v>30604046.589999996</v>
      </c>
    </row>
    <row r="571" spans="1:60" x14ac:dyDescent="0.25">
      <c r="A571" s="59"/>
      <c r="B571" s="20"/>
      <c r="C571" s="86"/>
      <c r="D571" s="72"/>
      <c r="E571" s="65"/>
      <c r="F571" s="164"/>
    </row>
    <row r="572" spans="1:60" x14ac:dyDescent="0.25">
      <c r="A572" s="59"/>
      <c r="B572" s="20"/>
      <c r="C572" s="86"/>
      <c r="D572" s="72"/>
      <c r="E572" s="65"/>
      <c r="F572" s="164"/>
    </row>
    <row r="573" spans="1:60" x14ac:dyDescent="0.25">
      <c r="A573" s="1171" t="s">
        <v>0</v>
      </c>
      <c r="B573" s="1171"/>
      <c r="C573" s="1171"/>
      <c r="D573" s="1171"/>
      <c r="E573" s="1171"/>
      <c r="F573" s="1171"/>
    </row>
    <row r="574" spans="1:60" ht="15" customHeight="1" x14ac:dyDescent="0.25">
      <c r="A574" s="1172" t="s">
        <v>33</v>
      </c>
      <c r="B574" s="1172"/>
      <c r="C574" s="1172"/>
      <c r="D574" s="1172"/>
      <c r="E574" s="1172"/>
      <c r="F574" s="1172"/>
    </row>
    <row r="575" spans="1:60" ht="15" customHeight="1" x14ac:dyDescent="0.25">
      <c r="A575" s="1171" t="s">
        <v>1</v>
      </c>
      <c r="B575" s="1171"/>
      <c r="C575" s="1171"/>
      <c r="D575" s="1171"/>
      <c r="E575" s="1171"/>
      <c r="F575" s="1171"/>
    </row>
    <row r="576" spans="1:60" x14ac:dyDescent="0.25">
      <c r="A576" s="1173" t="s">
        <v>2373</v>
      </c>
      <c r="B576" s="1173"/>
      <c r="C576" s="1173"/>
      <c r="D576" s="1173"/>
      <c r="E576" s="1173"/>
      <c r="F576" s="1173"/>
    </row>
    <row r="577" spans="1:6" x14ac:dyDescent="0.25">
      <c r="A577" s="1173" t="s">
        <v>2</v>
      </c>
      <c r="B577" s="1173"/>
      <c r="C577" s="1173"/>
      <c r="D577" s="1173"/>
      <c r="E577" s="1173"/>
      <c r="F577" s="1173"/>
    </row>
    <row r="578" spans="1:6" x14ac:dyDescent="0.25">
      <c r="A578" s="123"/>
      <c r="C578" s="25"/>
      <c r="D578" s="68"/>
      <c r="E578" s="106"/>
      <c r="F578" s="101"/>
    </row>
    <row r="579" spans="1:6" x14ac:dyDescent="0.25">
      <c r="A579" s="59"/>
      <c r="B579" s="20"/>
      <c r="C579" s="86"/>
      <c r="D579" s="72"/>
      <c r="E579" s="65"/>
      <c r="F579" s="164"/>
    </row>
    <row r="580" spans="1:6" x14ac:dyDescent="0.25">
      <c r="A580" s="59"/>
      <c r="B580" s="20"/>
      <c r="C580" s="86"/>
      <c r="D580" s="72"/>
      <c r="E580" s="65"/>
      <c r="F580" s="164"/>
    </row>
    <row r="581" spans="1:6" ht="15.75" thickBot="1" x14ac:dyDescent="0.3">
      <c r="A581" s="26"/>
      <c r="B581" s="20"/>
      <c r="C581" s="14"/>
      <c r="D581" s="69"/>
      <c r="E581" s="108"/>
      <c r="F581" s="115"/>
    </row>
    <row r="582" spans="1:6" x14ac:dyDescent="0.25">
      <c r="A582" s="1174" t="s">
        <v>25</v>
      </c>
      <c r="B582" s="1175"/>
      <c r="C582" s="1175"/>
      <c r="D582" s="1175"/>
      <c r="E582" s="1175"/>
      <c r="F582" s="321"/>
    </row>
    <row r="583" spans="1:6" ht="15.75" thickBot="1" x14ac:dyDescent="0.3">
      <c r="A583" s="1176"/>
      <c r="B583" s="1177"/>
      <c r="C583" s="1177"/>
      <c r="D583" s="1177"/>
      <c r="E583" s="1177"/>
      <c r="F583" s="322"/>
    </row>
    <row r="584" spans="1:6" x14ac:dyDescent="0.25">
      <c r="A584" s="1174" t="s">
        <v>4</v>
      </c>
      <c r="B584" s="1175"/>
      <c r="C584" s="1175"/>
      <c r="D584" s="1175"/>
      <c r="E584" s="1178"/>
      <c r="F584" s="1257">
        <v>690040.24</v>
      </c>
    </row>
    <row r="585" spans="1:6" ht="15.75" thickBot="1" x14ac:dyDescent="0.3">
      <c r="A585" s="1176"/>
      <c r="B585" s="1177"/>
      <c r="C585" s="1177"/>
      <c r="D585" s="1177"/>
      <c r="E585" s="1179"/>
      <c r="F585" s="1258"/>
    </row>
    <row r="586" spans="1:6" x14ac:dyDescent="0.25">
      <c r="A586" s="1182" t="s">
        <v>5</v>
      </c>
      <c r="B586" s="1250" t="s">
        <v>23</v>
      </c>
      <c r="C586" s="1182" t="s">
        <v>22</v>
      </c>
      <c r="D586" s="1182" t="s">
        <v>8</v>
      </c>
      <c r="E586" s="1186" t="s">
        <v>9</v>
      </c>
      <c r="F586" s="1260" t="s">
        <v>10</v>
      </c>
    </row>
    <row r="587" spans="1:6" ht="15.75" thickBot="1" x14ac:dyDescent="0.3">
      <c r="A587" s="1183"/>
      <c r="B587" s="1259"/>
      <c r="C587" s="1183"/>
      <c r="D587" s="1183"/>
      <c r="E587" s="1206"/>
      <c r="F587" s="1261"/>
    </row>
    <row r="588" spans="1:6" x14ac:dyDescent="0.25">
      <c r="A588" s="43"/>
      <c r="B588" s="56"/>
      <c r="C588" s="260" t="s">
        <v>751</v>
      </c>
      <c r="D588" s="82"/>
      <c r="E588" s="42"/>
      <c r="F588" s="328">
        <f>F584+D588-E588</f>
        <v>690040.24</v>
      </c>
    </row>
    <row r="589" spans="1:6" ht="15" customHeight="1" x14ac:dyDescent="0.25">
      <c r="A589" s="83"/>
      <c r="B589" s="34"/>
      <c r="C589" s="4" t="s">
        <v>16</v>
      </c>
      <c r="D589" s="471"/>
      <c r="E589" s="109"/>
      <c r="F589" s="96">
        <f>F588+D589-E589</f>
        <v>690040.24</v>
      </c>
    </row>
    <row r="590" spans="1:6" ht="15" customHeight="1" x14ac:dyDescent="0.25">
      <c r="A590" s="87"/>
      <c r="B590" s="27"/>
      <c r="C590" s="2" t="s">
        <v>1358</v>
      </c>
      <c r="D590" s="149"/>
      <c r="E590" s="339">
        <v>175</v>
      </c>
      <c r="F590" s="327">
        <f>F589+D590-E590</f>
        <v>689865.24</v>
      </c>
    </row>
    <row r="591" spans="1:6" x14ac:dyDescent="0.25">
      <c r="A591" s="17"/>
      <c r="B591" s="7"/>
      <c r="C591" s="7"/>
      <c r="D591" s="73"/>
      <c r="E591" s="93"/>
      <c r="F591" s="116"/>
    </row>
    <row r="592" spans="1:6" x14ac:dyDescent="0.25">
      <c r="A592" s="17"/>
      <c r="B592" s="7"/>
      <c r="C592" s="7"/>
      <c r="D592" s="73"/>
      <c r="E592" s="93"/>
      <c r="F592" s="116"/>
    </row>
    <row r="593" spans="1:7" x14ac:dyDescent="0.25">
      <c r="A593" s="17"/>
      <c r="B593" s="7"/>
      <c r="C593" s="7"/>
      <c r="D593" s="73"/>
      <c r="E593" s="93"/>
      <c r="F593" s="116"/>
    </row>
    <row r="594" spans="1:7" x14ac:dyDescent="0.25">
      <c r="A594" s="17"/>
      <c r="B594" s="7"/>
      <c r="C594" s="7"/>
      <c r="D594" s="73"/>
      <c r="E594" s="93"/>
      <c r="F594" s="116"/>
    </row>
    <row r="595" spans="1:7" x14ac:dyDescent="0.25">
      <c r="A595" s="1171" t="s">
        <v>0</v>
      </c>
      <c r="B595" s="1171"/>
      <c r="C595" s="1171"/>
      <c r="D595" s="1171"/>
      <c r="E595" s="1171"/>
      <c r="F595" s="1171"/>
    </row>
    <row r="596" spans="1:7" x14ac:dyDescent="0.25">
      <c r="A596" s="1172" t="s">
        <v>33</v>
      </c>
      <c r="B596" s="1172"/>
      <c r="C596" s="1172"/>
      <c r="D596" s="1172"/>
      <c r="E596" s="1172"/>
      <c r="F596" s="1172"/>
    </row>
    <row r="597" spans="1:7" x14ac:dyDescent="0.25">
      <c r="A597" s="1171" t="s">
        <v>1</v>
      </c>
      <c r="B597" s="1171"/>
      <c r="C597" s="1171"/>
      <c r="D597" s="1171"/>
      <c r="E597" s="1171"/>
      <c r="F597" s="1171"/>
    </row>
    <row r="598" spans="1:7" x14ac:dyDescent="0.25">
      <c r="A598" s="1173" t="s">
        <v>2373</v>
      </c>
      <c r="B598" s="1173"/>
      <c r="C598" s="1173"/>
      <c r="D598" s="1173"/>
      <c r="E598" s="1173"/>
      <c r="F598" s="1173"/>
    </row>
    <row r="599" spans="1:7" x14ac:dyDescent="0.25">
      <c r="A599" s="1173" t="s">
        <v>2</v>
      </c>
      <c r="B599" s="1173"/>
      <c r="C599" s="1173"/>
      <c r="D599" s="1173"/>
      <c r="E599" s="1173"/>
      <c r="F599" s="1173"/>
    </row>
    <row r="600" spans="1:7" x14ac:dyDescent="0.25">
      <c r="A600" s="17"/>
      <c r="B600" s="7"/>
      <c r="C600" s="14"/>
      <c r="D600" s="69"/>
      <c r="E600" s="108"/>
      <c r="F600" s="103"/>
    </row>
    <row r="601" spans="1:7" ht="15" customHeight="1" thickBot="1" x14ac:dyDescent="0.3">
      <c r="A601" s="17"/>
      <c r="B601" s="7"/>
      <c r="C601" s="14"/>
      <c r="D601" s="69"/>
      <c r="E601" s="108"/>
      <c r="F601" s="103"/>
    </row>
    <row r="602" spans="1:7" ht="15" customHeight="1" x14ac:dyDescent="0.25">
      <c r="A602" s="1190" t="s">
        <v>26</v>
      </c>
      <c r="B602" s="1191"/>
      <c r="C602" s="1191"/>
      <c r="D602" s="1191"/>
      <c r="E602" s="1262"/>
      <c r="F602" s="544"/>
      <c r="G602" s="274"/>
    </row>
    <row r="603" spans="1:7" ht="15.75" thickBot="1" x14ac:dyDescent="0.3">
      <c r="A603" s="1192"/>
      <c r="B603" s="1193"/>
      <c r="C603" s="1193"/>
      <c r="D603" s="1193"/>
      <c r="E603" s="1263"/>
      <c r="F603" s="554"/>
      <c r="G603" s="274"/>
    </row>
    <row r="604" spans="1:7" x14ac:dyDescent="0.25">
      <c r="A604" s="1190" t="s">
        <v>4</v>
      </c>
      <c r="B604" s="1191"/>
      <c r="C604" s="1191"/>
      <c r="D604" s="1191"/>
      <c r="E604" s="1262"/>
      <c r="F604" s="1264">
        <v>132883.06</v>
      </c>
      <c r="G604" s="274"/>
    </row>
    <row r="605" spans="1:7" ht="15.75" thickBot="1" x14ac:dyDescent="0.3">
      <c r="A605" s="1192"/>
      <c r="B605" s="1193"/>
      <c r="C605" s="1193"/>
      <c r="D605" s="1193"/>
      <c r="E605" s="1263"/>
      <c r="F605" s="1265"/>
      <c r="G605" s="274"/>
    </row>
    <row r="606" spans="1:7" x14ac:dyDescent="0.25">
      <c r="A606" s="1198" t="s">
        <v>5</v>
      </c>
      <c r="B606" s="1250" t="s">
        <v>23</v>
      </c>
      <c r="C606" s="1198" t="s">
        <v>22</v>
      </c>
      <c r="D606" s="1198" t="s">
        <v>8</v>
      </c>
      <c r="E606" s="1248" t="s">
        <v>9</v>
      </c>
      <c r="F606" s="1219" t="s">
        <v>10</v>
      </c>
      <c r="G606" s="274"/>
    </row>
    <row r="607" spans="1:7" ht="15.75" thickBot="1" x14ac:dyDescent="0.3">
      <c r="A607" s="1199"/>
      <c r="B607" s="1259"/>
      <c r="C607" s="1199"/>
      <c r="D607" s="1199"/>
      <c r="E607" s="1266"/>
      <c r="F607" s="1220"/>
      <c r="G607" s="274"/>
    </row>
    <row r="608" spans="1:7" x14ac:dyDescent="0.25">
      <c r="A608" s="43"/>
      <c r="B608" s="44"/>
      <c r="C608" s="2" t="s">
        <v>27</v>
      </c>
      <c r="D608" s="79"/>
      <c r="E608" s="325"/>
      <c r="F608" s="326">
        <f>F604+D608-E608</f>
        <v>132883.06</v>
      </c>
      <c r="G608" s="274"/>
    </row>
    <row r="609" spans="1:60" x14ac:dyDescent="0.25">
      <c r="A609" s="84"/>
      <c r="B609" s="9"/>
      <c r="C609" s="260" t="s">
        <v>751</v>
      </c>
      <c r="D609" s="63"/>
      <c r="E609" s="280"/>
      <c r="F609" s="327">
        <f>F608+D609-E609</f>
        <v>132883.06</v>
      </c>
      <c r="G609" s="274"/>
    </row>
    <row r="610" spans="1:60" x14ac:dyDescent="0.25">
      <c r="A610" s="87"/>
      <c r="B610" s="27"/>
      <c r="C610" s="2" t="s">
        <v>1358</v>
      </c>
      <c r="D610" s="149"/>
      <c r="E610" s="339">
        <v>175</v>
      </c>
      <c r="F610" s="327">
        <f>F609+D610-E610</f>
        <v>132708.06</v>
      </c>
      <c r="G610" s="274"/>
    </row>
    <row r="611" spans="1:60" ht="15" customHeight="1" x14ac:dyDescent="0.25">
      <c r="A611" s="59"/>
      <c r="B611" s="7"/>
      <c r="C611" s="31"/>
      <c r="D611" s="74"/>
      <c r="E611" s="32"/>
      <c r="F611" s="116"/>
      <c r="G611" s="274"/>
    </row>
    <row r="612" spans="1:60" ht="15" customHeight="1" x14ac:dyDescent="0.25">
      <c r="A612" s="59"/>
      <c r="B612" s="7"/>
      <c r="C612" s="31"/>
      <c r="D612" s="74"/>
      <c r="E612" s="32"/>
      <c r="F612" s="116"/>
    </row>
    <row r="613" spans="1:60" x14ac:dyDescent="0.25">
      <c r="A613" s="1171" t="s">
        <v>0</v>
      </c>
      <c r="B613" s="1171"/>
      <c r="C613" s="1171"/>
      <c r="D613" s="1171"/>
      <c r="E613" s="1171"/>
      <c r="F613" s="1171"/>
    </row>
    <row r="614" spans="1:60" x14ac:dyDescent="0.25">
      <c r="A614" s="1172" t="s">
        <v>33</v>
      </c>
      <c r="B614" s="1172"/>
      <c r="C614" s="1172"/>
      <c r="D614" s="1172"/>
      <c r="E614" s="1172"/>
      <c r="F614" s="1172"/>
    </row>
    <row r="615" spans="1:60" x14ac:dyDescent="0.25">
      <c r="A615" s="1171" t="s">
        <v>1</v>
      </c>
      <c r="B615" s="1171"/>
      <c r="C615" s="1171"/>
      <c r="D615" s="1171"/>
      <c r="E615" s="1171"/>
      <c r="F615" s="1171"/>
    </row>
    <row r="616" spans="1:60" x14ac:dyDescent="0.25">
      <c r="A616" s="1173" t="s">
        <v>2373</v>
      </c>
      <c r="B616" s="1173"/>
      <c r="C616" s="1173"/>
      <c r="D616" s="1173"/>
      <c r="E616" s="1173"/>
      <c r="F616" s="1173"/>
    </row>
    <row r="617" spans="1:60" x14ac:dyDescent="0.25">
      <c r="A617" s="1173" t="s">
        <v>2</v>
      </c>
      <c r="B617" s="1173"/>
      <c r="C617" s="1173"/>
      <c r="D617" s="1173"/>
      <c r="E617" s="1173"/>
      <c r="F617" s="1173"/>
    </row>
    <row r="618" spans="1:60" x14ac:dyDescent="0.25">
      <c r="A618" s="59"/>
      <c r="B618" s="7"/>
      <c r="C618" s="31"/>
      <c r="D618" s="74"/>
      <c r="E618" s="32"/>
      <c r="F618" s="116"/>
    </row>
    <row r="619" spans="1:60" ht="15.75" thickBot="1" x14ac:dyDescent="0.3">
      <c r="A619" s="21"/>
      <c r="B619" s="7"/>
      <c r="C619" s="31"/>
      <c r="D619" s="71"/>
      <c r="E619" s="32"/>
      <c r="F619" s="118"/>
    </row>
    <row r="620" spans="1:60" ht="15" customHeight="1" x14ac:dyDescent="0.25">
      <c r="A620" s="1174" t="s">
        <v>30</v>
      </c>
      <c r="B620" s="1175"/>
      <c r="C620" s="1175"/>
      <c r="D620" s="1175"/>
      <c r="E620" s="1175"/>
      <c r="F620" s="321"/>
    </row>
    <row r="621" spans="1:60" s="37" customFormat="1" ht="28.5" customHeight="1" thickBot="1" x14ac:dyDescent="0.3">
      <c r="A621" s="1176"/>
      <c r="B621" s="1177"/>
      <c r="C621" s="1177"/>
      <c r="D621" s="1177"/>
      <c r="E621" s="1177"/>
      <c r="F621" s="322"/>
      <c r="G621" s="271"/>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274"/>
      <c r="AF621" s="274"/>
      <c r="AG621" s="274"/>
      <c r="AH621" s="274"/>
      <c r="AI621" s="274"/>
      <c r="AJ621" s="274"/>
      <c r="AK621" s="274"/>
      <c r="AL621" s="274"/>
      <c r="AM621" s="274"/>
      <c r="AN621" s="274"/>
      <c r="AO621" s="274"/>
      <c r="AP621" s="274"/>
      <c r="AQ621" s="274"/>
      <c r="AR621" s="274"/>
      <c r="AS621" s="274"/>
      <c r="AT621" s="274"/>
      <c r="AU621" s="274"/>
      <c r="AV621" s="274"/>
      <c r="AW621" s="274"/>
      <c r="AX621" s="274"/>
      <c r="AY621" s="274"/>
      <c r="AZ621" s="274"/>
      <c r="BA621" s="274"/>
      <c r="BB621" s="274"/>
      <c r="BC621" s="274"/>
      <c r="BD621" s="274"/>
      <c r="BE621" s="274"/>
      <c r="BF621" s="274"/>
      <c r="BG621" s="274"/>
      <c r="BH621" s="274"/>
    </row>
    <row r="622" spans="1:60" s="37" customFormat="1" x14ac:dyDescent="0.25">
      <c r="A622" s="1174" t="s">
        <v>4</v>
      </c>
      <c r="B622" s="1175"/>
      <c r="C622" s="1175"/>
      <c r="D622" s="1175"/>
      <c r="E622" s="1178"/>
      <c r="F622" s="1257">
        <v>529508.49</v>
      </c>
      <c r="G622" s="271"/>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s="274"/>
      <c r="AG622" s="274"/>
      <c r="AH622" s="274"/>
      <c r="AI622" s="274"/>
      <c r="AJ622" s="274"/>
      <c r="AK622" s="274"/>
      <c r="AL622" s="274"/>
      <c r="AM622" s="274"/>
      <c r="AN622" s="274"/>
      <c r="AO622" s="274"/>
      <c r="AP622" s="274"/>
      <c r="AQ622" s="274"/>
      <c r="AR622" s="274"/>
      <c r="AS622" s="274"/>
      <c r="AT622" s="274"/>
      <c r="AU622" s="274"/>
      <c r="AV622" s="274"/>
      <c r="AW622" s="274"/>
      <c r="AX622" s="274"/>
      <c r="AY622" s="274"/>
      <c r="AZ622" s="274"/>
      <c r="BA622" s="274"/>
      <c r="BB622" s="274"/>
      <c r="BC622" s="274"/>
      <c r="BD622" s="274"/>
      <c r="BE622" s="274"/>
      <c r="BF622" s="274"/>
      <c r="BG622" s="274"/>
      <c r="BH622" s="274"/>
    </row>
    <row r="623" spans="1:60" s="37" customFormat="1" ht="15.75" thickBot="1" x14ac:dyDescent="0.3">
      <c r="A623" s="1176"/>
      <c r="B623" s="1177"/>
      <c r="C623" s="1177"/>
      <c r="D623" s="1177"/>
      <c r="E623" s="1179"/>
      <c r="F623" s="1258"/>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row>
    <row r="624" spans="1:60" s="37" customFormat="1" x14ac:dyDescent="0.25">
      <c r="A624" s="1182" t="s">
        <v>5</v>
      </c>
      <c r="B624" s="1250" t="s">
        <v>23</v>
      </c>
      <c r="C624" s="1182" t="s">
        <v>22</v>
      </c>
      <c r="D624" s="1182" t="s">
        <v>8</v>
      </c>
      <c r="E624" s="1267" t="s">
        <v>9</v>
      </c>
      <c r="F624" s="1260" t="s">
        <v>10</v>
      </c>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74"/>
      <c r="AE624" s="274"/>
      <c r="AF624" s="274"/>
      <c r="AG624" s="274"/>
      <c r="AH624" s="274"/>
      <c r="AI624" s="274"/>
      <c r="AJ624" s="274"/>
      <c r="AK624" s="274"/>
      <c r="AL624" s="274"/>
      <c r="AM624" s="274"/>
      <c r="AN624" s="274"/>
      <c r="AO624" s="274"/>
      <c r="AP624" s="274"/>
      <c r="AQ624" s="274"/>
      <c r="AR624" s="274"/>
      <c r="AS624" s="274"/>
      <c r="AT624" s="274"/>
      <c r="AU624" s="274"/>
      <c r="AV624" s="274"/>
      <c r="AW624" s="274"/>
      <c r="AX624" s="274"/>
      <c r="AY624" s="274"/>
      <c r="AZ624" s="274"/>
      <c r="BA624" s="274"/>
      <c r="BB624" s="274"/>
      <c r="BC624" s="274"/>
      <c r="BD624" s="274"/>
      <c r="BE624" s="274"/>
      <c r="BF624" s="274"/>
      <c r="BG624" s="274"/>
      <c r="BH624" s="274"/>
    </row>
    <row r="625" spans="1:60" s="37" customFormat="1" ht="15.75" thickBot="1" x14ac:dyDescent="0.3">
      <c r="A625" s="1183"/>
      <c r="B625" s="1259"/>
      <c r="C625" s="1183"/>
      <c r="D625" s="1183"/>
      <c r="E625" s="1268"/>
      <c r="F625" s="1261"/>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74"/>
      <c r="AE625" s="274"/>
      <c r="AF625" s="274"/>
      <c r="AG625" s="274"/>
      <c r="AH625" s="274"/>
      <c r="AI625" s="274"/>
      <c r="AJ625" s="274"/>
      <c r="AK625" s="274"/>
      <c r="AL625" s="274"/>
      <c r="AM625" s="274"/>
      <c r="AN625" s="274"/>
      <c r="AO625" s="274"/>
      <c r="AP625" s="274"/>
      <c r="AQ625" s="274"/>
      <c r="AR625" s="274"/>
      <c r="AS625" s="274"/>
      <c r="AT625" s="274"/>
      <c r="AU625" s="274"/>
      <c r="AV625" s="274"/>
      <c r="AW625" s="274"/>
      <c r="AX625" s="274"/>
      <c r="AY625" s="274"/>
      <c r="AZ625" s="274"/>
      <c r="BA625" s="274"/>
      <c r="BB625" s="274"/>
      <c r="BC625" s="274"/>
      <c r="BD625" s="274"/>
      <c r="BE625" s="274"/>
      <c r="BF625" s="274"/>
      <c r="BG625" s="274"/>
      <c r="BH625" s="274"/>
    </row>
    <row r="626" spans="1:60" s="37" customFormat="1" ht="15.75" thickBot="1" x14ac:dyDescent="0.3">
      <c r="A626" s="80"/>
      <c r="B626" s="9"/>
      <c r="C626" s="1" t="s">
        <v>27</v>
      </c>
      <c r="D626" s="40"/>
      <c r="E626" s="343"/>
      <c r="F626" s="555">
        <f>F622+D626-E626</f>
        <v>529508.49</v>
      </c>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74"/>
      <c r="AE626" s="274"/>
      <c r="AF626" s="274"/>
      <c r="AG626" s="274"/>
      <c r="AH626" s="274"/>
      <c r="AI626" s="274"/>
      <c r="AJ626" s="274"/>
      <c r="AK626" s="274"/>
      <c r="AL626" s="274"/>
      <c r="AM626" s="274"/>
      <c r="AN626" s="274"/>
      <c r="AO626" s="274"/>
      <c r="AP626" s="274"/>
      <c r="AQ626" s="274"/>
      <c r="AR626" s="274"/>
      <c r="AS626" s="274"/>
      <c r="AT626" s="274"/>
      <c r="AU626" s="274"/>
      <c r="AV626" s="274"/>
      <c r="AW626" s="274"/>
      <c r="AX626" s="274"/>
      <c r="AY626" s="274"/>
      <c r="AZ626" s="274"/>
      <c r="BA626" s="274"/>
      <c r="BB626" s="274"/>
      <c r="BC626" s="274"/>
      <c r="BD626" s="274"/>
      <c r="BE626" s="274"/>
      <c r="BF626" s="274"/>
      <c r="BG626" s="274"/>
      <c r="BH626" s="274"/>
    </row>
    <row r="627" spans="1:60" s="37" customFormat="1" ht="15.75" thickBot="1" x14ac:dyDescent="0.3">
      <c r="A627" s="80"/>
      <c r="B627" s="9"/>
      <c r="C627" s="305" t="s">
        <v>1084</v>
      </c>
      <c r="D627" s="62"/>
      <c r="E627" s="315">
        <v>22.05</v>
      </c>
      <c r="F627" s="555">
        <f>F626-E627</f>
        <v>529486.43999999994</v>
      </c>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74"/>
      <c r="AE627" s="274"/>
      <c r="AF627" s="274"/>
      <c r="AG627" s="274"/>
      <c r="AH627" s="274"/>
      <c r="AI627" s="274"/>
      <c r="AJ627" s="274"/>
      <c r="AK627" s="274"/>
      <c r="AL627" s="274"/>
      <c r="AM627" s="274"/>
      <c r="AN627" s="274"/>
      <c r="AO627" s="274"/>
      <c r="AP627" s="274"/>
      <c r="AQ627" s="274"/>
      <c r="AR627" s="274"/>
      <c r="AS627" s="274"/>
      <c r="AT627" s="274"/>
      <c r="AU627" s="274"/>
      <c r="AV627" s="274"/>
      <c r="AW627" s="274"/>
      <c r="AX627" s="274"/>
      <c r="AY627" s="274"/>
      <c r="AZ627" s="274"/>
      <c r="BA627" s="274"/>
      <c r="BB627" s="274"/>
      <c r="BC627" s="274"/>
      <c r="BD627" s="274"/>
      <c r="BE627" s="274"/>
      <c r="BF627" s="274"/>
      <c r="BG627" s="274"/>
      <c r="BH627" s="274"/>
    </row>
    <row r="628" spans="1:60" s="37" customFormat="1" ht="15.75" thickBot="1" x14ac:dyDescent="0.3">
      <c r="A628" s="211"/>
      <c r="B628" s="485"/>
      <c r="C628" s="530" t="s">
        <v>2479</v>
      </c>
      <c r="D628" s="66"/>
      <c r="E628" s="297">
        <v>208.59</v>
      </c>
      <c r="F628" s="555">
        <f>F627-E628</f>
        <v>529277.85</v>
      </c>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74"/>
      <c r="AE628" s="274"/>
      <c r="AF628" s="274"/>
      <c r="AG628" s="274"/>
      <c r="AH628" s="274"/>
      <c r="AI628" s="274"/>
      <c r="AJ628" s="274"/>
      <c r="AK628" s="274"/>
      <c r="AL628" s="274"/>
      <c r="AM628" s="274"/>
      <c r="AN628" s="274"/>
      <c r="AO628" s="274"/>
      <c r="AP628" s="274"/>
      <c r="AQ628" s="274"/>
      <c r="AR628" s="274"/>
      <c r="AS628" s="274"/>
      <c r="AT628" s="274"/>
      <c r="AU628" s="274"/>
      <c r="AV628" s="274"/>
      <c r="AW628" s="274"/>
      <c r="AX628" s="274"/>
      <c r="AY628" s="274"/>
      <c r="AZ628" s="274"/>
      <c r="BA628" s="274"/>
      <c r="BB628" s="274"/>
      <c r="BC628" s="274"/>
      <c r="BD628" s="274"/>
      <c r="BE628" s="274"/>
      <c r="BF628" s="274"/>
      <c r="BG628" s="274"/>
      <c r="BH628" s="274"/>
    </row>
    <row r="629" spans="1:60" s="37" customFormat="1" ht="15.75" thickBot="1" x14ac:dyDescent="0.3">
      <c r="A629" s="211"/>
      <c r="B629" s="485"/>
      <c r="C629" s="33" t="s">
        <v>1083</v>
      </c>
      <c r="D629" s="66"/>
      <c r="E629" s="519">
        <v>500</v>
      </c>
      <c r="F629" s="555">
        <f>F628-E629</f>
        <v>528777.85</v>
      </c>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74"/>
      <c r="AE629" s="274"/>
      <c r="AF629" s="274"/>
      <c r="AG629" s="274"/>
      <c r="AH629" s="274"/>
      <c r="AI629" s="274"/>
      <c r="AJ629" s="274"/>
      <c r="AK629" s="274"/>
      <c r="AL629" s="274"/>
      <c r="AM629" s="274"/>
      <c r="AN629" s="274"/>
      <c r="AO629" s="274"/>
      <c r="AP629" s="274"/>
      <c r="AQ629" s="274"/>
      <c r="AR629" s="274"/>
      <c r="AS629" s="274"/>
      <c r="AT629" s="274"/>
      <c r="AU629" s="274"/>
      <c r="AV629" s="274"/>
      <c r="AW629" s="274"/>
      <c r="AX629" s="274"/>
      <c r="AY629" s="274"/>
      <c r="AZ629" s="274"/>
      <c r="BA629" s="274"/>
      <c r="BB629" s="274"/>
      <c r="BC629" s="274"/>
      <c r="BD629" s="274"/>
      <c r="BE629" s="274"/>
      <c r="BF629" s="274"/>
      <c r="BG629" s="274"/>
      <c r="BH629" s="274"/>
    </row>
    <row r="630" spans="1:60" s="37" customFormat="1" ht="15.75" thickBot="1" x14ac:dyDescent="0.3">
      <c r="A630" s="87"/>
      <c r="B630" s="27"/>
      <c r="C630" s="2" t="s">
        <v>1358</v>
      </c>
      <c r="D630" s="62"/>
      <c r="E630" s="339">
        <v>175</v>
      </c>
      <c r="F630" s="555">
        <f t="shared" ref="F630:F647" si="9">F629-E630</f>
        <v>528602.85</v>
      </c>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74"/>
      <c r="AE630" s="274"/>
      <c r="AF630" s="274"/>
      <c r="AG630" s="274"/>
      <c r="AH630" s="274"/>
      <c r="AI630" s="274"/>
      <c r="AJ630" s="274"/>
      <c r="AK630" s="274"/>
      <c r="AL630" s="274"/>
      <c r="AM630" s="274"/>
      <c r="AN630" s="274"/>
      <c r="AO630" s="274"/>
      <c r="AP630" s="274"/>
      <c r="AQ630" s="274"/>
      <c r="AR630" s="274"/>
      <c r="AS630" s="274"/>
      <c r="AT630" s="274"/>
      <c r="AU630" s="274"/>
      <c r="AV630" s="274"/>
      <c r="AW630" s="274"/>
      <c r="AX630" s="274"/>
      <c r="AY630" s="274"/>
      <c r="AZ630" s="274"/>
      <c r="BA630" s="274"/>
      <c r="BB630" s="274"/>
      <c r="BC630" s="274"/>
      <c r="BD630" s="274"/>
      <c r="BE630" s="274"/>
      <c r="BF630" s="274"/>
      <c r="BG630" s="274"/>
      <c r="BH630" s="274"/>
    </row>
    <row r="631" spans="1:60" s="37" customFormat="1" ht="15.75" thickBot="1" x14ac:dyDescent="0.3">
      <c r="A631" s="559">
        <v>44298</v>
      </c>
      <c r="B631" s="7">
        <v>2291</v>
      </c>
      <c r="C631" s="243" t="s">
        <v>2924</v>
      </c>
      <c r="D631" s="62"/>
      <c r="E631" s="557">
        <v>64078.51</v>
      </c>
      <c r="F631" s="555">
        <f t="shared" si="9"/>
        <v>464524.33999999997</v>
      </c>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74"/>
      <c r="AE631" s="274"/>
      <c r="AF631" s="274"/>
      <c r="AG631" s="274"/>
      <c r="AH631" s="274"/>
      <c r="AI631" s="274"/>
      <c r="AJ631" s="274"/>
      <c r="AK631" s="274"/>
      <c r="AL631" s="274"/>
      <c r="AM631" s="274"/>
      <c r="AN631" s="274"/>
      <c r="AO631" s="274"/>
      <c r="AP631" s="274"/>
      <c r="AQ631" s="274"/>
      <c r="AR631" s="274"/>
      <c r="AS631" s="274"/>
      <c r="AT631" s="274"/>
      <c r="AU631" s="274"/>
      <c r="AV631" s="274"/>
      <c r="AW631" s="274"/>
      <c r="AX631" s="274"/>
      <c r="AY631" s="274"/>
      <c r="AZ631" s="274"/>
      <c r="BA631" s="274"/>
      <c r="BB631" s="274"/>
      <c r="BC631" s="274"/>
      <c r="BD631" s="274"/>
      <c r="BE631" s="274"/>
      <c r="BF631" s="274"/>
      <c r="BG631" s="274"/>
      <c r="BH631" s="274"/>
    </row>
    <row r="632" spans="1:60" s="37" customFormat="1" ht="15.75" thickBot="1" x14ac:dyDescent="0.3">
      <c r="A632" s="560">
        <v>44298</v>
      </c>
      <c r="B632" s="473">
        <v>2292</v>
      </c>
      <c r="C632" s="439" t="s">
        <v>2923</v>
      </c>
      <c r="D632" s="432"/>
      <c r="E632" s="444">
        <v>15300</v>
      </c>
      <c r="F632" s="555">
        <f t="shared" si="9"/>
        <v>449224.33999999997</v>
      </c>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74"/>
      <c r="AE632" s="274"/>
      <c r="AF632" s="274"/>
      <c r="AG632" s="274"/>
      <c r="AH632" s="274"/>
      <c r="AI632" s="274"/>
      <c r="AJ632" s="274"/>
      <c r="AK632" s="274"/>
      <c r="AL632" s="274"/>
      <c r="AM632" s="274"/>
      <c r="AN632" s="274"/>
      <c r="AO632" s="274"/>
      <c r="AP632" s="274"/>
      <c r="AQ632" s="274"/>
      <c r="AR632" s="274"/>
      <c r="AS632" s="274"/>
      <c r="AT632" s="274"/>
      <c r="AU632" s="274"/>
      <c r="AV632" s="274"/>
      <c r="AW632" s="274"/>
      <c r="AX632" s="274"/>
      <c r="AY632" s="274"/>
      <c r="AZ632" s="274"/>
      <c r="BA632" s="274"/>
      <c r="BB632" s="274"/>
      <c r="BC632" s="274"/>
      <c r="BD632" s="274"/>
      <c r="BE632" s="274"/>
      <c r="BF632" s="274"/>
      <c r="BG632" s="274"/>
      <c r="BH632" s="274"/>
    </row>
    <row r="633" spans="1:60" s="37" customFormat="1" ht="15.75" thickBot="1" x14ac:dyDescent="0.3">
      <c r="A633" s="561">
        <v>44298</v>
      </c>
      <c r="B633" s="473">
        <v>2293</v>
      </c>
      <c r="C633" s="439" t="s">
        <v>2921</v>
      </c>
      <c r="D633" s="432"/>
      <c r="E633" s="444">
        <v>8910</v>
      </c>
      <c r="F633" s="555">
        <f t="shared" si="9"/>
        <v>440314.33999999997</v>
      </c>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74"/>
      <c r="AE633" s="274"/>
      <c r="AF633" s="274"/>
      <c r="AG633" s="274"/>
      <c r="AH633" s="274"/>
      <c r="AI633" s="274"/>
      <c r="AJ633" s="274"/>
      <c r="AK633" s="274"/>
      <c r="AL633" s="274"/>
      <c r="AM633" s="274"/>
      <c r="AN633" s="274"/>
      <c r="AO633" s="274"/>
      <c r="AP633" s="274"/>
      <c r="AQ633" s="274"/>
      <c r="AR633" s="274"/>
      <c r="AS633" s="274"/>
      <c r="AT633" s="274"/>
      <c r="AU633" s="274"/>
      <c r="AV633" s="274"/>
      <c r="AW633" s="274"/>
      <c r="AX633" s="274"/>
      <c r="AY633" s="274"/>
      <c r="AZ633" s="274"/>
      <c r="BA633" s="274"/>
      <c r="BB633" s="274"/>
      <c r="BC633" s="274"/>
      <c r="BD633" s="274"/>
      <c r="BE633" s="274"/>
      <c r="BF633" s="274"/>
      <c r="BG633" s="274"/>
      <c r="BH633" s="274"/>
    </row>
    <row r="634" spans="1:60" s="37" customFormat="1" ht="15.75" thickBot="1" x14ac:dyDescent="0.3">
      <c r="A634" s="561">
        <v>44298</v>
      </c>
      <c r="B634" s="473">
        <v>2294</v>
      </c>
      <c r="C634" s="439" t="s">
        <v>2922</v>
      </c>
      <c r="D634" s="432"/>
      <c r="E634" s="444">
        <v>20070</v>
      </c>
      <c r="F634" s="555">
        <f t="shared" si="9"/>
        <v>420244.33999999997</v>
      </c>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74"/>
      <c r="AE634" s="274"/>
      <c r="AF634" s="274"/>
      <c r="AG634" s="274"/>
      <c r="AH634" s="274"/>
      <c r="AI634" s="274"/>
      <c r="AJ634" s="274"/>
      <c r="AK634" s="274"/>
      <c r="AL634" s="274"/>
      <c r="AM634" s="274"/>
      <c r="AN634" s="274"/>
      <c r="AO634" s="274"/>
      <c r="AP634" s="274"/>
      <c r="AQ634" s="274"/>
      <c r="AR634" s="274"/>
      <c r="AS634" s="274"/>
      <c r="AT634" s="274"/>
      <c r="AU634" s="274"/>
      <c r="AV634" s="274"/>
      <c r="AW634" s="274"/>
      <c r="AX634" s="274"/>
      <c r="AY634" s="274"/>
      <c r="AZ634" s="274"/>
      <c r="BA634" s="274"/>
      <c r="BB634" s="274"/>
      <c r="BC634" s="274"/>
      <c r="BD634" s="274"/>
      <c r="BE634" s="274"/>
      <c r="BF634" s="274"/>
      <c r="BG634" s="274"/>
      <c r="BH634" s="274"/>
    </row>
    <row r="635" spans="1:60" s="37" customFormat="1" ht="15.75" thickBot="1" x14ac:dyDescent="0.3">
      <c r="A635" s="561">
        <v>44298</v>
      </c>
      <c r="B635" s="473">
        <v>2295</v>
      </c>
      <c r="C635" s="439" t="s">
        <v>2920</v>
      </c>
      <c r="D635" s="432"/>
      <c r="E635" s="444">
        <v>4500</v>
      </c>
      <c r="F635" s="555">
        <f t="shared" si="9"/>
        <v>415744.33999999997</v>
      </c>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74"/>
      <c r="AE635" s="274"/>
      <c r="AF635" s="274"/>
      <c r="AG635" s="274"/>
      <c r="AH635" s="274"/>
      <c r="AI635" s="274"/>
      <c r="AJ635" s="274"/>
      <c r="AK635" s="274"/>
      <c r="AL635" s="274"/>
      <c r="AM635" s="274"/>
      <c r="AN635" s="274"/>
      <c r="AO635" s="274"/>
      <c r="AP635" s="274"/>
      <c r="AQ635" s="274"/>
      <c r="AR635" s="274"/>
      <c r="AS635" s="274"/>
      <c r="AT635" s="274"/>
      <c r="AU635" s="274"/>
      <c r="AV635" s="274"/>
      <c r="AW635" s="274"/>
      <c r="AX635" s="274"/>
      <c r="AY635" s="274"/>
      <c r="AZ635" s="274"/>
      <c r="BA635" s="274"/>
      <c r="BB635" s="274"/>
      <c r="BC635" s="274"/>
      <c r="BD635" s="274"/>
      <c r="BE635" s="274"/>
      <c r="BF635" s="274"/>
      <c r="BG635" s="274"/>
      <c r="BH635" s="274"/>
    </row>
    <row r="636" spans="1:60" s="37" customFormat="1" ht="23.25" thickBot="1" x14ac:dyDescent="0.3">
      <c r="A636" s="561">
        <v>44298</v>
      </c>
      <c r="B636" s="473">
        <v>2296</v>
      </c>
      <c r="C636" s="439" t="s">
        <v>2917</v>
      </c>
      <c r="D636" s="432"/>
      <c r="E636" s="444">
        <v>9000</v>
      </c>
      <c r="F636" s="555">
        <f t="shared" si="9"/>
        <v>406744.33999999997</v>
      </c>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74"/>
      <c r="AE636" s="274"/>
      <c r="AF636" s="274"/>
      <c r="AG636" s="274"/>
      <c r="AH636" s="274"/>
      <c r="AI636" s="274"/>
      <c r="AJ636" s="274"/>
      <c r="AK636" s="274"/>
      <c r="AL636" s="274"/>
      <c r="AM636" s="274"/>
      <c r="AN636" s="274"/>
      <c r="AO636" s="274"/>
      <c r="AP636" s="274"/>
      <c r="AQ636" s="274"/>
      <c r="AR636" s="274"/>
      <c r="AS636" s="274"/>
      <c r="AT636" s="274"/>
      <c r="AU636" s="274"/>
      <c r="AV636" s="274"/>
      <c r="AW636" s="274"/>
      <c r="AX636" s="274"/>
      <c r="AY636" s="274"/>
      <c r="AZ636" s="274"/>
      <c r="BA636" s="274"/>
      <c r="BB636" s="274"/>
      <c r="BC636" s="274"/>
      <c r="BD636" s="274"/>
      <c r="BE636" s="274"/>
      <c r="BF636" s="274"/>
      <c r="BG636" s="274"/>
      <c r="BH636" s="274"/>
    </row>
    <row r="637" spans="1:60" s="37" customFormat="1" ht="23.25" thickBot="1" x14ac:dyDescent="0.3">
      <c r="A637" s="561">
        <v>44298</v>
      </c>
      <c r="B637" s="473">
        <v>2297</v>
      </c>
      <c r="C637" s="439" t="s">
        <v>2918</v>
      </c>
      <c r="D637" s="432"/>
      <c r="E637" s="444">
        <v>9000</v>
      </c>
      <c r="F637" s="555">
        <f t="shared" si="9"/>
        <v>397744.33999999997</v>
      </c>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74"/>
      <c r="AE637" s="274"/>
      <c r="AF637" s="274"/>
      <c r="AG637" s="274"/>
      <c r="AH637" s="274"/>
      <c r="AI637" s="274"/>
      <c r="AJ637" s="274"/>
      <c r="AK637" s="274"/>
      <c r="AL637" s="274"/>
      <c r="AM637" s="274"/>
      <c r="AN637" s="274"/>
      <c r="AO637" s="274"/>
      <c r="AP637" s="274"/>
      <c r="AQ637" s="274"/>
      <c r="AR637" s="274"/>
      <c r="AS637" s="274"/>
      <c r="AT637" s="274"/>
      <c r="AU637" s="274"/>
      <c r="AV637" s="274"/>
      <c r="AW637" s="274"/>
      <c r="AX637" s="274"/>
      <c r="AY637" s="274"/>
      <c r="AZ637" s="274"/>
      <c r="BA637" s="274"/>
      <c r="BB637" s="274"/>
      <c r="BC637" s="274"/>
      <c r="BD637" s="274"/>
      <c r="BE637" s="274"/>
      <c r="BF637" s="274"/>
      <c r="BG637" s="274"/>
      <c r="BH637" s="274"/>
    </row>
    <row r="638" spans="1:60" s="37" customFormat="1" ht="15.75" thickBot="1" x14ac:dyDescent="0.3">
      <c r="A638" s="561">
        <v>44298</v>
      </c>
      <c r="B638" s="473">
        <v>2298</v>
      </c>
      <c r="C638" s="439" t="s">
        <v>2919</v>
      </c>
      <c r="D638" s="432"/>
      <c r="E638" s="444">
        <v>3600</v>
      </c>
      <c r="F638" s="555">
        <f t="shared" si="9"/>
        <v>394144.33999999997</v>
      </c>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74"/>
      <c r="AE638" s="274"/>
      <c r="AF638" s="274"/>
      <c r="AG638" s="274"/>
      <c r="AH638" s="274"/>
      <c r="AI638" s="274"/>
      <c r="AJ638" s="274"/>
      <c r="AK638" s="274"/>
      <c r="AL638" s="274"/>
      <c r="AM638" s="274"/>
      <c r="AN638" s="274"/>
      <c r="AO638" s="274"/>
      <c r="AP638" s="274"/>
      <c r="AQ638" s="274"/>
      <c r="AR638" s="274"/>
      <c r="AS638" s="274"/>
      <c r="AT638" s="274"/>
      <c r="AU638" s="274"/>
      <c r="AV638" s="274"/>
      <c r="AW638" s="274"/>
      <c r="AX638" s="274"/>
      <c r="AY638" s="274"/>
      <c r="AZ638" s="274"/>
      <c r="BA638" s="274"/>
      <c r="BB638" s="274"/>
      <c r="BC638" s="274"/>
      <c r="BD638" s="274"/>
      <c r="BE638" s="274"/>
      <c r="BF638" s="274"/>
      <c r="BG638" s="274"/>
      <c r="BH638" s="274"/>
    </row>
    <row r="639" spans="1:60" s="37" customFormat="1" ht="23.25" thickBot="1" x14ac:dyDescent="0.3">
      <c r="A639" s="561">
        <v>44298</v>
      </c>
      <c r="B639" s="473">
        <v>2299</v>
      </c>
      <c r="C639" s="439" t="s">
        <v>2914</v>
      </c>
      <c r="D639" s="432"/>
      <c r="E639" s="444">
        <v>3510</v>
      </c>
      <c r="F639" s="555">
        <f t="shared" si="9"/>
        <v>390634.33999999997</v>
      </c>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74"/>
      <c r="AE639" s="274"/>
      <c r="AF639" s="274"/>
      <c r="AG639" s="274"/>
      <c r="AH639" s="274"/>
      <c r="AI639" s="274"/>
      <c r="AJ639" s="274"/>
      <c r="AK639" s="274"/>
      <c r="AL639" s="274"/>
      <c r="AM639" s="274"/>
      <c r="AN639" s="274"/>
      <c r="AO639" s="274"/>
      <c r="AP639" s="274"/>
      <c r="AQ639" s="274"/>
      <c r="AR639" s="274"/>
      <c r="AS639" s="274"/>
      <c r="AT639" s="274"/>
      <c r="AU639" s="274"/>
      <c r="AV639" s="274"/>
      <c r="AW639" s="274"/>
      <c r="AX639" s="274"/>
      <c r="AY639" s="274"/>
      <c r="AZ639" s="274"/>
      <c r="BA639" s="274"/>
      <c r="BB639" s="274"/>
      <c r="BC639" s="274"/>
      <c r="BD639" s="274"/>
      <c r="BE639" s="274"/>
      <c r="BF639" s="274"/>
      <c r="BG639" s="274"/>
      <c r="BH639" s="274"/>
    </row>
    <row r="640" spans="1:60" s="37" customFormat="1" ht="23.25" thickBot="1" x14ac:dyDescent="0.3">
      <c r="A640" s="561">
        <v>44298</v>
      </c>
      <c r="B640" s="473">
        <v>2300</v>
      </c>
      <c r="C640" s="439" t="s">
        <v>2915</v>
      </c>
      <c r="D640" s="432"/>
      <c r="E640" s="444">
        <v>8910</v>
      </c>
      <c r="F640" s="555">
        <f t="shared" si="9"/>
        <v>381724.33999999997</v>
      </c>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74"/>
      <c r="AE640" s="274"/>
      <c r="AF640" s="274"/>
      <c r="AG640" s="274"/>
      <c r="AH640" s="274"/>
      <c r="AI640" s="274"/>
      <c r="AJ640" s="274"/>
      <c r="AK640" s="274"/>
      <c r="AL640" s="274"/>
      <c r="AM640" s="274"/>
      <c r="AN640" s="274"/>
      <c r="AO640" s="274"/>
      <c r="AP640" s="274"/>
      <c r="AQ640" s="274"/>
      <c r="AR640" s="274"/>
      <c r="AS640" s="274"/>
      <c r="AT640" s="274"/>
      <c r="AU640" s="274"/>
      <c r="AV640" s="274"/>
      <c r="AW640" s="274"/>
      <c r="AX640" s="274"/>
      <c r="AY640" s="274"/>
      <c r="AZ640" s="274"/>
      <c r="BA640" s="274"/>
      <c r="BB640" s="274"/>
      <c r="BC640" s="274"/>
      <c r="BD640" s="274"/>
      <c r="BE640" s="274"/>
      <c r="BF640" s="274"/>
      <c r="BG640" s="274"/>
      <c r="BH640" s="274"/>
    </row>
    <row r="641" spans="1:60" s="37" customFormat="1" ht="15" customHeight="1" thickBot="1" x14ac:dyDescent="0.3">
      <c r="A641" s="561">
        <v>44298</v>
      </c>
      <c r="B641" s="473">
        <v>2301</v>
      </c>
      <c r="C641" s="439" t="s">
        <v>2916</v>
      </c>
      <c r="D641" s="432"/>
      <c r="E641" s="444">
        <v>10800</v>
      </c>
      <c r="F641" s="555">
        <f t="shared" si="9"/>
        <v>370924.33999999997</v>
      </c>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274"/>
      <c r="AF641" s="274"/>
      <c r="AG641" s="274"/>
      <c r="AH641" s="274"/>
      <c r="AI641" s="274"/>
      <c r="AJ641" s="274"/>
      <c r="AK641" s="274"/>
      <c r="AL641" s="274"/>
      <c r="AM641" s="274"/>
      <c r="AN641" s="274"/>
      <c r="AO641" s="274"/>
      <c r="AP641" s="274"/>
      <c r="AQ641" s="274"/>
      <c r="AR641" s="274"/>
      <c r="AS641" s="274"/>
      <c r="AT641" s="274"/>
      <c r="AU641" s="274"/>
      <c r="AV641" s="274"/>
      <c r="AW641" s="274"/>
      <c r="AX641" s="274"/>
      <c r="AY641" s="274"/>
      <c r="AZ641" s="274"/>
      <c r="BA641" s="274"/>
      <c r="BB641" s="274"/>
      <c r="BC641" s="274"/>
      <c r="BD641" s="274"/>
      <c r="BE641" s="274"/>
      <c r="BF641" s="274"/>
      <c r="BG641" s="274"/>
      <c r="BH641" s="274"/>
    </row>
    <row r="642" spans="1:60" ht="15" customHeight="1" thickBot="1" x14ac:dyDescent="0.3">
      <c r="A642" s="583">
        <v>44298</v>
      </c>
      <c r="B642" s="584">
        <v>2302</v>
      </c>
      <c r="C642" s="565" t="s">
        <v>2925</v>
      </c>
      <c r="D642" s="503"/>
      <c r="E642" s="504">
        <v>22121.19</v>
      </c>
      <c r="F642" s="585">
        <f t="shared" si="9"/>
        <v>348803.14999999997</v>
      </c>
      <c r="G642" s="274" t="s">
        <v>2913</v>
      </c>
    </row>
    <row r="643" spans="1:60" ht="15" customHeight="1" thickBot="1" x14ac:dyDescent="0.3">
      <c r="A643" s="589">
        <v>44302</v>
      </c>
      <c r="B643" s="473">
        <v>2303</v>
      </c>
      <c r="C643" s="239" t="s">
        <v>3212</v>
      </c>
      <c r="D643" s="432"/>
      <c r="E643" s="444">
        <v>39269.300000000003</v>
      </c>
      <c r="F643" s="585">
        <f t="shared" si="9"/>
        <v>309533.84999999998</v>
      </c>
      <c r="G643" s="274"/>
    </row>
    <row r="644" spans="1:60" ht="15" customHeight="1" thickBot="1" x14ac:dyDescent="0.3">
      <c r="A644" s="589">
        <v>44302</v>
      </c>
      <c r="B644" s="473">
        <v>2304</v>
      </c>
      <c r="C644" s="238" t="s">
        <v>3213</v>
      </c>
      <c r="D644" s="432"/>
      <c r="E644" s="444">
        <v>1200</v>
      </c>
      <c r="F644" s="585">
        <f t="shared" si="9"/>
        <v>308333.84999999998</v>
      </c>
      <c r="G644" s="274"/>
    </row>
    <row r="645" spans="1:60" ht="15" customHeight="1" thickBot="1" x14ac:dyDescent="0.3">
      <c r="A645" s="589">
        <v>44302</v>
      </c>
      <c r="B645" s="473">
        <v>2305</v>
      </c>
      <c r="C645" s="238" t="s">
        <v>3214</v>
      </c>
      <c r="D645" s="432"/>
      <c r="E645" s="444">
        <v>5766.58</v>
      </c>
      <c r="F645" s="585">
        <f t="shared" si="9"/>
        <v>302567.26999999996</v>
      </c>
      <c r="G645" s="274"/>
    </row>
    <row r="646" spans="1:60" ht="15" customHeight="1" thickBot="1" x14ac:dyDescent="0.3">
      <c r="A646" s="589">
        <v>44302</v>
      </c>
      <c r="B646" s="473">
        <v>2306</v>
      </c>
      <c r="C646" s="238" t="s">
        <v>41</v>
      </c>
      <c r="D646" s="587"/>
      <c r="E646" s="444">
        <v>0</v>
      </c>
      <c r="F646" s="585">
        <f t="shared" si="9"/>
        <v>302567.26999999996</v>
      </c>
    </row>
    <row r="647" spans="1:60" x14ac:dyDescent="0.25">
      <c r="A647" s="589">
        <v>44302</v>
      </c>
      <c r="B647" s="473">
        <v>2307</v>
      </c>
      <c r="C647" s="238" t="s">
        <v>3215</v>
      </c>
      <c r="D647" s="587"/>
      <c r="E647" s="444">
        <v>11363.61</v>
      </c>
      <c r="F647" s="585">
        <f t="shared" si="9"/>
        <v>291203.65999999997</v>
      </c>
    </row>
    <row r="648" spans="1:60" ht="18" customHeight="1" x14ac:dyDescent="0.25">
      <c r="A648" s="364"/>
      <c r="B648" s="16"/>
      <c r="C648" s="586"/>
      <c r="D648" s="587"/>
      <c r="E648" s="588"/>
      <c r="F648" s="588"/>
    </row>
    <row r="649" spans="1:60" ht="18" customHeight="1" x14ac:dyDescent="0.25">
      <c r="A649" s="271"/>
      <c r="B649" s="20"/>
      <c r="C649" s="99"/>
      <c r="D649" s="590"/>
      <c r="E649" s="278"/>
      <c r="F649" s="278"/>
    </row>
    <row r="650" spans="1:60" ht="18" customHeight="1" x14ac:dyDescent="0.25">
      <c r="A650" s="271"/>
      <c r="B650" s="20"/>
      <c r="C650" s="99"/>
      <c r="D650" s="590"/>
      <c r="E650" s="278"/>
      <c r="F650" s="278"/>
    </row>
    <row r="651" spans="1:60" ht="18" customHeight="1" x14ac:dyDescent="0.25">
      <c r="A651" s="271"/>
      <c r="B651" s="20"/>
      <c r="C651" s="99"/>
      <c r="D651" s="590"/>
      <c r="E651" s="278"/>
      <c r="F651" s="278"/>
    </row>
    <row r="652" spans="1:60" s="37" customFormat="1" ht="22.5" customHeight="1" x14ac:dyDescent="0.25">
      <c r="A652" s="1171" t="s">
        <v>0</v>
      </c>
      <c r="B652" s="1171"/>
      <c r="C652" s="1171"/>
      <c r="D652" s="1171"/>
      <c r="E652" s="1171"/>
      <c r="F652" s="1171"/>
      <c r="G652" s="271"/>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74"/>
      <c r="AE652" s="274"/>
      <c r="AF652" s="274"/>
      <c r="AG652" s="274"/>
      <c r="AH652" s="274"/>
      <c r="AI652" s="274"/>
      <c r="AJ652" s="274"/>
      <c r="AK652" s="274"/>
      <c r="AL652" s="274"/>
      <c r="AM652" s="274"/>
      <c r="AN652" s="274"/>
      <c r="AO652" s="274"/>
      <c r="AP652" s="274"/>
      <c r="AQ652" s="274"/>
      <c r="AR652" s="274"/>
      <c r="AS652" s="274"/>
      <c r="AT652" s="274"/>
      <c r="AU652" s="274"/>
      <c r="AV652" s="274"/>
      <c r="AW652" s="274"/>
      <c r="AX652" s="274"/>
      <c r="AY652" s="274"/>
      <c r="AZ652" s="274"/>
      <c r="BA652" s="274"/>
      <c r="BB652" s="274"/>
      <c r="BC652" s="274"/>
      <c r="BD652" s="274"/>
      <c r="BE652" s="274"/>
      <c r="BF652" s="274"/>
      <c r="BG652" s="274"/>
      <c r="BH652" s="274"/>
    </row>
    <row r="653" spans="1:60" s="37" customFormat="1" x14ac:dyDescent="0.25">
      <c r="A653" s="1172" t="s">
        <v>33</v>
      </c>
      <c r="B653" s="1172"/>
      <c r="C653" s="1172"/>
      <c r="D653" s="1172"/>
      <c r="E653" s="1172"/>
      <c r="F653" s="1172"/>
      <c r="G653" s="271"/>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74"/>
      <c r="AE653" s="274"/>
      <c r="AF653" s="274"/>
      <c r="AG653" s="274"/>
      <c r="AH653" s="274"/>
      <c r="AI653" s="274"/>
      <c r="AJ653" s="274"/>
      <c r="AK653" s="274"/>
      <c r="AL653" s="274"/>
      <c r="AM653" s="274"/>
      <c r="AN653" s="274"/>
      <c r="AO653" s="274"/>
      <c r="AP653" s="274"/>
      <c r="AQ653" s="274"/>
      <c r="AR653" s="274"/>
      <c r="AS653" s="274"/>
      <c r="AT653" s="274"/>
      <c r="AU653" s="274"/>
      <c r="AV653" s="274"/>
      <c r="AW653" s="274"/>
      <c r="AX653" s="274"/>
      <c r="AY653" s="274"/>
      <c r="AZ653" s="274"/>
      <c r="BA653" s="274"/>
      <c r="BB653" s="274"/>
      <c r="BC653" s="274"/>
      <c r="BD653" s="274"/>
      <c r="BE653" s="274"/>
      <c r="BF653" s="274"/>
      <c r="BG653" s="274"/>
      <c r="BH653" s="274"/>
    </row>
    <row r="654" spans="1:60" s="37" customFormat="1" x14ac:dyDescent="0.25">
      <c r="A654" s="1171" t="s">
        <v>1</v>
      </c>
      <c r="B654" s="1171"/>
      <c r="C654" s="1171"/>
      <c r="D654" s="1171"/>
      <c r="E654" s="1171"/>
      <c r="F654" s="1171"/>
      <c r="G654" s="271"/>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274"/>
      <c r="AF654" s="274"/>
      <c r="AG654" s="274"/>
      <c r="AH654" s="274"/>
      <c r="AI654" s="274"/>
      <c r="AJ654" s="274"/>
      <c r="AK654" s="274"/>
      <c r="AL654" s="274"/>
      <c r="AM654" s="274"/>
      <c r="AN654" s="274"/>
      <c r="AO654" s="274"/>
      <c r="AP654" s="274"/>
      <c r="AQ654" s="274"/>
      <c r="AR654" s="274"/>
      <c r="AS654" s="274"/>
      <c r="AT654" s="274"/>
      <c r="AU654" s="274"/>
      <c r="AV654" s="274"/>
      <c r="AW654" s="274"/>
      <c r="AX654" s="274"/>
      <c r="AY654" s="274"/>
      <c r="AZ654" s="274"/>
      <c r="BA654" s="274"/>
      <c r="BB654" s="274"/>
      <c r="BC654" s="274"/>
      <c r="BD654" s="274"/>
      <c r="BE654" s="274"/>
      <c r="BF654" s="274"/>
      <c r="BG654" s="274"/>
      <c r="BH654" s="274"/>
    </row>
    <row r="655" spans="1:60" s="37" customFormat="1" x14ac:dyDescent="0.25">
      <c r="A655" s="1173" t="s">
        <v>2373</v>
      </c>
      <c r="B655" s="1173"/>
      <c r="C655" s="1173"/>
      <c r="D655" s="1173"/>
      <c r="E655" s="1173"/>
      <c r="F655" s="1173"/>
      <c r="G655" s="271"/>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74"/>
      <c r="AE655" s="274"/>
      <c r="AF655" s="274"/>
      <c r="AG655" s="274"/>
      <c r="AH655" s="274"/>
      <c r="AI655" s="274"/>
      <c r="AJ655" s="274"/>
      <c r="AK655" s="274"/>
      <c r="AL655" s="274"/>
      <c r="AM655" s="274"/>
      <c r="AN655" s="274"/>
      <c r="AO655" s="274"/>
      <c r="AP655" s="274"/>
      <c r="AQ655" s="274"/>
      <c r="AR655" s="274"/>
      <c r="AS655" s="274"/>
      <c r="AT655" s="274"/>
      <c r="AU655" s="274"/>
      <c r="AV655" s="274"/>
      <c r="AW655" s="274"/>
      <c r="AX655" s="274"/>
      <c r="AY655" s="274"/>
      <c r="AZ655" s="274"/>
      <c r="BA655" s="274"/>
      <c r="BB655" s="274"/>
      <c r="BC655" s="274"/>
      <c r="BD655" s="274"/>
      <c r="BE655" s="274"/>
      <c r="BF655" s="274"/>
      <c r="BG655" s="274"/>
      <c r="BH655" s="274"/>
    </row>
    <row r="656" spans="1:60" s="37" customFormat="1" x14ac:dyDescent="0.25">
      <c r="A656" s="1173" t="s">
        <v>2</v>
      </c>
      <c r="B656" s="1173"/>
      <c r="C656" s="1173"/>
      <c r="D656" s="1173"/>
      <c r="E656" s="1173"/>
      <c r="F656" s="1173"/>
      <c r="G656" s="271"/>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74"/>
      <c r="AE656" s="274"/>
      <c r="AF656" s="274"/>
      <c r="AG656" s="274"/>
      <c r="AH656" s="274"/>
      <c r="AI656" s="274"/>
      <c r="AJ656" s="274"/>
      <c r="AK656" s="274"/>
      <c r="AL656" s="274"/>
      <c r="AM656" s="274"/>
      <c r="AN656" s="274"/>
      <c r="AO656" s="274"/>
      <c r="AP656" s="274"/>
      <c r="AQ656" s="274"/>
      <c r="AR656" s="274"/>
      <c r="AS656" s="274"/>
      <c r="AT656" s="274"/>
      <c r="AU656" s="274"/>
      <c r="AV656" s="274"/>
      <c r="AW656" s="274"/>
      <c r="AX656" s="274"/>
      <c r="AY656" s="274"/>
      <c r="AZ656" s="274"/>
      <c r="BA656" s="274"/>
      <c r="BB656" s="274"/>
      <c r="BC656" s="274"/>
      <c r="BD656" s="274"/>
      <c r="BE656" s="274"/>
      <c r="BF656" s="274"/>
      <c r="BG656" s="274"/>
      <c r="BH656" s="274"/>
    </row>
    <row r="657" spans="1:60" s="37" customFormat="1" x14ac:dyDescent="0.25">
      <c r="A657" s="59"/>
      <c r="B657" s="7"/>
      <c r="C657" s="31"/>
      <c r="D657" s="74"/>
      <c r="E657" s="32"/>
      <c r="F657" s="116"/>
      <c r="G657" s="271"/>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row>
    <row r="658" spans="1:60" s="37" customFormat="1" ht="15.75" thickBot="1" x14ac:dyDescent="0.3">
      <c r="A658" s="21"/>
      <c r="B658" s="7"/>
      <c r="C658" s="31"/>
      <c r="D658" s="71"/>
      <c r="E658" s="32"/>
      <c r="F658" s="118"/>
      <c r="G658" s="271"/>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274"/>
      <c r="AE658" s="274"/>
      <c r="AF658" s="274"/>
      <c r="AG658" s="274"/>
      <c r="AH658" s="274"/>
      <c r="AI658" s="274"/>
      <c r="AJ658" s="274"/>
      <c r="AK658" s="274"/>
      <c r="AL658" s="274"/>
      <c r="AM658" s="274"/>
      <c r="AN658" s="274"/>
      <c r="AO658" s="274"/>
      <c r="AP658" s="274"/>
      <c r="AQ658" s="274"/>
      <c r="AR658" s="274"/>
      <c r="AS658" s="274"/>
      <c r="AT658" s="274"/>
      <c r="AU658" s="274"/>
      <c r="AV658" s="274"/>
      <c r="AW658" s="274"/>
      <c r="AX658" s="274"/>
      <c r="AY658" s="274"/>
      <c r="AZ658" s="274"/>
      <c r="BA658" s="274"/>
      <c r="BB658" s="274"/>
      <c r="BC658" s="274"/>
      <c r="BD658" s="274"/>
      <c r="BE658" s="274"/>
      <c r="BF658" s="274"/>
      <c r="BG658" s="274"/>
      <c r="BH658" s="274"/>
    </row>
    <row r="659" spans="1:60" s="37" customFormat="1" x14ac:dyDescent="0.25">
      <c r="A659" s="1174" t="s">
        <v>29</v>
      </c>
      <c r="B659" s="1175"/>
      <c r="C659" s="1175"/>
      <c r="D659" s="1175"/>
      <c r="E659" s="1175"/>
      <c r="F659" s="321"/>
      <c r="G659" s="271"/>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4"/>
      <c r="AD659" s="274"/>
      <c r="AE659" s="274"/>
      <c r="AF659" s="274"/>
      <c r="AG659" s="274"/>
      <c r="AH659" s="274"/>
      <c r="AI659" s="274"/>
      <c r="AJ659" s="274"/>
      <c r="AK659" s="274"/>
      <c r="AL659" s="274"/>
      <c r="AM659" s="274"/>
      <c r="AN659" s="274"/>
      <c r="AO659" s="274"/>
      <c r="AP659" s="274"/>
      <c r="AQ659" s="274"/>
      <c r="AR659" s="274"/>
      <c r="AS659" s="274"/>
      <c r="AT659" s="274"/>
      <c r="AU659" s="274"/>
      <c r="AV659" s="274"/>
      <c r="AW659" s="274"/>
      <c r="AX659" s="274"/>
      <c r="AY659" s="274"/>
      <c r="AZ659" s="274"/>
      <c r="BA659" s="274"/>
      <c r="BB659" s="274"/>
      <c r="BC659" s="274"/>
      <c r="BD659" s="274"/>
      <c r="BE659" s="274"/>
      <c r="BF659" s="274"/>
      <c r="BG659" s="274"/>
      <c r="BH659" s="274"/>
    </row>
    <row r="660" spans="1:60" s="37" customFormat="1" ht="15.75" thickBot="1" x14ac:dyDescent="0.3">
      <c r="A660" s="1176"/>
      <c r="B660" s="1177"/>
      <c r="C660" s="1177"/>
      <c r="D660" s="1177"/>
      <c r="E660" s="1177"/>
      <c r="F660" s="322"/>
      <c r="G660" s="271"/>
      <c r="H660" s="274"/>
      <c r="I660" s="274"/>
      <c r="J660" s="274"/>
      <c r="K660" s="274"/>
      <c r="L660" s="274"/>
      <c r="M660" s="274"/>
      <c r="N660" s="274"/>
      <c r="O660" s="274"/>
      <c r="P660" s="274"/>
      <c r="Q660" s="274"/>
      <c r="R660" s="274"/>
      <c r="S660" s="274"/>
      <c r="T660" s="274"/>
      <c r="U660" s="274"/>
      <c r="V660" s="274"/>
      <c r="W660" s="274"/>
      <c r="X660" s="274"/>
      <c r="Y660" s="274"/>
      <c r="Z660" s="274"/>
      <c r="AA660" s="274"/>
      <c r="AB660" s="274"/>
      <c r="AC660" s="274"/>
      <c r="AD660" s="274"/>
      <c r="AE660" s="274"/>
      <c r="AF660" s="274"/>
      <c r="AG660" s="274"/>
      <c r="AH660" s="274"/>
      <c r="AI660" s="274"/>
      <c r="AJ660" s="274"/>
      <c r="AK660" s="274"/>
      <c r="AL660" s="274"/>
      <c r="AM660" s="274"/>
      <c r="AN660" s="274"/>
      <c r="AO660" s="274"/>
      <c r="AP660" s="274"/>
      <c r="AQ660" s="274"/>
      <c r="AR660" s="274"/>
      <c r="AS660" s="274"/>
      <c r="AT660" s="274"/>
      <c r="AU660" s="274"/>
      <c r="AV660" s="274"/>
      <c r="AW660" s="274"/>
      <c r="AX660" s="274"/>
      <c r="AY660" s="274"/>
      <c r="AZ660" s="274"/>
      <c r="BA660" s="274"/>
      <c r="BB660" s="274"/>
      <c r="BC660" s="274"/>
      <c r="BD660" s="274"/>
      <c r="BE660" s="274"/>
      <c r="BF660" s="274"/>
      <c r="BG660" s="274"/>
      <c r="BH660" s="274"/>
    </row>
    <row r="661" spans="1:60" s="37" customFormat="1" x14ac:dyDescent="0.25">
      <c r="A661" s="1174" t="s">
        <v>4</v>
      </c>
      <c r="B661" s="1175"/>
      <c r="C661" s="1175"/>
      <c r="D661" s="1175"/>
      <c r="E661" s="1178"/>
      <c r="F661" s="1257">
        <v>2139551.2000000002</v>
      </c>
      <c r="G661" s="271"/>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274"/>
      <c r="AE661" s="274"/>
      <c r="AF661" s="274"/>
      <c r="AG661" s="274"/>
      <c r="AH661" s="274"/>
      <c r="AI661" s="274"/>
      <c r="AJ661" s="274"/>
      <c r="AK661" s="274"/>
      <c r="AL661" s="274"/>
      <c r="AM661" s="274"/>
      <c r="AN661" s="274"/>
      <c r="AO661" s="274"/>
      <c r="AP661" s="274"/>
      <c r="AQ661" s="274"/>
      <c r="AR661" s="274"/>
      <c r="AS661" s="274"/>
      <c r="AT661" s="274"/>
      <c r="AU661" s="274"/>
      <c r="AV661" s="274"/>
      <c r="AW661" s="274"/>
      <c r="AX661" s="274"/>
      <c r="AY661" s="274"/>
      <c r="AZ661" s="274"/>
      <c r="BA661" s="274"/>
      <c r="BB661" s="274"/>
      <c r="BC661" s="274"/>
      <c r="BD661" s="274"/>
      <c r="BE661" s="274"/>
      <c r="BF661" s="274"/>
      <c r="BG661" s="274"/>
      <c r="BH661" s="274"/>
    </row>
    <row r="662" spans="1:60" s="37" customFormat="1" ht="15.75" thickBot="1" x14ac:dyDescent="0.3">
      <c r="A662" s="1176"/>
      <c r="B662" s="1177"/>
      <c r="C662" s="1177"/>
      <c r="D662" s="1177"/>
      <c r="E662" s="1179"/>
      <c r="F662" s="1258"/>
      <c r="G662" s="271"/>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74"/>
      <c r="AE662" s="274"/>
      <c r="AF662" s="274"/>
      <c r="AG662" s="274"/>
      <c r="AH662" s="274"/>
      <c r="AI662" s="274"/>
      <c r="AJ662" s="274"/>
      <c r="AK662" s="274"/>
      <c r="AL662" s="274"/>
      <c r="AM662" s="274"/>
      <c r="AN662" s="274"/>
      <c r="AO662" s="274"/>
      <c r="AP662" s="274"/>
      <c r="AQ662" s="274"/>
      <c r="AR662" s="274"/>
      <c r="AS662" s="274"/>
      <c r="AT662" s="274"/>
      <c r="AU662" s="274"/>
      <c r="AV662" s="274"/>
      <c r="AW662" s="274"/>
      <c r="AX662" s="274"/>
      <c r="AY662" s="274"/>
      <c r="AZ662" s="274"/>
      <c r="BA662" s="274"/>
      <c r="BB662" s="274"/>
      <c r="BC662" s="274"/>
      <c r="BD662" s="274"/>
      <c r="BE662" s="274"/>
      <c r="BF662" s="274"/>
      <c r="BG662" s="274"/>
      <c r="BH662" s="274"/>
    </row>
    <row r="663" spans="1:60" s="37" customFormat="1" ht="15" customHeight="1" x14ac:dyDescent="0.25">
      <c r="A663" s="1182" t="s">
        <v>5</v>
      </c>
      <c r="B663" s="1250" t="s">
        <v>23</v>
      </c>
      <c r="C663" s="1182" t="s">
        <v>22</v>
      </c>
      <c r="D663" s="1182" t="s">
        <v>8</v>
      </c>
      <c r="E663" s="1186" t="s">
        <v>9</v>
      </c>
      <c r="F663" s="1260" t="s">
        <v>10</v>
      </c>
      <c r="G663" s="271"/>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74"/>
      <c r="AE663" s="274"/>
      <c r="AF663" s="274"/>
      <c r="AG663" s="274"/>
      <c r="AH663" s="274"/>
      <c r="AI663" s="274"/>
      <c r="AJ663" s="274"/>
      <c r="AK663" s="274"/>
      <c r="AL663" s="274"/>
      <c r="AM663" s="274"/>
      <c r="AN663" s="274"/>
      <c r="AO663" s="274"/>
      <c r="AP663" s="274"/>
      <c r="AQ663" s="274"/>
      <c r="AR663" s="274"/>
      <c r="AS663" s="274"/>
      <c r="AT663" s="274"/>
      <c r="AU663" s="274"/>
      <c r="AV663" s="274"/>
      <c r="AW663" s="274"/>
      <c r="AX663" s="274"/>
      <c r="AY663" s="274"/>
      <c r="AZ663" s="274"/>
      <c r="BA663" s="274"/>
      <c r="BB663" s="274"/>
      <c r="BC663" s="274"/>
      <c r="BD663" s="274"/>
      <c r="BE663" s="274"/>
      <c r="BF663" s="274"/>
      <c r="BG663" s="274"/>
      <c r="BH663" s="274"/>
    </row>
    <row r="664" spans="1:60" s="37" customFormat="1" ht="21.75" customHeight="1" thickBot="1" x14ac:dyDescent="0.3">
      <c r="A664" s="1183"/>
      <c r="B664" s="1259"/>
      <c r="C664" s="1183"/>
      <c r="D664" s="1183"/>
      <c r="E664" s="1187"/>
      <c r="F664" s="1261"/>
      <c r="G664" s="271"/>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74"/>
      <c r="AE664" s="274"/>
      <c r="AF664" s="274"/>
      <c r="AG664" s="274"/>
      <c r="AH664" s="274"/>
      <c r="AI664" s="274"/>
      <c r="AJ664" s="274"/>
      <c r="AK664" s="274"/>
      <c r="AL664" s="274"/>
      <c r="AM664" s="274"/>
      <c r="AN664" s="274"/>
      <c r="AO664" s="274"/>
      <c r="AP664" s="274"/>
      <c r="AQ664" s="274"/>
      <c r="AR664" s="274"/>
      <c r="AS664" s="274"/>
      <c r="AT664" s="274"/>
      <c r="AU664" s="274"/>
      <c r="AV664" s="274"/>
      <c r="AW664" s="274"/>
      <c r="AX664" s="274"/>
      <c r="AY664" s="274"/>
      <c r="AZ664" s="274"/>
      <c r="BA664" s="274"/>
      <c r="BB664" s="274"/>
      <c r="BC664" s="274"/>
      <c r="BD664" s="274"/>
      <c r="BE664" s="274"/>
      <c r="BF664" s="274"/>
      <c r="BG664" s="274"/>
      <c r="BH664" s="274"/>
    </row>
    <row r="665" spans="1:60" s="37" customFormat="1" ht="24" customHeight="1" x14ac:dyDescent="0.25">
      <c r="A665" s="58"/>
      <c r="B665" s="85"/>
      <c r="C665" s="33" t="s">
        <v>27</v>
      </c>
      <c r="D665" s="297">
        <v>3968922.79</v>
      </c>
      <c r="E665" s="297"/>
      <c r="F665" s="323">
        <f>F661+D665-E665</f>
        <v>6108473.9900000002</v>
      </c>
      <c r="G665" s="271"/>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74"/>
      <c r="AE665" s="274"/>
      <c r="AF665" s="274"/>
      <c r="AG665" s="274"/>
      <c r="AH665" s="274"/>
      <c r="AI665" s="274"/>
      <c r="AJ665" s="274"/>
      <c r="AK665" s="274"/>
      <c r="AL665" s="274"/>
      <c r="AM665" s="274"/>
      <c r="AN665" s="274"/>
      <c r="AO665" s="274"/>
      <c r="AP665" s="274"/>
      <c r="AQ665" s="274"/>
      <c r="AR665" s="274"/>
      <c r="AS665" s="274"/>
      <c r="AT665" s="274"/>
      <c r="AU665" s="274"/>
      <c r="AV665" s="274"/>
      <c r="AW665" s="274"/>
      <c r="AX665" s="274"/>
      <c r="AY665" s="274"/>
      <c r="AZ665" s="274"/>
      <c r="BA665" s="274"/>
      <c r="BB665" s="274"/>
      <c r="BC665" s="274"/>
      <c r="BD665" s="274"/>
      <c r="BE665" s="274"/>
      <c r="BF665" s="274"/>
      <c r="BG665" s="274"/>
      <c r="BH665" s="274"/>
    </row>
    <row r="666" spans="1:60" s="37" customFormat="1" x14ac:dyDescent="0.25">
      <c r="A666" s="191"/>
      <c r="B666" s="1"/>
      <c r="C666" s="305" t="s">
        <v>1084</v>
      </c>
      <c r="D666" s="340"/>
      <c r="E666" s="341"/>
      <c r="F666" s="323">
        <f>F665+D666-E666</f>
        <v>6108473.9900000002</v>
      </c>
      <c r="G666" s="271"/>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74"/>
      <c r="AE666" s="274"/>
      <c r="AF666" s="274"/>
      <c r="AG666" s="274"/>
      <c r="AH666" s="274"/>
      <c r="AI666" s="274"/>
      <c r="AJ666" s="274"/>
      <c r="AK666" s="274"/>
      <c r="AL666" s="274"/>
      <c r="AM666" s="274"/>
      <c r="AN666" s="274"/>
      <c r="AO666" s="274"/>
      <c r="AP666" s="274"/>
      <c r="AQ666" s="274"/>
      <c r="AR666" s="274"/>
      <c r="AS666" s="274"/>
      <c r="AT666" s="274"/>
      <c r="AU666" s="274"/>
      <c r="AV666" s="274"/>
      <c r="AW666" s="274"/>
      <c r="AX666" s="274"/>
      <c r="AY666" s="274"/>
      <c r="AZ666" s="274"/>
      <c r="BA666" s="274"/>
      <c r="BB666" s="274"/>
      <c r="BC666" s="274"/>
      <c r="BD666" s="274"/>
      <c r="BE666" s="274"/>
      <c r="BF666" s="274"/>
      <c r="BG666" s="274"/>
      <c r="BH666" s="274"/>
    </row>
    <row r="667" spans="1:60" s="37" customFormat="1" x14ac:dyDescent="0.25">
      <c r="A667" s="548"/>
      <c r="B667" s="1"/>
      <c r="C667" s="530" t="s">
        <v>2479</v>
      </c>
      <c r="D667" s="340"/>
      <c r="E667" s="342">
        <v>4168.49</v>
      </c>
      <c r="F667" s="323">
        <f>F666+D667-E667</f>
        <v>6104305.5</v>
      </c>
      <c r="G667" s="271"/>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74"/>
      <c r="AE667" s="274"/>
      <c r="AF667" s="274"/>
      <c r="AG667" s="274"/>
      <c r="AH667" s="274"/>
      <c r="AI667" s="274"/>
      <c r="AJ667" s="274"/>
      <c r="AK667" s="274"/>
      <c r="AL667" s="274"/>
      <c r="AM667" s="274"/>
      <c r="AN667" s="274"/>
      <c r="AO667" s="274"/>
      <c r="AP667" s="274"/>
      <c r="AQ667" s="274"/>
      <c r="AR667" s="274"/>
      <c r="AS667" s="274"/>
      <c r="AT667" s="274"/>
      <c r="AU667" s="274"/>
      <c r="AV667" s="274"/>
      <c r="AW667" s="274"/>
      <c r="AX667" s="274"/>
      <c r="AY667" s="274"/>
      <c r="AZ667" s="274"/>
      <c r="BA667" s="274"/>
      <c r="BB667" s="274"/>
      <c r="BC667" s="274"/>
      <c r="BD667" s="274"/>
      <c r="BE667" s="274"/>
      <c r="BF667" s="274"/>
      <c r="BG667" s="274"/>
      <c r="BH667" s="274"/>
    </row>
    <row r="668" spans="1:60" x14ac:dyDescent="0.25">
      <c r="A668" s="59"/>
      <c r="B668" s="1"/>
      <c r="C668" s="2" t="s">
        <v>1083</v>
      </c>
      <c r="D668" s="340"/>
      <c r="E668" s="342">
        <v>500</v>
      </c>
      <c r="F668" s="323">
        <f>F667+D668-E668</f>
        <v>6103805.5</v>
      </c>
    </row>
    <row r="669" spans="1:60" x14ac:dyDescent="0.25">
      <c r="A669" s="87"/>
      <c r="B669" s="27"/>
      <c r="C669" s="2" t="s">
        <v>1358</v>
      </c>
      <c r="D669" s="149"/>
      <c r="E669" s="339">
        <v>175</v>
      </c>
      <c r="F669" s="323">
        <f>F668+D669-E669</f>
        <v>6103630.5</v>
      </c>
    </row>
    <row r="670" spans="1:60" ht="22.5" x14ac:dyDescent="0.25">
      <c r="A670" s="556">
        <v>44292</v>
      </c>
      <c r="B670" s="5">
        <v>3814</v>
      </c>
      <c r="C670" s="439" t="s">
        <v>2848</v>
      </c>
      <c r="D670" s="434"/>
      <c r="E670" s="444">
        <v>51680</v>
      </c>
      <c r="F670" s="323">
        <f t="shared" ref="F670:F694" si="10">F669+D670-E670</f>
        <v>6051950.5</v>
      </c>
    </row>
    <row r="671" spans="1:60" x14ac:dyDescent="0.25">
      <c r="A671" s="556">
        <v>44292</v>
      </c>
      <c r="B671" s="5">
        <v>3815</v>
      </c>
      <c r="C671" s="439" t="s">
        <v>41</v>
      </c>
      <c r="D671" s="434"/>
      <c r="E671" s="444">
        <v>0</v>
      </c>
      <c r="F671" s="323">
        <f t="shared" si="10"/>
        <v>6051950.5</v>
      </c>
    </row>
    <row r="672" spans="1:60" x14ac:dyDescent="0.25">
      <c r="A672" s="556">
        <v>44294</v>
      </c>
      <c r="B672" s="5">
        <v>3816</v>
      </c>
      <c r="C672" s="439" t="s">
        <v>2843</v>
      </c>
      <c r="D672" s="433"/>
      <c r="E672" s="444">
        <v>44912.71</v>
      </c>
      <c r="F672" s="323">
        <f t="shared" si="10"/>
        <v>6007037.79</v>
      </c>
    </row>
    <row r="673" spans="1:6" ht="22.5" x14ac:dyDescent="0.25">
      <c r="A673" s="556">
        <v>44294</v>
      </c>
      <c r="B673" s="5">
        <v>3817</v>
      </c>
      <c r="C673" s="439" t="s">
        <v>2844</v>
      </c>
      <c r="D673" s="433"/>
      <c r="E673" s="444">
        <v>29908.45</v>
      </c>
      <c r="F673" s="323">
        <f t="shared" si="10"/>
        <v>5977129.3399999999</v>
      </c>
    </row>
    <row r="674" spans="1:6" ht="22.5" x14ac:dyDescent="0.25">
      <c r="A674" s="556">
        <v>44294</v>
      </c>
      <c r="B674" s="5">
        <v>3818</v>
      </c>
      <c r="C674" s="439" t="s">
        <v>2845</v>
      </c>
      <c r="D674" s="433"/>
      <c r="E674" s="444">
        <v>99666</v>
      </c>
      <c r="F674" s="323">
        <f t="shared" si="10"/>
        <v>5877463.3399999999</v>
      </c>
    </row>
    <row r="675" spans="1:6" ht="22.5" x14ac:dyDescent="0.25">
      <c r="A675" s="556">
        <v>44295</v>
      </c>
      <c r="B675" s="5">
        <v>3819</v>
      </c>
      <c r="C675" s="439" t="s">
        <v>2846</v>
      </c>
      <c r="D675" s="433"/>
      <c r="E675" s="444">
        <v>179737.11</v>
      </c>
      <c r="F675" s="323">
        <f t="shared" si="10"/>
        <v>5697726.2299999995</v>
      </c>
    </row>
    <row r="676" spans="1:6" x14ac:dyDescent="0.25">
      <c r="A676" s="556">
        <v>44295</v>
      </c>
      <c r="B676" s="5">
        <v>3820</v>
      </c>
      <c r="C676" s="439" t="s">
        <v>2847</v>
      </c>
      <c r="D676" s="433"/>
      <c r="E676" s="444">
        <v>85766.66</v>
      </c>
      <c r="F676" s="323">
        <f t="shared" si="10"/>
        <v>5611959.5699999994</v>
      </c>
    </row>
    <row r="677" spans="1:6" x14ac:dyDescent="0.25">
      <c r="A677" s="556">
        <v>44298</v>
      </c>
      <c r="B677" s="5">
        <v>3821</v>
      </c>
      <c r="C677" s="439" t="s">
        <v>2849</v>
      </c>
      <c r="D677" s="433"/>
      <c r="E677" s="444">
        <v>57600</v>
      </c>
      <c r="F677" s="323">
        <f t="shared" si="10"/>
        <v>5554359.5699999994</v>
      </c>
    </row>
    <row r="678" spans="1:6" x14ac:dyDescent="0.25">
      <c r="A678" s="556">
        <v>44298</v>
      </c>
      <c r="B678" s="5">
        <v>3822</v>
      </c>
      <c r="C678" s="439" t="s">
        <v>2850</v>
      </c>
      <c r="D678" s="433"/>
      <c r="E678" s="444">
        <v>28989.919999999998</v>
      </c>
      <c r="F678" s="323">
        <f t="shared" si="10"/>
        <v>5525369.6499999994</v>
      </c>
    </row>
    <row r="679" spans="1:6" ht="15" customHeight="1" x14ac:dyDescent="0.25">
      <c r="A679" s="556">
        <v>44298</v>
      </c>
      <c r="B679" s="5">
        <v>3823</v>
      </c>
      <c r="C679" s="439" t="s">
        <v>2851</v>
      </c>
      <c r="D679" s="433"/>
      <c r="E679" s="444">
        <v>53675</v>
      </c>
      <c r="F679" s="323">
        <f t="shared" si="10"/>
        <v>5471694.6499999994</v>
      </c>
    </row>
    <row r="680" spans="1:6" ht="15" customHeight="1" x14ac:dyDescent="0.25">
      <c r="A680" s="556">
        <v>44298</v>
      </c>
      <c r="B680" s="5">
        <v>3824</v>
      </c>
      <c r="C680" s="439" t="s">
        <v>2852</v>
      </c>
      <c r="D680" s="433"/>
      <c r="E680" s="444">
        <v>114259.72</v>
      </c>
      <c r="F680" s="323">
        <f t="shared" si="10"/>
        <v>5357434.93</v>
      </c>
    </row>
    <row r="681" spans="1:6" ht="22.5" x14ac:dyDescent="0.25">
      <c r="A681" s="556">
        <v>44298</v>
      </c>
      <c r="B681" s="5">
        <v>3825</v>
      </c>
      <c r="C681" s="439" t="s">
        <v>2853</v>
      </c>
      <c r="D681" s="547"/>
      <c r="E681" s="444">
        <v>349305.59999999998</v>
      </c>
      <c r="F681" s="323">
        <f t="shared" si="10"/>
        <v>5008129.33</v>
      </c>
    </row>
    <row r="682" spans="1:6" ht="22.5" x14ac:dyDescent="0.25">
      <c r="A682" s="556">
        <v>44298</v>
      </c>
      <c r="B682" s="5">
        <v>3826</v>
      </c>
      <c r="C682" s="439" t="s">
        <v>2854</v>
      </c>
      <c r="D682" s="432"/>
      <c r="E682" s="444">
        <v>105448</v>
      </c>
      <c r="F682" s="323">
        <f t="shared" si="10"/>
        <v>4902681.33</v>
      </c>
    </row>
    <row r="683" spans="1:6" ht="22.5" x14ac:dyDescent="0.25">
      <c r="A683" s="564">
        <v>44298</v>
      </c>
      <c r="B683" s="212">
        <v>3827</v>
      </c>
      <c r="C683" s="565" t="s">
        <v>2855</v>
      </c>
      <c r="D683" s="503"/>
      <c r="E683" s="566">
        <v>21600</v>
      </c>
      <c r="F683" s="567">
        <f t="shared" si="10"/>
        <v>4881081.33</v>
      </c>
    </row>
    <row r="684" spans="1:6" ht="25.5" customHeight="1" x14ac:dyDescent="0.25">
      <c r="A684" s="569">
        <v>44301</v>
      </c>
      <c r="B684" s="568">
        <v>3828</v>
      </c>
      <c r="C684" s="238" t="s">
        <v>2995</v>
      </c>
      <c r="D684" s="432"/>
      <c r="E684" s="444">
        <v>7020</v>
      </c>
      <c r="F684" s="567">
        <f t="shared" si="10"/>
        <v>4874061.33</v>
      </c>
    </row>
    <row r="685" spans="1:6" ht="22.5" x14ac:dyDescent="0.25">
      <c r="A685" s="569">
        <v>44301</v>
      </c>
      <c r="B685" s="568">
        <v>3829</v>
      </c>
      <c r="C685" s="238" t="s">
        <v>2996</v>
      </c>
      <c r="D685" s="432"/>
      <c r="E685" s="444">
        <v>7236</v>
      </c>
      <c r="F685" s="567">
        <f t="shared" si="10"/>
        <v>4866825.33</v>
      </c>
    </row>
    <row r="686" spans="1:6" ht="22.5" x14ac:dyDescent="0.25">
      <c r="A686" s="569">
        <v>44301</v>
      </c>
      <c r="B686" s="568">
        <v>3830</v>
      </c>
      <c r="C686" s="238" t="s">
        <v>2997</v>
      </c>
      <c r="D686" s="432"/>
      <c r="E686" s="444">
        <v>16200</v>
      </c>
      <c r="F686" s="567">
        <f t="shared" si="10"/>
        <v>4850625.33</v>
      </c>
    </row>
    <row r="687" spans="1:6" ht="22.5" x14ac:dyDescent="0.25">
      <c r="A687" s="569">
        <v>44301</v>
      </c>
      <c r="B687" s="568">
        <v>3831</v>
      </c>
      <c r="C687" s="238" t="s">
        <v>2998</v>
      </c>
      <c r="D687" s="432"/>
      <c r="E687" s="444">
        <v>25200</v>
      </c>
      <c r="F687" s="567">
        <f t="shared" si="10"/>
        <v>4825425.33</v>
      </c>
    </row>
    <row r="688" spans="1:6" ht="22.5" x14ac:dyDescent="0.25">
      <c r="A688" s="569">
        <v>44301</v>
      </c>
      <c r="B688" s="568">
        <v>3832</v>
      </c>
      <c r="C688" s="238" t="s">
        <v>2999</v>
      </c>
      <c r="D688" s="432"/>
      <c r="E688" s="444">
        <v>14850</v>
      </c>
      <c r="F688" s="567">
        <f t="shared" si="10"/>
        <v>4810575.33</v>
      </c>
    </row>
    <row r="689" spans="1:61" ht="22.5" x14ac:dyDescent="0.25">
      <c r="A689" s="569">
        <v>44301</v>
      </c>
      <c r="B689" s="568">
        <v>3833</v>
      </c>
      <c r="C689" s="238" t="s">
        <v>3000</v>
      </c>
      <c r="D689" s="432"/>
      <c r="E689" s="444">
        <v>86400</v>
      </c>
      <c r="F689" s="567">
        <f t="shared" si="10"/>
        <v>4724175.33</v>
      </c>
    </row>
    <row r="690" spans="1:61" ht="33.75" x14ac:dyDescent="0.25">
      <c r="A690" s="569">
        <v>44301</v>
      </c>
      <c r="B690" s="568">
        <v>3834</v>
      </c>
      <c r="C690" s="238" t="s">
        <v>3001</v>
      </c>
      <c r="D690" s="432"/>
      <c r="E690" s="444">
        <v>125288.75</v>
      </c>
      <c r="F690" s="567">
        <f t="shared" si="10"/>
        <v>4598886.58</v>
      </c>
    </row>
    <row r="691" spans="1:61" x14ac:dyDescent="0.25">
      <c r="A691" s="569">
        <v>44301</v>
      </c>
      <c r="B691" s="568">
        <v>3835</v>
      </c>
      <c r="C691" s="238" t="s">
        <v>3002</v>
      </c>
      <c r="D691" s="432"/>
      <c r="E691" s="444">
        <v>818436.4</v>
      </c>
      <c r="F691" s="567">
        <f t="shared" si="10"/>
        <v>3780450.18</v>
      </c>
    </row>
    <row r="692" spans="1:61" ht="22.5" x14ac:dyDescent="0.25">
      <c r="A692" s="569">
        <v>44301</v>
      </c>
      <c r="B692" s="568">
        <v>3836</v>
      </c>
      <c r="C692" s="238" t="s">
        <v>3003</v>
      </c>
      <c r="D692" s="432"/>
      <c r="E692" s="444">
        <v>19350</v>
      </c>
      <c r="F692" s="567">
        <f t="shared" si="10"/>
        <v>3761100.18</v>
      </c>
    </row>
    <row r="693" spans="1:61" ht="15" customHeight="1" x14ac:dyDescent="0.25">
      <c r="A693" s="569">
        <v>44307</v>
      </c>
      <c r="B693" s="568">
        <v>3837</v>
      </c>
      <c r="C693" s="239" t="s">
        <v>3004</v>
      </c>
      <c r="D693" s="432"/>
      <c r="E693" s="444">
        <v>123880</v>
      </c>
      <c r="F693" s="567">
        <f t="shared" si="10"/>
        <v>3637220.18</v>
      </c>
    </row>
    <row r="694" spans="1:61" ht="22.5" x14ac:dyDescent="0.25">
      <c r="A694" s="569">
        <v>44307</v>
      </c>
      <c r="B694" s="568">
        <v>3838</v>
      </c>
      <c r="C694" s="238" t="s">
        <v>3005</v>
      </c>
      <c r="D694" s="432"/>
      <c r="E694" s="444">
        <v>179814.44</v>
      </c>
      <c r="F694" s="324">
        <f t="shared" si="10"/>
        <v>3457405.74</v>
      </c>
    </row>
    <row r="695" spans="1:61" x14ac:dyDescent="0.25">
      <c r="A695" s="25"/>
      <c r="B695" s="25"/>
      <c r="C695" s="25"/>
      <c r="D695" s="68"/>
      <c r="E695" s="106"/>
      <c r="F695" s="101"/>
    </row>
    <row r="696" spans="1:61" ht="21" customHeight="1" x14ac:dyDescent="0.25">
      <c r="A696" s="25"/>
      <c r="B696" s="25"/>
      <c r="C696" s="25"/>
      <c r="D696" s="68"/>
      <c r="E696" s="106"/>
      <c r="F696" s="101"/>
    </row>
    <row r="697" spans="1:61" ht="21.75" customHeight="1" x14ac:dyDescent="0.25">
      <c r="A697" s="25"/>
      <c r="B697" s="25"/>
      <c r="C697" s="25"/>
      <c r="D697" s="68"/>
      <c r="E697" s="106"/>
      <c r="F697" s="101"/>
    </row>
    <row r="698" spans="1:61" ht="21.75" customHeight="1" x14ac:dyDescent="0.25">
      <c r="A698" s="25"/>
      <c r="B698" s="25"/>
      <c r="C698" s="25"/>
      <c r="D698" s="68"/>
      <c r="E698" s="106"/>
      <c r="F698" s="101"/>
    </row>
    <row r="699" spans="1:61" ht="24.75" customHeight="1" x14ac:dyDescent="0.25"/>
    <row r="701" spans="1:61" s="364" customFormat="1" x14ac:dyDescent="0.25">
      <c r="A701"/>
      <c r="B701" s="131"/>
      <c r="C701"/>
      <c r="D701" s="70"/>
      <c r="E701" s="110"/>
      <c r="F701" s="104"/>
      <c r="G701" s="271"/>
      <c r="H701" s="271"/>
      <c r="I701" s="271"/>
      <c r="J701" s="271"/>
      <c r="K701" s="271"/>
      <c r="L701" s="271"/>
      <c r="M701" s="271"/>
      <c r="N701" s="271"/>
      <c r="O701" s="271"/>
      <c r="P701" s="271"/>
      <c r="Q701" s="271"/>
      <c r="R701" s="271"/>
      <c r="S701" s="271"/>
      <c r="T701" s="271"/>
      <c r="U701" s="271"/>
      <c r="V701" s="271"/>
      <c r="W701" s="271"/>
      <c r="X701" s="271"/>
      <c r="Y701" s="271"/>
      <c r="Z701" s="271"/>
      <c r="AA701" s="271"/>
      <c r="AB701" s="271"/>
      <c r="AC701" s="271"/>
      <c r="AD701" s="271"/>
      <c r="AE701" s="271"/>
      <c r="AF701" s="271"/>
      <c r="AG701" s="271"/>
      <c r="AH701" s="271"/>
      <c r="AI701" s="271"/>
      <c r="AJ701" s="271"/>
      <c r="AK701" s="271"/>
      <c r="AL701" s="271"/>
      <c r="AM701" s="271"/>
      <c r="AN701" s="271"/>
      <c r="AO701" s="271"/>
      <c r="AP701" s="271"/>
      <c r="AQ701" s="271"/>
      <c r="AR701" s="271"/>
      <c r="AS701" s="271"/>
      <c r="AT701" s="271"/>
      <c r="AU701" s="271"/>
      <c r="AV701" s="271"/>
      <c r="AW701" s="271"/>
      <c r="AX701" s="271"/>
      <c r="AY701" s="271"/>
      <c r="AZ701" s="271"/>
      <c r="BA701" s="271"/>
      <c r="BB701" s="271"/>
      <c r="BC701" s="271"/>
      <c r="BD701" s="271"/>
      <c r="BE701" s="271"/>
      <c r="BF701" s="271"/>
      <c r="BG701" s="271"/>
      <c r="BH701" s="271"/>
      <c r="BI701" s="546"/>
    </row>
    <row r="702" spans="1:61" s="364" customFormat="1" x14ac:dyDescent="0.25">
      <c r="A702"/>
      <c r="B702" s="131"/>
      <c r="C702"/>
      <c r="D702" s="70"/>
      <c r="E702" s="110"/>
      <c r="F702" s="104"/>
      <c r="G702" s="271"/>
      <c r="H702" s="271"/>
      <c r="I702" s="271"/>
      <c r="J702" s="271"/>
      <c r="K702" s="271"/>
      <c r="L702" s="271"/>
      <c r="M702" s="271"/>
      <c r="N702" s="271"/>
      <c r="O702" s="271"/>
      <c r="P702" s="271"/>
      <c r="Q702" s="271"/>
      <c r="R702" s="271"/>
      <c r="S702" s="271"/>
      <c r="T702" s="271"/>
      <c r="U702" s="271"/>
      <c r="V702" s="271"/>
      <c r="W702" s="271"/>
      <c r="X702" s="271"/>
      <c r="Y702" s="271"/>
      <c r="Z702" s="271"/>
      <c r="AA702" s="271"/>
      <c r="AB702" s="271"/>
      <c r="AC702" s="271"/>
      <c r="AD702" s="271"/>
      <c r="AE702" s="271"/>
      <c r="AF702" s="271"/>
      <c r="AG702" s="271"/>
      <c r="AH702" s="271"/>
      <c r="AI702" s="271"/>
      <c r="AJ702" s="271"/>
      <c r="AK702" s="271"/>
      <c r="AL702" s="271"/>
      <c r="AM702" s="271"/>
      <c r="AN702" s="271"/>
      <c r="AO702" s="271"/>
      <c r="AP702" s="271"/>
      <c r="AQ702" s="271"/>
      <c r="AR702" s="271"/>
      <c r="AS702" s="271"/>
      <c r="AT702" s="271"/>
      <c r="AU702" s="271"/>
      <c r="AV702" s="271"/>
      <c r="AW702" s="271"/>
      <c r="AX702" s="271"/>
      <c r="AY702" s="271"/>
      <c r="AZ702" s="271"/>
      <c r="BA702" s="271"/>
      <c r="BB702" s="271"/>
      <c r="BC702" s="271"/>
      <c r="BD702" s="271"/>
      <c r="BE702" s="271"/>
      <c r="BF702" s="271"/>
      <c r="BG702" s="271"/>
      <c r="BH702" s="271"/>
      <c r="BI702" s="546"/>
    </row>
  </sheetData>
  <mergeCells count="127">
    <mergeCell ref="A394:E395"/>
    <mergeCell ref="F394:F395"/>
    <mergeCell ref="A396:A397"/>
    <mergeCell ref="B396:B397"/>
    <mergeCell ref="C396:C397"/>
    <mergeCell ref="D396:D397"/>
    <mergeCell ref="E396:E397"/>
    <mergeCell ref="F396:F397"/>
    <mergeCell ref="A1:F1"/>
    <mergeCell ref="A2:F2"/>
    <mergeCell ref="A3:F3"/>
    <mergeCell ref="A4:F4"/>
    <mergeCell ref="A5:F5"/>
    <mergeCell ref="A7:E8"/>
    <mergeCell ref="F7:F8"/>
    <mergeCell ref="A9:E10"/>
    <mergeCell ref="F9:F10"/>
    <mergeCell ref="A11:A12"/>
    <mergeCell ref="B11:B12"/>
    <mergeCell ref="C11:C12"/>
    <mergeCell ref="D11:D12"/>
    <mergeCell ref="E11:E12"/>
    <mergeCell ref="F11:F12"/>
    <mergeCell ref="A392:E393"/>
    <mergeCell ref="A471:E472"/>
    <mergeCell ref="F471:F472"/>
    <mergeCell ref="A473:A474"/>
    <mergeCell ref="B473:B474"/>
    <mergeCell ref="C473:C474"/>
    <mergeCell ref="D473:D474"/>
    <mergeCell ref="E473:E474"/>
    <mergeCell ref="F473:F474"/>
    <mergeCell ref="A460:F460"/>
    <mergeCell ref="A461:F461"/>
    <mergeCell ref="A462:F462"/>
    <mergeCell ref="A463:F463"/>
    <mergeCell ref="A464:F464"/>
    <mergeCell ref="A469:E470"/>
    <mergeCell ref="A535:E536"/>
    <mergeCell ref="F535:F536"/>
    <mergeCell ref="A537:A538"/>
    <mergeCell ref="B537:B538"/>
    <mergeCell ref="C537:C538"/>
    <mergeCell ref="D537:D538"/>
    <mergeCell ref="E537:E538"/>
    <mergeCell ref="F537:F538"/>
    <mergeCell ref="A525:F525"/>
    <mergeCell ref="A526:F526"/>
    <mergeCell ref="A527:F527"/>
    <mergeCell ref="A528:F528"/>
    <mergeCell ref="A529:F529"/>
    <mergeCell ref="A533:E534"/>
    <mergeCell ref="A556:E557"/>
    <mergeCell ref="F556:F557"/>
    <mergeCell ref="A558:A559"/>
    <mergeCell ref="B558:B559"/>
    <mergeCell ref="C558:C559"/>
    <mergeCell ref="D558:D559"/>
    <mergeCell ref="E558:E559"/>
    <mergeCell ref="F558:F559"/>
    <mergeCell ref="A546:F546"/>
    <mergeCell ref="A547:F547"/>
    <mergeCell ref="A548:F548"/>
    <mergeCell ref="A549:F549"/>
    <mergeCell ref="A550:F550"/>
    <mergeCell ref="A554:E555"/>
    <mergeCell ref="A584:E585"/>
    <mergeCell ref="F584:F585"/>
    <mergeCell ref="A586:A587"/>
    <mergeCell ref="B586:B587"/>
    <mergeCell ref="C586:C587"/>
    <mergeCell ref="D586:D587"/>
    <mergeCell ref="E586:E587"/>
    <mergeCell ref="F586:F587"/>
    <mergeCell ref="A573:F573"/>
    <mergeCell ref="A574:F574"/>
    <mergeCell ref="A575:F575"/>
    <mergeCell ref="A576:F576"/>
    <mergeCell ref="A577:F577"/>
    <mergeCell ref="A582:E583"/>
    <mergeCell ref="F622:F623"/>
    <mergeCell ref="A624:A625"/>
    <mergeCell ref="B624:B625"/>
    <mergeCell ref="C624:C625"/>
    <mergeCell ref="D624:D625"/>
    <mergeCell ref="A595:F595"/>
    <mergeCell ref="A596:F596"/>
    <mergeCell ref="A597:F597"/>
    <mergeCell ref="A598:F598"/>
    <mergeCell ref="A599:F599"/>
    <mergeCell ref="A602:E603"/>
    <mergeCell ref="A615:F615"/>
    <mergeCell ref="A616:F616"/>
    <mergeCell ref="A617:F617"/>
    <mergeCell ref="A620:E621"/>
    <mergeCell ref="A604:E605"/>
    <mergeCell ref="F604:F605"/>
    <mergeCell ref="A606:A607"/>
    <mergeCell ref="B606:B607"/>
    <mergeCell ref="C606:C607"/>
    <mergeCell ref="D606:D607"/>
    <mergeCell ref="E606:E607"/>
    <mergeCell ref="F606:F607"/>
    <mergeCell ref="A390:F390"/>
    <mergeCell ref="A389:F389"/>
    <mergeCell ref="A388:F388"/>
    <mergeCell ref="A387:F387"/>
    <mergeCell ref="A386:F386"/>
    <mergeCell ref="A661:E662"/>
    <mergeCell ref="F661:F662"/>
    <mergeCell ref="A663:A664"/>
    <mergeCell ref="B663:B664"/>
    <mergeCell ref="C663:C664"/>
    <mergeCell ref="D663:D664"/>
    <mergeCell ref="E663:E664"/>
    <mergeCell ref="F663:F664"/>
    <mergeCell ref="A652:F652"/>
    <mergeCell ref="A653:F653"/>
    <mergeCell ref="A654:F654"/>
    <mergeCell ref="A655:F655"/>
    <mergeCell ref="A656:F656"/>
    <mergeCell ref="A659:E660"/>
    <mergeCell ref="E624:E625"/>
    <mergeCell ref="F624:F625"/>
    <mergeCell ref="A613:F613"/>
    <mergeCell ref="A614:F614"/>
    <mergeCell ref="A622:E623"/>
  </mergeCells>
  <pageMargins left="0.7" right="0.7" top="0.75" bottom="0.75" header="0.3" footer="0.3"/>
  <pageSetup paperSize="9" orientation="portrait" r:id="rId1"/>
  <ignoredErrors>
    <ignoredError sqref="B507:B509 B514:B515 B517"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203"/>
  <sheetViews>
    <sheetView topLeftCell="A11" zoomScaleNormal="100" workbookViewId="0">
      <selection activeCell="J20" sqref="J20"/>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4.28515625" style="106" customWidth="1"/>
    <col min="6" max="6" width="16" style="101" customWidth="1"/>
    <col min="7" max="60" width="11.42578125" style="14"/>
    <col min="61" max="16384" width="11.42578125" style="25"/>
  </cols>
  <sheetData>
    <row r="1" spans="1:6" ht="15" x14ac:dyDescent="0.25">
      <c r="A1" s="1171" t="s">
        <v>0</v>
      </c>
      <c r="B1" s="1171"/>
      <c r="C1" s="1171"/>
      <c r="D1" s="1171"/>
      <c r="E1" s="1171"/>
      <c r="F1" s="1171"/>
    </row>
    <row r="2" spans="1:6" ht="15" x14ac:dyDescent="0.25">
      <c r="A2" s="1172" t="s">
        <v>33</v>
      </c>
      <c r="B2" s="1172"/>
      <c r="C2" s="1172"/>
      <c r="D2" s="1172"/>
      <c r="E2" s="1172"/>
      <c r="F2" s="1172"/>
    </row>
    <row r="3" spans="1:6" ht="15" x14ac:dyDescent="0.25">
      <c r="A3" s="1171" t="s">
        <v>1</v>
      </c>
      <c r="B3" s="1171"/>
      <c r="C3" s="1171"/>
      <c r="D3" s="1171"/>
      <c r="E3" s="1171"/>
      <c r="F3" s="1171"/>
    </row>
    <row r="4" spans="1:6" ht="15" customHeight="1" x14ac:dyDescent="0.25">
      <c r="A4" s="1173" t="s">
        <v>3138</v>
      </c>
      <c r="B4" s="1173"/>
      <c r="C4" s="1173"/>
      <c r="D4" s="1173"/>
      <c r="E4" s="1173"/>
      <c r="F4" s="1173"/>
    </row>
    <row r="5" spans="1:6" ht="15" customHeight="1" x14ac:dyDescent="0.25">
      <c r="A5" s="1173" t="s">
        <v>2</v>
      </c>
      <c r="B5" s="1173"/>
      <c r="C5" s="1173"/>
      <c r="D5" s="1173"/>
      <c r="E5" s="1173"/>
      <c r="F5" s="1173"/>
    </row>
    <row r="6" spans="1:6" ht="15.75" thickBot="1" x14ac:dyDescent="0.3">
      <c r="A6" s="626"/>
      <c r="B6" s="627"/>
      <c r="C6" s="628"/>
      <c r="D6" s="629"/>
      <c r="E6" s="630"/>
      <c r="F6" s="631"/>
    </row>
    <row r="7" spans="1:6" x14ac:dyDescent="0.2">
      <c r="A7" s="1293" t="s">
        <v>3</v>
      </c>
      <c r="B7" s="1294"/>
      <c r="C7" s="1294"/>
      <c r="D7" s="1294"/>
      <c r="E7" s="1294"/>
      <c r="F7" s="1304"/>
    </row>
    <row r="8" spans="1:6" ht="12" thickBot="1" x14ac:dyDescent="0.25">
      <c r="A8" s="1296"/>
      <c r="B8" s="1297"/>
      <c r="C8" s="1297"/>
      <c r="D8" s="1297"/>
      <c r="E8" s="1297"/>
      <c r="F8" s="1305"/>
    </row>
    <row r="9" spans="1:6" x14ac:dyDescent="0.2">
      <c r="A9" s="1293" t="s">
        <v>4</v>
      </c>
      <c r="B9" s="1294"/>
      <c r="C9" s="1294"/>
      <c r="D9" s="1294"/>
      <c r="E9" s="1295"/>
      <c r="F9" s="1180">
        <v>46138822.07</v>
      </c>
    </row>
    <row r="10" spans="1:6" ht="12" thickBot="1" x14ac:dyDescent="0.25">
      <c r="A10" s="1296"/>
      <c r="B10" s="1297"/>
      <c r="C10" s="1297"/>
      <c r="D10" s="1297"/>
      <c r="E10" s="1298"/>
      <c r="F10" s="1181"/>
    </row>
    <row r="11" spans="1:6" x14ac:dyDescent="0.2">
      <c r="A11" s="1299" t="s">
        <v>5</v>
      </c>
      <c r="B11" s="1239" t="s">
        <v>6</v>
      </c>
      <c r="C11" s="1255" t="s">
        <v>7</v>
      </c>
      <c r="D11" s="1211" t="s">
        <v>8</v>
      </c>
      <c r="E11" s="1301" t="s">
        <v>9</v>
      </c>
      <c r="F11" s="1188"/>
    </row>
    <row r="12" spans="1:6" ht="12" thickBot="1" x14ac:dyDescent="0.25">
      <c r="A12" s="1300"/>
      <c r="B12" s="1240"/>
      <c r="C12" s="1256"/>
      <c r="D12" s="1212"/>
      <c r="E12" s="1302"/>
      <c r="F12" s="1303"/>
    </row>
    <row r="13" spans="1:6" x14ac:dyDescent="0.2">
      <c r="A13" s="43"/>
      <c r="B13" s="44"/>
      <c r="C13" s="45" t="s">
        <v>11</v>
      </c>
      <c r="D13" s="295">
        <v>48313549.630000003</v>
      </c>
      <c r="E13" s="296"/>
      <c r="F13" s="288">
        <f>F9+D13</f>
        <v>94452371.700000003</v>
      </c>
    </row>
    <row r="14" spans="1:6" x14ac:dyDescent="0.2">
      <c r="A14" s="15"/>
      <c r="B14" s="1"/>
      <c r="C14" s="3" t="s">
        <v>12</v>
      </c>
      <c r="D14" s="297">
        <v>53067725.119999997</v>
      </c>
      <c r="E14" s="298"/>
      <c r="F14" s="288">
        <f>F13+D14</f>
        <v>147520096.81999999</v>
      </c>
    </row>
    <row r="15" spans="1:6" x14ac:dyDescent="0.2">
      <c r="A15" s="15"/>
      <c r="B15" s="1"/>
      <c r="C15" s="2" t="s">
        <v>13</v>
      </c>
      <c r="D15" s="297">
        <v>365062165.33999997</v>
      </c>
      <c r="E15" s="298"/>
      <c r="F15" s="288">
        <f>F14+D15</f>
        <v>512582262.15999997</v>
      </c>
    </row>
    <row r="16" spans="1:6" x14ac:dyDescent="0.2">
      <c r="A16" s="15"/>
      <c r="B16" s="1"/>
      <c r="C16" s="4" t="s">
        <v>31</v>
      </c>
      <c r="D16" s="299">
        <v>168746.95</v>
      </c>
      <c r="E16" s="299"/>
      <c r="F16" s="288">
        <f t="shared" ref="F16" si="0">F15+D16</f>
        <v>512751009.10999995</v>
      </c>
    </row>
    <row r="17" spans="1:61" x14ac:dyDescent="0.2">
      <c r="A17" s="15"/>
      <c r="B17" s="1"/>
      <c r="C17" s="3" t="s">
        <v>12</v>
      </c>
      <c r="D17" s="300"/>
      <c r="E17" s="301">
        <v>209752705.83000001</v>
      </c>
      <c r="F17" s="288">
        <f>F16+D17-E17</f>
        <v>302998303.27999997</v>
      </c>
    </row>
    <row r="18" spans="1:61" x14ac:dyDescent="0.2">
      <c r="A18" s="481"/>
      <c r="B18" s="1"/>
      <c r="C18" s="482" t="s">
        <v>4442</v>
      </c>
      <c r="D18" s="300"/>
      <c r="E18" s="301">
        <v>6490</v>
      </c>
      <c r="F18" s="288">
        <f t="shared" ref="F18:F81" si="1">F17+D18-E18</f>
        <v>302991813.27999997</v>
      </c>
    </row>
    <row r="19" spans="1:61" x14ac:dyDescent="0.2">
      <c r="A19" s="481"/>
      <c r="B19" s="1"/>
      <c r="C19" s="482" t="s">
        <v>4439</v>
      </c>
      <c r="D19" s="300"/>
      <c r="E19" s="301">
        <v>8050</v>
      </c>
      <c r="F19" s="288">
        <f t="shared" si="1"/>
        <v>302983763.27999997</v>
      </c>
    </row>
    <row r="20" spans="1:61" x14ac:dyDescent="0.2">
      <c r="A20" s="481"/>
      <c r="B20" s="1"/>
      <c r="C20" s="482" t="s">
        <v>4440</v>
      </c>
      <c r="D20" s="300"/>
      <c r="E20" s="301">
        <v>185380.71</v>
      </c>
      <c r="F20" s="288">
        <f t="shared" si="1"/>
        <v>302798382.56999999</v>
      </c>
    </row>
    <row r="21" spans="1:61" x14ac:dyDescent="0.2">
      <c r="A21" s="481"/>
      <c r="B21" s="1"/>
      <c r="C21" s="482" t="s">
        <v>4441</v>
      </c>
      <c r="D21" s="300"/>
      <c r="E21" s="301">
        <v>16151.36</v>
      </c>
      <c r="F21" s="288">
        <f t="shared" si="1"/>
        <v>302782231.20999998</v>
      </c>
    </row>
    <row r="22" spans="1:61" ht="24" customHeight="1" x14ac:dyDescent="0.2">
      <c r="A22" s="87"/>
      <c r="B22" s="1"/>
      <c r="C22" s="260" t="s">
        <v>1088</v>
      </c>
      <c r="D22" s="300"/>
      <c r="E22" s="436">
        <v>85862.7</v>
      </c>
      <c r="F22" s="288">
        <f t="shared" si="1"/>
        <v>302696368.50999999</v>
      </c>
    </row>
    <row r="23" spans="1:61" ht="24" customHeight="1" x14ac:dyDescent="0.2">
      <c r="A23" s="87"/>
      <c r="B23" s="1"/>
      <c r="C23" s="260" t="s">
        <v>1089</v>
      </c>
      <c r="D23" s="302"/>
      <c r="E23" s="437">
        <v>720</v>
      </c>
      <c r="F23" s="288">
        <f t="shared" si="1"/>
        <v>302695648.50999999</v>
      </c>
    </row>
    <row r="24" spans="1:61" ht="24" customHeight="1" x14ac:dyDescent="0.2">
      <c r="A24" s="303"/>
      <c r="B24" s="304"/>
      <c r="C24" s="530" t="s">
        <v>2479</v>
      </c>
      <c r="D24" s="306"/>
      <c r="E24" s="438">
        <v>149212.31</v>
      </c>
      <c r="F24" s="288">
        <f t="shared" si="1"/>
        <v>302546436.19999999</v>
      </c>
    </row>
    <row r="25" spans="1:61" ht="24" customHeight="1" x14ac:dyDescent="0.2">
      <c r="A25" s="87"/>
      <c r="B25" s="1"/>
      <c r="C25" s="2" t="s">
        <v>1083</v>
      </c>
      <c r="D25" s="302"/>
      <c r="E25" s="436">
        <v>5000</v>
      </c>
      <c r="F25" s="288">
        <f t="shared" si="1"/>
        <v>302541436.19999999</v>
      </c>
    </row>
    <row r="26" spans="1:61" ht="24" customHeight="1" x14ac:dyDescent="0.2">
      <c r="A26" s="87"/>
      <c r="B26" s="1"/>
      <c r="C26" s="2" t="s">
        <v>2278</v>
      </c>
      <c r="D26" s="302"/>
      <c r="E26" s="436">
        <v>910</v>
      </c>
      <c r="F26" s="288">
        <f t="shared" si="1"/>
        <v>302540526.19999999</v>
      </c>
    </row>
    <row r="27" spans="1:61" ht="24" customHeight="1" x14ac:dyDescent="0.2">
      <c r="A27" s="87"/>
      <c r="B27" s="1"/>
      <c r="C27" s="2" t="s">
        <v>1086</v>
      </c>
      <c r="D27" s="302"/>
      <c r="E27" s="436">
        <v>300</v>
      </c>
      <c r="F27" s="288">
        <f t="shared" si="1"/>
        <v>302540226.19999999</v>
      </c>
    </row>
    <row r="28" spans="1:61" ht="24" customHeight="1" x14ac:dyDescent="0.2">
      <c r="A28" s="87"/>
      <c r="B28" s="1"/>
      <c r="C28" s="2" t="s">
        <v>1087</v>
      </c>
      <c r="D28" s="302"/>
      <c r="E28" s="436">
        <v>350</v>
      </c>
      <c r="F28" s="288">
        <f t="shared" si="1"/>
        <v>302539876.19999999</v>
      </c>
    </row>
    <row r="29" spans="1:61" ht="24" customHeight="1" x14ac:dyDescent="0.2">
      <c r="A29" s="87"/>
      <c r="B29" s="1"/>
      <c r="C29" s="2" t="s">
        <v>1358</v>
      </c>
      <c r="D29" s="302"/>
      <c r="E29" s="436">
        <v>175</v>
      </c>
      <c r="F29" s="288">
        <f t="shared" si="1"/>
        <v>302539701.19999999</v>
      </c>
    </row>
    <row r="30" spans="1:61" s="414" customFormat="1" ht="40.5" customHeight="1" x14ac:dyDescent="0.2">
      <c r="A30" s="244">
        <v>44319</v>
      </c>
      <c r="B30" s="5">
        <v>59097</v>
      </c>
      <c r="C30" s="5" t="s">
        <v>3104</v>
      </c>
      <c r="D30" s="402"/>
      <c r="E30" s="42">
        <v>121599.3</v>
      </c>
      <c r="F30" s="288">
        <f t="shared" si="1"/>
        <v>302418101.89999998</v>
      </c>
      <c r="G30" s="412"/>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c r="AT30" s="412"/>
      <c r="AU30" s="412"/>
      <c r="AV30" s="412"/>
      <c r="AW30" s="412"/>
      <c r="AX30" s="412"/>
      <c r="AY30" s="412"/>
      <c r="AZ30" s="412"/>
      <c r="BA30" s="412"/>
      <c r="BB30" s="412"/>
      <c r="BC30" s="412"/>
      <c r="BD30" s="412"/>
      <c r="BE30" s="412"/>
      <c r="BF30" s="412"/>
      <c r="BG30" s="412"/>
      <c r="BH30" s="412"/>
      <c r="BI30" s="545"/>
    </row>
    <row r="31" spans="1:61" s="412" customFormat="1" ht="38.25" customHeight="1" x14ac:dyDescent="0.2">
      <c r="A31" s="244">
        <v>44319</v>
      </c>
      <c r="B31" s="5">
        <v>59098</v>
      </c>
      <c r="C31" s="5" t="s">
        <v>3105</v>
      </c>
      <c r="D31" s="394"/>
      <c r="E31" s="42">
        <v>122814.52</v>
      </c>
      <c r="F31" s="288">
        <f t="shared" si="1"/>
        <v>302295287.38</v>
      </c>
    </row>
    <row r="32" spans="1:61" s="412" customFormat="1" ht="42" customHeight="1" x14ac:dyDescent="0.2">
      <c r="A32" s="244">
        <v>44319</v>
      </c>
      <c r="B32" s="5">
        <v>59099</v>
      </c>
      <c r="C32" s="5" t="s">
        <v>3106</v>
      </c>
      <c r="D32" s="402"/>
      <c r="E32" s="42">
        <v>4153.21</v>
      </c>
      <c r="F32" s="288">
        <f t="shared" si="1"/>
        <v>302291134.17000002</v>
      </c>
    </row>
    <row r="33" spans="1:6" s="412" customFormat="1" ht="33.75" customHeight="1" x14ac:dyDescent="0.2">
      <c r="A33" s="244">
        <v>44319</v>
      </c>
      <c r="B33" s="5">
        <v>59100</v>
      </c>
      <c r="C33" s="5" t="s">
        <v>3107</v>
      </c>
      <c r="D33" s="408"/>
      <c r="E33" s="42">
        <v>37309.64</v>
      </c>
      <c r="F33" s="288">
        <f t="shared" si="1"/>
        <v>302253824.53000003</v>
      </c>
    </row>
    <row r="34" spans="1:6" s="412" customFormat="1" ht="24.75" customHeight="1" x14ac:dyDescent="0.2">
      <c r="A34" s="244">
        <v>44319</v>
      </c>
      <c r="B34" s="5">
        <v>59101</v>
      </c>
      <c r="C34" s="5" t="s">
        <v>3108</v>
      </c>
      <c r="D34" s="402"/>
      <c r="E34" s="42">
        <v>17305.03</v>
      </c>
      <c r="F34" s="288">
        <f t="shared" si="1"/>
        <v>302236519.50000006</v>
      </c>
    </row>
    <row r="35" spans="1:6" s="412" customFormat="1" ht="48" customHeight="1" x14ac:dyDescent="0.2">
      <c r="A35" s="244">
        <v>44319</v>
      </c>
      <c r="B35" s="5">
        <v>59102</v>
      </c>
      <c r="C35" s="5" t="s">
        <v>3109</v>
      </c>
      <c r="D35" s="402"/>
      <c r="E35" s="42">
        <v>29995.39</v>
      </c>
      <c r="F35" s="288">
        <f t="shared" si="1"/>
        <v>302206524.11000007</v>
      </c>
    </row>
    <row r="36" spans="1:6" s="412" customFormat="1" ht="52.5" customHeight="1" x14ac:dyDescent="0.2">
      <c r="A36" s="244">
        <v>44319</v>
      </c>
      <c r="B36" s="5">
        <v>59103</v>
      </c>
      <c r="C36" s="5" t="s">
        <v>2579</v>
      </c>
      <c r="D36" s="402"/>
      <c r="E36" s="42">
        <v>240994.92</v>
      </c>
      <c r="F36" s="288">
        <f t="shared" si="1"/>
        <v>301965529.19000006</v>
      </c>
    </row>
    <row r="37" spans="1:6" s="412" customFormat="1" ht="46.5" customHeight="1" x14ac:dyDescent="0.2">
      <c r="A37" s="244">
        <v>44319</v>
      </c>
      <c r="B37" s="5">
        <v>59104</v>
      </c>
      <c r="C37" s="5" t="s">
        <v>3110</v>
      </c>
      <c r="D37" s="402"/>
      <c r="E37" s="42">
        <v>56182.74</v>
      </c>
      <c r="F37" s="288">
        <f t="shared" si="1"/>
        <v>301909346.45000005</v>
      </c>
    </row>
    <row r="38" spans="1:6" s="412" customFormat="1" ht="42" customHeight="1" x14ac:dyDescent="0.2">
      <c r="A38" s="244">
        <v>44319</v>
      </c>
      <c r="B38" s="5">
        <v>59105</v>
      </c>
      <c r="C38" s="5" t="s">
        <v>3111</v>
      </c>
      <c r="D38" s="402"/>
      <c r="E38" s="42">
        <v>87997.23</v>
      </c>
      <c r="F38" s="288">
        <f t="shared" si="1"/>
        <v>301821349.22000003</v>
      </c>
    </row>
    <row r="39" spans="1:6" s="412" customFormat="1" ht="41.25" customHeight="1" x14ac:dyDescent="0.2">
      <c r="A39" s="244">
        <v>44319</v>
      </c>
      <c r="B39" s="5">
        <v>59106</v>
      </c>
      <c r="C39" s="5" t="s">
        <v>3112</v>
      </c>
      <c r="D39" s="402"/>
      <c r="E39" s="42">
        <v>378091.1</v>
      </c>
      <c r="F39" s="288">
        <f t="shared" si="1"/>
        <v>301443258.12</v>
      </c>
    </row>
    <row r="40" spans="1:6" s="412" customFormat="1" ht="38.25" customHeight="1" x14ac:dyDescent="0.2">
      <c r="A40" s="244">
        <v>44319</v>
      </c>
      <c r="B40" s="5">
        <v>59107</v>
      </c>
      <c r="C40" s="5" t="s">
        <v>3113</v>
      </c>
      <c r="D40" s="402"/>
      <c r="E40" s="42">
        <v>136953.26</v>
      </c>
      <c r="F40" s="288">
        <f t="shared" si="1"/>
        <v>301306304.86000001</v>
      </c>
    </row>
    <row r="41" spans="1:6" s="412" customFormat="1" ht="39.75" customHeight="1" x14ac:dyDescent="0.2">
      <c r="A41" s="244">
        <v>44319</v>
      </c>
      <c r="B41" s="5"/>
      <c r="C41" s="5" t="s">
        <v>3114</v>
      </c>
      <c r="D41" s="402"/>
      <c r="E41" s="42">
        <v>4175.76</v>
      </c>
      <c r="F41" s="288">
        <f t="shared" si="1"/>
        <v>301302129.10000002</v>
      </c>
    </row>
    <row r="42" spans="1:6" s="412" customFormat="1" ht="41.25" customHeight="1" x14ac:dyDescent="0.2">
      <c r="A42" s="244">
        <v>44319</v>
      </c>
      <c r="B42" s="5">
        <v>59109</v>
      </c>
      <c r="C42" s="5" t="s">
        <v>3115</v>
      </c>
      <c r="D42" s="408"/>
      <c r="E42" s="42">
        <v>123454.14</v>
      </c>
      <c r="F42" s="288">
        <f t="shared" si="1"/>
        <v>301178674.96000004</v>
      </c>
    </row>
    <row r="43" spans="1:6" s="412" customFormat="1" ht="41.25" customHeight="1" x14ac:dyDescent="0.2">
      <c r="A43" s="244">
        <v>44319</v>
      </c>
      <c r="B43" s="5">
        <v>59110</v>
      </c>
      <c r="C43" s="5" t="s">
        <v>3116</v>
      </c>
      <c r="D43" s="408"/>
      <c r="E43" s="42">
        <v>49619.23</v>
      </c>
      <c r="F43" s="288">
        <f t="shared" si="1"/>
        <v>301129055.73000002</v>
      </c>
    </row>
    <row r="44" spans="1:6" s="412" customFormat="1" ht="39" customHeight="1" x14ac:dyDescent="0.2">
      <c r="A44" s="244">
        <v>44319</v>
      </c>
      <c r="B44" s="5">
        <v>59111</v>
      </c>
      <c r="C44" s="5" t="s">
        <v>3117</v>
      </c>
      <c r="D44" s="408"/>
      <c r="E44" s="42">
        <v>1500</v>
      </c>
      <c r="F44" s="288">
        <f t="shared" si="1"/>
        <v>301127555.73000002</v>
      </c>
    </row>
    <row r="45" spans="1:6" s="412" customFormat="1" ht="45.75" customHeight="1" x14ac:dyDescent="0.2">
      <c r="A45" s="244">
        <v>44319</v>
      </c>
      <c r="B45" s="5">
        <v>59112</v>
      </c>
      <c r="C45" s="5" t="s">
        <v>3118</v>
      </c>
      <c r="D45" s="408"/>
      <c r="E45" s="42">
        <v>1500</v>
      </c>
      <c r="F45" s="288">
        <f t="shared" si="1"/>
        <v>301126055.73000002</v>
      </c>
    </row>
    <row r="46" spans="1:6" s="412" customFormat="1" ht="41.25" customHeight="1" x14ac:dyDescent="0.2">
      <c r="A46" s="244">
        <v>44319</v>
      </c>
      <c r="B46" s="5">
        <v>59113</v>
      </c>
      <c r="C46" s="5" t="s">
        <v>3119</v>
      </c>
      <c r="D46" s="408"/>
      <c r="E46" s="42">
        <v>117721.64</v>
      </c>
      <c r="F46" s="288">
        <f t="shared" si="1"/>
        <v>301008334.09000003</v>
      </c>
    </row>
    <row r="47" spans="1:6" s="412" customFormat="1" ht="65.25" customHeight="1" x14ac:dyDescent="0.2">
      <c r="A47" s="244">
        <v>44319</v>
      </c>
      <c r="B47" s="5">
        <v>59114</v>
      </c>
      <c r="C47" s="5" t="s">
        <v>3120</v>
      </c>
      <c r="D47" s="408"/>
      <c r="E47" s="42">
        <v>135600</v>
      </c>
      <c r="F47" s="288">
        <f t="shared" si="1"/>
        <v>300872734.09000003</v>
      </c>
    </row>
    <row r="48" spans="1:6" s="412" customFormat="1" ht="39" customHeight="1" x14ac:dyDescent="0.2">
      <c r="A48" s="244">
        <v>44319</v>
      </c>
      <c r="B48" s="5">
        <v>59115</v>
      </c>
      <c r="C48" s="5" t="s">
        <v>3121</v>
      </c>
      <c r="D48" s="408"/>
      <c r="E48" s="42">
        <v>175565.86</v>
      </c>
      <c r="F48" s="288">
        <f t="shared" si="1"/>
        <v>300697168.23000002</v>
      </c>
    </row>
    <row r="49" spans="1:6" s="412" customFormat="1" ht="41.25" customHeight="1" x14ac:dyDescent="0.2">
      <c r="A49" s="244">
        <v>44319</v>
      </c>
      <c r="B49" s="5">
        <v>59116</v>
      </c>
      <c r="C49" s="5" t="s">
        <v>3122</v>
      </c>
      <c r="D49" s="408"/>
      <c r="E49" s="42">
        <v>88458.7</v>
      </c>
      <c r="F49" s="288">
        <f t="shared" si="1"/>
        <v>300608709.53000003</v>
      </c>
    </row>
    <row r="50" spans="1:6" s="412" customFormat="1" ht="41.25" customHeight="1" x14ac:dyDescent="0.2">
      <c r="A50" s="244">
        <v>44319</v>
      </c>
      <c r="B50" s="5">
        <v>59117</v>
      </c>
      <c r="C50" s="5" t="s">
        <v>3123</v>
      </c>
      <c r="D50" s="408"/>
      <c r="E50" s="42">
        <v>3931447.9</v>
      </c>
      <c r="F50" s="288">
        <f t="shared" si="1"/>
        <v>296677261.63000005</v>
      </c>
    </row>
    <row r="51" spans="1:6" s="412" customFormat="1" ht="41.25" customHeight="1" x14ac:dyDescent="0.2">
      <c r="A51" s="244">
        <v>44319</v>
      </c>
      <c r="B51" s="5">
        <v>59118</v>
      </c>
      <c r="C51" s="5" t="s">
        <v>3124</v>
      </c>
      <c r="D51" s="408"/>
      <c r="E51" s="42">
        <v>300348.28999999998</v>
      </c>
      <c r="F51" s="288">
        <f t="shared" si="1"/>
        <v>296376913.34000003</v>
      </c>
    </row>
    <row r="52" spans="1:6" s="412" customFormat="1" ht="42" customHeight="1" x14ac:dyDescent="0.2">
      <c r="A52" s="244">
        <v>44319</v>
      </c>
      <c r="B52" s="5">
        <v>59119</v>
      </c>
      <c r="C52" s="5" t="s">
        <v>3125</v>
      </c>
      <c r="D52" s="408"/>
      <c r="E52" s="42">
        <v>101206.7</v>
      </c>
      <c r="F52" s="288">
        <f t="shared" si="1"/>
        <v>296275706.64000005</v>
      </c>
    </row>
    <row r="53" spans="1:6" s="412" customFormat="1" ht="69" customHeight="1" x14ac:dyDescent="0.2">
      <c r="A53" s="244">
        <v>44319</v>
      </c>
      <c r="B53" s="5">
        <v>59120</v>
      </c>
      <c r="C53" s="5" t="s">
        <v>3126</v>
      </c>
      <c r="D53" s="402"/>
      <c r="E53" s="42">
        <v>2435720.2999999998</v>
      </c>
      <c r="F53" s="288">
        <f t="shared" si="1"/>
        <v>293839986.34000003</v>
      </c>
    </row>
    <row r="54" spans="1:6" s="412" customFormat="1" ht="18" customHeight="1" x14ac:dyDescent="0.2">
      <c r="A54" s="244">
        <v>44319</v>
      </c>
      <c r="B54" s="5">
        <v>59121</v>
      </c>
      <c r="C54" s="5" t="s">
        <v>41</v>
      </c>
      <c r="D54" s="402"/>
      <c r="E54" s="42">
        <v>0</v>
      </c>
      <c r="F54" s="288">
        <f t="shared" si="1"/>
        <v>293839986.34000003</v>
      </c>
    </row>
    <row r="55" spans="1:6" s="412" customFormat="1" ht="68.25" customHeight="1" x14ac:dyDescent="0.2">
      <c r="A55" s="244">
        <v>44319</v>
      </c>
      <c r="B55" s="5">
        <v>59122</v>
      </c>
      <c r="C55" s="5" t="s">
        <v>3127</v>
      </c>
      <c r="D55" s="402"/>
      <c r="E55" s="42">
        <v>889296.88</v>
      </c>
      <c r="F55" s="288">
        <f t="shared" si="1"/>
        <v>292950689.46000004</v>
      </c>
    </row>
    <row r="56" spans="1:6" s="412" customFormat="1" ht="49.5" customHeight="1" x14ac:dyDescent="0.2">
      <c r="A56" s="244">
        <v>44319</v>
      </c>
      <c r="B56" s="5">
        <v>59123</v>
      </c>
      <c r="C56" s="5" t="s">
        <v>3128</v>
      </c>
      <c r="D56" s="402"/>
      <c r="E56" s="42">
        <v>53784.03</v>
      </c>
      <c r="F56" s="288">
        <f t="shared" si="1"/>
        <v>292896905.43000007</v>
      </c>
    </row>
    <row r="57" spans="1:6" s="412" customFormat="1" ht="38.25" customHeight="1" x14ac:dyDescent="0.2">
      <c r="A57" s="244">
        <v>44319</v>
      </c>
      <c r="B57" s="5">
        <v>59124</v>
      </c>
      <c r="C57" s="5" t="s">
        <v>3129</v>
      </c>
      <c r="D57" s="402"/>
      <c r="E57" s="42">
        <v>187688.05</v>
      </c>
      <c r="F57" s="288">
        <f t="shared" si="1"/>
        <v>292709217.38000005</v>
      </c>
    </row>
    <row r="58" spans="1:6" s="412" customFormat="1" ht="41.25" customHeight="1" x14ac:dyDescent="0.2">
      <c r="A58" s="244">
        <v>44319</v>
      </c>
      <c r="B58" s="5">
        <v>59125</v>
      </c>
      <c r="C58" s="5" t="s">
        <v>3130</v>
      </c>
      <c r="D58" s="402"/>
      <c r="E58" s="42">
        <v>130766.04</v>
      </c>
      <c r="F58" s="288">
        <f t="shared" si="1"/>
        <v>292578451.34000003</v>
      </c>
    </row>
    <row r="59" spans="1:6" s="412" customFormat="1" ht="37.5" customHeight="1" x14ac:dyDescent="0.2">
      <c r="A59" s="244">
        <v>44319</v>
      </c>
      <c r="B59" s="5">
        <v>59126</v>
      </c>
      <c r="C59" s="5" t="s">
        <v>3131</v>
      </c>
      <c r="D59" s="402"/>
      <c r="E59" s="42">
        <v>89229.35</v>
      </c>
      <c r="F59" s="288">
        <f t="shared" si="1"/>
        <v>292489221.99000001</v>
      </c>
    </row>
    <row r="60" spans="1:6" s="412" customFormat="1" ht="27" customHeight="1" x14ac:dyDescent="0.2">
      <c r="A60" s="244">
        <v>44319</v>
      </c>
      <c r="B60" s="5">
        <v>59127</v>
      </c>
      <c r="C60" s="5" t="s">
        <v>3132</v>
      </c>
      <c r="D60" s="402"/>
      <c r="E60" s="42">
        <v>86000</v>
      </c>
      <c r="F60" s="288">
        <f t="shared" si="1"/>
        <v>292403221.99000001</v>
      </c>
    </row>
    <row r="61" spans="1:6" s="412" customFormat="1" ht="29.25" customHeight="1" x14ac:dyDescent="0.2">
      <c r="A61" s="244">
        <v>44319</v>
      </c>
      <c r="B61" s="5">
        <v>59128</v>
      </c>
      <c r="C61" s="5" t="s">
        <v>3133</v>
      </c>
      <c r="D61" s="402"/>
      <c r="E61" s="42">
        <v>119628.68</v>
      </c>
      <c r="F61" s="288">
        <f t="shared" si="1"/>
        <v>292283593.31</v>
      </c>
    </row>
    <row r="62" spans="1:6" s="412" customFormat="1" ht="41.25" customHeight="1" x14ac:dyDescent="0.2">
      <c r="A62" s="244">
        <v>44319</v>
      </c>
      <c r="B62" s="5">
        <v>59129</v>
      </c>
      <c r="C62" s="5" t="s">
        <v>3134</v>
      </c>
      <c r="D62" s="402"/>
      <c r="E62" s="42">
        <v>187688.05</v>
      </c>
      <c r="F62" s="288">
        <f t="shared" si="1"/>
        <v>292095905.25999999</v>
      </c>
    </row>
    <row r="63" spans="1:6" s="412" customFormat="1" ht="41.25" customHeight="1" x14ac:dyDescent="0.2">
      <c r="A63" s="244">
        <v>44319</v>
      </c>
      <c r="B63" s="5">
        <v>59130</v>
      </c>
      <c r="C63" s="5" t="s">
        <v>3135</v>
      </c>
      <c r="D63" s="402"/>
      <c r="E63" s="42">
        <v>82005.19</v>
      </c>
      <c r="F63" s="288">
        <f t="shared" si="1"/>
        <v>292013900.06999999</v>
      </c>
    </row>
    <row r="64" spans="1:6" s="412" customFormat="1" ht="46.5" customHeight="1" x14ac:dyDescent="0.2">
      <c r="A64" s="244">
        <v>44319</v>
      </c>
      <c r="B64" s="5">
        <v>59131</v>
      </c>
      <c r="C64" s="5" t="s">
        <v>3136</v>
      </c>
      <c r="D64" s="402"/>
      <c r="E64" s="42">
        <v>25069.11</v>
      </c>
      <c r="F64" s="288">
        <f t="shared" si="1"/>
        <v>291988830.95999998</v>
      </c>
    </row>
    <row r="65" spans="1:6" s="412" customFormat="1" ht="48.75" customHeight="1" x14ac:dyDescent="0.2">
      <c r="A65" s="244">
        <v>44319</v>
      </c>
      <c r="B65" s="5" t="s">
        <v>3102</v>
      </c>
      <c r="C65" s="5" t="s">
        <v>3137</v>
      </c>
      <c r="D65" s="402"/>
      <c r="E65" s="42">
        <v>126825</v>
      </c>
      <c r="F65" s="288">
        <f t="shared" si="1"/>
        <v>291862005.95999998</v>
      </c>
    </row>
    <row r="66" spans="1:6" s="412" customFormat="1" ht="78.75" customHeight="1" x14ac:dyDescent="0.2">
      <c r="A66" s="467">
        <v>44319</v>
      </c>
      <c r="B66" s="377" t="s">
        <v>3103</v>
      </c>
      <c r="C66" s="377" t="s">
        <v>3726</v>
      </c>
      <c r="D66" s="402"/>
      <c r="E66" s="234">
        <v>19632326.920000002</v>
      </c>
      <c r="F66" s="288">
        <f t="shared" si="1"/>
        <v>272229679.03999996</v>
      </c>
    </row>
    <row r="67" spans="1:6" s="412" customFormat="1" ht="45" customHeight="1" x14ac:dyDescent="0.2">
      <c r="A67" s="244">
        <v>44320</v>
      </c>
      <c r="B67" s="5">
        <v>59132</v>
      </c>
      <c r="C67" s="5" t="s">
        <v>3140</v>
      </c>
      <c r="D67" s="408"/>
      <c r="E67" s="42">
        <v>55000</v>
      </c>
      <c r="F67" s="288">
        <f t="shared" si="1"/>
        <v>272174679.03999996</v>
      </c>
    </row>
    <row r="68" spans="1:6" s="412" customFormat="1" ht="32.25" customHeight="1" x14ac:dyDescent="0.2">
      <c r="A68" s="244">
        <v>44320</v>
      </c>
      <c r="B68" s="5">
        <v>59133</v>
      </c>
      <c r="C68" s="5" t="s">
        <v>3141</v>
      </c>
      <c r="D68" s="402"/>
      <c r="E68" s="42">
        <v>14369.28</v>
      </c>
      <c r="F68" s="288">
        <f t="shared" si="1"/>
        <v>272160309.75999999</v>
      </c>
    </row>
    <row r="69" spans="1:6" s="412" customFormat="1" ht="41.25" customHeight="1" x14ac:dyDescent="0.2">
      <c r="A69" s="244">
        <v>44320</v>
      </c>
      <c r="B69" s="5">
        <v>59134</v>
      </c>
      <c r="C69" s="5" t="s">
        <v>3142</v>
      </c>
      <c r="D69" s="402"/>
      <c r="E69" s="42">
        <v>142276.04</v>
      </c>
      <c r="F69" s="288">
        <f t="shared" si="1"/>
        <v>272018033.71999997</v>
      </c>
    </row>
    <row r="70" spans="1:6" s="412" customFormat="1" ht="39" customHeight="1" x14ac:dyDescent="0.2">
      <c r="A70" s="244">
        <v>44320</v>
      </c>
      <c r="B70" s="5">
        <v>59135</v>
      </c>
      <c r="C70" s="5" t="s">
        <v>3143</v>
      </c>
      <c r="D70" s="402"/>
      <c r="E70" s="42">
        <v>43104.67</v>
      </c>
      <c r="F70" s="288">
        <f t="shared" si="1"/>
        <v>271974929.04999995</v>
      </c>
    </row>
    <row r="71" spans="1:6" s="412" customFormat="1" ht="41.25" customHeight="1" x14ac:dyDescent="0.2">
      <c r="A71" s="244">
        <v>44320</v>
      </c>
      <c r="B71" s="5">
        <v>59136</v>
      </c>
      <c r="C71" s="5" t="s">
        <v>3144</v>
      </c>
      <c r="D71" s="408"/>
      <c r="E71" s="42">
        <v>187688.05</v>
      </c>
      <c r="F71" s="288">
        <f t="shared" si="1"/>
        <v>271787240.99999994</v>
      </c>
    </row>
    <row r="72" spans="1:6" s="412" customFormat="1" ht="41.25" customHeight="1" x14ac:dyDescent="0.2">
      <c r="A72" s="244">
        <v>44320</v>
      </c>
      <c r="B72" s="5">
        <v>59137</v>
      </c>
      <c r="C72" s="5" t="s">
        <v>3145</v>
      </c>
      <c r="D72" s="402"/>
      <c r="E72" s="42">
        <v>59228.43</v>
      </c>
      <c r="F72" s="288">
        <f t="shared" si="1"/>
        <v>271728012.56999993</v>
      </c>
    </row>
    <row r="73" spans="1:6" s="412" customFormat="1" ht="33.75" customHeight="1" x14ac:dyDescent="0.2">
      <c r="A73" s="244">
        <v>44320</v>
      </c>
      <c r="B73" s="5">
        <v>59138</v>
      </c>
      <c r="C73" s="5" t="s">
        <v>3146</v>
      </c>
      <c r="D73" s="402"/>
      <c r="E73" s="42">
        <v>173844.02</v>
      </c>
      <c r="F73" s="288">
        <f t="shared" si="1"/>
        <v>271554168.54999995</v>
      </c>
    </row>
    <row r="74" spans="1:6" s="412" customFormat="1" ht="41.25" customHeight="1" x14ac:dyDescent="0.2">
      <c r="A74" s="244">
        <v>44320</v>
      </c>
      <c r="B74" s="5">
        <v>59139</v>
      </c>
      <c r="C74" s="5" t="s">
        <v>3147</v>
      </c>
      <c r="D74" s="402"/>
      <c r="E74" s="42">
        <v>33844.019999999997</v>
      </c>
      <c r="F74" s="288">
        <f t="shared" si="1"/>
        <v>271520324.52999997</v>
      </c>
    </row>
    <row r="75" spans="1:6" s="412" customFormat="1" ht="41.25" customHeight="1" x14ac:dyDescent="0.2">
      <c r="A75" s="244">
        <v>44320</v>
      </c>
      <c r="B75" s="5">
        <v>59140</v>
      </c>
      <c r="C75" s="5" t="s">
        <v>3144</v>
      </c>
      <c r="D75" s="402"/>
      <c r="E75" s="42">
        <v>187688.05</v>
      </c>
      <c r="F75" s="288">
        <f t="shared" si="1"/>
        <v>271332636.47999996</v>
      </c>
    </row>
    <row r="76" spans="1:6" s="412" customFormat="1" ht="47.25" customHeight="1" x14ac:dyDescent="0.2">
      <c r="A76" s="244">
        <v>44320</v>
      </c>
      <c r="B76" s="5">
        <v>59141</v>
      </c>
      <c r="C76" s="5" t="s">
        <v>3148</v>
      </c>
      <c r="D76" s="402"/>
      <c r="E76" s="42">
        <v>185380.71</v>
      </c>
      <c r="F76" s="288">
        <f t="shared" si="1"/>
        <v>271147255.76999998</v>
      </c>
    </row>
    <row r="77" spans="1:6" s="412" customFormat="1" ht="41.25" customHeight="1" x14ac:dyDescent="0.2">
      <c r="A77" s="244">
        <v>44320</v>
      </c>
      <c r="B77" s="5">
        <v>59142</v>
      </c>
      <c r="C77" s="5" t="s">
        <v>3149</v>
      </c>
      <c r="D77" s="402"/>
      <c r="E77" s="42">
        <v>88777.5</v>
      </c>
      <c r="F77" s="288">
        <f t="shared" si="1"/>
        <v>271058478.26999998</v>
      </c>
    </row>
    <row r="78" spans="1:6" s="412" customFormat="1" ht="41.25" customHeight="1" x14ac:dyDescent="0.2">
      <c r="A78" s="244">
        <v>44320</v>
      </c>
      <c r="B78" s="5">
        <v>59143</v>
      </c>
      <c r="C78" s="5" t="s">
        <v>3150</v>
      </c>
      <c r="D78" s="402"/>
      <c r="E78" s="42">
        <v>187688.05</v>
      </c>
      <c r="F78" s="288">
        <f t="shared" si="1"/>
        <v>270870790.21999997</v>
      </c>
    </row>
    <row r="79" spans="1:6" s="412" customFormat="1" ht="51" customHeight="1" x14ac:dyDescent="0.2">
      <c r="A79" s="244">
        <v>44320</v>
      </c>
      <c r="B79" s="5">
        <v>59144</v>
      </c>
      <c r="C79" s="5" t="s">
        <v>3151</v>
      </c>
      <c r="D79" s="402"/>
      <c r="E79" s="42">
        <v>38081.360000000001</v>
      </c>
      <c r="F79" s="288">
        <f t="shared" si="1"/>
        <v>270832708.85999995</v>
      </c>
    </row>
    <row r="80" spans="1:6" s="412" customFormat="1" ht="38.25" customHeight="1" x14ac:dyDescent="0.2">
      <c r="A80" s="244">
        <v>44320</v>
      </c>
      <c r="B80" s="5">
        <v>59145</v>
      </c>
      <c r="C80" s="5" t="s">
        <v>3152</v>
      </c>
      <c r="D80" s="402"/>
      <c r="E80" s="42">
        <v>135900</v>
      </c>
      <c r="F80" s="288">
        <f t="shared" si="1"/>
        <v>270696808.85999995</v>
      </c>
    </row>
    <row r="81" spans="1:6" s="412" customFormat="1" ht="41.25" customHeight="1" x14ac:dyDescent="0.2">
      <c r="A81" s="244">
        <v>44320</v>
      </c>
      <c r="B81" s="5">
        <v>59146</v>
      </c>
      <c r="C81" s="5" t="s">
        <v>3153</v>
      </c>
      <c r="D81" s="402"/>
      <c r="E81" s="42">
        <v>539000</v>
      </c>
      <c r="F81" s="288">
        <f t="shared" si="1"/>
        <v>270157808.85999995</v>
      </c>
    </row>
    <row r="82" spans="1:6" s="412" customFormat="1" ht="65.25" customHeight="1" x14ac:dyDescent="0.2">
      <c r="A82" s="244">
        <v>44320</v>
      </c>
      <c r="B82" s="5" t="s">
        <v>3139</v>
      </c>
      <c r="C82" s="5" t="s">
        <v>3154</v>
      </c>
      <c r="D82" s="444"/>
      <c r="E82" s="42">
        <v>112000</v>
      </c>
      <c r="F82" s="288">
        <f t="shared" ref="F82:F145" si="2">F81+D82-E82</f>
        <v>270045808.85999995</v>
      </c>
    </row>
    <row r="83" spans="1:6" s="412" customFormat="1" ht="48" customHeight="1" x14ac:dyDescent="0.2">
      <c r="A83" s="244">
        <v>44321</v>
      </c>
      <c r="B83" s="5">
        <v>59147</v>
      </c>
      <c r="C83" s="5" t="s">
        <v>3155</v>
      </c>
      <c r="D83" s="402"/>
      <c r="E83" s="42">
        <v>176901.71</v>
      </c>
      <c r="F83" s="288">
        <f t="shared" si="2"/>
        <v>269868907.14999998</v>
      </c>
    </row>
    <row r="84" spans="1:6" s="412" customFormat="1" ht="48.75" customHeight="1" x14ac:dyDescent="0.2">
      <c r="A84" s="244">
        <v>44321</v>
      </c>
      <c r="B84" s="5">
        <v>59148</v>
      </c>
      <c r="C84" s="5" t="s">
        <v>3156</v>
      </c>
      <c r="D84" s="402"/>
      <c r="E84" s="42">
        <v>113000</v>
      </c>
      <c r="F84" s="288">
        <f t="shared" si="2"/>
        <v>269755907.14999998</v>
      </c>
    </row>
    <row r="85" spans="1:6" s="412" customFormat="1" ht="41.25" customHeight="1" x14ac:dyDescent="0.2">
      <c r="A85" s="244">
        <v>44321</v>
      </c>
      <c r="B85" s="5">
        <v>59149</v>
      </c>
      <c r="C85" s="5" t="s">
        <v>3157</v>
      </c>
      <c r="D85" s="402"/>
      <c r="E85" s="42">
        <v>107155.07</v>
      </c>
      <c r="F85" s="288">
        <f t="shared" si="2"/>
        <v>269648752.07999998</v>
      </c>
    </row>
    <row r="86" spans="1:6" s="412" customFormat="1" ht="48" customHeight="1" x14ac:dyDescent="0.2">
      <c r="A86" s="244">
        <v>44321</v>
      </c>
      <c r="B86" s="5">
        <v>59150</v>
      </c>
      <c r="C86" s="5" t="s">
        <v>3158</v>
      </c>
      <c r="D86" s="402"/>
      <c r="E86" s="42">
        <v>101705.34</v>
      </c>
      <c r="F86" s="288">
        <f t="shared" si="2"/>
        <v>269547046.74000001</v>
      </c>
    </row>
    <row r="87" spans="1:6" s="412" customFormat="1" ht="41.25" customHeight="1" x14ac:dyDescent="0.2">
      <c r="A87" s="244">
        <v>44321</v>
      </c>
      <c r="B87" s="5">
        <v>59151</v>
      </c>
      <c r="C87" s="5" t="s">
        <v>3159</v>
      </c>
      <c r="D87" s="402"/>
      <c r="E87" s="42">
        <v>900000</v>
      </c>
      <c r="F87" s="288">
        <f t="shared" si="2"/>
        <v>268647046.74000001</v>
      </c>
    </row>
    <row r="88" spans="1:6" s="412" customFormat="1" ht="49.5" customHeight="1" x14ac:dyDescent="0.2">
      <c r="A88" s="244">
        <v>44321</v>
      </c>
      <c r="B88" s="5">
        <v>59152</v>
      </c>
      <c r="C88" s="5" t="s">
        <v>3160</v>
      </c>
      <c r="D88" s="402"/>
      <c r="E88" s="42">
        <v>200000</v>
      </c>
      <c r="F88" s="288">
        <f t="shared" si="2"/>
        <v>268447046.74000001</v>
      </c>
    </row>
    <row r="89" spans="1:6" s="412" customFormat="1" ht="51" customHeight="1" x14ac:dyDescent="0.2">
      <c r="A89" s="244">
        <v>44321</v>
      </c>
      <c r="B89" s="5">
        <v>59153</v>
      </c>
      <c r="C89" s="5" t="s">
        <v>3161</v>
      </c>
      <c r="D89" s="402"/>
      <c r="E89" s="42">
        <v>200000</v>
      </c>
      <c r="F89" s="288">
        <f t="shared" si="2"/>
        <v>268247046.74000001</v>
      </c>
    </row>
    <row r="90" spans="1:6" s="412" customFormat="1" ht="48.75" customHeight="1" x14ac:dyDescent="0.2">
      <c r="A90" s="244">
        <v>44321</v>
      </c>
      <c r="B90" s="5">
        <v>59154</v>
      </c>
      <c r="C90" s="5" t="s">
        <v>3160</v>
      </c>
      <c r="D90" s="402"/>
      <c r="E90" s="42">
        <v>200000</v>
      </c>
      <c r="F90" s="288">
        <f t="shared" si="2"/>
        <v>268047046.74000001</v>
      </c>
    </row>
    <row r="91" spans="1:6" s="412" customFormat="1" ht="49.5" customHeight="1" x14ac:dyDescent="0.2">
      <c r="A91" s="244">
        <v>44321</v>
      </c>
      <c r="B91" s="5">
        <v>59155</v>
      </c>
      <c r="C91" s="5" t="s">
        <v>3160</v>
      </c>
      <c r="D91" s="402"/>
      <c r="E91" s="42">
        <v>200000</v>
      </c>
      <c r="F91" s="288">
        <f t="shared" si="2"/>
        <v>267847046.74000001</v>
      </c>
    </row>
    <row r="92" spans="1:6" s="412" customFormat="1" ht="48.75" customHeight="1" x14ac:dyDescent="0.2">
      <c r="A92" s="244">
        <v>44321</v>
      </c>
      <c r="B92" s="5">
        <v>59156</v>
      </c>
      <c r="C92" s="5" t="s">
        <v>3162</v>
      </c>
      <c r="D92" s="402"/>
      <c r="E92" s="42">
        <v>200000</v>
      </c>
      <c r="F92" s="288">
        <f t="shared" si="2"/>
        <v>267647046.74000001</v>
      </c>
    </row>
    <row r="93" spans="1:6" s="412" customFormat="1" ht="49.5" customHeight="1" x14ac:dyDescent="0.2">
      <c r="A93" s="244">
        <v>44321</v>
      </c>
      <c r="B93" s="5">
        <v>59157</v>
      </c>
      <c r="C93" s="5" t="s">
        <v>3160</v>
      </c>
      <c r="D93" s="402"/>
      <c r="E93" s="42">
        <v>200000</v>
      </c>
      <c r="F93" s="288">
        <f t="shared" si="2"/>
        <v>267447046.74000001</v>
      </c>
    </row>
    <row r="94" spans="1:6" s="412" customFormat="1" ht="51" customHeight="1" x14ac:dyDescent="0.2">
      <c r="A94" s="244">
        <v>44321</v>
      </c>
      <c r="B94" s="5">
        <v>59158</v>
      </c>
      <c r="C94" s="5" t="s">
        <v>3160</v>
      </c>
      <c r="D94" s="402"/>
      <c r="E94" s="42">
        <v>200000</v>
      </c>
      <c r="F94" s="288">
        <f t="shared" si="2"/>
        <v>267247046.74000001</v>
      </c>
    </row>
    <row r="95" spans="1:6" s="412" customFormat="1" ht="48.75" customHeight="1" x14ac:dyDescent="0.2">
      <c r="A95" s="244">
        <v>44321</v>
      </c>
      <c r="B95" s="5">
        <v>59159</v>
      </c>
      <c r="C95" s="5" t="s">
        <v>3160</v>
      </c>
      <c r="D95" s="402"/>
      <c r="E95" s="42">
        <v>200000</v>
      </c>
      <c r="F95" s="288">
        <f t="shared" si="2"/>
        <v>267047046.74000001</v>
      </c>
    </row>
    <row r="96" spans="1:6" s="412" customFormat="1" ht="48" customHeight="1" x14ac:dyDescent="0.2">
      <c r="A96" s="244">
        <v>44321</v>
      </c>
      <c r="B96" s="5">
        <v>59160</v>
      </c>
      <c r="C96" s="5" t="s">
        <v>3163</v>
      </c>
      <c r="D96" s="402"/>
      <c r="E96" s="42">
        <v>500000</v>
      </c>
      <c r="F96" s="288">
        <f t="shared" si="2"/>
        <v>266547046.74000001</v>
      </c>
    </row>
    <row r="97" spans="1:6" s="412" customFormat="1" ht="59.25" customHeight="1" x14ac:dyDescent="0.2">
      <c r="A97" s="244">
        <v>44322</v>
      </c>
      <c r="B97" s="5">
        <v>59161</v>
      </c>
      <c r="C97" s="5" t="s">
        <v>3164</v>
      </c>
      <c r="D97" s="402"/>
      <c r="E97" s="42">
        <v>45000</v>
      </c>
      <c r="F97" s="288">
        <f t="shared" si="2"/>
        <v>266502046.74000001</v>
      </c>
    </row>
    <row r="98" spans="1:6" s="412" customFormat="1" ht="41.25" customHeight="1" x14ac:dyDescent="0.2">
      <c r="A98" s="244">
        <v>44322</v>
      </c>
      <c r="B98" s="5">
        <v>59162</v>
      </c>
      <c r="C98" s="5" t="s">
        <v>3165</v>
      </c>
      <c r="D98" s="402"/>
      <c r="E98" s="42">
        <v>185380.71</v>
      </c>
      <c r="F98" s="288">
        <f t="shared" si="2"/>
        <v>266316666.03</v>
      </c>
    </row>
    <row r="99" spans="1:6" s="412" customFormat="1" ht="41.25" customHeight="1" x14ac:dyDescent="0.2">
      <c r="A99" s="244">
        <v>44322</v>
      </c>
      <c r="B99" s="5">
        <v>59163</v>
      </c>
      <c r="C99" s="5" t="s">
        <v>3166</v>
      </c>
      <c r="D99" s="408"/>
      <c r="E99" s="42">
        <v>33382.559999999998</v>
      </c>
      <c r="F99" s="288">
        <f t="shared" si="2"/>
        <v>266283283.47</v>
      </c>
    </row>
    <row r="100" spans="1:6" s="412" customFormat="1" ht="41.25" customHeight="1" x14ac:dyDescent="0.2">
      <c r="A100" s="244">
        <v>44322</v>
      </c>
      <c r="B100" s="5">
        <v>59164</v>
      </c>
      <c r="C100" s="5" t="s">
        <v>3167</v>
      </c>
      <c r="D100" s="402"/>
      <c r="E100" s="42">
        <v>185380.71</v>
      </c>
      <c r="F100" s="288">
        <f t="shared" si="2"/>
        <v>266097902.75999999</v>
      </c>
    </row>
    <row r="101" spans="1:6" s="412" customFormat="1" ht="41.25" customHeight="1" x14ac:dyDescent="0.2">
      <c r="A101" s="244">
        <v>44322</v>
      </c>
      <c r="B101" s="5">
        <v>59165</v>
      </c>
      <c r="C101" s="5" t="s">
        <v>3168</v>
      </c>
      <c r="D101" s="402"/>
      <c r="E101" s="42">
        <v>33382.559999999998</v>
      </c>
      <c r="F101" s="288">
        <f t="shared" si="2"/>
        <v>266064520.19999999</v>
      </c>
    </row>
    <row r="102" spans="1:6" s="412" customFormat="1" ht="41.25" customHeight="1" x14ac:dyDescent="0.2">
      <c r="A102" s="244">
        <v>44322</v>
      </c>
      <c r="B102" s="5">
        <v>59166</v>
      </c>
      <c r="C102" s="5" t="s">
        <v>3169</v>
      </c>
      <c r="D102" s="402"/>
      <c r="E102" s="42">
        <v>187688.05</v>
      </c>
      <c r="F102" s="288">
        <f t="shared" si="2"/>
        <v>265876832.14999998</v>
      </c>
    </row>
    <row r="103" spans="1:6" s="412" customFormat="1" ht="42" customHeight="1" x14ac:dyDescent="0.2">
      <c r="A103" s="244">
        <v>44322</v>
      </c>
      <c r="B103" s="5">
        <v>59167</v>
      </c>
      <c r="C103" s="5" t="s">
        <v>3170</v>
      </c>
      <c r="D103" s="402"/>
      <c r="E103" s="42">
        <v>185380.71</v>
      </c>
      <c r="F103" s="288">
        <f t="shared" si="2"/>
        <v>265691451.43999997</v>
      </c>
    </row>
    <row r="104" spans="1:6" s="412" customFormat="1" ht="48" customHeight="1" x14ac:dyDescent="0.2">
      <c r="A104" s="244">
        <v>44322</v>
      </c>
      <c r="B104" s="5">
        <v>59168</v>
      </c>
      <c r="C104" s="5" t="s">
        <v>3171</v>
      </c>
      <c r="D104" s="402"/>
      <c r="E104" s="42">
        <v>33820</v>
      </c>
      <c r="F104" s="288">
        <f t="shared" si="2"/>
        <v>265657631.43999997</v>
      </c>
    </row>
    <row r="105" spans="1:6" s="412" customFormat="1" ht="41.25" customHeight="1" x14ac:dyDescent="0.2">
      <c r="A105" s="244">
        <v>44322</v>
      </c>
      <c r="B105" s="5">
        <v>59169</v>
      </c>
      <c r="C105" s="5" t="s">
        <v>3172</v>
      </c>
      <c r="D105" s="402"/>
      <c r="E105" s="42">
        <v>185380.71</v>
      </c>
      <c r="F105" s="288">
        <f t="shared" si="2"/>
        <v>265472250.72999996</v>
      </c>
    </row>
    <row r="106" spans="1:6" s="412" customFormat="1" ht="41.25" customHeight="1" x14ac:dyDescent="0.2">
      <c r="A106" s="244">
        <v>44322</v>
      </c>
      <c r="B106" s="5">
        <v>59170</v>
      </c>
      <c r="C106" s="5" t="s">
        <v>3173</v>
      </c>
      <c r="D106" s="402"/>
      <c r="E106" s="42">
        <v>50876.79</v>
      </c>
      <c r="F106" s="288">
        <f t="shared" si="2"/>
        <v>265421373.93999997</v>
      </c>
    </row>
    <row r="107" spans="1:6" s="412" customFormat="1" ht="41.25" customHeight="1" x14ac:dyDescent="0.2">
      <c r="A107" s="244">
        <v>44322</v>
      </c>
      <c r="B107" s="5">
        <v>59171</v>
      </c>
      <c r="C107" s="5" t="s">
        <v>3174</v>
      </c>
      <c r="D107" s="402"/>
      <c r="E107" s="42">
        <v>31075.22</v>
      </c>
      <c r="F107" s="288">
        <f t="shared" si="2"/>
        <v>265390298.71999997</v>
      </c>
    </row>
    <row r="108" spans="1:6" s="412" customFormat="1" ht="41.25" customHeight="1" x14ac:dyDescent="0.2">
      <c r="A108" s="244">
        <v>44322</v>
      </c>
      <c r="B108" s="5">
        <v>59172</v>
      </c>
      <c r="C108" s="5" t="s">
        <v>3175</v>
      </c>
      <c r="D108" s="402"/>
      <c r="E108" s="42">
        <v>203918.78</v>
      </c>
      <c r="F108" s="288">
        <f t="shared" si="2"/>
        <v>265186379.93999997</v>
      </c>
    </row>
    <row r="109" spans="1:6" s="412" customFormat="1" ht="41.25" customHeight="1" x14ac:dyDescent="0.2">
      <c r="A109" s="244">
        <v>44322</v>
      </c>
      <c r="B109" s="5">
        <v>59173</v>
      </c>
      <c r="C109" s="5" t="s">
        <v>3176</v>
      </c>
      <c r="D109" s="402"/>
      <c r="E109" s="42">
        <v>87535.76</v>
      </c>
      <c r="F109" s="288">
        <f t="shared" si="2"/>
        <v>265098844.17999998</v>
      </c>
    </row>
    <row r="110" spans="1:6" s="412" customFormat="1" ht="41.25" customHeight="1" x14ac:dyDescent="0.2">
      <c r="A110" s="244">
        <v>44322</v>
      </c>
      <c r="B110" s="5">
        <v>59174</v>
      </c>
      <c r="C110" s="5" t="s">
        <v>3177</v>
      </c>
      <c r="D110" s="402"/>
      <c r="E110" s="42">
        <v>26922.01</v>
      </c>
      <c r="F110" s="288">
        <f t="shared" si="2"/>
        <v>265071922.16999999</v>
      </c>
    </row>
    <row r="111" spans="1:6" s="412" customFormat="1" ht="41.25" customHeight="1" x14ac:dyDescent="0.2">
      <c r="A111" s="244">
        <v>44322</v>
      </c>
      <c r="B111" s="5">
        <v>59175</v>
      </c>
      <c r="C111" s="5" t="s">
        <v>3178</v>
      </c>
      <c r="D111" s="402"/>
      <c r="E111" s="42">
        <v>143842.64000000001</v>
      </c>
      <c r="F111" s="288">
        <f t="shared" si="2"/>
        <v>264928079.53</v>
      </c>
    </row>
    <row r="112" spans="1:6" s="412" customFormat="1" ht="41.25" customHeight="1" x14ac:dyDescent="0.2">
      <c r="A112" s="244">
        <v>44322</v>
      </c>
      <c r="B112" s="5">
        <v>59176</v>
      </c>
      <c r="C112" s="5" t="s">
        <v>3179</v>
      </c>
      <c r="D112" s="402"/>
      <c r="E112" s="42">
        <v>53844.02</v>
      </c>
      <c r="F112" s="288">
        <f t="shared" si="2"/>
        <v>264874235.50999999</v>
      </c>
    </row>
    <row r="113" spans="1:6" s="412" customFormat="1" ht="41.25" customHeight="1" x14ac:dyDescent="0.2">
      <c r="A113" s="244">
        <v>44322</v>
      </c>
      <c r="B113" s="5">
        <v>59177</v>
      </c>
      <c r="C113" s="5" t="s">
        <v>3180</v>
      </c>
      <c r="D113" s="402"/>
      <c r="E113" s="42">
        <v>66451.320000000007</v>
      </c>
      <c r="F113" s="288">
        <f t="shared" si="2"/>
        <v>264807784.19</v>
      </c>
    </row>
    <row r="114" spans="1:6" s="412" customFormat="1" ht="41.25" customHeight="1" x14ac:dyDescent="0.2">
      <c r="A114" s="244">
        <v>44322</v>
      </c>
      <c r="B114" s="5">
        <v>59178</v>
      </c>
      <c r="C114" s="5" t="s">
        <v>3181</v>
      </c>
      <c r="D114" s="402"/>
      <c r="E114" s="42">
        <v>185380.71</v>
      </c>
      <c r="F114" s="288">
        <f t="shared" si="2"/>
        <v>264622403.47999999</v>
      </c>
    </row>
    <row r="115" spans="1:6" s="412" customFormat="1" ht="41.25" customHeight="1" x14ac:dyDescent="0.2">
      <c r="A115" s="244">
        <v>44322</v>
      </c>
      <c r="B115" s="5">
        <v>59179</v>
      </c>
      <c r="C115" s="5" t="s">
        <v>3182</v>
      </c>
      <c r="D115" s="402"/>
      <c r="E115" s="42">
        <v>185380.71</v>
      </c>
      <c r="F115" s="288">
        <f t="shared" si="2"/>
        <v>264437022.76999998</v>
      </c>
    </row>
    <row r="116" spans="1:6" s="412" customFormat="1" ht="41.25" customHeight="1" x14ac:dyDescent="0.2">
      <c r="A116" s="244">
        <v>44322</v>
      </c>
      <c r="B116" s="5">
        <v>59180</v>
      </c>
      <c r="C116" s="5" t="s">
        <v>3183</v>
      </c>
      <c r="D116" s="402"/>
      <c r="E116" s="42">
        <v>185380.71</v>
      </c>
      <c r="F116" s="288">
        <f t="shared" si="2"/>
        <v>264251642.05999997</v>
      </c>
    </row>
    <row r="117" spans="1:6" s="412" customFormat="1" ht="41.25" customHeight="1" x14ac:dyDescent="0.2">
      <c r="A117" s="244">
        <v>44322</v>
      </c>
      <c r="B117" s="5">
        <v>59181</v>
      </c>
      <c r="C117" s="5" t="s">
        <v>3184</v>
      </c>
      <c r="D117" s="402"/>
      <c r="E117" s="42">
        <v>184919.24</v>
      </c>
      <c r="F117" s="288">
        <f t="shared" si="2"/>
        <v>264066722.81999996</v>
      </c>
    </row>
    <row r="118" spans="1:6" s="412" customFormat="1" ht="41.25" customHeight="1" x14ac:dyDescent="0.2">
      <c r="A118" s="244">
        <v>44322</v>
      </c>
      <c r="B118" s="5">
        <v>59182</v>
      </c>
      <c r="C118" s="5" t="s">
        <v>3185</v>
      </c>
      <c r="D118" s="402"/>
      <c r="E118" s="42">
        <v>115689.89</v>
      </c>
      <c r="F118" s="288">
        <f t="shared" si="2"/>
        <v>263951032.92999998</v>
      </c>
    </row>
    <row r="119" spans="1:6" s="412" customFormat="1" ht="41.25" customHeight="1" x14ac:dyDescent="0.2">
      <c r="A119" s="244">
        <v>44322</v>
      </c>
      <c r="B119" s="5">
        <v>59183</v>
      </c>
      <c r="C119" s="5" t="s">
        <v>3186</v>
      </c>
      <c r="D119" s="402"/>
      <c r="E119" s="42">
        <v>165000</v>
      </c>
      <c r="F119" s="288">
        <f t="shared" si="2"/>
        <v>263786032.92999998</v>
      </c>
    </row>
    <row r="120" spans="1:6" s="412" customFormat="1" ht="41.25" customHeight="1" x14ac:dyDescent="0.2">
      <c r="A120" s="244">
        <v>44322</v>
      </c>
      <c r="B120" s="5">
        <v>59184</v>
      </c>
      <c r="C120" s="5" t="s">
        <v>3187</v>
      </c>
      <c r="D120" s="402"/>
      <c r="E120" s="42">
        <v>185380.71</v>
      </c>
      <c r="F120" s="288">
        <f t="shared" si="2"/>
        <v>263600652.21999997</v>
      </c>
    </row>
    <row r="121" spans="1:6" s="412" customFormat="1" ht="41.25" customHeight="1" x14ac:dyDescent="0.2">
      <c r="A121" s="244">
        <v>44322</v>
      </c>
      <c r="B121" s="5">
        <v>59185</v>
      </c>
      <c r="C121" s="5" t="s">
        <v>3188</v>
      </c>
      <c r="D121" s="402"/>
      <c r="E121" s="42">
        <v>185380.71</v>
      </c>
      <c r="F121" s="288">
        <f t="shared" si="2"/>
        <v>263415271.50999996</v>
      </c>
    </row>
    <row r="122" spans="1:6" s="412" customFormat="1" ht="41.25" customHeight="1" x14ac:dyDescent="0.2">
      <c r="A122" s="244">
        <v>44322</v>
      </c>
      <c r="B122" s="5">
        <v>59186</v>
      </c>
      <c r="C122" s="5" t="s">
        <v>3189</v>
      </c>
      <c r="D122" s="402"/>
      <c r="E122" s="42">
        <v>185380.71</v>
      </c>
      <c r="F122" s="288">
        <f t="shared" si="2"/>
        <v>263229890.79999995</v>
      </c>
    </row>
    <row r="123" spans="1:6" s="412" customFormat="1" ht="41.25" customHeight="1" x14ac:dyDescent="0.2">
      <c r="A123" s="244">
        <v>44322</v>
      </c>
      <c r="B123" s="5">
        <v>59187</v>
      </c>
      <c r="C123" s="5" t="s">
        <v>3190</v>
      </c>
      <c r="D123" s="402"/>
      <c r="E123" s="42">
        <v>187688.05</v>
      </c>
      <c r="F123" s="288">
        <f t="shared" si="2"/>
        <v>263042202.74999994</v>
      </c>
    </row>
    <row r="124" spans="1:6" s="412" customFormat="1" ht="41.25" customHeight="1" x14ac:dyDescent="0.2">
      <c r="A124" s="244">
        <v>44322</v>
      </c>
      <c r="B124" s="5">
        <v>59188</v>
      </c>
      <c r="C124" s="5" t="s">
        <v>3191</v>
      </c>
      <c r="D124" s="402"/>
      <c r="E124" s="42">
        <v>34690.36</v>
      </c>
      <c r="F124" s="288">
        <f t="shared" si="2"/>
        <v>263007512.38999993</v>
      </c>
    </row>
    <row r="125" spans="1:6" s="412" customFormat="1" ht="41.25" customHeight="1" x14ac:dyDescent="0.2">
      <c r="A125" s="244">
        <v>44322</v>
      </c>
      <c r="B125" s="5">
        <v>59189</v>
      </c>
      <c r="C125" s="5" t="s">
        <v>3192</v>
      </c>
      <c r="D125" s="402"/>
      <c r="E125" s="42">
        <v>185380.71</v>
      </c>
      <c r="F125" s="288">
        <f t="shared" si="2"/>
        <v>262822131.67999992</v>
      </c>
    </row>
    <row r="126" spans="1:6" s="412" customFormat="1" ht="54.75" customHeight="1" x14ac:dyDescent="0.2">
      <c r="A126" s="244">
        <v>44322</v>
      </c>
      <c r="B126" s="5">
        <v>59190</v>
      </c>
      <c r="C126" s="5" t="s">
        <v>3193</v>
      </c>
      <c r="D126" s="402"/>
      <c r="E126" s="42">
        <v>185380.71</v>
      </c>
      <c r="F126" s="288">
        <f t="shared" si="2"/>
        <v>262636750.96999991</v>
      </c>
    </row>
    <row r="127" spans="1:6" s="412" customFormat="1" ht="41.25" customHeight="1" x14ac:dyDescent="0.2">
      <c r="A127" s="244">
        <v>44322</v>
      </c>
      <c r="B127" s="5">
        <v>59191</v>
      </c>
      <c r="C127" s="5" t="s">
        <v>3194</v>
      </c>
      <c r="D127" s="402"/>
      <c r="E127" s="42">
        <v>41998.15</v>
      </c>
      <c r="F127" s="288">
        <f t="shared" si="2"/>
        <v>262594752.8199999</v>
      </c>
    </row>
    <row r="128" spans="1:6" s="412" customFormat="1" ht="41.25" customHeight="1" x14ac:dyDescent="0.2">
      <c r="A128" s="244">
        <v>44322</v>
      </c>
      <c r="B128" s="5">
        <v>59192</v>
      </c>
      <c r="C128" s="5" t="s">
        <v>3195</v>
      </c>
      <c r="D128" s="402"/>
      <c r="E128" s="42">
        <v>184457.78</v>
      </c>
      <c r="F128" s="288">
        <f t="shared" si="2"/>
        <v>262410295.0399999</v>
      </c>
    </row>
    <row r="129" spans="1:6" s="412" customFormat="1" ht="41.25" customHeight="1" x14ac:dyDescent="0.2">
      <c r="A129" s="244">
        <v>44322</v>
      </c>
      <c r="B129" s="5">
        <v>59193</v>
      </c>
      <c r="C129" s="5" t="s">
        <v>3196</v>
      </c>
      <c r="D129" s="402"/>
      <c r="E129" s="42">
        <v>169226.4</v>
      </c>
      <c r="F129" s="288">
        <f t="shared" si="2"/>
        <v>262241068.6399999</v>
      </c>
    </row>
    <row r="130" spans="1:6" s="412" customFormat="1" ht="41.25" customHeight="1" x14ac:dyDescent="0.2">
      <c r="A130" s="244">
        <v>44322</v>
      </c>
      <c r="B130" s="5">
        <v>59194</v>
      </c>
      <c r="C130" s="5" t="s">
        <v>3197</v>
      </c>
      <c r="D130" s="402"/>
      <c r="E130" s="42">
        <v>244702.54</v>
      </c>
      <c r="F130" s="288">
        <f t="shared" si="2"/>
        <v>261996366.0999999</v>
      </c>
    </row>
    <row r="131" spans="1:6" s="412" customFormat="1" ht="41.25" customHeight="1" x14ac:dyDescent="0.2">
      <c r="A131" s="244">
        <v>44322</v>
      </c>
      <c r="B131" s="5">
        <v>59195</v>
      </c>
      <c r="C131" s="5" t="s">
        <v>3198</v>
      </c>
      <c r="D131" s="402"/>
      <c r="E131" s="42">
        <v>185380.71</v>
      </c>
      <c r="F131" s="288">
        <f t="shared" si="2"/>
        <v>261810985.3899999</v>
      </c>
    </row>
    <row r="132" spans="1:6" s="412" customFormat="1" ht="41.25" customHeight="1" x14ac:dyDescent="0.2">
      <c r="A132" s="244">
        <v>44322</v>
      </c>
      <c r="B132" s="5">
        <v>59196</v>
      </c>
      <c r="C132" s="5" t="s">
        <v>3199</v>
      </c>
      <c r="D132" s="402"/>
      <c r="E132" s="42">
        <v>121536.69</v>
      </c>
      <c r="F132" s="288">
        <f t="shared" si="2"/>
        <v>261689448.6999999</v>
      </c>
    </row>
    <row r="133" spans="1:6" s="412" customFormat="1" ht="41.25" customHeight="1" x14ac:dyDescent="0.2">
      <c r="A133" s="244">
        <v>44322</v>
      </c>
      <c r="B133" s="5">
        <v>59197</v>
      </c>
      <c r="C133" s="5" t="s">
        <v>3200</v>
      </c>
      <c r="D133" s="402"/>
      <c r="E133" s="42">
        <v>88458.7</v>
      </c>
      <c r="F133" s="288">
        <f t="shared" si="2"/>
        <v>261600989.99999991</v>
      </c>
    </row>
    <row r="134" spans="1:6" s="412" customFormat="1" ht="42.75" customHeight="1" x14ac:dyDescent="0.2">
      <c r="A134" s="543">
        <v>44322</v>
      </c>
      <c r="B134" s="212">
        <v>59198</v>
      </c>
      <c r="C134" s="212" t="s">
        <v>3201</v>
      </c>
      <c r="D134" s="408"/>
      <c r="E134" s="42">
        <v>185380.71</v>
      </c>
      <c r="F134" s="288">
        <f t="shared" si="2"/>
        <v>261415609.2899999</v>
      </c>
    </row>
    <row r="135" spans="1:6" s="275" customFormat="1" ht="41.25" customHeight="1" x14ac:dyDescent="0.2">
      <c r="A135" s="217">
        <v>44323</v>
      </c>
      <c r="B135" s="5">
        <v>59199</v>
      </c>
      <c r="C135" s="5" t="s">
        <v>3234</v>
      </c>
      <c r="D135" s="266"/>
      <c r="E135" s="42">
        <v>131052.5</v>
      </c>
      <c r="F135" s="288">
        <f t="shared" si="2"/>
        <v>261284556.7899999</v>
      </c>
    </row>
    <row r="136" spans="1:6" s="275" customFormat="1" ht="41.25" customHeight="1" x14ac:dyDescent="0.2">
      <c r="A136" s="217">
        <v>44323</v>
      </c>
      <c r="B136" s="5">
        <v>59200</v>
      </c>
      <c r="C136" s="5" t="s">
        <v>3235</v>
      </c>
      <c r="D136" s="266"/>
      <c r="E136" s="42">
        <v>5076.1400000000003</v>
      </c>
      <c r="F136" s="288">
        <f t="shared" si="2"/>
        <v>261279480.64999992</v>
      </c>
    </row>
    <row r="137" spans="1:6" s="275" customFormat="1" ht="41.25" customHeight="1" x14ac:dyDescent="0.2">
      <c r="A137" s="217">
        <v>44323</v>
      </c>
      <c r="B137" s="5">
        <v>59201</v>
      </c>
      <c r="C137" s="5" t="s">
        <v>3236</v>
      </c>
      <c r="D137" s="266"/>
      <c r="E137" s="42">
        <v>182611.91</v>
      </c>
      <c r="F137" s="288">
        <f t="shared" si="2"/>
        <v>261096868.73999992</v>
      </c>
    </row>
    <row r="138" spans="1:6" s="275" customFormat="1" ht="41.25" customHeight="1" x14ac:dyDescent="0.2">
      <c r="A138" s="217">
        <v>44323</v>
      </c>
      <c r="B138" s="5">
        <v>59202</v>
      </c>
      <c r="C138" s="5" t="s">
        <v>3237</v>
      </c>
      <c r="D138" s="266"/>
      <c r="E138" s="42">
        <v>185380.71</v>
      </c>
      <c r="F138" s="288">
        <f t="shared" si="2"/>
        <v>260911488.02999991</v>
      </c>
    </row>
    <row r="139" spans="1:6" s="275" customFormat="1" ht="41.25" customHeight="1" x14ac:dyDescent="0.2">
      <c r="A139" s="217">
        <v>44323</v>
      </c>
      <c r="B139" s="5">
        <v>59203</v>
      </c>
      <c r="C139" s="5" t="s">
        <v>3238</v>
      </c>
      <c r="D139" s="266"/>
      <c r="E139" s="42">
        <v>16650</v>
      </c>
      <c r="F139" s="288">
        <f t="shared" si="2"/>
        <v>260894838.02999991</v>
      </c>
    </row>
    <row r="140" spans="1:6" s="275" customFormat="1" ht="41.25" customHeight="1" x14ac:dyDescent="0.2">
      <c r="A140" s="217">
        <v>44323</v>
      </c>
      <c r="B140" s="5">
        <v>59204</v>
      </c>
      <c r="C140" s="5" t="s">
        <v>3239</v>
      </c>
      <c r="D140" s="266"/>
      <c r="E140" s="42">
        <v>34610.06</v>
      </c>
      <c r="F140" s="288">
        <f t="shared" si="2"/>
        <v>260860227.96999991</v>
      </c>
    </row>
    <row r="141" spans="1:6" s="275" customFormat="1" ht="41.25" customHeight="1" x14ac:dyDescent="0.2">
      <c r="A141" s="217">
        <v>44323</v>
      </c>
      <c r="B141" s="5">
        <v>59205</v>
      </c>
      <c r="C141" s="5" t="s">
        <v>3240</v>
      </c>
      <c r="D141" s="266"/>
      <c r="E141" s="42">
        <v>107074.3</v>
      </c>
      <c r="F141" s="288">
        <f t="shared" si="2"/>
        <v>260753153.6699999</v>
      </c>
    </row>
    <row r="142" spans="1:6" s="275" customFormat="1" ht="41.25" customHeight="1" x14ac:dyDescent="0.2">
      <c r="A142" s="217">
        <v>44323</v>
      </c>
      <c r="B142" s="5">
        <v>59206</v>
      </c>
      <c r="C142" s="5" t="s">
        <v>3241</v>
      </c>
      <c r="D142" s="266"/>
      <c r="E142" s="42">
        <v>5537.61</v>
      </c>
      <c r="F142" s="288">
        <f t="shared" si="2"/>
        <v>260747616.05999988</v>
      </c>
    </row>
    <row r="143" spans="1:6" s="275" customFormat="1" ht="41.25" customHeight="1" x14ac:dyDescent="0.2">
      <c r="A143" s="217">
        <v>44323</v>
      </c>
      <c r="B143" s="5">
        <v>59207</v>
      </c>
      <c r="C143" s="5" t="s">
        <v>3242</v>
      </c>
      <c r="D143" s="266"/>
      <c r="E143" s="42">
        <v>130766.04</v>
      </c>
      <c r="F143" s="288">
        <f t="shared" si="2"/>
        <v>260616850.01999989</v>
      </c>
    </row>
    <row r="144" spans="1:6" s="275" customFormat="1" ht="41.25" customHeight="1" x14ac:dyDescent="0.2">
      <c r="A144" s="217">
        <v>44323</v>
      </c>
      <c r="B144" s="5">
        <v>59208</v>
      </c>
      <c r="C144" s="5" t="s">
        <v>3243</v>
      </c>
      <c r="D144" s="266"/>
      <c r="E144" s="42">
        <v>11536.69</v>
      </c>
      <c r="F144" s="288">
        <f t="shared" si="2"/>
        <v>260605313.32999989</v>
      </c>
    </row>
    <row r="145" spans="1:6" s="275" customFormat="1" ht="41.25" customHeight="1" x14ac:dyDescent="0.2">
      <c r="A145" s="217">
        <v>44323</v>
      </c>
      <c r="B145" s="5">
        <v>59209</v>
      </c>
      <c r="C145" s="5" t="s">
        <v>3244</v>
      </c>
      <c r="D145" s="266"/>
      <c r="E145" s="42">
        <v>152150.44</v>
      </c>
      <c r="F145" s="288">
        <f t="shared" si="2"/>
        <v>260453162.8899999</v>
      </c>
    </row>
    <row r="146" spans="1:6" s="275" customFormat="1" ht="41.25" customHeight="1" x14ac:dyDescent="0.2">
      <c r="A146" s="217">
        <v>44323</v>
      </c>
      <c r="B146" s="5">
        <v>59210</v>
      </c>
      <c r="C146" s="5" t="s">
        <v>3245</v>
      </c>
      <c r="D146" s="266"/>
      <c r="E146" s="42">
        <v>5537.61</v>
      </c>
      <c r="F146" s="288">
        <f t="shared" ref="F146:F209" si="3">F145+D146-E146</f>
        <v>260447625.27999988</v>
      </c>
    </row>
    <row r="147" spans="1:6" s="275" customFormat="1" ht="41.25" customHeight="1" x14ac:dyDescent="0.2">
      <c r="A147" s="217">
        <v>44323</v>
      </c>
      <c r="B147" s="5">
        <v>59211</v>
      </c>
      <c r="C147" s="5" t="s">
        <v>3246</v>
      </c>
      <c r="D147" s="266"/>
      <c r="E147" s="42">
        <v>44674.11</v>
      </c>
      <c r="F147" s="288">
        <f t="shared" si="3"/>
        <v>260402951.16999987</v>
      </c>
    </row>
    <row r="148" spans="1:6" s="275" customFormat="1" ht="41.25" customHeight="1" x14ac:dyDescent="0.2">
      <c r="A148" s="217">
        <v>44323</v>
      </c>
      <c r="B148" s="5">
        <v>59212</v>
      </c>
      <c r="C148" s="5" t="s">
        <v>3247</v>
      </c>
      <c r="D148" s="266"/>
      <c r="E148" s="42">
        <v>244702.54</v>
      </c>
      <c r="F148" s="288">
        <f t="shared" si="3"/>
        <v>260158248.62999988</v>
      </c>
    </row>
    <row r="149" spans="1:6" s="275" customFormat="1" ht="41.25" customHeight="1" x14ac:dyDescent="0.2">
      <c r="A149" s="217">
        <v>44323</v>
      </c>
      <c r="B149" s="5">
        <v>59213</v>
      </c>
      <c r="C149" s="5" t="s">
        <v>3248</v>
      </c>
      <c r="D149" s="266"/>
      <c r="E149" s="42">
        <v>108458.7</v>
      </c>
      <c r="F149" s="288">
        <f t="shared" si="3"/>
        <v>260049789.92999989</v>
      </c>
    </row>
    <row r="150" spans="1:6" s="275" customFormat="1" ht="41.25" customHeight="1" x14ac:dyDescent="0.2">
      <c r="A150" s="217">
        <v>44323</v>
      </c>
      <c r="B150" s="5">
        <v>59214</v>
      </c>
      <c r="C150" s="5" t="s">
        <v>3249</v>
      </c>
      <c r="D150" s="266"/>
      <c r="E150" s="42">
        <v>6247.81</v>
      </c>
      <c r="F150" s="288">
        <f t="shared" si="3"/>
        <v>260043542.11999989</v>
      </c>
    </row>
    <row r="151" spans="1:6" s="275" customFormat="1" ht="41.25" customHeight="1" x14ac:dyDescent="0.2">
      <c r="A151" s="217">
        <v>44323</v>
      </c>
      <c r="B151" s="5">
        <v>59215</v>
      </c>
      <c r="C151" s="5" t="s">
        <v>3250</v>
      </c>
      <c r="D151" s="266"/>
      <c r="E151" s="42">
        <v>12026.3</v>
      </c>
      <c r="F151" s="288">
        <f t="shared" si="3"/>
        <v>260031515.81999987</v>
      </c>
    </row>
    <row r="152" spans="1:6" s="275" customFormat="1" ht="41.25" customHeight="1" x14ac:dyDescent="0.2">
      <c r="A152" s="217">
        <v>44323</v>
      </c>
      <c r="B152" s="5">
        <v>59216</v>
      </c>
      <c r="C152" s="5" t="s">
        <v>3251</v>
      </c>
      <c r="D152" s="266"/>
      <c r="E152" s="42">
        <v>4614.67</v>
      </c>
      <c r="F152" s="288">
        <f t="shared" si="3"/>
        <v>260026901.14999989</v>
      </c>
    </row>
    <row r="153" spans="1:6" s="275" customFormat="1" ht="41.25" customHeight="1" x14ac:dyDescent="0.2">
      <c r="A153" s="217">
        <v>44323</v>
      </c>
      <c r="B153" s="5">
        <v>59217</v>
      </c>
      <c r="C153" s="5" t="s">
        <v>3252</v>
      </c>
      <c r="D153" s="266"/>
      <c r="E153" s="42">
        <v>185380.71</v>
      </c>
      <c r="F153" s="288">
        <f t="shared" si="3"/>
        <v>259841520.43999988</v>
      </c>
    </row>
    <row r="154" spans="1:6" s="275" customFormat="1" ht="41.25" customHeight="1" x14ac:dyDescent="0.2">
      <c r="A154" s="217">
        <v>44323</v>
      </c>
      <c r="B154" s="5">
        <v>59218</v>
      </c>
      <c r="C154" s="5" t="s">
        <v>3253</v>
      </c>
      <c r="D154" s="266"/>
      <c r="E154" s="42">
        <v>172611.17</v>
      </c>
      <c r="F154" s="288">
        <f t="shared" si="3"/>
        <v>259668909.26999989</v>
      </c>
    </row>
    <row r="155" spans="1:6" s="275" customFormat="1" ht="41.25" customHeight="1" x14ac:dyDescent="0.2">
      <c r="A155" s="217">
        <v>44323</v>
      </c>
      <c r="B155" s="5">
        <v>59219</v>
      </c>
      <c r="C155" s="5" t="s">
        <v>3254</v>
      </c>
      <c r="D155" s="266"/>
      <c r="E155" s="42">
        <v>95274.11</v>
      </c>
      <c r="F155" s="288">
        <f t="shared" si="3"/>
        <v>259573635.15999988</v>
      </c>
    </row>
    <row r="156" spans="1:6" s="275" customFormat="1" ht="41.25" customHeight="1" x14ac:dyDescent="0.2">
      <c r="A156" s="217">
        <v>44323</v>
      </c>
      <c r="B156" s="5">
        <v>59220</v>
      </c>
      <c r="C156" s="5" t="s">
        <v>3255</v>
      </c>
      <c r="D156" s="266"/>
      <c r="E156" s="42">
        <v>9949.24</v>
      </c>
      <c r="F156" s="288">
        <f t="shared" si="3"/>
        <v>259563685.91999987</v>
      </c>
    </row>
    <row r="157" spans="1:6" s="275" customFormat="1" ht="41.25" customHeight="1" x14ac:dyDescent="0.2">
      <c r="A157" s="217">
        <v>44323</v>
      </c>
      <c r="B157" s="5">
        <v>59221</v>
      </c>
      <c r="C157" s="5" t="s">
        <v>3256</v>
      </c>
      <c r="D157" s="266"/>
      <c r="E157" s="42">
        <v>33844.019999999997</v>
      </c>
      <c r="F157" s="288">
        <f t="shared" si="3"/>
        <v>259529841.89999986</v>
      </c>
    </row>
    <row r="158" spans="1:6" s="275" customFormat="1" ht="41.25" customHeight="1" x14ac:dyDescent="0.2">
      <c r="A158" s="217">
        <v>44323</v>
      </c>
      <c r="B158" s="5">
        <v>59222</v>
      </c>
      <c r="C158" s="5" t="s">
        <v>3257</v>
      </c>
      <c r="D158" s="266"/>
      <c r="E158" s="42">
        <v>4153.21</v>
      </c>
      <c r="F158" s="288">
        <f t="shared" si="3"/>
        <v>259525688.68999985</v>
      </c>
    </row>
    <row r="159" spans="1:6" s="275" customFormat="1" ht="50.25" customHeight="1" x14ac:dyDescent="0.2">
      <c r="A159" s="217">
        <v>44323</v>
      </c>
      <c r="B159" s="5">
        <v>59223</v>
      </c>
      <c r="C159" s="5" t="s">
        <v>3258</v>
      </c>
      <c r="D159" s="266"/>
      <c r="E159" s="42">
        <v>172971.72</v>
      </c>
      <c r="F159" s="288">
        <f t="shared" si="3"/>
        <v>259352716.96999985</v>
      </c>
    </row>
    <row r="160" spans="1:6" s="275" customFormat="1" ht="41.25" customHeight="1" x14ac:dyDescent="0.2">
      <c r="A160" s="217">
        <v>44323</v>
      </c>
      <c r="B160" s="5">
        <v>59224</v>
      </c>
      <c r="C160" s="5" t="s">
        <v>3259</v>
      </c>
      <c r="D160" s="266"/>
      <c r="E160" s="42">
        <v>53844.02</v>
      </c>
      <c r="F160" s="288">
        <f t="shared" si="3"/>
        <v>259298872.94999984</v>
      </c>
    </row>
    <row r="161" spans="1:6" s="275" customFormat="1" ht="41.25" customHeight="1" x14ac:dyDescent="0.2">
      <c r="A161" s="217">
        <v>44323</v>
      </c>
      <c r="B161" s="5">
        <v>59225</v>
      </c>
      <c r="C161" s="5" t="s">
        <v>3260</v>
      </c>
      <c r="D161" s="266"/>
      <c r="E161" s="42">
        <v>224536.23</v>
      </c>
      <c r="F161" s="288">
        <f t="shared" si="3"/>
        <v>259074336.71999985</v>
      </c>
    </row>
    <row r="162" spans="1:6" s="275" customFormat="1" ht="41.25" customHeight="1" x14ac:dyDescent="0.2">
      <c r="A162" s="217">
        <v>44323</v>
      </c>
      <c r="B162" s="5">
        <v>59226</v>
      </c>
      <c r="C162" s="5" t="s">
        <v>3272</v>
      </c>
      <c r="D162" s="266"/>
      <c r="E162" s="42">
        <v>108304.57</v>
      </c>
      <c r="F162" s="288">
        <f t="shared" si="3"/>
        <v>258966032.14999986</v>
      </c>
    </row>
    <row r="163" spans="1:6" s="275" customFormat="1" ht="41.25" customHeight="1" x14ac:dyDescent="0.2">
      <c r="A163" s="217">
        <v>44323</v>
      </c>
      <c r="B163" s="5">
        <v>59227</v>
      </c>
      <c r="C163" s="5" t="s">
        <v>3269</v>
      </c>
      <c r="D163" s="266"/>
      <c r="E163" s="42">
        <v>206456.85</v>
      </c>
      <c r="F163" s="288">
        <f t="shared" si="3"/>
        <v>258759575.29999986</v>
      </c>
    </row>
    <row r="164" spans="1:6" s="275" customFormat="1" ht="41.25" customHeight="1" x14ac:dyDescent="0.2">
      <c r="A164" s="217">
        <v>44323</v>
      </c>
      <c r="B164" s="5">
        <v>59228</v>
      </c>
      <c r="C164" s="5" t="s">
        <v>3268</v>
      </c>
      <c r="D164" s="266"/>
      <c r="E164" s="42">
        <v>173073.37</v>
      </c>
      <c r="F164" s="288">
        <f t="shared" si="3"/>
        <v>258586501.92999986</v>
      </c>
    </row>
    <row r="165" spans="1:6" s="275" customFormat="1" ht="41.25" customHeight="1" x14ac:dyDescent="0.2">
      <c r="A165" s="217">
        <v>44323</v>
      </c>
      <c r="B165" s="5">
        <v>59229</v>
      </c>
      <c r="C165" s="5" t="s">
        <v>3267</v>
      </c>
      <c r="D165" s="266"/>
      <c r="E165" s="42">
        <v>33820</v>
      </c>
      <c r="F165" s="288">
        <f t="shared" si="3"/>
        <v>258552681.92999986</v>
      </c>
    </row>
    <row r="166" spans="1:6" s="275" customFormat="1" ht="41.25" customHeight="1" x14ac:dyDescent="0.2">
      <c r="A166" s="217">
        <v>44323</v>
      </c>
      <c r="B166" s="5">
        <v>59230</v>
      </c>
      <c r="C166" s="5" t="s">
        <v>3266</v>
      </c>
      <c r="D166" s="266"/>
      <c r="E166" s="42">
        <v>55237.66</v>
      </c>
      <c r="F166" s="288">
        <f t="shared" si="3"/>
        <v>258497444.26999986</v>
      </c>
    </row>
    <row r="167" spans="1:6" s="275" customFormat="1" ht="47.25" customHeight="1" x14ac:dyDescent="0.2">
      <c r="A167" s="217">
        <v>44323</v>
      </c>
      <c r="B167" s="5">
        <v>59231</v>
      </c>
      <c r="C167" s="5" t="s">
        <v>3271</v>
      </c>
      <c r="D167" s="266"/>
      <c r="E167" s="42">
        <v>500000</v>
      </c>
      <c r="F167" s="288">
        <f t="shared" si="3"/>
        <v>257997444.26999986</v>
      </c>
    </row>
    <row r="168" spans="1:6" s="275" customFormat="1" ht="41.25" customHeight="1" x14ac:dyDescent="0.2">
      <c r="A168" s="217">
        <v>44323</v>
      </c>
      <c r="B168" s="5">
        <v>59232</v>
      </c>
      <c r="C168" s="5" t="s">
        <v>3265</v>
      </c>
      <c r="D168" s="266"/>
      <c r="E168" s="42">
        <v>26649.75</v>
      </c>
      <c r="F168" s="288">
        <f t="shared" si="3"/>
        <v>257970794.51999986</v>
      </c>
    </row>
    <row r="169" spans="1:6" s="275" customFormat="1" ht="41.25" customHeight="1" x14ac:dyDescent="0.2">
      <c r="A169" s="217">
        <v>44323</v>
      </c>
      <c r="B169" s="5">
        <v>59233</v>
      </c>
      <c r="C169" s="5" t="s">
        <v>3264</v>
      </c>
      <c r="D169" s="266"/>
      <c r="E169" s="42">
        <v>185380.71</v>
      </c>
      <c r="F169" s="288">
        <f t="shared" si="3"/>
        <v>257785413.80999985</v>
      </c>
    </row>
    <row r="170" spans="1:6" s="275" customFormat="1" ht="41.25" customHeight="1" x14ac:dyDescent="0.2">
      <c r="A170" s="217">
        <v>44323</v>
      </c>
      <c r="B170" s="5">
        <v>59234</v>
      </c>
      <c r="C170" s="5" t="s">
        <v>3263</v>
      </c>
      <c r="D170" s="266"/>
      <c r="E170" s="42">
        <v>16922.009999999998</v>
      </c>
      <c r="F170" s="288">
        <f t="shared" si="3"/>
        <v>257768491.79999986</v>
      </c>
    </row>
    <row r="171" spans="1:6" s="275" customFormat="1" ht="41.25" customHeight="1" x14ac:dyDescent="0.2">
      <c r="A171" s="217">
        <v>44323</v>
      </c>
      <c r="B171" s="5">
        <v>59235</v>
      </c>
      <c r="C171" s="5" t="s">
        <v>3262</v>
      </c>
      <c r="D171" s="266"/>
      <c r="E171" s="42">
        <v>161536.69</v>
      </c>
      <c r="F171" s="288">
        <f t="shared" si="3"/>
        <v>257606955.10999987</v>
      </c>
    </row>
    <row r="172" spans="1:6" s="275" customFormat="1" ht="41.25" customHeight="1" x14ac:dyDescent="0.2">
      <c r="A172" s="217">
        <v>44323</v>
      </c>
      <c r="B172" s="5">
        <v>59236</v>
      </c>
      <c r="C172" s="5" t="s">
        <v>3270</v>
      </c>
      <c r="D172" s="266"/>
      <c r="E172" s="42">
        <v>88458.7</v>
      </c>
      <c r="F172" s="288">
        <f t="shared" si="3"/>
        <v>257518496.40999988</v>
      </c>
    </row>
    <row r="173" spans="1:6" s="275" customFormat="1" ht="41.25" customHeight="1" x14ac:dyDescent="0.2">
      <c r="A173" s="562">
        <v>44323</v>
      </c>
      <c r="B173" s="212">
        <v>59237</v>
      </c>
      <c r="C173" s="212" t="s">
        <v>3261</v>
      </c>
      <c r="D173" s="454"/>
      <c r="E173" s="42">
        <v>185380.71</v>
      </c>
      <c r="F173" s="288">
        <f t="shared" si="3"/>
        <v>257333115.69999987</v>
      </c>
    </row>
    <row r="174" spans="1:6" s="275" customFormat="1" ht="83.25" customHeight="1" x14ac:dyDescent="0.2">
      <c r="A174" s="562">
        <v>44323</v>
      </c>
      <c r="B174" s="5" t="s">
        <v>3591</v>
      </c>
      <c r="C174" s="193" t="s">
        <v>3793</v>
      </c>
      <c r="D174" s="454"/>
      <c r="E174" s="42">
        <v>858182.5</v>
      </c>
      <c r="F174" s="288">
        <f t="shared" si="3"/>
        <v>256474933.19999987</v>
      </c>
    </row>
    <row r="175" spans="1:6" s="275" customFormat="1" ht="41.25" customHeight="1" x14ac:dyDescent="0.2">
      <c r="A175" s="217">
        <v>44326</v>
      </c>
      <c r="B175" s="5">
        <v>59238</v>
      </c>
      <c r="C175" s="5" t="s">
        <v>3794</v>
      </c>
      <c r="D175" s="266"/>
      <c r="E175" s="42">
        <v>341532.07</v>
      </c>
      <c r="F175" s="288">
        <f t="shared" si="3"/>
        <v>256133401.12999988</v>
      </c>
    </row>
    <row r="176" spans="1:6" s="275" customFormat="1" ht="47.25" customHeight="1" x14ac:dyDescent="0.2">
      <c r="A176" s="217">
        <v>44326</v>
      </c>
      <c r="B176" s="5">
        <v>59239</v>
      </c>
      <c r="C176" s="5" t="s">
        <v>3795</v>
      </c>
      <c r="D176" s="266"/>
      <c r="E176" s="42">
        <v>163073.37</v>
      </c>
      <c r="F176" s="288">
        <f t="shared" si="3"/>
        <v>255970327.75999987</v>
      </c>
    </row>
    <row r="177" spans="1:6" s="275" customFormat="1" ht="41.25" customHeight="1" x14ac:dyDescent="0.2">
      <c r="A177" s="217">
        <v>44326</v>
      </c>
      <c r="B177" s="5">
        <v>59240</v>
      </c>
      <c r="C177" s="5" t="s">
        <v>3322</v>
      </c>
      <c r="D177" s="266"/>
      <c r="E177" s="42">
        <v>152611.91</v>
      </c>
      <c r="F177" s="288">
        <f t="shared" si="3"/>
        <v>255817715.84999987</v>
      </c>
    </row>
    <row r="178" spans="1:6" s="275" customFormat="1" ht="41.25" customHeight="1" x14ac:dyDescent="0.2">
      <c r="A178" s="217">
        <v>44326</v>
      </c>
      <c r="B178" s="5">
        <v>59241</v>
      </c>
      <c r="C178" s="5" t="s">
        <v>3321</v>
      </c>
      <c r="D178" s="266"/>
      <c r="E178" s="42">
        <v>74766.960000000006</v>
      </c>
      <c r="F178" s="288">
        <f t="shared" si="3"/>
        <v>255742948.88999987</v>
      </c>
    </row>
    <row r="179" spans="1:6" s="275" customFormat="1" ht="41.25" customHeight="1" x14ac:dyDescent="0.2">
      <c r="A179" s="217">
        <v>44326</v>
      </c>
      <c r="B179" s="5">
        <v>59242</v>
      </c>
      <c r="C179" s="5" t="s">
        <v>3320</v>
      </c>
      <c r="D179" s="266"/>
      <c r="E179" s="42">
        <v>185380.71</v>
      </c>
      <c r="F179" s="288">
        <f t="shared" si="3"/>
        <v>255557568.17999986</v>
      </c>
    </row>
    <row r="180" spans="1:6" s="275" customFormat="1" ht="41.25" customHeight="1" x14ac:dyDescent="0.2">
      <c r="A180" s="217">
        <v>44326</v>
      </c>
      <c r="B180" s="5">
        <v>59243</v>
      </c>
      <c r="C180" s="5" t="s">
        <v>3319</v>
      </c>
      <c r="D180" s="266"/>
      <c r="E180" s="42">
        <v>185380.71</v>
      </c>
      <c r="F180" s="288">
        <f t="shared" si="3"/>
        <v>255372187.46999985</v>
      </c>
    </row>
    <row r="181" spans="1:6" s="275" customFormat="1" ht="41.25" customHeight="1" x14ac:dyDescent="0.2">
      <c r="A181" s="217">
        <v>44326</v>
      </c>
      <c r="B181" s="5">
        <v>59244</v>
      </c>
      <c r="C181" s="5" t="s">
        <v>3318</v>
      </c>
      <c r="D181" s="266"/>
      <c r="E181" s="42">
        <v>87997.23</v>
      </c>
      <c r="F181" s="288">
        <f t="shared" si="3"/>
        <v>255284190.23999986</v>
      </c>
    </row>
    <row r="182" spans="1:6" s="275" customFormat="1" ht="41.25" customHeight="1" x14ac:dyDescent="0.2">
      <c r="A182" s="217">
        <v>44326</v>
      </c>
      <c r="B182" s="5">
        <v>59245</v>
      </c>
      <c r="C182" s="5" t="s">
        <v>3317</v>
      </c>
      <c r="D182" s="266"/>
      <c r="E182" s="42">
        <v>185380.71</v>
      </c>
      <c r="F182" s="288">
        <f t="shared" si="3"/>
        <v>255098809.52999985</v>
      </c>
    </row>
    <row r="183" spans="1:6" s="275" customFormat="1" ht="41.25" customHeight="1" x14ac:dyDescent="0.2">
      <c r="A183" s="217">
        <v>44326</v>
      </c>
      <c r="B183" s="5">
        <v>59246</v>
      </c>
      <c r="C183" s="5" t="s">
        <v>3316</v>
      </c>
      <c r="D183" s="266"/>
      <c r="E183" s="42">
        <v>187688.05</v>
      </c>
      <c r="F183" s="288">
        <f t="shared" si="3"/>
        <v>254911121.47999984</v>
      </c>
    </row>
    <row r="184" spans="1:6" s="275" customFormat="1" ht="41.25" customHeight="1" x14ac:dyDescent="0.2">
      <c r="A184" s="217">
        <v>44326</v>
      </c>
      <c r="B184" s="5">
        <v>59247</v>
      </c>
      <c r="C184" s="5" t="s">
        <v>3315</v>
      </c>
      <c r="D184" s="266"/>
      <c r="E184" s="42">
        <v>187688.05</v>
      </c>
      <c r="F184" s="288">
        <f t="shared" si="3"/>
        <v>254723433.42999983</v>
      </c>
    </row>
    <row r="185" spans="1:6" s="275" customFormat="1" ht="41.25" customHeight="1" x14ac:dyDescent="0.2">
      <c r="A185" s="217">
        <v>44326</v>
      </c>
      <c r="B185" s="5">
        <v>59248</v>
      </c>
      <c r="C185" s="5" t="s">
        <v>3314</v>
      </c>
      <c r="D185" s="266"/>
      <c r="E185" s="42">
        <v>185380.71</v>
      </c>
      <c r="F185" s="288">
        <f t="shared" si="3"/>
        <v>254538052.71999982</v>
      </c>
    </row>
    <row r="186" spans="1:6" s="275" customFormat="1" ht="41.25" customHeight="1" x14ac:dyDescent="0.2">
      <c r="A186" s="217">
        <v>44326</v>
      </c>
      <c r="B186" s="5">
        <v>59249</v>
      </c>
      <c r="C186" s="5" t="s">
        <v>3313</v>
      </c>
      <c r="D186" s="266"/>
      <c r="E186" s="42">
        <v>33844.019999999997</v>
      </c>
      <c r="F186" s="288">
        <f t="shared" si="3"/>
        <v>254504208.69999981</v>
      </c>
    </row>
    <row r="187" spans="1:6" s="275" customFormat="1" ht="41.25" customHeight="1" x14ac:dyDescent="0.2">
      <c r="A187" s="217">
        <v>44326</v>
      </c>
      <c r="B187" s="5">
        <v>59250</v>
      </c>
      <c r="C187" s="5" t="s">
        <v>3312</v>
      </c>
      <c r="D187" s="266"/>
      <c r="E187" s="42">
        <v>130766.04</v>
      </c>
      <c r="F187" s="288">
        <f t="shared" si="3"/>
        <v>254373442.65999982</v>
      </c>
    </row>
    <row r="188" spans="1:6" s="275" customFormat="1" ht="41.25" customHeight="1" x14ac:dyDescent="0.2">
      <c r="A188" s="217">
        <v>44326</v>
      </c>
      <c r="B188" s="5">
        <v>59251</v>
      </c>
      <c r="C188" s="5" t="s">
        <v>3311</v>
      </c>
      <c r="D188" s="266"/>
      <c r="E188" s="42">
        <v>187688.05</v>
      </c>
      <c r="F188" s="288">
        <f t="shared" si="3"/>
        <v>254185754.60999981</v>
      </c>
    </row>
    <row r="189" spans="1:6" s="275" customFormat="1" ht="41.25" customHeight="1" x14ac:dyDescent="0.2">
      <c r="A189" s="217">
        <v>44326</v>
      </c>
      <c r="B189" s="5">
        <v>59252</v>
      </c>
      <c r="C189" s="5" t="s">
        <v>3310</v>
      </c>
      <c r="D189" s="266"/>
      <c r="E189" s="42">
        <v>184457.78</v>
      </c>
      <c r="F189" s="288">
        <f t="shared" si="3"/>
        <v>254001296.8299998</v>
      </c>
    </row>
    <row r="190" spans="1:6" s="275" customFormat="1" ht="41.25" customHeight="1" x14ac:dyDescent="0.2">
      <c r="A190" s="217">
        <v>44326</v>
      </c>
      <c r="B190" s="5">
        <v>59253</v>
      </c>
      <c r="C190" s="5" t="s">
        <v>3309</v>
      </c>
      <c r="D190" s="266"/>
      <c r="E190" s="42">
        <v>185380.71</v>
      </c>
      <c r="F190" s="288">
        <f t="shared" si="3"/>
        <v>253815916.1199998</v>
      </c>
    </row>
    <row r="191" spans="1:6" s="275" customFormat="1" ht="41.25" customHeight="1" x14ac:dyDescent="0.2">
      <c r="A191" s="217">
        <v>44326</v>
      </c>
      <c r="B191" s="5">
        <v>59254</v>
      </c>
      <c r="C191" s="5" t="s">
        <v>3308</v>
      </c>
      <c r="D191" s="266"/>
      <c r="E191" s="42">
        <v>153073.37</v>
      </c>
      <c r="F191" s="288">
        <f t="shared" si="3"/>
        <v>253662842.74999979</v>
      </c>
    </row>
    <row r="192" spans="1:6" s="275" customFormat="1" ht="41.25" customHeight="1" x14ac:dyDescent="0.2">
      <c r="A192" s="217">
        <v>44326</v>
      </c>
      <c r="B192" s="5">
        <v>59255</v>
      </c>
      <c r="C192" s="5" t="s">
        <v>3307</v>
      </c>
      <c r="D192" s="266"/>
      <c r="E192" s="42">
        <v>213648.48</v>
      </c>
      <c r="F192" s="288">
        <f t="shared" si="3"/>
        <v>253449194.2699998</v>
      </c>
    </row>
    <row r="193" spans="1:6" s="275" customFormat="1" ht="41.25" customHeight="1" x14ac:dyDescent="0.2">
      <c r="A193" s="217">
        <v>44326</v>
      </c>
      <c r="B193" s="5">
        <v>59256</v>
      </c>
      <c r="C193" s="5" t="s">
        <v>3306</v>
      </c>
      <c r="D193" s="266"/>
      <c r="E193" s="42">
        <v>185380.71</v>
      </c>
      <c r="F193" s="288">
        <f t="shared" si="3"/>
        <v>253263813.55999979</v>
      </c>
    </row>
    <row r="194" spans="1:6" s="275" customFormat="1" ht="41.25" customHeight="1" x14ac:dyDescent="0.2">
      <c r="A194" s="217">
        <v>44326</v>
      </c>
      <c r="B194" s="5">
        <v>59257</v>
      </c>
      <c r="C194" s="5" t="s">
        <v>3305</v>
      </c>
      <c r="D194" s="266"/>
      <c r="E194" s="42">
        <v>153073.37</v>
      </c>
      <c r="F194" s="288">
        <f t="shared" si="3"/>
        <v>253110740.18999979</v>
      </c>
    </row>
    <row r="195" spans="1:6" s="275" customFormat="1" ht="41.25" customHeight="1" x14ac:dyDescent="0.2">
      <c r="A195" s="217">
        <v>44326</v>
      </c>
      <c r="B195" s="5">
        <v>59258</v>
      </c>
      <c r="C195" s="5" t="s">
        <v>3304</v>
      </c>
      <c r="D195" s="266"/>
      <c r="E195" s="42">
        <v>185380.71</v>
      </c>
      <c r="F195" s="288">
        <f t="shared" si="3"/>
        <v>252925359.47999978</v>
      </c>
    </row>
    <row r="196" spans="1:6" s="275" customFormat="1" ht="41.25" customHeight="1" x14ac:dyDescent="0.2">
      <c r="A196" s="217">
        <v>44326</v>
      </c>
      <c r="B196" s="5">
        <v>59259</v>
      </c>
      <c r="C196" s="5" t="s">
        <v>3303</v>
      </c>
      <c r="D196" s="266"/>
      <c r="E196" s="42">
        <v>244702.54</v>
      </c>
      <c r="F196" s="288">
        <f t="shared" si="3"/>
        <v>252680656.93999979</v>
      </c>
    </row>
    <row r="197" spans="1:6" s="275" customFormat="1" ht="41.25" customHeight="1" x14ac:dyDescent="0.2">
      <c r="A197" s="217">
        <v>44326</v>
      </c>
      <c r="B197" s="5">
        <v>59260</v>
      </c>
      <c r="C197" s="5" t="s">
        <v>3302</v>
      </c>
      <c r="D197" s="266"/>
      <c r="E197" s="42">
        <v>187688.05</v>
      </c>
      <c r="F197" s="288">
        <f t="shared" si="3"/>
        <v>252492968.88999978</v>
      </c>
    </row>
    <row r="198" spans="1:6" s="275" customFormat="1" ht="41.25" customHeight="1" x14ac:dyDescent="0.2">
      <c r="A198" s="217">
        <v>44326</v>
      </c>
      <c r="B198" s="5">
        <v>59261</v>
      </c>
      <c r="C198" s="5" t="s">
        <v>3301</v>
      </c>
      <c r="D198" s="266"/>
      <c r="E198" s="42">
        <v>153073.37</v>
      </c>
      <c r="F198" s="288">
        <f t="shared" si="3"/>
        <v>252339895.51999977</v>
      </c>
    </row>
    <row r="199" spans="1:6" s="275" customFormat="1" ht="41.25" customHeight="1" x14ac:dyDescent="0.2">
      <c r="A199" s="217">
        <v>44326</v>
      </c>
      <c r="B199" s="5">
        <v>59262</v>
      </c>
      <c r="C199" s="5" t="s">
        <v>3300</v>
      </c>
      <c r="D199" s="266"/>
      <c r="E199" s="42">
        <v>17766.5</v>
      </c>
      <c r="F199" s="288">
        <f t="shared" si="3"/>
        <v>252322129.01999977</v>
      </c>
    </row>
    <row r="200" spans="1:6" s="275" customFormat="1" ht="41.25" customHeight="1" x14ac:dyDescent="0.2">
      <c r="A200" s="217">
        <v>44326</v>
      </c>
      <c r="B200" s="5">
        <v>59263</v>
      </c>
      <c r="C200" s="5" t="s">
        <v>3299</v>
      </c>
      <c r="D200" s="266"/>
      <c r="E200" s="42">
        <v>45690.36</v>
      </c>
      <c r="F200" s="288">
        <f t="shared" si="3"/>
        <v>252276438.65999976</v>
      </c>
    </row>
    <row r="201" spans="1:6" s="275" customFormat="1" ht="41.25" customHeight="1" x14ac:dyDescent="0.2">
      <c r="A201" s="217">
        <v>44326</v>
      </c>
      <c r="B201" s="5">
        <v>59264</v>
      </c>
      <c r="C201" s="5" t="s">
        <v>3298</v>
      </c>
      <c r="D201" s="266"/>
      <c r="E201" s="42">
        <v>247748.22</v>
      </c>
      <c r="F201" s="288">
        <f t="shared" si="3"/>
        <v>252028690.43999976</v>
      </c>
    </row>
    <row r="202" spans="1:6" s="275" customFormat="1" ht="41.25" customHeight="1" x14ac:dyDescent="0.2">
      <c r="A202" s="217">
        <v>44326</v>
      </c>
      <c r="B202" s="5">
        <v>59265</v>
      </c>
      <c r="C202" s="5" t="s">
        <v>3297</v>
      </c>
      <c r="D202" s="266"/>
      <c r="E202" s="42">
        <v>214114.72</v>
      </c>
      <c r="F202" s="288">
        <f t="shared" si="3"/>
        <v>251814575.71999976</v>
      </c>
    </row>
    <row r="203" spans="1:6" s="275" customFormat="1" ht="41.25" customHeight="1" x14ac:dyDescent="0.2">
      <c r="A203" s="217">
        <v>44326</v>
      </c>
      <c r="B203" s="5">
        <v>59266</v>
      </c>
      <c r="C203" s="5" t="s">
        <v>3296</v>
      </c>
      <c r="D203" s="266"/>
      <c r="E203" s="42">
        <v>185380.71</v>
      </c>
      <c r="F203" s="288">
        <f t="shared" si="3"/>
        <v>251629195.00999975</v>
      </c>
    </row>
    <row r="204" spans="1:6" s="275" customFormat="1" ht="41.25" customHeight="1" x14ac:dyDescent="0.2">
      <c r="A204" s="217">
        <v>44326</v>
      </c>
      <c r="B204" s="5">
        <v>59267</v>
      </c>
      <c r="C204" s="5" t="s">
        <v>3295</v>
      </c>
      <c r="D204" s="266"/>
      <c r="E204" s="42">
        <v>26922.01</v>
      </c>
      <c r="F204" s="288">
        <f t="shared" si="3"/>
        <v>251602272.99999976</v>
      </c>
    </row>
    <row r="205" spans="1:6" s="275" customFormat="1" ht="41.25" customHeight="1" x14ac:dyDescent="0.2">
      <c r="A205" s="217">
        <v>44326</v>
      </c>
      <c r="B205" s="5">
        <v>59268</v>
      </c>
      <c r="C205" s="5" t="s">
        <v>3294</v>
      </c>
      <c r="D205" s="266"/>
      <c r="E205" s="42">
        <v>87535.76</v>
      </c>
      <c r="F205" s="288">
        <f t="shared" si="3"/>
        <v>251514737.23999977</v>
      </c>
    </row>
    <row r="206" spans="1:6" s="275" customFormat="1" ht="41.25" customHeight="1" x14ac:dyDescent="0.2">
      <c r="A206" s="217">
        <v>44326</v>
      </c>
      <c r="B206" s="5">
        <v>59269</v>
      </c>
      <c r="C206" s="5" t="s">
        <v>3293</v>
      </c>
      <c r="D206" s="266"/>
      <c r="E206" s="42">
        <v>234506.6</v>
      </c>
      <c r="F206" s="288">
        <f t="shared" si="3"/>
        <v>251280230.63999978</v>
      </c>
    </row>
    <row r="207" spans="1:6" s="275" customFormat="1" ht="41.25" customHeight="1" x14ac:dyDescent="0.2">
      <c r="A207" s="217">
        <v>44326</v>
      </c>
      <c r="B207" s="5">
        <v>59270</v>
      </c>
      <c r="C207" s="5" t="s">
        <v>3292</v>
      </c>
      <c r="D207" s="266"/>
      <c r="E207" s="42">
        <v>9137.06</v>
      </c>
      <c r="F207" s="288">
        <f t="shared" si="3"/>
        <v>251271093.57999977</v>
      </c>
    </row>
    <row r="208" spans="1:6" s="275" customFormat="1" ht="21.75" customHeight="1" x14ac:dyDescent="0.2">
      <c r="A208" s="217">
        <v>44326</v>
      </c>
      <c r="B208" s="212">
        <v>59271</v>
      </c>
      <c r="C208" s="5" t="s">
        <v>41</v>
      </c>
      <c r="D208" s="454"/>
      <c r="E208" s="42">
        <v>0</v>
      </c>
      <c r="F208" s="288">
        <f t="shared" si="3"/>
        <v>251271093.57999977</v>
      </c>
    </row>
    <row r="209" spans="1:6" s="275" customFormat="1" ht="41.25" customHeight="1" x14ac:dyDescent="0.2">
      <c r="A209" s="217">
        <v>44326</v>
      </c>
      <c r="B209" s="30">
        <v>59272</v>
      </c>
      <c r="C209" s="5" t="s">
        <v>3291</v>
      </c>
      <c r="D209" s="266"/>
      <c r="E209" s="42">
        <v>185380.71</v>
      </c>
      <c r="F209" s="288">
        <f t="shared" si="3"/>
        <v>251085712.86999977</v>
      </c>
    </row>
    <row r="210" spans="1:6" s="275" customFormat="1" ht="41.25" customHeight="1" x14ac:dyDescent="0.2">
      <c r="A210" s="217">
        <v>44326</v>
      </c>
      <c r="B210" s="30">
        <v>59273</v>
      </c>
      <c r="C210" s="5" t="s">
        <v>3290</v>
      </c>
      <c r="D210" s="266"/>
      <c r="E210" s="42">
        <v>12459.62</v>
      </c>
      <c r="F210" s="288">
        <f t="shared" ref="F210:F273" si="4">F209+D210-E210</f>
        <v>251073253.24999976</v>
      </c>
    </row>
    <row r="211" spans="1:6" s="275" customFormat="1" ht="41.25" customHeight="1" x14ac:dyDescent="0.2">
      <c r="A211" s="217">
        <v>44326</v>
      </c>
      <c r="B211" s="5">
        <v>59274</v>
      </c>
      <c r="C211" s="5" t="s">
        <v>3289</v>
      </c>
      <c r="D211" s="266"/>
      <c r="E211" s="42">
        <v>142150.44</v>
      </c>
      <c r="F211" s="288">
        <f t="shared" si="4"/>
        <v>250931102.80999976</v>
      </c>
    </row>
    <row r="212" spans="1:6" s="275" customFormat="1" ht="41.25" customHeight="1" x14ac:dyDescent="0.2">
      <c r="A212" s="217">
        <v>44326</v>
      </c>
      <c r="B212" s="5">
        <v>59275</v>
      </c>
      <c r="C212" s="5" t="s">
        <v>3288</v>
      </c>
      <c r="D212" s="266"/>
      <c r="E212" s="42">
        <v>96151.360000000001</v>
      </c>
      <c r="F212" s="288">
        <f t="shared" si="4"/>
        <v>250834951.44999975</v>
      </c>
    </row>
    <row r="213" spans="1:6" s="275" customFormat="1" ht="41.25" customHeight="1" x14ac:dyDescent="0.2">
      <c r="A213" s="217">
        <v>44326</v>
      </c>
      <c r="B213" s="5">
        <v>59276</v>
      </c>
      <c r="C213" s="5" t="s">
        <v>3287</v>
      </c>
      <c r="D213" s="266"/>
      <c r="E213" s="42">
        <v>90274.11</v>
      </c>
      <c r="F213" s="288">
        <f t="shared" si="4"/>
        <v>250744677.33999974</v>
      </c>
    </row>
    <row r="214" spans="1:6" s="275" customFormat="1" ht="41.25" customHeight="1" x14ac:dyDescent="0.2">
      <c r="A214" s="217">
        <v>44326</v>
      </c>
      <c r="B214" s="5">
        <v>59277</v>
      </c>
      <c r="C214" s="5" t="s">
        <v>3286</v>
      </c>
      <c r="D214" s="266"/>
      <c r="E214" s="42">
        <v>46705.58</v>
      </c>
      <c r="F214" s="288">
        <f t="shared" si="4"/>
        <v>250697971.75999972</v>
      </c>
    </row>
    <row r="215" spans="1:6" s="275" customFormat="1" ht="41.25" customHeight="1" x14ac:dyDescent="0.2">
      <c r="A215" s="217">
        <v>44326</v>
      </c>
      <c r="B215" s="5">
        <v>59278</v>
      </c>
      <c r="C215" s="5" t="s">
        <v>3285</v>
      </c>
      <c r="D215" s="266"/>
      <c r="E215" s="42">
        <v>143842.64000000001</v>
      </c>
      <c r="F215" s="288">
        <f t="shared" si="4"/>
        <v>250554129.11999974</v>
      </c>
    </row>
    <row r="216" spans="1:6" s="275" customFormat="1" ht="41.25" customHeight="1" x14ac:dyDescent="0.2">
      <c r="A216" s="217">
        <v>44326</v>
      </c>
      <c r="B216" s="5">
        <v>59279</v>
      </c>
      <c r="C216" s="5" t="s">
        <v>3284</v>
      </c>
      <c r="D216" s="266"/>
      <c r="E216" s="42">
        <v>232204.08</v>
      </c>
      <c r="F216" s="288">
        <f t="shared" si="4"/>
        <v>250321925.03999972</v>
      </c>
    </row>
    <row r="217" spans="1:6" s="275" customFormat="1" ht="41.25" customHeight="1" x14ac:dyDescent="0.2">
      <c r="A217" s="217">
        <v>44326</v>
      </c>
      <c r="B217" s="5">
        <v>59280</v>
      </c>
      <c r="C217" s="5" t="s">
        <v>3283</v>
      </c>
      <c r="D217" s="266"/>
      <c r="E217" s="42">
        <v>2094.5</v>
      </c>
      <c r="F217" s="288">
        <f t="shared" si="4"/>
        <v>250319830.53999972</v>
      </c>
    </row>
    <row r="218" spans="1:6" s="275" customFormat="1" ht="19.5" customHeight="1" x14ac:dyDescent="0.2">
      <c r="A218" s="217">
        <v>44326</v>
      </c>
      <c r="B218" s="5">
        <v>59281</v>
      </c>
      <c r="C218" s="5" t="s">
        <v>41</v>
      </c>
      <c r="D218" s="266"/>
      <c r="E218" s="42">
        <v>0</v>
      </c>
      <c r="F218" s="288">
        <f t="shared" si="4"/>
        <v>250319830.53999972</v>
      </c>
    </row>
    <row r="219" spans="1:6" s="275" customFormat="1" ht="41.25" customHeight="1" x14ac:dyDescent="0.2">
      <c r="A219" s="217">
        <v>44326</v>
      </c>
      <c r="B219" s="5">
        <v>59282</v>
      </c>
      <c r="C219" s="5" t="s">
        <v>3282</v>
      </c>
      <c r="D219" s="266"/>
      <c r="E219" s="42">
        <v>140304.57</v>
      </c>
      <c r="F219" s="288">
        <f t="shared" si="4"/>
        <v>250179525.96999973</v>
      </c>
    </row>
    <row r="220" spans="1:6" s="275" customFormat="1" ht="41.25" customHeight="1" x14ac:dyDescent="0.2">
      <c r="A220" s="217">
        <v>44326</v>
      </c>
      <c r="B220" s="5">
        <v>59283</v>
      </c>
      <c r="C220" s="5" t="s">
        <v>3281</v>
      </c>
      <c r="D220" s="266"/>
      <c r="E220" s="42">
        <v>108458.7</v>
      </c>
      <c r="F220" s="288">
        <f t="shared" si="4"/>
        <v>250071067.26999974</v>
      </c>
    </row>
    <row r="221" spans="1:6" s="275" customFormat="1" ht="41.25" customHeight="1" x14ac:dyDescent="0.2">
      <c r="A221" s="217">
        <v>44326</v>
      </c>
      <c r="B221" s="5">
        <v>59284</v>
      </c>
      <c r="C221" s="5" t="s">
        <v>3280</v>
      </c>
      <c r="D221" s="266"/>
      <c r="E221" s="42">
        <v>153073.37</v>
      </c>
      <c r="F221" s="288">
        <f t="shared" si="4"/>
        <v>249917993.89999974</v>
      </c>
    </row>
    <row r="222" spans="1:6" s="275" customFormat="1" ht="49.5" customHeight="1" x14ac:dyDescent="0.2">
      <c r="A222" s="217">
        <v>44326</v>
      </c>
      <c r="B222" s="5">
        <v>59285</v>
      </c>
      <c r="C222" s="5" t="s">
        <v>3279</v>
      </c>
      <c r="D222" s="266"/>
      <c r="E222" s="42">
        <v>88458.7</v>
      </c>
      <c r="F222" s="288">
        <f t="shared" si="4"/>
        <v>249829535.19999975</v>
      </c>
    </row>
    <row r="223" spans="1:6" s="275" customFormat="1" ht="41.25" customHeight="1" x14ac:dyDescent="0.2">
      <c r="A223" s="217">
        <v>44326</v>
      </c>
      <c r="B223" s="5">
        <v>59286</v>
      </c>
      <c r="C223" s="5" t="s">
        <v>3278</v>
      </c>
      <c r="D223" s="266"/>
      <c r="E223" s="42">
        <v>175380.71</v>
      </c>
      <c r="F223" s="288">
        <f t="shared" si="4"/>
        <v>249654154.48999974</v>
      </c>
    </row>
    <row r="224" spans="1:6" s="275" customFormat="1" ht="41.25" customHeight="1" x14ac:dyDescent="0.2">
      <c r="A224" s="217">
        <v>44326</v>
      </c>
      <c r="B224" s="5">
        <v>59287</v>
      </c>
      <c r="C224" s="5" t="s">
        <v>3277</v>
      </c>
      <c r="D224" s="266"/>
      <c r="E224" s="42">
        <v>185380.71</v>
      </c>
      <c r="F224" s="288">
        <f t="shared" si="4"/>
        <v>249468773.77999973</v>
      </c>
    </row>
    <row r="225" spans="1:6" s="275" customFormat="1" ht="41.25" customHeight="1" x14ac:dyDescent="0.2">
      <c r="A225" s="217">
        <v>44326</v>
      </c>
      <c r="B225" s="5">
        <v>59288</v>
      </c>
      <c r="C225" s="5" t="s">
        <v>3276</v>
      </c>
      <c r="D225" s="266"/>
      <c r="E225" s="42">
        <v>185380.71</v>
      </c>
      <c r="F225" s="288">
        <f t="shared" si="4"/>
        <v>249283393.06999972</v>
      </c>
    </row>
    <row r="226" spans="1:6" s="275" customFormat="1" ht="85.5" customHeight="1" x14ac:dyDescent="0.2">
      <c r="A226" s="217">
        <v>44326</v>
      </c>
      <c r="B226" s="592">
        <v>59289</v>
      </c>
      <c r="C226" s="563" t="s">
        <v>3275</v>
      </c>
      <c r="D226" s="454"/>
      <c r="E226" s="42">
        <v>126000</v>
      </c>
      <c r="F226" s="288">
        <f t="shared" si="4"/>
        <v>249157393.06999972</v>
      </c>
    </row>
    <row r="227" spans="1:6" s="275" customFormat="1" ht="41.25" customHeight="1" x14ac:dyDescent="0.2">
      <c r="A227" s="217">
        <v>44326</v>
      </c>
      <c r="B227" s="5" t="s">
        <v>3273</v>
      </c>
      <c r="C227" s="5" t="s">
        <v>3274</v>
      </c>
      <c r="D227" s="266"/>
      <c r="E227" s="42">
        <v>634.01</v>
      </c>
      <c r="F227" s="288">
        <f t="shared" si="4"/>
        <v>249156759.05999973</v>
      </c>
    </row>
    <row r="228" spans="1:6" s="275" customFormat="1" ht="41.25" customHeight="1" x14ac:dyDescent="0.2">
      <c r="A228" s="217">
        <v>44327</v>
      </c>
      <c r="B228" s="252" t="s">
        <v>3988</v>
      </c>
      <c r="C228" s="193" t="s">
        <v>3893</v>
      </c>
      <c r="D228" s="266"/>
      <c r="E228" s="42">
        <v>27942.91</v>
      </c>
      <c r="F228" s="288">
        <f t="shared" si="4"/>
        <v>249128816.14999974</v>
      </c>
    </row>
    <row r="229" spans="1:6" s="275" customFormat="1" ht="41.25" customHeight="1" x14ac:dyDescent="0.2">
      <c r="A229" s="217">
        <v>44327</v>
      </c>
      <c r="B229" s="252" t="s">
        <v>3989</v>
      </c>
      <c r="C229" s="193" t="s">
        <v>3894</v>
      </c>
      <c r="D229" s="266"/>
      <c r="E229" s="42">
        <v>6985.01</v>
      </c>
      <c r="F229" s="288">
        <f t="shared" si="4"/>
        <v>249121831.13999975</v>
      </c>
    </row>
    <row r="230" spans="1:6" s="275" customFormat="1" ht="41.25" customHeight="1" x14ac:dyDescent="0.2">
      <c r="A230" s="217">
        <v>44327</v>
      </c>
      <c r="B230" s="252" t="s">
        <v>3990</v>
      </c>
      <c r="C230" s="193" t="s">
        <v>3895</v>
      </c>
      <c r="D230" s="266"/>
      <c r="E230" s="42">
        <v>185380.71</v>
      </c>
      <c r="F230" s="288">
        <f t="shared" si="4"/>
        <v>248936450.42999974</v>
      </c>
    </row>
    <row r="231" spans="1:6" s="275" customFormat="1" ht="41.25" customHeight="1" x14ac:dyDescent="0.2">
      <c r="A231" s="217">
        <v>44327</v>
      </c>
      <c r="B231" s="252" t="s">
        <v>3991</v>
      </c>
      <c r="C231" s="193" t="s">
        <v>3898</v>
      </c>
      <c r="D231" s="266"/>
      <c r="E231" s="42">
        <v>153073.37</v>
      </c>
      <c r="F231" s="288">
        <f t="shared" si="4"/>
        <v>248783377.05999973</v>
      </c>
    </row>
    <row r="232" spans="1:6" s="275" customFormat="1" ht="41.25" customHeight="1" x14ac:dyDescent="0.2">
      <c r="A232" s="217">
        <v>44327</v>
      </c>
      <c r="B232" s="252" t="s">
        <v>3992</v>
      </c>
      <c r="C232" s="193" t="s">
        <v>3897</v>
      </c>
      <c r="D232" s="266"/>
      <c r="E232" s="42">
        <v>136966.46</v>
      </c>
      <c r="F232" s="288">
        <f t="shared" si="4"/>
        <v>248646410.59999973</v>
      </c>
    </row>
    <row r="233" spans="1:6" s="275" customFormat="1" ht="41.25" customHeight="1" x14ac:dyDescent="0.2">
      <c r="A233" s="217">
        <v>44327</v>
      </c>
      <c r="B233" s="252" t="s">
        <v>3993</v>
      </c>
      <c r="C233" s="193" t="s">
        <v>3896</v>
      </c>
      <c r="D233" s="266"/>
      <c r="E233" s="42">
        <v>50721.59</v>
      </c>
      <c r="F233" s="288">
        <f t="shared" si="4"/>
        <v>248595689.00999972</v>
      </c>
    </row>
    <row r="234" spans="1:6" s="275" customFormat="1" ht="41.25" customHeight="1" x14ac:dyDescent="0.2">
      <c r="A234" s="217">
        <v>44327</v>
      </c>
      <c r="B234" s="252" t="s">
        <v>3994</v>
      </c>
      <c r="C234" s="193" t="s">
        <v>3899</v>
      </c>
      <c r="D234" s="266"/>
      <c r="E234" s="42">
        <v>216341.71</v>
      </c>
      <c r="F234" s="288">
        <f t="shared" si="4"/>
        <v>248379347.29999971</v>
      </c>
    </row>
    <row r="235" spans="1:6" s="275" customFormat="1" ht="41.25" customHeight="1" x14ac:dyDescent="0.2">
      <c r="A235" s="217">
        <v>44327</v>
      </c>
      <c r="B235" s="252" t="s">
        <v>3995</v>
      </c>
      <c r="C235" s="193" t="s">
        <v>3900</v>
      </c>
      <c r="D235" s="266"/>
      <c r="E235" s="42">
        <v>88458.7</v>
      </c>
      <c r="F235" s="288">
        <f t="shared" si="4"/>
        <v>248290888.59999973</v>
      </c>
    </row>
    <row r="236" spans="1:6" s="275" customFormat="1" ht="20.25" customHeight="1" x14ac:dyDescent="0.2">
      <c r="A236" s="217">
        <v>44327</v>
      </c>
      <c r="B236" s="252" t="s">
        <v>3996</v>
      </c>
      <c r="C236" s="193" t="s">
        <v>3901</v>
      </c>
      <c r="D236" s="266"/>
      <c r="E236" s="42">
        <v>28324.87</v>
      </c>
      <c r="F236" s="288">
        <f t="shared" si="4"/>
        <v>248262563.72999972</v>
      </c>
    </row>
    <row r="237" spans="1:6" s="275" customFormat="1" ht="41.25" customHeight="1" x14ac:dyDescent="0.2">
      <c r="A237" s="217">
        <v>44327</v>
      </c>
      <c r="B237" s="252" t="s">
        <v>3997</v>
      </c>
      <c r="C237" s="193" t="s">
        <v>3902</v>
      </c>
      <c r="D237" s="266"/>
      <c r="E237" s="42">
        <v>185380.71</v>
      </c>
      <c r="F237" s="288">
        <f t="shared" si="4"/>
        <v>248077183.01999971</v>
      </c>
    </row>
    <row r="238" spans="1:6" s="275" customFormat="1" ht="41.25" customHeight="1" x14ac:dyDescent="0.2">
      <c r="A238" s="217">
        <v>44327</v>
      </c>
      <c r="B238" s="252" t="s">
        <v>3998</v>
      </c>
      <c r="C238" s="193" t="s">
        <v>3903</v>
      </c>
      <c r="D238" s="266"/>
      <c r="E238" s="42">
        <v>73844.02</v>
      </c>
      <c r="F238" s="288">
        <f t="shared" si="4"/>
        <v>248003338.9999997</v>
      </c>
    </row>
    <row r="239" spans="1:6" s="275" customFormat="1" ht="41.25" customHeight="1" x14ac:dyDescent="0.2">
      <c r="A239" s="217">
        <v>44327</v>
      </c>
      <c r="B239" s="252" t="s">
        <v>3999</v>
      </c>
      <c r="C239" s="193" t="s">
        <v>3904</v>
      </c>
      <c r="D239" s="266"/>
      <c r="E239" s="42">
        <v>105766.5</v>
      </c>
      <c r="F239" s="288">
        <f t="shared" si="4"/>
        <v>247897572.4999997</v>
      </c>
    </row>
    <row r="240" spans="1:6" s="275" customFormat="1" ht="41.25" customHeight="1" x14ac:dyDescent="0.2">
      <c r="A240" s="217">
        <v>44327</v>
      </c>
      <c r="B240" s="252" t="s">
        <v>4000</v>
      </c>
      <c r="C240" s="193" t="s">
        <v>3905</v>
      </c>
      <c r="D240" s="266"/>
      <c r="E240" s="42">
        <v>66151.360000000001</v>
      </c>
      <c r="F240" s="288">
        <f t="shared" si="4"/>
        <v>247831421.13999969</v>
      </c>
    </row>
    <row r="241" spans="1:6" s="275" customFormat="1" ht="41.25" customHeight="1" x14ac:dyDescent="0.2">
      <c r="A241" s="217">
        <v>44327</v>
      </c>
      <c r="B241" s="252" t="s">
        <v>4001</v>
      </c>
      <c r="C241" s="193" t="s">
        <v>3906</v>
      </c>
      <c r="D241" s="266"/>
      <c r="E241" s="42">
        <v>63844.02</v>
      </c>
      <c r="F241" s="288">
        <f t="shared" si="4"/>
        <v>247767577.11999968</v>
      </c>
    </row>
    <row r="242" spans="1:6" s="275" customFormat="1" ht="41.25" customHeight="1" x14ac:dyDescent="0.2">
      <c r="A242" s="217">
        <v>44327</v>
      </c>
      <c r="B242" s="252" t="s">
        <v>4002</v>
      </c>
      <c r="C242" s="193" t="s">
        <v>3907</v>
      </c>
      <c r="D242" s="266"/>
      <c r="E242" s="42">
        <v>185380.71</v>
      </c>
      <c r="F242" s="288">
        <f t="shared" si="4"/>
        <v>247582196.40999967</v>
      </c>
    </row>
    <row r="243" spans="1:6" s="275" customFormat="1" ht="41.25" customHeight="1" x14ac:dyDescent="0.2">
      <c r="A243" s="217">
        <v>44327</v>
      </c>
      <c r="B243" s="252" t="s">
        <v>4003</v>
      </c>
      <c r="C243" s="193" t="s">
        <v>3908</v>
      </c>
      <c r="D243" s="266"/>
      <c r="E243" s="42">
        <v>185380.71</v>
      </c>
      <c r="F243" s="288">
        <f t="shared" si="4"/>
        <v>247396815.69999966</v>
      </c>
    </row>
    <row r="244" spans="1:6" s="275" customFormat="1" ht="41.25" customHeight="1" x14ac:dyDescent="0.2">
      <c r="A244" s="217">
        <v>44327</v>
      </c>
      <c r="B244" s="252" t="s">
        <v>4004</v>
      </c>
      <c r="C244" s="193" t="s">
        <v>3909</v>
      </c>
      <c r="D244" s="266"/>
      <c r="E244" s="42">
        <v>203952.79</v>
      </c>
      <c r="F244" s="288">
        <f t="shared" si="4"/>
        <v>247192862.90999967</v>
      </c>
    </row>
    <row r="245" spans="1:6" s="275" customFormat="1" ht="41.25" customHeight="1" x14ac:dyDescent="0.2">
      <c r="A245" s="217">
        <v>44327</v>
      </c>
      <c r="B245" s="252" t="s">
        <v>4005</v>
      </c>
      <c r="C245" s="193" t="s">
        <v>3910</v>
      </c>
      <c r="D245" s="266"/>
      <c r="E245" s="42">
        <v>77997.23</v>
      </c>
      <c r="F245" s="288">
        <f t="shared" si="4"/>
        <v>247114865.67999968</v>
      </c>
    </row>
    <row r="246" spans="1:6" s="275" customFormat="1" ht="41.25" customHeight="1" x14ac:dyDescent="0.2">
      <c r="A246" s="217">
        <v>44327</v>
      </c>
      <c r="B246" s="252" t="s">
        <v>4006</v>
      </c>
      <c r="C246" s="193" t="s">
        <v>3911</v>
      </c>
      <c r="D246" s="266"/>
      <c r="E246" s="42">
        <v>188856.85</v>
      </c>
      <c r="F246" s="288">
        <f t="shared" si="4"/>
        <v>246926008.82999969</v>
      </c>
    </row>
    <row r="247" spans="1:6" s="275" customFormat="1" ht="63.75" customHeight="1" x14ac:dyDescent="0.2">
      <c r="A247" s="217">
        <v>44327</v>
      </c>
      <c r="B247" s="252" t="s">
        <v>4007</v>
      </c>
      <c r="C247" s="193" t="s">
        <v>3912</v>
      </c>
      <c r="D247" s="266"/>
      <c r="E247" s="42">
        <v>225957.54</v>
      </c>
      <c r="F247" s="288">
        <f t="shared" si="4"/>
        <v>246700051.28999969</v>
      </c>
    </row>
    <row r="248" spans="1:6" s="275" customFormat="1" ht="91.5" customHeight="1" x14ac:dyDescent="0.2">
      <c r="A248" s="217">
        <v>44327</v>
      </c>
      <c r="B248" s="252" t="s">
        <v>4008</v>
      </c>
      <c r="C248" s="193" t="s">
        <v>3913</v>
      </c>
      <c r="D248" s="266"/>
      <c r="E248" s="42">
        <v>494617.5</v>
      </c>
      <c r="F248" s="288">
        <f t="shared" si="4"/>
        <v>246205433.78999969</v>
      </c>
    </row>
    <row r="249" spans="1:6" s="275" customFormat="1" ht="54.75" customHeight="1" x14ac:dyDescent="0.2">
      <c r="A249" s="217">
        <v>44327</v>
      </c>
      <c r="B249" s="252" t="s">
        <v>4009</v>
      </c>
      <c r="C249" s="193" t="s">
        <v>3914</v>
      </c>
      <c r="D249" s="266"/>
      <c r="E249" s="42">
        <v>161227.5</v>
      </c>
      <c r="F249" s="288">
        <f t="shared" si="4"/>
        <v>246044206.28999969</v>
      </c>
    </row>
    <row r="250" spans="1:6" s="275" customFormat="1" ht="53.25" customHeight="1" x14ac:dyDescent="0.2">
      <c r="A250" s="217">
        <v>44327</v>
      </c>
      <c r="B250" s="252" t="s">
        <v>4010</v>
      </c>
      <c r="C250" s="193" t="s">
        <v>3915</v>
      </c>
      <c r="D250" s="266"/>
      <c r="E250" s="42">
        <v>129843.1</v>
      </c>
      <c r="F250" s="288">
        <f t="shared" si="4"/>
        <v>245914363.1899997</v>
      </c>
    </row>
    <row r="251" spans="1:6" s="275" customFormat="1" ht="54" customHeight="1" x14ac:dyDescent="0.2">
      <c r="A251" s="217">
        <v>44327</v>
      </c>
      <c r="B251" s="252" t="s">
        <v>4011</v>
      </c>
      <c r="C251" s="193" t="s">
        <v>3916</v>
      </c>
      <c r="D251" s="266"/>
      <c r="E251" s="42">
        <v>76151.360000000001</v>
      </c>
      <c r="F251" s="288">
        <f t="shared" si="4"/>
        <v>245838211.82999969</v>
      </c>
    </row>
    <row r="252" spans="1:6" s="275" customFormat="1" ht="41.25" customHeight="1" x14ac:dyDescent="0.2">
      <c r="A252" s="217">
        <v>44327</v>
      </c>
      <c r="B252" s="252" t="s">
        <v>4012</v>
      </c>
      <c r="C252" s="193" t="s">
        <v>3917</v>
      </c>
      <c r="D252" s="266"/>
      <c r="E252" s="42">
        <v>96674.06</v>
      </c>
      <c r="F252" s="288">
        <f t="shared" si="4"/>
        <v>245741537.76999968</v>
      </c>
    </row>
    <row r="253" spans="1:6" s="275" customFormat="1" ht="59.25" customHeight="1" x14ac:dyDescent="0.2">
      <c r="A253" s="217">
        <v>44327</v>
      </c>
      <c r="B253" s="252" t="s">
        <v>4013</v>
      </c>
      <c r="C253" s="193" t="s">
        <v>3918</v>
      </c>
      <c r="D253" s="266"/>
      <c r="E253" s="42">
        <v>45937.85</v>
      </c>
      <c r="F253" s="288">
        <f t="shared" si="4"/>
        <v>245695599.91999969</v>
      </c>
    </row>
    <row r="254" spans="1:6" s="275" customFormat="1" ht="47.25" customHeight="1" x14ac:dyDescent="0.2">
      <c r="A254" s="217">
        <v>44327</v>
      </c>
      <c r="B254" s="252" t="s">
        <v>4014</v>
      </c>
      <c r="C254" s="193" t="s">
        <v>3919</v>
      </c>
      <c r="D254" s="266"/>
      <c r="E254" s="42">
        <v>55842.64</v>
      </c>
      <c r="F254" s="288">
        <f t="shared" si="4"/>
        <v>245639757.2799997</v>
      </c>
    </row>
    <row r="255" spans="1:6" s="275" customFormat="1" ht="45.75" customHeight="1" x14ac:dyDescent="0.2">
      <c r="A255" s="217">
        <v>44327</v>
      </c>
      <c r="B255" s="252" t="s">
        <v>4015</v>
      </c>
      <c r="C255" s="193" t="s">
        <v>3920</v>
      </c>
      <c r="D255" s="266"/>
      <c r="E255" s="42">
        <v>185380.71</v>
      </c>
      <c r="F255" s="288">
        <f t="shared" si="4"/>
        <v>245454376.56999969</v>
      </c>
    </row>
    <row r="256" spans="1:6" s="275" customFormat="1" ht="49.5" customHeight="1" x14ac:dyDescent="0.2">
      <c r="A256" s="217">
        <v>44327</v>
      </c>
      <c r="B256" s="252" t="s">
        <v>4016</v>
      </c>
      <c r="C256" s="193" t="s">
        <v>3921</v>
      </c>
      <c r="D256" s="266"/>
      <c r="E256" s="42">
        <v>43844.02</v>
      </c>
      <c r="F256" s="288">
        <f t="shared" si="4"/>
        <v>245410532.54999968</v>
      </c>
    </row>
    <row r="257" spans="1:6" s="275" customFormat="1" ht="41.25" customHeight="1" x14ac:dyDescent="0.2">
      <c r="A257" s="217">
        <v>44327</v>
      </c>
      <c r="B257" s="252" t="s">
        <v>4017</v>
      </c>
      <c r="C257" s="193" t="s">
        <v>3922</v>
      </c>
      <c r="D257" s="266"/>
      <c r="E257" s="42">
        <v>183073.37</v>
      </c>
      <c r="F257" s="288">
        <f t="shared" si="4"/>
        <v>245227459.17999968</v>
      </c>
    </row>
    <row r="258" spans="1:6" s="275" customFormat="1" ht="41.25" customHeight="1" x14ac:dyDescent="0.2">
      <c r="A258" s="217">
        <v>44327</v>
      </c>
      <c r="B258" s="252" t="s">
        <v>4018</v>
      </c>
      <c r="C258" s="193" t="s">
        <v>3923</v>
      </c>
      <c r="D258" s="266"/>
      <c r="E258" s="42">
        <v>185380.71</v>
      </c>
      <c r="F258" s="288">
        <f t="shared" si="4"/>
        <v>245042078.46999967</v>
      </c>
    </row>
    <row r="259" spans="1:6" s="275" customFormat="1" ht="41.25" customHeight="1" x14ac:dyDescent="0.2">
      <c r="A259" s="217">
        <v>44327</v>
      </c>
      <c r="B259" s="252" t="s">
        <v>4019</v>
      </c>
      <c r="C259" s="193" t="s">
        <v>3924</v>
      </c>
      <c r="D259" s="266"/>
      <c r="E259" s="42">
        <v>203918.78</v>
      </c>
      <c r="F259" s="288">
        <f t="shared" si="4"/>
        <v>244838159.68999967</v>
      </c>
    </row>
    <row r="260" spans="1:6" s="275" customFormat="1" ht="41.25" customHeight="1" x14ac:dyDescent="0.2">
      <c r="A260" s="217">
        <v>44327</v>
      </c>
      <c r="B260" s="252" t="s">
        <v>4020</v>
      </c>
      <c r="C260" s="193" t="s">
        <v>3925</v>
      </c>
      <c r="D260" s="266"/>
      <c r="E260" s="42">
        <v>119728.93</v>
      </c>
      <c r="F260" s="288">
        <f t="shared" si="4"/>
        <v>244718430.75999966</v>
      </c>
    </row>
    <row r="261" spans="1:6" s="275" customFormat="1" ht="41.25" customHeight="1" x14ac:dyDescent="0.2">
      <c r="A261" s="217">
        <v>44327</v>
      </c>
      <c r="B261" s="252" t="s">
        <v>4021</v>
      </c>
      <c r="C261" s="193" t="s">
        <v>3926</v>
      </c>
      <c r="D261" s="266"/>
      <c r="E261" s="42">
        <v>31823</v>
      </c>
      <c r="F261" s="288">
        <f t="shared" si="4"/>
        <v>244686607.75999966</v>
      </c>
    </row>
    <row r="262" spans="1:6" s="275" customFormat="1" ht="41.25" customHeight="1" x14ac:dyDescent="0.2">
      <c r="A262" s="217">
        <v>44327</v>
      </c>
      <c r="B262" s="252" t="s">
        <v>4022</v>
      </c>
      <c r="C262" s="193" t="s">
        <v>3927</v>
      </c>
      <c r="D262" s="266"/>
      <c r="E262" s="42">
        <v>153557.71</v>
      </c>
      <c r="F262" s="288">
        <f t="shared" si="4"/>
        <v>244533050.04999965</v>
      </c>
    </row>
    <row r="263" spans="1:6" s="275" customFormat="1" ht="41.25" customHeight="1" x14ac:dyDescent="0.2">
      <c r="A263" s="217">
        <v>44327</v>
      </c>
      <c r="B263" s="252" t="s">
        <v>4023</v>
      </c>
      <c r="C263" s="193" t="s">
        <v>3928</v>
      </c>
      <c r="D263" s="266"/>
      <c r="E263" s="42">
        <v>228456.85</v>
      </c>
      <c r="F263" s="288">
        <f t="shared" si="4"/>
        <v>244304593.19999966</v>
      </c>
    </row>
    <row r="264" spans="1:6" s="275" customFormat="1" ht="41.25" customHeight="1" x14ac:dyDescent="0.2">
      <c r="A264" s="217">
        <v>44327</v>
      </c>
      <c r="B264" s="252" t="s">
        <v>4024</v>
      </c>
      <c r="C264" s="193" t="s">
        <v>3929</v>
      </c>
      <c r="D264" s="266"/>
      <c r="E264" s="42">
        <v>189365.48</v>
      </c>
      <c r="F264" s="288">
        <f t="shared" si="4"/>
        <v>244115227.71999967</v>
      </c>
    </row>
    <row r="265" spans="1:6" s="275" customFormat="1" ht="41.25" customHeight="1" x14ac:dyDescent="0.2">
      <c r="A265" s="217">
        <v>44327</v>
      </c>
      <c r="B265" s="252" t="s">
        <v>4025</v>
      </c>
      <c r="C265" s="193" t="s">
        <v>3930</v>
      </c>
      <c r="D265" s="266"/>
      <c r="E265" s="42">
        <v>33390.86</v>
      </c>
      <c r="F265" s="288">
        <f t="shared" si="4"/>
        <v>244081836.85999966</v>
      </c>
    </row>
    <row r="266" spans="1:6" s="275" customFormat="1" ht="41.25" customHeight="1" x14ac:dyDescent="0.2">
      <c r="A266" s="217">
        <v>44327</v>
      </c>
      <c r="B266" s="252" t="s">
        <v>4026</v>
      </c>
      <c r="C266" s="193" t="s">
        <v>3931</v>
      </c>
      <c r="D266" s="266"/>
      <c r="E266" s="42">
        <v>4153.21</v>
      </c>
      <c r="F266" s="288">
        <f t="shared" si="4"/>
        <v>244077683.64999965</v>
      </c>
    </row>
    <row r="267" spans="1:6" s="275" customFormat="1" ht="41.25" customHeight="1" x14ac:dyDescent="0.2">
      <c r="A267" s="217">
        <v>44327</v>
      </c>
      <c r="B267" s="252" t="s">
        <v>4027</v>
      </c>
      <c r="C267" s="193" t="s">
        <v>3932</v>
      </c>
      <c r="D267" s="266"/>
      <c r="E267" s="42">
        <v>130766.04</v>
      </c>
      <c r="F267" s="288">
        <f t="shared" si="4"/>
        <v>243946917.60999966</v>
      </c>
    </row>
    <row r="268" spans="1:6" s="275" customFormat="1" ht="41.25" customHeight="1" x14ac:dyDescent="0.2">
      <c r="A268" s="217">
        <v>44327</v>
      </c>
      <c r="B268" s="252" t="s">
        <v>4028</v>
      </c>
      <c r="C268" s="193" t="s">
        <v>3933</v>
      </c>
      <c r="D268" s="266"/>
      <c r="E268" s="42">
        <v>339000</v>
      </c>
      <c r="F268" s="288">
        <f t="shared" si="4"/>
        <v>243607917.60999966</v>
      </c>
    </row>
    <row r="269" spans="1:6" s="275" customFormat="1" ht="41.25" customHeight="1" x14ac:dyDescent="0.2">
      <c r="A269" s="217">
        <v>44327</v>
      </c>
      <c r="B269" s="252" t="s">
        <v>4029</v>
      </c>
      <c r="C269" s="193" t="s">
        <v>3934</v>
      </c>
      <c r="D269" s="266"/>
      <c r="E269" s="42">
        <v>228302.72</v>
      </c>
      <c r="F269" s="288">
        <f t="shared" si="4"/>
        <v>243379614.88999966</v>
      </c>
    </row>
    <row r="270" spans="1:6" s="275" customFormat="1" ht="41.25" customHeight="1" x14ac:dyDescent="0.2">
      <c r="A270" s="217">
        <v>44327</v>
      </c>
      <c r="B270" s="252" t="s">
        <v>4030</v>
      </c>
      <c r="C270" s="193" t="s">
        <v>3935</v>
      </c>
      <c r="D270" s="266"/>
      <c r="E270" s="42">
        <v>250250.73</v>
      </c>
      <c r="F270" s="288">
        <f t="shared" si="4"/>
        <v>243129364.15999967</v>
      </c>
    </row>
    <row r="271" spans="1:6" s="275" customFormat="1" ht="41.25" customHeight="1" x14ac:dyDescent="0.2">
      <c r="A271" s="217">
        <v>44327</v>
      </c>
      <c r="B271" s="252" t="s">
        <v>4031</v>
      </c>
      <c r="C271" s="193" t="s">
        <v>3936</v>
      </c>
      <c r="D271" s="266"/>
      <c r="E271" s="42">
        <v>173844.02</v>
      </c>
      <c r="F271" s="288">
        <f t="shared" si="4"/>
        <v>242955520.13999966</v>
      </c>
    </row>
    <row r="272" spans="1:6" s="275" customFormat="1" ht="41.25" customHeight="1" x14ac:dyDescent="0.2">
      <c r="A272" s="217">
        <v>44327</v>
      </c>
      <c r="B272" s="252" t="s">
        <v>4032</v>
      </c>
      <c r="C272" s="193" t="s">
        <v>3937</v>
      </c>
      <c r="D272" s="266"/>
      <c r="E272" s="42">
        <v>229781.38</v>
      </c>
      <c r="F272" s="288">
        <f t="shared" si="4"/>
        <v>242725738.75999966</v>
      </c>
    </row>
    <row r="273" spans="1:6" s="275" customFormat="1" ht="41.25" customHeight="1" x14ac:dyDescent="0.2">
      <c r="A273" s="217">
        <v>44327</v>
      </c>
      <c r="B273" s="252" t="s">
        <v>4033</v>
      </c>
      <c r="C273" s="193" t="s">
        <v>3938</v>
      </c>
      <c r="D273" s="266"/>
      <c r="E273" s="42">
        <v>98458.7</v>
      </c>
      <c r="F273" s="288">
        <f t="shared" si="4"/>
        <v>242627280.05999967</v>
      </c>
    </row>
    <row r="274" spans="1:6" s="275" customFormat="1" ht="41.25" customHeight="1" x14ac:dyDescent="0.2">
      <c r="A274" s="217">
        <v>44327</v>
      </c>
      <c r="B274" s="252" t="s">
        <v>4034</v>
      </c>
      <c r="C274" s="193" t="s">
        <v>3939</v>
      </c>
      <c r="D274" s="266"/>
      <c r="E274" s="42">
        <v>185380.71</v>
      </c>
      <c r="F274" s="288">
        <f t="shared" ref="F274:F337" si="5">F273+D274-E274</f>
        <v>242441899.34999967</v>
      </c>
    </row>
    <row r="275" spans="1:6" s="275" customFormat="1" ht="41.25" customHeight="1" x14ac:dyDescent="0.2">
      <c r="A275" s="217">
        <v>44327</v>
      </c>
      <c r="B275" s="252" t="s">
        <v>4035</v>
      </c>
      <c r="C275" s="193" t="s">
        <v>3940</v>
      </c>
      <c r="D275" s="266"/>
      <c r="E275" s="42">
        <v>185380.71</v>
      </c>
      <c r="F275" s="288">
        <f t="shared" si="5"/>
        <v>242256518.63999966</v>
      </c>
    </row>
    <row r="276" spans="1:6" s="275" customFormat="1" ht="41.25" customHeight="1" x14ac:dyDescent="0.2">
      <c r="A276" s="217">
        <v>44327</v>
      </c>
      <c r="B276" s="252" t="s">
        <v>4036</v>
      </c>
      <c r="C276" s="193" t="s">
        <v>3941</v>
      </c>
      <c r="D276" s="266"/>
      <c r="E276" s="42">
        <v>33844.019999999997</v>
      </c>
      <c r="F276" s="288">
        <f t="shared" si="5"/>
        <v>242222674.61999965</v>
      </c>
    </row>
    <row r="277" spans="1:6" s="275" customFormat="1" ht="41.25" customHeight="1" x14ac:dyDescent="0.2">
      <c r="A277" s="217">
        <v>44327</v>
      </c>
      <c r="B277" s="252" t="s">
        <v>4037</v>
      </c>
      <c r="C277" s="193" t="s">
        <v>3942</v>
      </c>
      <c r="D277" s="266"/>
      <c r="E277" s="42">
        <v>145380.71</v>
      </c>
      <c r="F277" s="288">
        <f t="shared" si="5"/>
        <v>242077293.90999964</v>
      </c>
    </row>
    <row r="278" spans="1:6" s="275" customFormat="1" ht="41.25" customHeight="1" x14ac:dyDescent="0.2">
      <c r="A278" s="217">
        <v>44327</v>
      </c>
      <c r="B278" s="252" t="s">
        <v>4038</v>
      </c>
      <c r="C278" s="193" t="s">
        <v>3943</v>
      </c>
      <c r="D278" s="266"/>
      <c r="E278" s="42">
        <v>11680.2</v>
      </c>
      <c r="F278" s="288">
        <f t="shared" si="5"/>
        <v>242065613.70999965</v>
      </c>
    </row>
    <row r="279" spans="1:6" s="275" customFormat="1" ht="41.25" customHeight="1" x14ac:dyDescent="0.2">
      <c r="A279" s="217">
        <v>44327</v>
      </c>
      <c r="B279" s="252" t="s">
        <v>4039</v>
      </c>
      <c r="C279" s="193" t="s">
        <v>3944</v>
      </c>
      <c r="D279" s="266"/>
      <c r="E279" s="42">
        <v>33844.019999999997</v>
      </c>
      <c r="F279" s="288">
        <f t="shared" si="5"/>
        <v>242031769.68999964</v>
      </c>
    </row>
    <row r="280" spans="1:6" s="275" customFormat="1" ht="41.25" customHeight="1" x14ac:dyDescent="0.2">
      <c r="A280" s="217">
        <v>44327</v>
      </c>
      <c r="B280" s="252" t="s">
        <v>4040</v>
      </c>
      <c r="C280" s="193" t="s">
        <v>3945</v>
      </c>
      <c r="D280" s="266"/>
      <c r="E280" s="42">
        <v>66159.649999999994</v>
      </c>
      <c r="F280" s="288">
        <f t="shared" si="5"/>
        <v>241965610.03999963</v>
      </c>
    </row>
    <row r="281" spans="1:6" s="275" customFormat="1" ht="41.25" customHeight="1" x14ac:dyDescent="0.2">
      <c r="A281" s="217">
        <v>44327</v>
      </c>
      <c r="B281" s="252" t="s">
        <v>4041</v>
      </c>
      <c r="C281" s="193" t="s">
        <v>3946</v>
      </c>
      <c r="D281" s="266"/>
      <c r="E281" s="42">
        <v>12299.05</v>
      </c>
      <c r="F281" s="288">
        <f t="shared" si="5"/>
        <v>241953310.98999962</v>
      </c>
    </row>
    <row r="282" spans="1:6" s="275" customFormat="1" ht="41.25" customHeight="1" x14ac:dyDescent="0.2">
      <c r="A282" s="217">
        <v>44327</v>
      </c>
      <c r="B282" s="252" t="s">
        <v>4042</v>
      </c>
      <c r="C282" s="193" t="s">
        <v>3947</v>
      </c>
      <c r="D282" s="266"/>
      <c r="E282" s="42">
        <v>136226.4</v>
      </c>
      <c r="F282" s="288">
        <f t="shared" si="5"/>
        <v>241817084.58999962</v>
      </c>
    </row>
    <row r="283" spans="1:6" s="275" customFormat="1" ht="26.25" customHeight="1" x14ac:dyDescent="0.2">
      <c r="A283" s="217">
        <v>44327</v>
      </c>
      <c r="B283" s="5" t="s">
        <v>3323</v>
      </c>
      <c r="C283" s="5" t="s">
        <v>3327</v>
      </c>
      <c r="D283" s="266"/>
      <c r="E283" s="42">
        <v>862110</v>
      </c>
      <c r="F283" s="288">
        <f t="shared" si="5"/>
        <v>240954974.58999962</v>
      </c>
    </row>
    <row r="284" spans="1:6" s="275" customFormat="1" ht="41.25" customHeight="1" x14ac:dyDescent="0.2">
      <c r="A284" s="217">
        <v>44327</v>
      </c>
      <c r="B284" s="5" t="s">
        <v>3324</v>
      </c>
      <c r="C284" s="5" t="s">
        <v>3329</v>
      </c>
      <c r="D284" s="266"/>
      <c r="E284" s="42">
        <v>973153.08</v>
      </c>
      <c r="F284" s="288">
        <f t="shared" si="5"/>
        <v>239981821.5099996</v>
      </c>
    </row>
    <row r="285" spans="1:6" s="275" customFormat="1" ht="41.25" customHeight="1" x14ac:dyDescent="0.2">
      <c r="A285" s="217">
        <v>44327</v>
      </c>
      <c r="B285" s="5" t="s">
        <v>3325</v>
      </c>
      <c r="C285" s="5" t="s">
        <v>3328</v>
      </c>
      <c r="D285" s="266"/>
      <c r="E285" s="42">
        <v>131052.5</v>
      </c>
      <c r="F285" s="288">
        <f t="shared" si="5"/>
        <v>239850769.0099996</v>
      </c>
    </row>
    <row r="286" spans="1:6" s="275" customFormat="1" ht="41.25" customHeight="1" x14ac:dyDescent="0.2">
      <c r="A286" s="217">
        <v>44328</v>
      </c>
      <c r="B286" s="252" t="s">
        <v>4043</v>
      </c>
      <c r="C286" s="193" t="s">
        <v>3949</v>
      </c>
      <c r="D286" s="266"/>
      <c r="E286" s="42">
        <v>87997.23</v>
      </c>
      <c r="F286" s="288">
        <f t="shared" si="5"/>
        <v>239762771.77999961</v>
      </c>
    </row>
    <row r="287" spans="1:6" s="275" customFormat="1" ht="41.25" customHeight="1" x14ac:dyDescent="0.2">
      <c r="A287" s="217">
        <v>44328</v>
      </c>
      <c r="B287" s="252" t="s">
        <v>4044</v>
      </c>
      <c r="C287" s="193" t="s">
        <v>3370</v>
      </c>
      <c r="D287" s="266"/>
      <c r="E287" s="42">
        <v>203918.78</v>
      </c>
      <c r="F287" s="288">
        <f t="shared" si="5"/>
        <v>239558852.99999961</v>
      </c>
    </row>
    <row r="288" spans="1:6" s="275" customFormat="1" ht="41.25" customHeight="1" x14ac:dyDescent="0.2">
      <c r="A288" s="217">
        <v>44328</v>
      </c>
      <c r="B288" s="252" t="s">
        <v>4045</v>
      </c>
      <c r="C288" s="193" t="s">
        <v>3950</v>
      </c>
      <c r="D288" s="266"/>
      <c r="E288" s="42">
        <v>125649.75</v>
      </c>
      <c r="F288" s="288">
        <f t="shared" si="5"/>
        <v>239433203.24999961</v>
      </c>
    </row>
    <row r="289" spans="1:6" s="275" customFormat="1" ht="58.5" customHeight="1" x14ac:dyDescent="0.2">
      <c r="A289" s="217">
        <v>44328</v>
      </c>
      <c r="B289" s="252" t="s">
        <v>4046</v>
      </c>
      <c r="C289" s="193" t="s">
        <v>3951</v>
      </c>
      <c r="D289" s="266"/>
      <c r="E289" s="42">
        <v>249422.5</v>
      </c>
      <c r="F289" s="288">
        <f t="shared" si="5"/>
        <v>239183780.74999961</v>
      </c>
    </row>
    <row r="290" spans="1:6" s="275" customFormat="1" ht="41.25" customHeight="1" x14ac:dyDescent="0.2">
      <c r="A290" s="217">
        <v>44328</v>
      </c>
      <c r="B290" s="252" t="s">
        <v>4047</v>
      </c>
      <c r="C290" s="193" t="s">
        <v>3952</v>
      </c>
      <c r="D290" s="266"/>
      <c r="E290" s="42">
        <v>238848.46</v>
      </c>
      <c r="F290" s="288">
        <f t="shared" si="5"/>
        <v>238944932.2899996</v>
      </c>
    </row>
    <row r="291" spans="1:6" s="275" customFormat="1" ht="41.25" customHeight="1" x14ac:dyDescent="0.2">
      <c r="A291" s="217">
        <v>44328</v>
      </c>
      <c r="B291" s="252" t="s">
        <v>4048</v>
      </c>
      <c r="C291" s="193" t="s">
        <v>3953</v>
      </c>
      <c r="D291" s="266"/>
      <c r="E291" s="42">
        <v>76151.360000000001</v>
      </c>
      <c r="F291" s="288">
        <f t="shared" si="5"/>
        <v>238868780.92999959</v>
      </c>
    </row>
    <row r="292" spans="1:6" s="275" customFormat="1" ht="41.25" customHeight="1" x14ac:dyDescent="0.2">
      <c r="A292" s="217">
        <v>44328</v>
      </c>
      <c r="B292" s="252" t="s">
        <v>4049</v>
      </c>
      <c r="C292" s="193" t="s">
        <v>3371</v>
      </c>
      <c r="D292" s="266"/>
      <c r="E292" s="42">
        <v>185380.71</v>
      </c>
      <c r="F292" s="288">
        <f t="shared" si="5"/>
        <v>238683400.21999958</v>
      </c>
    </row>
    <row r="293" spans="1:6" s="275" customFormat="1" ht="41.25" customHeight="1" x14ac:dyDescent="0.2">
      <c r="A293" s="217">
        <v>44328</v>
      </c>
      <c r="B293" s="252" t="s">
        <v>4050</v>
      </c>
      <c r="C293" s="193" t="s">
        <v>3372</v>
      </c>
      <c r="D293" s="266"/>
      <c r="E293" s="42">
        <v>108458.7</v>
      </c>
      <c r="F293" s="288">
        <f t="shared" si="5"/>
        <v>238574941.51999959</v>
      </c>
    </row>
    <row r="294" spans="1:6" s="275" customFormat="1" ht="41.25" customHeight="1" x14ac:dyDescent="0.2">
      <c r="A294" s="217">
        <v>44328</v>
      </c>
      <c r="B294" s="252" t="s">
        <v>4051</v>
      </c>
      <c r="C294" s="193" t="s">
        <v>3373</v>
      </c>
      <c r="D294" s="266"/>
      <c r="E294" s="42">
        <v>187688.05</v>
      </c>
      <c r="F294" s="288">
        <f t="shared" si="5"/>
        <v>238387253.46999958</v>
      </c>
    </row>
    <row r="295" spans="1:6" s="275" customFormat="1" ht="41.25" customHeight="1" x14ac:dyDescent="0.2">
      <c r="A295" s="217">
        <v>44328</v>
      </c>
      <c r="B295" s="252" t="s">
        <v>4052</v>
      </c>
      <c r="C295" s="193" t="s">
        <v>3374</v>
      </c>
      <c r="D295" s="266"/>
      <c r="E295" s="42">
        <v>132150.44</v>
      </c>
      <c r="F295" s="288">
        <f t="shared" si="5"/>
        <v>238255103.02999958</v>
      </c>
    </row>
    <row r="296" spans="1:6" s="275" customFormat="1" ht="41.25" customHeight="1" x14ac:dyDescent="0.2">
      <c r="A296" s="217">
        <v>44328</v>
      </c>
      <c r="B296" s="252" t="s">
        <v>4053</v>
      </c>
      <c r="C296" s="193" t="s">
        <v>3375</v>
      </c>
      <c r="D296" s="266"/>
      <c r="E296" s="42">
        <v>105766.5</v>
      </c>
      <c r="F296" s="288">
        <f t="shared" si="5"/>
        <v>238149336.52999958</v>
      </c>
    </row>
    <row r="297" spans="1:6" s="275" customFormat="1" ht="41.25" customHeight="1" x14ac:dyDescent="0.2">
      <c r="A297" s="217">
        <v>44328</v>
      </c>
      <c r="B297" s="252" t="s">
        <v>4054</v>
      </c>
      <c r="C297" s="193" t="s">
        <v>3376</v>
      </c>
      <c r="D297" s="266"/>
      <c r="E297" s="42">
        <v>37228.43</v>
      </c>
      <c r="F297" s="288">
        <f t="shared" si="5"/>
        <v>238112108.09999958</v>
      </c>
    </row>
    <row r="298" spans="1:6" s="275" customFormat="1" ht="41.25" customHeight="1" x14ac:dyDescent="0.2">
      <c r="A298" s="217">
        <v>44328</v>
      </c>
      <c r="B298" s="252" t="s">
        <v>4055</v>
      </c>
      <c r="C298" s="193" t="s">
        <v>3954</v>
      </c>
      <c r="D298" s="266"/>
      <c r="E298" s="42">
        <v>4153.21</v>
      </c>
      <c r="F298" s="288">
        <f t="shared" si="5"/>
        <v>238107954.88999957</v>
      </c>
    </row>
    <row r="299" spans="1:6" s="275" customFormat="1" ht="41.25" customHeight="1" x14ac:dyDescent="0.2">
      <c r="A299" s="217">
        <v>44328</v>
      </c>
      <c r="B299" s="252" t="s">
        <v>4056</v>
      </c>
      <c r="C299" s="193" t="s">
        <v>3955</v>
      </c>
      <c r="D299" s="266"/>
      <c r="E299" s="42">
        <v>227694.3</v>
      </c>
      <c r="F299" s="288">
        <f t="shared" si="5"/>
        <v>237880260.58999956</v>
      </c>
    </row>
    <row r="300" spans="1:6" s="275" customFormat="1" ht="41.25" customHeight="1" x14ac:dyDescent="0.2">
      <c r="A300" s="217">
        <v>44328</v>
      </c>
      <c r="B300" s="252" t="s">
        <v>4057</v>
      </c>
      <c r="C300" s="193" t="s">
        <v>3956</v>
      </c>
      <c r="D300" s="266"/>
      <c r="E300" s="42">
        <v>201920.86</v>
      </c>
      <c r="F300" s="288">
        <f t="shared" si="5"/>
        <v>237678339.72999954</v>
      </c>
    </row>
    <row r="301" spans="1:6" s="275" customFormat="1" ht="41.25" customHeight="1" x14ac:dyDescent="0.2">
      <c r="A301" s="217">
        <v>44328</v>
      </c>
      <c r="B301" s="252" t="s">
        <v>4058</v>
      </c>
      <c r="C301" s="193" t="s">
        <v>3377</v>
      </c>
      <c r="D301" s="266"/>
      <c r="E301" s="42">
        <v>359244.09</v>
      </c>
      <c r="F301" s="288">
        <f t="shared" si="5"/>
        <v>237319095.63999954</v>
      </c>
    </row>
    <row r="302" spans="1:6" s="275" customFormat="1" ht="41.25" customHeight="1" x14ac:dyDescent="0.2">
      <c r="A302" s="217">
        <v>44328</v>
      </c>
      <c r="B302" s="252" t="s">
        <v>4059</v>
      </c>
      <c r="C302" s="193" t="s">
        <v>3378</v>
      </c>
      <c r="D302" s="266"/>
      <c r="E302" s="42">
        <v>213457.59</v>
      </c>
      <c r="F302" s="288">
        <f t="shared" si="5"/>
        <v>237105638.04999954</v>
      </c>
    </row>
    <row r="303" spans="1:6" s="275" customFormat="1" ht="41.25" customHeight="1" x14ac:dyDescent="0.2">
      <c r="A303" s="217">
        <v>44328</v>
      </c>
      <c r="B303" s="252" t="s">
        <v>4060</v>
      </c>
      <c r="C303" s="193" t="s">
        <v>3379</v>
      </c>
      <c r="D303" s="266"/>
      <c r="E303" s="42">
        <v>215649.74</v>
      </c>
      <c r="F303" s="288">
        <f t="shared" si="5"/>
        <v>236889988.30999953</v>
      </c>
    </row>
    <row r="304" spans="1:6" s="275" customFormat="1" ht="41.25" customHeight="1" x14ac:dyDescent="0.2">
      <c r="A304" s="217">
        <v>44328</v>
      </c>
      <c r="B304" s="252" t="s">
        <v>4061</v>
      </c>
      <c r="C304" s="193" t="s">
        <v>3380</v>
      </c>
      <c r="D304" s="266"/>
      <c r="E304" s="42">
        <v>203918.78</v>
      </c>
      <c r="F304" s="288">
        <f t="shared" si="5"/>
        <v>236686069.52999952</v>
      </c>
    </row>
    <row r="305" spans="1:6" s="275" customFormat="1" ht="41.25" customHeight="1" x14ac:dyDescent="0.2">
      <c r="A305" s="217">
        <v>44328</v>
      </c>
      <c r="B305" s="252" t="s">
        <v>4062</v>
      </c>
      <c r="C305" s="193" t="s">
        <v>3957</v>
      </c>
      <c r="D305" s="266"/>
      <c r="E305" s="42">
        <v>98458.7</v>
      </c>
      <c r="F305" s="288">
        <f t="shared" si="5"/>
        <v>236587610.82999954</v>
      </c>
    </row>
    <row r="306" spans="1:6" s="275" customFormat="1" ht="41.25" customHeight="1" x14ac:dyDescent="0.2">
      <c r="A306" s="217">
        <v>44328</v>
      </c>
      <c r="B306" s="252" t="s">
        <v>4063</v>
      </c>
      <c r="C306" s="193" t="s">
        <v>3958</v>
      </c>
      <c r="D306" s="266"/>
      <c r="E306" s="42">
        <v>163073.37</v>
      </c>
      <c r="F306" s="288">
        <f t="shared" si="5"/>
        <v>236424537.45999953</v>
      </c>
    </row>
    <row r="307" spans="1:6" s="275" customFormat="1" ht="50.25" customHeight="1" x14ac:dyDescent="0.2">
      <c r="A307" s="217">
        <v>44328</v>
      </c>
      <c r="B307" s="252" t="s">
        <v>4064</v>
      </c>
      <c r="C307" s="193" t="s">
        <v>3381</v>
      </c>
      <c r="D307" s="266"/>
      <c r="E307" s="42">
        <v>43844.02</v>
      </c>
      <c r="F307" s="288">
        <f t="shared" si="5"/>
        <v>236380693.43999952</v>
      </c>
    </row>
    <row r="308" spans="1:6" s="275" customFormat="1" ht="41.25" customHeight="1" x14ac:dyDescent="0.2">
      <c r="A308" s="217">
        <v>44328</v>
      </c>
      <c r="B308" s="252" t="s">
        <v>4065</v>
      </c>
      <c r="C308" s="193" t="s">
        <v>3959</v>
      </c>
      <c r="D308" s="266"/>
      <c r="E308" s="42">
        <v>43844.02</v>
      </c>
      <c r="F308" s="288">
        <f t="shared" si="5"/>
        <v>236336849.41999951</v>
      </c>
    </row>
    <row r="309" spans="1:6" s="275" customFormat="1" ht="41.25" customHeight="1" x14ac:dyDescent="0.2">
      <c r="A309" s="217">
        <v>44328</v>
      </c>
      <c r="B309" s="252" t="s">
        <v>4066</v>
      </c>
      <c r="C309" s="193" t="s">
        <v>3382</v>
      </c>
      <c r="D309" s="266"/>
      <c r="E309" s="42">
        <v>43844.02</v>
      </c>
      <c r="F309" s="288">
        <f t="shared" si="5"/>
        <v>236293005.3999995</v>
      </c>
    </row>
    <row r="310" spans="1:6" s="275" customFormat="1" ht="41.25" customHeight="1" x14ac:dyDescent="0.2">
      <c r="A310" s="217">
        <v>44328</v>
      </c>
      <c r="B310" s="252" t="s">
        <v>4067</v>
      </c>
      <c r="C310" s="193" t="s">
        <v>3960</v>
      </c>
      <c r="D310" s="266"/>
      <c r="E310" s="42">
        <v>185380.71</v>
      </c>
      <c r="F310" s="288">
        <f t="shared" si="5"/>
        <v>236107624.68999949</v>
      </c>
    </row>
    <row r="311" spans="1:6" s="275" customFormat="1" ht="48" customHeight="1" x14ac:dyDescent="0.2">
      <c r="A311" s="217">
        <v>44328</v>
      </c>
      <c r="B311" s="252" t="s">
        <v>4068</v>
      </c>
      <c r="C311" s="193" t="s">
        <v>3961</v>
      </c>
      <c r="D311" s="266"/>
      <c r="E311" s="42">
        <v>206456.85</v>
      </c>
      <c r="F311" s="288">
        <f t="shared" si="5"/>
        <v>235901167.8399995</v>
      </c>
    </row>
    <row r="312" spans="1:6" s="275" customFormat="1" ht="41.25" customHeight="1" x14ac:dyDescent="0.2">
      <c r="A312" s="217">
        <v>44328</v>
      </c>
      <c r="B312" s="252" t="s">
        <v>4069</v>
      </c>
      <c r="C312" s="193" t="s">
        <v>1728</v>
      </c>
      <c r="D312" s="266"/>
      <c r="E312" s="42">
        <v>185380.71</v>
      </c>
      <c r="F312" s="288">
        <f t="shared" si="5"/>
        <v>235715787.12999949</v>
      </c>
    </row>
    <row r="313" spans="1:6" s="275" customFormat="1" ht="41.25" customHeight="1" x14ac:dyDescent="0.2">
      <c r="A313" s="217">
        <v>44328</v>
      </c>
      <c r="B313" s="252" t="s">
        <v>4070</v>
      </c>
      <c r="C313" s="193" t="s">
        <v>3962</v>
      </c>
      <c r="D313" s="266"/>
      <c r="E313" s="42">
        <v>105766.5</v>
      </c>
      <c r="F313" s="288">
        <f t="shared" si="5"/>
        <v>235610020.62999949</v>
      </c>
    </row>
    <row r="314" spans="1:6" s="275" customFormat="1" ht="41.25" customHeight="1" x14ac:dyDescent="0.2">
      <c r="A314" s="217">
        <v>44328</v>
      </c>
      <c r="B314" s="252" t="s">
        <v>4071</v>
      </c>
      <c r="C314" s="193" t="s">
        <v>3963</v>
      </c>
      <c r="D314" s="266"/>
      <c r="E314" s="42">
        <v>35532.99</v>
      </c>
      <c r="F314" s="288">
        <f t="shared" si="5"/>
        <v>235574487.63999948</v>
      </c>
    </row>
    <row r="315" spans="1:6" s="275" customFormat="1" ht="41.25" customHeight="1" x14ac:dyDescent="0.2">
      <c r="A315" s="217">
        <v>44328</v>
      </c>
      <c r="B315" s="252" t="s">
        <v>4072</v>
      </c>
      <c r="C315" s="193" t="s">
        <v>3964</v>
      </c>
      <c r="D315" s="266"/>
      <c r="E315" s="42">
        <v>18614.21</v>
      </c>
      <c r="F315" s="288">
        <f t="shared" si="5"/>
        <v>235555873.42999947</v>
      </c>
    </row>
    <row r="316" spans="1:6" s="275" customFormat="1" ht="41.25" customHeight="1" x14ac:dyDescent="0.2">
      <c r="A316" s="217">
        <v>44328</v>
      </c>
      <c r="B316" s="252" t="s">
        <v>4073</v>
      </c>
      <c r="C316" s="193" t="s">
        <v>3383</v>
      </c>
      <c r="D316" s="266"/>
      <c r="E316" s="42">
        <v>183073.37</v>
      </c>
      <c r="F316" s="288">
        <f t="shared" si="5"/>
        <v>235372800.05999947</v>
      </c>
    </row>
    <row r="317" spans="1:6" s="275" customFormat="1" ht="41.25" customHeight="1" x14ac:dyDescent="0.2">
      <c r="A317" s="217">
        <v>44328</v>
      </c>
      <c r="B317" s="252" t="s">
        <v>4074</v>
      </c>
      <c r="C317" s="193" t="s">
        <v>3384</v>
      </c>
      <c r="D317" s="266"/>
      <c r="E317" s="42">
        <v>184457.78</v>
      </c>
      <c r="F317" s="288">
        <f t="shared" si="5"/>
        <v>235188342.27999946</v>
      </c>
    </row>
    <row r="318" spans="1:6" s="275" customFormat="1" ht="59.25" customHeight="1" x14ac:dyDescent="0.2">
      <c r="A318" s="217">
        <v>44328</v>
      </c>
      <c r="B318" s="252" t="s">
        <v>4075</v>
      </c>
      <c r="C318" s="193" t="s">
        <v>3965</v>
      </c>
      <c r="D318" s="266"/>
      <c r="E318" s="42">
        <v>183073.37</v>
      </c>
      <c r="F318" s="288">
        <f t="shared" si="5"/>
        <v>235005268.90999946</v>
      </c>
    </row>
    <row r="319" spans="1:6" s="275" customFormat="1" ht="41.25" customHeight="1" x14ac:dyDescent="0.2">
      <c r="A319" s="217">
        <v>44328</v>
      </c>
      <c r="B319" s="252" t="s">
        <v>4076</v>
      </c>
      <c r="C319" s="193" t="s">
        <v>3966</v>
      </c>
      <c r="D319" s="266"/>
      <c r="E319" s="42">
        <v>88458.7</v>
      </c>
      <c r="F319" s="288">
        <f t="shared" si="5"/>
        <v>234916810.20999947</v>
      </c>
    </row>
    <row r="320" spans="1:6" s="275" customFormat="1" ht="49.5" customHeight="1" x14ac:dyDescent="0.2">
      <c r="A320" s="217">
        <v>44328</v>
      </c>
      <c r="B320" s="252" t="s">
        <v>4077</v>
      </c>
      <c r="C320" s="193" t="s">
        <v>3967</v>
      </c>
      <c r="D320" s="266"/>
      <c r="E320" s="42">
        <v>160304.57</v>
      </c>
      <c r="F320" s="288">
        <f t="shared" si="5"/>
        <v>234756505.63999948</v>
      </c>
    </row>
    <row r="321" spans="1:6" s="275" customFormat="1" ht="55.5" customHeight="1" x14ac:dyDescent="0.2">
      <c r="A321" s="217">
        <v>44328</v>
      </c>
      <c r="B321" s="252" t="s">
        <v>4078</v>
      </c>
      <c r="C321" s="193" t="s">
        <v>3968</v>
      </c>
      <c r="D321" s="266"/>
      <c r="E321" s="42">
        <v>53844.02</v>
      </c>
      <c r="F321" s="288">
        <f t="shared" si="5"/>
        <v>234702661.61999947</v>
      </c>
    </row>
    <row r="322" spans="1:6" s="275" customFormat="1" ht="51" customHeight="1" x14ac:dyDescent="0.2">
      <c r="A322" s="217">
        <v>44328</v>
      </c>
      <c r="B322" s="252" t="s">
        <v>4079</v>
      </c>
      <c r="C322" s="193" t="s">
        <v>3969</v>
      </c>
      <c r="D322" s="266"/>
      <c r="E322" s="42">
        <v>185380.71</v>
      </c>
      <c r="F322" s="288">
        <f t="shared" si="5"/>
        <v>234517280.90999946</v>
      </c>
    </row>
    <row r="323" spans="1:6" s="275" customFormat="1" ht="45" customHeight="1" x14ac:dyDescent="0.2">
      <c r="A323" s="217">
        <v>44328</v>
      </c>
      <c r="B323" s="252" t="s">
        <v>4080</v>
      </c>
      <c r="C323" s="193" t="s">
        <v>3970</v>
      </c>
      <c r="D323" s="266"/>
      <c r="E323" s="42">
        <v>31075.22</v>
      </c>
      <c r="F323" s="288">
        <f t="shared" si="5"/>
        <v>234486205.68999946</v>
      </c>
    </row>
    <row r="324" spans="1:6" s="275" customFormat="1" ht="40.5" customHeight="1" x14ac:dyDescent="0.2">
      <c r="A324" s="217">
        <v>44328</v>
      </c>
      <c r="B324" s="252" t="s">
        <v>4081</v>
      </c>
      <c r="C324" s="193" t="s">
        <v>3971</v>
      </c>
      <c r="D324" s="266"/>
      <c r="E324" s="42">
        <v>46612.83</v>
      </c>
      <c r="F324" s="288">
        <f t="shared" si="5"/>
        <v>234439592.85999945</v>
      </c>
    </row>
    <row r="325" spans="1:6" s="275" customFormat="1" ht="45.75" customHeight="1" x14ac:dyDescent="0.2">
      <c r="A325" s="217">
        <v>44328</v>
      </c>
      <c r="B325" s="252" t="s">
        <v>4082</v>
      </c>
      <c r="C325" s="193" t="s">
        <v>3972</v>
      </c>
      <c r="D325" s="266"/>
      <c r="E325" s="42">
        <v>185380.71</v>
      </c>
      <c r="F325" s="288">
        <f t="shared" si="5"/>
        <v>234254212.14999944</v>
      </c>
    </row>
    <row r="326" spans="1:6" s="275" customFormat="1" ht="41.25" customHeight="1" x14ac:dyDescent="0.2">
      <c r="A326" s="217">
        <v>44328</v>
      </c>
      <c r="B326" s="252" t="s">
        <v>4083</v>
      </c>
      <c r="C326" s="193" t="s">
        <v>3973</v>
      </c>
      <c r="D326" s="266"/>
      <c r="E326" s="42">
        <v>187688.05</v>
      </c>
      <c r="F326" s="288">
        <f t="shared" si="5"/>
        <v>234066524.09999943</v>
      </c>
    </row>
    <row r="327" spans="1:6" s="275" customFormat="1" ht="41.25" customHeight="1" x14ac:dyDescent="0.2">
      <c r="A327" s="217">
        <v>44328</v>
      </c>
      <c r="B327" s="252" t="s">
        <v>4084</v>
      </c>
      <c r="C327" s="193" t="s">
        <v>3974</v>
      </c>
      <c r="D327" s="266"/>
      <c r="E327" s="42">
        <v>107074.3</v>
      </c>
      <c r="F327" s="288">
        <f t="shared" si="5"/>
        <v>233959449.79999942</v>
      </c>
    </row>
    <row r="328" spans="1:6" s="275" customFormat="1" ht="41.25" customHeight="1" x14ac:dyDescent="0.2">
      <c r="A328" s="217">
        <v>44328</v>
      </c>
      <c r="B328" s="252" t="s">
        <v>4085</v>
      </c>
      <c r="C328" s="193" t="s">
        <v>2589</v>
      </c>
      <c r="D328" s="266"/>
      <c r="E328" s="42">
        <v>185380.71</v>
      </c>
      <c r="F328" s="288">
        <f t="shared" si="5"/>
        <v>233774069.08999941</v>
      </c>
    </row>
    <row r="329" spans="1:6" s="275" customFormat="1" ht="41.25" customHeight="1" x14ac:dyDescent="0.2">
      <c r="A329" s="217">
        <v>44328</v>
      </c>
      <c r="B329" s="252" t="s">
        <v>4086</v>
      </c>
      <c r="C329" s="193" t="s">
        <v>3975</v>
      </c>
      <c r="D329" s="266"/>
      <c r="E329" s="42">
        <v>183534.84</v>
      </c>
      <c r="F329" s="288">
        <f t="shared" si="5"/>
        <v>233590534.2499994</v>
      </c>
    </row>
    <row r="330" spans="1:6" s="275" customFormat="1" ht="41.25" customHeight="1" x14ac:dyDescent="0.2">
      <c r="A330" s="217">
        <v>44328</v>
      </c>
      <c r="B330" s="252" t="s">
        <v>4087</v>
      </c>
      <c r="C330" s="193" t="s">
        <v>3976</v>
      </c>
      <c r="D330" s="266"/>
      <c r="E330" s="42">
        <v>88458.7</v>
      </c>
      <c r="F330" s="288">
        <f t="shared" si="5"/>
        <v>233502075.54999942</v>
      </c>
    </row>
    <row r="331" spans="1:6" s="275" customFormat="1" ht="47.25" customHeight="1" x14ac:dyDescent="0.2">
      <c r="A331" s="217">
        <v>44328</v>
      </c>
      <c r="B331" s="252" t="s">
        <v>4088</v>
      </c>
      <c r="C331" s="193" t="s">
        <v>3977</v>
      </c>
      <c r="D331" s="266"/>
      <c r="E331" s="42">
        <v>185380.71</v>
      </c>
      <c r="F331" s="288">
        <f t="shared" si="5"/>
        <v>233316694.83999941</v>
      </c>
    </row>
    <row r="332" spans="1:6" s="275" customFormat="1" ht="48" customHeight="1" x14ac:dyDescent="0.2">
      <c r="A332" s="217">
        <v>44328</v>
      </c>
      <c r="B332" s="252" t="s">
        <v>4089</v>
      </c>
      <c r="C332" s="193" t="s">
        <v>3978</v>
      </c>
      <c r="D332" s="266"/>
      <c r="E332" s="42">
        <v>30203.05</v>
      </c>
      <c r="F332" s="288">
        <f t="shared" si="5"/>
        <v>233286491.7899994</v>
      </c>
    </row>
    <row r="333" spans="1:6" s="275" customFormat="1" ht="45.75" customHeight="1" x14ac:dyDescent="0.2">
      <c r="A333" s="217">
        <v>44328</v>
      </c>
      <c r="B333" s="252" t="s">
        <v>4090</v>
      </c>
      <c r="C333" s="193" t="s">
        <v>3979</v>
      </c>
      <c r="D333" s="266"/>
      <c r="E333" s="42">
        <v>409558.14</v>
      </c>
      <c r="F333" s="288">
        <f t="shared" si="5"/>
        <v>232876933.64999941</v>
      </c>
    </row>
    <row r="334" spans="1:6" s="275" customFormat="1" ht="42" customHeight="1" x14ac:dyDescent="0.2">
      <c r="A334" s="217">
        <v>44328</v>
      </c>
      <c r="B334" s="252" t="s">
        <v>4091</v>
      </c>
      <c r="C334" s="193" t="s">
        <v>3948</v>
      </c>
      <c r="D334" s="266"/>
      <c r="E334" s="42">
        <v>185380.71</v>
      </c>
      <c r="F334" s="288">
        <f t="shared" si="5"/>
        <v>232691552.9399994</v>
      </c>
    </row>
    <row r="335" spans="1:6" s="275" customFormat="1" ht="45.75" customHeight="1" x14ac:dyDescent="0.2">
      <c r="A335" s="217">
        <v>44328</v>
      </c>
      <c r="B335" s="252" t="s">
        <v>4092</v>
      </c>
      <c r="C335" s="193" t="s">
        <v>3980</v>
      </c>
      <c r="D335" s="266"/>
      <c r="E335" s="42">
        <v>108458.7</v>
      </c>
      <c r="F335" s="288">
        <f t="shared" si="5"/>
        <v>232583094.23999941</v>
      </c>
    </row>
    <row r="336" spans="1:6" s="275" customFormat="1" ht="45" customHeight="1" x14ac:dyDescent="0.2">
      <c r="A336" s="217">
        <v>44328</v>
      </c>
      <c r="B336" s="252" t="s">
        <v>4093</v>
      </c>
      <c r="C336" s="193" t="s">
        <v>3981</v>
      </c>
      <c r="D336" s="266"/>
      <c r="E336" s="42">
        <v>157380.71</v>
      </c>
      <c r="F336" s="288">
        <f t="shared" si="5"/>
        <v>232425713.52999941</v>
      </c>
    </row>
    <row r="337" spans="1:6" s="275" customFormat="1" ht="41.25" customHeight="1" x14ac:dyDescent="0.2">
      <c r="A337" s="217">
        <v>44328</v>
      </c>
      <c r="B337" s="252" t="s">
        <v>4094</v>
      </c>
      <c r="C337" s="193" t="s">
        <v>3982</v>
      </c>
      <c r="D337" s="266"/>
      <c r="E337" s="42">
        <v>185380.71</v>
      </c>
      <c r="F337" s="288">
        <f t="shared" si="5"/>
        <v>232240332.8199994</v>
      </c>
    </row>
    <row r="338" spans="1:6" s="275" customFormat="1" ht="41.25" customHeight="1" x14ac:dyDescent="0.2">
      <c r="A338" s="217">
        <v>44328</v>
      </c>
      <c r="B338" s="252" t="s">
        <v>4095</v>
      </c>
      <c r="C338" s="193" t="s">
        <v>3147</v>
      </c>
      <c r="D338" s="266"/>
      <c r="E338" s="42">
        <v>33844.019999999997</v>
      </c>
      <c r="F338" s="288">
        <f t="shared" ref="F338:F401" si="6">F337+D338-E338</f>
        <v>232206488.79999939</v>
      </c>
    </row>
    <row r="339" spans="1:6" s="275" customFormat="1" ht="41.25" customHeight="1" x14ac:dyDescent="0.2">
      <c r="A339" s="217">
        <v>44328</v>
      </c>
      <c r="B339" s="252" t="s">
        <v>4096</v>
      </c>
      <c r="C339" s="193" t="s">
        <v>3983</v>
      </c>
      <c r="D339" s="266"/>
      <c r="E339" s="42">
        <v>98458.7</v>
      </c>
      <c r="F339" s="288">
        <f t="shared" si="6"/>
        <v>232108030.0999994</v>
      </c>
    </row>
    <row r="340" spans="1:6" s="275" customFormat="1" ht="41.25" customHeight="1" x14ac:dyDescent="0.2">
      <c r="A340" s="217">
        <v>44328</v>
      </c>
      <c r="B340" s="252" t="s">
        <v>4097</v>
      </c>
      <c r="C340" s="193" t="s">
        <v>3984</v>
      </c>
      <c r="D340" s="266"/>
      <c r="E340" s="42">
        <v>185380.71</v>
      </c>
      <c r="F340" s="288">
        <f t="shared" si="6"/>
        <v>231922649.38999939</v>
      </c>
    </row>
    <row r="341" spans="1:6" s="275" customFormat="1" ht="41.25" customHeight="1" x14ac:dyDescent="0.2">
      <c r="A341" s="217">
        <v>44328</v>
      </c>
      <c r="B341" s="252" t="s">
        <v>4098</v>
      </c>
      <c r="C341" s="193" t="s">
        <v>3985</v>
      </c>
      <c r="D341" s="266"/>
      <c r="E341" s="42">
        <v>43382.559999999998</v>
      </c>
      <c r="F341" s="288">
        <f t="shared" si="6"/>
        <v>231879266.82999939</v>
      </c>
    </row>
    <row r="342" spans="1:6" s="275" customFormat="1" ht="41.25" customHeight="1" x14ac:dyDescent="0.2">
      <c r="A342" s="217">
        <v>44328</v>
      </c>
      <c r="B342" s="252" t="s">
        <v>4099</v>
      </c>
      <c r="C342" s="193" t="s">
        <v>3986</v>
      </c>
      <c r="D342" s="266"/>
      <c r="E342" s="42">
        <v>185380.71</v>
      </c>
      <c r="F342" s="288">
        <f t="shared" si="6"/>
        <v>231693886.11999938</v>
      </c>
    </row>
    <row r="343" spans="1:6" s="275" customFormat="1" ht="41.25" customHeight="1" x14ac:dyDescent="0.2">
      <c r="A343" s="217">
        <v>44328</v>
      </c>
      <c r="B343" s="252" t="s">
        <v>4100</v>
      </c>
      <c r="C343" s="193" t="s">
        <v>3987</v>
      </c>
      <c r="D343" s="266"/>
      <c r="E343" s="42">
        <v>36052.15</v>
      </c>
      <c r="F343" s="288">
        <f t="shared" si="6"/>
        <v>231657833.96999937</v>
      </c>
    </row>
    <row r="344" spans="1:6" s="275" customFormat="1" ht="41.25" customHeight="1" x14ac:dyDescent="0.2">
      <c r="A344" s="217">
        <v>44328</v>
      </c>
      <c r="B344" s="252" t="s">
        <v>4101</v>
      </c>
      <c r="C344" s="193" t="s">
        <v>4147</v>
      </c>
      <c r="D344" s="266"/>
      <c r="E344" s="42">
        <v>88458.7</v>
      </c>
      <c r="F344" s="288">
        <f t="shared" si="6"/>
        <v>231569375.26999938</v>
      </c>
    </row>
    <row r="345" spans="1:6" s="275" customFormat="1" ht="41.25" customHeight="1" x14ac:dyDescent="0.2">
      <c r="A345" s="217">
        <v>44328</v>
      </c>
      <c r="B345" s="252" t="s">
        <v>4102</v>
      </c>
      <c r="C345" s="193" t="s">
        <v>4146</v>
      </c>
      <c r="D345" s="266"/>
      <c r="E345" s="42">
        <v>33844.019999999997</v>
      </c>
      <c r="F345" s="288">
        <f t="shared" si="6"/>
        <v>231535531.24999937</v>
      </c>
    </row>
    <row r="346" spans="1:6" s="275" customFormat="1" ht="41.25" customHeight="1" x14ac:dyDescent="0.2">
      <c r="A346" s="217">
        <v>44328</v>
      </c>
      <c r="B346" s="252" t="s">
        <v>4103</v>
      </c>
      <c r="C346" s="193" t="s">
        <v>4145</v>
      </c>
      <c r="D346" s="266"/>
      <c r="E346" s="42">
        <v>181688.97</v>
      </c>
      <c r="F346" s="288">
        <f t="shared" si="6"/>
        <v>231353842.27999938</v>
      </c>
    </row>
    <row r="347" spans="1:6" s="275" customFormat="1" ht="41.25" customHeight="1" x14ac:dyDescent="0.2">
      <c r="A347" s="217">
        <v>44328</v>
      </c>
      <c r="B347" s="252" t="s">
        <v>4104</v>
      </c>
      <c r="C347" s="193" t="s">
        <v>4144</v>
      </c>
      <c r="D347" s="266"/>
      <c r="E347" s="42">
        <v>6922.01</v>
      </c>
      <c r="F347" s="288">
        <f t="shared" si="6"/>
        <v>231346920.26999938</v>
      </c>
    </row>
    <row r="348" spans="1:6" s="275" customFormat="1" ht="41.25" customHeight="1" x14ac:dyDescent="0.2">
      <c r="A348" s="217">
        <v>44328</v>
      </c>
      <c r="B348" s="252" t="s">
        <v>4105</v>
      </c>
      <c r="C348" s="193" t="s">
        <v>1582</v>
      </c>
      <c r="D348" s="266"/>
      <c r="E348" s="42">
        <v>88458.7</v>
      </c>
      <c r="F348" s="288">
        <f t="shared" si="6"/>
        <v>231258461.5699994</v>
      </c>
    </row>
    <row r="349" spans="1:6" s="275" customFormat="1" ht="41.25" customHeight="1" x14ac:dyDescent="0.2">
      <c r="A349" s="217">
        <v>44328</v>
      </c>
      <c r="B349" s="252" t="s">
        <v>4106</v>
      </c>
      <c r="C349" s="193" t="s">
        <v>4143</v>
      </c>
      <c r="D349" s="266"/>
      <c r="E349" s="42">
        <v>33844.019999999997</v>
      </c>
      <c r="F349" s="288">
        <f t="shared" si="6"/>
        <v>231224617.54999939</v>
      </c>
    </row>
    <row r="350" spans="1:6" s="275" customFormat="1" ht="52.5" customHeight="1" x14ac:dyDescent="0.2">
      <c r="A350" s="217">
        <v>44328</v>
      </c>
      <c r="B350" s="252" t="s">
        <v>4107</v>
      </c>
      <c r="C350" s="193" t="s">
        <v>4142</v>
      </c>
      <c r="D350" s="266"/>
      <c r="E350" s="42">
        <v>81016.77</v>
      </c>
      <c r="F350" s="288">
        <f t="shared" si="6"/>
        <v>231143600.77999938</v>
      </c>
    </row>
    <row r="351" spans="1:6" s="275" customFormat="1" ht="51" customHeight="1" x14ac:dyDescent="0.2">
      <c r="A351" s="217">
        <v>44328</v>
      </c>
      <c r="B351" s="252" t="s">
        <v>4108</v>
      </c>
      <c r="C351" s="193" t="s">
        <v>4141</v>
      </c>
      <c r="D351" s="266"/>
      <c r="E351" s="42">
        <v>37441.93</v>
      </c>
      <c r="F351" s="288">
        <f t="shared" si="6"/>
        <v>231106158.84999937</v>
      </c>
    </row>
    <row r="352" spans="1:6" s="275" customFormat="1" ht="39" customHeight="1" x14ac:dyDescent="0.2">
      <c r="A352" s="217">
        <v>44328</v>
      </c>
      <c r="B352" s="252" t="s">
        <v>4109</v>
      </c>
      <c r="C352" s="193" t="s">
        <v>4140</v>
      </c>
      <c r="D352" s="266"/>
      <c r="E352" s="42">
        <v>41536.69</v>
      </c>
      <c r="F352" s="288">
        <f t="shared" si="6"/>
        <v>231064622.15999937</v>
      </c>
    </row>
    <row r="353" spans="1:6" s="275" customFormat="1" ht="41.25" customHeight="1" x14ac:dyDescent="0.2">
      <c r="A353" s="217">
        <v>44328</v>
      </c>
      <c r="B353" s="252" t="s">
        <v>4110</v>
      </c>
      <c r="C353" s="193" t="s">
        <v>3780</v>
      </c>
      <c r="D353" s="266"/>
      <c r="E353" s="42">
        <v>26460.54</v>
      </c>
      <c r="F353" s="288">
        <f t="shared" si="6"/>
        <v>231038161.61999938</v>
      </c>
    </row>
    <row r="354" spans="1:6" s="275" customFormat="1" ht="41.25" customHeight="1" x14ac:dyDescent="0.2">
      <c r="A354" s="217">
        <v>44328</v>
      </c>
      <c r="B354" s="252" t="s">
        <v>4111</v>
      </c>
      <c r="C354" s="193" t="s">
        <v>3781</v>
      </c>
      <c r="D354" s="266"/>
      <c r="E354" s="42">
        <v>87535.76</v>
      </c>
      <c r="F354" s="288">
        <f t="shared" si="6"/>
        <v>230950625.85999939</v>
      </c>
    </row>
    <row r="355" spans="1:6" s="275" customFormat="1" ht="41.25" customHeight="1" x14ac:dyDescent="0.2">
      <c r="A355" s="217">
        <v>44328</v>
      </c>
      <c r="B355" s="252" t="s">
        <v>4112</v>
      </c>
      <c r="C355" s="193" t="s">
        <v>3782</v>
      </c>
      <c r="D355" s="266"/>
      <c r="E355" s="42">
        <v>16922.009999999998</v>
      </c>
      <c r="F355" s="288">
        <f t="shared" si="6"/>
        <v>230933703.8499994</v>
      </c>
    </row>
    <row r="356" spans="1:6" s="275" customFormat="1" ht="41.25" customHeight="1" x14ac:dyDescent="0.2">
      <c r="A356" s="217">
        <v>44328</v>
      </c>
      <c r="B356" s="252" t="s">
        <v>4113</v>
      </c>
      <c r="C356" s="193" t="s">
        <v>3783</v>
      </c>
      <c r="D356" s="266"/>
      <c r="E356" s="42">
        <v>61998.15</v>
      </c>
      <c r="F356" s="288">
        <f t="shared" si="6"/>
        <v>230871705.69999939</v>
      </c>
    </row>
    <row r="357" spans="1:6" s="275" customFormat="1" ht="41.25" customHeight="1" x14ac:dyDescent="0.2">
      <c r="A357" s="217">
        <v>44328</v>
      </c>
      <c r="B357" s="252" t="s">
        <v>4114</v>
      </c>
      <c r="C357" s="193" t="s">
        <v>3784</v>
      </c>
      <c r="D357" s="266"/>
      <c r="E357" s="42">
        <v>197044.04</v>
      </c>
      <c r="F357" s="288">
        <f t="shared" si="6"/>
        <v>230674661.6599994</v>
      </c>
    </row>
    <row r="358" spans="1:6" s="275" customFormat="1" ht="41.25" customHeight="1" x14ac:dyDescent="0.2">
      <c r="A358" s="217">
        <v>44328</v>
      </c>
      <c r="B358" s="252" t="s">
        <v>4115</v>
      </c>
      <c r="C358" s="193" t="s">
        <v>3785</v>
      </c>
      <c r="D358" s="266"/>
      <c r="E358" s="42">
        <v>80987.539999999994</v>
      </c>
      <c r="F358" s="288">
        <f t="shared" si="6"/>
        <v>230593674.11999941</v>
      </c>
    </row>
    <row r="359" spans="1:6" s="275" customFormat="1" ht="41.25" customHeight="1" x14ac:dyDescent="0.2">
      <c r="A359" s="217">
        <v>44328</v>
      </c>
      <c r="B359" s="252" t="s">
        <v>4116</v>
      </c>
      <c r="C359" s="193" t="s">
        <v>3786</v>
      </c>
      <c r="D359" s="266"/>
      <c r="E359" s="42">
        <v>172459.62</v>
      </c>
      <c r="F359" s="288">
        <f t="shared" si="6"/>
        <v>230421214.4999994</v>
      </c>
    </row>
    <row r="360" spans="1:6" s="275" customFormat="1" ht="41.25" customHeight="1" x14ac:dyDescent="0.2">
      <c r="A360" s="217">
        <v>44328</v>
      </c>
      <c r="B360" s="252" t="s">
        <v>4117</v>
      </c>
      <c r="C360" s="193" t="s">
        <v>3787</v>
      </c>
      <c r="D360" s="266"/>
      <c r="E360" s="42">
        <v>43844.02</v>
      </c>
      <c r="F360" s="288">
        <f t="shared" si="6"/>
        <v>230377370.47999939</v>
      </c>
    </row>
    <row r="361" spans="1:6" s="275" customFormat="1" ht="41.25" customHeight="1" x14ac:dyDescent="0.2">
      <c r="A361" s="217">
        <v>44328</v>
      </c>
      <c r="B361" s="252" t="s">
        <v>4118</v>
      </c>
      <c r="C361" s="193" t="s">
        <v>3788</v>
      </c>
      <c r="D361" s="266"/>
      <c r="E361" s="42">
        <v>128747.21</v>
      </c>
      <c r="F361" s="288">
        <f t="shared" si="6"/>
        <v>230248623.26999938</v>
      </c>
    </row>
    <row r="362" spans="1:6" s="275" customFormat="1" ht="41.25" customHeight="1" x14ac:dyDescent="0.2">
      <c r="A362" s="217">
        <v>44328</v>
      </c>
      <c r="B362" s="252" t="s">
        <v>4119</v>
      </c>
      <c r="C362" s="193" t="s">
        <v>3789</v>
      </c>
      <c r="D362" s="266"/>
      <c r="E362" s="42">
        <v>22842.639999999999</v>
      </c>
      <c r="F362" s="288">
        <f t="shared" si="6"/>
        <v>230225780.6299994</v>
      </c>
    </row>
    <row r="363" spans="1:6" s="275" customFormat="1" ht="41.25" customHeight="1" x14ac:dyDescent="0.2">
      <c r="A363" s="217">
        <v>44328</v>
      </c>
      <c r="B363" s="252" t="s">
        <v>4120</v>
      </c>
      <c r="C363" s="193" t="s">
        <v>3790</v>
      </c>
      <c r="D363" s="266"/>
      <c r="E363" s="42">
        <v>85689.89</v>
      </c>
      <c r="F363" s="288">
        <f t="shared" si="6"/>
        <v>230140090.73999941</v>
      </c>
    </row>
    <row r="364" spans="1:6" s="275" customFormat="1" ht="41.25" customHeight="1" x14ac:dyDescent="0.2">
      <c r="A364" s="217">
        <v>44328</v>
      </c>
      <c r="B364" s="252" t="s">
        <v>4121</v>
      </c>
      <c r="C364" s="193" t="s">
        <v>3791</v>
      </c>
      <c r="D364" s="266"/>
      <c r="E364" s="42">
        <v>8306.41</v>
      </c>
      <c r="F364" s="288">
        <f t="shared" si="6"/>
        <v>230131784.32999942</v>
      </c>
    </row>
    <row r="365" spans="1:6" s="275" customFormat="1" ht="41.25" customHeight="1" x14ac:dyDescent="0.2">
      <c r="A365" s="217">
        <v>44328</v>
      </c>
      <c r="B365" s="252" t="s">
        <v>4122</v>
      </c>
      <c r="C365" s="193" t="s">
        <v>3792</v>
      </c>
      <c r="D365" s="266"/>
      <c r="E365" s="42">
        <v>141688.97</v>
      </c>
      <c r="F365" s="288">
        <f t="shared" si="6"/>
        <v>229990095.35999942</v>
      </c>
    </row>
    <row r="366" spans="1:6" s="275" customFormat="1" ht="41.25" customHeight="1" x14ac:dyDescent="0.2">
      <c r="A366" s="217">
        <v>44328</v>
      </c>
      <c r="B366" s="252" t="s">
        <v>4123</v>
      </c>
      <c r="C366" s="193" t="s">
        <v>4139</v>
      </c>
      <c r="D366" s="266"/>
      <c r="E366" s="42">
        <v>120996.79</v>
      </c>
      <c r="F366" s="288">
        <f t="shared" si="6"/>
        <v>229869098.56999943</v>
      </c>
    </row>
    <row r="367" spans="1:6" s="275" customFormat="1" ht="52.5" customHeight="1" x14ac:dyDescent="0.2">
      <c r="A367" s="217">
        <v>44328</v>
      </c>
      <c r="B367" s="252" t="s">
        <v>4124</v>
      </c>
      <c r="C367" s="193" t="s">
        <v>3796</v>
      </c>
      <c r="D367" s="266"/>
      <c r="E367" s="42">
        <v>40230.71</v>
      </c>
      <c r="F367" s="288">
        <f t="shared" si="6"/>
        <v>229828867.85999942</v>
      </c>
    </row>
    <row r="368" spans="1:6" s="275" customFormat="1" ht="41.25" customHeight="1" x14ac:dyDescent="0.2">
      <c r="A368" s="217">
        <v>44328</v>
      </c>
      <c r="B368" s="252" t="s">
        <v>4125</v>
      </c>
      <c r="C368" s="193" t="s">
        <v>3797</v>
      </c>
      <c r="D368" s="266"/>
      <c r="E368" s="42">
        <v>185380.71</v>
      </c>
      <c r="F368" s="288">
        <f t="shared" si="6"/>
        <v>229643487.14999941</v>
      </c>
    </row>
    <row r="369" spans="1:6" s="275" customFormat="1" ht="41.25" customHeight="1" x14ac:dyDescent="0.2">
      <c r="A369" s="217">
        <v>44328</v>
      </c>
      <c r="B369" s="252" t="s">
        <v>4126</v>
      </c>
      <c r="C369" s="193" t="s">
        <v>4138</v>
      </c>
      <c r="D369" s="266"/>
      <c r="E369" s="42">
        <v>180919.48</v>
      </c>
      <c r="F369" s="288">
        <f t="shared" si="6"/>
        <v>229462567.66999942</v>
      </c>
    </row>
    <row r="370" spans="1:6" s="275" customFormat="1" ht="41.25" customHeight="1" x14ac:dyDescent="0.2">
      <c r="A370" s="217">
        <v>44328</v>
      </c>
      <c r="B370" s="252" t="s">
        <v>4127</v>
      </c>
      <c r="C370" s="193" t="s">
        <v>3798</v>
      </c>
      <c r="D370" s="266"/>
      <c r="E370" s="42">
        <v>86151.360000000001</v>
      </c>
      <c r="F370" s="288">
        <f t="shared" si="6"/>
        <v>229376416.30999941</v>
      </c>
    </row>
    <row r="371" spans="1:6" s="275" customFormat="1" ht="41.25" customHeight="1" x14ac:dyDescent="0.2">
      <c r="A371" s="217">
        <v>44328</v>
      </c>
      <c r="B371" s="252" t="s">
        <v>4128</v>
      </c>
      <c r="C371" s="193" t="s">
        <v>1728</v>
      </c>
      <c r="D371" s="266"/>
      <c r="E371" s="42">
        <v>137348.91</v>
      </c>
      <c r="F371" s="288">
        <f t="shared" si="6"/>
        <v>229239067.39999941</v>
      </c>
    </row>
    <row r="372" spans="1:6" s="275" customFormat="1" ht="45.75" customHeight="1" x14ac:dyDescent="0.2">
      <c r="A372" s="217">
        <v>44328</v>
      </c>
      <c r="B372" s="252" t="s">
        <v>4129</v>
      </c>
      <c r="C372" s="193" t="s">
        <v>4137</v>
      </c>
      <c r="D372" s="266"/>
      <c r="E372" s="42">
        <v>48031.8</v>
      </c>
      <c r="F372" s="288">
        <f t="shared" si="6"/>
        <v>229191035.5999994</v>
      </c>
    </row>
    <row r="373" spans="1:6" s="275" customFormat="1" ht="50.25" customHeight="1" x14ac:dyDescent="0.2">
      <c r="A373" s="217">
        <v>44328</v>
      </c>
      <c r="B373" s="252" t="s">
        <v>4130</v>
      </c>
      <c r="C373" s="193" t="s">
        <v>3799</v>
      </c>
      <c r="D373" s="266"/>
      <c r="E373" s="42">
        <v>105689.89</v>
      </c>
      <c r="F373" s="288">
        <f t="shared" si="6"/>
        <v>229085345.70999941</v>
      </c>
    </row>
    <row r="374" spans="1:6" s="275" customFormat="1" ht="54.75" customHeight="1" x14ac:dyDescent="0.2">
      <c r="A374" s="217">
        <v>44328</v>
      </c>
      <c r="B374" s="252" t="s">
        <v>4131</v>
      </c>
      <c r="C374" s="193" t="s">
        <v>4148</v>
      </c>
      <c r="D374" s="266"/>
      <c r="E374" s="42">
        <v>507300</v>
      </c>
      <c r="F374" s="288">
        <f t="shared" si="6"/>
        <v>228578045.70999941</v>
      </c>
    </row>
    <row r="375" spans="1:6" s="275" customFormat="1" ht="72.75" customHeight="1" x14ac:dyDescent="0.2">
      <c r="A375" s="217">
        <v>44328</v>
      </c>
      <c r="B375" s="252" t="s">
        <v>4132</v>
      </c>
      <c r="C375" s="193" t="s">
        <v>4136</v>
      </c>
      <c r="D375" s="266"/>
      <c r="E375" s="42">
        <v>507300</v>
      </c>
      <c r="F375" s="288">
        <f t="shared" si="6"/>
        <v>228070745.70999941</v>
      </c>
    </row>
    <row r="376" spans="1:6" s="275" customFormat="1" ht="41.25" customHeight="1" x14ac:dyDescent="0.2">
      <c r="A376" s="217">
        <v>44328</v>
      </c>
      <c r="B376" s="252" t="s">
        <v>4133</v>
      </c>
      <c r="C376" s="193" t="s">
        <v>3800</v>
      </c>
      <c r="D376" s="266"/>
      <c r="E376" s="42">
        <v>119821.64</v>
      </c>
      <c r="F376" s="288">
        <f t="shared" si="6"/>
        <v>227950924.06999943</v>
      </c>
    </row>
    <row r="377" spans="1:6" s="275" customFormat="1" ht="41.25" customHeight="1" x14ac:dyDescent="0.2">
      <c r="A377" s="217">
        <v>44328</v>
      </c>
      <c r="B377" s="252" t="s">
        <v>4134</v>
      </c>
      <c r="C377" s="193" t="s">
        <v>3801</v>
      </c>
      <c r="D377" s="266"/>
      <c r="E377" s="42">
        <v>4153.21</v>
      </c>
      <c r="F377" s="288">
        <f t="shared" si="6"/>
        <v>227946770.85999942</v>
      </c>
    </row>
    <row r="378" spans="1:6" s="275" customFormat="1" ht="41.25" customHeight="1" x14ac:dyDescent="0.2">
      <c r="A378" s="217">
        <v>44328</v>
      </c>
      <c r="B378" s="5" t="s">
        <v>3420</v>
      </c>
      <c r="C378" s="5" t="s">
        <v>3802</v>
      </c>
      <c r="D378" s="266"/>
      <c r="E378" s="42">
        <v>6282.45</v>
      </c>
      <c r="F378" s="288">
        <f t="shared" si="6"/>
        <v>227940488.40999943</v>
      </c>
    </row>
    <row r="379" spans="1:6" s="275" customFormat="1" ht="41.25" customHeight="1" x14ac:dyDescent="0.2">
      <c r="A379" s="217">
        <v>44328</v>
      </c>
      <c r="B379" s="5" t="s">
        <v>3421</v>
      </c>
      <c r="C379" s="5" t="s">
        <v>4135</v>
      </c>
      <c r="D379" s="266"/>
      <c r="E379" s="42">
        <v>55096.83</v>
      </c>
      <c r="F379" s="288">
        <f t="shared" si="6"/>
        <v>227885391.57999942</v>
      </c>
    </row>
    <row r="380" spans="1:6" s="275" customFormat="1" ht="108" customHeight="1" x14ac:dyDescent="0.2">
      <c r="A380" s="217">
        <v>44328</v>
      </c>
      <c r="B380" s="5" t="s">
        <v>3422</v>
      </c>
      <c r="C380" s="5" t="s">
        <v>3331</v>
      </c>
      <c r="D380" s="266"/>
      <c r="E380" s="42">
        <v>102504.88</v>
      </c>
      <c r="F380" s="288">
        <f t="shared" si="6"/>
        <v>227782886.69999942</v>
      </c>
    </row>
    <row r="381" spans="1:6" s="275" customFormat="1" ht="56.25" customHeight="1" x14ac:dyDescent="0.2">
      <c r="A381" s="217">
        <v>44328</v>
      </c>
      <c r="B381" s="5" t="s">
        <v>3423</v>
      </c>
      <c r="C381" s="5" t="s">
        <v>3332</v>
      </c>
      <c r="D381" s="266"/>
      <c r="E381" s="42">
        <v>7426.93</v>
      </c>
      <c r="F381" s="288">
        <f t="shared" si="6"/>
        <v>227775459.76999941</v>
      </c>
    </row>
    <row r="382" spans="1:6" s="275" customFormat="1" ht="47.25" customHeight="1" x14ac:dyDescent="0.2">
      <c r="A382" s="217">
        <v>44328</v>
      </c>
      <c r="B382" s="5" t="s">
        <v>3424</v>
      </c>
      <c r="C382" s="5" t="s">
        <v>3333</v>
      </c>
      <c r="D382" s="266"/>
      <c r="E382" s="42">
        <v>671369.09</v>
      </c>
      <c r="F382" s="288">
        <f t="shared" si="6"/>
        <v>227104090.67999941</v>
      </c>
    </row>
    <row r="383" spans="1:6" s="275" customFormat="1" ht="53.25" customHeight="1" x14ac:dyDescent="0.2">
      <c r="A383" s="217">
        <v>44328</v>
      </c>
      <c r="B383" s="5" t="s">
        <v>3425</v>
      </c>
      <c r="C383" s="5" t="s">
        <v>3804</v>
      </c>
      <c r="D383" s="266"/>
      <c r="E383" s="42">
        <v>74250</v>
      </c>
      <c r="F383" s="288">
        <f t="shared" si="6"/>
        <v>227029840.67999941</v>
      </c>
    </row>
    <row r="384" spans="1:6" s="275" customFormat="1" ht="58.5" customHeight="1" x14ac:dyDescent="0.2">
      <c r="A384" s="217">
        <v>44328</v>
      </c>
      <c r="B384" s="5" t="s">
        <v>3426</v>
      </c>
      <c r="C384" s="5" t="s">
        <v>3803</v>
      </c>
      <c r="D384" s="266"/>
      <c r="E384" s="42">
        <v>93005</v>
      </c>
      <c r="F384" s="288">
        <f t="shared" si="6"/>
        <v>226936835.67999941</v>
      </c>
    </row>
    <row r="385" spans="1:6" s="275" customFormat="1" ht="48.75" customHeight="1" x14ac:dyDescent="0.2">
      <c r="A385" s="217">
        <v>43964</v>
      </c>
      <c r="B385" s="252" t="s">
        <v>4169</v>
      </c>
      <c r="C385" s="5" t="s">
        <v>3805</v>
      </c>
      <c r="D385" s="266"/>
      <c r="E385" s="42">
        <v>100519.8</v>
      </c>
      <c r="F385" s="288">
        <f t="shared" si="6"/>
        <v>226836315.8799994</v>
      </c>
    </row>
    <row r="386" spans="1:6" s="275" customFormat="1" ht="47.25" customHeight="1" x14ac:dyDescent="0.2">
      <c r="A386" s="217">
        <v>43964</v>
      </c>
      <c r="B386" s="252" t="s">
        <v>4170</v>
      </c>
      <c r="C386" s="5" t="s">
        <v>3806</v>
      </c>
      <c r="D386" s="266"/>
      <c r="E386" s="42">
        <v>173073.37</v>
      </c>
      <c r="F386" s="288">
        <f t="shared" si="6"/>
        <v>226663242.50999939</v>
      </c>
    </row>
    <row r="387" spans="1:6" s="275" customFormat="1" ht="48.75" customHeight="1" x14ac:dyDescent="0.2">
      <c r="A387" s="217">
        <v>43964</v>
      </c>
      <c r="B387" s="252" t="s">
        <v>4171</v>
      </c>
      <c r="C387" s="5" t="s">
        <v>3807</v>
      </c>
      <c r="D387" s="266"/>
      <c r="E387" s="42">
        <v>88458.7</v>
      </c>
      <c r="F387" s="288">
        <f t="shared" si="6"/>
        <v>226574783.80999941</v>
      </c>
    </row>
    <row r="388" spans="1:6" s="275" customFormat="1" ht="48.75" customHeight="1" x14ac:dyDescent="0.2">
      <c r="A388" s="217">
        <v>43964</v>
      </c>
      <c r="B388" s="252" t="s">
        <v>4172</v>
      </c>
      <c r="C388" s="5" t="s">
        <v>3808</v>
      </c>
      <c r="D388" s="266"/>
      <c r="E388" s="42">
        <v>137285.23000000001</v>
      </c>
      <c r="F388" s="288">
        <f t="shared" si="6"/>
        <v>226437498.57999942</v>
      </c>
    </row>
    <row r="389" spans="1:6" s="275" customFormat="1" ht="49.5" customHeight="1" x14ac:dyDescent="0.2">
      <c r="A389" s="217">
        <v>43964</v>
      </c>
      <c r="B389" s="252" t="s">
        <v>4173</v>
      </c>
      <c r="C389" s="5" t="s">
        <v>3809</v>
      </c>
      <c r="D389" s="266"/>
      <c r="E389" s="42">
        <v>129210.89</v>
      </c>
      <c r="F389" s="288">
        <f t="shared" si="6"/>
        <v>226308287.68999943</v>
      </c>
    </row>
    <row r="390" spans="1:6" s="275" customFormat="1" ht="41.25" customHeight="1" x14ac:dyDescent="0.2">
      <c r="A390" s="217">
        <v>43964</v>
      </c>
      <c r="B390" s="252" t="s">
        <v>4174</v>
      </c>
      <c r="C390" s="5" t="s">
        <v>3334</v>
      </c>
      <c r="D390" s="266"/>
      <c r="E390" s="42">
        <v>140178.20000000001</v>
      </c>
      <c r="F390" s="288">
        <f t="shared" si="6"/>
        <v>226168109.48999944</v>
      </c>
    </row>
    <row r="391" spans="1:6" s="275" customFormat="1" ht="49.5" customHeight="1" x14ac:dyDescent="0.2">
      <c r="A391" s="217">
        <v>43964</v>
      </c>
      <c r="B391" s="252" t="s">
        <v>4175</v>
      </c>
      <c r="C391" s="5" t="s">
        <v>3810</v>
      </c>
      <c r="D391" s="266"/>
      <c r="E391" s="42">
        <v>19994.39</v>
      </c>
      <c r="F391" s="288">
        <f t="shared" si="6"/>
        <v>226148115.09999946</v>
      </c>
    </row>
    <row r="392" spans="1:6" s="275" customFormat="1" ht="44.25" customHeight="1" x14ac:dyDescent="0.2">
      <c r="A392" s="217">
        <v>43964</v>
      </c>
      <c r="B392" s="252" t="s">
        <v>4176</v>
      </c>
      <c r="C392" s="5" t="s">
        <v>3811</v>
      </c>
      <c r="D392" s="266"/>
      <c r="E392" s="42">
        <v>127528.93</v>
      </c>
      <c r="F392" s="288">
        <f t="shared" si="6"/>
        <v>226020586.16999945</v>
      </c>
    </row>
    <row r="393" spans="1:6" s="275" customFormat="1" ht="42.75" customHeight="1" x14ac:dyDescent="0.2">
      <c r="A393" s="217">
        <v>43964</v>
      </c>
      <c r="B393" s="252" t="s">
        <v>4177</v>
      </c>
      <c r="C393" s="5" t="s">
        <v>3812</v>
      </c>
      <c r="D393" s="266"/>
      <c r="E393" s="42">
        <v>196534.2</v>
      </c>
      <c r="F393" s="288">
        <f t="shared" si="6"/>
        <v>225824051.96999946</v>
      </c>
    </row>
    <row r="394" spans="1:6" s="275" customFormat="1" ht="54" customHeight="1" x14ac:dyDescent="0.2">
      <c r="A394" s="217">
        <v>43964</v>
      </c>
      <c r="B394" s="252" t="s">
        <v>4178</v>
      </c>
      <c r="C394" s="5" t="s">
        <v>3814</v>
      </c>
      <c r="D394" s="266"/>
      <c r="E394" s="42">
        <v>7384.58</v>
      </c>
      <c r="F394" s="288">
        <f t="shared" si="6"/>
        <v>225816667.38999945</v>
      </c>
    </row>
    <row r="395" spans="1:6" s="275" customFormat="1" ht="56.25" customHeight="1" x14ac:dyDescent="0.2">
      <c r="A395" s="217">
        <v>43964</v>
      </c>
      <c r="B395" s="252" t="s">
        <v>4179</v>
      </c>
      <c r="C395" s="5" t="s">
        <v>3813</v>
      </c>
      <c r="D395" s="266"/>
      <c r="E395" s="42">
        <v>117997.23</v>
      </c>
      <c r="F395" s="288">
        <f t="shared" si="6"/>
        <v>225698670.15999946</v>
      </c>
    </row>
    <row r="396" spans="1:6" s="275" customFormat="1" ht="47.25" customHeight="1" x14ac:dyDescent="0.2">
      <c r="A396" s="217">
        <v>43964</v>
      </c>
      <c r="B396" s="252" t="s">
        <v>4180</v>
      </c>
      <c r="C396" s="5" t="s">
        <v>3335</v>
      </c>
      <c r="D396" s="266"/>
      <c r="E396" s="42">
        <v>96151.360000000001</v>
      </c>
      <c r="F396" s="288">
        <f t="shared" si="6"/>
        <v>225602518.79999945</v>
      </c>
    </row>
    <row r="397" spans="1:6" s="275" customFormat="1" ht="47.25" customHeight="1" x14ac:dyDescent="0.2">
      <c r="A397" s="217">
        <v>43964</v>
      </c>
      <c r="B397" s="252" t="s">
        <v>4181</v>
      </c>
      <c r="C397" s="5" t="s">
        <v>3815</v>
      </c>
      <c r="D397" s="266"/>
      <c r="E397" s="42">
        <v>187688.05</v>
      </c>
      <c r="F397" s="288">
        <f t="shared" si="6"/>
        <v>225414830.74999943</v>
      </c>
    </row>
    <row r="398" spans="1:6" s="275" customFormat="1" ht="41.25" customHeight="1" x14ac:dyDescent="0.2">
      <c r="A398" s="217">
        <v>43964</v>
      </c>
      <c r="B398" s="252" t="s">
        <v>4182</v>
      </c>
      <c r="C398" s="5" t="s">
        <v>3816</v>
      </c>
      <c r="D398" s="266"/>
      <c r="E398" s="42">
        <v>136921.04</v>
      </c>
      <c r="F398" s="288">
        <f t="shared" si="6"/>
        <v>225277909.70999944</v>
      </c>
    </row>
    <row r="399" spans="1:6" s="275" customFormat="1" ht="41.25" customHeight="1" x14ac:dyDescent="0.2">
      <c r="A399" s="217">
        <v>43964</v>
      </c>
      <c r="B399" s="252" t="s">
        <v>4183</v>
      </c>
      <c r="C399" s="5" t="s">
        <v>3817</v>
      </c>
      <c r="D399" s="266"/>
      <c r="E399" s="42">
        <v>50767.01</v>
      </c>
      <c r="F399" s="288">
        <f t="shared" si="6"/>
        <v>225227142.69999945</v>
      </c>
    </row>
    <row r="400" spans="1:6" s="275" customFormat="1" ht="41.25" customHeight="1" x14ac:dyDescent="0.2">
      <c r="A400" s="217">
        <v>43964</v>
      </c>
      <c r="B400" s="252" t="s">
        <v>4184</v>
      </c>
      <c r="C400" s="5" t="s">
        <v>3818</v>
      </c>
      <c r="D400" s="266"/>
      <c r="E400" s="42">
        <v>134144.82</v>
      </c>
      <c r="F400" s="288">
        <f t="shared" si="6"/>
        <v>225092997.87999946</v>
      </c>
    </row>
    <row r="401" spans="1:6" s="275" customFormat="1" ht="55.5" customHeight="1" x14ac:dyDescent="0.2">
      <c r="A401" s="217">
        <v>43964</v>
      </c>
      <c r="B401" s="252" t="s">
        <v>4185</v>
      </c>
      <c r="C401" s="5" t="s">
        <v>3819</v>
      </c>
      <c r="D401" s="266"/>
      <c r="E401" s="42">
        <v>51235.89</v>
      </c>
      <c r="F401" s="288">
        <f t="shared" si="6"/>
        <v>225041761.98999947</v>
      </c>
    </row>
    <row r="402" spans="1:6" s="275" customFormat="1" ht="54.75" customHeight="1" x14ac:dyDescent="0.2">
      <c r="A402" s="217">
        <v>43964</v>
      </c>
      <c r="B402" s="252" t="s">
        <v>4186</v>
      </c>
      <c r="C402" s="5" t="s">
        <v>3820</v>
      </c>
      <c r="D402" s="266"/>
      <c r="E402" s="42">
        <v>83790.12</v>
      </c>
      <c r="F402" s="288">
        <f t="shared" ref="F402:F465" si="7">F401+D402-E402</f>
        <v>224957971.86999947</v>
      </c>
    </row>
    <row r="403" spans="1:6" s="275" customFormat="1" ht="54.75" customHeight="1" x14ac:dyDescent="0.2">
      <c r="A403" s="217">
        <v>43964</v>
      </c>
      <c r="B403" s="252" t="s">
        <v>4187</v>
      </c>
      <c r="C403" s="5" t="s">
        <v>3821</v>
      </c>
      <c r="D403" s="266"/>
      <c r="E403" s="42">
        <v>46975.92</v>
      </c>
      <c r="F403" s="288">
        <f t="shared" si="7"/>
        <v>224910995.94999948</v>
      </c>
    </row>
    <row r="404" spans="1:6" s="275" customFormat="1" ht="63" customHeight="1" x14ac:dyDescent="0.2">
      <c r="A404" s="217">
        <v>43964</v>
      </c>
      <c r="B404" s="252" t="s">
        <v>4188</v>
      </c>
      <c r="C404" s="5" t="s">
        <v>3822</v>
      </c>
      <c r="D404" s="266"/>
      <c r="E404" s="42">
        <v>56207.07</v>
      </c>
      <c r="F404" s="288">
        <f t="shared" si="7"/>
        <v>224854788.87999949</v>
      </c>
    </row>
    <row r="405" spans="1:6" s="275" customFormat="1" ht="57" customHeight="1" x14ac:dyDescent="0.2">
      <c r="A405" s="217">
        <v>43964</v>
      </c>
      <c r="B405" s="252" t="s">
        <v>4189</v>
      </c>
      <c r="C405" s="5" t="s">
        <v>3823</v>
      </c>
      <c r="D405" s="266"/>
      <c r="E405" s="42">
        <v>32251.63</v>
      </c>
      <c r="F405" s="288">
        <f t="shared" si="7"/>
        <v>224822537.24999949</v>
      </c>
    </row>
    <row r="406" spans="1:6" s="275" customFormat="1" ht="53.25" customHeight="1" x14ac:dyDescent="0.2">
      <c r="A406" s="217">
        <v>43964</v>
      </c>
      <c r="B406" s="252" t="s">
        <v>4190</v>
      </c>
      <c r="C406" s="5" t="s">
        <v>3824</v>
      </c>
      <c r="D406" s="266"/>
      <c r="E406" s="42">
        <v>119997.97</v>
      </c>
      <c r="F406" s="288">
        <f t="shared" si="7"/>
        <v>224702539.27999949</v>
      </c>
    </row>
    <row r="407" spans="1:6" s="275" customFormat="1" ht="41.25" customHeight="1" x14ac:dyDescent="0.2">
      <c r="A407" s="217">
        <v>43964</v>
      </c>
      <c r="B407" s="252" t="s">
        <v>4191</v>
      </c>
      <c r="C407" s="5" t="s">
        <v>3825</v>
      </c>
      <c r="D407" s="266"/>
      <c r="E407" s="42">
        <v>16922.009999999998</v>
      </c>
      <c r="F407" s="288">
        <f t="shared" si="7"/>
        <v>224685617.2699995</v>
      </c>
    </row>
    <row r="408" spans="1:6" s="275" customFormat="1" ht="41.25" customHeight="1" x14ac:dyDescent="0.2">
      <c r="A408" s="217">
        <v>43964</v>
      </c>
      <c r="B408" s="252" t="s">
        <v>4192</v>
      </c>
      <c r="C408" s="5" t="s">
        <v>3826</v>
      </c>
      <c r="D408" s="266"/>
      <c r="E408" s="42">
        <v>33844.019999999997</v>
      </c>
      <c r="F408" s="288">
        <f t="shared" si="7"/>
        <v>224651773.24999949</v>
      </c>
    </row>
    <row r="409" spans="1:6" s="275" customFormat="1" ht="41.25" customHeight="1" x14ac:dyDescent="0.2">
      <c r="A409" s="217">
        <v>43964</v>
      </c>
      <c r="B409" s="252" t="s">
        <v>4193</v>
      </c>
      <c r="C409" s="5" t="s">
        <v>3827</v>
      </c>
      <c r="D409" s="266"/>
      <c r="E409" s="42">
        <v>120766.04</v>
      </c>
      <c r="F409" s="288">
        <f t="shared" si="7"/>
        <v>224531007.2099995</v>
      </c>
    </row>
    <row r="410" spans="1:6" s="275" customFormat="1" ht="41.25" customHeight="1" x14ac:dyDescent="0.2">
      <c r="A410" s="217">
        <v>43964</v>
      </c>
      <c r="B410" s="252" t="s">
        <v>4194</v>
      </c>
      <c r="C410" s="5" t="s">
        <v>3828</v>
      </c>
      <c r="D410" s="266"/>
      <c r="E410" s="42">
        <v>185380.71</v>
      </c>
      <c r="F410" s="288">
        <f t="shared" si="7"/>
        <v>224345626.49999949</v>
      </c>
    </row>
    <row r="411" spans="1:6" s="275" customFormat="1" ht="41.25" customHeight="1" x14ac:dyDescent="0.2">
      <c r="A411" s="217">
        <v>43964</v>
      </c>
      <c r="B411" s="252" t="s">
        <v>4195</v>
      </c>
      <c r="C411" s="5" t="s">
        <v>3829</v>
      </c>
      <c r="D411" s="266"/>
      <c r="E411" s="42">
        <v>238611.17</v>
      </c>
      <c r="F411" s="288">
        <f t="shared" si="7"/>
        <v>224107015.32999951</v>
      </c>
    </row>
    <row r="412" spans="1:6" s="275" customFormat="1" ht="41.25" customHeight="1" x14ac:dyDescent="0.2">
      <c r="A412" s="217">
        <v>43964</v>
      </c>
      <c r="B412" s="252" t="s">
        <v>4196</v>
      </c>
      <c r="C412" s="5" t="s">
        <v>3830</v>
      </c>
      <c r="D412" s="266"/>
      <c r="E412" s="42">
        <v>108458.7</v>
      </c>
      <c r="F412" s="288">
        <f t="shared" si="7"/>
        <v>223998556.62999952</v>
      </c>
    </row>
    <row r="413" spans="1:6" s="275" customFormat="1" ht="41.25" customHeight="1" x14ac:dyDescent="0.2">
      <c r="A413" s="217">
        <v>43964</v>
      </c>
      <c r="B413" s="252" t="s">
        <v>4197</v>
      </c>
      <c r="C413" s="5" t="s">
        <v>3831</v>
      </c>
      <c r="D413" s="266"/>
      <c r="E413" s="42">
        <v>185380.71</v>
      </c>
      <c r="F413" s="288">
        <f t="shared" si="7"/>
        <v>223813175.91999951</v>
      </c>
    </row>
    <row r="414" spans="1:6" s="275" customFormat="1" ht="41.25" customHeight="1" x14ac:dyDescent="0.2">
      <c r="A414" s="217">
        <v>43964</v>
      </c>
      <c r="B414" s="252" t="s">
        <v>4198</v>
      </c>
      <c r="C414" s="5" t="s">
        <v>3832</v>
      </c>
      <c r="D414" s="266"/>
      <c r="E414" s="42">
        <v>43608.68</v>
      </c>
      <c r="F414" s="288">
        <f t="shared" si="7"/>
        <v>223769567.2399995</v>
      </c>
    </row>
    <row r="415" spans="1:6" s="275" customFormat="1" ht="41.25" customHeight="1" x14ac:dyDescent="0.2">
      <c r="A415" s="217">
        <v>43964</v>
      </c>
      <c r="B415" s="252" t="s">
        <v>4199</v>
      </c>
      <c r="C415" s="5" t="s">
        <v>3336</v>
      </c>
      <c r="D415" s="266"/>
      <c r="E415" s="42">
        <v>516843.56</v>
      </c>
      <c r="F415" s="288">
        <f t="shared" si="7"/>
        <v>223252723.6799995</v>
      </c>
    </row>
    <row r="416" spans="1:6" s="275" customFormat="1" ht="41.25" customHeight="1" x14ac:dyDescent="0.2">
      <c r="A416" s="217">
        <v>43964</v>
      </c>
      <c r="B416" s="252" t="s">
        <v>4200</v>
      </c>
      <c r="C416" s="5" t="s">
        <v>3833</v>
      </c>
      <c r="D416" s="266"/>
      <c r="E416" s="42">
        <v>156121.37</v>
      </c>
      <c r="F416" s="288">
        <f t="shared" si="7"/>
        <v>223096602.3099995</v>
      </c>
    </row>
    <row r="417" spans="1:6" s="275" customFormat="1" ht="15.75" customHeight="1" x14ac:dyDescent="0.2">
      <c r="A417" s="217">
        <v>43964</v>
      </c>
      <c r="B417" s="252" t="s">
        <v>4201</v>
      </c>
      <c r="C417" s="5" t="s">
        <v>41</v>
      </c>
      <c r="D417" s="266"/>
      <c r="E417" s="42">
        <v>103192.4</v>
      </c>
      <c r="F417" s="288">
        <f t="shared" si="7"/>
        <v>222993409.90999949</v>
      </c>
    </row>
    <row r="418" spans="1:6" s="275" customFormat="1" ht="48" customHeight="1" x14ac:dyDescent="0.2">
      <c r="A418" s="217">
        <v>43964</v>
      </c>
      <c r="B418" s="252" t="s">
        <v>4202</v>
      </c>
      <c r="C418" s="5" t="s">
        <v>3835</v>
      </c>
      <c r="D418" s="266"/>
      <c r="E418" s="42">
        <v>32188.31</v>
      </c>
      <c r="F418" s="288">
        <f t="shared" si="7"/>
        <v>222961221.59999949</v>
      </c>
    </row>
    <row r="419" spans="1:6" s="275" customFormat="1" ht="58.5" customHeight="1" x14ac:dyDescent="0.2">
      <c r="A419" s="217">
        <v>43964</v>
      </c>
      <c r="B419" s="252" t="s">
        <v>4203</v>
      </c>
      <c r="C419" s="5" t="s">
        <v>3834</v>
      </c>
      <c r="D419" s="266"/>
      <c r="E419" s="42">
        <v>187688.05</v>
      </c>
      <c r="F419" s="288">
        <f t="shared" si="7"/>
        <v>222773533.54999948</v>
      </c>
    </row>
    <row r="420" spans="1:6" s="275" customFormat="1" ht="47.25" customHeight="1" x14ac:dyDescent="0.2">
      <c r="A420" s="217">
        <v>43964</v>
      </c>
      <c r="B420" s="252" t="s">
        <v>4204</v>
      </c>
      <c r="C420" s="5" t="s">
        <v>3836</v>
      </c>
      <c r="D420" s="266"/>
      <c r="E420" s="42">
        <v>142616.01</v>
      </c>
      <c r="F420" s="288">
        <f t="shared" si="7"/>
        <v>222630917.53999949</v>
      </c>
    </row>
    <row r="421" spans="1:6" s="275" customFormat="1" ht="41.25" customHeight="1" x14ac:dyDescent="0.2">
      <c r="A421" s="217">
        <v>43964</v>
      </c>
      <c r="B421" s="252" t="s">
        <v>4205</v>
      </c>
      <c r="C421" s="5" t="s">
        <v>3837</v>
      </c>
      <c r="D421" s="266"/>
      <c r="E421" s="42">
        <v>42764.7</v>
      </c>
      <c r="F421" s="288">
        <f t="shared" si="7"/>
        <v>222588152.8399995</v>
      </c>
    </row>
    <row r="422" spans="1:6" s="275" customFormat="1" ht="41.25" customHeight="1" x14ac:dyDescent="0.2">
      <c r="A422" s="217">
        <v>43964</v>
      </c>
      <c r="B422" s="252" t="s">
        <v>4206</v>
      </c>
      <c r="C422" s="5" t="s">
        <v>3838</v>
      </c>
      <c r="D422" s="266"/>
      <c r="E422" s="42">
        <v>121177.31</v>
      </c>
      <c r="F422" s="288">
        <f t="shared" si="7"/>
        <v>222466975.52999949</v>
      </c>
    </row>
    <row r="423" spans="1:6" s="275" customFormat="1" ht="41.25" customHeight="1" x14ac:dyDescent="0.2">
      <c r="A423" s="217">
        <v>43964</v>
      </c>
      <c r="B423" s="252" t="s">
        <v>4207</v>
      </c>
      <c r="C423" s="5" t="s">
        <v>3839</v>
      </c>
      <c r="D423" s="266"/>
      <c r="E423" s="42">
        <v>31896.06</v>
      </c>
      <c r="F423" s="288">
        <f t="shared" si="7"/>
        <v>222435079.46999949</v>
      </c>
    </row>
    <row r="424" spans="1:6" s="275" customFormat="1" ht="41.25" customHeight="1" x14ac:dyDescent="0.2">
      <c r="A424" s="217">
        <v>43964</v>
      </c>
      <c r="B424" s="252" t="s">
        <v>4208</v>
      </c>
      <c r="C424" s="5" t="s">
        <v>3840</v>
      </c>
      <c r="D424" s="266"/>
      <c r="E424" s="42">
        <v>95689.89</v>
      </c>
      <c r="F424" s="288">
        <f t="shared" si="7"/>
        <v>222339389.57999951</v>
      </c>
    </row>
    <row r="425" spans="1:6" s="275" customFormat="1" ht="41.25" customHeight="1" x14ac:dyDescent="0.2">
      <c r="A425" s="217">
        <v>43964</v>
      </c>
      <c r="B425" s="252" t="s">
        <v>4209</v>
      </c>
      <c r="C425" s="5" t="s">
        <v>3841</v>
      </c>
      <c r="D425" s="266"/>
      <c r="E425" s="42">
        <v>88458.7</v>
      </c>
      <c r="F425" s="288">
        <f t="shared" si="7"/>
        <v>222250930.87999952</v>
      </c>
    </row>
    <row r="426" spans="1:6" s="275" customFormat="1" ht="41.25" customHeight="1" x14ac:dyDescent="0.2">
      <c r="A426" s="217">
        <v>43964</v>
      </c>
      <c r="B426" s="252" t="s">
        <v>4210</v>
      </c>
      <c r="C426" s="5" t="s">
        <v>3842</v>
      </c>
      <c r="D426" s="266"/>
      <c r="E426" s="42">
        <v>173073.37</v>
      </c>
      <c r="F426" s="288">
        <f t="shared" si="7"/>
        <v>222077857.50999951</v>
      </c>
    </row>
    <row r="427" spans="1:6" s="275" customFormat="1" ht="41.25" customHeight="1" x14ac:dyDescent="0.2">
      <c r="A427" s="217">
        <v>43964</v>
      </c>
      <c r="B427" s="252" t="s">
        <v>4211</v>
      </c>
      <c r="C427" s="5" t="s">
        <v>3843</v>
      </c>
      <c r="D427" s="266"/>
      <c r="E427" s="42">
        <v>31675.13</v>
      </c>
      <c r="F427" s="288">
        <f t="shared" si="7"/>
        <v>222046182.37999952</v>
      </c>
    </row>
    <row r="428" spans="1:6" s="275" customFormat="1" ht="41.25" customHeight="1" x14ac:dyDescent="0.2">
      <c r="A428" s="217">
        <v>43964</v>
      </c>
      <c r="B428" s="252" t="s">
        <v>4212</v>
      </c>
      <c r="C428" s="5" t="s">
        <v>3844</v>
      </c>
      <c r="D428" s="266"/>
      <c r="E428" s="42">
        <v>12459.62</v>
      </c>
      <c r="F428" s="288">
        <f t="shared" si="7"/>
        <v>222033722.75999951</v>
      </c>
    </row>
    <row r="429" spans="1:6" s="275" customFormat="1" ht="41.25" customHeight="1" x14ac:dyDescent="0.2">
      <c r="A429" s="217">
        <v>43964</v>
      </c>
      <c r="B429" s="252" t="s">
        <v>4213</v>
      </c>
      <c r="C429" s="5" t="s">
        <v>3845</v>
      </c>
      <c r="D429" s="266"/>
      <c r="E429" s="42">
        <v>224995.39</v>
      </c>
      <c r="F429" s="288">
        <f t="shared" si="7"/>
        <v>221808727.36999953</v>
      </c>
    </row>
    <row r="430" spans="1:6" s="275" customFormat="1" ht="41.25" customHeight="1" x14ac:dyDescent="0.2">
      <c r="A430" s="217">
        <v>43964</v>
      </c>
      <c r="B430" s="252" t="s">
        <v>4214</v>
      </c>
      <c r="C430" s="5" t="s">
        <v>3846</v>
      </c>
      <c r="D430" s="266"/>
      <c r="E430" s="42">
        <v>81536.69</v>
      </c>
      <c r="F430" s="288">
        <f t="shared" si="7"/>
        <v>221727190.67999953</v>
      </c>
    </row>
    <row r="431" spans="1:6" s="275" customFormat="1" ht="41.25" customHeight="1" x14ac:dyDescent="0.2">
      <c r="A431" s="217">
        <v>43964</v>
      </c>
      <c r="B431" s="252" t="s">
        <v>4215</v>
      </c>
      <c r="C431" s="5" t="s">
        <v>3847</v>
      </c>
      <c r="D431" s="266"/>
      <c r="E431" s="42">
        <v>72342.64</v>
      </c>
      <c r="F431" s="288">
        <f t="shared" si="7"/>
        <v>221654848.03999954</v>
      </c>
    </row>
    <row r="432" spans="1:6" s="275" customFormat="1" ht="49.5" customHeight="1" x14ac:dyDescent="0.2">
      <c r="A432" s="217">
        <v>43964</v>
      </c>
      <c r="B432" s="252" t="s">
        <v>4216</v>
      </c>
      <c r="C432" s="5" t="s">
        <v>3848</v>
      </c>
      <c r="D432" s="266"/>
      <c r="E432" s="42">
        <v>234312.78</v>
      </c>
      <c r="F432" s="288">
        <f t="shared" si="7"/>
        <v>221420535.25999954</v>
      </c>
    </row>
    <row r="433" spans="1:6" s="275" customFormat="1" ht="41.25" customHeight="1" x14ac:dyDescent="0.2">
      <c r="A433" s="217">
        <v>43964</v>
      </c>
      <c r="B433" s="252" t="s">
        <v>4217</v>
      </c>
      <c r="C433" s="5" t="s">
        <v>3849</v>
      </c>
      <c r="D433" s="266"/>
      <c r="E433" s="42">
        <v>117920.77</v>
      </c>
      <c r="F433" s="288">
        <f t="shared" si="7"/>
        <v>221302614.48999953</v>
      </c>
    </row>
    <row r="434" spans="1:6" s="275" customFormat="1" ht="54.75" customHeight="1" x14ac:dyDescent="0.2">
      <c r="A434" s="217">
        <v>43964</v>
      </c>
      <c r="B434" s="252" t="s">
        <v>4218</v>
      </c>
      <c r="C434" s="5" t="s">
        <v>3850</v>
      </c>
      <c r="D434" s="266"/>
      <c r="E434" s="42">
        <v>659490</v>
      </c>
      <c r="F434" s="288">
        <f t="shared" si="7"/>
        <v>220643124.48999953</v>
      </c>
    </row>
    <row r="435" spans="1:6" s="275" customFormat="1" ht="63.75" customHeight="1" x14ac:dyDescent="0.2">
      <c r="A435" s="217">
        <v>43964</v>
      </c>
      <c r="B435" s="252" t="s">
        <v>4219</v>
      </c>
      <c r="C435" s="5" t="s">
        <v>3851</v>
      </c>
      <c r="D435" s="266"/>
      <c r="E435" s="42">
        <v>20700</v>
      </c>
      <c r="F435" s="288">
        <f t="shared" si="7"/>
        <v>220622424.48999953</v>
      </c>
    </row>
    <row r="436" spans="1:6" s="275" customFormat="1" ht="41.25" customHeight="1" x14ac:dyDescent="0.2">
      <c r="A436" s="217">
        <v>43964</v>
      </c>
      <c r="B436" s="252" t="s">
        <v>4220</v>
      </c>
      <c r="C436" s="5" t="s">
        <v>3337</v>
      </c>
      <c r="D436" s="266"/>
      <c r="E436" s="42">
        <v>10800</v>
      </c>
      <c r="F436" s="288">
        <f t="shared" si="7"/>
        <v>220611624.48999953</v>
      </c>
    </row>
    <row r="437" spans="1:6" s="275" customFormat="1" ht="41.25" customHeight="1" x14ac:dyDescent="0.2">
      <c r="A437" s="217">
        <v>43964</v>
      </c>
      <c r="B437" s="252" t="s">
        <v>4221</v>
      </c>
      <c r="C437" s="5" t="s">
        <v>3852</v>
      </c>
      <c r="D437" s="266"/>
      <c r="E437" s="42">
        <v>11880</v>
      </c>
      <c r="F437" s="288">
        <f t="shared" si="7"/>
        <v>220599744.48999953</v>
      </c>
    </row>
    <row r="438" spans="1:6" s="275" customFormat="1" ht="41.25" customHeight="1" x14ac:dyDescent="0.2">
      <c r="A438" s="217">
        <v>43964</v>
      </c>
      <c r="B438" s="252" t="s">
        <v>4222</v>
      </c>
      <c r="C438" s="5" t="s">
        <v>3853</v>
      </c>
      <c r="D438" s="266"/>
      <c r="E438" s="42">
        <v>13500</v>
      </c>
      <c r="F438" s="288">
        <f t="shared" si="7"/>
        <v>220586244.48999953</v>
      </c>
    </row>
    <row r="439" spans="1:6" s="275" customFormat="1" ht="54.75" customHeight="1" x14ac:dyDescent="0.2">
      <c r="A439" s="217">
        <v>43964</v>
      </c>
      <c r="B439" s="252" t="s">
        <v>4223</v>
      </c>
      <c r="C439" s="5" t="s">
        <v>3854</v>
      </c>
      <c r="D439" s="266"/>
      <c r="E439" s="42">
        <v>48120.56</v>
      </c>
      <c r="F439" s="288">
        <f t="shared" si="7"/>
        <v>220538123.92999953</v>
      </c>
    </row>
    <row r="440" spans="1:6" s="275" customFormat="1" ht="41.25" customHeight="1" x14ac:dyDescent="0.2">
      <c r="A440" s="217">
        <v>43964</v>
      </c>
      <c r="B440" s="252" t="s">
        <v>4224</v>
      </c>
      <c r="C440" s="5" t="s">
        <v>3856</v>
      </c>
      <c r="D440" s="266"/>
      <c r="E440" s="42">
        <v>185380.71</v>
      </c>
      <c r="F440" s="288">
        <f t="shared" si="7"/>
        <v>220352743.21999952</v>
      </c>
    </row>
    <row r="441" spans="1:6" s="275" customFormat="1" ht="53.25" customHeight="1" x14ac:dyDescent="0.2">
      <c r="A441" s="217">
        <v>43964</v>
      </c>
      <c r="B441" s="252" t="s">
        <v>4225</v>
      </c>
      <c r="C441" s="5" t="s">
        <v>3855</v>
      </c>
      <c r="D441" s="266"/>
      <c r="E441" s="42">
        <v>71375.839999999997</v>
      </c>
      <c r="F441" s="288">
        <f t="shared" si="7"/>
        <v>220281367.37999952</v>
      </c>
    </row>
    <row r="442" spans="1:6" s="275" customFormat="1" ht="41.25" customHeight="1" x14ac:dyDescent="0.2">
      <c r="A442" s="217">
        <v>43964</v>
      </c>
      <c r="B442" s="252" t="s">
        <v>4226</v>
      </c>
      <c r="C442" s="5" t="s">
        <v>3857</v>
      </c>
      <c r="D442" s="266"/>
      <c r="E442" s="42">
        <v>244660.49</v>
      </c>
      <c r="F442" s="288">
        <f t="shared" si="7"/>
        <v>220036706.88999951</v>
      </c>
    </row>
    <row r="443" spans="1:6" s="275" customFormat="1" ht="41.25" customHeight="1" x14ac:dyDescent="0.2">
      <c r="A443" s="217">
        <v>43964</v>
      </c>
      <c r="B443" s="252" t="s">
        <v>4227</v>
      </c>
      <c r="C443" s="5" t="s">
        <v>3338</v>
      </c>
      <c r="D443" s="454"/>
      <c r="E443" s="42">
        <v>892002.5</v>
      </c>
      <c r="F443" s="288">
        <f t="shared" si="7"/>
        <v>219144704.38999951</v>
      </c>
    </row>
    <row r="444" spans="1:6" s="275" customFormat="1" ht="89.25" customHeight="1" x14ac:dyDescent="0.2">
      <c r="A444" s="217">
        <v>43964</v>
      </c>
      <c r="B444" s="252" t="s">
        <v>4228</v>
      </c>
      <c r="C444" s="5" t="s">
        <v>3858</v>
      </c>
      <c r="D444" s="266"/>
      <c r="E444" s="42">
        <v>14800</v>
      </c>
      <c r="F444" s="288">
        <f t="shared" si="7"/>
        <v>219129904.38999951</v>
      </c>
    </row>
    <row r="445" spans="1:6" s="275" customFormat="1" ht="41.25" customHeight="1" x14ac:dyDescent="0.2">
      <c r="A445" s="217">
        <v>43964</v>
      </c>
      <c r="B445" s="252" t="s">
        <v>4229</v>
      </c>
      <c r="C445" s="5" t="s">
        <v>3339</v>
      </c>
      <c r="D445" s="266"/>
      <c r="E445" s="42">
        <v>12575.68</v>
      </c>
      <c r="F445" s="288">
        <f t="shared" si="7"/>
        <v>219117328.7099995</v>
      </c>
    </row>
    <row r="446" spans="1:6" s="275" customFormat="1" ht="41.25" customHeight="1" x14ac:dyDescent="0.2">
      <c r="A446" s="217">
        <v>43964</v>
      </c>
      <c r="B446" s="252" t="s">
        <v>4230</v>
      </c>
      <c r="C446" s="5" t="s">
        <v>3339</v>
      </c>
      <c r="D446" s="266"/>
      <c r="E446" s="42">
        <v>194526.75</v>
      </c>
      <c r="F446" s="288">
        <f t="shared" si="7"/>
        <v>218922801.9599995</v>
      </c>
    </row>
    <row r="447" spans="1:6" s="275" customFormat="1" ht="60.75" customHeight="1" x14ac:dyDescent="0.2">
      <c r="A447" s="217">
        <v>43964</v>
      </c>
      <c r="B447" s="252" t="s">
        <v>4231</v>
      </c>
      <c r="C447" s="5" t="s">
        <v>3859</v>
      </c>
      <c r="D447" s="266"/>
      <c r="E447" s="42">
        <v>102793.84</v>
      </c>
      <c r="F447" s="288">
        <f t="shared" si="7"/>
        <v>218820008.1199995</v>
      </c>
    </row>
    <row r="448" spans="1:6" s="275" customFormat="1" ht="41.25" customHeight="1" x14ac:dyDescent="0.2">
      <c r="A448" s="217">
        <v>43964</v>
      </c>
      <c r="B448" s="252" t="s">
        <v>4232</v>
      </c>
      <c r="C448" s="5" t="s">
        <v>3860</v>
      </c>
      <c r="D448" s="266"/>
      <c r="E448" s="42">
        <v>22081.22</v>
      </c>
      <c r="F448" s="288">
        <f t="shared" si="7"/>
        <v>218797926.8999995</v>
      </c>
    </row>
    <row r="449" spans="1:6" s="275" customFormat="1" ht="41.25" customHeight="1" x14ac:dyDescent="0.2">
      <c r="A449" s="217">
        <v>43964</v>
      </c>
      <c r="B449" s="252" t="s">
        <v>4233</v>
      </c>
      <c r="C449" s="5" t="s">
        <v>3861</v>
      </c>
      <c r="D449" s="266"/>
      <c r="E449" s="42">
        <v>203400</v>
      </c>
      <c r="F449" s="288">
        <f t="shared" si="7"/>
        <v>218594526.8999995</v>
      </c>
    </row>
    <row r="450" spans="1:6" s="275" customFormat="1" ht="92.25" customHeight="1" x14ac:dyDescent="0.2">
      <c r="A450" s="217">
        <v>43964</v>
      </c>
      <c r="B450" s="252" t="s">
        <v>4234</v>
      </c>
      <c r="C450" s="5" t="s">
        <v>3767</v>
      </c>
      <c r="D450" s="266"/>
      <c r="E450" s="42">
        <v>239191.54</v>
      </c>
      <c r="F450" s="288">
        <f t="shared" si="7"/>
        <v>218355335.35999951</v>
      </c>
    </row>
    <row r="451" spans="1:6" s="275" customFormat="1" ht="51" customHeight="1" x14ac:dyDescent="0.2">
      <c r="A451" s="217">
        <v>43964</v>
      </c>
      <c r="B451" s="252" t="s">
        <v>4235</v>
      </c>
      <c r="C451" s="5" t="s">
        <v>3766</v>
      </c>
      <c r="D451" s="266"/>
      <c r="E451" s="42">
        <v>113786.16</v>
      </c>
      <c r="F451" s="288">
        <f t="shared" si="7"/>
        <v>218241549.19999951</v>
      </c>
    </row>
    <row r="452" spans="1:6" s="275" customFormat="1" ht="41.25" customHeight="1" x14ac:dyDescent="0.2">
      <c r="A452" s="217">
        <v>43964</v>
      </c>
      <c r="B452" s="5" t="s">
        <v>3343</v>
      </c>
      <c r="C452" s="5" t="s">
        <v>3765</v>
      </c>
      <c r="D452" s="266"/>
      <c r="E452" s="42">
        <v>1800</v>
      </c>
      <c r="F452" s="288">
        <f t="shared" si="7"/>
        <v>218239749.19999951</v>
      </c>
    </row>
    <row r="453" spans="1:6" s="275" customFormat="1" ht="41.25" customHeight="1" x14ac:dyDescent="0.2">
      <c r="A453" s="217">
        <v>43964</v>
      </c>
      <c r="B453" s="5" t="s">
        <v>3344</v>
      </c>
      <c r="C453" s="5" t="s">
        <v>3764</v>
      </c>
      <c r="D453" s="266"/>
      <c r="E453" s="42">
        <v>16225.68</v>
      </c>
      <c r="F453" s="288">
        <f t="shared" si="7"/>
        <v>218223523.5199995</v>
      </c>
    </row>
    <row r="454" spans="1:6" s="275" customFormat="1" ht="41.25" customHeight="1" x14ac:dyDescent="0.2">
      <c r="A454" s="217">
        <v>43964</v>
      </c>
      <c r="B454" s="5" t="s">
        <v>3345</v>
      </c>
      <c r="C454" s="5" t="s">
        <v>3763</v>
      </c>
      <c r="D454" s="266"/>
      <c r="E454" s="42">
        <v>59300</v>
      </c>
      <c r="F454" s="288">
        <f t="shared" si="7"/>
        <v>218164223.5199995</v>
      </c>
    </row>
    <row r="455" spans="1:6" s="275" customFormat="1" ht="41.25" customHeight="1" x14ac:dyDescent="0.2">
      <c r="A455" s="217">
        <v>43964</v>
      </c>
      <c r="B455" s="5" t="s">
        <v>3346</v>
      </c>
      <c r="C455" s="5" t="s">
        <v>3762</v>
      </c>
      <c r="D455" s="266"/>
      <c r="E455" s="42">
        <v>8700</v>
      </c>
      <c r="F455" s="288">
        <f t="shared" si="7"/>
        <v>218155523.5199995</v>
      </c>
    </row>
    <row r="456" spans="1:6" s="275" customFormat="1" ht="41.25" customHeight="1" x14ac:dyDescent="0.2">
      <c r="A456" s="217">
        <v>43964</v>
      </c>
      <c r="B456" s="5" t="s">
        <v>3342</v>
      </c>
      <c r="C456" s="5" t="s">
        <v>3761</v>
      </c>
      <c r="D456" s="266"/>
      <c r="E456" s="42">
        <v>345090</v>
      </c>
      <c r="F456" s="288">
        <f t="shared" si="7"/>
        <v>217810433.5199995</v>
      </c>
    </row>
    <row r="457" spans="1:6" s="275" customFormat="1" ht="41.25" customHeight="1" x14ac:dyDescent="0.2">
      <c r="A457" s="217">
        <v>43964</v>
      </c>
      <c r="B457" s="5" t="s">
        <v>3341</v>
      </c>
      <c r="C457" s="5" t="s">
        <v>3760</v>
      </c>
      <c r="D457" s="266"/>
      <c r="E457" s="42">
        <v>479908.58</v>
      </c>
      <c r="F457" s="288">
        <f t="shared" si="7"/>
        <v>217330524.93999949</v>
      </c>
    </row>
    <row r="458" spans="1:6" s="275" customFormat="1" ht="41.25" customHeight="1" x14ac:dyDescent="0.2">
      <c r="A458" s="217">
        <v>43964</v>
      </c>
      <c r="B458" s="5" t="s">
        <v>3340</v>
      </c>
      <c r="C458" s="5" t="s">
        <v>3759</v>
      </c>
      <c r="D458" s="266"/>
      <c r="E458" s="42">
        <v>544227.94999999995</v>
      </c>
      <c r="F458" s="288">
        <f t="shared" si="7"/>
        <v>216786296.9899995</v>
      </c>
    </row>
    <row r="459" spans="1:6" s="275" customFormat="1" ht="51" customHeight="1" x14ac:dyDescent="0.2">
      <c r="A459" s="217">
        <v>44330</v>
      </c>
      <c r="B459" s="5">
        <v>59507</v>
      </c>
      <c r="C459" s="5" t="s">
        <v>3758</v>
      </c>
      <c r="D459" s="266"/>
      <c r="E459" s="42">
        <v>53100</v>
      </c>
      <c r="F459" s="288">
        <f t="shared" si="7"/>
        <v>216733196.9899995</v>
      </c>
    </row>
    <row r="460" spans="1:6" s="275" customFormat="1" ht="41.25" customHeight="1" x14ac:dyDescent="0.2">
      <c r="A460" s="217">
        <v>44330</v>
      </c>
      <c r="B460" s="5">
        <v>59508</v>
      </c>
      <c r="C460" s="5" t="s">
        <v>3757</v>
      </c>
      <c r="D460" s="266"/>
      <c r="E460" s="42">
        <v>12696.8</v>
      </c>
      <c r="F460" s="288">
        <f t="shared" si="7"/>
        <v>216720500.18999949</v>
      </c>
    </row>
    <row r="461" spans="1:6" s="275" customFormat="1" ht="47.25" customHeight="1" x14ac:dyDescent="0.2">
      <c r="A461" s="217">
        <v>44330</v>
      </c>
      <c r="B461" s="5">
        <v>59509</v>
      </c>
      <c r="C461" s="5" t="s">
        <v>3756</v>
      </c>
      <c r="D461" s="266"/>
      <c r="E461" s="42">
        <v>187688.05</v>
      </c>
      <c r="F461" s="288">
        <f t="shared" si="7"/>
        <v>216532812.13999948</v>
      </c>
    </row>
    <row r="462" spans="1:6" s="275" customFormat="1" ht="46.5" customHeight="1" x14ac:dyDescent="0.2">
      <c r="A462" s="217">
        <v>44330</v>
      </c>
      <c r="B462" s="5">
        <v>59510</v>
      </c>
      <c r="C462" s="5" t="s">
        <v>3755</v>
      </c>
      <c r="D462" s="266"/>
      <c r="E462" s="42">
        <v>185380.71</v>
      </c>
      <c r="F462" s="288">
        <f t="shared" si="7"/>
        <v>216347431.42999947</v>
      </c>
    </row>
    <row r="463" spans="1:6" s="275" customFormat="1" ht="41.25" customHeight="1" x14ac:dyDescent="0.2">
      <c r="A463" s="217">
        <v>44330</v>
      </c>
      <c r="B463" s="5">
        <v>59511</v>
      </c>
      <c r="C463" s="5" t="s">
        <v>3407</v>
      </c>
      <c r="D463" s="266"/>
      <c r="E463" s="42">
        <v>3691.74</v>
      </c>
      <c r="F463" s="288">
        <f t="shared" si="7"/>
        <v>216343739.68999946</v>
      </c>
    </row>
    <row r="464" spans="1:6" s="275" customFormat="1" ht="41.25" customHeight="1" x14ac:dyDescent="0.2">
      <c r="A464" s="217">
        <v>44330</v>
      </c>
      <c r="B464" s="5">
        <v>59512</v>
      </c>
      <c r="C464" s="5" t="s">
        <v>3754</v>
      </c>
      <c r="D464" s="266"/>
      <c r="E464" s="42">
        <v>6300</v>
      </c>
      <c r="F464" s="288">
        <f t="shared" si="7"/>
        <v>216337439.68999946</v>
      </c>
    </row>
    <row r="465" spans="1:6" s="275" customFormat="1" ht="41.25" customHeight="1" x14ac:dyDescent="0.2">
      <c r="A465" s="217">
        <v>44330</v>
      </c>
      <c r="B465" s="5">
        <v>59513</v>
      </c>
      <c r="C465" s="5" t="s">
        <v>3406</v>
      </c>
      <c r="D465" s="266"/>
      <c r="E465" s="42">
        <v>18000</v>
      </c>
      <c r="F465" s="288">
        <f t="shared" si="7"/>
        <v>216319439.68999946</v>
      </c>
    </row>
    <row r="466" spans="1:6" s="275" customFormat="1" ht="48.75" customHeight="1" x14ac:dyDescent="0.2">
      <c r="A466" s="217">
        <v>44330</v>
      </c>
      <c r="B466" s="5">
        <v>59514</v>
      </c>
      <c r="C466" s="5" t="s">
        <v>3753</v>
      </c>
      <c r="D466" s="266"/>
      <c r="E466" s="42">
        <v>114142.5</v>
      </c>
      <c r="F466" s="288">
        <f t="shared" ref="F466:F529" si="8">F465+D466-E466</f>
        <v>216205297.18999946</v>
      </c>
    </row>
    <row r="467" spans="1:6" s="275" customFormat="1" ht="64.5" customHeight="1" x14ac:dyDescent="0.2">
      <c r="A467" s="217">
        <v>44330</v>
      </c>
      <c r="B467" s="5">
        <v>59515</v>
      </c>
      <c r="C467" s="5" t="s">
        <v>3752</v>
      </c>
      <c r="D467" s="266"/>
      <c r="E467" s="42">
        <v>469252.5</v>
      </c>
      <c r="F467" s="288">
        <f t="shared" si="8"/>
        <v>215736044.68999946</v>
      </c>
    </row>
    <row r="468" spans="1:6" s="275" customFormat="1" ht="41.25" customHeight="1" x14ac:dyDescent="0.2">
      <c r="A468" s="217">
        <v>44330</v>
      </c>
      <c r="B468" s="5">
        <v>59516</v>
      </c>
      <c r="C468" s="5" t="s">
        <v>3405</v>
      </c>
      <c r="D468" s="266"/>
      <c r="E468" s="42">
        <v>140429.64000000001</v>
      </c>
      <c r="F468" s="288">
        <f t="shared" si="8"/>
        <v>215595615.04999948</v>
      </c>
    </row>
    <row r="469" spans="1:6" s="275" customFormat="1" ht="41.25" customHeight="1" x14ac:dyDescent="0.2">
      <c r="A469" s="217">
        <v>44330</v>
      </c>
      <c r="B469" s="5">
        <v>59517</v>
      </c>
      <c r="C469" s="5" t="s">
        <v>3404</v>
      </c>
      <c r="D469" s="266"/>
      <c r="E469" s="42">
        <v>3600</v>
      </c>
      <c r="F469" s="288">
        <f t="shared" si="8"/>
        <v>215592015.04999948</v>
      </c>
    </row>
    <row r="470" spans="1:6" s="275" customFormat="1" ht="41.25" customHeight="1" x14ac:dyDescent="0.2">
      <c r="A470" s="217">
        <v>44330</v>
      </c>
      <c r="B470" s="5">
        <v>59518</v>
      </c>
      <c r="C470" s="5" t="s">
        <v>3403</v>
      </c>
      <c r="D470" s="266"/>
      <c r="E470" s="42">
        <v>16650</v>
      </c>
      <c r="F470" s="288">
        <f t="shared" si="8"/>
        <v>215575365.04999948</v>
      </c>
    </row>
    <row r="471" spans="1:6" s="275" customFormat="1" ht="41.25" customHeight="1" x14ac:dyDescent="0.2">
      <c r="A471" s="217">
        <v>44330</v>
      </c>
      <c r="B471" s="5">
        <v>59519</v>
      </c>
      <c r="C471" s="5" t="s">
        <v>3402</v>
      </c>
      <c r="D471" s="266"/>
      <c r="E471" s="42">
        <v>3600</v>
      </c>
      <c r="F471" s="288">
        <f t="shared" si="8"/>
        <v>215571765.04999948</v>
      </c>
    </row>
    <row r="472" spans="1:6" s="275" customFormat="1" ht="41.25" customHeight="1" x14ac:dyDescent="0.2">
      <c r="A472" s="217">
        <v>44330</v>
      </c>
      <c r="B472" s="5">
        <v>59520</v>
      </c>
      <c r="C472" s="5" t="s">
        <v>3401</v>
      </c>
      <c r="D472" s="266"/>
      <c r="E472" s="42">
        <v>7200</v>
      </c>
      <c r="F472" s="288">
        <f t="shared" si="8"/>
        <v>215564565.04999948</v>
      </c>
    </row>
    <row r="473" spans="1:6" s="275" customFormat="1" ht="41.25" customHeight="1" x14ac:dyDescent="0.2">
      <c r="A473" s="217">
        <v>44330</v>
      </c>
      <c r="B473" s="5">
        <v>59521</v>
      </c>
      <c r="C473" s="5" t="s">
        <v>3400</v>
      </c>
      <c r="D473" s="266"/>
      <c r="E473" s="42">
        <v>3600</v>
      </c>
      <c r="F473" s="288">
        <f t="shared" si="8"/>
        <v>215560965.04999948</v>
      </c>
    </row>
    <row r="474" spans="1:6" s="275" customFormat="1" ht="41.25" customHeight="1" x14ac:dyDescent="0.2">
      <c r="A474" s="217">
        <v>44330</v>
      </c>
      <c r="B474" s="5">
        <v>59522</v>
      </c>
      <c r="C474" s="5" t="s">
        <v>3399</v>
      </c>
      <c r="D474" s="266"/>
      <c r="E474" s="42">
        <v>9000</v>
      </c>
      <c r="F474" s="288">
        <f t="shared" si="8"/>
        <v>215551965.04999948</v>
      </c>
    </row>
    <row r="475" spans="1:6" s="275" customFormat="1" ht="41.25" customHeight="1" x14ac:dyDescent="0.2">
      <c r="A475" s="217">
        <v>44330</v>
      </c>
      <c r="B475" s="5">
        <v>59523</v>
      </c>
      <c r="C475" s="5" t="s">
        <v>3398</v>
      </c>
      <c r="D475" s="266"/>
      <c r="E475" s="42">
        <v>33300</v>
      </c>
      <c r="F475" s="288">
        <f t="shared" si="8"/>
        <v>215518665.04999948</v>
      </c>
    </row>
    <row r="476" spans="1:6" s="275" customFormat="1" ht="41.25" customHeight="1" x14ac:dyDescent="0.2">
      <c r="A476" s="217">
        <v>44330</v>
      </c>
      <c r="B476" s="5">
        <v>59524</v>
      </c>
      <c r="C476" s="5" t="s">
        <v>3397</v>
      </c>
      <c r="D476" s="266"/>
      <c r="E476" s="42">
        <v>13500</v>
      </c>
      <c r="F476" s="288">
        <f t="shared" si="8"/>
        <v>215505165.04999948</v>
      </c>
    </row>
    <row r="477" spans="1:6" s="275" customFormat="1" ht="41.25" customHeight="1" x14ac:dyDescent="0.2">
      <c r="A477" s="217">
        <v>44330</v>
      </c>
      <c r="B477" s="5">
        <v>59525</v>
      </c>
      <c r="C477" s="5" t="s">
        <v>3396</v>
      </c>
      <c r="D477" s="266"/>
      <c r="E477" s="42">
        <v>10890</v>
      </c>
      <c r="F477" s="288">
        <f t="shared" si="8"/>
        <v>215494275.04999948</v>
      </c>
    </row>
    <row r="478" spans="1:6" s="275" customFormat="1" ht="41.25" customHeight="1" x14ac:dyDescent="0.2">
      <c r="A478" s="217">
        <v>44330</v>
      </c>
      <c r="B478" s="5">
        <v>59526</v>
      </c>
      <c r="C478" s="5" t="s">
        <v>3395</v>
      </c>
      <c r="D478" s="266"/>
      <c r="E478" s="42">
        <v>19035.53</v>
      </c>
      <c r="F478" s="288">
        <f t="shared" si="8"/>
        <v>215475239.51999947</v>
      </c>
    </row>
    <row r="479" spans="1:6" s="275" customFormat="1" ht="41.25" customHeight="1" x14ac:dyDescent="0.2">
      <c r="A479" s="217">
        <v>44330</v>
      </c>
      <c r="B479" s="5">
        <v>59527</v>
      </c>
      <c r="C479" s="5" t="s">
        <v>3394</v>
      </c>
      <c r="D479" s="266"/>
      <c r="E479" s="42">
        <v>31075.22</v>
      </c>
      <c r="F479" s="288">
        <f t="shared" si="8"/>
        <v>215444164.29999948</v>
      </c>
    </row>
    <row r="480" spans="1:6" s="275" customFormat="1" ht="41.25" customHeight="1" x14ac:dyDescent="0.2">
      <c r="A480" s="217">
        <v>44330</v>
      </c>
      <c r="B480" s="212">
        <v>59528</v>
      </c>
      <c r="C480" s="5" t="s">
        <v>3393</v>
      </c>
      <c r="D480" s="454"/>
      <c r="E480" s="42">
        <v>185380.71</v>
      </c>
      <c r="F480" s="288">
        <f t="shared" si="8"/>
        <v>215258783.58999947</v>
      </c>
    </row>
    <row r="481" spans="1:6" s="275" customFormat="1" ht="41.25" customHeight="1" x14ac:dyDescent="0.2">
      <c r="A481" s="217">
        <v>44330</v>
      </c>
      <c r="B481" s="30">
        <v>59529</v>
      </c>
      <c r="C481" s="5" t="s">
        <v>3392</v>
      </c>
      <c r="D481" s="266"/>
      <c r="E481" s="42">
        <v>143073.37</v>
      </c>
      <c r="F481" s="288">
        <f t="shared" si="8"/>
        <v>215115710.21999946</v>
      </c>
    </row>
    <row r="482" spans="1:6" s="275" customFormat="1" ht="41.25" customHeight="1" x14ac:dyDescent="0.2">
      <c r="A482" s="217">
        <v>44330</v>
      </c>
      <c r="B482" s="30">
        <v>59530</v>
      </c>
      <c r="C482" s="5" t="s">
        <v>3391</v>
      </c>
      <c r="D482" s="266"/>
      <c r="E482" s="42">
        <v>187688.05</v>
      </c>
      <c r="F482" s="288">
        <f t="shared" si="8"/>
        <v>214928022.16999945</v>
      </c>
    </row>
    <row r="483" spans="1:6" s="275" customFormat="1" ht="41.25" customHeight="1" x14ac:dyDescent="0.2">
      <c r="A483" s="217">
        <v>44330</v>
      </c>
      <c r="B483" s="30">
        <v>59531</v>
      </c>
      <c r="C483" s="5" t="s">
        <v>3390</v>
      </c>
      <c r="D483" s="266"/>
      <c r="E483" s="42">
        <v>184457.78</v>
      </c>
      <c r="F483" s="288">
        <f t="shared" si="8"/>
        <v>214743564.38999945</v>
      </c>
    </row>
    <row r="484" spans="1:6" s="275" customFormat="1" ht="41.25" customHeight="1" x14ac:dyDescent="0.2">
      <c r="A484" s="217">
        <v>44330</v>
      </c>
      <c r="B484" s="30">
        <v>59532</v>
      </c>
      <c r="C484" s="5" t="s">
        <v>3389</v>
      </c>
      <c r="D484" s="266"/>
      <c r="E484" s="42">
        <v>130766.04</v>
      </c>
      <c r="F484" s="288">
        <f t="shared" si="8"/>
        <v>214612798.34999946</v>
      </c>
    </row>
    <row r="485" spans="1:6" s="275" customFormat="1" ht="41.25" customHeight="1" x14ac:dyDescent="0.2">
      <c r="A485" s="217">
        <v>44330</v>
      </c>
      <c r="B485" s="5" t="s">
        <v>3361</v>
      </c>
      <c r="C485" s="5" t="s">
        <v>3388</v>
      </c>
      <c r="D485" s="266"/>
      <c r="E485" s="42">
        <v>6750</v>
      </c>
      <c r="F485" s="288">
        <f t="shared" si="8"/>
        <v>214606048.34999946</v>
      </c>
    </row>
    <row r="486" spans="1:6" s="275" customFormat="1" ht="41.25" customHeight="1" x14ac:dyDescent="0.2">
      <c r="A486" s="217">
        <v>44330</v>
      </c>
      <c r="B486" s="5" t="s">
        <v>3362</v>
      </c>
      <c r="C486" s="5" t="s">
        <v>3387</v>
      </c>
      <c r="D486" s="266"/>
      <c r="E486" s="42">
        <v>5940</v>
      </c>
      <c r="F486" s="288">
        <f t="shared" si="8"/>
        <v>214600108.34999946</v>
      </c>
    </row>
    <row r="487" spans="1:6" s="275" customFormat="1" ht="41.25" customHeight="1" x14ac:dyDescent="0.2">
      <c r="A487" s="217">
        <v>44330</v>
      </c>
      <c r="B487" s="5" t="s">
        <v>3363</v>
      </c>
      <c r="C487" s="5" t="s">
        <v>3386</v>
      </c>
      <c r="D487" s="266"/>
      <c r="E487" s="42">
        <v>253917.84</v>
      </c>
      <c r="F487" s="288">
        <f t="shared" si="8"/>
        <v>214346190.50999945</v>
      </c>
    </row>
    <row r="488" spans="1:6" s="275" customFormat="1" ht="51" customHeight="1" x14ac:dyDescent="0.2">
      <c r="A488" s="217">
        <v>44330</v>
      </c>
      <c r="B488" s="5" t="s">
        <v>3364</v>
      </c>
      <c r="C488" s="5" t="s">
        <v>4378</v>
      </c>
      <c r="D488" s="266"/>
      <c r="E488" s="42">
        <v>143735</v>
      </c>
      <c r="F488" s="288">
        <f t="shared" si="8"/>
        <v>214202455.50999945</v>
      </c>
    </row>
    <row r="489" spans="1:6" s="275" customFormat="1" ht="41.25" customHeight="1" x14ac:dyDescent="0.2">
      <c r="A489" s="217">
        <v>44330</v>
      </c>
      <c r="B489" s="5" t="s">
        <v>3365</v>
      </c>
      <c r="C489" s="5" t="s">
        <v>3751</v>
      </c>
      <c r="D489" s="266"/>
      <c r="E489" s="42">
        <v>355725</v>
      </c>
      <c r="F489" s="288">
        <f t="shared" si="8"/>
        <v>213846730.50999945</v>
      </c>
    </row>
    <row r="490" spans="1:6" s="275" customFormat="1" ht="41.25" customHeight="1" x14ac:dyDescent="0.2">
      <c r="A490" s="217">
        <v>44330</v>
      </c>
      <c r="B490" s="5" t="s">
        <v>3366</v>
      </c>
      <c r="C490" s="5" t="s">
        <v>3385</v>
      </c>
      <c r="D490" s="266"/>
      <c r="E490" s="42">
        <v>165600</v>
      </c>
      <c r="F490" s="288">
        <f t="shared" si="8"/>
        <v>213681130.50999945</v>
      </c>
    </row>
    <row r="491" spans="1:6" s="275" customFormat="1" ht="41.25" customHeight="1" x14ac:dyDescent="0.2">
      <c r="A491" s="562">
        <v>44330</v>
      </c>
      <c r="B491" s="5" t="s">
        <v>3367</v>
      </c>
      <c r="C491" s="5" t="s">
        <v>3358</v>
      </c>
      <c r="D491" s="454"/>
      <c r="E491" s="42">
        <v>364685.74</v>
      </c>
      <c r="F491" s="288">
        <f t="shared" si="8"/>
        <v>213316444.76999944</v>
      </c>
    </row>
    <row r="492" spans="1:6" s="275" customFormat="1" ht="41.25" customHeight="1" x14ac:dyDescent="0.2">
      <c r="A492" s="562">
        <v>44330</v>
      </c>
      <c r="B492" s="5" t="s">
        <v>3368</v>
      </c>
      <c r="C492" s="5" t="s">
        <v>3359</v>
      </c>
      <c r="D492" s="266"/>
      <c r="E492" s="42">
        <v>144030.39999999999</v>
      </c>
      <c r="F492" s="288">
        <f t="shared" si="8"/>
        <v>213172414.36999944</v>
      </c>
    </row>
    <row r="493" spans="1:6" s="275" customFormat="1" ht="41.25" customHeight="1" x14ac:dyDescent="0.2">
      <c r="A493" s="217">
        <v>44330</v>
      </c>
      <c r="B493" s="549" t="s">
        <v>3369</v>
      </c>
      <c r="C493" s="5" t="s">
        <v>3360</v>
      </c>
      <c r="D493" s="266"/>
      <c r="E493" s="42">
        <v>176150.89</v>
      </c>
      <c r="F493" s="288">
        <f t="shared" si="8"/>
        <v>212996263.47999945</v>
      </c>
    </row>
    <row r="494" spans="1:6" s="275" customFormat="1" ht="41.25" customHeight="1" x14ac:dyDescent="0.2">
      <c r="A494" s="217">
        <v>44333</v>
      </c>
      <c r="B494" s="252" t="s">
        <v>4236</v>
      </c>
      <c r="C494" s="553" t="s">
        <v>3526</v>
      </c>
      <c r="D494" s="266"/>
      <c r="E494" s="42">
        <v>88458.7</v>
      </c>
      <c r="F494" s="288">
        <f t="shared" si="8"/>
        <v>212907804.77999946</v>
      </c>
    </row>
    <row r="495" spans="1:6" s="275" customFormat="1" ht="41.25" customHeight="1" x14ac:dyDescent="0.2">
      <c r="A495" s="217">
        <v>44333</v>
      </c>
      <c r="B495" s="252" t="s">
        <v>4237</v>
      </c>
      <c r="C495" s="553" t="s">
        <v>3527</v>
      </c>
      <c r="D495" s="266"/>
      <c r="E495" s="42">
        <v>32459.62</v>
      </c>
      <c r="F495" s="288">
        <f t="shared" si="8"/>
        <v>212875345.15999946</v>
      </c>
    </row>
    <row r="496" spans="1:6" s="275" customFormat="1" ht="41.25" customHeight="1" x14ac:dyDescent="0.2">
      <c r="A496" s="217">
        <v>44333</v>
      </c>
      <c r="B496" s="252" t="s">
        <v>4238</v>
      </c>
      <c r="C496" s="553" t="s">
        <v>3528</v>
      </c>
      <c r="D496" s="266"/>
      <c r="E496" s="42">
        <v>185380.71</v>
      </c>
      <c r="F496" s="288">
        <f t="shared" si="8"/>
        <v>212689964.44999945</v>
      </c>
    </row>
    <row r="497" spans="1:6" s="275" customFormat="1" ht="41.25" customHeight="1" x14ac:dyDescent="0.2">
      <c r="A497" s="217">
        <v>44333</v>
      </c>
      <c r="B497" s="252" t="s">
        <v>4239</v>
      </c>
      <c r="C497" s="553" t="s">
        <v>3529</v>
      </c>
      <c r="D497" s="266"/>
      <c r="E497" s="42">
        <v>185380.71</v>
      </c>
      <c r="F497" s="288">
        <f t="shared" si="8"/>
        <v>212504583.73999944</v>
      </c>
    </row>
    <row r="498" spans="1:6" s="275" customFormat="1" ht="41.25" customHeight="1" x14ac:dyDescent="0.2">
      <c r="A498" s="217">
        <v>44333</v>
      </c>
      <c r="B498" s="252" t="s">
        <v>4240</v>
      </c>
      <c r="C498" s="553" t="s">
        <v>3530</v>
      </c>
      <c r="D498" s="266"/>
      <c r="E498" s="42">
        <v>185380.71</v>
      </c>
      <c r="F498" s="288">
        <f t="shared" si="8"/>
        <v>212319203.02999943</v>
      </c>
    </row>
    <row r="499" spans="1:6" s="275" customFormat="1" ht="41.25" customHeight="1" x14ac:dyDescent="0.2">
      <c r="A499" s="217">
        <v>44333</v>
      </c>
      <c r="B499" s="252" t="s">
        <v>4241</v>
      </c>
      <c r="C499" s="553" t="s">
        <v>3531</v>
      </c>
      <c r="D499" s="266"/>
      <c r="E499" s="42">
        <v>76151.360000000001</v>
      </c>
      <c r="F499" s="288">
        <f t="shared" si="8"/>
        <v>212243051.66999942</v>
      </c>
    </row>
    <row r="500" spans="1:6" s="275" customFormat="1" ht="41.25" customHeight="1" x14ac:dyDescent="0.2">
      <c r="A500" s="217">
        <v>44333</v>
      </c>
      <c r="B500" s="252" t="s">
        <v>4242</v>
      </c>
      <c r="C500" s="553" t="s">
        <v>3532</v>
      </c>
      <c r="D500" s="266"/>
      <c r="E500" s="42">
        <v>183534.84</v>
      </c>
      <c r="F500" s="288">
        <f t="shared" si="8"/>
        <v>212059516.82999942</v>
      </c>
    </row>
    <row r="501" spans="1:6" s="275" customFormat="1" ht="41.25" customHeight="1" x14ac:dyDescent="0.2">
      <c r="A501" s="217">
        <v>44333</v>
      </c>
      <c r="B501" s="252" t="s">
        <v>4243</v>
      </c>
      <c r="C501" s="553" t="s">
        <v>3533</v>
      </c>
      <c r="D501" s="266"/>
      <c r="E501" s="42">
        <v>129456.85</v>
      </c>
      <c r="F501" s="288">
        <f t="shared" si="8"/>
        <v>211930059.97999942</v>
      </c>
    </row>
    <row r="502" spans="1:6" s="275" customFormat="1" ht="41.25" customHeight="1" x14ac:dyDescent="0.2">
      <c r="A502" s="217">
        <v>44333</v>
      </c>
      <c r="B502" s="252" t="s">
        <v>4244</v>
      </c>
      <c r="C502" s="553" t="s">
        <v>3534</v>
      </c>
      <c r="D502" s="266"/>
      <c r="E502" s="42">
        <v>86612.83</v>
      </c>
      <c r="F502" s="288">
        <f t="shared" si="8"/>
        <v>211843447.14999941</v>
      </c>
    </row>
    <row r="503" spans="1:6" s="275" customFormat="1" ht="41.25" customHeight="1" x14ac:dyDescent="0.2">
      <c r="A503" s="217">
        <v>44333</v>
      </c>
      <c r="B503" s="252" t="s">
        <v>4245</v>
      </c>
      <c r="C503" s="553" t="s">
        <v>3535</v>
      </c>
      <c r="D503" s="266"/>
      <c r="E503" s="42">
        <v>84054.65</v>
      </c>
      <c r="F503" s="288">
        <f t="shared" si="8"/>
        <v>211759392.4999994</v>
      </c>
    </row>
    <row r="504" spans="1:6" s="275" customFormat="1" ht="41.25" customHeight="1" x14ac:dyDescent="0.2">
      <c r="A504" s="217">
        <v>44333</v>
      </c>
      <c r="B504" s="252" t="s">
        <v>4246</v>
      </c>
      <c r="C504" s="553" t="s">
        <v>3536</v>
      </c>
      <c r="D504" s="266"/>
      <c r="E504" s="42">
        <v>145419.46</v>
      </c>
      <c r="F504" s="288">
        <f t="shared" si="8"/>
        <v>211613973.0399994</v>
      </c>
    </row>
    <row r="505" spans="1:6" s="275" customFormat="1" ht="41.25" customHeight="1" x14ac:dyDescent="0.2">
      <c r="A505" s="217">
        <v>44333</v>
      </c>
      <c r="B505" s="252" t="s">
        <v>4247</v>
      </c>
      <c r="C505" s="553" t="s">
        <v>3537</v>
      </c>
      <c r="D505" s="266"/>
      <c r="E505" s="42">
        <v>176348.31</v>
      </c>
      <c r="F505" s="288">
        <f t="shared" si="8"/>
        <v>211437624.72999939</v>
      </c>
    </row>
    <row r="506" spans="1:6" s="275" customFormat="1" ht="41.25" customHeight="1" x14ac:dyDescent="0.2">
      <c r="A506" s="217">
        <v>44333</v>
      </c>
      <c r="B506" s="252" t="s">
        <v>4248</v>
      </c>
      <c r="C506" s="553" t="s">
        <v>3538</v>
      </c>
      <c r="D506" s="266"/>
      <c r="E506" s="42">
        <v>13184.68</v>
      </c>
      <c r="F506" s="288">
        <f t="shared" si="8"/>
        <v>211424440.04999939</v>
      </c>
    </row>
    <row r="507" spans="1:6" s="275" customFormat="1" ht="41.25" customHeight="1" x14ac:dyDescent="0.2">
      <c r="A507" s="217">
        <v>44333</v>
      </c>
      <c r="B507" s="252" t="s">
        <v>4249</v>
      </c>
      <c r="C507" s="553" t="s">
        <v>3539</v>
      </c>
      <c r="D507" s="266"/>
      <c r="E507" s="42">
        <v>162816.22</v>
      </c>
      <c r="F507" s="288">
        <f t="shared" si="8"/>
        <v>211261623.82999939</v>
      </c>
    </row>
    <row r="508" spans="1:6" s="275" customFormat="1" ht="41.25" customHeight="1" x14ac:dyDescent="0.2">
      <c r="A508" s="217">
        <v>44333</v>
      </c>
      <c r="B508" s="252" t="s">
        <v>4250</v>
      </c>
      <c r="C508" s="553" t="s">
        <v>3540</v>
      </c>
      <c r="D508" s="266"/>
      <c r="E508" s="42">
        <v>86458.08</v>
      </c>
      <c r="F508" s="288">
        <f t="shared" si="8"/>
        <v>211175165.74999937</v>
      </c>
    </row>
    <row r="509" spans="1:6" s="275" customFormat="1" ht="41.25" customHeight="1" x14ac:dyDescent="0.2">
      <c r="A509" s="217">
        <v>44333</v>
      </c>
      <c r="B509" s="252" t="s">
        <v>4251</v>
      </c>
      <c r="C509" s="553" t="s">
        <v>3541</v>
      </c>
      <c r="D509" s="266"/>
      <c r="E509" s="42">
        <v>158244.46</v>
      </c>
      <c r="F509" s="288">
        <f t="shared" si="8"/>
        <v>211016921.28999937</v>
      </c>
    </row>
    <row r="510" spans="1:6" s="275" customFormat="1" ht="41.25" customHeight="1" x14ac:dyDescent="0.2">
      <c r="A510" s="217">
        <v>44333</v>
      </c>
      <c r="B510" s="252" t="s">
        <v>4252</v>
      </c>
      <c r="C510" s="553" t="s">
        <v>3542</v>
      </c>
      <c r="D510" s="266"/>
      <c r="E510" s="42">
        <v>1358051.99</v>
      </c>
      <c r="F510" s="288">
        <f t="shared" si="8"/>
        <v>209658869.29999936</v>
      </c>
    </row>
    <row r="511" spans="1:6" s="275" customFormat="1" ht="41.25" customHeight="1" x14ac:dyDescent="0.2">
      <c r="A511" s="217">
        <v>44333</v>
      </c>
      <c r="B511" s="5">
        <v>59550</v>
      </c>
      <c r="C511" s="553" t="s">
        <v>41</v>
      </c>
      <c r="D511" s="266"/>
      <c r="E511" s="42">
        <v>0</v>
      </c>
      <c r="F511" s="288">
        <f t="shared" si="8"/>
        <v>209658869.29999936</v>
      </c>
    </row>
    <row r="512" spans="1:6" s="275" customFormat="1" ht="54" customHeight="1" x14ac:dyDescent="0.2">
      <c r="A512" s="217">
        <v>44333</v>
      </c>
      <c r="B512" s="252" t="s">
        <v>4253</v>
      </c>
      <c r="C512" s="553" t="s">
        <v>3543</v>
      </c>
      <c r="D512" s="266"/>
      <c r="E512" s="42">
        <v>34380.93</v>
      </c>
      <c r="F512" s="288">
        <f t="shared" si="8"/>
        <v>209624488.36999935</v>
      </c>
    </row>
    <row r="513" spans="1:6" s="275" customFormat="1" ht="41.25" customHeight="1" x14ac:dyDescent="0.2">
      <c r="A513" s="217">
        <v>44333</v>
      </c>
      <c r="B513" s="252" t="s">
        <v>4254</v>
      </c>
      <c r="C513" s="553" t="s">
        <v>3544</v>
      </c>
      <c r="D513" s="266"/>
      <c r="E513" s="42">
        <v>25383.02</v>
      </c>
      <c r="F513" s="288">
        <f t="shared" si="8"/>
        <v>209599105.34999934</v>
      </c>
    </row>
    <row r="514" spans="1:6" s="275" customFormat="1" ht="41.25" customHeight="1" x14ac:dyDescent="0.2">
      <c r="A514" s="217">
        <v>44333</v>
      </c>
      <c r="B514" s="252" t="s">
        <v>4255</v>
      </c>
      <c r="C514" s="553" t="s">
        <v>3545</v>
      </c>
      <c r="D514" s="266"/>
      <c r="E514" s="42">
        <v>87997.23</v>
      </c>
      <c r="F514" s="288">
        <f t="shared" si="8"/>
        <v>209511108.11999935</v>
      </c>
    </row>
    <row r="515" spans="1:6" s="275" customFormat="1" ht="41.25" customHeight="1" x14ac:dyDescent="0.2">
      <c r="A515" s="217">
        <v>44333</v>
      </c>
      <c r="B515" s="252" t="s">
        <v>4256</v>
      </c>
      <c r="C515" s="553" t="s">
        <v>3546</v>
      </c>
      <c r="D515" s="266"/>
      <c r="E515" s="42">
        <v>16922.009999999998</v>
      </c>
      <c r="F515" s="288">
        <f t="shared" si="8"/>
        <v>209494186.10999936</v>
      </c>
    </row>
    <row r="516" spans="1:6" s="275" customFormat="1" ht="41.25" customHeight="1" x14ac:dyDescent="0.2">
      <c r="A516" s="217">
        <v>44333</v>
      </c>
      <c r="B516" s="252" t="s">
        <v>4257</v>
      </c>
      <c r="C516" s="553" t="s">
        <v>3547</v>
      </c>
      <c r="D516" s="266"/>
      <c r="E516" s="42">
        <v>88458.7</v>
      </c>
      <c r="F516" s="288">
        <f t="shared" si="8"/>
        <v>209405727.40999937</v>
      </c>
    </row>
    <row r="517" spans="1:6" s="275" customFormat="1" ht="41.25" customHeight="1" x14ac:dyDescent="0.2">
      <c r="A517" s="217">
        <v>44333</v>
      </c>
      <c r="B517" s="252" t="s">
        <v>4258</v>
      </c>
      <c r="C517" s="553" t="s">
        <v>3548</v>
      </c>
      <c r="D517" s="266"/>
      <c r="E517" s="42">
        <v>129210.89</v>
      </c>
      <c r="F517" s="288">
        <f t="shared" si="8"/>
        <v>209276516.51999938</v>
      </c>
    </row>
    <row r="518" spans="1:6" s="275" customFormat="1" ht="41.25" customHeight="1" x14ac:dyDescent="0.2">
      <c r="A518" s="217">
        <v>44333</v>
      </c>
      <c r="B518" s="252" t="s">
        <v>4259</v>
      </c>
      <c r="C518" s="553" t="s">
        <v>3549</v>
      </c>
      <c r="D518" s="266"/>
      <c r="E518" s="42">
        <v>143073.37</v>
      </c>
      <c r="F518" s="288">
        <f t="shared" si="8"/>
        <v>209133443.14999938</v>
      </c>
    </row>
    <row r="519" spans="1:6" s="275" customFormat="1" ht="41.25" customHeight="1" x14ac:dyDescent="0.2">
      <c r="A519" s="217">
        <v>44333</v>
      </c>
      <c r="B519" s="252" t="s">
        <v>4260</v>
      </c>
      <c r="C519" s="553" t="s">
        <v>3550</v>
      </c>
      <c r="D519" s="266"/>
      <c r="E519" s="42">
        <v>185380.71</v>
      </c>
      <c r="F519" s="288">
        <f t="shared" si="8"/>
        <v>208948062.43999937</v>
      </c>
    </row>
    <row r="520" spans="1:6" s="275" customFormat="1" ht="41.25" customHeight="1" x14ac:dyDescent="0.2">
      <c r="A520" s="217">
        <v>44333</v>
      </c>
      <c r="B520" s="252" t="s">
        <v>4261</v>
      </c>
      <c r="C520" s="553" t="s">
        <v>3551</v>
      </c>
      <c r="D520" s="266"/>
      <c r="E520" s="42">
        <v>32921.089999999997</v>
      </c>
      <c r="F520" s="288">
        <f t="shared" si="8"/>
        <v>208915141.34999937</v>
      </c>
    </row>
    <row r="521" spans="1:6" s="275" customFormat="1" ht="41.25" customHeight="1" x14ac:dyDescent="0.2">
      <c r="A521" s="217">
        <v>44333</v>
      </c>
      <c r="B521" s="252" t="s">
        <v>4262</v>
      </c>
      <c r="C521" s="553" t="s">
        <v>3552</v>
      </c>
      <c r="D521" s="266"/>
      <c r="E521" s="42">
        <v>143073.37</v>
      </c>
      <c r="F521" s="288">
        <f t="shared" si="8"/>
        <v>208772067.97999936</v>
      </c>
    </row>
    <row r="522" spans="1:6" s="275" customFormat="1" ht="41.25" customHeight="1" x14ac:dyDescent="0.2">
      <c r="A522" s="217">
        <v>44333</v>
      </c>
      <c r="B522" s="252" t="s">
        <v>4263</v>
      </c>
      <c r="C522" s="553" t="s">
        <v>3553</v>
      </c>
      <c r="D522" s="266"/>
      <c r="E522" s="42">
        <v>23267.77</v>
      </c>
      <c r="F522" s="288">
        <f t="shared" si="8"/>
        <v>208748800.20999935</v>
      </c>
    </row>
    <row r="523" spans="1:6" s="275" customFormat="1" ht="41.25" customHeight="1" x14ac:dyDescent="0.2">
      <c r="A523" s="217">
        <v>44333</v>
      </c>
      <c r="B523" s="252" t="s">
        <v>4264</v>
      </c>
      <c r="C523" s="553" t="s">
        <v>3554</v>
      </c>
      <c r="D523" s="266"/>
      <c r="E523" s="42">
        <v>6460.54</v>
      </c>
      <c r="F523" s="288">
        <f t="shared" si="8"/>
        <v>208742339.66999936</v>
      </c>
    </row>
    <row r="524" spans="1:6" s="275" customFormat="1" ht="41.25" customHeight="1" x14ac:dyDescent="0.2">
      <c r="A524" s="217">
        <v>44333</v>
      </c>
      <c r="B524" s="252" t="s">
        <v>4265</v>
      </c>
      <c r="C524" s="553" t="s">
        <v>3555</v>
      </c>
      <c r="D524" s="266"/>
      <c r="E524" s="42">
        <v>16922.009999999998</v>
      </c>
      <c r="F524" s="288">
        <f t="shared" si="8"/>
        <v>208725417.65999937</v>
      </c>
    </row>
    <row r="525" spans="1:6" s="275" customFormat="1" ht="41.25" customHeight="1" x14ac:dyDescent="0.2">
      <c r="A525" s="217">
        <v>44333</v>
      </c>
      <c r="B525" s="252" t="s">
        <v>4266</v>
      </c>
      <c r="C525" s="553" t="s">
        <v>3556</v>
      </c>
      <c r="D525" s="266"/>
      <c r="E525" s="42">
        <v>185380.71</v>
      </c>
      <c r="F525" s="288">
        <f t="shared" si="8"/>
        <v>208540036.94999936</v>
      </c>
    </row>
    <row r="526" spans="1:6" s="275" customFormat="1" ht="41.25" customHeight="1" x14ac:dyDescent="0.2">
      <c r="A526" s="217">
        <v>44333</v>
      </c>
      <c r="B526" s="252" t="s">
        <v>4267</v>
      </c>
      <c r="C526" s="553" t="s">
        <v>3557</v>
      </c>
      <c r="D526" s="266"/>
      <c r="E526" s="42">
        <v>185380.71</v>
      </c>
      <c r="F526" s="288">
        <f t="shared" si="8"/>
        <v>208354656.23999935</v>
      </c>
    </row>
    <row r="527" spans="1:6" s="275" customFormat="1" ht="41.25" customHeight="1" x14ac:dyDescent="0.2">
      <c r="A527" s="217">
        <v>44333</v>
      </c>
      <c r="B527" s="252" t="s">
        <v>4268</v>
      </c>
      <c r="C527" s="553" t="s">
        <v>3558</v>
      </c>
      <c r="D527" s="266"/>
      <c r="E527" s="42">
        <v>79229.350000000006</v>
      </c>
      <c r="F527" s="288">
        <f t="shared" si="8"/>
        <v>208275426.88999936</v>
      </c>
    </row>
    <row r="528" spans="1:6" s="275" customFormat="1" ht="41.25" customHeight="1" x14ac:dyDescent="0.2">
      <c r="A528" s="217">
        <v>44333</v>
      </c>
      <c r="B528" s="252" t="s">
        <v>4269</v>
      </c>
      <c r="C528" s="553" t="s">
        <v>3476</v>
      </c>
      <c r="D528" s="266"/>
      <c r="E528" s="42">
        <v>203918.78</v>
      </c>
      <c r="F528" s="288">
        <f t="shared" si="8"/>
        <v>208071508.10999936</v>
      </c>
    </row>
    <row r="529" spans="1:6" s="275" customFormat="1" ht="41.25" customHeight="1" x14ac:dyDescent="0.2">
      <c r="A529" s="217">
        <v>44333</v>
      </c>
      <c r="B529" s="252" t="s">
        <v>4270</v>
      </c>
      <c r="C529" s="553" t="s">
        <v>3559</v>
      </c>
      <c r="D529" s="266"/>
      <c r="E529" s="42">
        <v>185380.71</v>
      </c>
      <c r="F529" s="288">
        <f t="shared" si="8"/>
        <v>207886127.39999935</v>
      </c>
    </row>
    <row r="530" spans="1:6" s="275" customFormat="1" ht="41.25" customHeight="1" x14ac:dyDescent="0.2">
      <c r="A530" s="217">
        <v>44333</v>
      </c>
      <c r="B530" s="252" t="s">
        <v>4271</v>
      </c>
      <c r="C530" s="553" t="s">
        <v>3560</v>
      </c>
      <c r="D530" s="266"/>
      <c r="E530" s="42">
        <v>139567.49</v>
      </c>
      <c r="F530" s="288">
        <f t="shared" ref="F530:F593" si="9">F529+D530-E530</f>
        <v>207746559.90999934</v>
      </c>
    </row>
    <row r="531" spans="1:6" s="275" customFormat="1" ht="41.25" customHeight="1" x14ac:dyDescent="0.2">
      <c r="A531" s="217">
        <v>44333</v>
      </c>
      <c r="B531" s="252" t="s">
        <v>4272</v>
      </c>
      <c r="C531" s="553" t="s">
        <v>3561</v>
      </c>
      <c r="D531" s="266"/>
      <c r="E531" s="42">
        <v>184919.24</v>
      </c>
      <c r="F531" s="288">
        <f t="shared" si="9"/>
        <v>207561640.66999933</v>
      </c>
    </row>
    <row r="532" spans="1:6" s="275" customFormat="1" ht="41.25" customHeight="1" x14ac:dyDescent="0.2">
      <c r="A532" s="217">
        <v>44333</v>
      </c>
      <c r="B532" s="252" t="s">
        <v>4273</v>
      </c>
      <c r="C532" s="553" t="s">
        <v>3562</v>
      </c>
      <c r="D532" s="266"/>
      <c r="E532" s="42">
        <v>185380.71</v>
      </c>
      <c r="F532" s="288">
        <f t="shared" si="9"/>
        <v>207376259.95999932</v>
      </c>
    </row>
    <row r="533" spans="1:6" s="275" customFormat="1" ht="41.25" customHeight="1" x14ac:dyDescent="0.2">
      <c r="A533" s="217">
        <v>44333</v>
      </c>
      <c r="B533" s="252" t="s">
        <v>4274</v>
      </c>
      <c r="C533" s="553" t="s">
        <v>3563</v>
      </c>
      <c r="D533" s="266"/>
      <c r="E533" s="42">
        <v>5400</v>
      </c>
      <c r="F533" s="288">
        <f t="shared" si="9"/>
        <v>207370859.95999932</v>
      </c>
    </row>
    <row r="534" spans="1:6" s="275" customFormat="1" ht="41.25" customHeight="1" x14ac:dyDescent="0.2">
      <c r="A534" s="217">
        <v>44333</v>
      </c>
      <c r="B534" s="252" t="s">
        <v>4275</v>
      </c>
      <c r="C534" s="553" t="s">
        <v>3564</v>
      </c>
      <c r="D534" s="266"/>
      <c r="E534" s="42">
        <v>24750</v>
      </c>
      <c r="F534" s="288">
        <f t="shared" si="9"/>
        <v>207346109.95999932</v>
      </c>
    </row>
    <row r="535" spans="1:6" s="275" customFormat="1" ht="41.25" customHeight="1" x14ac:dyDescent="0.2">
      <c r="A535" s="217">
        <v>44333</v>
      </c>
      <c r="B535" s="252" t="s">
        <v>4276</v>
      </c>
      <c r="C535" s="553" t="s">
        <v>3565</v>
      </c>
      <c r="D535" s="266"/>
      <c r="E535" s="42">
        <v>4500</v>
      </c>
      <c r="F535" s="288">
        <f t="shared" si="9"/>
        <v>207341609.95999932</v>
      </c>
    </row>
    <row r="536" spans="1:6" s="275" customFormat="1" ht="41.25" customHeight="1" x14ac:dyDescent="0.2">
      <c r="A536" s="217">
        <v>44333</v>
      </c>
      <c r="B536" s="252" t="s">
        <v>4277</v>
      </c>
      <c r="C536" s="553" t="s">
        <v>3566</v>
      </c>
      <c r="D536" s="266"/>
      <c r="E536" s="42">
        <v>15930</v>
      </c>
      <c r="F536" s="288">
        <f t="shared" si="9"/>
        <v>207325679.95999932</v>
      </c>
    </row>
    <row r="537" spans="1:6" s="275" customFormat="1" ht="16.5" customHeight="1" x14ac:dyDescent="0.2">
      <c r="A537" s="217">
        <v>44333</v>
      </c>
      <c r="B537" s="252" t="s">
        <v>4386</v>
      </c>
      <c r="C537" s="553" t="s">
        <v>41</v>
      </c>
      <c r="D537" s="266"/>
      <c r="E537" s="42">
        <v>0</v>
      </c>
      <c r="F537" s="288">
        <f t="shared" si="9"/>
        <v>207325679.95999932</v>
      </c>
    </row>
    <row r="538" spans="1:6" s="275" customFormat="1" ht="41.25" customHeight="1" x14ac:dyDescent="0.2">
      <c r="A538" s="217">
        <v>44333</v>
      </c>
      <c r="B538" s="252" t="s">
        <v>4278</v>
      </c>
      <c r="C538" s="193" t="s">
        <v>4149</v>
      </c>
      <c r="D538" s="266"/>
      <c r="E538" s="42">
        <v>7125</v>
      </c>
      <c r="F538" s="288">
        <f t="shared" si="9"/>
        <v>207318554.95999932</v>
      </c>
    </row>
    <row r="539" spans="1:6" s="275" customFormat="1" ht="41.25" customHeight="1" x14ac:dyDescent="0.2">
      <c r="A539" s="217">
        <v>44333</v>
      </c>
      <c r="B539" s="252" t="s">
        <v>4279</v>
      </c>
      <c r="C539" s="553" t="s">
        <v>3567</v>
      </c>
      <c r="D539" s="266"/>
      <c r="E539" s="42">
        <v>9000</v>
      </c>
      <c r="F539" s="288">
        <f t="shared" si="9"/>
        <v>207309554.95999932</v>
      </c>
    </row>
    <row r="540" spans="1:6" s="275" customFormat="1" ht="64.5" customHeight="1" x14ac:dyDescent="0.2">
      <c r="A540" s="217">
        <v>44333</v>
      </c>
      <c r="B540" s="252" t="s">
        <v>4280</v>
      </c>
      <c r="C540" s="553" t="s">
        <v>3568</v>
      </c>
      <c r="D540" s="266"/>
      <c r="E540" s="42">
        <v>108458.7</v>
      </c>
      <c r="F540" s="288">
        <f t="shared" si="9"/>
        <v>207201096.25999933</v>
      </c>
    </row>
    <row r="541" spans="1:6" s="275" customFormat="1" ht="41.25" customHeight="1" x14ac:dyDescent="0.2">
      <c r="A541" s="217">
        <v>44333</v>
      </c>
      <c r="B541" s="252" t="s">
        <v>4281</v>
      </c>
      <c r="C541" s="553" t="s">
        <v>3569</v>
      </c>
      <c r="D541" s="266"/>
      <c r="E541" s="42">
        <v>185380.71</v>
      </c>
      <c r="F541" s="288">
        <f t="shared" si="9"/>
        <v>207015715.54999933</v>
      </c>
    </row>
    <row r="542" spans="1:6" s="275" customFormat="1" ht="41.25" customHeight="1" x14ac:dyDescent="0.2">
      <c r="A542" s="217">
        <v>44333</v>
      </c>
      <c r="B542" s="252" t="s">
        <v>4282</v>
      </c>
      <c r="C542" s="553" t="s">
        <v>3570</v>
      </c>
      <c r="D542" s="266"/>
      <c r="E542" s="42">
        <v>95689.89</v>
      </c>
      <c r="F542" s="288">
        <f t="shared" si="9"/>
        <v>206920025.65999934</v>
      </c>
    </row>
    <row r="543" spans="1:6" s="275" customFormat="1" ht="41.25" customHeight="1" x14ac:dyDescent="0.2">
      <c r="A543" s="217">
        <v>44333</v>
      </c>
      <c r="B543" s="252" t="s">
        <v>4283</v>
      </c>
      <c r="C543" s="553" t="s">
        <v>3571</v>
      </c>
      <c r="D543" s="266"/>
      <c r="E543" s="42">
        <v>244702.54</v>
      </c>
      <c r="F543" s="288">
        <f t="shared" si="9"/>
        <v>206675323.11999935</v>
      </c>
    </row>
    <row r="544" spans="1:6" s="275" customFormat="1" ht="41.25" customHeight="1" x14ac:dyDescent="0.2">
      <c r="A544" s="217">
        <v>44333</v>
      </c>
      <c r="B544" s="252" t="s">
        <v>4284</v>
      </c>
      <c r="C544" s="553" t="s">
        <v>3572</v>
      </c>
      <c r="D544" s="266"/>
      <c r="E544" s="42">
        <v>150766.04</v>
      </c>
      <c r="F544" s="288">
        <f t="shared" si="9"/>
        <v>206524557.07999936</v>
      </c>
    </row>
    <row r="545" spans="1:6" s="275" customFormat="1" ht="41.25" customHeight="1" x14ac:dyDescent="0.2">
      <c r="A545" s="217">
        <v>44333</v>
      </c>
      <c r="B545" s="252" t="s">
        <v>4285</v>
      </c>
      <c r="C545" s="553" t="s">
        <v>3573</v>
      </c>
      <c r="D545" s="266"/>
      <c r="E545" s="42">
        <v>185380.71</v>
      </c>
      <c r="F545" s="288">
        <f t="shared" si="9"/>
        <v>206339176.36999935</v>
      </c>
    </row>
    <row r="546" spans="1:6" s="275" customFormat="1" ht="41.25" customHeight="1" x14ac:dyDescent="0.2">
      <c r="A546" s="217">
        <v>44333</v>
      </c>
      <c r="B546" s="252" t="s">
        <v>4286</v>
      </c>
      <c r="C546" s="553" t="s">
        <v>3574</v>
      </c>
      <c r="D546" s="266"/>
      <c r="E546" s="42">
        <v>15031.2</v>
      </c>
      <c r="F546" s="288">
        <f t="shared" si="9"/>
        <v>206324145.16999936</v>
      </c>
    </row>
    <row r="547" spans="1:6" s="275" customFormat="1" ht="41.25" customHeight="1" x14ac:dyDescent="0.2">
      <c r="A547" s="217">
        <v>44333</v>
      </c>
      <c r="B547" s="252" t="s">
        <v>4287</v>
      </c>
      <c r="C547" s="553" t="s">
        <v>3575</v>
      </c>
      <c r="D547" s="266"/>
      <c r="E547" s="42">
        <v>10800</v>
      </c>
      <c r="F547" s="288">
        <f t="shared" si="9"/>
        <v>206313345.16999936</v>
      </c>
    </row>
    <row r="548" spans="1:6" s="275" customFormat="1" ht="41.25" customHeight="1" x14ac:dyDescent="0.2">
      <c r="A548" s="217">
        <v>44333</v>
      </c>
      <c r="B548" s="252" t="s">
        <v>4288</v>
      </c>
      <c r="C548" s="553" t="s">
        <v>3576</v>
      </c>
      <c r="D548" s="266"/>
      <c r="E548" s="42">
        <v>10890</v>
      </c>
      <c r="F548" s="288">
        <f t="shared" si="9"/>
        <v>206302455.16999936</v>
      </c>
    </row>
    <row r="549" spans="1:6" s="275" customFormat="1" ht="58.5" customHeight="1" x14ac:dyDescent="0.2">
      <c r="A549" s="217">
        <v>44333</v>
      </c>
      <c r="B549" s="252" t="s">
        <v>4289</v>
      </c>
      <c r="C549" s="553" t="s">
        <v>3750</v>
      </c>
      <c r="D549" s="266"/>
      <c r="E549" s="42">
        <v>180000</v>
      </c>
      <c r="F549" s="288">
        <f t="shared" si="9"/>
        <v>206122455.16999936</v>
      </c>
    </row>
    <row r="550" spans="1:6" s="275" customFormat="1" ht="84.75" customHeight="1" x14ac:dyDescent="0.2">
      <c r="A550" s="217">
        <v>44333</v>
      </c>
      <c r="B550" s="252" t="s">
        <v>4290</v>
      </c>
      <c r="C550" s="553" t="s">
        <v>3749</v>
      </c>
      <c r="D550" s="266"/>
      <c r="E550" s="42">
        <v>189419.3</v>
      </c>
      <c r="F550" s="288">
        <f t="shared" si="9"/>
        <v>205933035.86999935</v>
      </c>
    </row>
    <row r="551" spans="1:6" s="275" customFormat="1" ht="48" customHeight="1" x14ac:dyDescent="0.2">
      <c r="A551" s="217">
        <v>44333</v>
      </c>
      <c r="B551" s="252" t="s">
        <v>4291</v>
      </c>
      <c r="C551" s="553" t="s">
        <v>3748</v>
      </c>
      <c r="D551" s="266"/>
      <c r="E551" s="42">
        <v>27112.77</v>
      </c>
      <c r="F551" s="288">
        <f t="shared" si="9"/>
        <v>205905923.09999934</v>
      </c>
    </row>
    <row r="552" spans="1:6" s="275" customFormat="1" ht="41.25" customHeight="1" x14ac:dyDescent="0.2">
      <c r="A552" s="217">
        <v>44333</v>
      </c>
      <c r="B552" s="252" t="s">
        <v>4292</v>
      </c>
      <c r="C552" s="553" t="s">
        <v>3509</v>
      </c>
      <c r="D552" s="266"/>
      <c r="E552" s="42">
        <v>115988.06</v>
      </c>
      <c r="F552" s="288">
        <f t="shared" si="9"/>
        <v>205789935.03999934</v>
      </c>
    </row>
    <row r="553" spans="1:6" s="275" customFormat="1" ht="41.25" customHeight="1" x14ac:dyDescent="0.2">
      <c r="A553" s="217">
        <v>44333</v>
      </c>
      <c r="B553" s="252" t="s">
        <v>4293</v>
      </c>
      <c r="C553" s="553" t="s">
        <v>3508</v>
      </c>
      <c r="D553" s="266"/>
      <c r="E553" s="42">
        <v>98458.7</v>
      </c>
      <c r="F553" s="288">
        <f t="shared" si="9"/>
        <v>205691476.33999935</v>
      </c>
    </row>
    <row r="554" spans="1:6" s="275" customFormat="1" ht="41.25" customHeight="1" x14ac:dyDescent="0.2">
      <c r="A554" s="217">
        <v>44333</v>
      </c>
      <c r="B554" s="252" t="s">
        <v>4294</v>
      </c>
      <c r="C554" s="553" t="s">
        <v>3507</v>
      </c>
      <c r="D554" s="266"/>
      <c r="E554" s="42">
        <v>162743.29</v>
      </c>
      <c r="F554" s="288">
        <f t="shared" si="9"/>
        <v>205528733.04999936</v>
      </c>
    </row>
    <row r="555" spans="1:6" s="275" customFormat="1" ht="41.25" customHeight="1" x14ac:dyDescent="0.2">
      <c r="A555" s="217">
        <v>44333</v>
      </c>
      <c r="B555" s="252" t="s">
        <v>4295</v>
      </c>
      <c r="C555" s="553" t="s">
        <v>3506</v>
      </c>
      <c r="D555" s="266"/>
      <c r="E555" s="42">
        <v>24944.76</v>
      </c>
      <c r="F555" s="288">
        <f t="shared" si="9"/>
        <v>205503788.28999937</v>
      </c>
    </row>
    <row r="556" spans="1:6" s="275" customFormat="1" ht="21" customHeight="1" x14ac:dyDescent="0.2">
      <c r="A556" s="217">
        <v>44333</v>
      </c>
      <c r="B556" s="5">
        <v>59595</v>
      </c>
      <c r="C556" s="553" t="s">
        <v>41</v>
      </c>
      <c r="D556" s="266"/>
      <c r="E556" s="42">
        <v>0</v>
      </c>
      <c r="F556" s="288">
        <f t="shared" si="9"/>
        <v>205503788.28999937</v>
      </c>
    </row>
    <row r="557" spans="1:6" s="275" customFormat="1" ht="41.25" customHeight="1" x14ac:dyDescent="0.2">
      <c r="A557" s="217">
        <v>44333</v>
      </c>
      <c r="B557" s="252" t="s">
        <v>4296</v>
      </c>
      <c r="C557" s="193" t="s">
        <v>4150</v>
      </c>
      <c r="D557" s="266"/>
      <c r="E557" s="42">
        <v>84550</v>
      </c>
      <c r="F557" s="288">
        <f t="shared" si="9"/>
        <v>205419238.28999937</v>
      </c>
    </row>
    <row r="558" spans="1:6" s="275" customFormat="1" ht="41.25" customHeight="1" x14ac:dyDescent="0.2">
      <c r="A558" s="217">
        <v>44333</v>
      </c>
      <c r="B558" s="252" t="s">
        <v>4297</v>
      </c>
      <c r="C558" s="553" t="s">
        <v>3505</v>
      </c>
      <c r="D558" s="266"/>
      <c r="E558" s="42">
        <v>7200</v>
      </c>
      <c r="F558" s="288">
        <f t="shared" si="9"/>
        <v>205412038.28999937</v>
      </c>
    </row>
    <row r="559" spans="1:6" s="275" customFormat="1" ht="41.25" customHeight="1" x14ac:dyDescent="0.2">
      <c r="A559" s="217">
        <v>44333</v>
      </c>
      <c r="B559" s="594" t="s">
        <v>3419</v>
      </c>
      <c r="C559" s="5" t="s">
        <v>3504</v>
      </c>
      <c r="D559" s="266"/>
      <c r="E559" s="42">
        <v>1457626.92</v>
      </c>
      <c r="F559" s="288">
        <f t="shared" si="9"/>
        <v>203954411.36999938</v>
      </c>
    </row>
    <row r="560" spans="1:6" s="275" customFormat="1" ht="41.25" customHeight="1" x14ac:dyDescent="0.2">
      <c r="A560" s="217">
        <v>44333</v>
      </c>
      <c r="B560" s="594" t="s">
        <v>3418</v>
      </c>
      <c r="C560" s="5" t="s">
        <v>3503</v>
      </c>
      <c r="D560" s="266"/>
      <c r="E560" s="42">
        <v>340672.41</v>
      </c>
      <c r="F560" s="288">
        <f t="shared" si="9"/>
        <v>203613738.95999938</v>
      </c>
    </row>
    <row r="561" spans="1:6" s="275" customFormat="1" ht="41.25" customHeight="1" x14ac:dyDescent="0.2">
      <c r="A561" s="217">
        <v>44333</v>
      </c>
      <c r="B561" s="594" t="s">
        <v>3417</v>
      </c>
      <c r="C561" s="5" t="s">
        <v>3502</v>
      </c>
      <c r="D561" s="266"/>
      <c r="E561" s="42">
        <v>857100.87</v>
      </c>
      <c r="F561" s="288">
        <f t="shared" si="9"/>
        <v>202756638.08999938</v>
      </c>
    </row>
    <row r="562" spans="1:6" s="275" customFormat="1" ht="48.75" customHeight="1" x14ac:dyDescent="0.2">
      <c r="A562" s="217">
        <v>44333</v>
      </c>
      <c r="B562" s="594" t="s">
        <v>3416</v>
      </c>
      <c r="C562" s="5" t="s">
        <v>3501</v>
      </c>
      <c r="D562" s="266"/>
      <c r="E562" s="42">
        <v>249422.5</v>
      </c>
      <c r="F562" s="288">
        <f t="shared" si="9"/>
        <v>202507215.58999938</v>
      </c>
    </row>
    <row r="563" spans="1:6" s="275" customFormat="1" ht="41.25" customHeight="1" x14ac:dyDescent="0.2">
      <c r="A563" s="217">
        <v>44333</v>
      </c>
      <c r="B563" s="594" t="s">
        <v>3415</v>
      </c>
      <c r="C563" s="5" t="s">
        <v>3500</v>
      </c>
      <c r="D563" s="266"/>
      <c r="E563" s="42">
        <v>4283158.67</v>
      </c>
      <c r="F563" s="288">
        <f t="shared" si="9"/>
        <v>198224056.91999939</v>
      </c>
    </row>
    <row r="564" spans="1:6" s="275" customFormat="1" ht="41.25" customHeight="1" x14ac:dyDescent="0.2">
      <c r="A564" s="217">
        <v>44333</v>
      </c>
      <c r="B564" s="594" t="s">
        <v>3414</v>
      </c>
      <c r="C564" s="5" t="s">
        <v>3499</v>
      </c>
      <c r="D564" s="266"/>
      <c r="E564" s="42">
        <v>13500</v>
      </c>
      <c r="F564" s="288">
        <f t="shared" si="9"/>
        <v>198210556.91999939</v>
      </c>
    </row>
    <row r="565" spans="1:6" s="275" customFormat="1" ht="61.5" customHeight="1" x14ac:dyDescent="0.2">
      <c r="A565" s="562">
        <v>44333</v>
      </c>
      <c r="B565" s="595" t="s">
        <v>3413</v>
      </c>
      <c r="C565" s="212" t="s">
        <v>3498</v>
      </c>
      <c r="D565" s="454"/>
      <c r="E565" s="42">
        <v>507300</v>
      </c>
      <c r="F565" s="288">
        <f t="shared" si="9"/>
        <v>197703256.91999939</v>
      </c>
    </row>
    <row r="566" spans="1:6" s="412" customFormat="1" ht="41.25" customHeight="1" x14ac:dyDescent="0.2">
      <c r="A566" s="469">
        <v>44334</v>
      </c>
      <c r="B566" s="377">
        <v>59598</v>
      </c>
      <c r="C566" s="377" t="s">
        <v>3497</v>
      </c>
      <c r="D566" s="402"/>
      <c r="E566" s="234">
        <v>4050</v>
      </c>
      <c r="F566" s="288">
        <f t="shared" si="9"/>
        <v>197699206.91999939</v>
      </c>
    </row>
    <row r="567" spans="1:6" s="412" customFormat="1" ht="15.75" customHeight="1" x14ac:dyDescent="0.2">
      <c r="A567" s="469">
        <v>44334</v>
      </c>
      <c r="B567" s="377">
        <v>59599</v>
      </c>
      <c r="C567" s="377" t="s">
        <v>41</v>
      </c>
      <c r="D567" s="402"/>
      <c r="E567" s="234">
        <v>0</v>
      </c>
      <c r="F567" s="288">
        <f t="shared" si="9"/>
        <v>197699206.91999939</v>
      </c>
    </row>
    <row r="568" spans="1:6" s="412" customFormat="1" ht="41.25" customHeight="1" x14ac:dyDescent="0.2">
      <c r="A568" s="469">
        <v>44334</v>
      </c>
      <c r="B568" s="377">
        <v>59600</v>
      </c>
      <c r="C568" s="377" t="s">
        <v>3496</v>
      </c>
      <c r="D568" s="402"/>
      <c r="E568" s="234">
        <v>177539.86</v>
      </c>
      <c r="F568" s="288">
        <f t="shared" si="9"/>
        <v>197521667.05999938</v>
      </c>
    </row>
    <row r="569" spans="1:6" s="412" customFormat="1" ht="41.25" customHeight="1" x14ac:dyDescent="0.2">
      <c r="A569" s="469">
        <v>44334</v>
      </c>
      <c r="B569" s="377">
        <v>59601</v>
      </c>
      <c r="C569" s="377" t="s">
        <v>3495</v>
      </c>
      <c r="D569" s="402"/>
      <c r="E569" s="234">
        <v>153234.70000000001</v>
      </c>
      <c r="F569" s="288">
        <f t="shared" si="9"/>
        <v>197368432.35999939</v>
      </c>
    </row>
    <row r="570" spans="1:6" s="275" customFormat="1" ht="41.25" customHeight="1" x14ac:dyDescent="0.2">
      <c r="A570" s="217">
        <v>44334</v>
      </c>
      <c r="B570" s="5">
        <v>59602</v>
      </c>
      <c r="C570" s="5" t="s">
        <v>3494</v>
      </c>
      <c r="D570" s="266"/>
      <c r="E570" s="234">
        <v>126825</v>
      </c>
      <c r="F570" s="288">
        <f t="shared" si="9"/>
        <v>197241607.35999939</v>
      </c>
    </row>
    <row r="571" spans="1:6" s="275" customFormat="1" ht="41.25" customHeight="1" x14ac:dyDescent="0.2">
      <c r="A571" s="217">
        <v>44334</v>
      </c>
      <c r="B571" s="5">
        <v>59603</v>
      </c>
      <c r="C571" s="5" t="s">
        <v>3493</v>
      </c>
      <c r="D571" s="266"/>
      <c r="E571" s="234">
        <v>34453.35</v>
      </c>
      <c r="F571" s="288">
        <f t="shared" si="9"/>
        <v>197207154.00999939</v>
      </c>
    </row>
    <row r="572" spans="1:6" s="275" customFormat="1" ht="37.5" customHeight="1" x14ac:dyDescent="0.2">
      <c r="A572" s="217">
        <v>44334</v>
      </c>
      <c r="B572" s="5">
        <v>59604</v>
      </c>
      <c r="C572" s="5" t="s">
        <v>3492</v>
      </c>
      <c r="D572" s="266"/>
      <c r="E572" s="234">
        <v>5400</v>
      </c>
      <c r="F572" s="288">
        <f t="shared" si="9"/>
        <v>197201754.00999939</v>
      </c>
    </row>
    <row r="573" spans="1:6" s="275" customFormat="1" ht="58.5" customHeight="1" x14ac:dyDescent="0.2">
      <c r="A573" s="217">
        <v>44334</v>
      </c>
      <c r="B573" s="5">
        <v>59605</v>
      </c>
      <c r="C573" s="5" t="s">
        <v>3491</v>
      </c>
      <c r="D573" s="266"/>
      <c r="E573" s="234">
        <v>672172.5</v>
      </c>
      <c r="F573" s="288">
        <f t="shared" si="9"/>
        <v>196529581.50999939</v>
      </c>
    </row>
    <row r="574" spans="1:6" s="275" customFormat="1" ht="41.25" customHeight="1" x14ac:dyDescent="0.2">
      <c r="A574" s="217">
        <v>44334</v>
      </c>
      <c r="B574" s="5">
        <v>59606</v>
      </c>
      <c r="C574" s="5" t="s">
        <v>3490</v>
      </c>
      <c r="D574" s="266"/>
      <c r="E574" s="234">
        <v>57000</v>
      </c>
      <c r="F574" s="288">
        <f t="shared" si="9"/>
        <v>196472581.50999939</v>
      </c>
    </row>
    <row r="575" spans="1:6" s="275" customFormat="1" ht="81.75" customHeight="1" x14ac:dyDescent="0.2">
      <c r="A575" s="217">
        <v>44334</v>
      </c>
      <c r="B575" s="5">
        <v>59607</v>
      </c>
      <c r="C575" s="5" t="s">
        <v>3489</v>
      </c>
      <c r="D575" s="266"/>
      <c r="E575" s="234">
        <v>220350</v>
      </c>
      <c r="F575" s="288">
        <f t="shared" si="9"/>
        <v>196252231.50999939</v>
      </c>
    </row>
    <row r="576" spans="1:6" s="275" customFormat="1" ht="57" customHeight="1" x14ac:dyDescent="0.2">
      <c r="A576" s="217">
        <v>44334</v>
      </c>
      <c r="B576" s="5">
        <v>59608</v>
      </c>
      <c r="C576" s="5" t="s">
        <v>3747</v>
      </c>
      <c r="D576" s="266"/>
      <c r="E576" s="234">
        <v>507300</v>
      </c>
      <c r="F576" s="288">
        <f t="shared" si="9"/>
        <v>195744931.50999939</v>
      </c>
    </row>
    <row r="577" spans="1:6" s="275" customFormat="1" ht="49.5" customHeight="1" x14ac:dyDescent="0.2">
      <c r="A577" s="217">
        <v>44334</v>
      </c>
      <c r="B577" s="5">
        <v>59609</v>
      </c>
      <c r="C577" s="5" t="s">
        <v>3488</v>
      </c>
      <c r="D577" s="266"/>
      <c r="E577" s="234">
        <v>346655</v>
      </c>
      <c r="F577" s="288">
        <f t="shared" si="9"/>
        <v>195398276.50999939</v>
      </c>
    </row>
    <row r="578" spans="1:6" s="275" customFormat="1" ht="50.25" customHeight="1" x14ac:dyDescent="0.2">
      <c r="A578" s="217">
        <v>44334</v>
      </c>
      <c r="B578" s="5">
        <v>59610</v>
      </c>
      <c r="C578" s="5" t="s">
        <v>3487</v>
      </c>
      <c r="D578" s="266"/>
      <c r="E578" s="234">
        <v>18000</v>
      </c>
      <c r="F578" s="288">
        <f t="shared" si="9"/>
        <v>195380276.50999939</v>
      </c>
    </row>
    <row r="579" spans="1:6" s="275" customFormat="1" ht="52.5" customHeight="1" x14ac:dyDescent="0.2">
      <c r="A579" s="217">
        <v>44334</v>
      </c>
      <c r="B579" s="5">
        <v>59611</v>
      </c>
      <c r="C579" s="5" t="s">
        <v>3452</v>
      </c>
      <c r="D579" s="266"/>
      <c r="E579" s="234">
        <v>226000</v>
      </c>
      <c r="F579" s="288">
        <f t="shared" si="9"/>
        <v>195154276.50999939</v>
      </c>
    </row>
    <row r="580" spans="1:6" s="275" customFormat="1" ht="60" customHeight="1" x14ac:dyDescent="0.2">
      <c r="A580" s="217">
        <v>44334</v>
      </c>
      <c r="B580" s="5">
        <v>59612</v>
      </c>
      <c r="C580" s="5" t="s">
        <v>3451</v>
      </c>
      <c r="D580" s="266"/>
      <c r="E580" s="234">
        <v>12554.93</v>
      </c>
      <c r="F580" s="288">
        <f t="shared" si="9"/>
        <v>195141721.57999939</v>
      </c>
    </row>
    <row r="581" spans="1:6" s="275" customFormat="1" ht="41.25" customHeight="1" x14ac:dyDescent="0.2">
      <c r="A581" s="217">
        <v>44334</v>
      </c>
      <c r="B581" s="5">
        <v>59613</v>
      </c>
      <c r="C581" s="5" t="s">
        <v>3450</v>
      </c>
      <c r="D581" s="266"/>
      <c r="E581" s="234">
        <v>10800</v>
      </c>
      <c r="F581" s="288">
        <f t="shared" si="9"/>
        <v>195130921.57999939</v>
      </c>
    </row>
    <row r="582" spans="1:6" s="275" customFormat="1" ht="35.25" customHeight="1" x14ac:dyDescent="0.2">
      <c r="A582" s="217">
        <v>44334</v>
      </c>
      <c r="B582" s="5">
        <v>59614</v>
      </c>
      <c r="C582" s="5" t="s">
        <v>41</v>
      </c>
      <c r="D582" s="266"/>
      <c r="E582" s="234">
        <v>0</v>
      </c>
      <c r="F582" s="288">
        <f t="shared" si="9"/>
        <v>195130921.57999939</v>
      </c>
    </row>
    <row r="583" spans="1:6" s="275" customFormat="1" ht="41.25" customHeight="1" x14ac:dyDescent="0.2">
      <c r="A583" s="217">
        <v>44334</v>
      </c>
      <c r="B583" s="5">
        <v>59615</v>
      </c>
      <c r="C583" s="5" t="s">
        <v>3449</v>
      </c>
      <c r="D583" s="266"/>
      <c r="E583" s="234">
        <v>15930</v>
      </c>
      <c r="F583" s="288">
        <f t="shared" si="9"/>
        <v>195114991.57999939</v>
      </c>
    </row>
    <row r="584" spans="1:6" s="275" customFormat="1" ht="41.25" customHeight="1" x14ac:dyDescent="0.2">
      <c r="A584" s="217">
        <v>44334</v>
      </c>
      <c r="B584" s="5">
        <v>59616</v>
      </c>
      <c r="C584" s="5" t="s">
        <v>3448</v>
      </c>
      <c r="D584" s="266"/>
      <c r="E584" s="234">
        <v>18000</v>
      </c>
      <c r="F584" s="288">
        <f t="shared" si="9"/>
        <v>195096991.57999939</v>
      </c>
    </row>
    <row r="585" spans="1:6" s="275" customFormat="1" ht="41.25" customHeight="1" x14ac:dyDescent="0.2">
      <c r="A585" s="217">
        <v>44334</v>
      </c>
      <c r="B585" s="5">
        <v>59617</v>
      </c>
      <c r="C585" s="5" t="s">
        <v>3447</v>
      </c>
      <c r="D585" s="266"/>
      <c r="E585" s="234">
        <v>2700</v>
      </c>
      <c r="F585" s="288">
        <f t="shared" si="9"/>
        <v>195094291.57999939</v>
      </c>
    </row>
    <row r="586" spans="1:6" s="275" customFormat="1" ht="41.25" customHeight="1" x14ac:dyDescent="0.2">
      <c r="A586" s="217">
        <v>44334</v>
      </c>
      <c r="B586" s="5">
        <v>59618</v>
      </c>
      <c r="C586" s="5" t="s">
        <v>3446</v>
      </c>
      <c r="D586" s="266"/>
      <c r="E586" s="234">
        <v>98458.7</v>
      </c>
      <c r="F586" s="288">
        <f t="shared" si="9"/>
        <v>194995832.8799994</v>
      </c>
    </row>
    <row r="587" spans="1:6" s="275" customFormat="1" ht="41.25" customHeight="1" x14ac:dyDescent="0.2">
      <c r="A587" s="217">
        <v>44334</v>
      </c>
      <c r="B587" s="5">
        <v>59619</v>
      </c>
      <c r="C587" s="5" t="s">
        <v>3445</v>
      </c>
      <c r="D587" s="266"/>
      <c r="E587" s="234">
        <v>221645.79</v>
      </c>
      <c r="F587" s="288">
        <f t="shared" si="9"/>
        <v>194774187.08999941</v>
      </c>
    </row>
    <row r="588" spans="1:6" s="275" customFormat="1" ht="41.25" customHeight="1" x14ac:dyDescent="0.2">
      <c r="A588" s="217">
        <v>44334</v>
      </c>
      <c r="B588" s="5">
        <v>59620</v>
      </c>
      <c r="C588" s="5" t="s">
        <v>3444</v>
      </c>
      <c r="D588" s="266"/>
      <c r="E588" s="234">
        <v>61389.74</v>
      </c>
      <c r="F588" s="288">
        <f t="shared" si="9"/>
        <v>194712797.3499994</v>
      </c>
    </row>
    <row r="589" spans="1:6" s="275" customFormat="1" ht="41.25" customHeight="1" x14ac:dyDescent="0.2">
      <c r="A589" s="217">
        <v>44334</v>
      </c>
      <c r="B589" s="5">
        <v>59621</v>
      </c>
      <c r="C589" s="5" t="s">
        <v>3443</v>
      </c>
      <c r="D589" s="266"/>
      <c r="E589" s="234">
        <v>115689.89</v>
      </c>
      <c r="F589" s="288">
        <f t="shared" si="9"/>
        <v>194597107.45999941</v>
      </c>
    </row>
    <row r="590" spans="1:6" s="275" customFormat="1" ht="41.25" customHeight="1" x14ac:dyDescent="0.2">
      <c r="A590" s="217">
        <v>44334</v>
      </c>
      <c r="B590" s="5">
        <v>59622</v>
      </c>
      <c r="C590" s="5" t="s">
        <v>3442</v>
      </c>
      <c r="D590" s="266"/>
      <c r="E590" s="234">
        <v>43844.02</v>
      </c>
      <c r="F590" s="288">
        <f t="shared" si="9"/>
        <v>194553263.4399994</v>
      </c>
    </row>
    <row r="591" spans="1:6" s="275" customFormat="1" ht="41.25" customHeight="1" x14ac:dyDescent="0.2">
      <c r="A591" s="217">
        <v>44334</v>
      </c>
      <c r="B591" s="5">
        <v>59623</v>
      </c>
      <c r="C591" s="5" t="s">
        <v>3441</v>
      </c>
      <c r="D591" s="266"/>
      <c r="E591" s="234">
        <v>185380.71</v>
      </c>
      <c r="F591" s="288">
        <f t="shared" si="9"/>
        <v>194367882.72999939</v>
      </c>
    </row>
    <row r="592" spans="1:6" s="275" customFormat="1" ht="41.25" customHeight="1" x14ac:dyDescent="0.2">
      <c r="A592" s="217">
        <v>44334</v>
      </c>
      <c r="B592" s="5">
        <v>59624</v>
      </c>
      <c r="C592" s="5" t="s">
        <v>3440</v>
      </c>
      <c r="D592" s="266"/>
      <c r="E592" s="234">
        <v>133073.37</v>
      </c>
      <c r="F592" s="288">
        <f t="shared" si="9"/>
        <v>194234809.35999939</v>
      </c>
    </row>
    <row r="593" spans="1:6" s="275" customFormat="1" ht="41.25" customHeight="1" x14ac:dyDescent="0.2">
      <c r="A593" s="217">
        <v>44334</v>
      </c>
      <c r="B593" s="5">
        <v>59625</v>
      </c>
      <c r="C593" s="5" t="s">
        <v>3439</v>
      </c>
      <c r="D593" s="266"/>
      <c r="E593" s="234">
        <v>41998.15</v>
      </c>
      <c r="F593" s="288">
        <f t="shared" si="9"/>
        <v>194192811.20999938</v>
      </c>
    </row>
    <row r="594" spans="1:6" s="275" customFormat="1" ht="41.25" customHeight="1" x14ac:dyDescent="0.2">
      <c r="A594" s="217">
        <v>44334</v>
      </c>
      <c r="B594" s="5">
        <v>59626</v>
      </c>
      <c r="C594" s="5" t="s">
        <v>3438</v>
      </c>
      <c r="D594" s="266"/>
      <c r="E594" s="234">
        <v>147586.04</v>
      </c>
      <c r="F594" s="288">
        <f t="shared" ref="F594:F657" si="10">F593+D594-E594</f>
        <v>194045225.16999939</v>
      </c>
    </row>
    <row r="595" spans="1:6" s="275" customFormat="1" ht="41.25" customHeight="1" x14ac:dyDescent="0.2">
      <c r="A595" s="217">
        <v>44334</v>
      </c>
      <c r="B595" s="5">
        <v>59627</v>
      </c>
      <c r="C595" s="5" t="s">
        <v>3437</v>
      </c>
      <c r="D595" s="266"/>
      <c r="E595" s="234">
        <v>40102.01</v>
      </c>
      <c r="F595" s="288">
        <f t="shared" si="10"/>
        <v>194005123.1599994</v>
      </c>
    </row>
    <row r="596" spans="1:6" s="275" customFormat="1" ht="41.25" customHeight="1" x14ac:dyDescent="0.2">
      <c r="A596" s="217">
        <v>44334</v>
      </c>
      <c r="B596" s="5">
        <v>59628</v>
      </c>
      <c r="C596" s="5" t="s">
        <v>3436</v>
      </c>
      <c r="D596" s="266"/>
      <c r="E596" s="234">
        <v>63844.02</v>
      </c>
      <c r="F596" s="288">
        <f t="shared" si="10"/>
        <v>193941279.13999939</v>
      </c>
    </row>
    <row r="597" spans="1:6" s="275" customFormat="1" ht="41.25" customHeight="1" x14ac:dyDescent="0.2">
      <c r="A597" s="217">
        <v>44334</v>
      </c>
      <c r="B597" s="5">
        <v>59629</v>
      </c>
      <c r="C597" s="5" t="s">
        <v>3435</v>
      </c>
      <c r="D597" s="266"/>
      <c r="E597" s="234">
        <v>151358.69</v>
      </c>
      <c r="F597" s="288">
        <f t="shared" si="10"/>
        <v>193789920.44999939</v>
      </c>
    </row>
    <row r="598" spans="1:6" s="275" customFormat="1" ht="41.25" customHeight="1" x14ac:dyDescent="0.2">
      <c r="A598" s="217">
        <v>44334</v>
      </c>
      <c r="B598" s="5">
        <v>59630</v>
      </c>
      <c r="C598" s="5" t="s">
        <v>3434</v>
      </c>
      <c r="D598" s="266"/>
      <c r="E598" s="234">
        <v>34022.019999999997</v>
      </c>
      <c r="F598" s="288">
        <f t="shared" si="10"/>
        <v>193755898.42999938</v>
      </c>
    </row>
    <row r="599" spans="1:6" s="275" customFormat="1" ht="41.25" customHeight="1" x14ac:dyDescent="0.2">
      <c r="A599" s="217">
        <v>44334</v>
      </c>
      <c r="B599" s="5">
        <v>59631</v>
      </c>
      <c r="C599" s="5" t="s">
        <v>3433</v>
      </c>
      <c r="D599" s="266"/>
      <c r="E599" s="234">
        <v>158590.71</v>
      </c>
      <c r="F599" s="288">
        <f t="shared" si="10"/>
        <v>193597307.71999937</v>
      </c>
    </row>
    <row r="600" spans="1:6" s="275" customFormat="1" ht="41.25" customHeight="1" x14ac:dyDescent="0.2">
      <c r="A600" s="217">
        <v>44334</v>
      </c>
      <c r="B600" s="5">
        <v>59632</v>
      </c>
      <c r="C600" s="5" t="s">
        <v>3432</v>
      </c>
      <c r="D600" s="266"/>
      <c r="E600" s="234">
        <v>26790</v>
      </c>
      <c r="F600" s="288">
        <f t="shared" si="10"/>
        <v>193570517.71999937</v>
      </c>
    </row>
    <row r="601" spans="1:6" s="275" customFormat="1" ht="41.25" customHeight="1" x14ac:dyDescent="0.2">
      <c r="A601" s="217">
        <v>44334</v>
      </c>
      <c r="B601" s="5">
        <v>59633</v>
      </c>
      <c r="C601" s="5" t="s">
        <v>3431</v>
      </c>
      <c r="D601" s="266"/>
      <c r="E601" s="632">
        <v>57105.83</v>
      </c>
      <c r="F601" s="288">
        <f t="shared" si="10"/>
        <v>193513411.88999936</v>
      </c>
    </row>
    <row r="602" spans="1:6" s="275" customFormat="1" ht="41.25" customHeight="1" x14ac:dyDescent="0.2">
      <c r="A602" s="217">
        <v>44334</v>
      </c>
      <c r="B602" s="5">
        <v>59634</v>
      </c>
      <c r="C602" s="5" t="s">
        <v>3430</v>
      </c>
      <c r="D602" s="266"/>
      <c r="E602" s="632">
        <v>5353.79</v>
      </c>
      <c r="F602" s="288">
        <f t="shared" si="10"/>
        <v>193508058.09999937</v>
      </c>
    </row>
    <row r="603" spans="1:6" s="275" customFormat="1" ht="41.25" customHeight="1" x14ac:dyDescent="0.2">
      <c r="A603" s="217">
        <v>44334</v>
      </c>
      <c r="B603" s="5" t="s">
        <v>3412</v>
      </c>
      <c r="C603" s="5" t="s">
        <v>3429</v>
      </c>
      <c r="D603" s="266"/>
      <c r="E603" s="234">
        <v>18000</v>
      </c>
      <c r="F603" s="288">
        <f t="shared" si="10"/>
        <v>193490058.09999937</v>
      </c>
    </row>
    <row r="604" spans="1:6" s="275" customFormat="1" ht="41.25" customHeight="1" x14ac:dyDescent="0.2">
      <c r="A604" s="217">
        <v>44334</v>
      </c>
      <c r="B604" s="5" t="s">
        <v>3411</v>
      </c>
      <c r="C604" s="5" t="s">
        <v>3428</v>
      </c>
      <c r="D604" s="266"/>
      <c r="E604" s="234">
        <v>13500</v>
      </c>
      <c r="F604" s="288">
        <f t="shared" si="10"/>
        <v>193476558.09999937</v>
      </c>
    </row>
    <row r="605" spans="1:6" s="275" customFormat="1" ht="61.5" customHeight="1" x14ac:dyDescent="0.2">
      <c r="A605" s="217">
        <v>44334</v>
      </c>
      <c r="B605" s="5" t="s">
        <v>3410</v>
      </c>
      <c r="C605" s="5" t="s">
        <v>3746</v>
      </c>
      <c r="D605" s="266"/>
      <c r="E605" s="234">
        <v>473480</v>
      </c>
      <c r="F605" s="288">
        <f t="shared" si="10"/>
        <v>193003078.09999937</v>
      </c>
    </row>
    <row r="606" spans="1:6" s="275" customFormat="1" ht="41.25" customHeight="1" x14ac:dyDescent="0.2">
      <c r="A606" s="217">
        <v>44334</v>
      </c>
      <c r="B606" s="5" t="s">
        <v>3409</v>
      </c>
      <c r="C606" s="5" t="s">
        <v>3427</v>
      </c>
      <c r="D606" s="266"/>
      <c r="E606" s="234">
        <v>9900</v>
      </c>
      <c r="F606" s="288">
        <f t="shared" si="10"/>
        <v>192993178.09999937</v>
      </c>
    </row>
    <row r="607" spans="1:6" s="275" customFormat="1" ht="41.25" customHeight="1" x14ac:dyDescent="0.2">
      <c r="A607" s="217">
        <v>44335</v>
      </c>
      <c r="B607" s="5">
        <v>59635</v>
      </c>
      <c r="C607" s="5" t="s">
        <v>3486</v>
      </c>
      <c r="D607" s="266"/>
      <c r="E607" s="42">
        <v>43844.02</v>
      </c>
      <c r="F607" s="288">
        <f t="shared" si="10"/>
        <v>192949334.07999936</v>
      </c>
    </row>
    <row r="608" spans="1:6" s="275" customFormat="1" ht="41.25" customHeight="1" x14ac:dyDescent="0.2">
      <c r="A608" s="217">
        <v>44335</v>
      </c>
      <c r="B608" s="5">
        <v>59636</v>
      </c>
      <c r="C608" s="5" t="s">
        <v>3485</v>
      </c>
      <c r="D608" s="266"/>
      <c r="E608" s="42">
        <v>54000</v>
      </c>
      <c r="F608" s="288">
        <f t="shared" si="10"/>
        <v>192895334.07999936</v>
      </c>
    </row>
    <row r="609" spans="1:6" s="275" customFormat="1" ht="46.5" customHeight="1" x14ac:dyDescent="0.2">
      <c r="A609" s="217">
        <v>44335</v>
      </c>
      <c r="B609" s="5">
        <v>59637</v>
      </c>
      <c r="C609" s="5" t="s">
        <v>3484</v>
      </c>
      <c r="D609" s="266"/>
      <c r="E609" s="42">
        <v>376247.5</v>
      </c>
      <c r="F609" s="288">
        <f t="shared" si="10"/>
        <v>192519086.57999936</v>
      </c>
    </row>
    <row r="610" spans="1:6" s="275" customFormat="1" ht="41.25" customHeight="1" x14ac:dyDescent="0.2">
      <c r="A610" s="217">
        <v>44335</v>
      </c>
      <c r="B610" s="5">
        <v>59638</v>
      </c>
      <c r="C610" s="5" t="s">
        <v>3483</v>
      </c>
      <c r="D610" s="266"/>
      <c r="E610" s="42">
        <v>139364.45000000001</v>
      </c>
      <c r="F610" s="288">
        <f t="shared" si="10"/>
        <v>192379722.12999937</v>
      </c>
    </row>
    <row r="611" spans="1:6" s="275" customFormat="1" ht="41.25" customHeight="1" x14ac:dyDescent="0.2">
      <c r="A611" s="217">
        <v>44335</v>
      </c>
      <c r="B611" s="5">
        <v>59639</v>
      </c>
      <c r="C611" s="5" t="s">
        <v>3482</v>
      </c>
      <c r="D611" s="266"/>
      <c r="E611" s="42">
        <v>46016.26</v>
      </c>
      <c r="F611" s="288">
        <f t="shared" si="10"/>
        <v>192333705.86999938</v>
      </c>
    </row>
    <row r="612" spans="1:6" s="275" customFormat="1" ht="41.25" customHeight="1" x14ac:dyDescent="0.2">
      <c r="A612" s="217">
        <v>44335</v>
      </c>
      <c r="B612" s="5">
        <v>59640</v>
      </c>
      <c r="C612" s="5" t="s">
        <v>3481</v>
      </c>
      <c r="D612" s="266"/>
      <c r="E612" s="42">
        <v>244702.54</v>
      </c>
      <c r="F612" s="288">
        <f t="shared" si="10"/>
        <v>192089003.32999939</v>
      </c>
    </row>
    <row r="613" spans="1:6" s="275" customFormat="1" ht="41.25" customHeight="1" x14ac:dyDescent="0.2">
      <c r="A613" s="217">
        <v>44335</v>
      </c>
      <c r="B613" s="5">
        <v>59641</v>
      </c>
      <c r="C613" s="5" t="s">
        <v>3480</v>
      </c>
      <c r="D613" s="266"/>
      <c r="E613" s="42">
        <v>402761.42</v>
      </c>
      <c r="F613" s="288">
        <f t="shared" si="10"/>
        <v>191686241.9099994</v>
      </c>
    </row>
    <row r="614" spans="1:6" s="275" customFormat="1" ht="41.25" customHeight="1" x14ac:dyDescent="0.2">
      <c r="A614" s="217">
        <v>44335</v>
      </c>
      <c r="B614" s="5">
        <v>59642</v>
      </c>
      <c r="C614" s="5" t="s">
        <v>3479</v>
      </c>
      <c r="D614" s="266"/>
      <c r="E614" s="42">
        <v>9000</v>
      </c>
      <c r="F614" s="288">
        <f t="shared" si="10"/>
        <v>191677241.9099994</v>
      </c>
    </row>
    <row r="615" spans="1:6" s="275" customFormat="1" ht="41.25" customHeight="1" x14ac:dyDescent="0.2">
      <c r="A615" s="217">
        <v>44335</v>
      </c>
      <c r="B615" s="5">
        <v>59643</v>
      </c>
      <c r="C615" s="5" t="s">
        <v>3478</v>
      </c>
      <c r="D615" s="266"/>
      <c r="E615" s="42">
        <v>59905.54</v>
      </c>
      <c r="F615" s="288">
        <f t="shared" si="10"/>
        <v>191617336.36999941</v>
      </c>
    </row>
    <row r="616" spans="1:6" s="275" customFormat="1" ht="41.25" customHeight="1" x14ac:dyDescent="0.2">
      <c r="A616" s="217">
        <v>44335</v>
      </c>
      <c r="B616" s="5">
        <v>59644</v>
      </c>
      <c r="C616" s="5" t="s">
        <v>3477</v>
      </c>
      <c r="D616" s="266"/>
      <c r="E616" s="42">
        <v>13500</v>
      </c>
      <c r="F616" s="288">
        <f t="shared" si="10"/>
        <v>191603836.36999941</v>
      </c>
    </row>
    <row r="617" spans="1:6" s="275" customFormat="1" ht="41.25" customHeight="1" x14ac:dyDescent="0.2">
      <c r="A617" s="217">
        <v>44335</v>
      </c>
      <c r="B617" s="5">
        <v>59645</v>
      </c>
      <c r="C617" s="5" t="s">
        <v>3476</v>
      </c>
      <c r="D617" s="266"/>
      <c r="E617" s="42">
        <v>185380.71</v>
      </c>
      <c r="F617" s="288">
        <f t="shared" si="10"/>
        <v>191418455.6599994</v>
      </c>
    </row>
    <row r="618" spans="1:6" s="275" customFormat="1" ht="41.25" customHeight="1" x14ac:dyDescent="0.2">
      <c r="A618" s="217">
        <v>44335</v>
      </c>
      <c r="B618" s="5">
        <v>59646</v>
      </c>
      <c r="C618" s="5" t="s">
        <v>3475</v>
      </c>
      <c r="D618" s="266"/>
      <c r="E618" s="42">
        <v>162331.59</v>
      </c>
      <c r="F618" s="288">
        <f t="shared" si="10"/>
        <v>191256124.0699994</v>
      </c>
    </row>
    <row r="619" spans="1:6" s="275" customFormat="1" ht="41.25" customHeight="1" x14ac:dyDescent="0.2">
      <c r="A619" s="217">
        <v>44335</v>
      </c>
      <c r="B619" s="5">
        <v>59647</v>
      </c>
      <c r="C619" s="5" t="s">
        <v>3474</v>
      </c>
      <c r="D619" s="266"/>
      <c r="E619" s="42">
        <v>41587.19</v>
      </c>
      <c r="F619" s="288">
        <f t="shared" si="10"/>
        <v>191214536.8799994</v>
      </c>
    </row>
    <row r="620" spans="1:6" s="275" customFormat="1" ht="41.25" customHeight="1" x14ac:dyDescent="0.2">
      <c r="A620" s="217">
        <v>44335</v>
      </c>
      <c r="B620" s="5">
        <v>59648</v>
      </c>
      <c r="C620" s="5" t="s">
        <v>3745</v>
      </c>
      <c r="D620" s="266"/>
      <c r="E620" s="42">
        <v>110320.27</v>
      </c>
      <c r="F620" s="288">
        <f t="shared" si="10"/>
        <v>191104216.60999939</v>
      </c>
    </row>
    <row r="621" spans="1:6" s="275" customFormat="1" ht="41.25" customHeight="1" x14ac:dyDescent="0.2">
      <c r="A621" s="217">
        <v>44335</v>
      </c>
      <c r="B621" s="5">
        <v>59649</v>
      </c>
      <c r="C621" s="5" t="s">
        <v>3473</v>
      </c>
      <c r="D621" s="266"/>
      <c r="E621" s="42">
        <v>40445.769999999997</v>
      </c>
      <c r="F621" s="288">
        <f t="shared" si="10"/>
        <v>191063770.83999938</v>
      </c>
    </row>
    <row r="622" spans="1:6" s="275" customFormat="1" ht="50.25" customHeight="1" x14ac:dyDescent="0.2">
      <c r="A622" s="217">
        <v>44335</v>
      </c>
      <c r="B622" s="5">
        <v>59650</v>
      </c>
      <c r="C622" s="5" t="s">
        <v>3472</v>
      </c>
      <c r="D622" s="266"/>
      <c r="E622" s="42">
        <v>146087.85999999999</v>
      </c>
      <c r="F622" s="288">
        <f t="shared" si="10"/>
        <v>190917682.97999936</v>
      </c>
    </row>
    <row r="623" spans="1:6" s="275" customFormat="1" ht="50.25" customHeight="1" x14ac:dyDescent="0.2">
      <c r="A623" s="217">
        <v>44335</v>
      </c>
      <c r="B623" s="5">
        <v>59651</v>
      </c>
      <c r="C623" s="5" t="s">
        <v>3744</v>
      </c>
      <c r="D623" s="266"/>
      <c r="E623" s="42">
        <v>41600.19</v>
      </c>
      <c r="F623" s="288">
        <f t="shared" si="10"/>
        <v>190876082.78999937</v>
      </c>
    </row>
    <row r="624" spans="1:6" s="275" customFormat="1" ht="41.25" customHeight="1" x14ac:dyDescent="0.2">
      <c r="A624" s="217">
        <v>44335</v>
      </c>
      <c r="B624" s="5">
        <v>59652</v>
      </c>
      <c r="C624" s="553" t="s">
        <v>3471</v>
      </c>
      <c r="D624" s="266"/>
      <c r="E624" s="42">
        <v>155547.87</v>
      </c>
      <c r="F624" s="288">
        <f t="shared" si="10"/>
        <v>190720534.91999936</v>
      </c>
    </row>
    <row r="625" spans="1:6" s="275" customFormat="1" ht="41.25" customHeight="1" x14ac:dyDescent="0.2">
      <c r="A625" s="217">
        <v>44335</v>
      </c>
      <c r="B625" s="5">
        <v>59653</v>
      </c>
      <c r="C625" s="553" t="s">
        <v>3470</v>
      </c>
      <c r="D625" s="266"/>
      <c r="E625" s="42">
        <v>50755.78</v>
      </c>
      <c r="F625" s="288">
        <f t="shared" si="10"/>
        <v>190669779.13999936</v>
      </c>
    </row>
    <row r="626" spans="1:6" s="275" customFormat="1" ht="41.25" customHeight="1" x14ac:dyDescent="0.2">
      <c r="A626" s="217">
        <v>44335</v>
      </c>
      <c r="B626" s="5">
        <v>59654</v>
      </c>
      <c r="C626" s="553" t="s">
        <v>3469</v>
      </c>
      <c r="D626" s="266"/>
      <c r="E626" s="42">
        <v>10800</v>
      </c>
      <c r="F626" s="288">
        <f t="shared" si="10"/>
        <v>190658979.13999936</v>
      </c>
    </row>
    <row r="627" spans="1:6" s="275" customFormat="1" ht="41.25" customHeight="1" x14ac:dyDescent="0.2">
      <c r="A627" s="217">
        <v>44335</v>
      </c>
      <c r="B627" s="5">
        <v>59655</v>
      </c>
      <c r="C627" s="553" t="s">
        <v>3468</v>
      </c>
      <c r="D627" s="266"/>
      <c r="E627" s="42">
        <v>3150</v>
      </c>
      <c r="F627" s="288">
        <f t="shared" si="10"/>
        <v>190655829.13999936</v>
      </c>
    </row>
    <row r="628" spans="1:6" s="275" customFormat="1" ht="41.25" customHeight="1" x14ac:dyDescent="0.2">
      <c r="A628" s="217">
        <v>44335</v>
      </c>
      <c r="B628" s="5">
        <v>59656</v>
      </c>
      <c r="C628" s="553" t="s">
        <v>3467</v>
      </c>
      <c r="D628" s="266"/>
      <c r="E628" s="42">
        <v>58016.02</v>
      </c>
      <c r="F628" s="288">
        <f t="shared" si="10"/>
        <v>190597813.11999935</v>
      </c>
    </row>
    <row r="629" spans="1:6" s="275" customFormat="1" ht="48" customHeight="1" x14ac:dyDescent="0.2">
      <c r="A629" s="217">
        <v>44335</v>
      </c>
      <c r="B629" s="5">
        <v>59657</v>
      </c>
      <c r="C629" s="553" t="s">
        <v>3466</v>
      </c>
      <c r="D629" s="266"/>
      <c r="E629" s="42">
        <v>308607.5</v>
      </c>
      <c r="F629" s="288">
        <f t="shared" si="10"/>
        <v>190289205.61999935</v>
      </c>
    </row>
    <row r="630" spans="1:6" s="275" customFormat="1" ht="41.25" customHeight="1" x14ac:dyDescent="0.2">
      <c r="A630" s="217">
        <v>44335</v>
      </c>
      <c r="B630" s="5">
        <v>59658</v>
      </c>
      <c r="C630" s="553" t="s">
        <v>3465</v>
      </c>
      <c r="D630" s="266"/>
      <c r="E630" s="42">
        <v>37563.449999999997</v>
      </c>
      <c r="F630" s="288">
        <f t="shared" si="10"/>
        <v>190251642.16999936</v>
      </c>
    </row>
    <row r="631" spans="1:6" s="275" customFormat="1" ht="72" customHeight="1" x14ac:dyDescent="0.2">
      <c r="A631" s="217">
        <v>44335</v>
      </c>
      <c r="B631" s="5">
        <v>59659</v>
      </c>
      <c r="C631" s="553" t="s">
        <v>3464</v>
      </c>
      <c r="D631" s="266"/>
      <c r="E631" s="42">
        <v>67800</v>
      </c>
      <c r="F631" s="288">
        <f t="shared" si="10"/>
        <v>190183842.16999936</v>
      </c>
    </row>
    <row r="632" spans="1:6" s="275" customFormat="1" ht="36.75" customHeight="1" x14ac:dyDescent="0.2">
      <c r="A632" s="562">
        <v>44335</v>
      </c>
      <c r="B632" s="212">
        <v>59660</v>
      </c>
      <c r="C632" s="563" t="s">
        <v>3463</v>
      </c>
      <c r="D632" s="454"/>
      <c r="E632" s="42">
        <v>366324.02</v>
      </c>
      <c r="F632" s="288">
        <f t="shared" si="10"/>
        <v>189817518.14999935</v>
      </c>
    </row>
    <row r="633" spans="1:6" s="275" customFormat="1" ht="15" customHeight="1" x14ac:dyDescent="0.2">
      <c r="A633" s="562">
        <v>44335</v>
      </c>
      <c r="B633" s="212" t="s">
        <v>4387</v>
      </c>
      <c r="C633" s="563" t="s">
        <v>41</v>
      </c>
      <c r="D633" s="454"/>
      <c r="E633" s="42">
        <v>0</v>
      </c>
      <c r="F633" s="288">
        <f t="shared" si="10"/>
        <v>189817518.14999935</v>
      </c>
    </row>
    <row r="634" spans="1:6" s="275" customFormat="1" ht="35.25" customHeight="1" x14ac:dyDescent="0.2">
      <c r="A634" s="562">
        <v>44335</v>
      </c>
      <c r="B634" s="5" t="s">
        <v>3518</v>
      </c>
      <c r="C634" s="5" t="s">
        <v>3462</v>
      </c>
      <c r="D634" s="266"/>
      <c r="E634" s="42">
        <v>12960</v>
      </c>
      <c r="F634" s="288">
        <f t="shared" si="10"/>
        <v>189804558.14999935</v>
      </c>
    </row>
    <row r="635" spans="1:6" s="275" customFormat="1" ht="57.75" customHeight="1" x14ac:dyDescent="0.2">
      <c r="A635" s="562">
        <v>44335</v>
      </c>
      <c r="B635" s="5" t="s">
        <v>3517</v>
      </c>
      <c r="C635" s="5" t="s">
        <v>3461</v>
      </c>
      <c r="D635" s="266"/>
      <c r="E635" s="42">
        <v>198692.5</v>
      </c>
      <c r="F635" s="288">
        <f t="shared" si="10"/>
        <v>189605865.64999935</v>
      </c>
    </row>
    <row r="636" spans="1:6" s="275" customFormat="1" ht="33.75" customHeight="1" x14ac:dyDescent="0.2">
      <c r="A636" s="562">
        <v>44335</v>
      </c>
      <c r="B636" s="5" t="s">
        <v>3516</v>
      </c>
      <c r="C636" s="5" t="s">
        <v>3460</v>
      </c>
      <c r="D636" s="266"/>
      <c r="E636" s="42">
        <v>25200</v>
      </c>
      <c r="F636" s="288">
        <f t="shared" si="10"/>
        <v>189580665.64999935</v>
      </c>
    </row>
    <row r="637" spans="1:6" s="275" customFormat="1" ht="36.75" customHeight="1" x14ac:dyDescent="0.2">
      <c r="A637" s="562">
        <v>44335</v>
      </c>
      <c r="B637" s="5" t="s">
        <v>3515</v>
      </c>
      <c r="C637" s="5" t="s">
        <v>3459</v>
      </c>
      <c r="D637" s="266"/>
      <c r="E637" s="42">
        <v>12150</v>
      </c>
      <c r="F637" s="288">
        <f t="shared" si="10"/>
        <v>189568515.64999935</v>
      </c>
    </row>
    <row r="638" spans="1:6" s="275" customFormat="1" ht="41.25" customHeight="1" x14ac:dyDescent="0.2">
      <c r="A638" s="562">
        <v>44335</v>
      </c>
      <c r="B638" s="5" t="s">
        <v>3514</v>
      </c>
      <c r="C638" s="5" t="s">
        <v>3458</v>
      </c>
      <c r="D638" s="266"/>
      <c r="E638" s="42">
        <v>13199.99</v>
      </c>
      <c r="F638" s="288">
        <f t="shared" si="10"/>
        <v>189555315.65999934</v>
      </c>
    </row>
    <row r="639" spans="1:6" s="275" customFormat="1" ht="131.25" customHeight="1" x14ac:dyDescent="0.2">
      <c r="A639" s="562">
        <v>44335</v>
      </c>
      <c r="B639" s="549" t="s">
        <v>3513</v>
      </c>
      <c r="C639" s="553" t="s">
        <v>3743</v>
      </c>
      <c r="D639" s="266"/>
      <c r="E639" s="42">
        <v>10521992.130000001</v>
      </c>
      <c r="F639" s="288">
        <f t="shared" si="10"/>
        <v>179033323.52999935</v>
      </c>
    </row>
    <row r="640" spans="1:6" s="275" customFormat="1" ht="41.25" customHeight="1" x14ac:dyDescent="0.2">
      <c r="A640" s="562">
        <v>44335</v>
      </c>
      <c r="B640" s="549" t="s">
        <v>3512</v>
      </c>
      <c r="C640" s="553" t="s">
        <v>3457</v>
      </c>
      <c r="D640" s="266"/>
      <c r="E640" s="42">
        <v>410500.05</v>
      </c>
      <c r="F640" s="288">
        <f t="shared" si="10"/>
        <v>178622823.47999933</v>
      </c>
    </row>
    <row r="641" spans="1:6" s="275" customFormat="1" ht="41.25" customHeight="1" x14ac:dyDescent="0.2">
      <c r="A641" s="562">
        <v>44335</v>
      </c>
      <c r="B641" s="549" t="s">
        <v>3511</v>
      </c>
      <c r="C641" s="553" t="s">
        <v>3456</v>
      </c>
      <c r="D641" s="266"/>
      <c r="E641" s="42">
        <v>5636600.1200000001</v>
      </c>
      <c r="F641" s="288">
        <f t="shared" si="10"/>
        <v>172986223.35999933</v>
      </c>
    </row>
    <row r="642" spans="1:6" s="275" customFormat="1" ht="47.25" customHeight="1" x14ac:dyDescent="0.2">
      <c r="A642" s="562">
        <v>44335</v>
      </c>
      <c r="B642" s="592" t="s">
        <v>3510</v>
      </c>
      <c r="C642" s="563" t="s">
        <v>3455</v>
      </c>
      <c r="D642" s="454"/>
      <c r="E642" s="42">
        <v>118370</v>
      </c>
      <c r="F642" s="288">
        <f t="shared" si="10"/>
        <v>172867853.35999933</v>
      </c>
    </row>
    <row r="643" spans="1:6" s="275" customFormat="1" ht="41.25" customHeight="1" x14ac:dyDescent="0.2">
      <c r="A643" s="217">
        <v>44336</v>
      </c>
      <c r="B643" s="5">
        <v>59661</v>
      </c>
      <c r="C643" s="5" t="s">
        <v>3326</v>
      </c>
      <c r="D643" s="266"/>
      <c r="E643" s="42">
        <v>33844.019999999997</v>
      </c>
      <c r="F643" s="288">
        <f t="shared" si="10"/>
        <v>172834009.33999932</v>
      </c>
    </row>
    <row r="644" spans="1:6" s="275" customFormat="1" ht="41.25" customHeight="1" x14ac:dyDescent="0.2">
      <c r="A644" s="217">
        <v>44336</v>
      </c>
      <c r="B644" s="5">
        <v>59662</v>
      </c>
      <c r="C644" s="5" t="s">
        <v>3525</v>
      </c>
      <c r="D644" s="266"/>
      <c r="E644" s="42">
        <v>24875</v>
      </c>
      <c r="F644" s="288">
        <f t="shared" si="10"/>
        <v>172809134.33999932</v>
      </c>
    </row>
    <row r="645" spans="1:6" s="275" customFormat="1" ht="62.25" customHeight="1" x14ac:dyDescent="0.2">
      <c r="A645" s="217">
        <v>44336</v>
      </c>
      <c r="B645" s="5">
        <v>59663</v>
      </c>
      <c r="C645" s="5" t="s">
        <v>3524</v>
      </c>
      <c r="D645" s="266"/>
      <c r="E645" s="42">
        <v>395500</v>
      </c>
      <c r="F645" s="288">
        <f t="shared" si="10"/>
        <v>172413634.33999932</v>
      </c>
    </row>
    <row r="646" spans="1:6" s="275" customFormat="1" ht="51" customHeight="1" x14ac:dyDescent="0.2">
      <c r="A646" s="217">
        <v>44336</v>
      </c>
      <c r="B646" s="5">
        <v>59664</v>
      </c>
      <c r="C646" s="5" t="s">
        <v>3523</v>
      </c>
      <c r="D646" s="266"/>
      <c r="E646" s="42">
        <v>248453.1</v>
      </c>
      <c r="F646" s="288">
        <f t="shared" si="10"/>
        <v>172165181.23999932</v>
      </c>
    </row>
    <row r="647" spans="1:6" s="275" customFormat="1" ht="37.5" customHeight="1" x14ac:dyDescent="0.2">
      <c r="A647" s="217">
        <v>44336</v>
      </c>
      <c r="B647" s="5">
        <v>59665</v>
      </c>
      <c r="C647" s="5" t="s">
        <v>3522</v>
      </c>
      <c r="D647" s="266"/>
      <c r="E647" s="42">
        <v>21600</v>
      </c>
      <c r="F647" s="288">
        <f t="shared" si="10"/>
        <v>172143581.23999932</v>
      </c>
    </row>
    <row r="648" spans="1:6" s="275" customFormat="1" ht="45.75" customHeight="1" x14ac:dyDescent="0.2">
      <c r="A648" s="217">
        <v>44336</v>
      </c>
      <c r="B648" s="5">
        <v>59666</v>
      </c>
      <c r="C648" s="5" t="s">
        <v>3521</v>
      </c>
      <c r="D648" s="266"/>
      <c r="E648" s="42">
        <v>37543.120000000003</v>
      </c>
      <c r="F648" s="288">
        <f t="shared" si="10"/>
        <v>172106038.11999932</v>
      </c>
    </row>
    <row r="649" spans="1:6" s="275" customFormat="1" ht="56.25" customHeight="1" x14ac:dyDescent="0.2">
      <c r="A649" s="217">
        <v>44336</v>
      </c>
      <c r="B649" s="5">
        <v>59667</v>
      </c>
      <c r="C649" s="5" t="s">
        <v>3520</v>
      </c>
      <c r="D649" s="266"/>
      <c r="E649" s="42">
        <v>90000</v>
      </c>
      <c r="F649" s="288">
        <f t="shared" si="10"/>
        <v>172016038.11999932</v>
      </c>
    </row>
    <row r="650" spans="1:6" s="275" customFormat="1" ht="60.75" customHeight="1" x14ac:dyDescent="0.2">
      <c r="A650" s="217">
        <v>44336</v>
      </c>
      <c r="B650" s="5">
        <v>59668</v>
      </c>
      <c r="C650" s="5" t="s">
        <v>3519</v>
      </c>
      <c r="D650" s="266"/>
      <c r="E650" s="42">
        <v>113000</v>
      </c>
      <c r="F650" s="288">
        <f t="shared" si="10"/>
        <v>171903038.11999932</v>
      </c>
    </row>
    <row r="651" spans="1:6" s="275" customFormat="1" ht="59.25" customHeight="1" x14ac:dyDescent="0.2">
      <c r="A651" s="562">
        <v>44336</v>
      </c>
      <c r="B651" s="212" t="s">
        <v>3580</v>
      </c>
      <c r="C651" s="212" t="s">
        <v>3579</v>
      </c>
      <c r="D651" s="454"/>
      <c r="E651" s="42">
        <v>308607.5</v>
      </c>
      <c r="F651" s="288">
        <f t="shared" si="10"/>
        <v>171594430.61999932</v>
      </c>
    </row>
    <row r="652" spans="1:6" s="275" customFormat="1" ht="54" customHeight="1" x14ac:dyDescent="0.2">
      <c r="A652" s="217">
        <v>44337</v>
      </c>
      <c r="B652" s="5">
        <v>59669</v>
      </c>
      <c r="C652" s="5" t="s">
        <v>3590</v>
      </c>
      <c r="D652" s="266"/>
      <c r="E652" s="42">
        <v>11010500.01</v>
      </c>
      <c r="F652" s="288">
        <f t="shared" si="10"/>
        <v>160583930.60999933</v>
      </c>
    </row>
    <row r="653" spans="1:6" s="275" customFormat="1" ht="18.75" customHeight="1" x14ac:dyDescent="0.2">
      <c r="A653" s="217">
        <v>44337</v>
      </c>
      <c r="B653" s="5">
        <v>59670</v>
      </c>
      <c r="C653" s="5" t="s">
        <v>41</v>
      </c>
      <c r="D653" s="266"/>
      <c r="E653" s="42">
        <v>0</v>
      </c>
      <c r="F653" s="288">
        <f t="shared" si="10"/>
        <v>160583930.60999933</v>
      </c>
    </row>
    <row r="654" spans="1:6" s="275" customFormat="1" ht="20.25" customHeight="1" x14ac:dyDescent="0.2">
      <c r="A654" s="217">
        <v>44337</v>
      </c>
      <c r="B654" s="5">
        <v>59671</v>
      </c>
      <c r="C654" s="5" t="s">
        <v>41</v>
      </c>
      <c r="D654" s="266"/>
      <c r="E654" s="42">
        <v>0</v>
      </c>
      <c r="F654" s="288">
        <f t="shared" si="10"/>
        <v>160583930.60999933</v>
      </c>
    </row>
    <row r="655" spans="1:6" s="275" customFormat="1" ht="47.25" customHeight="1" x14ac:dyDescent="0.2">
      <c r="A655" s="217">
        <v>44337</v>
      </c>
      <c r="B655" s="5">
        <v>59672</v>
      </c>
      <c r="C655" s="5" t="s">
        <v>3589</v>
      </c>
      <c r="D655" s="266"/>
      <c r="E655" s="42">
        <v>372020</v>
      </c>
      <c r="F655" s="288">
        <f t="shared" si="10"/>
        <v>160211910.60999933</v>
      </c>
    </row>
    <row r="656" spans="1:6" s="275" customFormat="1" ht="41.25" customHeight="1" x14ac:dyDescent="0.2">
      <c r="A656" s="217">
        <v>44337</v>
      </c>
      <c r="B656" s="5" t="s">
        <v>3585</v>
      </c>
      <c r="C656" s="5" t="s">
        <v>3588</v>
      </c>
      <c r="D656" s="266"/>
      <c r="E656" s="42">
        <v>1462162.53</v>
      </c>
      <c r="F656" s="288">
        <f t="shared" si="10"/>
        <v>158749748.07999933</v>
      </c>
    </row>
    <row r="657" spans="1:6" s="275" customFormat="1" ht="41.25" customHeight="1" x14ac:dyDescent="0.2">
      <c r="A657" s="562">
        <v>44337</v>
      </c>
      <c r="B657" s="212" t="s">
        <v>3586</v>
      </c>
      <c r="C657" s="212" t="s">
        <v>3587</v>
      </c>
      <c r="D657" s="454"/>
      <c r="E657" s="42">
        <v>1684896</v>
      </c>
      <c r="F657" s="288">
        <f t="shared" si="10"/>
        <v>157064852.07999933</v>
      </c>
    </row>
    <row r="658" spans="1:6" s="275" customFormat="1" ht="41.25" customHeight="1" x14ac:dyDescent="0.2">
      <c r="A658" s="217">
        <v>44340</v>
      </c>
      <c r="B658" s="5">
        <v>59673</v>
      </c>
      <c r="C658" s="5" t="s">
        <v>3641</v>
      </c>
      <c r="D658" s="266"/>
      <c r="E658" s="42">
        <v>14403.27</v>
      </c>
      <c r="F658" s="288">
        <f t="shared" ref="F658:F721" si="11">F657+D658-E658</f>
        <v>157050448.80999932</v>
      </c>
    </row>
    <row r="659" spans="1:6" s="275" customFormat="1" ht="41.25" customHeight="1" x14ac:dyDescent="0.2">
      <c r="A659" s="217">
        <v>44340</v>
      </c>
      <c r="B659" s="5">
        <v>59674</v>
      </c>
      <c r="C659" s="5" t="s">
        <v>3642</v>
      </c>
      <c r="D659" s="266"/>
      <c r="E659" s="42">
        <v>34050.81</v>
      </c>
      <c r="F659" s="288">
        <f t="shared" si="11"/>
        <v>157016397.99999931</v>
      </c>
    </row>
    <row r="660" spans="1:6" s="275" customFormat="1" ht="41.25" customHeight="1" x14ac:dyDescent="0.2">
      <c r="A660" s="217">
        <v>44340</v>
      </c>
      <c r="B660" s="5">
        <v>59675</v>
      </c>
      <c r="C660" s="5" t="s">
        <v>3643</v>
      </c>
      <c r="D660" s="266"/>
      <c r="E660" s="42">
        <v>97304.57</v>
      </c>
      <c r="F660" s="288">
        <f t="shared" si="11"/>
        <v>156919093.42999932</v>
      </c>
    </row>
    <row r="661" spans="1:6" s="275" customFormat="1" ht="41.25" customHeight="1" x14ac:dyDescent="0.2">
      <c r="A661" s="217">
        <v>44340</v>
      </c>
      <c r="B661" s="5">
        <v>59676</v>
      </c>
      <c r="C661" s="5" t="s">
        <v>3644</v>
      </c>
      <c r="D661" s="266"/>
      <c r="E661" s="42">
        <v>46699.23</v>
      </c>
      <c r="F661" s="288">
        <f t="shared" si="11"/>
        <v>156872394.19999933</v>
      </c>
    </row>
    <row r="662" spans="1:6" s="275" customFormat="1" ht="47.25" customHeight="1" x14ac:dyDescent="0.2">
      <c r="A662" s="217">
        <v>44340</v>
      </c>
      <c r="B662" s="5">
        <v>59677</v>
      </c>
      <c r="C662" s="5" t="s">
        <v>3645</v>
      </c>
      <c r="D662" s="266"/>
      <c r="E662" s="42">
        <v>1990.2</v>
      </c>
      <c r="F662" s="288">
        <f t="shared" si="11"/>
        <v>156870403.99999934</v>
      </c>
    </row>
    <row r="663" spans="1:6" s="275" customFormat="1" ht="52.5" customHeight="1" x14ac:dyDescent="0.2">
      <c r="A663" s="217">
        <v>44340</v>
      </c>
      <c r="B663" s="5">
        <v>59678</v>
      </c>
      <c r="C663" s="5" t="s">
        <v>3646</v>
      </c>
      <c r="D663" s="266"/>
      <c r="E663" s="42">
        <v>108304.57</v>
      </c>
      <c r="F663" s="288">
        <f t="shared" si="11"/>
        <v>156762099.42999935</v>
      </c>
    </row>
    <row r="664" spans="1:6" s="275" customFormat="1" ht="41.25" customHeight="1" x14ac:dyDescent="0.2">
      <c r="A664" s="217">
        <v>44340</v>
      </c>
      <c r="B664" s="5">
        <v>59679</v>
      </c>
      <c r="C664" s="5" t="s">
        <v>3647</v>
      </c>
      <c r="D664" s="266"/>
      <c r="E664" s="42">
        <v>171959.7</v>
      </c>
      <c r="F664" s="288">
        <f t="shared" si="11"/>
        <v>156590139.72999936</v>
      </c>
    </row>
    <row r="665" spans="1:6" s="275" customFormat="1" ht="41.25" customHeight="1" x14ac:dyDescent="0.2">
      <c r="A665" s="217">
        <v>44340</v>
      </c>
      <c r="B665" s="5">
        <v>59680</v>
      </c>
      <c r="C665" s="5" t="s">
        <v>3648</v>
      </c>
      <c r="D665" s="266"/>
      <c r="E665" s="42">
        <v>13421.01</v>
      </c>
      <c r="F665" s="288">
        <f t="shared" si="11"/>
        <v>156576718.71999937</v>
      </c>
    </row>
    <row r="666" spans="1:6" s="275" customFormat="1" ht="41.25" customHeight="1" x14ac:dyDescent="0.2">
      <c r="A666" s="217">
        <v>44340</v>
      </c>
      <c r="B666" s="5">
        <v>59681</v>
      </c>
      <c r="C666" s="5" t="s">
        <v>3649</v>
      </c>
      <c r="D666" s="266"/>
      <c r="E666" s="42">
        <v>745692.65</v>
      </c>
      <c r="F666" s="288">
        <f t="shared" si="11"/>
        <v>155831026.06999937</v>
      </c>
    </row>
    <row r="667" spans="1:6" s="275" customFormat="1" ht="41.25" customHeight="1" x14ac:dyDescent="0.2">
      <c r="A667" s="217">
        <v>44340</v>
      </c>
      <c r="B667" s="5">
        <v>59682</v>
      </c>
      <c r="C667" s="5" t="s">
        <v>3650</v>
      </c>
      <c r="D667" s="266"/>
      <c r="E667" s="42">
        <v>78420.72</v>
      </c>
      <c r="F667" s="288">
        <f t="shared" si="11"/>
        <v>155752605.34999937</v>
      </c>
    </row>
    <row r="668" spans="1:6" s="275" customFormat="1" ht="41.25" customHeight="1" x14ac:dyDescent="0.2">
      <c r="A668" s="217">
        <v>44340</v>
      </c>
      <c r="B668" s="5">
        <v>59683</v>
      </c>
      <c r="C668" s="5" t="s">
        <v>3651</v>
      </c>
      <c r="D668" s="266"/>
      <c r="E668" s="42">
        <v>51422.38</v>
      </c>
      <c r="F668" s="288">
        <f t="shared" si="11"/>
        <v>155701182.96999937</v>
      </c>
    </row>
    <row r="669" spans="1:6" s="275" customFormat="1" ht="41.25" customHeight="1" x14ac:dyDescent="0.2">
      <c r="A669" s="217">
        <v>44340</v>
      </c>
      <c r="B669" s="5">
        <v>59684</v>
      </c>
      <c r="C669" s="5" t="s">
        <v>3652</v>
      </c>
      <c r="D669" s="266"/>
      <c r="E669" s="42">
        <v>364086</v>
      </c>
      <c r="F669" s="288">
        <f t="shared" si="11"/>
        <v>155337096.96999937</v>
      </c>
    </row>
    <row r="670" spans="1:6" s="275" customFormat="1" ht="41.25" customHeight="1" x14ac:dyDescent="0.2">
      <c r="A670" s="217">
        <v>44340</v>
      </c>
      <c r="B670" s="5">
        <v>59685</v>
      </c>
      <c r="C670" s="5" t="s">
        <v>3653</v>
      </c>
      <c r="D670" s="266"/>
      <c r="E670" s="42">
        <v>44674.11</v>
      </c>
      <c r="F670" s="288">
        <f t="shared" si="11"/>
        <v>155292422.85999936</v>
      </c>
    </row>
    <row r="671" spans="1:6" s="275" customFormat="1" ht="41.25" customHeight="1" x14ac:dyDescent="0.2">
      <c r="A671" s="217">
        <v>44340</v>
      </c>
      <c r="B671" s="5">
        <v>59686</v>
      </c>
      <c r="C671" s="5" t="s">
        <v>3654</v>
      </c>
      <c r="D671" s="266"/>
      <c r="E671" s="42">
        <v>106612.83</v>
      </c>
      <c r="F671" s="288">
        <f t="shared" si="11"/>
        <v>155185810.02999935</v>
      </c>
    </row>
    <row r="672" spans="1:6" s="275" customFormat="1" ht="41.25" customHeight="1" x14ac:dyDescent="0.2">
      <c r="A672" s="217">
        <v>44340</v>
      </c>
      <c r="B672" s="5">
        <v>59687</v>
      </c>
      <c r="C672" s="5" t="s">
        <v>3655</v>
      </c>
      <c r="D672" s="266"/>
      <c r="E672" s="42">
        <v>57264.97</v>
      </c>
      <c r="F672" s="288">
        <f t="shared" si="11"/>
        <v>155128545.05999935</v>
      </c>
    </row>
    <row r="673" spans="1:6" s="275" customFormat="1" ht="41.25" customHeight="1" x14ac:dyDescent="0.2">
      <c r="A673" s="217">
        <v>44340</v>
      </c>
      <c r="B673" s="5">
        <v>59688</v>
      </c>
      <c r="C673" s="5" t="s">
        <v>3656</v>
      </c>
      <c r="D673" s="266"/>
      <c r="E673" s="42">
        <v>185380.71</v>
      </c>
      <c r="F673" s="288">
        <f t="shared" si="11"/>
        <v>154943164.34999934</v>
      </c>
    </row>
    <row r="674" spans="1:6" s="275" customFormat="1" ht="41.25" customHeight="1" x14ac:dyDescent="0.2">
      <c r="A674" s="217">
        <v>44340</v>
      </c>
      <c r="B674" s="5">
        <v>59689</v>
      </c>
      <c r="C674" s="5" t="s">
        <v>3657</v>
      </c>
      <c r="D674" s="266"/>
      <c r="E674" s="42">
        <v>18614.21</v>
      </c>
      <c r="F674" s="288">
        <f t="shared" si="11"/>
        <v>154924550.13999933</v>
      </c>
    </row>
    <row r="675" spans="1:6" s="275" customFormat="1" ht="41.25" customHeight="1" x14ac:dyDescent="0.2">
      <c r="A675" s="217">
        <v>44340</v>
      </c>
      <c r="B675" s="5">
        <v>59690</v>
      </c>
      <c r="C675" s="5" t="s">
        <v>3658</v>
      </c>
      <c r="D675" s="266"/>
      <c r="E675" s="42">
        <v>105766.5</v>
      </c>
      <c r="F675" s="288">
        <f t="shared" si="11"/>
        <v>154818783.63999933</v>
      </c>
    </row>
    <row r="676" spans="1:6" s="275" customFormat="1" ht="41.25" customHeight="1" x14ac:dyDescent="0.2">
      <c r="A676" s="217">
        <v>44340</v>
      </c>
      <c r="B676" s="5">
        <v>59691</v>
      </c>
      <c r="C676" s="5" t="s">
        <v>3659</v>
      </c>
      <c r="D676" s="266"/>
      <c r="E676" s="42">
        <v>129210.89</v>
      </c>
      <c r="F676" s="288">
        <f t="shared" si="11"/>
        <v>154689572.74999934</v>
      </c>
    </row>
    <row r="677" spans="1:6" s="275" customFormat="1" ht="41.25" customHeight="1" x14ac:dyDescent="0.2">
      <c r="A677" s="217">
        <v>44340</v>
      </c>
      <c r="B677" s="5">
        <v>59692</v>
      </c>
      <c r="C677" s="5" t="s">
        <v>3660</v>
      </c>
      <c r="D677" s="266"/>
      <c r="E677" s="42">
        <v>127528.93</v>
      </c>
      <c r="F677" s="288">
        <f t="shared" si="11"/>
        <v>154562043.81999934</v>
      </c>
    </row>
    <row r="678" spans="1:6" s="275" customFormat="1" ht="41.25" customHeight="1" x14ac:dyDescent="0.2">
      <c r="A678" s="217">
        <v>44340</v>
      </c>
      <c r="B678" s="5">
        <v>59693</v>
      </c>
      <c r="C678" s="5" t="s">
        <v>3661</v>
      </c>
      <c r="D678" s="266"/>
      <c r="E678" s="42">
        <v>43844.02</v>
      </c>
      <c r="F678" s="288">
        <f t="shared" si="11"/>
        <v>154518199.79999933</v>
      </c>
    </row>
    <row r="679" spans="1:6" s="275" customFormat="1" ht="41.25" customHeight="1" x14ac:dyDescent="0.2">
      <c r="A679" s="217">
        <v>44340</v>
      </c>
      <c r="B679" s="5">
        <v>59694</v>
      </c>
      <c r="C679" s="5" t="s">
        <v>3662</v>
      </c>
      <c r="D679" s="266"/>
      <c r="E679" s="42">
        <v>185380.71</v>
      </c>
      <c r="F679" s="288">
        <f t="shared" si="11"/>
        <v>154332819.08999932</v>
      </c>
    </row>
    <row r="680" spans="1:6" s="275" customFormat="1" ht="41.25" customHeight="1" x14ac:dyDescent="0.2">
      <c r="A680" s="217">
        <v>44340</v>
      </c>
      <c r="B680" s="5">
        <v>59695</v>
      </c>
      <c r="C680" s="5" t="s">
        <v>3663</v>
      </c>
      <c r="D680" s="266"/>
      <c r="E680" s="42">
        <v>87535.76</v>
      </c>
      <c r="F680" s="288">
        <f t="shared" si="11"/>
        <v>154245283.32999933</v>
      </c>
    </row>
    <row r="681" spans="1:6" s="275" customFormat="1" ht="41.25" customHeight="1" x14ac:dyDescent="0.2">
      <c r="A681" s="217">
        <v>44340</v>
      </c>
      <c r="B681" s="5">
        <v>59696</v>
      </c>
      <c r="C681" s="5" t="s">
        <v>3664</v>
      </c>
      <c r="D681" s="266"/>
      <c r="E681" s="42">
        <v>87997.23</v>
      </c>
      <c r="F681" s="288">
        <f t="shared" si="11"/>
        <v>154157286.09999934</v>
      </c>
    </row>
    <row r="682" spans="1:6" s="275" customFormat="1" ht="41.25" customHeight="1" x14ac:dyDescent="0.2">
      <c r="A682" s="217">
        <v>44340</v>
      </c>
      <c r="B682" s="5">
        <v>59697</v>
      </c>
      <c r="C682" s="5" t="s">
        <v>3665</v>
      </c>
      <c r="D682" s="266"/>
      <c r="E682" s="42">
        <v>59228.43</v>
      </c>
      <c r="F682" s="288">
        <f t="shared" si="11"/>
        <v>154098057.66999933</v>
      </c>
    </row>
    <row r="683" spans="1:6" s="275" customFormat="1" ht="41.25" customHeight="1" x14ac:dyDescent="0.2">
      <c r="A683" s="217">
        <v>44340</v>
      </c>
      <c r="B683" s="5">
        <v>59698</v>
      </c>
      <c r="C683" s="5" t="s">
        <v>3666</v>
      </c>
      <c r="D683" s="266"/>
      <c r="E683" s="42">
        <v>16243.65</v>
      </c>
      <c r="F683" s="288">
        <f t="shared" si="11"/>
        <v>154081814.01999933</v>
      </c>
    </row>
    <row r="684" spans="1:6" s="275" customFormat="1" ht="41.25" customHeight="1" x14ac:dyDescent="0.2">
      <c r="A684" s="217">
        <v>44340</v>
      </c>
      <c r="B684" s="5">
        <v>59699</v>
      </c>
      <c r="C684" s="5" t="s">
        <v>3667</v>
      </c>
      <c r="D684" s="266"/>
      <c r="E684" s="42">
        <v>97535.76</v>
      </c>
      <c r="F684" s="288">
        <f t="shared" si="11"/>
        <v>153984278.25999933</v>
      </c>
    </row>
    <row r="685" spans="1:6" s="275" customFormat="1" ht="41.25" customHeight="1" x14ac:dyDescent="0.2">
      <c r="A685" s="217">
        <v>44340</v>
      </c>
      <c r="B685" s="5">
        <v>59700</v>
      </c>
      <c r="C685" s="5" t="s">
        <v>3668</v>
      </c>
      <c r="D685" s="266"/>
      <c r="E685" s="42">
        <v>87074.3</v>
      </c>
      <c r="F685" s="288">
        <f t="shared" si="11"/>
        <v>153897203.95999932</v>
      </c>
    </row>
    <row r="686" spans="1:6" s="275" customFormat="1" ht="41.25" customHeight="1" x14ac:dyDescent="0.2">
      <c r="A686" s="217">
        <v>44340</v>
      </c>
      <c r="B686" s="5">
        <v>59701</v>
      </c>
      <c r="C686" s="5" t="s">
        <v>3669</v>
      </c>
      <c r="D686" s="266"/>
      <c r="E686" s="42">
        <v>32459.62</v>
      </c>
      <c r="F686" s="288">
        <f t="shared" si="11"/>
        <v>153864744.33999932</v>
      </c>
    </row>
    <row r="687" spans="1:6" s="275" customFormat="1" ht="41.25" customHeight="1" x14ac:dyDescent="0.2">
      <c r="A687" s="217">
        <v>44340</v>
      </c>
      <c r="B687" s="5">
        <v>59702</v>
      </c>
      <c r="C687" s="5" t="s">
        <v>3670</v>
      </c>
      <c r="D687" s="266"/>
      <c r="E687" s="42">
        <v>246751.28</v>
      </c>
      <c r="F687" s="288">
        <f t="shared" si="11"/>
        <v>153617993.05999932</v>
      </c>
    </row>
    <row r="688" spans="1:6" s="275" customFormat="1" ht="41.25" customHeight="1" x14ac:dyDescent="0.2">
      <c r="A688" s="217">
        <v>44340</v>
      </c>
      <c r="B688" s="5">
        <v>59703</v>
      </c>
      <c r="C688" s="5" t="s">
        <v>3671</v>
      </c>
      <c r="D688" s="266"/>
      <c r="E688" s="42">
        <v>161086.28</v>
      </c>
      <c r="F688" s="288">
        <f t="shared" si="11"/>
        <v>153456906.77999932</v>
      </c>
    </row>
    <row r="689" spans="1:6" s="275" customFormat="1" ht="54.75" customHeight="1" x14ac:dyDescent="0.2">
      <c r="A689" s="217">
        <v>44340</v>
      </c>
      <c r="B689" s="5">
        <v>59704</v>
      </c>
      <c r="C689" s="5" t="s">
        <v>3742</v>
      </c>
      <c r="D689" s="266"/>
      <c r="E689" s="42">
        <v>530955.77</v>
      </c>
      <c r="F689" s="288">
        <f t="shared" si="11"/>
        <v>152925951.00999931</v>
      </c>
    </row>
    <row r="690" spans="1:6" s="275" customFormat="1" ht="41.25" customHeight="1" x14ac:dyDescent="0.2">
      <c r="A690" s="217">
        <v>44340</v>
      </c>
      <c r="B690" s="212">
        <v>59705</v>
      </c>
      <c r="C690" s="5" t="s">
        <v>3672</v>
      </c>
      <c r="D690" s="454"/>
      <c r="E690" s="42">
        <v>7975.53</v>
      </c>
      <c r="F690" s="288">
        <f t="shared" si="11"/>
        <v>152917975.4799993</v>
      </c>
    </row>
    <row r="691" spans="1:6" s="275" customFormat="1" ht="41.25" customHeight="1" x14ac:dyDescent="0.2">
      <c r="A691" s="217">
        <v>44340</v>
      </c>
      <c r="B691" s="5">
        <v>59706</v>
      </c>
      <c r="C691" s="5" t="s">
        <v>3673</v>
      </c>
      <c r="D691" s="266"/>
      <c r="E691" s="42">
        <v>111742.34</v>
      </c>
      <c r="F691" s="288">
        <f t="shared" si="11"/>
        <v>152806233.1399993</v>
      </c>
    </row>
    <row r="692" spans="1:6" s="275" customFormat="1" ht="41.25" customHeight="1" x14ac:dyDescent="0.2">
      <c r="A692" s="217">
        <v>44340</v>
      </c>
      <c r="B692" s="5">
        <v>59707</v>
      </c>
      <c r="C692" s="5" t="s">
        <v>3674</v>
      </c>
      <c r="D692" s="266"/>
      <c r="E692" s="42">
        <v>7083.99</v>
      </c>
      <c r="F692" s="288">
        <f t="shared" si="11"/>
        <v>152799149.14999929</v>
      </c>
    </row>
    <row r="693" spans="1:6" s="275" customFormat="1" ht="18" customHeight="1" x14ac:dyDescent="0.2">
      <c r="A693" s="217">
        <v>44340</v>
      </c>
      <c r="B693" s="5">
        <v>59708</v>
      </c>
      <c r="C693" s="5" t="s">
        <v>41</v>
      </c>
      <c r="D693" s="266"/>
      <c r="E693" s="42">
        <v>0</v>
      </c>
      <c r="F693" s="288">
        <f t="shared" si="11"/>
        <v>152799149.14999929</v>
      </c>
    </row>
    <row r="694" spans="1:6" s="275" customFormat="1" ht="41.25" customHeight="1" x14ac:dyDescent="0.2">
      <c r="A694" s="217">
        <v>44340</v>
      </c>
      <c r="B694" s="5">
        <v>59709</v>
      </c>
      <c r="C694" s="5" t="s">
        <v>3675</v>
      </c>
      <c r="D694" s="266"/>
      <c r="E694" s="42">
        <v>48228.43</v>
      </c>
      <c r="F694" s="288">
        <f t="shared" si="11"/>
        <v>152750920.71999928</v>
      </c>
    </row>
    <row r="695" spans="1:6" s="275" customFormat="1" ht="71.25" customHeight="1" x14ac:dyDescent="0.2">
      <c r="A695" s="217">
        <v>44340</v>
      </c>
      <c r="B695" s="5" t="s">
        <v>3640</v>
      </c>
      <c r="C695" s="5" t="s">
        <v>4379</v>
      </c>
      <c r="D695" s="266"/>
      <c r="E695" s="42">
        <v>79520.36</v>
      </c>
      <c r="F695" s="288">
        <f t="shared" si="11"/>
        <v>152671400.35999927</v>
      </c>
    </row>
    <row r="696" spans="1:6" s="275" customFormat="1" ht="41.25" customHeight="1" x14ac:dyDescent="0.2">
      <c r="A696" s="217">
        <v>44340</v>
      </c>
      <c r="B696" s="5" t="s">
        <v>3639</v>
      </c>
      <c r="C696" s="5" t="s">
        <v>3676</v>
      </c>
      <c r="D696" s="266"/>
      <c r="E696" s="42">
        <v>1890740.8</v>
      </c>
      <c r="F696" s="288">
        <f t="shared" si="11"/>
        <v>150780659.55999926</v>
      </c>
    </row>
    <row r="697" spans="1:6" s="275" customFormat="1" ht="41.25" customHeight="1" x14ac:dyDescent="0.2">
      <c r="A697" s="217">
        <v>44340</v>
      </c>
      <c r="B697" s="5" t="s">
        <v>3638</v>
      </c>
      <c r="C697" s="5" t="s">
        <v>3677</v>
      </c>
      <c r="D697" s="266"/>
      <c r="E697" s="42">
        <v>252635.2</v>
      </c>
      <c r="F697" s="288">
        <f t="shared" si="11"/>
        <v>150528024.35999927</v>
      </c>
    </row>
    <row r="698" spans="1:6" s="275" customFormat="1" ht="60" customHeight="1" x14ac:dyDescent="0.2">
      <c r="A698" s="217">
        <v>44340</v>
      </c>
      <c r="B698" s="5" t="s">
        <v>3637</v>
      </c>
      <c r="C698" s="5" t="s">
        <v>3678</v>
      </c>
      <c r="D698" s="266"/>
      <c r="E698" s="42">
        <v>5358444.0999999996</v>
      </c>
      <c r="F698" s="288">
        <f t="shared" si="11"/>
        <v>145169580.25999928</v>
      </c>
    </row>
    <row r="699" spans="1:6" s="275" customFormat="1" ht="46.5" customHeight="1" x14ac:dyDescent="0.2">
      <c r="A699" s="217">
        <v>44340</v>
      </c>
      <c r="B699" s="5" t="s">
        <v>3636</v>
      </c>
      <c r="C699" s="5" t="s">
        <v>3679</v>
      </c>
      <c r="D699" s="266"/>
      <c r="E699" s="42">
        <v>47250.77</v>
      </c>
      <c r="F699" s="288">
        <f t="shared" si="11"/>
        <v>145122329.48999926</v>
      </c>
    </row>
    <row r="700" spans="1:6" s="275" customFormat="1" ht="41.25" customHeight="1" x14ac:dyDescent="0.2">
      <c r="A700" s="562">
        <v>44340</v>
      </c>
      <c r="B700" s="212" t="s">
        <v>3635</v>
      </c>
      <c r="C700" s="212" t="s">
        <v>3680</v>
      </c>
      <c r="D700" s="454"/>
      <c r="E700" s="42">
        <v>75538.36</v>
      </c>
      <c r="F700" s="288">
        <f t="shared" si="11"/>
        <v>145046791.12999925</v>
      </c>
    </row>
    <row r="701" spans="1:6" s="275" customFormat="1" ht="17.25" customHeight="1" x14ac:dyDescent="0.2">
      <c r="A701" s="217">
        <v>44341</v>
      </c>
      <c r="B701" s="5">
        <v>59710</v>
      </c>
      <c r="C701" s="5" t="s">
        <v>41</v>
      </c>
      <c r="D701" s="266"/>
      <c r="E701" s="42">
        <v>0</v>
      </c>
      <c r="F701" s="288">
        <f t="shared" si="11"/>
        <v>145046791.12999925</v>
      </c>
    </row>
    <row r="702" spans="1:6" s="275" customFormat="1" ht="21.75" customHeight="1" x14ac:dyDescent="0.2">
      <c r="A702" s="217">
        <v>44341</v>
      </c>
      <c r="B702" s="5">
        <v>59711</v>
      </c>
      <c r="C702" s="5" t="s">
        <v>41</v>
      </c>
      <c r="D702" s="266"/>
      <c r="E702" s="42">
        <v>0</v>
      </c>
      <c r="F702" s="288">
        <f t="shared" si="11"/>
        <v>145046791.12999925</v>
      </c>
    </row>
    <row r="703" spans="1:6" s="275" customFormat="1" ht="41.25" customHeight="1" x14ac:dyDescent="0.2">
      <c r="A703" s="217">
        <v>44341</v>
      </c>
      <c r="B703" s="5">
        <v>59712</v>
      </c>
      <c r="C703" s="5" t="s">
        <v>3681</v>
      </c>
      <c r="D703" s="266"/>
      <c r="E703" s="234">
        <v>118510.94</v>
      </c>
      <c r="F703" s="288">
        <f t="shared" si="11"/>
        <v>144928280.18999925</v>
      </c>
    </row>
    <row r="704" spans="1:6" s="275" customFormat="1" ht="41.25" customHeight="1" x14ac:dyDescent="0.2">
      <c r="A704" s="217">
        <v>44341</v>
      </c>
      <c r="B704" s="5">
        <v>59713</v>
      </c>
      <c r="C704" s="5" t="s">
        <v>3682</v>
      </c>
      <c r="D704" s="266"/>
      <c r="E704" s="234">
        <v>63203.39</v>
      </c>
      <c r="F704" s="288">
        <f t="shared" si="11"/>
        <v>144865076.79999927</v>
      </c>
    </row>
    <row r="705" spans="1:6" s="275" customFormat="1" ht="18.75" customHeight="1" x14ac:dyDescent="0.2">
      <c r="A705" s="217">
        <v>44341</v>
      </c>
      <c r="B705" s="5">
        <v>59714</v>
      </c>
      <c r="C705" s="5" t="s">
        <v>41</v>
      </c>
      <c r="D705" s="266"/>
      <c r="E705" s="234">
        <v>0</v>
      </c>
      <c r="F705" s="288">
        <f t="shared" si="11"/>
        <v>144865076.79999927</v>
      </c>
    </row>
    <row r="706" spans="1:6" s="275" customFormat="1" ht="23.25" customHeight="1" x14ac:dyDescent="0.2">
      <c r="A706" s="217">
        <v>44341</v>
      </c>
      <c r="B706" s="5">
        <v>59715</v>
      </c>
      <c r="C706" s="5" t="s">
        <v>41</v>
      </c>
      <c r="D706" s="266"/>
      <c r="E706" s="234">
        <v>54240</v>
      </c>
      <c r="F706" s="288">
        <f t="shared" si="11"/>
        <v>144810836.79999927</v>
      </c>
    </row>
    <row r="707" spans="1:6" s="275" customFormat="1" ht="47.25" customHeight="1" x14ac:dyDescent="0.2">
      <c r="A707" s="217">
        <v>44341</v>
      </c>
      <c r="B707" s="5">
        <v>59716</v>
      </c>
      <c r="C707" s="5" t="s">
        <v>3683</v>
      </c>
      <c r="D707" s="266"/>
      <c r="E707" s="234">
        <v>179992.73</v>
      </c>
      <c r="F707" s="288">
        <f t="shared" si="11"/>
        <v>144630844.06999928</v>
      </c>
    </row>
    <row r="708" spans="1:6" s="275" customFormat="1" ht="41.25" customHeight="1" x14ac:dyDescent="0.2">
      <c r="A708" s="217">
        <v>44341</v>
      </c>
      <c r="B708" s="5">
        <v>59717</v>
      </c>
      <c r="C708" s="5" t="s">
        <v>3684</v>
      </c>
      <c r="D708" s="266"/>
      <c r="E708" s="234">
        <v>36334.5</v>
      </c>
      <c r="F708" s="288">
        <f t="shared" si="11"/>
        <v>144594509.56999928</v>
      </c>
    </row>
    <row r="709" spans="1:6" s="275" customFormat="1" ht="51" customHeight="1" x14ac:dyDescent="0.2">
      <c r="A709" s="217">
        <v>44341</v>
      </c>
      <c r="B709" s="5">
        <v>59718</v>
      </c>
      <c r="C709" s="5" t="s">
        <v>3685</v>
      </c>
      <c r="D709" s="266"/>
      <c r="E709" s="234">
        <v>154103.75</v>
      </c>
      <c r="F709" s="288">
        <f t="shared" si="11"/>
        <v>144440405.81999928</v>
      </c>
    </row>
    <row r="710" spans="1:6" s="275" customFormat="1" ht="49.5" customHeight="1" x14ac:dyDescent="0.2">
      <c r="A710" s="217">
        <v>44341</v>
      </c>
      <c r="B710" s="5">
        <v>59719</v>
      </c>
      <c r="C710" s="5" t="s">
        <v>3741</v>
      </c>
      <c r="D710" s="266"/>
      <c r="E710" s="234">
        <v>223333.06</v>
      </c>
      <c r="F710" s="288">
        <f t="shared" si="11"/>
        <v>144217072.75999928</v>
      </c>
    </row>
    <row r="711" spans="1:6" s="275" customFormat="1" ht="48.75" customHeight="1" x14ac:dyDescent="0.2">
      <c r="A711" s="217">
        <v>44341</v>
      </c>
      <c r="B711" s="5">
        <v>59720</v>
      </c>
      <c r="C711" s="5" t="s">
        <v>3740</v>
      </c>
      <c r="D711" s="266"/>
      <c r="E711" s="234">
        <v>402222.75</v>
      </c>
      <c r="F711" s="288">
        <f t="shared" si="11"/>
        <v>143814850.00999928</v>
      </c>
    </row>
    <row r="712" spans="1:6" s="275" customFormat="1" ht="69" customHeight="1" x14ac:dyDescent="0.2">
      <c r="A712" s="217">
        <v>44341</v>
      </c>
      <c r="B712" s="5">
        <v>59721</v>
      </c>
      <c r="C712" s="5" t="s">
        <v>3739</v>
      </c>
      <c r="D712" s="266"/>
      <c r="E712" s="234">
        <v>94440</v>
      </c>
      <c r="F712" s="288">
        <f t="shared" si="11"/>
        <v>143720410.00999928</v>
      </c>
    </row>
    <row r="713" spans="1:6" s="275" customFormat="1" ht="41.25" customHeight="1" x14ac:dyDescent="0.2">
      <c r="A713" s="217">
        <v>44341</v>
      </c>
      <c r="B713" s="5">
        <v>59722</v>
      </c>
      <c r="C713" s="5" t="s">
        <v>3737</v>
      </c>
      <c r="D713" s="266"/>
      <c r="E713" s="234">
        <v>59704.68</v>
      </c>
      <c r="F713" s="288">
        <f t="shared" si="11"/>
        <v>143660705.32999927</v>
      </c>
    </row>
    <row r="714" spans="1:6" s="275" customFormat="1" ht="59.25" customHeight="1" x14ac:dyDescent="0.2">
      <c r="A714" s="217">
        <v>44341</v>
      </c>
      <c r="B714" s="5">
        <v>59723</v>
      </c>
      <c r="C714" s="5" t="s">
        <v>3738</v>
      </c>
      <c r="D714" s="266"/>
      <c r="E714" s="234">
        <v>291540</v>
      </c>
      <c r="F714" s="288">
        <f t="shared" si="11"/>
        <v>143369165.32999927</v>
      </c>
    </row>
    <row r="715" spans="1:6" s="275" customFormat="1" ht="55.5" customHeight="1" x14ac:dyDescent="0.2">
      <c r="A715" s="217">
        <v>44341</v>
      </c>
      <c r="B715" s="5">
        <v>59724</v>
      </c>
      <c r="C715" s="5" t="s">
        <v>3736</v>
      </c>
      <c r="D715" s="266"/>
      <c r="E715" s="234">
        <v>185380.71</v>
      </c>
      <c r="F715" s="288">
        <f t="shared" si="11"/>
        <v>143183784.61999926</v>
      </c>
    </row>
    <row r="716" spans="1:6" s="275" customFormat="1" ht="50.25" customHeight="1" x14ac:dyDescent="0.2">
      <c r="A716" s="217">
        <v>44341</v>
      </c>
      <c r="B716" s="5">
        <v>59725</v>
      </c>
      <c r="C716" s="5" t="s">
        <v>3735</v>
      </c>
      <c r="D716" s="266"/>
      <c r="E716" s="234">
        <v>185380.71</v>
      </c>
      <c r="F716" s="288">
        <f t="shared" si="11"/>
        <v>142998403.90999925</v>
      </c>
    </row>
    <row r="717" spans="1:6" s="275" customFormat="1" ht="51" customHeight="1" x14ac:dyDescent="0.2">
      <c r="A717" s="217">
        <v>44341</v>
      </c>
      <c r="B717" s="5">
        <v>59726</v>
      </c>
      <c r="C717" s="5" t="s">
        <v>3734</v>
      </c>
      <c r="D717" s="266"/>
      <c r="E717" s="234">
        <v>173073.37</v>
      </c>
      <c r="F717" s="288">
        <f t="shared" si="11"/>
        <v>142825330.53999925</v>
      </c>
    </row>
    <row r="718" spans="1:6" s="275" customFormat="1" ht="51" customHeight="1" x14ac:dyDescent="0.2">
      <c r="A718" s="217">
        <v>44341</v>
      </c>
      <c r="B718" s="5">
        <v>59727</v>
      </c>
      <c r="C718" s="5" t="s">
        <v>3733</v>
      </c>
      <c r="D718" s="266"/>
      <c r="E718" s="234">
        <v>212016.9</v>
      </c>
      <c r="F718" s="288">
        <f t="shared" si="11"/>
        <v>142613313.63999924</v>
      </c>
    </row>
    <row r="719" spans="1:6" s="275" customFormat="1" ht="57.75" customHeight="1" x14ac:dyDescent="0.2">
      <c r="A719" s="217">
        <v>44341</v>
      </c>
      <c r="B719" s="5">
        <v>59728</v>
      </c>
      <c r="C719" s="5" t="s">
        <v>3732</v>
      </c>
      <c r="D719" s="266"/>
      <c r="E719" s="234">
        <v>16922.009999999998</v>
      </c>
      <c r="F719" s="288">
        <f t="shared" si="11"/>
        <v>142596391.62999925</v>
      </c>
    </row>
    <row r="720" spans="1:6" s="275" customFormat="1" ht="56.25" customHeight="1" x14ac:dyDescent="0.2">
      <c r="A720" s="217">
        <v>44341</v>
      </c>
      <c r="B720" s="5">
        <v>59729</v>
      </c>
      <c r="C720" s="5" t="s">
        <v>3731</v>
      </c>
      <c r="D720" s="266"/>
      <c r="E720" s="234">
        <v>206287.82</v>
      </c>
      <c r="F720" s="288">
        <f t="shared" si="11"/>
        <v>142390103.80999926</v>
      </c>
    </row>
    <row r="721" spans="1:6" s="275" customFormat="1" ht="48.75" customHeight="1" x14ac:dyDescent="0.2">
      <c r="A721" s="217">
        <v>44341</v>
      </c>
      <c r="B721" s="5">
        <v>59730</v>
      </c>
      <c r="C721" s="5" t="s">
        <v>3730</v>
      </c>
      <c r="D721" s="266"/>
      <c r="E721" s="234">
        <v>185380.71</v>
      </c>
      <c r="F721" s="288">
        <f t="shared" si="11"/>
        <v>142204723.09999925</v>
      </c>
    </row>
    <row r="722" spans="1:6" s="275" customFormat="1" ht="59.25" customHeight="1" x14ac:dyDescent="0.2">
      <c r="A722" s="217">
        <v>44341</v>
      </c>
      <c r="B722" s="5">
        <v>59731</v>
      </c>
      <c r="C722" s="5" t="s">
        <v>3729</v>
      </c>
      <c r="D722" s="266"/>
      <c r="E722" s="234">
        <v>37228.43</v>
      </c>
      <c r="F722" s="288">
        <f t="shared" ref="F722:F785" si="12">F721+D722-E722</f>
        <v>142167494.66999924</v>
      </c>
    </row>
    <row r="723" spans="1:6" s="275" customFormat="1" ht="43.5" customHeight="1" x14ac:dyDescent="0.2">
      <c r="A723" s="217">
        <v>44341</v>
      </c>
      <c r="B723" s="5">
        <v>59732</v>
      </c>
      <c r="C723" s="5" t="s">
        <v>3728</v>
      </c>
      <c r="D723" s="266"/>
      <c r="E723" s="234">
        <v>207688.05</v>
      </c>
      <c r="F723" s="288">
        <f t="shared" si="12"/>
        <v>141959806.61999923</v>
      </c>
    </row>
    <row r="724" spans="1:6" s="275" customFormat="1" ht="45.75" customHeight="1" x14ac:dyDescent="0.2">
      <c r="A724" s="217">
        <v>44341</v>
      </c>
      <c r="B724" s="5">
        <v>59733</v>
      </c>
      <c r="C724" s="5" t="s">
        <v>3727</v>
      </c>
      <c r="D724" s="266"/>
      <c r="E724" s="234">
        <v>16922.009999999998</v>
      </c>
      <c r="F724" s="288">
        <f t="shared" si="12"/>
        <v>141942884.60999924</v>
      </c>
    </row>
    <row r="725" spans="1:6" s="275" customFormat="1" ht="41.25" customHeight="1" x14ac:dyDescent="0.2">
      <c r="A725" s="217">
        <v>44341</v>
      </c>
      <c r="B725" s="5">
        <v>59734</v>
      </c>
      <c r="C725" s="5" t="s">
        <v>3708</v>
      </c>
      <c r="D725" s="266"/>
      <c r="E725" s="234">
        <v>185380.71</v>
      </c>
      <c r="F725" s="288">
        <f t="shared" si="12"/>
        <v>141757503.89999923</v>
      </c>
    </row>
    <row r="726" spans="1:6" s="275" customFormat="1" ht="41.25" customHeight="1" x14ac:dyDescent="0.2">
      <c r="A726" s="217">
        <v>44341</v>
      </c>
      <c r="B726" s="5">
        <v>59735</v>
      </c>
      <c r="C726" s="5" t="s">
        <v>3707</v>
      </c>
      <c r="D726" s="266"/>
      <c r="E726" s="234">
        <v>88458.7</v>
      </c>
      <c r="F726" s="288">
        <f t="shared" si="12"/>
        <v>141669045.19999924</v>
      </c>
    </row>
    <row r="727" spans="1:6" s="275" customFormat="1" ht="41.25" customHeight="1" x14ac:dyDescent="0.2">
      <c r="A727" s="217">
        <v>44341</v>
      </c>
      <c r="B727" s="5">
        <v>59736</v>
      </c>
      <c r="C727" s="5" t="s">
        <v>3706</v>
      </c>
      <c r="D727" s="266"/>
      <c r="E727" s="234">
        <v>33844.019999999997</v>
      </c>
      <c r="F727" s="288">
        <f t="shared" si="12"/>
        <v>141635201.17999923</v>
      </c>
    </row>
    <row r="728" spans="1:6" s="275" customFormat="1" ht="41.25" customHeight="1" x14ac:dyDescent="0.2">
      <c r="A728" s="217">
        <v>44341</v>
      </c>
      <c r="B728" s="5">
        <v>59737</v>
      </c>
      <c r="C728" s="5" t="s">
        <v>3705</v>
      </c>
      <c r="D728" s="266"/>
      <c r="E728" s="234">
        <v>180766.04</v>
      </c>
      <c r="F728" s="288">
        <f t="shared" si="12"/>
        <v>141454435.13999924</v>
      </c>
    </row>
    <row r="729" spans="1:6" s="275" customFormat="1" ht="41.25" customHeight="1" x14ac:dyDescent="0.2">
      <c r="A729" s="217">
        <v>44341</v>
      </c>
      <c r="B729" s="5">
        <v>59738</v>
      </c>
      <c r="C729" s="5" t="s">
        <v>3704</v>
      </c>
      <c r="D729" s="266"/>
      <c r="E729" s="234">
        <v>33844.019999999997</v>
      </c>
      <c r="F729" s="288">
        <f t="shared" si="12"/>
        <v>141420591.11999923</v>
      </c>
    </row>
    <row r="730" spans="1:6" s="275" customFormat="1" ht="41.25" customHeight="1" x14ac:dyDescent="0.2">
      <c r="A730" s="217">
        <v>44341</v>
      </c>
      <c r="B730" s="5">
        <v>59739</v>
      </c>
      <c r="C730" s="5" t="s">
        <v>3703</v>
      </c>
      <c r="D730" s="266"/>
      <c r="E730" s="234">
        <v>26059.9</v>
      </c>
      <c r="F730" s="288">
        <f t="shared" si="12"/>
        <v>141394531.21999922</v>
      </c>
    </row>
    <row r="731" spans="1:6" s="275" customFormat="1" ht="41.25" customHeight="1" x14ac:dyDescent="0.2">
      <c r="A731" s="217">
        <v>44341</v>
      </c>
      <c r="B731" s="5">
        <v>59740</v>
      </c>
      <c r="C731" s="5" t="s">
        <v>3702</v>
      </c>
      <c r="D731" s="266"/>
      <c r="E731" s="234">
        <v>143073.37</v>
      </c>
      <c r="F731" s="288">
        <f t="shared" si="12"/>
        <v>141251457.84999922</v>
      </c>
    </row>
    <row r="732" spans="1:6" s="275" customFormat="1" ht="45.75" customHeight="1" x14ac:dyDescent="0.2">
      <c r="A732" s="217">
        <v>44341</v>
      </c>
      <c r="B732" s="5">
        <v>59741</v>
      </c>
      <c r="C732" s="5" t="s">
        <v>3701</v>
      </c>
      <c r="D732" s="266"/>
      <c r="E732" s="234">
        <v>31075.22</v>
      </c>
      <c r="F732" s="288">
        <f t="shared" si="12"/>
        <v>141220382.62999922</v>
      </c>
    </row>
    <row r="733" spans="1:6" s="275" customFormat="1" ht="41.25" customHeight="1" x14ac:dyDescent="0.2">
      <c r="A733" s="217">
        <v>44341</v>
      </c>
      <c r="B733" s="5">
        <v>59742</v>
      </c>
      <c r="C733" s="5" t="s">
        <v>3700</v>
      </c>
      <c r="D733" s="266"/>
      <c r="E733" s="234">
        <v>185380.71</v>
      </c>
      <c r="F733" s="288">
        <f t="shared" si="12"/>
        <v>141035001.91999921</v>
      </c>
    </row>
    <row r="734" spans="1:6" s="275" customFormat="1" ht="41.25" customHeight="1" x14ac:dyDescent="0.2">
      <c r="A734" s="217">
        <v>44341</v>
      </c>
      <c r="B734" s="5">
        <v>59743</v>
      </c>
      <c r="C734" s="5" t="s">
        <v>3647</v>
      </c>
      <c r="D734" s="266"/>
      <c r="E734" s="234">
        <v>88458.7</v>
      </c>
      <c r="F734" s="288">
        <f t="shared" si="12"/>
        <v>140946543.21999922</v>
      </c>
    </row>
    <row r="735" spans="1:6" s="275" customFormat="1" ht="41.25" customHeight="1" x14ac:dyDescent="0.2">
      <c r="A735" s="217">
        <v>44341</v>
      </c>
      <c r="B735" s="5">
        <v>59744</v>
      </c>
      <c r="C735" s="5" t="s">
        <v>3699</v>
      </c>
      <c r="D735" s="266"/>
      <c r="E735" s="234">
        <v>29995.39</v>
      </c>
      <c r="F735" s="288">
        <f t="shared" si="12"/>
        <v>140916547.82999924</v>
      </c>
    </row>
    <row r="736" spans="1:6" s="275" customFormat="1" ht="41.25" customHeight="1" x14ac:dyDescent="0.2">
      <c r="A736" s="217">
        <v>44341</v>
      </c>
      <c r="B736" s="5">
        <v>59745</v>
      </c>
      <c r="C736" s="5" t="s">
        <v>3698</v>
      </c>
      <c r="D736" s="266"/>
      <c r="E736" s="234">
        <v>36151.360000000001</v>
      </c>
      <c r="F736" s="288">
        <f t="shared" si="12"/>
        <v>140880396.46999922</v>
      </c>
    </row>
    <row r="737" spans="1:6" s="275" customFormat="1" ht="41.25" customHeight="1" x14ac:dyDescent="0.2">
      <c r="A737" s="217">
        <v>44341</v>
      </c>
      <c r="B737" s="5">
        <v>59746</v>
      </c>
      <c r="C737" s="5" t="s">
        <v>3697</v>
      </c>
      <c r="D737" s="266"/>
      <c r="E737" s="234">
        <v>96612.83</v>
      </c>
      <c r="F737" s="288">
        <f t="shared" si="12"/>
        <v>140783783.63999921</v>
      </c>
    </row>
    <row r="738" spans="1:6" s="275" customFormat="1" ht="41.25" customHeight="1" x14ac:dyDescent="0.2">
      <c r="A738" s="217">
        <v>44341</v>
      </c>
      <c r="B738" s="5">
        <v>59747</v>
      </c>
      <c r="C738" s="5" t="s">
        <v>3696</v>
      </c>
      <c r="D738" s="266"/>
      <c r="E738" s="234">
        <v>143788.22</v>
      </c>
      <c r="F738" s="288">
        <f t="shared" si="12"/>
        <v>140639995.41999921</v>
      </c>
    </row>
    <row r="739" spans="1:6" s="275" customFormat="1" ht="41.25" customHeight="1" x14ac:dyDescent="0.2">
      <c r="A739" s="217">
        <v>44341</v>
      </c>
      <c r="B739" s="5">
        <v>59748</v>
      </c>
      <c r="C739" s="5" t="s">
        <v>3695</v>
      </c>
      <c r="D739" s="266"/>
      <c r="E739" s="234">
        <v>30055.8</v>
      </c>
      <c r="F739" s="288">
        <f t="shared" si="12"/>
        <v>140609939.6199992</v>
      </c>
    </row>
    <row r="740" spans="1:6" s="275" customFormat="1" ht="41.25" customHeight="1" x14ac:dyDescent="0.2">
      <c r="A740" s="217">
        <v>44341</v>
      </c>
      <c r="B740" s="5">
        <v>59749</v>
      </c>
      <c r="C740" s="5" t="s">
        <v>3694</v>
      </c>
      <c r="D740" s="266"/>
      <c r="E740" s="234">
        <v>127997.23</v>
      </c>
      <c r="F740" s="288">
        <f t="shared" si="12"/>
        <v>140481942.38999921</v>
      </c>
    </row>
    <row r="741" spans="1:6" s="275" customFormat="1" ht="41.25" customHeight="1" x14ac:dyDescent="0.2">
      <c r="A741" s="217">
        <v>44341</v>
      </c>
      <c r="B741" s="5">
        <v>59750</v>
      </c>
      <c r="C741" s="5" t="s">
        <v>3693</v>
      </c>
      <c r="D741" s="266"/>
      <c r="E741" s="234">
        <v>384702.5</v>
      </c>
      <c r="F741" s="288">
        <f t="shared" si="12"/>
        <v>140097239.88999921</v>
      </c>
    </row>
    <row r="742" spans="1:6" s="275" customFormat="1" ht="57.75" customHeight="1" x14ac:dyDescent="0.2">
      <c r="A742" s="217">
        <v>44341</v>
      </c>
      <c r="B742" s="5">
        <v>59751</v>
      </c>
      <c r="C742" s="5" t="s">
        <v>3692</v>
      </c>
      <c r="D742" s="266"/>
      <c r="E742" s="234">
        <v>101439</v>
      </c>
      <c r="F742" s="288">
        <f t="shared" si="12"/>
        <v>139995800.88999921</v>
      </c>
    </row>
    <row r="743" spans="1:6" s="275" customFormat="1" ht="57.75" customHeight="1" x14ac:dyDescent="0.2">
      <c r="A743" s="217">
        <v>44341</v>
      </c>
      <c r="B743" s="252" t="s">
        <v>4151</v>
      </c>
      <c r="C743" s="193" t="s">
        <v>4161</v>
      </c>
      <c r="D743" s="266"/>
      <c r="E743" s="234">
        <v>54957.5</v>
      </c>
      <c r="F743" s="288">
        <f t="shared" si="12"/>
        <v>139940843.38999921</v>
      </c>
    </row>
    <row r="744" spans="1:6" s="275" customFormat="1" ht="57.75" customHeight="1" x14ac:dyDescent="0.2">
      <c r="A744" s="217">
        <v>44341</v>
      </c>
      <c r="B744" s="252" t="s">
        <v>4152</v>
      </c>
      <c r="C744" s="193" t="s">
        <v>4162</v>
      </c>
      <c r="D744" s="266"/>
      <c r="E744" s="234">
        <v>2623392.71</v>
      </c>
      <c r="F744" s="288">
        <f t="shared" si="12"/>
        <v>137317450.6799992</v>
      </c>
    </row>
    <row r="745" spans="1:6" s="275" customFormat="1" ht="57.75" customHeight="1" x14ac:dyDescent="0.2">
      <c r="A745" s="217">
        <v>44341</v>
      </c>
      <c r="B745" s="252" t="s">
        <v>4153</v>
      </c>
      <c r="C745" s="193" t="s">
        <v>4160</v>
      </c>
      <c r="D745" s="266"/>
      <c r="E745" s="234">
        <v>116616</v>
      </c>
      <c r="F745" s="288">
        <f t="shared" si="12"/>
        <v>137200834.6799992</v>
      </c>
    </row>
    <row r="746" spans="1:6" s="275" customFormat="1" ht="57.75" customHeight="1" x14ac:dyDescent="0.2">
      <c r="A746" s="217">
        <v>44341</v>
      </c>
      <c r="B746" s="252" t="s">
        <v>4154</v>
      </c>
      <c r="C746" s="193" t="s">
        <v>4163</v>
      </c>
      <c r="D746" s="266"/>
      <c r="E746" s="234">
        <v>77744</v>
      </c>
      <c r="F746" s="288">
        <f t="shared" si="12"/>
        <v>137123090.6799992</v>
      </c>
    </row>
    <row r="747" spans="1:6" s="275" customFormat="1" ht="45" customHeight="1" x14ac:dyDescent="0.2">
      <c r="A747" s="217">
        <v>44341</v>
      </c>
      <c r="B747" s="252" t="s">
        <v>4155</v>
      </c>
      <c r="C747" s="193" t="s">
        <v>4164</v>
      </c>
      <c r="D747" s="266"/>
      <c r="E747" s="234">
        <v>165600</v>
      </c>
      <c r="F747" s="288">
        <f t="shared" si="12"/>
        <v>136957490.6799992</v>
      </c>
    </row>
    <row r="748" spans="1:6" s="275" customFormat="1" ht="63" customHeight="1" x14ac:dyDescent="0.2">
      <c r="A748" s="217">
        <v>44341</v>
      </c>
      <c r="B748" s="252" t="s">
        <v>4156</v>
      </c>
      <c r="C748" s="193" t="s">
        <v>4165</v>
      </c>
      <c r="D748" s="266"/>
      <c r="E748" s="234">
        <v>165664.78</v>
      </c>
      <c r="F748" s="288">
        <f t="shared" si="12"/>
        <v>136791825.8999992</v>
      </c>
    </row>
    <row r="749" spans="1:6" s="275" customFormat="1" ht="55.5" customHeight="1" x14ac:dyDescent="0.2">
      <c r="A749" s="217">
        <v>44341</v>
      </c>
      <c r="B749" s="252" t="s">
        <v>4157</v>
      </c>
      <c r="C749" s="193" t="s">
        <v>4166</v>
      </c>
      <c r="D749" s="266"/>
      <c r="E749" s="234">
        <v>20471</v>
      </c>
      <c r="F749" s="288">
        <f t="shared" si="12"/>
        <v>136771354.8999992</v>
      </c>
    </row>
    <row r="750" spans="1:6" s="275" customFormat="1" ht="39.75" customHeight="1" x14ac:dyDescent="0.2">
      <c r="A750" s="217">
        <v>44341</v>
      </c>
      <c r="B750" s="252" t="s">
        <v>4158</v>
      </c>
      <c r="C750" s="193" t="s">
        <v>4167</v>
      </c>
      <c r="D750" s="266"/>
      <c r="E750" s="234">
        <v>355725</v>
      </c>
      <c r="F750" s="288">
        <f t="shared" si="12"/>
        <v>136415629.8999992</v>
      </c>
    </row>
    <row r="751" spans="1:6" s="275" customFormat="1" ht="44.25" customHeight="1" x14ac:dyDescent="0.2">
      <c r="A751" s="217">
        <v>44341</v>
      </c>
      <c r="B751" s="252" t="s">
        <v>4159</v>
      </c>
      <c r="C751" s="193" t="s">
        <v>4168</v>
      </c>
      <c r="D751" s="266"/>
      <c r="E751" s="234">
        <v>4016.02</v>
      </c>
      <c r="F751" s="288">
        <f t="shared" si="12"/>
        <v>136411613.87999919</v>
      </c>
    </row>
    <row r="752" spans="1:6" s="275" customFormat="1" ht="61.5" customHeight="1" x14ac:dyDescent="0.2">
      <c r="A752" s="217">
        <v>44342</v>
      </c>
      <c r="B752" s="5">
        <v>59752</v>
      </c>
      <c r="C752" s="5" t="s">
        <v>3691</v>
      </c>
      <c r="D752" s="266"/>
      <c r="E752" s="42">
        <v>90000</v>
      </c>
      <c r="F752" s="288">
        <f t="shared" si="12"/>
        <v>136321613.87999919</v>
      </c>
    </row>
    <row r="753" spans="1:6" s="275" customFormat="1" ht="41.25" customHeight="1" x14ac:dyDescent="0.2">
      <c r="A753" s="217">
        <v>44342</v>
      </c>
      <c r="B753" s="5">
        <v>59753</v>
      </c>
      <c r="C753" s="5" t="s">
        <v>3690</v>
      </c>
      <c r="D753" s="266"/>
      <c r="E753" s="42">
        <v>6300</v>
      </c>
      <c r="F753" s="288">
        <f t="shared" si="12"/>
        <v>136315313.87999919</v>
      </c>
    </row>
    <row r="754" spans="1:6" s="275" customFormat="1" ht="41.25" customHeight="1" x14ac:dyDescent="0.2">
      <c r="A754" s="217">
        <v>44342</v>
      </c>
      <c r="B754" s="5">
        <v>59754</v>
      </c>
      <c r="C754" s="5" t="s">
        <v>3689</v>
      </c>
      <c r="D754" s="266"/>
      <c r="E754" s="42">
        <v>59839.4</v>
      </c>
      <c r="F754" s="288">
        <f t="shared" si="12"/>
        <v>136255474.47999918</v>
      </c>
    </row>
    <row r="755" spans="1:6" s="275" customFormat="1" ht="41.25" customHeight="1" x14ac:dyDescent="0.2">
      <c r="A755" s="217">
        <v>44342</v>
      </c>
      <c r="B755" s="5">
        <v>59755</v>
      </c>
      <c r="C755" s="5" t="s">
        <v>3688</v>
      </c>
      <c r="D755" s="266"/>
      <c r="E755" s="42">
        <v>187688.05</v>
      </c>
      <c r="F755" s="288">
        <f t="shared" si="12"/>
        <v>136067786.42999917</v>
      </c>
    </row>
    <row r="756" spans="1:6" s="275" customFormat="1" ht="41.25" customHeight="1" x14ac:dyDescent="0.2">
      <c r="A756" s="217">
        <v>44342</v>
      </c>
      <c r="B756" s="5">
        <v>59756</v>
      </c>
      <c r="C756" s="5" t="s">
        <v>3687</v>
      </c>
      <c r="D756" s="266"/>
      <c r="E756" s="42">
        <v>207688.05</v>
      </c>
      <c r="F756" s="288">
        <f t="shared" si="12"/>
        <v>135860098.37999916</v>
      </c>
    </row>
    <row r="757" spans="1:6" s="275" customFormat="1" ht="41.25" customHeight="1" x14ac:dyDescent="0.2">
      <c r="A757" s="217">
        <v>44342</v>
      </c>
      <c r="B757" s="5" t="s">
        <v>3634</v>
      </c>
      <c r="C757" s="5" t="s">
        <v>3686</v>
      </c>
      <c r="D757" s="266"/>
      <c r="E757" s="42">
        <v>879230.4</v>
      </c>
      <c r="F757" s="288">
        <f t="shared" si="12"/>
        <v>134980867.97999915</v>
      </c>
    </row>
    <row r="758" spans="1:6" s="275" customFormat="1" ht="41.25" customHeight="1" x14ac:dyDescent="0.2">
      <c r="A758" s="217">
        <v>44343</v>
      </c>
      <c r="B758" s="5">
        <v>59757</v>
      </c>
      <c r="C758" s="5" t="s">
        <v>3774</v>
      </c>
      <c r="D758" s="266"/>
      <c r="E758" s="42">
        <v>50000</v>
      </c>
      <c r="F758" s="288">
        <f t="shared" si="12"/>
        <v>134930867.97999915</v>
      </c>
    </row>
    <row r="759" spans="1:6" s="275" customFormat="1" ht="47.25" customHeight="1" x14ac:dyDescent="0.2">
      <c r="A759" s="217">
        <v>44343</v>
      </c>
      <c r="B759" s="5">
        <v>59758</v>
      </c>
      <c r="C759" s="5" t="s">
        <v>3775</v>
      </c>
      <c r="D759" s="266"/>
      <c r="E759" s="42">
        <v>81000</v>
      </c>
      <c r="F759" s="288">
        <f t="shared" si="12"/>
        <v>134849867.97999915</v>
      </c>
    </row>
    <row r="760" spans="1:6" s="275" customFormat="1" ht="50.25" customHeight="1" x14ac:dyDescent="0.2">
      <c r="A760" s="217">
        <v>44343</v>
      </c>
      <c r="B760" s="5">
        <v>59759</v>
      </c>
      <c r="C760" s="5" t="s">
        <v>3776</v>
      </c>
      <c r="D760" s="266"/>
      <c r="E760" s="42">
        <v>67800</v>
      </c>
      <c r="F760" s="288">
        <f t="shared" si="12"/>
        <v>134782067.97999915</v>
      </c>
    </row>
    <row r="761" spans="1:6" s="275" customFormat="1" ht="52.5" customHeight="1" x14ac:dyDescent="0.2">
      <c r="A761" s="217">
        <v>44343</v>
      </c>
      <c r="B761" s="5" t="s">
        <v>3862</v>
      </c>
      <c r="C761" s="5" t="s">
        <v>3777</v>
      </c>
      <c r="D761" s="266"/>
      <c r="E761" s="42">
        <v>355110</v>
      </c>
      <c r="F761" s="288">
        <f t="shared" si="12"/>
        <v>134426957.97999915</v>
      </c>
    </row>
    <row r="762" spans="1:6" s="275" customFormat="1" ht="26.25" customHeight="1" x14ac:dyDescent="0.2">
      <c r="A762" s="217">
        <v>44344</v>
      </c>
      <c r="B762" s="5">
        <v>59760</v>
      </c>
      <c r="C762" s="214" t="s">
        <v>41</v>
      </c>
      <c r="D762" s="266"/>
      <c r="E762" s="455">
        <v>0</v>
      </c>
      <c r="F762" s="288">
        <f t="shared" si="12"/>
        <v>134426957.97999915</v>
      </c>
    </row>
    <row r="763" spans="1:6" s="275" customFormat="1" ht="41.25" customHeight="1" x14ac:dyDescent="0.2">
      <c r="A763" s="217">
        <v>44344</v>
      </c>
      <c r="B763" s="5">
        <v>59761</v>
      </c>
      <c r="C763" s="193" t="s">
        <v>3864</v>
      </c>
      <c r="D763" s="266"/>
      <c r="E763" s="42">
        <v>5999.08</v>
      </c>
      <c r="F763" s="288">
        <f t="shared" si="12"/>
        <v>134420958.89999914</v>
      </c>
    </row>
    <row r="764" spans="1:6" s="275" customFormat="1" ht="41.25" customHeight="1" x14ac:dyDescent="0.2">
      <c r="A764" s="217">
        <v>44344</v>
      </c>
      <c r="B764" s="5">
        <v>59762</v>
      </c>
      <c r="C764" s="193" t="s">
        <v>3865</v>
      </c>
      <c r="D764" s="266"/>
      <c r="E764" s="42">
        <v>42459.62</v>
      </c>
      <c r="F764" s="288">
        <f t="shared" si="12"/>
        <v>134378499.27999914</v>
      </c>
    </row>
    <row r="765" spans="1:6" s="275" customFormat="1" ht="41.25" customHeight="1" x14ac:dyDescent="0.2">
      <c r="A765" s="217">
        <v>44344</v>
      </c>
      <c r="B765" s="5">
        <v>59763</v>
      </c>
      <c r="C765" s="193" t="s">
        <v>3866</v>
      </c>
      <c r="D765" s="266"/>
      <c r="E765" s="42">
        <v>87997.23</v>
      </c>
      <c r="F765" s="288">
        <f t="shared" si="12"/>
        <v>134290502.04999915</v>
      </c>
    </row>
    <row r="766" spans="1:6" s="275" customFormat="1" ht="41.25" customHeight="1" x14ac:dyDescent="0.2">
      <c r="A766" s="217">
        <v>44344</v>
      </c>
      <c r="B766" s="5">
        <v>59764</v>
      </c>
      <c r="C766" s="193" t="s">
        <v>3867</v>
      </c>
      <c r="D766" s="266"/>
      <c r="E766" s="42">
        <v>42459.62</v>
      </c>
      <c r="F766" s="288">
        <f t="shared" si="12"/>
        <v>134248042.42999914</v>
      </c>
    </row>
    <row r="767" spans="1:6" s="275" customFormat="1" ht="41.25" customHeight="1" x14ac:dyDescent="0.2">
      <c r="A767" s="217">
        <v>44344</v>
      </c>
      <c r="B767" s="5">
        <v>59765</v>
      </c>
      <c r="C767" s="193" t="s">
        <v>3868</v>
      </c>
      <c r="D767" s="266"/>
      <c r="E767" s="42">
        <v>95689.89</v>
      </c>
      <c r="F767" s="288">
        <f t="shared" si="12"/>
        <v>134152352.53999914</v>
      </c>
    </row>
    <row r="768" spans="1:6" s="275" customFormat="1" ht="41.25" customHeight="1" x14ac:dyDescent="0.2">
      <c r="A768" s="217">
        <v>44344</v>
      </c>
      <c r="B768" s="5">
        <v>59766</v>
      </c>
      <c r="C768" s="193" t="s">
        <v>3869</v>
      </c>
      <c r="D768" s="266"/>
      <c r="E768" s="42">
        <v>13844.02</v>
      </c>
      <c r="F768" s="288">
        <f t="shared" si="12"/>
        <v>134138508.51999915</v>
      </c>
    </row>
    <row r="769" spans="1:6" s="275" customFormat="1" ht="41.25" customHeight="1" x14ac:dyDescent="0.2">
      <c r="A769" s="217">
        <v>44344</v>
      </c>
      <c r="B769" s="5">
        <v>59767</v>
      </c>
      <c r="C769" s="193" t="s">
        <v>3870</v>
      </c>
      <c r="D769" s="266"/>
      <c r="E769" s="42">
        <v>187688.05</v>
      </c>
      <c r="F769" s="288">
        <f t="shared" si="12"/>
        <v>133950820.46999915</v>
      </c>
    </row>
    <row r="770" spans="1:6" s="275" customFormat="1" ht="41.25" customHeight="1" x14ac:dyDescent="0.2">
      <c r="A770" s="217">
        <v>44344</v>
      </c>
      <c r="B770" s="5">
        <v>59768</v>
      </c>
      <c r="C770" s="193" t="s">
        <v>3871</v>
      </c>
      <c r="D770" s="266"/>
      <c r="E770" s="42">
        <v>127997.23</v>
      </c>
      <c r="F770" s="288">
        <f t="shared" si="12"/>
        <v>133822823.23999915</v>
      </c>
    </row>
    <row r="771" spans="1:6" s="275" customFormat="1" ht="41.25" customHeight="1" x14ac:dyDescent="0.2">
      <c r="A771" s="217">
        <v>44344</v>
      </c>
      <c r="B771" s="5">
        <v>59769</v>
      </c>
      <c r="C771" s="193" t="s">
        <v>3872</v>
      </c>
      <c r="D771" s="266"/>
      <c r="E771" s="42">
        <v>118458.7</v>
      </c>
      <c r="F771" s="288">
        <f t="shared" si="12"/>
        <v>133704364.53999914</v>
      </c>
    </row>
    <row r="772" spans="1:6" s="275" customFormat="1" ht="41.25" customHeight="1" x14ac:dyDescent="0.2">
      <c r="A772" s="217">
        <v>44344</v>
      </c>
      <c r="B772" s="5">
        <v>59770</v>
      </c>
      <c r="C772" s="193" t="s">
        <v>3873</v>
      </c>
      <c r="D772" s="266"/>
      <c r="E772" s="42">
        <v>185380.71</v>
      </c>
      <c r="F772" s="288">
        <f t="shared" si="12"/>
        <v>133518983.82999915</v>
      </c>
    </row>
    <row r="773" spans="1:6" s="275" customFormat="1" ht="41.25" customHeight="1" x14ac:dyDescent="0.2">
      <c r="A773" s="217">
        <v>44344</v>
      </c>
      <c r="B773" s="5">
        <v>59771</v>
      </c>
      <c r="C773" s="193" t="s">
        <v>3874</v>
      </c>
      <c r="D773" s="266"/>
      <c r="E773" s="42">
        <v>88458.7</v>
      </c>
      <c r="F773" s="288">
        <f t="shared" si="12"/>
        <v>133430525.12999915</v>
      </c>
    </row>
    <row r="774" spans="1:6" s="275" customFormat="1" ht="41.25" customHeight="1" x14ac:dyDescent="0.2">
      <c r="A774" s="217">
        <v>44344</v>
      </c>
      <c r="B774" s="5">
        <v>59772</v>
      </c>
      <c r="C774" s="193" t="s">
        <v>3875</v>
      </c>
      <c r="D774" s="266"/>
      <c r="E774" s="42">
        <v>119135.03</v>
      </c>
      <c r="F774" s="288">
        <f t="shared" si="12"/>
        <v>133311390.09999914</v>
      </c>
    </row>
    <row r="775" spans="1:6" s="275" customFormat="1" ht="41.25" customHeight="1" x14ac:dyDescent="0.2">
      <c r="A775" s="217">
        <v>44344</v>
      </c>
      <c r="B775" s="5">
        <v>59773</v>
      </c>
      <c r="C775" s="193" t="s">
        <v>3876</v>
      </c>
      <c r="D775" s="266"/>
      <c r="E775" s="42">
        <v>185218.78</v>
      </c>
      <c r="F775" s="288">
        <f t="shared" si="12"/>
        <v>133126171.31999914</v>
      </c>
    </row>
    <row r="776" spans="1:6" s="275" customFormat="1" ht="41.25" customHeight="1" x14ac:dyDescent="0.2">
      <c r="A776" s="217">
        <v>44344</v>
      </c>
      <c r="B776" s="5">
        <v>59774</v>
      </c>
      <c r="C776" s="193" t="s">
        <v>3877</v>
      </c>
      <c r="D776" s="266"/>
      <c r="E776" s="42">
        <v>5076.1400000000003</v>
      </c>
      <c r="F776" s="288">
        <f t="shared" si="12"/>
        <v>133121095.17999914</v>
      </c>
    </row>
    <row r="777" spans="1:6" s="275" customFormat="1" ht="41.25" customHeight="1" x14ac:dyDescent="0.2">
      <c r="A777" s="217">
        <v>44344</v>
      </c>
      <c r="B777" s="5">
        <v>59775</v>
      </c>
      <c r="C777" s="193" t="s">
        <v>3878</v>
      </c>
      <c r="D777" s="266"/>
      <c r="E777" s="42">
        <v>87074.3</v>
      </c>
      <c r="F777" s="288">
        <f t="shared" si="12"/>
        <v>133034020.87999915</v>
      </c>
    </row>
    <row r="778" spans="1:6" s="275" customFormat="1" ht="41.25" customHeight="1" x14ac:dyDescent="0.2">
      <c r="A778" s="217">
        <v>44344</v>
      </c>
      <c r="B778" s="5">
        <v>59776</v>
      </c>
      <c r="C778" s="193" t="s">
        <v>3879</v>
      </c>
      <c r="D778" s="266"/>
      <c r="E778" s="42">
        <v>44421.32</v>
      </c>
      <c r="F778" s="288">
        <f t="shared" si="12"/>
        <v>132989599.55999915</v>
      </c>
    </row>
    <row r="779" spans="1:6" s="275" customFormat="1" ht="41.25" customHeight="1" x14ac:dyDescent="0.2">
      <c r="A779" s="217">
        <v>44344</v>
      </c>
      <c r="B779" s="5">
        <v>59777</v>
      </c>
      <c r="C779" s="193" t="s">
        <v>3880</v>
      </c>
      <c r="D779" s="266"/>
      <c r="E779" s="42">
        <v>185380.71</v>
      </c>
      <c r="F779" s="288">
        <f t="shared" si="12"/>
        <v>132804218.84999916</v>
      </c>
    </row>
    <row r="780" spans="1:6" s="275" customFormat="1" ht="41.25" customHeight="1" x14ac:dyDescent="0.2">
      <c r="A780" s="217">
        <v>44344</v>
      </c>
      <c r="B780" s="5">
        <v>59778</v>
      </c>
      <c r="C780" s="193" t="s">
        <v>3881</v>
      </c>
      <c r="D780" s="266"/>
      <c r="E780" s="42">
        <v>179380.71</v>
      </c>
      <c r="F780" s="288">
        <f t="shared" si="12"/>
        <v>132624838.13999917</v>
      </c>
    </row>
    <row r="781" spans="1:6" s="275" customFormat="1" ht="41.25" customHeight="1" x14ac:dyDescent="0.2">
      <c r="A781" s="217">
        <v>44344</v>
      </c>
      <c r="B781" s="5">
        <v>59779</v>
      </c>
      <c r="C781" s="193" t="s">
        <v>3882</v>
      </c>
      <c r="D781" s="266"/>
      <c r="E781" s="42">
        <v>24227.040000000001</v>
      </c>
      <c r="F781" s="288">
        <f t="shared" si="12"/>
        <v>132600611.09999916</v>
      </c>
    </row>
    <row r="782" spans="1:6" s="275" customFormat="1" ht="41.25" customHeight="1" x14ac:dyDescent="0.2">
      <c r="A782" s="217">
        <v>44344</v>
      </c>
      <c r="B782" s="5">
        <v>59780</v>
      </c>
      <c r="C782" s="193" t="s">
        <v>3883</v>
      </c>
      <c r="D782" s="266"/>
      <c r="E782" s="42">
        <v>26922.01</v>
      </c>
      <c r="F782" s="288">
        <f t="shared" si="12"/>
        <v>132573689.08999915</v>
      </c>
    </row>
    <row r="783" spans="1:6" s="275" customFormat="1" ht="41.25" customHeight="1" x14ac:dyDescent="0.2">
      <c r="A783" s="217">
        <v>44344</v>
      </c>
      <c r="B783" s="5">
        <v>59781</v>
      </c>
      <c r="C783" s="193" t="s">
        <v>3884</v>
      </c>
      <c r="D783" s="266"/>
      <c r="E783" s="42">
        <v>78458.7</v>
      </c>
      <c r="F783" s="288">
        <f t="shared" si="12"/>
        <v>132495230.38999915</v>
      </c>
    </row>
    <row r="784" spans="1:6" s="275" customFormat="1" ht="41.25" customHeight="1" x14ac:dyDescent="0.2">
      <c r="A784" s="217">
        <v>44344</v>
      </c>
      <c r="B784" s="5">
        <v>59782</v>
      </c>
      <c r="C784" s="193" t="s">
        <v>3885</v>
      </c>
      <c r="D784" s="266"/>
      <c r="E784" s="42">
        <v>247748.22</v>
      </c>
      <c r="F784" s="288">
        <f t="shared" si="12"/>
        <v>132247482.16999915</v>
      </c>
    </row>
    <row r="785" spans="1:6" s="275" customFormat="1" ht="41.25" customHeight="1" x14ac:dyDescent="0.2">
      <c r="A785" s="217">
        <v>44344</v>
      </c>
      <c r="B785" s="5">
        <v>59783</v>
      </c>
      <c r="C785" s="193" t="s">
        <v>3886</v>
      </c>
      <c r="D785" s="266"/>
      <c r="E785" s="42">
        <v>120766.04</v>
      </c>
      <c r="F785" s="288">
        <f t="shared" si="12"/>
        <v>132126716.12999915</v>
      </c>
    </row>
    <row r="786" spans="1:6" s="275" customFormat="1" ht="41.25" customHeight="1" x14ac:dyDescent="0.2">
      <c r="A786" s="217">
        <v>44344</v>
      </c>
      <c r="B786" s="5">
        <v>59784</v>
      </c>
      <c r="C786" s="193" t="s">
        <v>3887</v>
      </c>
      <c r="D786" s="266"/>
      <c r="E786" s="42">
        <v>43844.02</v>
      </c>
      <c r="F786" s="288">
        <f t="shared" ref="F786:F849" si="13">F785+D786-E786</f>
        <v>132082872.10999915</v>
      </c>
    </row>
    <row r="787" spans="1:6" s="275" customFormat="1" ht="41.25" customHeight="1" x14ac:dyDescent="0.2">
      <c r="A787" s="217">
        <v>44344</v>
      </c>
      <c r="B787" s="5">
        <v>59785</v>
      </c>
      <c r="C787" s="193" t="s">
        <v>3888</v>
      </c>
      <c r="D787" s="266"/>
      <c r="E787" s="42">
        <v>41998.15</v>
      </c>
      <c r="F787" s="288">
        <f t="shared" si="13"/>
        <v>132040873.95999914</v>
      </c>
    </row>
    <row r="788" spans="1:6" s="275" customFormat="1" ht="41.25" customHeight="1" x14ac:dyDescent="0.2">
      <c r="A788" s="217">
        <v>44344</v>
      </c>
      <c r="B788" s="5">
        <v>59786</v>
      </c>
      <c r="C788" s="193" t="s">
        <v>3889</v>
      </c>
      <c r="D788" s="266"/>
      <c r="E788" s="42">
        <v>187688.05</v>
      </c>
      <c r="F788" s="288">
        <f t="shared" si="13"/>
        <v>131853185.90999915</v>
      </c>
    </row>
    <row r="789" spans="1:6" s="275" customFormat="1" ht="61.5" customHeight="1" x14ac:dyDescent="0.2">
      <c r="A789" s="217">
        <v>44344</v>
      </c>
      <c r="B789" s="252" t="s">
        <v>3863</v>
      </c>
      <c r="C789" s="193" t="s">
        <v>3890</v>
      </c>
      <c r="D789" s="266"/>
      <c r="E789" s="42">
        <v>253650</v>
      </c>
      <c r="F789" s="288">
        <f t="shared" si="13"/>
        <v>131599535.90999915</v>
      </c>
    </row>
    <row r="790" spans="1:6" s="275" customFormat="1" ht="75.75" customHeight="1" x14ac:dyDescent="0.2">
      <c r="A790" s="217">
        <v>44344</v>
      </c>
      <c r="B790" s="252" t="s">
        <v>3891</v>
      </c>
      <c r="C790" s="193" t="s">
        <v>3892</v>
      </c>
      <c r="D790" s="266"/>
      <c r="E790" s="42">
        <v>8067725.1200000001</v>
      </c>
      <c r="F790" s="288">
        <f t="shared" si="13"/>
        <v>123531810.78999914</v>
      </c>
    </row>
    <row r="791" spans="1:6" s="275" customFormat="1" ht="41.25" customHeight="1" x14ac:dyDescent="0.2">
      <c r="A791" s="217">
        <v>44347</v>
      </c>
      <c r="B791" s="5">
        <v>59787</v>
      </c>
      <c r="C791" s="193" t="s">
        <v>4298</v>
      </c>
      <c r="D791" s="633"/>
      <c r="E791" s="42">
        <v>187688.05</v>
      </c>
      <c r="F791" s="288">
        <f t="shared" si="13"/>
        <v>123344122.73999915</v>
      </c>
    </row>
    <row r="792" spans="1:6" s="275" customFormat="1" ht="41.25" customHeight="1" x14ac:dyDescent="0.2">
      <c r="A792" s="217">
        <v>44347</v>
      </c>
      <c r="B792" s="5">
        <v>59788</v>
      </c>
      <c r="C792" s="193" t="s">
        <v>4299</v>
      </c>
      <c r="D792" s="633"/>
      <c r="E792" s="42">
        <v>87535.76</v>
      </c>
      <c r="F792" s="288">
        <f t="shared" si="13"/>
        <v>123256586.97999914</v>
      </c>
    </row>
    <row r="793" spans="1:6" s="275" customFormat="1" ht="41.25" customHeight="1" x14ac:dyDescent="0.2">
      <c r="A793" s="217">
        <v>44347</v>
      </c>
      <c r="B793" s="5">
        <v>59789</v>
      </c>
      <c r="C793" s="193" t="s">
        <v>4300</v>
      </c>
      <c r="D793" s="633"/>
      <c r="E793" s="42">
        <v>151227.5</v>
      </c>
      <c r="F793" s="288">
        <f t="shared" si="13"/>
        <v>123105359.47999914</v>
      </c>
    </row>
    <row r="794" spans="1:6" s="275" customFormat="1" ht="41.25" customHeight="1" x14ac:dyDescent="0.2">
      <c r="A794" s="217">
        <v>44347</v>
      </c>
      <c r="B794" s="5">
        <v>59790</v>
      </c>
      <c r="C794" s="193" t="s">
        <v>4301</v>
      </c>
      <c r="D794" s="633"/>
      <c r="E794" s="42">
        <v>130150.44</v>
      </c>
      <c r="F794" s="288">
        <f t="shared" si="13"/>
        <v>122975209.03999914</v>
      </c>
    </row>
    <row r="795" spans="1:6" s="275" customFormat="1" ht="41.25" customHeight="1" x14ac:dyDescent="0.2">
      <c r="A795" s="217">
        <v>44347</v>
      </c>
      <c r="B795" s="5">
        <v>59791</v>
      </c>
      <c r="C795" s="193" t="s">
        <v>4302</v>
      </c>
      <c r="D795" s="633"/>
      <c r="E795" s="42">
        <v>66151.360000000001</v>
      </c>
      <c r="F795" s="288">
        <f t="shared" si="13"/>
        <v>122909057.67999914</v>
      </c>
    </row>
    <row r="796" spans="1:6" s="275" customFormat="1" ht="41.25" customHeight="1" x14ac:dyDescent="0.2">
      <c r="A796" s="217">
        <v>44347</v>
      </c>
      <c r="B796" s="5">
        <v>59792</v>
      </c>
      <c r="C796" s="193" t="s">
        <v>4303</v>
      </c>
      <c r="D796" s="633"/>
      <c r="E796" s="42">
        <v>187688.05</v>
      </c>
      <c r="F796" s="288">
        <f t="shared" si="13"/>
        <v>122721369.62999915</v>
      </c>
    </row>
    <row r="797" spans="1:6" s="275" customFormat="1" ht="41.25" customHeight="1" x14ac:dyDescent="0.2">
      <c r="A797" s="217">
        <v>44347</v>
      </c>
      <c r="B797" s="5">
        <v>59793</v>
      </c>
      <c r="C797" s="193" t="s">
        <v>4304</v>
      </c>
      <c r="D797" s="633"/>
      <c r="E797" s="42">
        <v>41075.22</v>
      </c>
      <c r="F797" s="288">
        <f t="shared" si="13"/>
        <v>122680294.40999915</v>
      </c>
    </row>
    <row r="798" spans="1:6" s="275" customFormat="1" ht="41.25" customHeight="1" x14ac:dyDescent="0.2">
      <c r="A798" s="217">
        <v>44347</v>
      </c>
      <c r="B798" s="5">
        <v>59794</v>
      </c>
      <c r="C798" s="193" t="s">
        <v>4305</v>
      </c>
      <c r="D798" s="633"/>
      <c r="E798" s="42">
        <v>183073.37</v>
      </c>
      <c r="F798" s="288">
        <f t="shared" si="13"/>
        <v>122497221.03999914</v>
      </c>
    </row>
    <row r="799" spans="1:6" s="275" customFormat="1" ht="41.25" customHeight="1" x14ac:dyDescent="0.2">
      <c r="A799" s="217">
        <v>44347</v>
      </c>
      <c r="B799" s="5">
        <v>59795</v>
      </c>
      <c r="C799" s="193" t="s">
        <v>4306</v>
      </c>
      <c r="D799" s="633"/>
      <c r="E799" s="42">
        <v>35537.61</v>
      </c>
      <c r="F799" s="288">
        <f t="shared" si="13"/>
        <v>122461683.42999914</v>
      </c>
    </row>
    <row r="800" spans="1:6" s="275" customFormat="1" ht="41.25" customHeight="1" x14ac:dyDescent="0.2">
      <c r="A800" s="217">
        <v>44347</v>
      </c>
      <c r="B800" s="5">
        <v>59796</v>
      </c>
      <c r="C800" s="193" t="s">
        <v>4307</v>
      </c>
      <c r="D800" s="633"/>
      <c r="E800" s="42">
        <v>90152.28</v>
      </c>
      <c r="F800" s="288">
        <f t="shared" si="13"/>
        <v>122371531.14999914</v>
      </c>
    </row>
    <row r="801" spans="1:6" s="275" customFormat="1" ht="41.25" customHeight="1" x14ac:dyDescent="0.2">
      <c r="A801" s="217">
        <v>44347</v>
      </c>
      <c r="B801" s="5">
        <v>59797</v>
      </c>
      <c r="C801" s="193" t="s">
        <v>4308</v>
      </c>
      <c r="D801" s="633"/>
      <c r="E801" s="42">
        <v>37290.26</v>
      </c>
      <c r="F801" s="288">
        <f t="shared" si="13"/>
        <v>122334240.88999914</v>
      </c>
    </row>
    <row r="802" spans="1:6" s="275" customFormat="1" ht="41.25" customHeight="1" x14ac:dyDescent="0.2">
      <c r="A802" s="217">
        <v>44347</v>
      </c>
      <c r="B802" s="5">
        <v>59798</v>
      </c>
      <c r="C802" s="193" t="s">
        <v>4309</v>
      </c>
      <c r="D802" s="633"/>
      <c r="E802" s="42">
        <v>5999.08</v>
      </c>
      <c r="F802" s="288">
        <f t="shared" si="13"/>
        <v>122328241.80999914</v>
      </c>
    </row>
    <row r="803" spans="1:6" s="275" customFormat="1" ht="41.25" customHeight="1" x14ac:dyDescent="0.2">
      <c r="A803" s="217">
        <v>44347</v>
      </c>
      <c r="B803" s="5">
        <v>59799</v>
      </c>
      <c r="C803" s="193" t="s">
        <v>4310</v>
      </c>
      <c r="D803" s="633"/>
      <c r="E803" s="42">
        <v>41998.15</v>
      </c>
      <c r="F803" s="288">
        <f t="shared" si="13"/>
        <v>122286243.65999913</v>
      </c>
    </row>
    <row r="804" spans="1:6" s="275" customFormat="1" ht="41.25" customHeight="1" x14ac:dyDescent="0.2">
      <c r="A804" s="217">
        <v>44347</v>
      </c>
      <c r="B804" s="5">
        <v>59800</v>
      </c>
      <c r="C804" s="193" t="s">
        <v>4311</v>
      </c>
      <c r="D804" s="633"/>
      <c r="E804" s="42">
        <v>185380.71</v>
      </c>
      <c r="F804" s="288">
        <f t="shared" si="13"/>
        <v>122100862.94999914</v>
      </c>
    </row>
    <row r="805" spans="1:6" s="275" customFormat="1" ht="41.25" customHeight="1" x14ac:dyDescent="0.2">
      <c r="A805" s="217">
        <v>44347</v>
      </c>
      <c r="B805" s="5">
        <v>59801</v>
      </c>
      <c r="C805" s="193" t="s">
        <v>4312</v>
      </c>
      <c r="D805" s="633"/>
      <c r="E805" s="42">
        <v>185380.71</v>
      </c>
      <c r="F805" s="288">
        <f t="shared" si="13"/>
        <v>121915482.23999915</v>
      </c>
    </row>
    <row r="806" spans="1:6" s="275" customFormat="1" ht="41.25" customHeight="1" x14ac:dyDescent="0.2">
      <c r="A806" s="217">
        <v>44347</v>
      </c>
      <c r="B806" s="5">
        <v>59802</v>
      </c>
      <c r="C806" s="193" t="s">
        <v>4313</v>
      </c>
      <c r="D806" s="633"/>
      <c r="E806" s="42">
        <v>4614.67</v>
      </c>
      <c r="F806" s="288">
        <f t="shared" si="13"/>
        <v>121910867.56999914</v>
      </c>
    </row>
    <row r="807" spans="1:6" s="275" customFormat="1" ht="41.25" customHeight="1" x14ac:dyDescent="0.2">
      <c r="A807" s="217">
        <v>44347</v>
      </c>
      <c r="B807" s="5">
        <v>59803</v>
      </c>
      <c r="C807" s="193" t="s">
        <v>4314</v>
      </c>
      <c r="D807" s="633"/>
      <c r="E807" s="42">
        <v>187688.05</v>
      </c>
      <c r="F807" s="288">
        <f t="shared" si="13"/>
        <v>121723179.51999915</v>
      </c>
    </row>
    <row r="808" spans="1:6" s="275" customFormat="1" ht="41.25" customHeight="1" x14ac:dyDescent="0.2">
      <c r="A808" s="217">
        <v>44347</v>
      </c>
      <c r="B808" s="5">
        <v>59804</v>
      </c>
      <c r="C808" s="193" t="s">
        <v>4315</v>
      </c>
      <c r="D808" s="633"/>
      <c r="E808" s="42">
        <v>187688.05</v>
      </c>
      <c r="F808" s="288">
        <f t="shared" si="13"/>
        <v>121535491.46999915</v>
      </c>
    </row>
    <row r="809" spans="1:6" s="275" customFormat="1" ht="41.25" customHeight="1" x14ac:dyDescent="0.2">
      <c r="A809" s="217">
        <v>44347</v>
      </c>
      <c r="B809" s="5">
        <v>59805</v>
      </c>
      <c r="C809" s="193" t="s">
        <v>4316</v>
      </c>
      <c r="D809" s="633"/>
      <c r="E809" s="42">
        <v>97074.3</v>
      </c>
      <c r="F809" s="288">
        <f t="shared" si="13"/>
        <v>121438417.16999915</v>
      </c>
    </row>
    <row r="810" spans="1:6" s="275" customFormat="1" ht="41.25" customHeight="1" x14ac:dyDescent="0.2">
      <c r="A810" s="217">
        <v>44347</v>
      </c>
      <c r="B810" s="5">
        <v>59806</v>
      </c>
      <c r="C810" s="193" t="s">
        <v>4317</v>
      </c>
      <c r="D810" s="633"/>
      <c r="E810" s="42">
        <v>16922.009999999998</v>
      </c>
      <c r="F810" s="288">
        <f t="shared" si="13"/>
        <v>121421495.15999915</v>
      </c>
    </row>
    <row r="811" spans="1:6" s="275" customFormat="1" ht="41.25" customHeight="1" x14ac:dyDescent="0.2">
      <c r="A811" s="217">
        <v>44347</v>
      </c>
      <c r="B811" s="5">
        <v>59807</v>
      </c>
      <c r="C811" s="193" t="s">
        <v>4318</v>
      </c>
      <c r="D811" s="633"/>
      <c r="E811" s="42">
        <v>187688.05</v>
      </c>
      <c r="F811" s="288">
        <f t="shared" si="13"/>
        <v>121233807.10999915</v>
      </c>
    </row>
    <row r="812" spans="1:6" s="275" customFormat="1" ht="41.25" customHeight="1" x14ac:dyDescent="0.2">
      <c r="A812" s="217">
        <v>44347</v>
      </c>
      <c r="B812" s="5">
        <v>59808</v>
      </c>
      <c r="C812" s="193" t="s">
        <v>4319</v>
      </c>
      <c r="D812" s="633"/>
      <c r="E812" s="42">
        <v>185380.71</v>
      </c>
      <c r="F812" s="288">
        <f t="shared" si="13"/>
        <v>121048426.39999916</v>
      </c>
    </row>
    <row r="813" spans="1:6" s="275" customFormat="1" ht="41.25" customHeight="1" x14ac:dyDescent="0.2">
      <c r="A813" s="217">
        <v>44347</v>
      </c>
      <c r="B813" s="5">
        <v>59809</v>
      </c>
      <c r="C813" s="193" t="s">
        <v>4320</v>
      </c>
      <c r="D813" s="633"/>
      <c r="E813" s="42">
        <v>130766.04</v>
      </c>
      <c r="F813" s="288">
        <f t="shared" si="13"/>
        <v>120917660.35999915</v>
      </c>
    </row>
    <row r="814" spans="1:6" s="275" customFormat="1" ht="41.25" customHeight="1" x14ac:dyDescent="0.2">
      <c r="A814" s="217">
        <v>44347</v>
      </c>
      <c r="B814" s="5">
        <v>59810</v>
      </c>
      <c r="C814" s="193" t="s">
        <v>4321</v>
      </c>
      <c r="D814" s="633"/>
      <c r="E814" s="42">
        <v>120766.04</v>
      </c>
      <c r="F814" s="288">
        <f t="shared" si="13"/>
        <v>120796894.31999914</v>
      </c>
    </row>
    <row r="815" spans="1:6" s="275" customFormat="1" ht="41.25" customHeight="1" x14ac:dyDescent="0.2">
      <c r="A815" s="217">
        <v>44347</v>
      </c>
      <c r="B815" s="5">
        <v>59811</v>
      </c>
      <c r="C815" s="193" t="s">
        <v>4322</v>
      </c>
      <c r="D815" s="633"/>
      <c r="E815" s="42">
        <v>97074.3</v>
      </c>
      <c r="F815" s="288">
        <f t="shared" si="13"/>
        <v>120699820.01999915</v>
      </c>
    </row>
    <row r="816" spans="1:6" s="275" customFormat="1" ht="41.25" customHeight="1" x14ac:dyDescent="0.2">
      <c r="A816" s="217">
        <v>44347</v>
      </c>
      <c r="B816" s="5">
        <v>59812</v>
      </c>
      <c r="C816" s="193" t="s">
        <v>4323</v>
      </c>
      <c r="D816" s="633"/>
      <c r="E816" s="42">
        <v>98458.7</v>
      </c>
      <c r="F816" s="288">
        <f t="shared" si="13"/>
        <v>120601361.31999914</v>
      </c>
    </row>
    <row r="817" spans="1:6" s="275" customFormat="1" ht="41.25" customHeight="1" x14ac:dyDescent="0.2">
      <c r="A817" s="217">
        <v>44347</v>
      </c>
      <c r="B817" s="5">
        <v>59813</v>
      </c>
      <c r="C817" s="193" t="s">
        <v>4324</v>
      </c>
      <c r="D817" s="633"/>
      <c r="E817" s="42">
        <v>183996.31</v>
      </c>
      <c r="F817" s="288">
        <f t="shared" si="13"/>
        <v>120417365.00999914</v>
      </c>
    </row>
    <row r="818" spans="1:6" s="275" customFormat="1" ht="41.25" customHeight="1" x14ac:dyDescent="0.2">
      <c r="A818" s="217">
        <v>44347</v>
      </c>
      <c r="B818" s="5">
        <v>59814</v>
      </c>
      <c r="C818" s="193" t="s">
        <v>4325</v>
      </c>
      <c r="D818" s="633"/>
      <c r="E818" s="42">
        <v>26059.9</v>
      </c>
      <c r="F818" s="288">
        <f t="shared" si="13"/>
        <v>120391305.10999914</v>
      </c>
    </row>
    <row r="819" spans="1:6" s="275" customFormat="1" ht="41.25" customHeight="1" x14ac:dyDescent="0.2">
      <c r="A819" s="217">
        <v>44347</v>
      </c>
      <c r="B819" s="5">
        <v>59815</v>
      </c>
      <c r="C819" s="193" t="s">
        <v>4326</v>
      </c>
      <c r="D819" s="633"/>
      <c r="E819" s="42">
        <v>5076.1400000000003</v>
      </c>
      <c r="F819" s="288">
        <f t="shared" si="13"/>
        <v>120386228.96999913</v>
      </c>
    </row>
    <row r="820" spans="1:6" s="275" customFormat="1" ht="41.25" customHeight="1" x14ac:dyDescent="0.2">
      <c r="A820" s="217">
        <v>44347</v>
      </c>
      <c r="B820" s="5">
        <v>59816</v>
      </c>
      <c r="C820" s="193" t="s">
        <v>4327</v>
      </c>
      <c r="D820" s="633"/>
      <c r="E820" s="42">
        <v>87997.23</v>
      </c>
      <c r="F820" s="288">
        <f t="shared" si="13"/>
        <v>120298231.73999913</v>
      </c>
    </row>
    <row r="821" spans="1:6" s="275" customFormat="1" ht="41.25" customHeight="1" x14ac:dyDescent="0.2">
      <c r="A821" s="217">
        <v>44347</v>
      </c>
      <c r="B821" s="5">
        <v>59817</v>
      </c>
      <c r="C821" s="193" t="s">
        <v>4328</v>
      </c>
      <c r="D821" s="633"/>
      <c r="E821" s="42">
        <v>12690.36</v>
      </c>
      <c r="F821" s="288">
        <f t="shared" si="13"/>
        <v>120285541.37999913</v>
      </c>
    </row>
    <row r="822" spans="1:6" s="275" customFormat="1" ht="41.25" customHeight="1" x14ac:dyDescent="0.2">
      <c r="A822" s="217">
        <v>44347</v>
      </c>
      <c r="B822" s="5">
        <v>59818</v>
      </c>
      <c r="C822" s="193" t="s">
        <v>4329</v>
      </c>
      <c r="D822" s="633"/>
      <c r="E822" s="42">
        <v>37228.43</v>
      </c>
      <c r="F822" s="288">
        <f t="shared" si="13"/>
        <v>120248312.94999912</v>
      </c>
    </row>
    <row r="823" spans="1:6" s="275" customFormat="1" ht="41.25" customHeight="1" x14ac:dyDescent="0.2">
      <c r="A823" s="217">
        <v>44347</v>
      </c>
      <c r="B823" s="5">
        <v>59819</v>
      </c>
      <c r="C823" s="193" t="s">
        <v>4330</v>
      </c>
      <c r="D823" s="633"/>
      <c r="E823" s="42">
        <v>88458.7</v>
      </c>
      <c r="F823" s="288">
        <f t="shared" si="13"/>
        <v>120159854.24999912</v>
      </c>
    </row>
    <row r="824" spans="1:6" s="275" customFormat="1" ht="41.25" customHeight="1" x14ac:dyDescent="0.2">
      <c r="A824" s="217">
        <v>44347</v>
      </c>
      <c r="B824" s="5">
        <v>59820</v>
      </c>
      <c r="C824" s="193" t="s">
        <v>4331</v>
      </c>
      <c r="D824" s="633"/>
      <c r="E824" s="42">
        <v>45690.36</v>
      </c>
      <c r="F824" s="288">
        <f t="shared" si="13"/>
        <v>120114163.88999912</v>
      </c>
    </row>
    <row r="825" spans="1:6" s="275" customFormat="1" ht="41.25" customHeight="1" x14ac:dyDescent="0.2">
      <c r="A825" s="217">
        <v>44347</v>
      </c>
      <c r="B825" s="5">
        <v>59821</v>
      </c>
      <c r="C825" s="193" t="s">
        <v>4332</v>
      </c>
      <c r="D825" s="633"/>
      <c r="E825" s="42">
        <v>31075.22</v>
      </c>
      <c r="F825" s="288">
        <f t="shared" si="13"/>
        <v>120083088.66999912</v>
      </c>
    </row>
    <row r="826" spans="1:6" s="275" customFormat="1" ht="41.25" customHeight="1" x14ac:dyDescent="0.2">
      <c r="A826" s="217">
        <v>44347</v>
      </c>
      <c r="B826" s="5">
        <v>59822</v>
      </c>
      <c r="C826" s="193" t="s">
        <v>4333</v>
      </c>
      <c r="D826" s="633"/>
      <c r="E826" s="42">
        <v>30456.85</v>
      </c>
      <c r="F826" s="288">
        <f t="shared" si="13"/>
        <v>120052631.81999913</v>
      </c>
    </row>
    <row r="827" spans="1:6" s="275" customFormat="1" ht="41.25" customHeight="1" x14ac:dyDescent="0.2">
      <c r="A827" s="217">
        <v>44347</v>
      </c>
      <c r="B827" s="5">
        <v>59823</v>
      </c>
      <c r="C827" s="193" t="s">
        <v>4334</v>
      </c>
      <c r="D827" s="633"/>
      <c r="E827" s="42">
        <v>230669.89</v>
      </c>
      <c r="F827" s="288">
        <f t="shared" si="13"/>
        <v>119821961.92999913</v>
      </c>
    </row>
    <row r="828" spans="1:6" s="275" customFormat="1" ht="41.25" customHeight="1" x14ac:dyDescent="0.2">
      <c r="A828" s="217">
        <v>44347</v>
      </c>
      <c r="B828" s="5">
        <v>59824</v>
      </c>
      <c r="C828" s="193" t="s">
        <v>4335</v>
      </c>
      <c r="D828" s="633"/>
      <c r="E828" s="42">
        <v>139006.76</v>
      </c>
      <c r="F828" s="288">
        <f t="shared" si="13"/>
        <v>119682955.16999912</v>
      </c>
    </row>
    <row r="829" spans="1:6" s="275" customFormat="1" ht="41.25" customHeight="1" x14ac:dyDescent="0.2">
      <c r="A829" s="217">
        <v>44347</v>
      </c>
      <c r="B829" s="5">
        <v>59825</v>
      </c>
      <c r="C829" s="193" t="s">
        <v>4336</v>
      </c>
      <c r="D829" s="633"/>
      <c r="E829" s="42">
        <v>143073.37</v>
      </c>
      <c r="F829" s="288">
        <f t="shared" si="13"/>
        <v>119539881.79999912</v>
      </c>
    </row>
    <row r="830" spans="1:6" s="275" customFormat="1" ht="41.25" customHeight="1" x14ac:dyDescent="0.2">
      <c r="A830" s="217">
        <v>44347</v>
      </c>
      <c r="B830" s="5">
        <v>59826</v>
      </c>
      <c r="C830" s="193" t="s">
        <v>4337</v>
      </c>
      <c r="D830" s="633"/>
      <c r="E830" s="42">
        <v>86765.11</v>
      </c>
      <c r="F830" s="288">
        <f t="shared" si="13"/>
        <v>119453116.68999912</v>
      </c>
    </row>
    <row r="831" spans="1:6" s="275" customFormat="1" ht="41.25" customHeight="1" x14ac:dyDescent="0.2">
      <c r="A831" s="217">
        <v>44347</v>
      </c>
      <c r="B831" s="5">
        <v>59827</v>
      </c>
      <c r="C831" s="193" t="s">
        <v>4338</v>
      </c>
      <c r="D831" s="633"/>
      <c r="E831" s="42">
        <v>187688.05</v>
      </c>
      <c r="F831" s="288">
        <f t="shared" si="13"/>
        <v>119265428.63999912</v>
      </c>
    </row>
    <row r="832" spans="1:6" s="275" customFormat="1" ht="41.25" customHeight="1" x14ac:dyDescent="0.2">
      <c r="A832" s="217">
        <v>44347</v>
      </c>
      <c r="B832" s="5">
        <v>59828</v>
      </c>
      <c r="C832" s="193" t="s">
        <v>4339</v>
      </c>
      <c r="D832" s="633"/>
      <c r="E832" s="42">
        <v>142611.91</v>
      </c>
      <c r="F832" s="288">
        <f t="shared" si="13"/>
        <v>119122816.72999913</v>
      </c>
    </row>
    <row r="833" spans="1:6" s="275" customFormat="1" ht="41.25" customHeight="1" x14ac:dyDescent="0.2">
      <c r="A833" s="217">
        <v>44347</v>
      </c>
      <c r="B833" s="5">
        <v>59829</v>
      </c>
      <c r="C833" s="193" t="s">
        <v>3091</v>
      </c>
      <c r="D833" s="633"/>
      <c r="E833" s="42">
        <v>143073.37</v>
      </c>
      <c r="F833" s="288">
        <f t="shared" si="13"/>
        <v>118979743.35999912</v>
      </c>
    </row>
    <row r="834" spans="1:6" s="275" customFormat="1" ht="41.25" customHeight="1" x14ac:dyDescent="0.2">
      <c r="A834" s="217">
        <v>44347</v>
      </c>
      <c r="B834" s="5">
        <v>59830</v>
      </c>
      <c r="C834" s="193" t="s">
        <v>4340</v>
      </c>
      <c r="D834" s="633"/>
      <c r="E834" s="42">
        <v>29614.21</v>
      </c>
      <c r="F834" s="288">
        <f t="shared" si="13"/>
        <v>118950129.14999913</v>
      </c>
    </row>
    <row r="835" spans="1:6" s="275" customFormat="1" ht="41.25" customHeight="1" x14ac:dyDescent="0.2">
      <c r="A835" s="217">
        <v>44347</v>
      </c>
      <c r="B835" s="5">
        <v>59831</v>
      </c>
      <c r="C835" s="193" t="s">
        <v>4341</v>
      </c>
      <c r="D835" s="633"/>
      <c r="E835" s="42">
        <v>187688.05</v>
      </c>
      <c r="F835" s="288">
        <f t="shared" si="13"/>
        <v>118762441.09999913</v>
      </c>
    </row>
    <row r="836" spans="1:6" s="275" customFormat="1" ht="41.25" customHeight="1" x14ac:dyDescent="0.2">
      <c r="A836" s="217">
        <v>44347</v>
      </c>
      <c r="B836" s="5">
        <v>59832</v>
      </c>
      <c r="C836" s="193" t="s">
        <v>4342</v>
      </c>
      <c r="D836" s="633"/>
      <c r="E836" s="42">
        <v>185380.71</v>
      </c>
      <c r="F836" s="288">
        <f t="shared" si="13"/>
        <v>118577060.38999914</v>
      </c>
    </row>
    <row r="837" spans="1:6" s="275" customFormat="1" ht="41.25" customHeight="1" x14ac:dyDescent="0.2">
      <c r="A837" s="217">
        <v>44347</v>
      </c>
      <c r="B837" s="5">
        <v>59833</v>
      </c>
      <c r="C837" s="193" t="s">
        <v>4343</v>
      </c>
      <c r="D837" s="633"/>
      <c r="E837" s="42">
        <v>88458.7</v>
      </c>
      <c r="F837" s="288">
        <f t="shared" si="13"/>
        <v>118488601.68999913</v>
      </c>
    </row>
    <row r="838" spans="1:6" s="275" customFormat="1" ht="41.25" customHeight="1" x14ac:dyDescent="0.2">
      <c r="A838" s="217">
        <v>44347</v>
      </c>
      <c r="B838" s="5">
        <v>59834</v>
      </c>
      <c r="C838" s="193" t="s">
        <v>4344</v>
      </c>
      <c r="D838" s="633"/>
      <c r="E838" s="42">
        <v>4614.67</v>
      </c>
      <c r="F838" s="288">
        <f t="shared" si="13"/>
        <v>118483987.01999913</v>
      </c>
    </row>
    <row r="839" spans="1:6" s="275" customFormat="1" ht="41.25" customHeight="1" x14ac:dyDescent="0.2">
      <c r="A839" s="217">
        <v>44347</v>
      </c>
      <c r="B839" s="5">
        <v>59835</v>
      </c>
      <c r="C839" s="193" t="s">
        <v>4345</v>
      </c>
      <c r="D839" s="633"/>
      <c r="E839" s="42">
        <v>97074.3</v>
      </c>
      <c r="F839" s="288">
        <f t="shared" si="13"/>
        <v>118386912.71999913</v>
      </c>
    </row>
    <row r="840" spans="1:6" s="275" customFormat="1" ht="41.25" customHeight="1" x14ac:dyDescent="0.2">
      <c r="A840" s="217">
        <v>44347</v>
      </c>
      <c r="B840" s="5">
        <v>59836</v>
      </c>
      <c r="C840" s="193" t="s">
        <v>4346</v>
      </c>
      <c r="D840" s="633"/>
      <c r="E840" s="42">
        <v>8306.41</v>
      </c>
      <c r="F840" s="288">
        <f t="shared" si="13"/>
        <v>118378606.30999914</v>
      </c>
    </row>
    <row r="841" spans="1:6" s="275" customFormat="1" ht="41.25" customHeight="1" x14ac:dyDescent="0.2">
      <c r="A841" s="217">
        <v>44347</v>
      </c>
      <c r="B841" s="5">
        <v>59837</v>
      </c>
      <c r="C841" s="193" t="s">
        <v>4347</v>
      </c>
      <c r="D841" s="633"/>
      <c r="E841" s="42">
        <v>43844.02</v>
      </c>
      <c r="F841" s="288">
        <f t="shared" si="13"/>
        <v>118334762.28999914</v>
      </c>
    </row>
    <row r="842" spans="1:6" s="275" customFormat="1" ht="41.25" customHeight="1" x14ac:dyDescent="0.2">
      <c r="A842" s="217">
        <v>44347</v>
      </c>
      <c r="B842" s="5">
        <v>59838</v>
      </c>
      <c r="C842" s="193" t="s">
        <v>4348</v>
      </c>
      <c r="D842" s="633"/>
      <c r="E842" s="42">
        <v>187688.05</v>
      </c>
      <c r="F842" s="288">
        <f t="shared" si="13"/>
        <v>118147074.23999915</v>
      </c>
    </row>
    <row r="843" spans="1:6" s="275" customFormat="1" ht="41.25" customHeight="1" x14ac:dyDescent="0.2">
      <c r="A843" s="217">
        <v>44347</v>
      </c>
      <c r="B843" s="5">
        <v>59839</v>
      </c>
      <c r="C843" s="193" t="s">
        <v>4349</v>
      </c>
      <c r="D843" s="633"/>
      <c r="E843" s="42">
        <v>206765.11</v>
      </c>
      <c r="F843" s="288">
        <f t="shared" si="13"/>
        <v>117940309.12999915</v>
      </c>
    </row>
    <row r="844" spans="1:6" s="275" customFormat="1" ht="41.25" customHeight="1" x14ac:dyDescent="0.2">
      <c r="A844" s="217">
        <v>44347</v>
      </c>
      <c r="B844" s="5">
        <v>59840</v>
      </c>
      <c r="C844" s="193" t="s">
        <v>4350</v>
      </c>
      <c r="D844" s="633"/>
      <c r="E844" s="42">
        <v>29614.21</v>
      </c>
      <c r="F844" s="288">
        <f t="shared" si="13"/>
        <v>117910694.91999915</v>
      </c>
    </row>
    <row r="845" spans="1:6" s="275" customFormat="1" ht="41.25" customHeight="1" x14ac:dyDescent="0.2">
      <c r="A845" s="217">
        <v>44347</v>
      </c>
      <c r="B845" s="5">
        <v>59841</v>
      </c>
      <c r="C845" s="193" t="s">
        <v>4351</v>
      </c>
      <c r="D845" s="633"/>
      <c r="E845" s="42">
        <v>185380.71</v>
      </c>
      <c r="F845" s="288">
        <f t="shared" si="13"/>
        <v>117725314.20999916</v>
      </c>
    </row>
    <row r="846" spans="1:6" s="275" customFormat="1" ht="41.25" customHeight="1" x14ac:dyDescent="0.2">
      <c r="A846" s="217">
        <v>44347</v>
      </c>
      <c r="B846" s="5">
        <v>59842</v>
      </c>
      <c r="C846" s="193" t="s">
        <v>4352</v>
      </c>
      <c r="D846" s="633"/>
      <c r="E846" s="42">
        <v>6091.37</v>
      </c>
      <c r="F846" s="288">
        <f t="shared" si="13"/>
        <v>117719222.83999915</v>
      </c>
    </row>
    <row r="847" spans="1:6" s="275" customFormat="1" ht="41.25" customHeight="1" x14ac:dyDescent="0.2">
      <c r="A847" s="217">
        <v>44347</v>
      </c>
      <c r="B847" s="5">
        <v>9843</v>
      </c>
      <c r="C847" s="193" t="s">
        <v>4353</v>
      </c>
      <c r="D847" s="633"/>
      <c r="E847" s="42">
        <v>140304.57</v>
      </c>
      <c r="F847" s="288">
        <f t="shared" si="13"/>
        <v>117578918.26999916</v>
      </c>
    </row>
    <row r="848" spans="1:6" s="275" customFormat="1" ht="41.25" customHeight="1" x14ac:dyDescent="0.2">
      <c r="A848" s="217">
        <v>44347</v>
      </c>
      <c r="B848" s="5">
        <v>9844</v>
      </c>
      <c r="C848" s="193" t="s">
        <v>4354</v>
      </c>
      <c r="D848" s="633"/>
      <c r="E848" s="42">
        <v>206456.85</v>
      </c>
      <c r="F848" s="288">
        <f t="shared" si="13"/>
        <v>117372461.41999917</v>
      </c>
    </row>
    <row r="849" spans="1:6" s="275" customFormat="1" ht="41.25" customHeight="1" x14ac:dyDescent="0.2">
      <c r="A849" s="217">
        <v>44347</v>
      </c>
      <c r="B849" s="5">
        <v>59845</v>
      </c>
      <c r="C849" s="193" t="s">
        <v>4355</v>
      </c>
      <c r="D849" s="633"/>
      <c r="E849" s="42">
        <v>89051.11</v>
      </c>
      <c r="F849" s="288">
        <f t="shared" si="13"/>
        <v>117283410.30999917</v>
      </c>
    </row>
    <row r="850" spans="1:6" s="275" customFormat="1" ht="41.25" customHeight="1" x14ac:dyDescent="0.2">
      <c r="A850" s="217">
        <v>44347</v>
      </c>
      <c r="B850" s="5">
        <v>59846</v>
      </c>
      <c r="C850" s="193" t="s">
        <v>4380</v>
      </c>
      <c r="D850" s="633"/>
      <c r="E850" s="42">
        <v>2319.9</v>
      </c>
      <c r="F850" s="288">
        <f t="shared" ref="F850:F868" si="14">F849+D850-E850</f>
        <v>117281090.40999916</v>
      </c>
    </row>
    <row r="851" spans="1:6" s="275" customFormat="1" ht="41.25" customHeight="1" x14ac:dyDescent="0.2">
      <c r="A851" s="217">
        <v>44347</v>
      </c>
      <c r="B851" s="5">
        <v>59847</v>
      </c>
      <c r="C851" s="193" t="s">
        <v>4356</v>
      </c>
      <c r="D851" s="633"/>
      <c r="E851" s="42">
        <v>57328.44</v>
      </c>
      <c r="F851" s="288">
        <f t="shared" si="14"/>
        <v>117223761.96999916</v>
      </c>
    </row>
    <row r="852" spans="1:6" s="275" customFormat="1" ht="41.25" customHeight="1" x14ac:dyDescent="0.2">
      <c r="A852" s="217">
        <v>44347</v>
      </c>
      <c r="B852" s="212">
        <v>59848</v>
      </c>
      <c r="C852" s="193" t="s">
        <v>4357</v>
      </c>
      <c r="D852" s="681"/>
      <c r="E852" s="42">
        <v>4168.8999999999996</v>
      </c>
      <c r="F852" s="288">
        <f t="shared" si="14"/>
        <v>117219593.06999916</v>
      </c>
    </row>
    <row r="853" spans="1:6" s="275" customFormat="1" ht="41.25" customHeight="1" x14ac:dyDescent="0.2">
      <c r="A853" s="217">
        <v>44347</v>
      </c>
      <c r="B853" s="212">
        <v>59849</v>
      </c>
      <c r="C853" s="193" t="s">
        <v>4381</v>
      </c>
      <c r="D853" s="633"/>
      <c r="E853" s="42">
        <v>3000</v>
      </c>
      <c r="F853" s="288">
        <f t="shared" si="14"/>
        <v>117216593.06999916</v>
      </c>
    </row>
    <row r="854" spans="1:6" s="275" customFormat="1" ht="41.25" customHeight="1" x14ac:dyDescent="0.2">
      <c r="A854" s="217">
        <v>44347</v>
      </c>
      <c r="B854" s="212">
        <v>59850</v>
      </c>
      <c r="C854" s="193" t="s">
        <v>4382</v>
      </c>
      <c r="D854" s="633"/>
      <c r="E854" s="42">
        <v>5740</v>
      </c>
      <c r="F854" s="288">
        <f t="shared" si="14"/>
        <v>117210853.06999916</v>
      </c>
    </row>
    <row r="855" spans="1:6" s="275" customFormat="1" ht="41.25" customHeight="1" x14ac:dyDescent="0.2">
      <c r="A855" s="217">
        <v>44347</v>
      </c>
      <c r="B855" s="212">
        <v>59851</v>
      </c>
      <c r="C855" s="193" t="s">
        <v>4358</v>
      </c>
      <c r="D855" s="633"/>
      <c r="E855" s="42">
        <v>30283.8</v>
      </c>
      <c r="F855" s="288">
        <f t="shared" si="14"/>
        <v>117180569.26999916</v>
      </c>
    </row>
    <row r="856" spans="1:6" s="275" customFormat="1" ht="41.25" customHeight="1" x14ac:dyDescent="0.2">
      <c r="A856" s="217">
        <v>44347</v>
      </c>
      <c r="B856" s="212">
        <v>59852</v>
      </c>
      <c r="C856" s="193" t="s">
        <v>4359</v>
      </c>
      <c r="D856" s="633"/>
      <c r="E856" s="42">
        <v>16922.009999999998</v>
      </c>
      <c r="F856" s="288">
        <f t="shared" si="14"/>
        <v>117163647.25999916</v>
      </c>
    </row>
    <row r="857" spans="1:6" s="275" customFormat="1" ht="41.25" customHeight="1" x14ac:dyDescent="0.2">
      <c r="A857" s="217">
        <v>44347</v>
      </c>
      <c r="B857" s="212">
        <v>59853</v>
      </c>
      <c r="C857" s="193" t="s">
        <v>4360</v>
      </c>
      <c r="D857" s="633"/>
      <c r="E857" s="42">
        <v>185380.71</v>
      </c>
      <c r="F857" s="288">
        <f t="shared" si="14"/>
        <v>116978266.54999916</v>
      </c>
    </row>
    <row r="858" spans="1:6" s="275" customFormat="1" ht="41.25" customHeight="1" x14ac:dyDescent="0.2">
      <c r="A858" s="217">
        <v>44347</v>
      </c>
      <c r="B858" s="212">
        <v>59854</v>
      </c>
      <c r="C858" s="193" t="s">
        <v>4361</v>
      </c>
      <c r="D858" s="633"/>
      <c r="E858" s="42">
        <v>22842.639999999999</v>
      </c>
      <c r="F858" s="288">
        <f t="shared" si="14"/>
        <v>116955423.90999916</v>
      </c>
    </row>
    <row r="859" spans="1:6" s="275" customFormat="1" ht="41.25" customHeight="1" x14ac:dyDescent="0.2">
      <c r="A859" s="217">
        <v>44347</v>
      </c>
      <c r="B859" s="212">
        <v>59855</v>
      </c>
      <c r="C859" s="193" t="s">
        <v>4362</v>
      </c>
      <c r="D859" s="633"/>
      <c r="E859" s="42">
        <v>185380.71</v>
      </c>
      <c r="F859" s="288">
        <f t="shared" si="14"/>
        <v>116770043.19999917</v>
      </c>
    </row>
    <row r="860" spans="1:6" s="275" customFormat="1" ht="41.25" customHeight="1" x14ac:dyDescent="0.2">
      <c r="A860" s="217">
        <v>44347</v>
      </c>
      <c r="B860" s="212">
        <v>59856</v>
      </c>
      <c r="C860" s="193" t="s">
        <v>4363</v>
      </c>
      <c r="D860" s="633"/>
      <c r="E860" s="42">
        <v>173073.37</v>
      </c>
      <c r="F860" s="288">
        <f t="shared" si="14"/>
        <v>116596969.82999916</v>
      </c>
    </row>
    <row r="861" spans="1:6" s="275" customFormat="1" ht="41.25" customHeight="1" x14ac:dyDescent="0.2">
      <c r="A861" s="217">
        <v>44347</v>
      </c>
      <c r="B861" s="212">
        <v>59857</v>
      </c>
      <c r="C861" s="193" t="s">
        <v>4364</v>
      </c>
      <c r="D861" s="633"/>
      <c r="E861" s="42">
        <v>33844.019999999997</v>
      </c>
      <c r="F861" s="288">
        <f t="shared" si="14"/>
        <v>116563125.80999917</v>
      </c>
    </row>
    <row r="862" spans="1:6" s="275" customFormat="1" ht="41.25" customHeight="1" x14ac:dyDescent="0.2">
      <c r="A862" s="217">
        <v>44347</v>
      </c>
      <c r="B862" s="212">
        <v>59858</v>
      </c>
      <c r="C862" s="193" t="s">
        <v>4365</v>
      </c>
      <c r="D862" s="633"/>
      <c r="E862" s="42">
        <v>185380.71</v>
      </c>
      <c r="F862" s="288">
        <f t="shared" si="14"/>
        <v>116377745.09999917</v>
      </c>
    </row>
    <row r="863" spans="1:6" s="275" customFormat="1" ht="41.25" customHeight="1" x14ac:dyDescent="0.2">
      <c r="A863" s="217">
        <v>44347</v>
      </c>
      <c r="B863" s="212">
        <v>59859</v>
      </c>
      <c r="C863" s="193" t="s">
        <v>4366</v>
      </c>
      <c r="D863" s="633"/>
      <c r="E863" s="42">
        <v>171227.5</v>
      </c>
      <c r="F863" s="288">
        <f t="shared" si="14"/>
        <v>116206517.59999917</v>
      </c>
    </row>
    <row r="864" spans="1:6" s="275" customFormat="1" ht="41.25" customHeight="1" x14ac:dyDescent="0.2">
      <c r="A864" s="217">
        <v>44347</v>
      </c>
      <c r="B864" s="212">
        <v>59860</v>
      </c>
      <c r="C864" s="193" t="s">
        <v>4367</v>
      </c>
      <c r="D864" s="633"/>
      <c r="E864" s="42">
        <v>185380.71</v>
      </c>
      <c r="F864" s="288">
        <f t="shared" si="14"/>
        <v>116021136.88999918</v>
      </c>
    </row>
    <row r="865" spans="1:6" s="275" customFormat="1" ht="41.25" customHeight="1" x14ac:dyDescent="0.2">
      <c r="A865" s="217">
        <v>44347</v>
      </c>
      <c r="B865" s="212">
        <v>59861</v>
      </c>
      <c r="C865" s="193" t="s">
        <v>4368</v>
      </c>
      <c r="D865" s="633"/>
      <c r="E865" s="42">
        <v>96612.83</v>
      </c>
      <c r="F865" s="288">
        <f t="shared" si="14"/>
        <v>115924524.05999918</v>
      </c>
    </row>
    <row r="866" spans="1:6" s="275" customFormat="1" ht="23.25" customHeight="1" x14ac:dyDescent="0.2">
      <c r="A866" s="217">
        <v>44347</v>
      </c>
      <c r="B866" s="212">
        <v>59862</v>
      </c>
      <c r="C866" s="193" t="s">
        <v>41</v>
      </c>
      <c r="D866" s="633"/>
      <c r="E866" s="42">
        <v>0</v>
      </c>
      <c r="F866" s="288">
        <f t="shared" si="14"/>
        <v>115924524.05999918</v>
      </c>
    </row>
    <row r="867" spans="1:6" s="275" customFormat="1" ht="71.25" customHeight="1" x14ac:dyDescent="0.2">
      <c r="A867" s="217">
        <v>44347</v>
      </c>
      <c r="B867" s="252" t="s">
        <v>4369</v>
      </c>
      <c r="C867" s="193" t="s">
        <v>4383</v>
      </c>
      <c r="D867" s="633"/>
      <c r="E867" s="42">
        <v>19554913.289999999</v>
      </c>
      <c r="F867" s="288">
        <f t="shared" si="14"/>
        <v>96369610.769999176</v>
      </c>
    </row>
    <row r="868" spans="1:6" s="275" customFormat="1" ht="29.25" customHeight="1" x14ac:dyDescent="0.2">
      <c r="A868" s="217">
        <v>44347</v>
      </c>
      <c r="B868" s="252" t="s">
        <v>4370</v>
      </c>
      <c r="C868" s="193" t="s">
        <v>4371</v>
      </c>
      <c r="D868" s="633"/>
      <c r="E868" s="42">
        <v>50091.88</v>
      </c>
      <c r="F868" s="288">
        <f t="shared" si="14"/>
        <v>96319518.889999181</v>
      </c>
    </row>
    <row r="869" spans="1:6" s="275" customFormat="1" ht="29.25" customHeight="1" x14ac:dyDescent="0.2">
      <c r="A869" s="573"/>
      <c r="B869" s="698"/>
      <c r="C869" s="35"/>
      <c r="D869" s="634"/>
      <c r="E869" s="32"/>
      <c r="F869" s="118"/>
    </row>
    <row r="870" spans="1:6" s="275" customFormat="1" ht="29.25" customHeight="1" x14ac:dyDescent="0.2">
      <c r="A870" s="573"/>
      <c r="B870" s="698"/>
      <c r="C870" s="35"/>
      <c r="D870" s="634"/>
      <c r="E870" s="32"/>
      <c r="F870" s="118"/>
    </row>
    <row r="871" spans="1:6" s="275" customFormat="1" ht="41.25" customHeight="1" x14ac:dyDescent="0.2">
      <c r="A871" s="636"/>
      <c r="B871" s="684"/>
      <c r="C871" s="635" t="s">
        <v>0</v>
      </c>
      <c r="D871" s="638"/>
      <c r="E871" s="638"/>
      <c r="F871" s="638"/>
    </row>
    <row r="872" spans="1:6" s="275" customFormat="1" ht="22.5" customHeight="1" x14ac:dyDescent="0.2">
      <c r="A872" s="663"/>
      <c r="B872" s="663"/>
      <c r="C872" s="680" t="s">
        <v>33</v>
      </c>
      <c r="D872" s="663"/>
      <c r="E872" s="663"/>
      <c r="F872" s="663"/>
    </row>
    <row r="873" spans="1:6" s="275" customFormat="1" ht="13.5" customHeight="1" x14ac:dyDescent="0.2">
      <c r="A873" s="638"/>
      <c r="B873" s="638"/>
      <c r="C873" s="635" t="s">
        <v>1</v>
      </c>
      <c r="D873" s="638"/>
      <c r="E873" s="638"/>
      <c r="F873" s="638"/>
    </row>
    <row r="874" spans="1:6" s="275" customFormat="1" ht="14.25" customHeight="1" x14ac:dyDescent="0.2">
      <c r="A874" s="638"/>
      <c r="B874" s="638"/>
      <c r="C874" s="635" t="s">
        <v>3138</v>
      </c>
      <c r="D874" s="638"/>
      <c r="E874" s="638"/>
      <c r="F874" s="638"/>
    </row>
    <row r="875" spans="1:6" s="275" customFormat="1" ht="15" customHeight="1" x14ac:dyDescent="0.2">
      <c r="A875" s="638"/>
      <c r="B875" s="638"/>
      <c r="C875" s="635" t="s">
        <v>2</v>
      </c>
      <c r="D875" s="638"/>
      <c r="E875" s="638"/>
      <c r="F875" s="638"/>
    </row>
    <row r="876" spans="1:6" s="275" customFormat="1" ht="19.5" customHeight="1" thickBot="1" x14ac:dyDescent="0.25">
      <c r="A876" s="635"/>
      <c r="B876" s="636"/>
      <c r="C876" s="635"/>
      <c r="D876" s="635"/>
      <c r="E876" s="637"/>
      <c r="F876" s="638"/>
    </row>
    <row r="877" spans="1:6" s="275" customFormat="1" ht="30" customHeight="1" thickBot="1" x14ac:dyDescent="0.25">
      <c r="A877" s="685"/>
      <c r="B877" s="686"/>
      <c r="C877" s="689" t="s">
        <v>15</v>
      </c>
      <c r="D877" s="687"/>
      <c r="E877" s="687"/>
      <c r="F877" s="688"/>
    </row>
    <row r="878" spans="1:6" s="275" customFormat="1" ht="3.75" hidden="1" customHeight="1" x14ac:dyDescent="0.2">
      <c r="A878" s="666"/>
      <c r="B878" s="683"/>
      <c r="C878" s="667"/>
      <c r="D878" s="667"/>
      <c r="E878" s="667"/>
      <c r="F878" s="639"/>
    </row>
    <row r="879" spans="1:6" s="275" customFormat="1" ht="33" customHeight="1" thickBot="1" x14ac:dyDescent="0.25">
      <c r="A879" s="664" t="s">
        <v>4</v>
      </c>
      <c r="B879" s="682"/>
      <c r="C879" s="665"/>
      <c r="D879" s="665"/>
      <c r="E879" s="668"/>
      <c r="F879" s="669">
        <v>2427592741.4299998</v>
      </c>
    </row>
    <row r="880" spans="1:6" s="275" customFormat="1" ht="5.25" hidden="1" customHeight="1" x14ac:dyDescent="0.2">
      <c r="A880" s="666"/>
      <c r="B880" s="683"/>
      <c r="C880" s="667"/>
      <c r="D880" s="667"/>
      <c r="E880" s="670"/>
      <c r="F880" s="671"/>
    </row>
    <row r="881" spans="1:60" ht="15" customHeight="1" x14ac:dyDescent="0.2">
      <c r="A881" s="672" t="s">
        <v>5</v>
      </c>
      <c r="B881" s="673" t="s">
        <v>6</v>
      </c>
      <c r="C881" s="672" t="s">
        <v>22</v>
      </c>
      <c r="D881" s="672" t="s">
        <v>8</v>
      </c>
      <c r="E881" s="674" t="s">
        <v>9</v>
      </c>
      <c r="F881" s="675" t="s">
        <v>10</v>
      </c>
    </row>
    <row r="882" spans="1:60" ht="15" customHeight="1" thickBot="1" x14ac:dyDescent="0.25">
      <c r="A882" s="676"/>
      <c r="B882" s="677"/>
      <c r="C882" s="676"/>
      <c r="D882" s="676"/>
      <c r="E882" s="678"/>
      <c r="F882" s="679"/>
    </row>
    <row r="883" spans="1:60" ht="15" customHeight="1" thickBot="1" x14ac:dyDescent="0.25">
      <c r="A883" s="640"/>
      <c r="B883" s="641"/>
      <c r="C883" s="641" t="s">
        <v>16</v>
      </c>
      <c r="D883" s="642"/>
      <c r="E883" s="180"/>
      <c r="F883" s="643">
        <f>F879+D883</f>
        <v>2427592741.4299998</v>
      </c>
    </row>
    <row r="884" spans="1:60" ht="15" customHeight="1" thickBot="1" x14ac:dyDescent="0.25">
      <c r="A884" s="640"/>
      <c r="B884" s="641"/>
      <c r="C884" s="641" t="s">
        <v>387</v>
      </c>
      <c r="D884" s="642"/>
      <c r="E884" s="180"/>
      <c r="F884" s="643">
        <f>F883+D884</f>
        <v>2427592741.4299998</v>
      </c>
    </row>
    <row r="885" spans="1:60" ht="15" customHeight="1" thickBot="1" x14ac:dyDescent="0.25">
      <c r="A885" s="640"/>
      <c r="B885" s="641"/>
      <c r="C885" s="641" t="s">
        <v>1759</v>
      </c>
      <c r="D885" s="642"/>
      <c r="E885" s="180"/>
      <c r="F885" s="643">
        <f>F884+D885</f>
        <v>2427592741.4299998</v>
      </c>
    </row>
    <row r="886" spans="1:60" ht="15" customHeight="1" thickBot="1" x14ac:dyDescent="0.25">
      <c r="A886" s="644"/>
      <c r="B886" s="218"/>
      <c r="C886" s="641" t="s">
        <v>34</v>
      </c>
      <c r="D886" s="645"/>
      <c r="E886" s="646"/>
      <c r="F886" s="643">
        <f>F885+D886</f>
        <v>2427592741.4299998</v>
      </c>
    </row>
    <row r="887" spans="1:60" ht="15" customHeight="1" thickBot="1" x14ac:dyDescent="0.25">
      <c r="A887" s="647"/>
      <c r="B887" s="648"/>
      <c r="C887" s="641" t="s">
        <v>16</v>
      </c>
      <c r="D887" s="649"/>
      <c r="E887" s="696">
        <v>90000000</v>
      </c>
      <c r="F887" s="643">
        <f>F886+D887-E887</f>
        <v>2337592741.4299998</v>
      </c>
    </row>
    <row r="888" spans="1:60" ht="15" customHeight="1" thickBot="1" x14ac:dyDescent="0.25">
      <c r="A888" s="647"/>
      <c r="B888" s="648"/>
      <c r="C888" s="650" t="s">
        <v>387</v>
      </c>
      <c r="D888" s="651">
        <v>250000</v>
      </c>
      <c r="E888" s="651"/>
      <c r="F888" s="643">
        <f>F887+D888</f>
        <v>2337842741.4299998</v>
      </c>
    </row>
    <row r="889" spans="1:60" ht="15" customHeight="1" thickBot="1" x14ac:dyDescent="0.25">
      <c r="A889" s="652"/>
      <c r="B889" s="648"/>
      <c r="C889" s="653" t="s">
        <v>1084</v>
      </c>
      <c r="D889" s="135"/>
      <c r="E889" s="316"/>
      <c r="F889" s="643">
        <f>F888+D889</f>
        <v>2337842741.4299998</v>
      </c>
    </row>
    <row r="890" spans="1:60" ht="15" customHeight="1" thickBot="1" x14ac:dyDescent="0.25">
      <c r="A890" s="654"/>
      <c r="B890" s="218"/>
      <c r="C890" s="655" t="s">
        <v>1090</v>
      </c>
      <c r="D890" s="128"/>
      <c r="E890" s="180">
        <v>78570.080000000002</v>
      </c>
      <c r="F890" s="643">
        <f>F889-E890</f>
        <v>2337764171.3499999</v>
      </c>
    </row>
    <row r="891" spans="1:60" ht="15" customHeight="1" thickBot="1" x14ac:dyDescent="0.25">
      <c r="A891" s="654"/>
      <c r="B891" s="218"/>
      <c r="C891" s="656" t="s">
        <v>2479</v>
      </c>
      <c r="D891" s="128"/>
      <c r="E891" s="180">
        <v>63434.5</v>
      </c>
      <c r="F891" s="643">
        <f t="shared" ref="F891:F930" si="15">F890-E891</f>
        <v>2337700736.8499999</v>
      </c>
    </row>
    <row r="892" spans="1:60" ht="15" customHeight="1" thickBot="1" x14ac:dyDescent="0.25">
      <c r="A892" s="654"/>
      <c r="B892" s="218"/>
      <c r="C892" s="657" t="s">
        <v>1083</v>
      </c>
      <c r="D892" s="128"/>
      <c r="E892" s="180">
        <v>2000</v>
      </c>
      <c r="F892" s="643">
        <f t="shared" si="15"/>
        <v>2337698736.8499999</v>
      </c>
    </row>
    <row r="893" spans="1:60" ht="15" customHeight="1" thickBot="1" x14ac:dyDescent="0.25">
      <c r="A893" s="658"/>
      <c r="B893" s="659"/>
      <c r="C893" s="660" t="s">
        <v>1358</v>
      </c>
      <c r="D893" s="312"/>
      <c r="E893" s="336">
        <v>175</v>
      </c>
      <c r="F893" s="643">
        <f t="shared" si="15"/>
        <v>2337698561.8499999</v>
      </c>
    </row>
    <row r="894" spans="1:60" s="141" customFormat="1" ht="45" customHeight="1" thickBot="1" x14ac:dyDescent="0.25">
      <c r="A894" s="654">
        <v>44319</v>
      </c>
      <c r="B894" s="661">
        <v>33953</v>
      </c>
      <c r="C894" s="5" t="s">
        <v>3098</v>
      </c>
      <c r="D894" s="198"/>
      <c r="E894" s="662">
        <v>642128.01</v>
      </c>
      <c r="F894" s="643">
        <f t="shared" si="15"/>
        <v>2337056433.8399997</v>
      </c>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76"/>
      <c r="AE894" s="276"/>
      <c r="AF894" s="276"/>
      <c r="AG894" s="276"/>
      <c r="AH894" s="276"/>
      <c r="AI894" s="276"/>
      <c r="AJ894" s="276"/>
      <c r="AK894" s="276"/>
      <c r="AL894" s="276"/>
      <c r="AM894" s="276"/>
      <c r="AN894" s="276"/>
      <c r="AO894" s="276"/>
      <c r="AP894" s="276"/>
      <c r="AQ894" s="276"/>
      <c r="AR894" s="276"/>
      <c r="AS894" s="276"/>
      <c r="AT894" s="276"/>
      <c r="AU894" s="276"/>
      <c r="AV894" s="276"/>
      <c r="AW894" s="276"/>
      <c r="AX894" s="276"/>
      <c r="AY894" s="276"/>
      <c r="AZ894" s="276"/>
      <c r="BA894" s="276"/>
      <c r="BB894" s="276"/>
      <c r="BC894" s="276"/>
      <c r="BD894" s="276"/>
      <c r="BE894" s="276"/>
      <c r="BF894" s="276"/>
      <c r="BG894" s="276"/>
      <c r="BH894" s="276"/>
    </row>
    <row r="895" spans="1:60" s="141" customFormat="1" ht="38.25" customHeight="1" thickBot="1" x14ac:dyDescent="0.25">
      <c r="A895" s="652">
        <v>44319</v>
      </c>
      <c r="B895" s="691">
        <v>33954</v>
      </c>
      <c r="C895" s="212" t="s">
        <v>3099</v>
      </c>
      <c r="D895" s="203"/>
      <c r="E895" s="692">
        <v>1017550.25</v>
      </c>
      <c r="F895" s="643">
        <f t="shared" si="15"/>
        <v>2336038883.5899997</v>
      </c>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76"/>
      <c r="AE895" s="276"/>
      <c r="AF895" s="276"/>
      <c r="AG895" s="276"/>
      <c r="AH895" s="276"/>
      <c r="AI895" s="276"/>
      <c r="AJ895" s="276"/>
      <c r="AK895" s="276"/>
      <c r="AL895" s="276"/>
      <c r="AM895" s="276"/>
      <c r="AN895" s="276"/>
      <c r="AO895" s="276"/>
      <c r="AP895" s="276"/>
      <c r="AQ895" s="276"/>
      <c r="AR895" s="276"/>
      <c r="AS895" s="276"/>
      <c r="AT895" s="276"/>
      <c r="AU895" s="276"/>
      <c r="AV895" s="276"/>
      <c r="AW895" s="276"/>
      <c r="AX895" s="276"/>
      <c r="AY895" s="276"/>
      <c r="AZ895" s="276"/>
      <c r="BA895" s="276"/>
      <c r="BB895" s="276"/>
      <c r="BC895" s="276"/>
      <c r="BD895" s="276"/>
      <c r="BE895" s="276"/>
      <c r="BF895" s="276"/>
      <c r="BG895" s="276"/>
      <c r="BH895" s="276"/>
    </row>
    <row r="896" spans="1:60" s="141" customFormat="1" ht="40.5" customHeight="1" thickBot="1" x14ac:dyDescent="0.25">
      <c r="A896" s="654">
        <v>44319</v>
      </c>
      <c r="B896" s="218">
        <v>33955</v>
      </c>
      <c r="C896" s="30" t="s">
        <v>3100</v>
      </c>
      <c r="D896" s="198"/>
      <c r="E896" s="216">
        <v>642486.61</v>
      </c>
      <c r="F896" s="690">
        <f t="shared" si="15"/>
        <v>2335396396.9799995</v>
      </c>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76"/>
      <c r="AE896" s="276"/>
      <c r="AF896" s="276"/>
      <c r="AG896" s="276"/>
      <c r="AH896" s="276"/>
      <c r="AI896" s="276"/>
      <c r="AJ896" s="276"/>
      <c r="AK896" s="276"/>
      <c r="AL896" s="276"/>
      <c r="AM896" s="276"/>
      <c r="AN896" s="276"/>
      <c r="AO896" s="276"/>
      <c r="AP896" s="276"/>
      <c r="AQ896" s="276"/>
      <c r="AR896" s="276"/>
      <c r="AS896" s="276"/>
      <c r="AT896" s="276"/>
      <c r="AU896" s="276"/>
      <c r="AV896" s="276"/>
      <c r="AW896" s="276"/>
      <c r="AX896" s="276"/>
      <c r="AY896" s="276"/>
      <c r="AZ896" s="276"/>
      <c r="BA896" s="276"/>
      <c r="BB896" s="276"/>
      <c r="BC896" s="276"/>
      <c r="BD896" s="276"/>
      <c r="BE896" s="276"/>
      <c r="BF896" s="276"/>
      <c r="BG896" s="276"/>
      <c r="BH896" s="276"/>
    </row>
    <row r="897" spans="1:60" s="141" customFormat="1" ht="24.75" customHeight="1" thickBot="1" x14ac:dyDescent="0.25">
      <c r="A897" s="654">
        <v>44319</v>
      </c>
      <c r="B897" s="218">
        <v>33956</v>
      </c>
      <c r="C897" s="30" t="s">
        <v>41</v>
      </c>
      <c r="D897" s="198"/>
      <c r="E897" s="216">
        <v>0</v>
      </c>
      <c r="F897" s="690">
        <f t="shared" si="15"/>
        <v>2335396396.9799995</v>
      </c>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76"/>
      <c r="AE897" s="276"/>
      <c r="AF897" s="276"/>
      <c r="AG897" s="276"/>
      <c r="AH897" s="276"/>
      <c r="AI897" s="276"/>
      <c r="AJ897" s="276"/>
      <c r="AK897" s="276"/>
      <c r="AL897" s="276"/>
      <c r="AM897" s="276"/>
      <c r="AN897" s="276"/>
      <c r="AO897" s="276"/>
      <c r="AP897" s="276"/>
      <c r="AQ897" s="276"/>
      <c r="AR897" s="276"/>
      <c r="AS897" s="276"/>
      <c r="AT897" s="276"/>
      <c r="AU897" s="276"/>
      <c r="AV897" s="276"/>
      <c r="AW897" s="276"/>
      <c r="AX897" s="276"/>
      <c r="AY897" s="276"/>
      <c r="AZ897" s="276"/>
      <c r="BA897" s="276"/>
      <c r="BB897" s="276"/>
      <c r="BC897" s="276"/>
      <c r="BD897" s="276"/>
      <c r="BE897" s="276"/>
      <c r="BF897" s="276"/>
      <c r="BG897" s="276"/>
      <c r="BH897" s="276"/>
    </row>
    <row r="898" spans="1:60" s="141" customFormat="1" ht="36.75" customHeight="1" thickBot="1" x14ac:dyDescent="0.25">
      <c r="A898" s="654">
        <v>44319</v>
      </c>
      <c r="B898" s="218">
        <v>33957</v>
      </c>
      <c r="C898" s="30" t="s">
        <v>3101</v>
      </c>
      <c r="D898" s="198"/>
      <c r="E898" s="216">
        <v>154003.14000000001</v>
      </c>
      <c r="F898" s="690">
        <f t="shared" si="15"/>
        <v>2335242393.8399997</v>
      </c>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76"/>
      <c r="AE898" s="276"/>
      <c r="AF898" s="276"/>
      <c r="AG898" s="276"/>
      <c r="AH898" s="276"/>
      <c r="AI898" s="276"/>
      <c r="AJ898" s="276"/>
      <c r="AK898" s="276"/>
      <c r="AL898" s="276"/>
      <c r="AM898" s="276"/>
      <c r="AN898" s="276"/>
      <c r="AO898" s="276"/>
      <c r="AP898" s="276"/>
      <c r="AQ898" s="276"/>
      <c r="AR898" s="276"/>
      <c r="AS898" s="276"/>
      <c r="AT898" s="276"/>
      <c r="AU898" s="276"/>
      <c r="AV898" s="276"/>
      <c r="AW898" s="276"/>
      <c r="AX898" s="276"/>
      <c r="AY898" s="276"/>
      <c r="AZ898" s="276"/>
      <c r="BA898" s="276"/>
      <c r="BB898" s="276"/>
      <c r="BC898" s="276"/>
      <c r="BD898" s="276"/>
      <c r="BE898" s="276"/>
      <c r="BF898" s="276"/>
      <c r="BG898" s="276"/>
      <c r="BH898" s="276"/>
    </row>
    <row r="899" spans="1:60" s="141" customFormat="1" ht="37.5" customHeight="1" thickBot="1" x14ac:dyDescent="0.25">
      <c r="A899" s="654">
        <v>44321</v>
      </c>
      <c r="B899" s="218">
        <v>33958</v>
      </c>
      <c r="C899" s="30" t="s">
        <v>3204</v>
      </c>
      <c r="D899" s="198"/>
      <c r="E899" s="216">
        <v>7868279.8600000003</v>
      </c>
      <c r="F899" s="690">
        <f t="shared" si="15"/>
        <v>2327374113.9799995</v>
      </c>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276"/>
      <c r="AF899" s="276"/>
      <c r="AG899" s="276"/>
      <c r="AH899" s="276"/>
      <c r="AI899" s="276"/>
      <c r="AJ899" s="276"/>
      <c r="AK899" s="276"/>
      <c r="AL899" s="276"/>
      <c r="AM899" s="276"/>
      <c r="AN899" s="276"/>
      <c r="AO899" s="276"/>
      <c r="AP899" s="276"/>
      <c r="AQ899" s="276"/>
      <c r="AR899" s="276"/>
      <c r="AS899" s="276"/>
      <c r="AT899" s="276"/>
      <c r="AU899" s="276"/>
      <c r="AV899" s="276"/>
      <c r="AW899" s="276"/>
      <c r="AX899" s="276"/>
      <c r="AY899" s="276"/>
      <c r="AZ899" s="276"/>
      <c r="BA899" s="276"/>
      <c r="BB899" s="276"/>
      <c r="BC899" s="276"/>
      <c r="BD899" s="276"/>
      <c r="BE899" s="276"/>
      <c r="BF899" s="276"/>
      <c r="BG899" s="276"/>
      <c r="BH899" s="276"/>
    </row>
    <row r="900" spans="1:60" s="141" customFormat="1" ht="37.5" customHeight="1" thickBot="1" x14ac:dyDescent="0.25">
      <c r="A900" s="654">
        <v>44321</v>
      </c>
      <c r="B900" s="218">
        <v>33959</v>
      </c>
      <c r="C900" s="30" t="s">
        <v>3205</v>
      </c>
      <c r="D900" s="198"/>
      <c r="E900" s="216">
        <v>2899087.76</v>
      </c>
      <c r="F900" s="690">
        <f t="shared" si="15"/>
        <v>2324475026.2199993</v>
      </c>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276"/>
      <c r="AF900" s="276"/>
      <c r="AG900" s="276"/>
      <c r="AH900" s="276"/>
      <c r="AI900" s="276"/>
      <c r="AJ900" s="276"/>
      <c r="AK900" s="276"/>
      <c r="AL900" s="276"/>
      <c r="AM900" s="276"/>
      <c r="AN900" s="276"/>
      <c r="AO900" s="276"/>
      <c r="AP900" s="276"/>
      <c r="AQ900" s="276"/>
      <c r="AR900" s="276"/>
      <c r="AS900" s="276"/>
      <c r="AT900" s="276"/>
      <c r="AU900" s="276"/>
      <c r="AV900" s="276"/>
      <c r="AW900" s="276"/>
      <c r="AX900" s="276"/>
      <c r="AY900" s="276"/>
      <c r="AZ900" s="276"/>
      <c r="BA900" s="276"/>
      <c r="BB900" s="276"/>
      <c r="BC900" s="276"/>
      <c r="BD900" s="276"/>
      <c r="BE900" s="276"/>
      <c r="BF900" s="276"/>
      <c r="BG900" s="276"/>
      <c r="BH900" s="276"/>
    </row>
    <row r="901" spans="1:60" s="141" customFormat="1" ht="37.5" customHeight="1" thickBot="1" x14ac:dyDescent="0.25">
      <c r="A901" s="658">
        <v>44321</v>
      </c>
      <c r="B901" s="693" t="s">
        <v>3220</v>
      </c>
      <c r="C901" s="92" t="s">
        <v>3206</v>
      </c>
      <c r="D901" s="694"/>
      <c r="E901" s="695">
        <v>2591579.54</v>
      </c>
      <c r="F901" s="643">
        <f t="shared" si="15"/>
        <v>2321883446.6799994</v>
      </c>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276"/>
      <c r="AE901" s="276"/>
      <c r="AF901" s="276"/>
      <c r="AG901" s="276"/>
      <c r="AH901" s="276"/>
      <c r="AI901" s="276"/>
      <c r="AJ901" s="276"/>
      <c r="AK901" s="276"/>
      <c r="AL901" s="276"/>
      <c r="AM901" s="276"/>
      <c r="AN901" s="276"/>
      <c r="AO901" s="276"/>
      <c r="AP901" s="276"/>
      <c r="AQ901" s="276"/>
      <c r="AR901" s="276"/>
      <c r="AS901" s="276"/>
      <c r="AT901" s="276"/>
      <c r="AU901" s="276"/>
      <c r="AV901" s="276"/>
      <c r="AW901" s="276"/>
      <c r="AX901" s="276"/>
      <c r="AY901" s="276"/>
      <c r="AZ901" s="276"/>
      <c r="BA901" s="276"/>
      <c r="BB901" s="276"/>
      <c r="BC901" s="276"/>
      <c r="BD901" s="276"/>
      <c r="BE901" s="276"/>
      <c r="BF901" s="276"/>
      <c r="BG901" s="276"/>
      <c r="BH901" s="276"/>
    </row>
    <row r="902" spans="1:60" s="141" customFormat="1" ht="37.5" customHeight="1" thickBot="1" x14ac:dyDescent="0.25">
      <c r="A902" s="134">
        <v>44321</v>
      </c>
      <c r="B902" s="5" t="s">
        <v>3221</v>
      </c>
      <c r="C902" s="5" t="s">
        <v>3207</v>
      </c>
      <c r="D902" s="95"/>
      <c r="E902" s="601">
        <v>1761854.27</v>
      </c>
      <c r="F902" s="552">
        <f t="shared" si="15"/>
        <v>2320121592.4099994</v>
      </c>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276"/>
      <c r="AE902" s="276"/>
      <c r="AF902" s="276"/>
      <c r="AG902" s="276"/>
      <c r="AH902" s="276"/>
      <c r="AI902" s="276"/>
      <c r="AJ902" s="276"/>
      <c r="AK902" s="276"/>
      <c r="AL902" s="276"/>
      <c r="AM902" s="276"/>
      <c r="AN902" s="276"/>
      <c r="AO902" s="276"/>
      <c r="AP902" s="276"/>
      <c r="AQ902" s="276"/>
      <c r="AR902" s="276"/>
      <c r="AS902" s="276"/>
      <c r="AT902" s="276"/>
      <c r="AU902" s="276"/>
      <c r="AV902" s="276"/>
      <c r="AW902" s="276"/>
      <c r="AX902" s="276"/>
      <c r="AY902" s="276"/>
      <c r="AZ902" s="276"/>
      <c r="BA902" s="276"/>
      <c r="BB902" s="276"/>
      <c r="BC902" s="276"/>
      <c r="BD902" s="276"/>
      <c r="BE902" s="276"/>
      <c r="BF902" s="276"/>
      <c r="BG902" s="276"/>
      <c r="BH902" s="276"/>
    </row>
    <row r="903" spans="1:60" s="141" customFormat="1" ht="57.75" customHeight="1" thickBot="1" x14ac:dyDescent="0.25">
      <c r="A903" s="134">
        <v>44321</v>
      </c>
      <c r="B903" s="5" t="s">
        <v>3222</v>
      </c>
      <c r="C903" s="5" t="s">
        <v>3208</v>
      </c>
      <c r="D903" s="95"/>
      <c r="E903" s="601">
        <v>2472374.39</v>
      </c>
      <c r="F903" s="552">
        <f t="shared" si="15"/>
        <v>2317649218.0199995</v>
      </c>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76"/>
      <c r="AE903" s="276"/>
      <c r="AF903" s="276"/>
      <c r="AG903" s="276"/>
      <c r="AH903" s="276"/>
      <c r="AI903" s="276"/>
      <c r="AJ903" s="276"/>
      <c r="AK903" s="276"/>
      <c r="AL903" s="276"/>
      <c r="AM903" s="276"/>
      <c r="AN903" s="276"/>
      <c r="AO903" s="276"/>
      <c r="AP903" s="276"/>
      <c r="AQ903" s="276"/>
      <c r="AR903" s="276"/>
      <c r="AS903" s="276"/>
      <c r="AT903" s="276"/>
      <c r="AU903" s="276"/>
      <c r="AV903" s="276"/>
      <c r="AW903" s="276"/>
      <c r="AX903" s="276"/>
      <c r="AY903" s="276"/>
      <c r="AZ903" s="276"/>
      <c r="BA903" s="276"/>
      <c r="BB903" s="276"/>
      <c r="BC903" s="276"/>
      <c r="BD903" s="276"/>
      <c r="BE903" s="276"/>
      <c r="BF903" s="276"/>
      <c r="BG903" s="276"/>
      <c r="BH903" s="276"/>
    </row>
    <row r="904" spans="1:60" s="141" customFormat="1" ht="62.25" customHeight="1" thickBot="1" x14ac:dyDescent="0.25">
      <c r="A904" s="134">
        <v>44321</v>
      </c>
      <c r="B904" s="5" t="s">
        <v>3223</v>
      </c>
      <c r="C904" s="5" t="s">
        <v>3209</v>
      </c>
      <c r="D904" s="95"/>
      <c r="E904" s="601">
        <v>2284102.2000000002</v>
      </c>
      <c r="F904" s="552">
        <f t="shared" si="15"/>
        <v>2315365115.8199997</v>
      </c>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76"/>
      <c r="AE904" s="276"/>
      <c r="AF904" s="276"/>
      <c r="AG904" s="276"/>
      <c r="AH904" s="276"/>
      <c r="AI904" s="276"/>
      <c r="AJ904" s="276"/>
      <c r="AK904" s="276"/>
      <c r="AL904" s="276"/>
      <c r="AM904" s="276"/>
      <c r="AN904" s="276"/>
      <c r="AO904" s="276"/>
      <c r="AP904" s="276"/>
      <c r="AQ904" s="276"/>
      <c r="AR904" s="276"/>
      <c r="AS904" s="276"/>
      <c r="AT904" s="276"/>
      <c r="AU904" s="276"/>
      <c r="AV904" s="276"/>
      <c r="AW904" s="276"/>
      <c r="AX904" s="276"/>
      <c r="AY904" s="276"/>
      <c r="AZ904" s="276"/>
      <c r="BA904" s="276"/>
      <c r="BB904" s="276"/>
      <c r="BC904" s="276"/>
      <c r="BD904" s="276"/>
      <c r="BE904" s="276"/>
      <c r="BF904" s="276"/>
      <c r="BG904" s="276"/>
      <c r="BH904" s="276"/>
    </row>
    <row r="905" spans="1:60" s="141" customFormat="1" ht="47.25" customHeight="1" thickBot="1" x14ac:dyDescent="0.25">
      <c r="A905" s="134">
        <v>44321</v>
      </c>
      <c r="B905" s="5" t="s">
        <v>3224</v>
      </c>
      <c r="C905" s="5" t="s">
        <v>3210</v>
      </c>
      <c r="D905" s="95"/>
      <c r="E905" s="601">
        <v>3951429.86</v>
      </c>
      <c r="F905" s="552">
        <f t="shared" si="15"/>
        <v>2311413685.9599996</v>
      </c>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76"/>
      <c r="AE905" s="276"/>
      <c r="AF905" s="276"/>
      <c r="AG905" s="276"/>
      <c r="AH905" s="276"/>
      <c r="AI905" s="276"/>
      <c r="AJ905" s="276"/>
      <c r="AK905" s="276"/>
      <c r="AL905" s="276"/>
      <c r="AM905" s="276"/>
      <c r="AN905" s="276"/>
      <c r="AO905" s="276"/>
      <c r="AP905" s="276"/>
      <c r="AQ905" s="276"/>
      <c r="AR905" s="276"/>
      <c r="AS905" s="276"/>
      <c r="AT905" s="276"/>
      <c r="AU905" s="276"/>
      <c r="AV905" s="276"/>
      <c r="AW905" s="276"/>
      <c r="AX905" s="276"/>
      <c r="AY905" s="276"/>
      <c r="AZ905" s="276"/>
      <c r="BA905" s="276"/>
      <c r="BB905" s="276"/>
      <c r="BC905" s="276"/>
      <c r="BD905" s="276"/>
      <c r="BE905" s="276"/>
      <c r="BF905" s="276"/>
      <c r="BG905" s="276"/>
      <c r="BH905" s="276"/>
    </row>
    <row r="906" spans="1:60" s="141" customFormat="1" ht="54.75" customHeight="1" thickBot="1" x14ac:dyDescent="0.25">
      <c r="A906" s="256">
        <v>44321</v>
      </c>
      <c r="B906" s="212" t="s">
        <v>3219</v>
      </c>
      <c r="C906" s="212" t="s">
        <v>3211</v>
      </c>
      <c r="D906" s="265"/>
      <c r="E906" s="602">
        <v>10153929.51</v>
      </c>
      <c r="F906" s="552">
        <f t="shared" si="15"/>
        <v>2301259756.4499993</v>
      </c>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76"/>
      <c r="AE906" s="276"/>
      <c r="AF906" s="276"/>
      <c r="AG906" s="276"/>
      <c r="AH906" s="276"/>
      <c r="AI906" s="276"/>
      <c r="AJ906" s="276"/>
      <c r="AK906" s="276"/>
      <c r="AL906" s="276"/>
      <c r="AM906" s="276"/>
      <c r="AN906" s="276"/>
      <c r="AO906" s="276"/>
      <c r="AP906" s="276"/>
      <c r="AQ906" s="276"/>
      <c r="AR906" s="276"/>
      <c r="AS906" s="276"/>
      <c r="AT906" s="276"/>
      <c r="AU906" s="276"/>
      <c r="AV906" s="276"/>
      <c r="AW906" s="276"/>
      <c r="AX906" s="276"/>
      <c r="AY906" s="276"/>
      <c r="AZ906" s="276"/>
      <c r="BA906" s="276"/>
      <c r="BB906" s="276"/>
      <c r="BC906" s="276"/>
      <c r="BD906" s="276"/>
      <c r="BE906" s="276"/>
      <c r="BF906" s="276"/>
      <c r="BG906" s="276"/>
      <c r="BH906" s="276"/>
    </row>
    <row r="907" spans="1:60" s="141" customFormat="1" ht="44.25" customHeight="1" thickBot="1" x14ac:dyDescent="0.25">
      <c r="A907" s="134">
        <v>44322</v>
      </c>
      <c r="B907" s="5">
        <v>33960</v>
      </c>
      <c r="C907" s="5" t="s">
        <v>3217</v>
      </c>
      <c r="D907" s="95"/>
      <c r="E907" s="601">
        <v>1960260.94</v>
      </c>
      <c r="F907" s="552">
        <f t="shared" si="15"/>
        <v>2299299495.5099993</v>
      </c>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76"/>
      <c r="AE907" s="276"/>
      <c r="AF907" s="276"/>
      <c r="AG907" s="276"/>
      <c r="AH907" s="276"/>
      <c r="AI907" s="276"/>
      <c r="AJ907" s="276"/>
      <c r="AK907" s="276"/>
      <c r="AL907" s="276"/>
      <c r="AM907" s="276"/>
      <c r="AN907" s="276"/>
      <c r="AO907" s="276"/>
      <c r="AP907" s="276"/>
      <c r="AQ907" s="276"/>
      <c r="AR907" s="276"/>
      <c r="AS907" s="276"/>
      <c r="AT907" s="276"/>
      <c r="AU907" s="276"/>
      <c r="AV907" s="276"/>
      <c r="AW907" s="276"/>
      <c r="AX907" s="276"/>
      <c r="AY907" s="276"/>
      <c r="AZ907" s="276"/>
      <c r="BA907" s="276"/>
      <c r="BB907" s="276"/>
      <c r="BC907" s="276"/>
      <c r="BD907" s="276"/>
      <c r="BE907" s="276"/>
      <c r="BF907" s="276"/>
      <c r="BG907" s="276"/>
      <c r="BH907" s="276"/>
    </row>
    <row r="908" spans="1:60" s="141" customFormat="1" ht="33.75" customHeight="1" thickBot="1" x14ac:dyDescent="0.25">
      <c r="A908" s="134">
        <v>44322</v>
      </c>
      <c r="B908" s="5" t="s">
        <v>3216</v>
      </c>
      <c r="C908" s="5" t="s">
        <v>3218</v>
      </c>
      <c r="D908" s="95"/>
      <c r="E908" s="601">
        <v>2225960.83</v>
      </c>
      <c r="F908" s="552">
        <f t="shared" si="15"/>
        <v>2297073534.6799994</v>
      </c>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276"/>
      <c r="AF908" s="276"/>
      <c r="AG908" s="276"/>
      <c r="AH908" s="276"/>
      <c r="AI908" s="276"/>
      <c r="AJ908" s="276"/>
      <c r="AK908" s="276"/>
      <c r="AL908" s="276"/>
      <c r="AM908" s="276"/>
      <c r="AN908" s="276"/>
      <c r="AO908" s="276"/>
      <c r="AP908" s="276"/>
      <c r="AQ908" s="276"/>
      <c r="AR908" s="276"/>
      <c r="AS908" s="276"/>
      <c r="AT908" s="276"/>
      <c r="AU908" s="276"/>
      <c r="AV908" s="276"/>
      <c r="AW908" s="276"/>
      <c r="AX908" s="276"/>
      <c r="AY908" s="276"/>
      <c r="AZ908" s="276"/>
      <c r="BA908" s="276"/>
      <c r="BB908" s="276"/>
      <c r="BC908" s="276"/>
      <c r="BD908" s="276"/>
      <c r="BE908" s="276"/>
      <c r="BF908" s="276"/>
      <c r="BG908" s="276"/>
      <c r="BH908" s="276"/>
    </row>
    <row r="909" spans="1:60" s="141" customFormat="1" ht="31.5" customHeight="1" thickBot="1" x14ac:dyDescent="0.25">
      <c r="A909" s="134">
        <v>44322</v>
      </c>
      <c r="B909" s="5" t="s">
        <v>3225</v>
      </c>
      <c r="C909" s="5" t="s">
        <v>41</v>
      </c>
      <c r="D909" s="95"/>
      <c r="E909" s="601">
        <v>0</v>
      </c>
      <c r="F909" s="552">
        <f t="shared" si="15"/>
        <v>2297073534.6799994</v>
      </c>
      <c r="G909" s="276"/>
      <c r="H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276"/>
      <c r="AF909" s="276"/>
      <c r="AG909" s="276"/>
      <c r="AH909" s="276"/>
      <c r="AI909" s="276"/>
      <c r="AJ909" s="276"/>
      <c r="AK909" s="276"/>
      <c r="AL909" s="276"/>
      <c r="AM909" s="276"/>
      <c r="AN909" s="276"/>
      <c r="AO909" s="276"/>
      <c r="AP909" s="276"/>
      <c r="AQ909" s="276"/>
      <c r="AR909" s="276"/>
      <c r="AS909" s="276"/>
      <c r="AT909" s="276"/>
      <c r="AU909" s="276"/>
      <c r="AV909" s="276"/>
      <c r="AW909" s="276"/>
      <c r="AX909" s="276"/>
      <c r="AY909" s="276"/>
      <c r="AZ909" s="276"/>
      <c r="BA909" s="276"/>
      <c r="BB909" s="276"/>
      <c r="BC909" s="276"/>
      <c r="BD909" s="276"/>
      <c r="BE909" s="276"/>
      <c r="BF909" s="276"/>
      <c r="BG909" s="276"/>
      <c r="BH909" s="276"/>
    </row>
    <row r="910" spans="1:60" s="141" customFormat="1" ht="54.75" customHeight="1" thickBot="1" x14ac:dyDescent="0.25">
      <c r="A910" s="134">
        <v>44323</v>
      </c>
      <c r="B910" s="5" t="s">
        <v>3226</v>
      </c>
      <c r="C910" s="5" t="s">
        <v>3230</v>
      </c>
      <c r="D910" s="95"/>
      <c r="E910" s="601">
        <v>519480.45</v>
      </c>
      <c r="F910" s="552">
        <f t="shared" si="15"/>
        <v>2296554054.2299995</v>
      </c>
      <c r="G910" s="276"/>
      <c r="H910" s="276"/>
      <c r="I910" s="276"/>
      <c r="J910" s="276"/>
      <c r="K910" s="276"/>
      <c r="L910" s="276"/>
      <c r="M910" s="276"/>
      <c r="N910" s="276"/>
      <c r="O910" s="276"/>
      <c r="P910" s="276"/>
      <c r="Q910" s="276"/>
      <c r="R910" s="276"/>
      <c r="S910" s="276"/>
      <c r="T910" s="276"/>
      <c r="U910" s="276"/>
      <c r="V910" s="276"/>
      <c r="W910" s="276"/>
      <c r="X910" s="276"/>
      <c r="Y910" s="276"/>
      <c r="Z910" s="276"/>
      <c r="AA910" s="276"/>
      <c r="AB910" s="276"/>
      <c r="AC910" s="276"/>
      <c r="AD910" s="276"/>
      <c r="AE910" s="276"/>
      <c r="AF910" s="276"/>
      <c r="AG910" s="276"/>
      <c r="AH910" s="276"/>
      <c r="AI910" s="276"/>
      <c r="AJ910" s="276"/>
      <c r="AK910" s="276"/>
      <c r="AL910" s="276"/>
      <c r="AM910" s="276"/>
      <c r="AN910" s="276"/>
      <c r="AO910" s="276"/>
      <c r="AP910" s="276"/>
      <c r="AQ910" s="276"/>
      <c r="AR910" s="276"/>
      <c r="AS910" s="276"/>
      <c r="AT910" s="276"/>
      <c r="AU910" s="276"/>
      <c r="AV910" s="276"/>
      <c r="AW910" s="276"/>
      <c r="AX910" s="276"/>
      <c r="AY910" s="276"/>
      <c r="AZ910" s="276"/>
      <c r="BA910" s="276"/>
      <c r="BB910" s="276"/>
      <c r="BC910" s="276"/>
      <c r="BD910" s="276"/>
      <c r="BE910" s="276"/>
      <c r="BF910" s="276"/>
      <c r="BG910" s="276"/>
      <c r="BH910" s="276"/>
    </row>
    <row r="911" spans="1:60" s="141" customFormat="1" ht="39.75" customHeight="1" thickBot="1" x14ac:dyDescent="0.25">
      <c r="A911" s="134">
        <v>44323</v>
      </c>
      <c r="B911" s="5" t="s">
        <v>3227</v>
      </c>
      <c r="C911" s="5" t="s">
        <v>3231</v>
      </c>
      <c r="D911" s="95"/>
      <c r="E911" s="601">
        <v>190395.16</v>
      </c>
      <c r="F911" s="552">
        <f t="shared" si="15"/>
        <v>2296363659.0699997</v>
      </c>
      <c r="G911" s="276"/>
      <c r="H911" s="276"/>
      <c r="I911" s="276"/>
      <c r="J911" s="276"/>
      <c r="K911" s="276"/>
      <c r="L911" s="276"/>
      <c r="M911" s="276"/>
      <c r="N911" s="276"/>
      <c r="O911" s="276"/>
      <c r="P911" s="276"/>
      <c r="Q911" s="276"/>
      <c r="R911" s="276"/>
      <c r="S911" s="276"/>
      <c r="T911" s="276"/>
      <c r="U911" s="276"/>
      <c r="V911" s="276"/>
      <c r="W911" s="276"/>
      <c r="X911" s="276"/>
      <c r="Y911" s="276"/>
      <c r="Z911" s="276"/>
      <c r="AA911" s="276"/>
      <c r="AB911" s="276"/>
      <c r="AC911" s="276"/>
      <c r="AD911" s="276"/>
      <c r="AE911" s="276"/>
      <c r="AF911" s="276"/>
      <c r="AG911" s="276"/>
      <c r="AH911" s="276"/>
      <c r="AI911" s="276"/>
      <c r="AJ911" s="276"/>
      <c r="AK911" s="276"/>
      <c r="AL911" s="276"/>
      <c r="AM911" s="276"/>
      <c r="AN911" s="276"/>
      <c r="AO911" s="276"/>
      <c r="AP911" s="276"/>
      <c r="AQ911" s="276"/>
      <c r="AR911" s="276"/>
      <c r="AS911" s="276"/>
      <c r="AT911" s="276"/>
      <c r="AU911" s="276"/>
      <c r="AV911" s="276"/>
      <c r="AW911" s="276"/>
      <c r="AX911" s="276"/>
      <c r="AY911" s="276"/>
      <c r="AZ911" s="276"/>
      <c r="BA911" s="276"/>
      <c r="BB911" s="276"/>
      <c r="BC911" s="276"/>
      <c r="BD911" s="276"/>
      <c r="BE911" s="276"/>
      <c r="BF911" s="276"/>
      <c r="BG911" s="276"/>
      <c r="BH911" s="276"/>
    </row>
    <row r="912" spans="1:60" s="141" customFormat="1" ht="27" customHeight="1" thickBot="1" x14ac:dyDescent="0.25">
      <c r="A912" s="134">
        <v>44323</v>
      </c>
      <c r="B912" s="5" t="s">
        <v>3228</v>
      </c>
      <c r="C912" s="5" t="s">
        <v>3232</v>
      </c>
      <c r="D912" s="95"/>
      <c r="E912" s="601">
        <v>326008.27</v>
      </c>
      <c r="F912" s="552">
        <f t="shared" si="15"/>
        <v>2296037650.7999997</v>
      </c>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276"/>
      <c r="AE912" s="276"/>
      <c r="AF912" s="276"/>
      <c r="AG912" s="276"/>
      <c r="AH912" s="276"/>
      <c r="AI912" s="276"/>
      <c r="AJ912" s="276"/>
      <c r="AK912" s="276"/>
      <c r="AL912" s="276"/>
      <c r="AM912" s="276"/>
      <c r="AN912" s="276"/>
      <c r="AO912" s="276"/>
      <c r="AP912" s="276"/>
      <c r="AQ912" s="276"/>
      <c r="AR912" s="276"/>
      <c r="AS912" s="276"/>
      <c r="AT912" s="276"/>
      <c r="AU912" s="276"/>
      <c r="AV912" s="276"/>
      <c r="AW912" s="276"/>
      <c r="AX912" s="276"/>
      <c r="AY912" s="276"/>
      <c r="AZ912" s="276"/>
      <c r="BA912" s="276"/>
      <c r="BB912" s="276"/>
      <c r="BC912" s="276"/>
      <c r="BD912" s="276"/>
      <c r="BE912" s="276"/>
      <c r="BF912" s="276"/>
      <c r="BG912" s="276"/>
      <c r="BH912" s="276"/>
    </row>
    <row r="913" spans="1:60" s="141" customFormat="1" ht="27" customHeight="1" thickBot="1" x14ac:dyDescent="0.25">
      <c r="A913" s="134">
        <v>44326</v>
      </c>
      <c r="B913" s="5" t="s">
        <v>3229</v>
      </c>
      <c r="C913" s="5" t="s">
        <v>3233</v>
      </c>
      <c r="D913" s="95"/>
      <c r="E913" s="601">
        <v>691403.35</v>
      </c>
      <c r="F913" s="552">
        <f t="shared" si="15"/>
        <v>2295346247.4499998</v>
      </c>
      <c r="G913" s="276"/>
      <c r="H913" s="276"/>
      <c r="I913" s="276"/>
      <c r="J913" s="276"/>
      <c r="K913" s="276"/>
      <c r="L913" s="276"/>
      <c r="M913" s="276"/>
      <c r="N913" s="276"/>
      <c r="O913" s="276"/>
      <c r="P913" s="276"/>
      <c r="Q913" s="276"/>
      <c r="R913" s="276"/>
      <c r="S913" s="276"/>
      <c r="T913" s="276"/>
      <c r="U913" s="276"/>
      <c r="V913" s="276"/>
      <c r="W913" s="276"/>
      <c r="X913" s="276"/>
      <c r="Y913" s="276"/>
      <c r="Z913" s="276"/>
      <c r="AA913" s="276"/>
      <c r="AB913" s="276"/>
      <c r="AC913" s="276"/>
      <c r="AD913" s="276"/>
      <c r="AE913" s="276"/>
      <c r="AF913" s="276"/>
      <c r="AG913" s="276"/>
      <c r="AH913" s="276"/>
      <c r="AI913" s="276"/>
      <c r="AJ913" s="276"/>
      <c r="AK913" s="276"/>
      <c r="AL913" s="276"/>
      <c r="AM913" s="276"/>
      <c r="AN913" s="276"/>
      <c r="AO913" s="276"/>
      <c r="AP913" s="276"/>
      <c r="AQ913" s="276"/>
      <c r="AR913" s="276"/>
      <c r="AS913" s="276"/>
      <c r="AT913" s="276"/>
      <c r="AU913" s="276"/>
      <c r="AV913" s="276"/>
      <c r="AW913" s="276"/>
      <c r="AX913" s="276"/>
      <c r="AY913" s="276"/>
      <c r="AZ913" s="276"/>
      <c r="BA913" s="276"/>
      <c r="BB913" s="276"/>
      <c r="BC913" s="276"/>
      <c r="BD913" s="276"/>
      <c r="BE913" s="276"/>
      <c r="BF913" s="276"/>
      <c r="BG913" s="276"/>
      <c r="BH913" s="276"/>
    </row>
    <row r="914" spans="1:60" s="141" customFormat="1" ht="47.25" customHeight="1" thickBot="1" x14ac:dyDescent="0.25">
      <c r="A914" s="134">
        <v>44327</v>
      </c>
      <c r="B914" s="30">
        <v>33961</v>
      </c>
      <c r="C914" s="5" t="s">
        <v>3330</v>
      </c>
      <c r="D914" s="95"/>
      <c r="E914" s="601">
        <v>3270829.34</v>
      </c>
      <c r="F914" s="552">
        <f t="shared" si="15"/>
        <v>2292075418.1099997</v>
      </c>
      <c r="G914" s="276"/>
      <c r="H914" s="276"/>
      <c r="I914" s="276"/>
      <c r="J914" s="276"/>
      <c r="K914" s="276"/>
      <c r="L914" s="276"/>
      <c r="M914" s="276"/>
      <c r="N914" s="276"/>
      <c r="O914" s="276"/>
      <c r="P914" s="276"/>
      <c r="Q914" s="276"/>
      <c r="R914" s="276"/>
      <c r="S914" s="276"/>
      <c r="T914" s="276"/>
      <c r="U914" s="276"/>
      <c r="V914" s="276"/>
      <c r="W914" s="276"/>
      <c r="X914" s="276"/>
      <c r="Y914" s="276"/>
      <c r="Z914" s="276"/>
      <c r="AA914" s="276"/>
      <c r="AB914" s="276"/>
      <c r="AC914" s="276"/>
      <c r="AD914" s="276"/>
      <c r="AE914" s="276"/>
      <c r="AF914" s="276"/>
      <c r="AG914" s="276"/>
      <c r="AH914" s="276"/>
      <c r="AI914" s="276"/>
      <c r="AJ914" s="276"/>
      <c r="AK914" s="276"/>
      <c r="AL914" s="276"/>
      <c r="AM914" s="276"/>
      <c r="AN914" s="276"/>
      <c r="AO914" s="276"/>
      <c r="AP914" s="276"/>
      <c r="AQ914" s="276"/>
      <c r="AR914" s="276"/>
      <c r="AS914" s="276"/>
      <c r="AT914" s="276"/>
      <c r="AU914" s="276"/>
      <c r="AV914" s="276"/>
      <c r="AW914" s="276"/>
      <c r="AX914" s="276"/>
      <c r="AY914" s="276"/>
      <c r="AZ914" s="276"/>
      <c r="BA914" s="276"/>
      <c r="BB914" s="276"/>
      <c r="BC914" s="276"/>
      <c r="BD914" s="276"/>
      <c r="BE914" s="276"/>
      <c r="BF914" s="276"/>
      <c r="BG914" s="276"/>
      <c r="BH914" s="276"/>
    </row>
    <row r="915" spans="1:60" s="141" customFormat="1" ht="27" customHeight="1" thickBot="1" x14ac:dyDescent="0.25">
      <c r="A915" s="134">
        <v>44329</v>
      </c>
      <c r="B915" s="5">
        <v>33962</v>
      </c>
      <c r="C915" s="5" t="s">
        <v>3347</v>
      </c>
      <c r="D915" s="95"/>
      <c r="E915" s="601">
        <v>10363366.74</v>
      </c>
      <c r="F915" s="552">
        <f t="shared" si="15"/>
        <v>2281712051.3699999</v>
      </c>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276"/>
      <c r="AE915" s="276"/>
      <c r="AF915" s="276"/>
      <c r="AG915" s="276"/>
      <c r="AH915" s="276"/>
      <c r="AI915" s="276"/>
      <c r="AJ915" s="276"/>
      <c r="AK915" s="276"/>
      <c r="AL915" s="276"/>
      <c r="AM915" s="276"/>
      <c r="AN915" s="276"/>
      <c r="AO915" s="276"/>
      <c r="AP915" s="276"/>
      <c r="AQ915" s="276"/>
      <c r="AR915" s="276"/>
      <c r="AS915" s="276"/>
      <c r="AT915" s="276"/>
      <c r="AU915" s="276"/>
      <c r="AV915" s="276"/>
      <c r="AW915" s="276"/>
      <c r="AX915" s="276"/>
      <c r="AY915" s="276"/>
      <c r="AZ915" s="276"/>
      <c r="BA915" s="276"/>
      <c r="BB915" s="276"/>
      <c r="BC915" s="276"/>
      <c r="BD915" s="276"/>
      <c r="BE915" s="276"/>
      <c r="BF915" s="276"/>
      <c r="BG915" s="276"/>
      <c r="BH915" s="276"/>
    </row>
    <row r="916" spans="1:60" s="141" customFormat="1" ht="27" customHeight="1" thickBot="1" x14ac:dyDescent="0.25">
      <c r="A916" s="134">
        <v>44329</v>
      </c>
      <c r="B916" s="5" t="s">
        <v>3349</v>
      </c>
      <c r="C916" s="5" t="s">
        <v>3348</v>
      </c>
      <c r="D916" s="95"/>
      <c r="E916" s="601">
        <v>16447692</v>
      </c>
      <c r="F916" s="552">
        <f t="shared" si="15"/>
        <v>2265264359.3699999</v>
      </c>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76"/>
      <c r="AE916" s="276"/>
      <c r="AF916" s="276"/>
      <c r="AG916" s="276"/>
      <c r="AH916" s="276"/>
      <c r="AI916" s="276"/>
      <c r="AJ916" s="276"/>
      <c r="AK916" s="276"/>
      <c r="AL916" s="276"/>
      <c r="AM916" s="276"/>
      <c r="AN916" s="276"/>
      <c r="AO916" s="276"/>
      <c r="AP916" s="276"/>
      <c r="AQ916" s="276"/>
      <c r="AR916" s="276"/>
      <c r="AS916" s="276"/>
      <c r="AT916" s="276"/>
      <c r="AU916" s="276"/>
      <c r="AV916" s="276"/>
      <c r="AW916" s="276"/>
      <c r="AX916" s="276"/>
      <c r="AY916" s="276"/>
      <c r="AZ916" s="276"/>
      <c r="BA916" s="276"/>
      <c r="BB916" s="276"/>
      <c r="BC916" s="276"/>
      <c r="BD916" s="276"/>
      <c r="BE916" s="276"/>
      <c r="BF916" s="276"/>
      <c r="BG916" s="276"/>
      <c r="BH916" s="276"/>
    </row>
    <row r="917" spans="1:60" s="141" customFormat="1" ht="27" customHeight="1" thickBot="1" x14ac:dyDescent="0.25">
      <c r="A917" s="134">
        <v>44330</v>
      </c>
      <c r="B917" s="5" t="s">
        <v>3353</v>
      </c>
      <c r="C917" s="5" t="s">
        <v>3354</v>
      </c>
      <c r="D917" s="95"/>
      <c r="E917" s="601">
        <v>2718634.88</v>
      </c>
      <c r="F917" s="552">
        <f t="shared" si="15"/>
        <v>2262545724.4899998</v>
      </c>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76"/>
      <c r="AE917" s="276"/>
      <c r="AF917" s="276"/>
      <c r="AG917" s="276"/>
      <c r="AH917" s="276"/>
      <c r="AI917" s="276"/>
      <c r="AJ917" s="276"/>
      <c r="AK917" s="276"/>
      <c r="AL917" s="276"/>
      <c r="AM917" s="276"/>
      <c r="AN917" s="276"/>
      <c r="AO917" s="276"/>
      <c r="AP917" s="276"/>
      <c r="AQ917" s="276"/>
      <c r="AR917" s="276"/>
      <c r="AS917" s="276"/>
      <c r="AT917" s="276"/>
      <c r="AU917" s="276"/>
      <c r="AV917" s="276"/>
      <c r="AW917" s="276"/>
      <c r="AX917" s="276"/>
      <c r="AY917" s="276"/>
      <c r="AZ917" s="276"/>
      <c r="BA917" s="276"/>
      <c r="BB917" s="276"/>
      <c r="BC917" s="276"/>
      <c r="BD917" s="276"/>
      <c r="BE917" s="276"/>
      <c r="BF917" s="276"/>
      <c r="BG917" s="276"/>
      <c r="BH917" s="276"/>
    </row>
    <row r="918" spans="1:60" s="141" customFormat="1" ht="27" customHeight="1" thickBot="1" x14ac:dyDescent="0.25">
      <c r="A918" s="134">
        <v>44330</v>
      </c>
      <c r="B918" s="5" t="s">
        <v>3352</v>
      </c>
      <c r="C918" s="5" t="s">
        <v>3355</v>
      </c>
      <c r="D918" s="95"/>
      <c r="E918" s="601">
        <v>2709167.73</v>
      </c>
      <c r="F918" s="552">
        <f t="shared" si="15"/>
        <v>2259836556.7599998</v>
      </c>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76"/>
      <c r="AE918" s="276"/>
      <c r="AF918" s="276"/>
      <c r="AG918" s="276"/>
      <c r="AH918" s="276"/>
      <c r="AI918" s="276"/>
      <c r="AJ918" s="276"/>
      <c r="AK918" s="276"/>
      <c r="AL918" s="276"/>
      <c r="AM918" s="276"/>
      <c r="AN918" s="276"/>
      <c r="AO918" s="276"/>
      <c r="AP918" s="276"/>
      <c r="AQ918" s="276"/>
      <c r="AR918" s="276"/>
      <c r="AS918" s="276"/>
      <c r="AT918" s="276"/>
      <c r="AU918" s="276"/>
      <c r="AV918" s="276"/>
      <c r="AW918" s="276"/>
      <c r="AX918" s="276"/>
      <c r="AY918" s="276"/>
      <c r="AZ918" s="276"/>
      <c r="BA918" s="276"/>
      <c r="BB918" s="276"/>
      <c r="BC918" s="276"/>
      <c r="BD918" s="276"/>
      <c r="BE918" s="276"/>
      <c r="BF918" s="276"/>
      <c r="BG918" s="276"/>
      <c r="BH918" s="276"/>
    </row>
    <row r="919" spans="1:60" s="141" customFormat="1" ht="52.5" customHeight="1" thickBot="1" x14ac:dyDescent="0.25">
      <c r="A919" s="256">
        <v>44334</v>
      </c>
      <c r="B919" s="212" t="s">
        <v>3454</v>
      </c>
      <c r="C919" s="212" t="s">
        <v>3453</v>
      </c>
      <c r="D919" s="265"/>
      <c r="E919" s="602">
        <v>11735270.810000001</v>
      </c>
      <c r="F919" s="552">
        <f t="shared" si="15"/>
        <v>2248101285.9499998</v>
      </c>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76"/>
      <c r="AE919" s="276"/>
      <c r="AF919" s="276"/>
      <c r="AG919" s="276"/>
      <c r="AH919" s="276"/>
      <c r="AI919" s="276"/>
      <c r="AJ919" s="276"/>
      <c r="AK919" s="276"/>
      <c r="AL919" s="276"/>
      <c r="AM919" s="276"/>
      <c r="AN919" s="276"/>
      <c r="AO919" s="276"/>
      <c r="AP919" s="276"/>
      <c r="AQ919" s="276"/>
      <c r="AR919" s="276"/>
      <c r="AS919" s="276"/>
      <c r="AT919" s="276"/>
      <c r="AU919" s="276"/>
      <c r="AV919" s="276"/>
      <c r="AW919" s="276"/>
      <c r="AX919" s="276"/>
      <c r="AY919" s="276"/>
      <c r="AZ919" s="276"/>
      <c r="BA919" s="276"/>
      <c r="BB919" s="276"/>
      <c r="BC919" s="276"/>
      <c r="BD919" s="276"/>
      <c r="BE919" s="276"/>
      <c r="BF919" s="276"/>
      <c r="BG919" s="276"/>
      <c r="BH919" s="276"/>
    </row>
    <row r="920" spans="1:60" s="141" customFormat="1" ht="42.75" customHeight="1" thickBot="1" x14ac:dyDescent="0.25">
      <c r="A920" s="134">
        <v>44335</v>
      </c>
      <c r="B920" s="5">
        <v>33963</v>
      </c>
      <c r="C920" s="5" t="s">
        <v>3463</v>
      </c>
      <c r="D920" s="95"/>
      <c r="E920" s="601">
        <v>716220.88</v>
      </c>
      <c r="F920" s="552">
        <f t="shared" si="15"/>
        <v>2247385065.0699997</v>
      </c>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76"/>
      <c r="AE920" s="276"/>
      <c r="AF920" s="276"/>
      <c r="AG920" s="276"/>
      <c r="AH920" s="276"/>
      <c r="AI920" s="276"/>
      <c r="AJ920" s="276"/>
      <c r="AK920" s="276"/>
      <c r="AL920" s="276"/>
      <c r="AM920" s="276"/>
      <c r="AN920" s="276"/>
      <c r="AO920" s="276"/>
      <c r="AP920" s="276"/>
      <c r="AQ920" s="276"/>
      <c r="AR920" s="276"/>
      <c r="AS920" s="276"/>
      <c r="AT920" s="276"/>
      <c r="AU920" s="276"/>
      <c r="AV920" s="276"/>
      <c r="AW920" s="276"/>
      <c r="AX920" s="276"/>
      <c r="AY920" s="276"/>
      <c r="AZ920" s="276"/>
      <c r="BA920" s="276"/>
      <c r="BB920" s="276"/>
      <c r="BC920" s="276"/>
      <c r="BD920" s="276"/>
      <c r="BE920" s="276"/>
      <c r="BF920" s="276"/>
      <c r="BG920" s="276"/>
      <c r="BH920" s="276"/>
    </row>
    <row r="921" spans="1:60" s="141" customFormat="1" ht="34.5" customHeight="1" thickBot="1" x14ac:dyDescent="0.25">
      <c r="A921" s="134">
        <v>44336</v>
      </c>
      <c r="B921" s="5">
        <v>33964</v>
      </c>
      <c r="C921" s="5" t="s">
        <v>3578</v>
      </c>
      <c r="D921" s="95"/>
      <c r="E921" s="601">
        <v>98734.83</v>
      </c>
      <c r="F921" s="552">
        <f t="shared" si="15"/>
        <v>2247286330.2399998</v>
      </c>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76"/>
      <c r="AE921" s="276"/>
      <c r="AF921" s="276"/>
      <c r="AG921" s="276"/>
      <c r="AH921" s="276"/>
      <c r="AI921" s="276"/>
      <c r="AJ921" s="276"/>
      <c r="AK921" s="276"/>
      <c r="AL921" s="276"/>
      <c r="AM921" s="276"/>
      <c r="AN921" s="276"/>
      <c r="AO921" s="276"/>
      <c r="AP921" s="276"/>
      <c r="AQ921" s="276"/>
      <c r="AR921" s="276"/>
      <c r="AS921" s="276"/>
      <c r="AT921" s="276"/>
      <c r="AU921" s="276"/>
      <c r="AV921" s="276"/>
      <c r="AW921" s="276"/>
      <c r="AX921" s="276"/>
      <c r="AY921" s="276"/>
      <c r="AZ921" s="276"/>
      <c r="BA921" s="276"/>
      <c r="BB921" s="276"/>
      <c r="BC921" s="276"/>
      <c r="BD921" s="276"/>
      <c r="BE921" s="276"/>
      <c r="BF921" s="276"/>
      <c r="BG921" s="276"/>
      <c r="BH921" s="276"/>
    </row>
    <row r="922" spans="1:60" s="141" customFormat="1" ht="36" customHeight="1" thickBot="1" x14ac:dyDescent="0.25">
      <c r="A922" s="256">
        <v>44336</v>
      </c>
      <c r="B922" s="212">
        <v>33965</v>
      </c>
      <c r="C922" s="212" t="s">
        <v>3577</v>
      </c>
      <c r="D922" s="265"/>
      <c r="E922" s="604">
        <v>1064514.72</v>
      </c>
      <c r="F922" s="599">
        <f t="shared" si="15"/>
        <v>2246221815.52</v>
      </c>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76"/>
      <c r="AE922" s="276"/>
      <c r="AF922" s="276"/>
      <c r="AG922" s="276"/>
      <c r="AH922" s="276"/>
      <c r="AI922" s="276"/>
      <c r="AJ922" s="276"/>
      <c r="AK922" s="276"/>
      <c r="AL922" s="276"/>
      <c r="AM922" s="276"/>
      <c r="AN922" s="276"/>
      <c r="AO922" s="276"/>
      <c r="AP922" s="276"/>
      <c r="AQ922" s="276"/>
      <c r="AR922" s="276"/>
      <c r="AS922" s="276"/>
      <c r="AT922" s="276"/>
      <c r="AU922" s="276"/>
      <c r="AV922" s="276"/>
      <c r="AW922" s="276"/>
      <c r="AX922" s="276"/>
      <c r="AY922" s="276"/>
      <c r="AZ922" s="276"/>
      <c r="BA922" s="276"/>
      <c r="BB922" s="276"/>
      <c r="BC922" s="276"/>
      <c r="BD922" s="276"/>
      <c r="BE922" s="276"/>
      <c r="BF922" s="276"/>
      <c r="BG922" s="276"/>
      <c r="BH922" s="276"/>
    </row>
    <row r="923" spans="1:60" s="141" customFormat="1" ht="36" customHeight="1" thickBot="1" x14ac:dyDescent="0.25">
      <c r="A923" s="134">
        <v>44342</v>
      </c>
      <c r="B923" s="5">
        <v>33966</v>
      </c>
      <c r="C923" s="5" t="s">
        <v>3768</v>
      </c>
      <c r="D923" s="95"/>
      <c r="E923" s="601">
        <v>1669295.38</v>
      </c>
      <c r="F923" s="599">
        <f t="shared" si="15"/>
        <v>2244552520.1399999</v>
      </c>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76"/>
      <c r="AE923" s="276"/>
      <c r="AF923" s="276"/>
      <c r="AG923" s="276"/>
      <c r="AH923" s="276"/>
      <c r="AI923" s="276"/>
      <c r="AJ923" s="276"/>
      <c r="AK923" s="276"/>
      <c r="AL923" s="276"/>
      <c r="AM923" s="276"/>
      <c r="AN923" s="276"/>
      <c r="AO923" s="276"/>
      <c r="AP923" s="276"/>
      <c r="AQ923" s="276"/>
      <c r="AR923" s="276"/>
      <c r="AS923" s="276"/>
      <c r="AT923" s="276"/>
      <c r="AU923" s="276"/>
      <c r="AV923" s="276"/>
      <c r="AW923" s="276"/>
      <c r="AX923" s="276"/>
      <c r="AY923" s="276"/>
      <c r="AZ923" s="276"/>
      <c r="BA923" s="276"/>
      <c r="BB923" s="276"/>
      <c r="BC923" s="276"/>
      <c r="BD923" s="276"/>
      <c r="BE923" s="276"/>
      <c r="BF923" s="276"/>
      <c r="BG923" s="276"/>
      <c r="BH923" s="276"/>
    </row>
    <row r="924" spans="1:60" s="141" customFormat="1" ht="36" customHeight="1" thickBot="1" x14ac:dyDescent="0.25">
      <c r="A924" s="134">
        <v>44342</v>
      </c>
      <c r="B924" s="5">
        <v>33967</v>
      </c>
      <c r="C924" s="5" t="s">
        <v>3769</v>
      </c>
      <c r="D924" s="95"/>
      <c r="E924" s="601">
        <v>359971.66</v>
      </c>
      <c r="F924" s="599">
        <f t="shared" si="15"/>
        <v>2244192548.48</v>
      </c>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76"/>
      <c r="AE924" s="276"/>
      <c r="AF924" s="276"/>
      <c r="AG924" s="276"/>
      <c r="AH924" s="276"/>
      <c r="AI924" s="276"/>
      <c r="AJ924" s="276"/>
      <c r="AK924" s="276"/>
      <c r="AL924" s="276"/>
      <c r="AM924" s="276"/>
      <c r="AN924" s="276"/>
      <c r="AO924" s="276"/>
      <c r="AP924" s="276"/>
      <c r="AQ924" s="276"/>
      <c r="AR924" s="276"/>
      <c r="AS924" s="276"/>
      <c r="AT924" s="276"/>
      <c r="AU924" s="276"/>
      <c r="AV924" s="276"/>
      <c r="AW924" s="276"/>
      <c r="AX924" s="276"/>
      <c r="AY924" s="276"/>
      <c r="AZ924" s="276"/>
      <c r="BA924" s="276"/>
      <c r="BB924" s="276"/>
      <c r="BC924" s="276"/>
      <c r="BD924" s="276"/>
      <c r="BE924" s="276"/>
      <c r="BF924" s="276"/>
      <c r="BG924" s="276"/>
      <c r="BH924" s="276"/>
    </row>
    <row r="925" spans="1:60" s="141" customFormat="1" ht="21" customHeight="1" thickBot="1" x14ac:dyDescent="0.25">
      <c r="A925" s="134">
        <v>44342</v>
      </c>
      <c r="B925" s="5">
        <v>33968</v>
      </c>
      <c r="C925" s="5" t="s">
        <v>41</v>
      </c>
      <c r="D925" s="95"/>
      <c r="E925" s="601">
        <v>0</v>
      </c>
      <c r="F925" s="599">
        <f t="shared" si="15"/>
        <v>2244192548.48</v>
      </c>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76"/>
      <c r="AE925" s="276"/>
      <c r="AF925" s="276"/>
      <c r="AG925" s="276"/>
      <c r="AH925" s="276"/>
      <c r="AI925" s="276"/>
      <c r="AJ925" s="276"/>
      <c r="AK925" s="276"/>
      <c r="AL925" s="276"/>
      <c r="AM925" s="276"/>
      <c r="AN925" s="276"/>
      <c r="AO925" s="276"/>
      <c r="AP925" s="276"/>
      <c r="AQ925" s="276"/>
      <c r="AR925" s="276"/>
      <c r="AS925" s="276"/>
      <c r="AT925" s="276"/>
      <c r="AU925" s="276"/>
      <c r="AV925" s="276"/>
      <c r="AW925" s="276"/>
      <c r="AX925" s="276"/>
      <c r="AY925" s="276"/>
      <c r="AZ925" s="276"/>
      <c r="BA925" s="276"/>
      <c r="BB925" s="276"/>
      <c r="BC925" s="276"/>
      <c r="BD925" s="276"/>
      <c r="BE925" s="276"/>
      <c r="BF925" s="276"/>
      <c r="BG925" s="276"/>
      <c r="BH925" s="276"/>
    </row>
    <row r="926" spans="1:60" s="141" customFormat="1" ht="36" customHeight="1" thickBot="1" x14ac:dyDescent="0.25">
      <c r="A926" s="134">
        <v>44342</v>
      </c>
      <c r="B926" s="5">
        <v>33969</v>
      </c>
      <c r="C926" s="5" t="s">
        <v>3770</v>
      </c>
      <c r="D926" s="95"/>
      <c r="E926" s="601">
        <v>2408765.98</v>
      </c>
      <c r="F926" s="599">
        <f t="shared" si="15"/>
        <v>2241783782.5</v>
      </c>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76"/>
      <c r="AE926" s="276"/>
      <c r="AF926" s="276"/>
      <c r="AG926" s="276"/>
      <c r="AH926" s="276"/>
      <c r="AI926" s="276"/>
      <c r="AJ926" s="276"/>
      <c r="AK926" s="276"/>
      <c r="AL926" s="276"/>
      <c r="AM926" s="276"/>
      <c r="AN926" s="276"/>
      <c r="AO926" s="276"/>
      <c r="AP926" s="276"/>
      <c r="AQ926" s="276"/>
      <c r="AR926" s="276"/>
      <c r="AS926" s="276"/>
      <c r="AT926" s="276"/>
      <c r="AU926" s="276"/>
      <c r="AV926" s="276"/>
      <c r="AW926" s="276"/>
      <c r="AX926" s="276"/>
      <c r="AY926" s="276"/>
      <c r="AZ926" s="276"/>
      <c r="BA926" s="276"/>
      <c r="BB926" s="276"/>
      <c r="BC926" s="276"/>
      <c r="BD926" s="276"/>
      <c r="BE926" s="276"/>
      <c r="BF926" s="276"/>
      <c r="BG926" s="276"/>
      <c r="BH926" s="276"/>
    </row>
    <row r="927" spans="1:60" s="141" customFormat="1" ht="36" customHeight="1" thickBot="1" x14ac:dyDescent="0.25">
      <c r="A927" s="134">
        <v>44342</v>
      </c>
      <c r="B927" s="5">
        <v>33970</v>
      </c>
      <c r="C927" s="5" t="s">
        <v>3771</v>
      </c>
      <c r="D927" s="95"/>
      <c r="E927" s="601">
        <v>3242264.35</v>
      </c>
      <c r="F927" s="599">
        <f t="shared" si="15"/>
        <v>2238541518.1500001</v>
      </c>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76"/>
      <c r="AE927" s="276"/>
      <c r="AF927" s="276"/>
      <c r="AG927" s="276"/>
      <c r="AH927" s="276"/>
      <c r="AI927" s="276"/>
      <c r="AJ927" s="276"/>
      <c r="AK927" s="276"/>
      <c r="AL927" s="276"/>
      <c r="AM927" s="276"/>
      <c r="AN927" s="276"/>
      <c r="AO927" s="276"/>
      <c r="AP927" s="276"/>
      <c r="AQ927" s="276"/>
      <c r="AR927" s="276"/>
      <c r="AS927" s="276"/>
      <c r="AT927" s="276"/>
      <c r="AU927" s="276"/>
      <c r="AV927" s="276"/>
      <c r="AW927" s="276"/>
      <c r="AX927" s="276"/>
      <c r="AY927" s="276"/>
      <c r="AZ927" s="276"/>
      <c r="BA927" s="276"/>
      <c r="BB927" s="276"/>
      <c r="BC927" s="276"/>
      <c r="BD927" s="276"/>
      <c r="BE927" s="276"/>
      <c r="BF927" s="276"/>
      <c r="BG927" s="276"/>
      <c r="BH927" s="276"/>
    </row>
    <row r="928" spans="1:60" s="141" customFormat="1" ht="36" customHeight="1" thickBot="1" x14ac:dyDescent="0.25">
      <c r="A928" s="134">
        <v>44342</v>
      </c>
      <c r="B928" s="5">
        <v>33971</v>
      </c>
      <c r="C928" s="5" t="s">
        <v>3772</v>
      </c>
      <c r="D928" s="95"/>
      <c r="E928" s="601">
        <v>23916432.640000001</v>
      </c>
      <c r="F928" s="599">
        <f t="shared" si="15"/>
        <v>2214625085.5100002</v>
      </c>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76"/>
      <c r="AE928" s="276"/>
      <c r="AF928" s="276"/>
      <c r="AG928" s="276"/>
      <c r="AH928" s="276"/>
      <c r="AI928" s="276"/>
      <c r="AJ928" s="276"/>
      <c r="AK928" s="276"/>
      <c r="AL928" s="276"/>
      <c r="AM928" s="276"/>
      <c r="AN928" s="276"/>
      <c r="AO928" s="276"/>
      <c r="AP928" s="276"/>
      <c r="AQ928" s="276"/>
      <c r="AR928" s="276"/>
      <c r="AS928" s="276"/>
      <c r="AT928" s="276"/>
      <c r="AU928" s="276"/>
      <c r="AV928" s="276"/>
      <c r="AW928" s="276"/>
      <c r="AX928" s="276"/>
      <c r="AY928" s="276"/>
      <c r="AZ928" s="276"/>
      <c r="BA928" s="276"/>
      <c r="BB928" s="276"/>
      <c r="BC928" s="276"/>
      <c r="BD928" s="276"/>
      <c r="BE928" s="276"/>
      <c r="BF928" s="276"/>
      <c r="BG928" s="276"/>
      <c r="BH928" s="276"/>
    </row>
    <row r="929" spans="1:60" s="141" customFormat="1" ht="36" customHeight="1" x14ac:dyDescent="0.2">
      <c r="A929" s="134">
        <v>44342</v>
      </c>
      <c r="B929" s="5">
        <v>33972</v>
      </c>
      <c r="C929" s="5" t="s">
        <v>3773</v>
      </c>
      <c r="D929" s="95"/>
      <c r="E929" s="601">
        <v>2919687.73</v>
      </c>
      <c r="F929" s="599">
        <f t="shared" si="15"/>
        <v>2211705397.7800002</v>
      </c>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76"/>
      <c r="AE929" s="276"/>
      <c r="AF929" s="276"/>
      <c r="AG929" s="276"/>
      <c r="AH929" s="276"/>
      <c r="AI929" s="276"/>
      <c r="AJ929" s="276"/>
      <c r="AK929" s="276"/>
      <c r="AL929" s="276"/>
      <c r="AM929" s="276"/>
      <c r="AN929" s="276"/>
      <c r="AO929" s="276"/>
      <c r="AP929" s="276"/>
      <c r="AQ929" s="276"/>
      <c r="AR929" s="276"/>
      <c r="AS929" s="276"/>
      <c r="AT929" s="276"/>
      <c r="AU929" s="276"/>
      <c r="AV929" s="276"/>
      <c r="AW929" s="276"/>
      <c r="AX929" s="276"/>
      <c r="AY929" s="276"/>
      <c r="AZ929" s="276"/>
      <c r="BA929" s="276"/>
      <c r="BB929" s="276"/>
      <c r="BC929" s="276"/>
      <c r="BD929" s="276"/>
      <c r="BE929" s="276"/>
      <c r="BF929" s="276"/>
      <c r="BG929" s="276"/>
      <c r="BH929" s="276"/>
    </row>
    <row r="930" spans="1:60" s="141" customFormat="1" ht="36" customHeight="1" x14ac:dyDescent="0.2">
      <c r="A930" s="134">
        <v>44343</v>
      </c>
      <c r="B930" s="5" t="s">
        <v>3779</v>
      </c>
      <c r="C930" s="5" t="s">
        <v>3778</v>
      </c>
      <c r="D930" s="95"/>
      <c r="E930" s="603">
        <v>2915486.05</v>
      </c>
      <c r="F930" s="600">
        <f t="shared" si="15"/>
        <v>2208789911.73</v>
      </c>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76"/>
      <c r="AE930" s="276"/>
      <c r="AF930" s="276"/>
      <c r="AG930" s="276"/>
      <c r="AH930" s="276"/>
      <c r="AI930" s="276"/>
      <c r="AJ930" s="276"/>
      <c r="AK930" s="276"/>
      <c r="AL930" s="276"/>
      <c r="AM930" s="276"/>
      <c r="AN930" s="276"/>
      <c r="AO930" s="276"/>
      <c r="AP930" s="276"/>
      <c r="AQ930" s="276"/>
      <c r="AR930" s="276"/>
      <c r="AS930" s="276"/>
      <c r="AT930" s="276"/>
      <c r="AU930" s="276"/>
      <c r="AV930" s="276"/>
      <c r="AW930" s="276"/>
      <c r="AX930" s="276"/>
      <c r="AY930" s="276"/>
      <c r="AZ930" s="276"/>
      <c r="BA930" s="276"/>
      <c r="BB930" s="276"/>
      <c r="BC930" s="276"/>
      <c r="BD930" s="276"/>
      <c r="BE930" s="276"/>
      <c r="BF930" s="276"/>
      <c r="BG930" s="276"/>
      <c r="BH930" s="276"/>
    </row>
    <row r="931" spans="1:60" s="141" customFormat="1" ht="36" customHeight="1" x14ac:dyDescent="0.2">
      <c r="A931" s="10"/>
      <c r="B931" s="28"/>
      <c r="C931" s="28"/>
      <c r="D931" s="121"/>
      <c r="E931" s="283"/>
      <c r="F931" s="113"/>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76"/>
      <c r="AE931" s="276"/>
      <c r="AF931" s="276"/>
      <c r="AG931" s="276"/>
      <c r="AH931" s="276"/>
      <c r="AI931" s="276"/>
      <c r="AJ931" s="276"/>
      <c r="AK931" s="276"/>
      <c r="AL931" s="276"/>
      <c r="AM931" s="276"/>
      <c r="AN931" s="276"/>
      <c r="AO931" s="276"/>
      <c r="AP931" s="276"/>
      <c r="AQ931" s="276"/>
      <c r="AR931" s="276"/>
      <c r="AS931" s="276"/>
      <c r="AT931" s="276"/>
      <c r="AU931" s="276"/>
      <c r="AV931" s="276"/>
      <c r="AW931" s="276"/>
      <c r="AX931" s="276"/>
      <c r="AY931" s="276"/>
      <c r="AZ931" s="276"/>
      <c r="BA931" s="276"/>
      <c r="BB931" s="276"/>
      <c r="BC931" s="276"/>
      <c r="BD931" s="276"/>
      <c r="BE931" s="276"/>
      <c r="BF931" s="276"/>
      <c r="BG931" s="276"/>
      <c r="BH931" s="276"/>
    </row>
    <row r="932" spans="1:60" s="141" customFormat="1" ht="36" customHeight="1" x14ac:dyDescent="0.2">
      <c r="A932" s="10"/>
      <c r="B932" s="28"/>
      <c r="C932" s="28"/>
      <c r="D932" s="121"/>
      <c r="E932" s="283"/>
      <c r="F932" s="113"/>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76"/>
      <c r="AE932" s="276"/>
      <c r="AF932" s="276"/>
      <c r="AG932" s="276"/>
      <c r="AH932" s="276"/>
      <c r="AI932" s="276"/>
      <c r="AJ932" s="276"/>
      <c r="AK932" s="276"/>
      <c r="AL932" s="276"/>
      <c r="AM932" s="276"/>
      <c r="AN932" s="276"/>
      <c r="AO932" s="276"/>
      <c r="AP932" s="276"/>
      <c r="AQ932" s="276"/>
      <c r="AR932" s="276"/>
      <c r="AS932" s="276"/>
      <c r="AT932" s="276"/>
      <c r="AU932" s="276"/>
      <c r="AV932" s="276"/>
      <c r="AW932" s="276"/>
      <c r="AX932" s="276"/>
      <c r="AY932" s="276"/>
      <c r="AZ932" s="276"/>
      <c r="BA932" s="276"/>
      <c r="BB932" s="276"/>
      <c r="BC932" s="276"/>
      <c r="BD932" s="276"/>
      <c r="BE932" s="276"/>
      <c r="BF932" s="276"/>
      <c r="BG932" s="276"/>
      <c r="BH932" s="276"/>
    </row>
    <row r="933" spans="1:60" s="141" customFormat="1" ht="36" customHeight="1" x14ac:dyDescent="0.2">
      <c r="A933" s="10"/>
      <c r="B933" s="28"/>
      <c r="C933" s="28"/>
      <c r="D933" s="121"/>
      <c r="E933" s="283"/>
      <c r="F933" s="113"/>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76"/>
      <c r="AE933" s="276"/>
      <c r="AF933" s="276"/>
      <c r="AG933" s="276"/>
      <c r="AH933" s="276"/>
      <c r="AI933" s="276"/>
      <c r="AJ933" s="276"/>
      <c r="AK933" s="276"/>
      <c r="AL933" s="276"/>
      <c r="AM933" s="276"/>
      <c r="AN933" s="276"/>
      <c r="AO933" s="276"/>
      <c r="AP933" s="276"/>
      <c r="AQ933" s="276"/>
      <c r="AR933" s="276"/>
      <c r="AS933" s="276"/>
      <c r="AT933" s="276"/>
      <c r="AU933" s="276"/>
      <c r="AV933" s="276"/>
      <c r="AW933" s="276"/>
      <c r="AX933" s="276"/>
      <c r="AY933" s="276"/>
      <c r="AZ933" s="276"/>
      <c r="BA933" s="276"/>
      <c r="BB933" s="276"/>
      <c r="BC933" s="276"/>
      <c r="BD933" s="276"/>
      <c r="BE933" s="276"/>
      <c r="BF933" s="276"/>
      <c r="BG933" s="276"/>
      <c r="BH933" s="276"/>
    </row>
    <row r="934" spans="1:60" s="141" customFormat="1" ht="37.5" customHeight="1" x14ac:dyDescent="0.2">
      <c r="A934" s="10"/>
      <c r="B934" s="7"/>
      <c r="C934" s="35"/>
      <c r="D934" s="71"/>
      <c r="E934" s="283"/>
      <c r="F934" s="113"/>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76"/>
      <c r="AE934" s="276"/>
      <c r="AF934" s="276"/>
      <c r="AG934" s="276"/>
      <c r="AH934" s="276"/>
      <c r="AI934" s="276"/>
      <c r="AJ934" s="276"/>
      <c r="AK934" s="276"/>
      <c r="AL934" s="276"/>
      <c r="AM934" s="276"/>
      <c r="AN934" s="276"/>
      <c r="AO934" s="276"/>
      <c r="AP934" s="276"/>
      <c r="AQ934" s="276"/>
      <c r="AR934" s="276"/>
      <c r="AS934" s="276"/>
      <c r="AT934" s="276"/>
      <c r="AU934" s="276"/>
      <c r="AV934" s="276"/>
      <c r="AW934" s="276"/>
      <c r="AX934" s="276"/>
      <c r="AY934" s="276"/>
      <c r="AZ934" s="276"/>
      <c r="BA934" s="276"/>
      <c r="BB934" s="276"/>
      <c r="BC934" s="276"/>
      <c r="BD934" s="276"/>
      <c r="BE934" s="276"/>
      <c r="BF934" s="276"/>
      <c r="BG934" s="276"/>
      <c r="BH934" s="276"/>
    </row>
    <row r="935" spans="1:60" s="141" customFormat="1" ht="37.5" customHeight="1" x14ac:dyDescent="0.2">
      <c r="A935" s="1274" t="s">
        <v>0</v>
      </c>
      <c r="B935" s="1274"/>
      <c r="C935" s="1274"/>
      <c r="D935" s="1274"/>
      <c r="E935" s="1274"/>
      <c r="F935" s="1274"/>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76"/>
      <c r="AE935" s="276"/>
      <c r="AF935" s="276"/>
      <c r="AG935" s="276"/>
      <c r="AH935" s="276"/>
      <c r="AI935" s="276"/>
      <c r="AJ935" s="276"/>
      <c r="AK935" s="276"/>
      <c r="AL935" s="276"/>
      <c r="AM935" s="276"/>
      <c r="AN935" s="276"/>
      <c r="AO935" s="276"/>
      <c r="AP935" s="276"/>
      <c r="AQ935" s="276"/>
      <c r="AR935" s="276"/>
      <c r="AS935" s="276"/>
      <c r="AT935" s="276"/>
      <c r="AU935" s="276"/>
      <c r="AV935" s="276"/>
      <c r="AW935" s="276"/>
      <c r="AX935" s="276"/>
      <c r="AY935" s="276"/>
      <c r="AZ935" s="276"/>
      <c r="BA935" s="276"/>
      <c r="BB935" s="276"/>
      <c r="BC935" s="276"/>
      <c r="BD935" s="276"/>
      <c r="BE935" s="276"/>
      <c r="BF935" s="276"/>
      <c r="BG935" s="276"/>
      <c r="BH935" s="276"/>
    </row>
    <row r="936" spans="1:60" s="141" customFormat="1" x14ac:dyDescent="0.2">
      <c r="A936" s="1275" t="s">
        <v>33</v>
      </c>
      <c r="B936" s="1275"/>
      <c r="C936" s="1275"/>
      <c r="D936" s="1275"/>
      <c r="E936" s="1275"/>
      <c r="F936" s="1275"/>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76"/>
      <c r="AE936" s="276"/>
      <c r="AF936" s="276"/>
      <c r="AG936" s="276"/>
      <c r="AH936" s="276"/>
      <c r="AI936" s="276"/>
      <c r="AJ936" s="276"/>
      <c r="AK936" s="276"/>
      <c r="AL936" s="276"/>
      <c r="AM936" s="276"/>
      <c r="AN936" s="276"/>
      <c r="AO936" s="276"/>
      <c r="AP936" s="276"/>
      <c r="AQ936" s="276"/>
      <c r="AR936" s="276"/>
      <c r="AS936" s="276"/>
      <c r="AT936" s="276"/>
      <c r="AU936" s="276"/>
      <c r="AV936" s="276"/>
      <c r="AW936" s="276"/>
      <c r="AX936" s="276"/>
      <c r="AY936" s="276"/>
      <c r="AZ936" s="276"/>
      <c r="BA936" s="276"/>
      <c r="BB936" s="276"/>
      <c r="BC936" s="276"/>
      <c r="BD936" s="276"/>
      <c r="BE936" s="276"/>
      <c r="BF936" s="276"/>
      <c r="BG936" s="276"/>
      <c r="BH936" s="276"/>
    </row>
    <row r="937" spans="1:60" s="141" customFormat="1" x14ac:dyDescent="0.2">
      <c r="A937" s="1274" t="s">
        <v>1</v>
      </c>
      <c r="B937" s="1274"/>
      <c r="C937" s="1274"/>
      <c r="D937" s="1274"/>
      <c r="E937" s="1274"/>
      <c r="F937" s="1274"/>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76"/>
      <c r="AE937" s="276"/>
      <c r="AF937" s="276"/>
      <c r="AG937" s="276"/>
      <c r="AH937" s="276"/>
      <c r="AI937" s="276"/>
      <c r="AJ937" s="276"/>
      <c r="AK937" s="276"/>
      <c r="AL937" s="276"/>
      <c r="AM937" s="276"/>
      <c r="AN937" s="276"/>
      <c r="AO937" s="276"/>
      <c r="AP937" s="276"/>
      <c r="AQ937" s="276"/>
      <c r="AR937" s="276"/>
      <c r="AS937" s="276"/>
      <c r="AT937" s="276"/>
      <c r="AU937" s="276"/>
      <c r="AV937" s="276"/>
      <c r="AW937" s="276"/>
      <c r="AX937" s="276"/>
      <c r="AY937" s="276"/>
      <c r="AZ937" s="276"/>
      <c r="BA937" s="276"/>
      <c r="BB937" s="276"/>
      <c r="BC937" s="276"/>
      <c r="BD937" s="276"/>
      <c r="BE937" s="276"/>
      <c r="BF937" s="276"/>
      <c r="BG937" s="276"/>
      <c r="BH937" s="276"/>
    </row>
    <row r="938" spans="1:60" s="141" customFormat="1" ht="15" customHeight="1" x14ac:dyDescent="0.2">
      <c r="A938" s="1276" t="s">
        <v>3138</v>
      </c>
      <c r="B938" s="1276"/>
      <c r="C938" s="1276"/>
      <c r="D938" s="1276"/>
      <c r="E938" s="1276"/>
      <c r="F938" s="1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76"/>
      <c r="AE938" s="276"/>
      <c r="AF938" s="276"/>
      <c r="AG938" s="276"/>
      <c r="AH938" s="276"/>
      <c r="AI938" s="276"/>
      <c r="AJ938" s="276"/>
      <c r="AK938" s="276"/>
      <c r="AL938" s="276"/>
      <c r="AM938" s="276"/>
      <c r="AN938" s="276"/>
      <c r="AO938" s="276"/>
      <c r="AP938" s="276"/>
      <c r="AQ938" s="276"/>
      <c r="AR938" s="276"/>
      <c r="AS938" s="276"/>
      <c r="AT938" s="276"/>
      <c r="AU938" s="276"/>
      <c r="AV938" s="276"/>
      <c r="AW938" s="276"/>
      <c r="AX938" s="276"/>
      <c r="AY938" s="276"/>
      <c r="AZ938" s="276"/>
      <c r="BA938" s="276"/>
      <c r="BB938" s="276"/>
      <c r="BC938" s="276"/>
      <c r="BD938" s="276"/>
      <c r="BE938" s="276"/>
      <c r="BF938" s="276"/>
      <c r="BG938" s="276"/>
      <c r="BH938" s="276"/>
    </row>
    <row r="939" spans="1:60" s="141" customFormat="1" ht="15" customHeight="1" x14ac:dyDescent="0.2">
      <c r="A939" s="1276" t="s">
        <v>2</v>
      </c>
      <c r="B939" s="1276"/>
      <c r="C939" s="1276"/>
      <c r="D939" s="1276"/>
      <c r="E939" s="1276"/>
      <c r="F939" s="1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76"/>
      <c r="AE939" s="276"/>
      <c r="AF939" s="276"/>
      <c r="AG939" s="276"/>
      <c r="AH939" s="276"/>
      <c r="AI939" s="276"/>
      <c r="AJ939" s="276"/>
      <c r="AK939" s="276"/>
      <c r="AL939" s="276"/>
      <c r="AM939" s="276"/>
      <c r="AN939" s="276"/>
      <c r="AO939" s="276"/>
      <c r="AP939" s="276"/>
      <c r="AQ939" s="276"/>
      <c r="AR939" s="276"/>
      <c r="AS939" s="276"/>
      <c r="AT939" s="276"/>
      <c r="AU939" s="276"/>
      <c r="AV939" s="276"/>
      <c r="AW939" s="276"/>
      <c r="AX939" s="276"/>
      <c r="AY939" s="276"/>
      <c r="AZ939" s="276"/>
      <c r="BA939" s="276"/>
      <c r="BB939" s="276"/>
      <c r="BC939" s="276"/>
      <c r="BD939" s="276"/>
      <c r="BE939" s="276"/>
      <c r="BF939" s="276"/>
      <c r="BG939" s="276"/>
      <c r="BH939" s="276"/>
    </row>
    <row r="940" spans="1:60" s="141" customFormat="1" x14ac:dyDescent="0.2">
      <c r="A940" s="24"/>
      <c r="B940" s="131"/>
      <c r="C940" s="25"/>
      <c r="D940" s="68"/>
      <c r="E940" s="106"/>
      <c r="F940" s="101"/>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76"/>
      <c r="AE940" s="276"/>
      <c r="AF940" s="276"/>
      <c r="AG940" s="276"/>
      <c r="AH940" s="276"/>
      <c r="AI940" s="276"/>
      <c r="AJ940" s="276"/>
      <c r="AK940" s="276"/>
      <c r="AL940" s="276"/>
      <c r="AM940" s="276"/>
      <c r="AN940" s="276"/>
      <c r="AO940" s="276"/>
      <c r="AP940" s="276"/>
      <c r="AQ940" s="276"/>
      <c r="AR940" s="276"/>
      <c r="AS940" s="276"/>
      <c r="AT940" s="276"/>
      <c r="AU940" s="276"/>
      <c r="AV940" s="276"/>
      <c r="AW940" s="276"/>
      <c r="AX940" s="276"/>
      <c r="AY940" s="276"/>
      <c r="AZ940" s="276"/>
      <c r="BA940" s="276"/>
      <c r="BB940" s="276"/>
      <c r="BC940" s="276"/>
      <c r="BD940" s="276"/>
      <c r="BE940" s="276"/>
      <c r="BF940" s="276"/>
      <c r="BG940" s="276"/>
      <c r="BH940" s="276"/>
    </row>
    <row r="941" spans="1:60" s="141" customFormat="1" ht="20.25" customHeight="1" thickBot="1" x14ac:dyDescent="0.25">
      <c r="A941" s="11"/>
      <c r="B941" s="12"/>
      <c r="C941" s="13"/>
      <c r="D941" s="69"/>
      <c r="E941" s="108"/>
      <c r="F941" s="101"/>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76"/>
      <c r="AE941" s="276"/>
      <c r="AF941" s="276"/>
      <c r="AG941" s="276"/>
      <c r="AH941" s="276"/>
      <c r="AI941" s="276"/>
      <c r="AJ941" s="276"/>
      <c r="AK941" s="276"/>
      <c r="AL941" s="276"/>
      <c r="AM941" s="276"/>
      <c r="AN941" s="276"/>
      <c r="AO941" s="276"/>
      <c r="AP941" s="276"/>
      <c r="AQ941" s="276"/>
      <c r="AR941" s="276"/>
      <c r="AS941" s="276"/>
      <c r="AT941" s="276"/>
      <c r="AU941" s="276"/>
      <c r="AV941" s="276"/>
      <c r="AW941" s="276"/>
      <c r="AX941" s="276"/>
      <c r="AY941" s="276"/>
      <c r="AZ941" s="276"/>
      <c r="BA941" s="276"/>
      <c r="BB941" s="276"/>
      <c r="BC941" s="276"/>
      <c r="BD941" s="276"/>
      <c r="BE941" s="276"/>
      <c r="BF941" s="276"/>
      <c r="BG941" s="276"/>
      <c r="BH941" s="276"/>
    </row>
    <row r="942" spans="1:60" s="141" customFormat="1" ht="29.25" customHeight="1" x14ac:dyDescent="0.2">
      <c r="A942" s="1174" t="s">
        <v>17</v>
      </c>
      <c r="B942" s="1175"/>
      <c r="C942" s="1175"/>
      <c r="D942" s="1175"/>
      <c r="E942" s="1175"/>
      <c r="F942" s="321"/>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76"/>
      <c r="AE942" s="276"/>
      <c r="AF942" s="276"/>
      <c r="AG942" s="276"/>
      <c r="AH942" s="276"/>
      <c r="AI942" s="276"/>
      <c r="AJ942" s="276"/>
      <c r="AK942" s="276"/>
      <c r="AL942" s="276"/>
      <c r="AM942" s="276"/>
      <c r="AN942" s="276"/>
      <c r="AO942" s="276"/>
      <c r="AP942" s="276"/>
      <c r="AQ942" s="276"/>
      <c r="AR942" s="276"/>
      <c r="AS942" s="276"/>
      <c r="AT942" s="276"/>
      <c r="AU942" s="276"/>
      <c r="AV942" s="276"/>
      <c r="AW942" s="276"/>
      <c r="AX942" s="276"/>
      <c r="AY942" s="276"/>
      <c r="AZ942" s="276"/>
      <c r="BA942" s="276"/>
      <c r="BB942" s="276"/>
      <c r="BC942" s="276"/>
      <c r="BD942" s="276"/>
      <c r="BE942" s="276"/>
      <c r="BF942" s="276"/>
      <c r="BG942" s="276"/>
      <c r="BH942" s="276"/>
    </row>
    <row r="943" spans="1:60" s="141" customFormat="1" ht="12" thickBot="1" x14ac:dyDescent="0.25">
      <c r="A943" s="1176"/>
      <c r="B943" s="1177"/>
      <c r="C943" s="1177"/>
      <c r="D943" s="1177"/>
      <c r="E943" s="1177"/>
      <c r="F943" s="322"/>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76"/>
      <c r="AE943" s="276"/>
      <c r="AF943" s="276"/>
      <c r="AG943" s="276"/>
      <c r="AH943" s="276"/>
      <c r="AI943" s="276"/>
      <c r="AJ943" s="276"/>
      <c r="AK943" s="276"/>
      <c r="AL943" s="276"/>
      <c r="AM943" s="276"/>
      <c r="AN943" s="276"/>
      <c r="AO943" s="276"/>
      <c r="AP943" s="276"/>
      <c r="AQ943" s="276"/>
      <c r="AR943" s="276"/>
      <c r="AS943" s="276"/>
      <c r="AT943" s="276"/>
      <c r="AU943" s="276"/>
      <c r="AV943" s="276"/>
      <c r="AW943" s="276"/>
      <c r="AX943" s="276"/>
      <c r="AY943" s="276"/>
      <c r="AZ943" s="276"/>
      <c r="BA943" s="276"/>
      <c r="BB943" s="276"/>
      <c r="BC943" s="276"/>
      <c r="BD943" s="276"/>
      <c r="BE943" s="276"/>
      <c r="BF943" s="276"/>
      <c r="BG943" s="276"/>
      <c r="BH943" s="276"/>
    </row>
    <row r="944" spans="1:60" s="141" customFormat="1" x14ac:dyDescent="0.2">
      <c r="A944" s="1174" t="s">
        <v>4</v>
      </c>
      <c r="B944" s="1175"/>
      <c r="C944" s="1175"/>
      <c r="D944" s="1175"/>
      <c r="E944" s="1178"/>
      <c r="F944" s="1257">
        <v>9921305.0800000001</v>
      </c>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76"/>
      <c r="AE944" s="276"/>
      <c r="AF944" s="276"/>
      <c r="AG944" s="276"/>
      <c r="AH944" s="276"/>
      <c r="AI944" s="276"/>
      <c r="AJ944" s="276"/>
      <c r="AK944" s="276"/>
      <c r="AL944" s="276"/>
      <c r="AM944" s="276"/>
      <c r="AN944" s="276"/>
      <c r="AO944" s="276"/>
      <c r="AP944" s="276"/>
      <c r="AQ944" s="276"/>
      <c r="AR944" s="276"/>
      <c r="AS944" s="276"/>
      <c r="AT944" s="276"/>
      <c r="AU944" s="276"/>
      <c r="AV944" s="276"/>
      <c r="AW944" s="276"/>
      <c r="AX944" s="276"/>
      <c r="AY944" s="276"/>
      <c r="AZ944" s="276"/>
      <c r="BA944" s="276"/>
      <c r="BB944" s="276"/>
      <c r="BC944" s="276"/>
      <c r="BD944" s="276"/>
      <c r="BE944" s="276"/>
      <c r="BF944" s="276"/>
      <c r="BG944" s="276"/>
      <c r="BH944" s="276"/>
    </row>
    <row r="945" spans="1:60" s="141" customFormat="1" ht="12" thickBot="1" x14ac:dyDescent="0.25">
      <c r="A945" s="1176"/>
      <c r="B945" s="1177"/>
      <c r="C945" s="1177"/>
      <c r="D945" s="1177"/>
      <c r="E945" s="1179"/>
      <c r="F945" s="1258"/>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76"/>
      <c r="AE945" s="276"/>
      <c r="AF945" s="276"/>
      <c r="AG945" s="276"/>
      <c r="AH945" s="276"/>
      <c r="AI945" s="276"/>
      <c r="AJ945" s="276"/>
      <c r="AK945" s="276"/>
      <c r="AL945" s="276"/>
      <c r="AM945" s="276"/>
      <c r="AN945" s="276"/>
      <c r="AO945" s="276"/>
      <c r="AP945" s="276"/>
      <c r="AQ945" s="276"/>
      <c r="AR945" s="276"/>
      <c r="AS945" s="276"/>
      <c r="AT945" s="276"/>
      <c r="AU945" s="276"/>
      <c r="AV945" s="276"/>
      <c r="AW945" s="276"/>
      <c r="AX945" s="276"/>
      <c r="AY945" s="276"/>
      <c r="AZ945" s="276"/>
      <c r="BA945" s="276"/>
      <c r="BB945" s="276"/>
      <c r="BC945" s="276"/>
      <c r="BD945" s="276"/>
      <c r="BE945" s="276"/>
      <c r="BF945" s="276"/>
      <c r="BG945" s="276"/>
      <c r="BH945" s="276"/>
    </row>
    <row r="946" spans="1:60" x14ac:dyDescent="0.2">
      <c r="A946" s="1182" t="s">
        <v>5</v>
      </c>
      <c r="B946" s="1250" t="s">
        <v>6</v>
      </c>
      <c r="C946" s="1188" t="s">
        <v>18</v>
      </c>
      <c r="D946" s="1182" t="s">
        <v>8</v>
      </c>
      <c r="E946" s="1272" t="s">
        <v>9</v>
      </c>
      <c r="F946" s="1260" t="s">
        <v>10</v>
      </c>
    </row>
    <row r="947" spans="1:60" x14ac:dyDescent="0.2">
      <c r="A947" s="1289"/>
      <c r="B947" s="1290"/>
      <c r="C947" s="1291"/>
      <c r="D947" s="1289"/>
      <c r="E947" s="1273"/>
      <c r="F947" s="1292"/>
    </row>
    <row r="948" spans="1:60" x14ac:dyDescent="0.2">
      <c r="A948" s="615"/>
      <c r="B948" s="359"/>
      <c r="C948" s="616" t="s">
        <v>387</v>
      </c>
      <c r="D948" s="617">
        <v>276659.05</v>
      </c>
      <c r="E948" s="618"/>
      <c r="F948" s="619">
        <f>F944+D948</f>
        <v>10197964.130000001</v>
      </c>
    </row>
    <row r="949" spans="1:60" x14ac:dyDescent="0.2">
      <c r="A949" s="140"/>
      <c r="B949" s="85"/>
      <c r="C949" s="355" t="s">
        <v>19</v>
      </c>
      <c r="D949" s="291">
        <v>127841546</v>
      </c>
      <c r="E949" s="357"/>
      <c r="F949" s="619">
        <f>F948+D949</f>
        <v>138039510.13</v>
      </c>
    </row>
    <row r="950" spans="1:60" x14ac:dyDescent="0.2">
      <c r="A950" s="140"/>
      <c r="B950" s="85"/>
      <c r="C950" s="2" t="s">
        <v>20</v>
      </c>
      <c r="D950" s="581">
        <v>22218.3</v>
      </c>
      <c r="E950" s="606"/>
      <c r="F950" s="619">
        <f>F949+D950</f>
        <v>138061728.43000001</v>
      </c>
    </row>
    <row r="951" spans="1:60" ht="15" customHeight="1" x14ac:dyDescent="0.2">
      <c r="A951" s="15"/>
      <c r="B951" s="1"/>
      <c r="C951" s="335" t="s">
        <v>19</v>
      </c>
      <c r="D951" s="297"/>
      <c r="E951" s="307">
        <v>8067725.1200000001</v>
      </c>
      <c r="F951" s="619">
        <f>F950-E951</f>
        <v>129994003.31</v>
      </c>
    </row>
    <row r="952" spans="1:60" ht="15" customHeight="1" x14ac:dyDescent="0.2">
      <c r="A952" s="313"/>
      <c r="B952" s="1"/>
      <c r="C952" s="2" t="s">
        <v>1599</v>
      </c>
      <c r="D952" s="307"/>
      <c r="E952" s="292"/>
      <c r="F952" s="619">
        <f t="shared" ref="F952:F960" si="16">F951-E952</f>
        <v>129994003.31</v>
      </c>
    </row>
    <row r="953" spans="1:60" x14ac:dyDescent="0.2">
      <c r="A953" s="313"/>
      <c r="B953" s="1"/>
      <c r="C953" s="2" t="s">
        <v>1359</v>
      </c>
      <c r="D953" s="307"/>
      <c r="E953" s="315">
        <v>8050</v>
      </c>
      <c r="F953" s="619">
        <f t="shared" si="16"/>
        <v>129985953.31</v>
      </c>
    </row>
    <row r="954" spans="1:60" x14ac:dyDescent="0.2">
      <c r="A954" s="313"/>
      <c r="B954" s="1"/>
      <c r="C954" s="352" t="s">
        <v>2371</v>
      </c>
      <c r="D954" s="307"/>
      <c r="E954" s="315"/>
      <c r="F954" s="619">
        <f t="shared" si="16"/>
        <v>129985953.31</v>
      </c>
    </row>
    <row r="955" spans="1:60" x14ac:dyDescent="0.2">
      <c r="A955" s="313"/>
      <c r="B955" s="1"/>
      <c r="C955" s="305" t="s">
        <v>1084</v>
      </c>
      <c r="D955" s="307"/>
      <c r="E955" s="495"/>
      <c r="F955" s="619">
        <f t="shared" si="16"/>
        <v>129985953.31</v>
      </c>
    </row>
    <row r="956" spans="1:60" x14ac:dyDescent="0.2">
      <c r="A956" s="313"/>
      <c r="B956" s="1"/>
      <c r="C956" s="305" t="s">
        <v>3408</v>
      </c>
      <c r="D956" s="290"/>
      <c r="E956" s="495">
        <v>501714.14</v>
      </c>
      <c r="F956" s="619">
        <f t="shared" si="16"/>
        <v>129484239.17</v>
      </c>
    </row>
    <row r="957" spans="1:60" x14ac:dyDescent="0.2">
      <c r="A957" s="313"/>
      <c r="B957" s="1"/>
      <c r="C957" s="530" t="s">
        <v>2479</v>
      </c>
      <c r="D957" s="290"/>
      <c r="E957" s="495">
        <v>188041.31</v>
      </c>
      <c r="F957" s="619">
        <f t="shared" si="16"/>
        <v>129296197.86</v>
      </c>
    </row>
    <row r="958" spans="1:60" x14ac:dyDescent="0.2">
      <c r="A958" s="313"/>
      <c r="B958" s="1"/>
      <c r="C958" s="260" t="s">
        <v>1090</v>
      </c>
      <c r="D958" s="290"/>
      <c r="E958" s="495">
        <v>659.27</v>
      </c>
      <c r="F958" s="619">
        <f t="shared" si="16"/>
        <v>129295538.59</v>
      </c>
    </row>
    <row r="959" spans="1:60" x14ac:dyDescent="0.2">
      <c r="A959" s="259"/>
      <c r="B959" s="242"/>
      <c r="C959" s="2" t="s">
        <v>1083</v>
      </c>
      <c r="D959" s="149"/>
      <c r="E959" s="436">
        <v>1500</v>
      </c>
      <c r="F959" s="619">
        <f t="shared" si="16"/>
        <v>129294038.59</v>
      </c>
    </row>
    <row r="960" spans="1:60" x14ac:dyDescent="0.2">
      <c r="A960" s="259"/>
      <c r="B960" s="242"/>
      <c r="C960" s="2" t="s">
        <v>1358</v>
      </c>
      <c r="D960" s="149"/>
      <c r="E960" s="437">
        <v>175</v>
      </c>
      <c r="F960" s="619">
        <f t="shared" si="16"/>
        <v>129293863.59</v>
      </c>
    </row>
    <row r="961" spans="1:6" x14ac:dyDescent="0.2">
      <c r="A961" s="259"/>
      <c r="B961" s="242"/>
      <c r="C961" s="2" t="s">
        <v>4385</v>
      </c>
      <c r="D961" s="435">
        <v>3014.36</v>
      </c>
      <c r="E961" s="435"/>
      <c r="F961" s="619">
        <f>F960+D961-E961</f>
        <v>129296877.95</v>
      </c>
    </row>
    <row r="962" spans="1:6" x14ac:dyDescent="0.2">
      <c r="A962" s="259"/>
      <c r="B962" s="242"/>
      <c r="C962" s="2" t="s">
        <v>4385</v>
      </c>
      <c r="D962" s="436">
        <v>127210.8</v>
      </c>
      <c r="E962" s="699"/>
      <c r="F962" s="619">
        <f>F961+D962-E962</f>
        <v>129424088.75</v>
      </c>
    </row>
    <row r="963" spans="1:6" x14ac:dyDescent="0.2">
      <c r="A963" s="134"/>
      <c r="B963" s="92"/>
      <c r="C963" s="538" t="s">
        <v>2484</v>
      </c>
      <c r="D963" s="136"/>
      <c r="E963" s="495">
        <v>292117.90999999997</v>
      </c>
      <c r="F963" s="619">
        <f t="shared" ref="F963:F993" si="17">F962+D963-E963</f>
        <v>129131970.84</v>
      </c>
    </row>
    <row r="964" spans="1:6" x14ac:dyDescent="0.2">
      <c r="A964" s="256">
        <v>44321</v>
      </c>
      <c r="B964" s="212" t="s">
        <v>3202</v>
      </c>
      <c r="C964" s="212" t="s">
        <v>3203</v>
      </c>
      <c r="D964" s="593"/>
      <c r="E964" s="602">
        <v>9384</v>
      </c>
      <c r="F964" s="619">
        <f t="shared" si="17"/>
        <v>129122586.84</v>
      </c>
    </row>
    <row r="965" spans="1:6" ht="21.75" customHeight="1" x14ac:dyDescent="0.2">
      <c r="A965" s="134">
        <v>44328</v>
      </c>
      <c r="B965" s="252" t="s">
        <v>3350</v>
      </c>
      <c r="C965" s="193" t="s">
        <v>3581</v>
      </c>
      <c r="D965" s="95"/>
      <c r="E965" s="601">
        <v>13618.05</v>
      </c>
      <c r="F965" s="619">
        <f t="shared" si="17"/>
        <v>129108968.79000001</v>
      </c>
    </row>
    <row r="966" spans="1:6" ht="21.75" customHeight="1" x14ac:dyDescent="0.2">
      <c r="A966" s="256">
        <v>44329</v>
      </c>
      <c r="B966" s="456" t="s">
        <v>3351</v>
      </c>
      <c r="C966" s="457" t="s">
        <v>3582</v>
      </c>
      <c r="D966" s="265"/>
      <c r="E966" s="602">
        <v>13728.12</v>
      </c>
      <c r="F966" s="619">
        <f t="shared" si="17"/>
        <v>129095240.67</v>
      </c>
    </row>
    <row r="967" spans="1:6" ht="25.5" customHeight="1" x14ac:dyDescent="0.2">
      <c r="A967" s="134">
        <v>44330</v>
      </c>
      <c r="B967" s="5" t="s">
        <v>3356</v>
      </c>
      <c r="C967" s="5" t="s">
        <v>3584</v>
      </c>
      <c r="D967" s="95"/>
      <c r="E967" s="601">
        <v>7790.5</v>
      </c>
      <c r="F967" s="619">
        <f t="shared" si="17"/>
        <v>129087450.17</v>
      </c>
    </row>
    <row r="968" spans="1:6" s="14" customFormat="1" ht="19.5" customHeight="1" x14ac:dyDescent="0.2">
      <c r="A968" s="256">
        <v>44330</v>
      </c>
      <c r="B968" s="212" t="s">
        <v>3357</v>
      </c>
      <c r="C968" s="212" t="s">
        <v>3583</v>
      </c>
      <c r="D968" s="265"/>
      <c r="E968" s="604">
        <v>46515.14</v>
      </c>
      <c r="F968" s="619">
        <f t="shared" si="17"/>
        <v>129040935.03</v>
      </c>
    </row>
    <row r="969" spans="1:6" s="14" customFormat="1" ht="36.75" customHeight="1" x14ac:dyDescent="0.2">
      <c r="A969" s="134">
        <v>44340</v>
      </c>
      <c r="B969" s="5" t="s">
        <v>3605</v>
      </c>
      <c r="C969" s="193" t="s">
        <v>3592</v>
      </c>
      <c r="D969" s="95"/>
      <c r="E969" s="601">
        <v>837504.39</v>
      </c>
      <c r="F969" s="619">
        <f t="shared" si="17"/>
        <v>128203430.64</v>
      </c>
    </row>
    <row r="970" spans="1:6" s="14" customFormat="1" ht="43.5" customHeight="1" x14ac:dyDescent="0.2">
      <c r="A970" s="134">
        <v>44340</v>
      </c>
      <c r="B970" s="5" t="s">
        <v>3606</v>
      </c>
      <c r="C970" s="193" t="s">
        <v>3593</v>
      </c>
      <c r="D970" s="95"/>
      <c r="E970" s="601">
        <v>10000</v>
      </c>
      <c r="F970" s="619">
        <f t="shared" si="17"/>
        <v>128193430.64</v>
      </c>
    </row>
    <row r="971" spans="1:6" s="14" customFormat="1" ht="40.5" customHeight="1" x14ac:dyDescent="0.2">
      <c r="A971" s="134">
        <v>44340</v>
      </c>
      <c r="B971" s="5" t="s">
        <v>3607</v>
      </c>
      <c r="C971" s="193" t="s">
        <v>3594</v>
      </c>
      <c r="D971" s="95"/>
      <c r="E971" s="601">
        <v>165411.93</v>
      </c>
      <c r="F971" s="619">
        <f t="shared" si="17"/>
        <v>128028018.70999999</v>
      </c>
    </row>
    <row r="972" spans="1:6" s="14" customFormat="1" ht="42" customHeight="1" x14ac:dyDescent="0.2">
      <c r="A972" s="134">
        <v>44340</v>
      </c>
      <c r="B972" s="5" t="s">
        <v>3608</v>
      </c>
      <c r="C972" s="193" t="s">
        <v>3595</v>
      </c>
      <c r="D972" s="95"/>
      <c r="E972" s="601">
        <v>10130000.32</v>
      </c>
      <c r="F972" s="619">
        <f t="shared" si="17"/>
        <v>117898018.38999999</v>
      </c>
    </row>
    <row r="973" spans="1:6" s="14" customFormat="1" ht="37.5" customHeight="1" x14ac:dyDescent="0.2">
      <c r="A973" s="134">
        <v>44340</v>
      </c>
      <c r="B973" s="5" t="s">
        <v>3609</v>
      </c>
      <c r="C973" s="193" t="s">
        <v>3596</v>
      </c>
      <c r="D973" s="95"/>
      <c r="E973" s="601">
        <v>47827088.090000004</v>
      </c>
      <c r="F973" s="619">
        <f t="shared" si="17"/>
        <v>70070930.299999982</v>
      </c>
    </row>
    <row r="974" spans="1:6" s="14" customFormat="1" ht="31.5" customHeight="1" x14ac:dyDescent="0.2">
      <c r="A974" s="134">
        <v>44340</v>
      </c>
      <c r="B974" s="5" t="s">
        <v>3610</v>
      </c>
      <c r="C974" s="193" t="s">
        <v>3597</v>
      </c>
      <c r="D974" s="95"/>
      <c r="E974" s="601">
        <v>48143579.890000001</v>
      </c>
      <c r="F974" s="619">
        <f t="shared" si="17"/>
        <v>21927350.409999982</v>
      </c>
    </row>
    <row r="975" spans="1:6" s="14" customFormat="1" ht="34.5" customHeight="1" x14ac:dyDescent="0.2">
      <c r="A975" s="134">
        <v>44340</v>
      </c>
      <c r="B975" s="5" t="s">
        <v>3611</v>
      </c>
      <c r="C975" s="193" t="s">
        <v>3598</v>
      </c>
      <c r="D975" s="95"/>
      <c r="E975" s="601">
        <v>2485644.44</v>
      </c>
      <c r="F975" s="619">
        <f t="shared" si="17"/>
        <v>19441705.96999998</v>
      </c>
    </row>
    <row r="976" spans="1:6" s="14" customFormat="1" ht="37.5" customHeight="1" x14ac:dyDescent="0.2">
      <c r="A976" s="134">
        <v>44340</v>
      </c>
      <c r="B976" s="5" t="s">
        <v>3612</v>
      </c>
      <c r="C976" s="193" t="s">
        <v>3599</v>
      </c>
      <c r="D976" s="95"/>
      <c r="E976" s="601">
        <v>4558946.5999999996</v>
      </c>
      <c r="F976" s="619">
        <f t="shared" si="17"/>
        <v>14882759.369999981</v>
      </c>
    </row>
    <row r="977" spans="1:6" s="14" customFormat="1" ht="39.75" customHeight="1" x14ac:dyDescent="0.2">
      <c r="A977" s="134">
        <v>44340</v>
      </c>
      <c r="B977" s="5" t="s">
        <v>3613</v>
      </c>
      <c r="C977" s="193" t="s">
        <v>3600</v>
      </c>
      <c r="D977" s="95"/>
      <c r="E977" s="601">
        <v>3338999.68</v>
      </c>
      <c r="F977" s="619">
        <f t="shared" si="17"/>
        <v>11543759.689999981</v>
      </c>
    </row>
    <row r="978" spans="1:6" s="14" customFormat="1" ht="39" customHeight="1" x14ac:dyDescent="0.2">
      <c r="A978" s="134">
        <v>44340</v>
      </c>
      <c r="B978" s="5" t="s">
        <v>3614</v>
      </c>
      <c r="C978" s="193" t="s">
        <v>3601</v>
      </c>
      <c r="D978" s="95"/>
      <c r="E978" s="601">
        <v>72372.710000000006</v>
      </c>
      <c r="F978" s="619">
        <f t="shared" si="17"/>
        <v>11471386.97999998</v>
      </c>
    </row>
    <row r="979" spans="1:6" s="14" customFormat="1" ht="33.75" customHeight="1" x14ac:dyDescent="0.2">
      <c r="A979" s="134">
        <v>44340</v>
      </c>
      <c r="B979" s="5" t="s">
        <v>3615</v>
      </c>
      <c r="C979" s="193" t="s">
        <v>3602</v>
      </c>
      <c r="D979" s="95"/>
      <c r="E979" s="601">
        <v>690644.79</v>
      </c>
      <c r="F979" s="619">
        <f t="shared" si="17"/>
        <v>10780742.189999979</v>
      </c>
    </row>
    <row r="980" spans="1:6" s="14" customFormat="1" ht="35.25" customHeight="1" x14ac:dyDescent="0.2">
      <c r="A980" s="134">
        <v>44340</v>
      </c>
      <c r="B980" s="5" t="s">
        <v>3616</v>
      </c>
      <c r="C980" s="193" t="s">
        <v>3603</v>
      </c>
      <c r="D980" s="95"/>
      <c r="E980" s="601">
        <v>538934.06000000006</v>
      </c>
      <c r="F980" s="619">
        <f t="shared" si="17"/>
        <v>10241808.129999978</v>
      </c>
    </row>
    <row r="981" spans="1:6" s="14" customFormat="1" ht="31.5" customHeight="1" x14ac:dyDescent="0.2">
      <c r="A981" s="256">
        <v>44340</v>
      </c>
      <c r="B981" s="212" t="s">
        <v>3617</v>
      </c>
      <c r="C981" s="457" t="s">
        <v>3604</v>
      </c>
      <c r="D981" s="265"/>
      <c r="E981" s="604">
        <v>4292671.37</v>
      </c>
      <c r="F981" s="619">
        <f t="shared" si="17"/>
        <v>5949136.7599999784</v>
      </c>
    </row>
    <row r="982" spans="1:6" s="14" customFormat="1" ht="31.5" customHeight="1" x14ac:dyDescent="0.2">
      <c r="A982" s="134">
        <v>44341</v>
      </c>
      <c r="B982" s="5" t="s">
        <v>3709</v>
      </c>
      <c r="C982" s="214" t="s">
        <v>526</v>
      </c>
      <c r="D982" s="95"/>
      <c r="E982" s="601">
        <v>317565.78999999998</v>
      </c>
      <c r="F982" s="619">
        <f t="shared" si="17"/>
        <v>5631570.9699999783</v>
      </c>
    </row>
    <row r="983" spans="1:6" s="14" customFormat="1" ht="31.5" customHeight="1" x14ac:dyDescent="0.2">
      <c r="A983" s="134">
        <v>44341</v>
      </c>
      <c r="B983" s="5" t="s">
        <v>3710</v>
      </c>
      <c r="C983" s="214" t="s">
        <v>527</v>
      </c>
      <c r="D983" s="95"/>
      <c r="E983" s="601">
        <v>18768</v>
      </c>
      <c r="F983" s="619">
        <f t="shared" si="17"/>
        <v>5612802.9699999783</v>
      </c>
    </row>
    <row r="984" spans="1:6" s="14" customFormat="1" ht="31.5" customHeight="1" x14ac:dyDescent="0.2">
      <c r="A984" s="134">
        <v>44341</v>
      </c>
      <c r="B984" s="5" t="s">
        <v>3711</v>
      </c>
      <c r="C984" s="214" t="s">
        <v>3712</v>
      </c>
      <c r="D984" s="95"/>
      <c r="E984" s="601">
        <v>22813.87</v>
      </c>
      <c r="F984" s="619">
        <f t="shared" si="17"/>
        <v>5589989.0999999782</v>
      </c>
    </row>
    <row r="985" spans="1:6" s="14" customFormat="1" ht="31.5" customHeight="1" x14ac:dyDescent="0.2">
      <c r="A985" s="134">
        <v>44341</v>
      </c>
      <c r="B985" s="5" t="s">
        <v>3713</v>
      </c>
      <c r="C985" s="214" t="s">
        <v>3714</v>
      </c>
      <c r="D985" s="95"/>
      <c r="E985" s="601">
        <v>97637.87</v>
      </c>
      <c r="F985" s="619">
        <f t="shared" si="17"/>
        <v>5492351.2299999781</v>
      </c>
    </row>
    <row r="986" spans="1:6" s="14" customFormat="1" ht="31.5" customHeight="1" x14ac:dyDescent="0.2">
      <c r="A986" s="134">
        <v>44341</v>
      </c>
      <c r="B986" s="5" t="s">
        <v>3719</v>
      </c>
      <c r="C986" s="214" t="s">
        <v>3715</v>
      </c>
      <c r="D986" s="95"/>
      <c r="E986" s="601">
        <v>10000</v>
      </c>
      <c r="F986" s="619">
        <f t="shared" si="17"/>
        <v>5482351.2299999781</v>
      </c>
    </row>
    <row r="987" spans="1:6" s="14" customFormat="1" ht="31.5" customHeight="1" x14ac:dyDescent="0.2">
      <c r="A987" s="134">
        <v>44341</v>
      </c>
      <c r="B987" s="5" t="s">
        <v>3720</v>
      </c>
      <c r="C987" s="214" t="s">
        <v>3717</v>
      </c>
      <c r="D987" s="95"/>
      <c r="E987" s="601">
        <v>96073.13</v>
      </c>
      <c r="F987" s="619">
        <f t="shared" si="17"/>
        <v>5386278.0999999782</v>
      </c>
    </row>
    <row r="988" spans="1:6" s="14" customFormat="1" ht="31.5" customHeight="1" x14ac:dyDescent="0.2">
      <c r="A988" s="134">
        <v>44341</v>
      </c>
      <c r="B988" s="5" t="s">
        <v>3721</v>
      </c>
      <c r="C988" s="214" t="s">
        <v>3716</v>
      </c>
      <c r="D988" s="95"/>
      <c r="E988" s="601">
        <v>5306.88</v>
      </c>
      <c r="F988" s="619">
        <f t="shared" si="17"/>
        <v>5380971.2199999783</v>
      </c>
    </row>
    <row r="989" spans="1:6" s="14" customFormat="1" ht="31.5" customHeight="1" x14ac:dyDescent="0.2">
      <c r="A989" s="134">
        <v>44341</v>
      </c>
      <c r="B989" s="5" t="s">
        <v>3722</v>
      </c>
      <c r="C989" s="214" t="s">
        <v>3718</v>
      </c>
      <c r="D989" s="95"/>
      <c r="E989" s="601">
        <v>3448.55</v>
      </c>
      <c r="F989" s="619">
        <f t="shared" si="17"/>
        <v>5377522.6699999785</v>
      </c>
    </row>
    <row r="990" spans="1:6" s="14" customFormat="1" ht="31.5" customHeight="1" x14ac:dyDescent="0.2">
      <c r="A990" s="134">
        <v>44341</v>
      </c>
      <c r="B990" s="5" t="s">
        <v>3723</v>
      </c>
      <c r="C990" s="214" t="s">
        <v>4375</v>
      </c>
      <c r="D990" s="95"/>
      <c r="E990" s="601">
        <v>28097.87</v>
      </c>
      <c r="F990" s="619">
        <f t="shared" si="17"/>
        <v>5349424.7999999784</v>
      </c>
    </row>
    <row r="991" spans="1:6" s="14" customFormat="1" ht="31.5" customHeight="1" x14ac:dyDescent="0.2">
      <c r="A991" s="256">
        <v>44342</v>
      </c>
      <c r="B991" s="212" t="s">
        <v>3725</v>
      </c>
      <c r="C991" s="212" t="s">
        <v>3724</v>
      </c>
      <c r="D991" s="265"/>
      <c r="E991" s="602">
        <v>63373.42</v>
      </c>
      <c r="F991" s="619">
        <f t="shared" si="17"/>
        <v>5286051.3799999785</v>
      </c>
    </row>
    <row r="992" spans="1:6" s="14" customFormat="1" ht="31.5" customHeight="1" x14ac:dyDescent="0.2">
      <c r="A992" s="134" t="s">
        <v>4372</v>
      </c>
      <c r="B992" s="30" t="s">
        <v>4373</v>
      </c>
      <c r="C992" s="214" t="s">
        <v>4374</v>
      </c>
      <c r="D992" s="95"/>
      <c r="E992" s="455">
        <v>4375455.54</v>
      </c>
      <c r="F992" s="619">
        <f t="shared" si="17"/>
        <v>910595.83999997843</v>
      </c>
    </row>
    <row r="993" spans="1:7" s="14" customFormat="1" ht="21.75" customHeight="1" x14ac:dyDescent="0.2">
      <c r="A993" s="134" t="s">
        <v>4372</v>
      </c>
      <c r="B993" s="456" t="s">
        <v>4377</v>
      </c>
      <c r="C993" s="30" t="s">
        <v>4376</v>
      </c>
      <c r="D993" s="95"/>
      <c r="E993" s="42">
        <v>437761.56</v>
      </c>
      <c r="F993" s="619">
        <f t="shared" si="17"/>
        <v>472834.27999997843</v>
      </c>
    </row>
    <row r="994" spans="1:7" s="14" customFormat="1" ht="21.75" customHeight="1" x14ac:dyDescent="0.2">
      <c r="A994" s="10"/>
      <c r="B994" s="35"/>
      <c r="C994" s="28"/>
      <c r="D994" s="121"/>
      <c r="E994" s="283"/>
      <c r="F994" s="620"/>
    </row>
    <row r="995" spans="1:7" s="14" customFormat="1" ht="21.75" customHeight="1" x14ac:dyDescent="0.2">
      <c r="A995" s="10"/>
      <c r="B995" s="35"/>
      <c r="C995" s="28"/>
      <c r="D995" s="121"/>
      <c r="E995" s="283"/>
      <c r="F995" s="620"/>
    </row>
    <row r="996" spans="1:7" ht="21.75" customHeight="1" x14ac:dyDescent="0.2">
      <c r="A996" s="17"/>
      <c r="B996" s="7"/>
      <c r="C996" s="19"/>
      <c r="D996" s="69"/>
      <c r="E996" s="29"/>
      <c r="F996" s="112"/>
    </row>
    <row r="997" spans="1:7" ht="21.75" customHeight="1" x14ac:dyDescent="0.2">
      <c r="A997" s="1274" t="s">
        <v>0</v>
      </c>
      <c r="B997" s="1274"/>
      <c r="C997" s="1274"/>
      <c r="D997" s="1274"/>
      <c r="E997" s="1274"/>
      <c r="F997" s="1274"/>
    </row>
    <row r="998" spans="1:7" ht="21.75" customHeight="1" x14ac:dyDescent="0.2">
      <c r="A998" s="1275" t="s">
        <v>33</v>
      </c>
      <c r="B998" s="1275"/>
      <c r="C998" s="1275"/>
      <c r="D998" s="1275"/>
      <c r="E998" s="1275"/>
      <c r="F998" s="1275"/>
    </row>
    <row r="999" spans="1:7" ht="21.75" customHeight="1" x14ac:dyDescent="0.2">
      <c r="A999" s="1274" t="s">
        <v>1</v>
      </c>
      <c r="B999" s="1274"/>
      <c r="C999" s="1274"/>
      <c r="D999" s="1274"/>
      <c r="E999" s="1274"/>
      <c r="F999" s="1274"/>
      <c r="G999" s="279"/>
    </row>
    <row r="1000" spans="1:7" ht="21.75" customHeight="1" x14ac:dyDescent="0.2">
      <c r="A1000" s="1276" t="s">
        <v>3138</v>
      </c>
      <c r="B1000" s="1276"/>
      <c r="C1000" s="1276"/>
      <c r="D1000" s="1276"/>
      <c r="E1000" s="1276"/>
      <c r="F1000" s="1276"/>
      <c r="G1000" s="279"/>
    </row>
    <row r="1001" spans="1:7" ht="21.75" customHeight="1" x14ac:dyDescent="0.2">
      <c r="A1001" s="1276" t="s">
        <v>2</v>
      </c>
      <c r="B1001" s="1276"/>
      <c r="C1001" s="1276"/>
      <c r="D1001" s="1276"/>
      <c r="E1001" s="1276"/>
      <c r="F1001" s="1276"/>
      <c r="G1001" s="279"/>
    </row>
    <row r="1002" spans="1:7" ht="21.75" customHeight="1" thickBot="1" x14ac:dyDescent="0.25">
      <c r="A1002" s="123"/>
      <c r="G1002" s="279"/>
    </row>
    <row r="1003" spans="1:7" ht="21.75" customHeight="1" x14ac:dyDescent="0.2">
      <c r="A1003" s="1174" t="s">
        <v>21</v>
      </c>
      <c r="B1003" s="1175"/>
      <c r="C1003" s="1175"/>
      <c r="D1003" s="1175"/>
      <c r="E1003" s="1178"/>
      <c r="F1003" s="321"/>
    </row>
    <row r="1004" spans="1:7" ht="19.5" customHeight="1" thickBot="1" x14ac:dyDescent="0.25">
      <c r="A1004" s="1176"/>
      <c r="B1004" s="1177"/>
      <c r="C1004" s="1177"/>
      <c r="D1004" s="1177"/>
      <c r="E1004" s="1179"/>
      <c r="F1004" s="582"/>
    </row>
    <row r="1005" spans="1:7" ht="21.75" customHeight="1" x14ac:dyDescent="0.2">
      <c r="A1005" s="1174" t="s">
        <v>4</v>
      </c>
      <c r="B1005" s="1175"/>
      <c r="C1005" s="1175"/>
      <c r="D1005" s="1175"/>
      <c r="E1005" s="1178"/>
      <c r="F1005" s="1257">
        <v>568434584.90999997</v>
      </c>
    </row>
    <row r="1006" spans="1:7" ht="21.75" customHeight="1" thickBot="1" x14ac:dyDescent="0.25">
      <c r="A1006" s="1176"/>
      <c r="B1006" s="1177"/>
      <c r="C1006" s="1177"/>
      <c r="D1006" s="1177"/>
      <c r="E1006" s="1179"/>
      <c r="F1006" s="1258"/>
    </row>
    <row r="1007" spans="1:7" ht="21.75" customHeight="1" x14ac:dyDescent="0.2">
      <c r="A1007" s="1285" t="s">
        <v>5</v>
      </c>
      <c r="B1007" s="1239" t="s">
        <v>6</v>
      </c>
      <c r="C1007" s="1211" t="s">
        <v>22</v>
      </c>
      <c r="D1007" s="1211" t="s">
        <v>8</v>
      </c>
      <c r="E1007" s="1287" t="s">
        <v>9</v>
      </c>
      <c r="F1007" s="1255" t="s">
        <v>10</v>
      </c>
    </row>
    <row r="1008" spans="1:7" ht="21.75" customHeight="1" thickBot="1" x14ac:dyDescent="0.25">
      <c r="A1008" s="1286"/>
      <c r="B1008" s="1240"/>
      <c r="C1008" s="1212"/>
      <c r="D1008" s="1212"/>
      <c r="E1008" s="1288"/>
      <c r="F1008" s="1256"/>
    </row>
    <row r="1009" spans="1:60" ht="21.75" customHeight="1" x14ac:dyDescent="0.2">
      <c r="A1009" s="156"/>
      <c r="B1009" s="98"/>
      <c r="C1009" s="33" t="s">
        <v>32</v>
      </c>
      <c r="D1009" s="135">
        <v>142943643</v>
      </c>
      <c r="E1009" s="607"/>
      <c r="F1009" s="331">
        <f>F1005+D1009-E1009</f>
        <v>711378227.90999997</v>
      </c>
    </row>
    <row r="1010" spans="1:60" ht="21.75" customHeight="1" x14ac:dyDescent="0.2">
      <c r="A1010" s="159"/>
      <c r="B1010" s="16"/>
      <c r="C1010" s="2" t="s">
        <v>32</v>
      </c>
      <c r="D1010" s="128"/>
      <c r="E1010" s="307"/>
      <c r="F1010" s="331">
        <f>F1009+D1010-E1010</f>
        <v>711378227.90999997</v>
      </c>
    </row>
    <row r="1011" spans="1:60" ht="21.75" customHeight="1" x14ac:dyDescent="0.2">
      <c r="A1011" s="222"/>
      <c r="B1011" s="16"/>
      <c r="C1011" s="260" t="s">
        <v>751</v>
      </c>
      <c r="D1011" s="223"/>
      <c r="E1011" s="608"/>
      <c r="F1011" s="331">
        <f>F1010+D1011-E1011</f>
        <v>711378227.90999997</v>
      </c>
    </row>
    <row r="1012" spans="1:60" ht="21.75" customHeight="1" x14ac:dyDescent="0.2">
      <c r="A1012" s="61"/>
      <c r="B1012" s="16"/>
      <c r="C1012" s="2" t="s">
        <v>1358</v>
      </c>
      <c r="D1012" s="149"/>
      <c r="E1012" s="605">
        <v>175</v>
      </c>
      <c r="F1012" s="332">
        <f>F1011+D1012-E1012</f>
        <v>711378052.90999997</v>
      </c>
    </row>
    <row r="1013" spans="1:60" ht="21.75" customHeight="1" x14ac:dyDescent="0.2">
      <c r="A1013" s="59"/>
      <c r="B1013" s="20"/>
      <c r="C1013" s="64"/>
      <c r="D1013" s="72"/>
      <c r="E1013" s="65"/>
      <c r="F1013" s="114"/>
    </row>
    <row r="1014" spans="1:60" ht="21.75" customHeight="1" x14ac:dyDescent="0.2">
      <c r="A1014" s="59"/>
      <c r="B1014" s="20"/>
      <c r="C1014" s="64"/>
      <c r="D1014" s="72"/>
      <c r="E1014" s="65"/>
      <c r="F1014" s="114"/>
    </row>
    <row r="1015" spans="1:60" ht="21.75" customHeight="1" x14ac:dyDescent="0.2">
      <c r="A1015" s="59"/>
      <c r="B1015" s="20"/>
      <c r="C1015" s="64"/>
      <c r="D1015" s="72"/>
      <c r="E1015" s="65"/>
      <c r="F1015" s="114"/>
    </row>
    <row r="1016" spans="1:60" ht="21.75" customHeight="1" x14ac:dyDescent="0.2">
      <c r="A1016" s="1274" t="s">
        <v>0</v>
      </c>
      <c r="B1016" s="1274"/>
      <c r="C1016" s="1274"/>
      <c r="D1016" s="1274"/>
      <c r="E1016" s="1274"/>
      <c r="F1016" s="1274"/>
    </row>
    <row r="1017" spans="1:60" ht="21.75" customHeight="1" x14ac:dyDescent="0.2">
      <c r="A1017" s="1275" t="s">
        <v>33</v>
      </c>
      <c r="B1017" s="1275"/>
      <c r="C1017" s="1275"/>
      <c r="D1017" s="1275"/>
      <c r="E1017" s="1275"/>
      <c r="F1017" s="1275"/>
    </row>
    <row r="1018" spans="1:60" x14ac:dyDescent="0.2">
      <c r="A1018" s="1274" t="s">
        <v>1</v>
      </c>
      <c r="B1018" s="1274"/>
      <c r="C1018" s="1274"/>
      <c r="D1018" s="1274"/>
      <c r="E1018" s="1274"/>
      <c r="F1018" s="1274"/>
    </row>
    <row r="1019" spans="1:60" s="235" customFormat="1" ht="15.75" customHeight="1" x14ac:dyDescent="0.2">
      <c r="A1019" s="1276" t="s">
        <v>3138</v>
      </c>
      <c r="B1019" s="1276"/>
      <c r="C1019" s="1276"/>
      <c r="D1019" s="1276"/>
      <c r="E1019" s="1276"/>
      <c r="F1019" s="1276"/>
      <c r="G1019" s="14"/>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279"/>
      <c r="AF1019" s="279"/>
      <c r="AG1019" s="279"/>
      <c r="AH1019" s="279"/>
      <c r="AI1019" s="279"/>
      <c r="AJ1019" s="279"/>
      <c r="AK1019" s="279"/>
      <c r="AL1019" s="279"/>
      <c r="AM1019" s="279"/>
      <c r="AN1019" s="279"/>
      <c r="AO1019" s="279"/>
      <c r="AP1019" s="279"/>
      <c r="AQ1019" s="279"/>
      <c r="AR1019" s="279"/>
      <c r="AS1019" s="279"/>
      <c r="AT1019" s="279"/>
      <c r="AU1019" s="279"/>
      <c r="AV1019" s="279"/>
      <c r="AW1019" s="279"/>
      <c r="AX1019" s="279"/>
      <c r="AY1019" s="279"/>
      <c r="AZ1019" s="279"/>
      <c r="BA1019" s="279"/>
      <c r="BB1019" s="279"/>
      <c r="BC1019" s="279"/>
      <c r="BD1019" s="279"/>
      <c r="BE1019" s="279"/>
      <c r="BF1019" s="279"/>
      <c r="BG1019" s="279"/>
      <c r="BH1019" s="279"/>
    </row>
    <row r="1020" spans="1:60" s="235" customFormat="1" ht="15" customHeight="1" x14ac:dyDescent="0.2">
      <c r="A1020" s="1276" t="s">
        <v>2</v>
      </c>
      <c r="B1020" s="1276"/>
      <c r="C1020" s="1276"/>
      <c r="D1020" s="1276"/>
      <c r="E1020" s="1276"/>
      <c r="F1020" s="1276"/>
      <c r="G1020" s="14"/>
      <c r="H1020" s="279"/>
      <c r="I1020" s="279"/>
      <c r="J1020" s="279"/>
      <c r="K1020" s="279"/>
      <c r="L1020" s="279"/>
      <c r="M1020" s="279"/>
      <c r="N1020" s="279"/>
      <c r="O1020" s="279"/>
      <c r="P1020" s="279"/>
      <c r="Q1020" s="279"/>
      <c r="R1020" s="279"/>
      <c r="S1020" s="279"/>
      <c r="T1020" s="279"/>
      <c r="U1020" s="279"/>
      <c r="V1020" s="279"/>
      <c r="W1020" s="279"/>
      <c r="X1020" s="279"/>
      <c r="Y1020" s="279"/>
      <c r="Z1020" s="279"/>
      <c r="AA1020" s="279"/>
      <c r="AB1020" s="279"/>
      <c r="AC1020" s="279"/>
      <c r="AD1020" s="279"/>
      <c r="AE1020" s="279"/>
      <c r="AF1020" s="279"/>
      <c r="AG1020" s="279"/>
      <c r="AH1020" s="279"/>
      <c r="AI1020" s="279"/>
      <c r="AJ1020" s="279"/>
      <c r="AK1020" s="279"/>
      <c r="AL1020" s="279"/>
      <c r="AM1020" s="279"/>
      <c r="AN1020" s="279"/>
      <c r="AO1020" s="279"/>
      <c r="AP1020" s="279"/>
      <c r="AQ1020" s="279"/>
      <c r="AR1020" s="279"/>
      <c r="AS1020" s="279"/>
      <c r="AT1020" s="279"/>
      <c r="AU1020" s="279"/>
      <c r="AV1020" s="279"/>
      <c r="AW1020" s="279"/>
      <c r="AX1020" s="279"/>
      <c r="AY1020" s="279"/>
      <c r="AZ1020" s="279"/>
      <c r="BA1020" s="279"/>
      <c r="BB1020" s="279"/>
      <c r="BC1020" s="279"/>
      <c r="BD1020" s="279"/>
      <c r="BE1020" s="279"/>
      <c r="BF1020" s="279"/>
      <c r="BG1020" s="279"/>
      <c r="BH1020" s="279"/>
    </row>
    <row r="1021" spans="1:60" s="235" customFormat="1" x14ac:dyDescent="0.2">
      <c r="A1021" s="123"/>
      <c r="B1021" s="131"/>
      <c r="C1021" s="25"/>
      <c r="D1021" s="68"/>
      <c r="E1021" s="106"/>
      <c r="F1021" s="101"/>
      <c r="G1021" s="14"/>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279"/>
      <c r="AE1021" s="279"/>
      <c r="AF1021" s="279"/>
      <c r="AG1021" s="279"/>
      <c r="AH1021" s="279"/>
      <c r="AI1021" s="279"/>
      <c r="AJ1021" s="279"/>
      <c r="AK1021" s="279"/>
      <c r="AL1021" s="279"/>
      <c r="AM1021" s="279"/>
      <c r="AN1021" s="279"/>
      <c r="AO1021" s="279"/>
      <c r="AP1021" s="279"/>
      <c r="AQ1021" s="279"/>
      <c r="AR1021" s="279"/>
      <c r="AS1021" s="279"/>
      <c r="AT1021" s="279"/>
      <c r="AU1021" s="279"/>
      <c r="AV1021" s="279"/>
      <c r="AW1021" s="279"/>
      <c r="AX1021" s="279"/>
      <c r="AY1021" s="279"/>
      <c r="AZ1021" s="279"/>
      <c r="BA1021" s="279"/>
      <c r="BB1021" s="279"/>
      <c r="BC1021" s="279"/>
      <c r="BD1021" s="279"/>
      <c r="BE1021" s="279"/>
      <c r="BF1021" s="279"/>
      <c r="BG1021" s="279"/>
      <c r="BH1021" s="279"/>
    </row>
    <row r="1022" spans="1:60" s="235" customFormat="1" ht="12" customHeight="1" x14ac:dyDescent="0.2">
      <c r="A1022" s="17"/>
      <c r="B1022" s="18"/>
      <c r="C1022" s="19"/>
      <c r="D1022" s="69"/>
      <c r="E1022" s="29"/>
      <c r="F1022" s="112"/>
      <c r="G1022" s="14"/>
      <c r="H1022" s="279"/>
      <c r="I1022" s="279"/>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279"/>
      <c r="AE1022" s="279"/>
      <c r="AF1022" s="279"/>
      <c r="AG1022" s="279"/>
      <c r="AH1022" s="279"/>
      <c r="AI1022" s="279"/>
      <c r="AJ1022" s="279"/>
      <c r="AK1022" s="279"/>
      <c r="AL1022" s="279"/>
      <c r="AM1022" s="279"/>
      <c r="AN1022" s="279"/>
      <c r="AO1022" s="279"/>
      <c r="AP1022" s="279"/>
      <c r="AQ1022" s="279"/>
      <c r="AR1022" s="279"/>
      <c r="AS1022" s="279"/>
      <c r="AT1022" s="279"/>
      <c r="AU1022" s="279"/>
      <c r="AV1022" s="279"/>
      <c r="AW1022" s="279"/>
      <c r="AX1022" s="279"/>
      <c r="AY1022" s="279"/>
      <c r="AZ1022" s="279"/>
      <c r="BA1022" s="279"/>
      <c r="BB1022" s="279"/>
      <c r="BC1022" s="279"/>
      <c r="BD1022" s="279"/>
      <c r="BE1022" s="279"/>
      <c r="BF1022" s="279"/>
      <c r="BG1022" s="279"/>
      <c r="BH1022" s="279"/>
    </row>
    <row r="1023" spans="1:60" ht="14.25" customHeight="1" thickBot="1" x14ac:dyDescent="0.25">
      <c r="A1023" s="126"/>
      <c r="B1023" s="18"/>
      <c r="C1023" s="22"/>
      <c r="D1023" s="69"/>
      <c r="E1023" s="23"/>
      <c r="F1023" s="112"/>
    </row>
    <row r="1024" spans="1:60" ht="18" customHeight="1" x14ac:dyDescent="0.2">
      <c r="A1024" s="1174" t="s">
        <v>38</v>
      </c>
      <c r="B1024" s="1175"/>
      <c r="C1024" s="1175"/>
      <c r="D1024" s="1175"/>
      <c r="E1024" s="1178"/>
      <c r="F1024" s="621"/>
    </row>
    <row r="1025" spans="1:6" ht="26.25" customHeight="1" thickBot="1" x14ac:dyDescent="0.25">
      <c r="A1025" s="1176"/>
      <c r="B1025" s="1177"/>
      <c r="C1025" s="1177"/>
      <c r="D1025" s="1177"/>
      <c r="E1025" s="1179"/>
      <c r="F1025" s="582"/>
    </row>
    <row r="1026" spans="1:6" ht="12.75" customHeight="1" x14ac:dyDescent="0.2">
      <c r="A1026" s="1174" t="s">
        <v>4</v>
      </c>
      <c r="B1026" s="1175"/>
      <c r="C1026" s="1175"/>
      <c r="D1026" s="1175"/>
      <c r="E1026" s="1178"/>
      <c r="F1026" s="1257">
        <v>30604046.59</v>
      </c>
    </row>
    <row r="1027" spans="1:6" ht="12.75" customHeight="1" thickBot="1" x14ac:dyDescent="0.25">
      <c r="A1027" s="1176"/>
      <c r="B1027" s="1177"/>
      <c r="C1027" s="1177"/>
      <c r="D1027" s="1177"/>
      <c r="E1027" s="1179"/>
      <c r="F1027" s="1258"/>
    </row>
    <row r="1028" spans="1:6" ht="12.75" customHeight="1" x14ac:dyDescent="0.2">
      <c r="A1028" s="1285" t="s">
        <v>5</v>
      </c>
      <c r="B1028" s="1239" t="s">
        <v>6</v>
      </c>
      <c r="C1028" s="1211" t="s">
        <v>22</v>
      </c>
      <c r="D1028" s="1211" t="s">
        <v>8</v>
      </c>
      <c r="E1028" s="1287" t="s">
        <v>9</v>
      </c>
      <c r="F1028" s="1255" t="s">
        <v>10</v>
      </c>
    </row>
    <row r="1029" spans="1:6" ht="12.75" customHeight="1" thickBot="1" x14ac:dyDescent="0.25">
      <c r="A1029" s="1286"/>
      <c r="B1029" s="1240"/>
      <c r="C1029" s="1212"/>
      <c r="D1029" s="1212"/>
      <c r="E1029" s="1288"/>
      <c r="F1029" s="1256"/>
    </row>
    <row r="1030" spans="1:6" ht="11.25" customHeight="1" x14ac:dyDescent="0.2">
      <c r="A1030" s="156"/>
      <c r="B1030" s="98"/>
      <c r="C1030" s="33" t="s">
        <v>387</v>
      </c>
      <c r="D1030" s="344">
        <v>20613950.640000001</v>
      </c>
      <c r="E1030" s="609"/>
      <c r="F1030" s="331">
        <f>F1026+D1030-E1030</f>
        <v>51217997.230000004</v>
      </c>
    </row>
    <row r="1031" spans="1:6" x14ac:dyDescent="0.2">
      <c r="A1031" s="159"/>
      <c r="B1031" s="16"/>
      <c r="C1031" s="2" t="s">
        <v>32</v>
      </c>
      <c r="D1031" s="339"/>
      <c r="E1031" s="297">
        <v>20000000</v>
      </c>
      <c r="F1031" s="331">
        <f t="shared" ref="F1031:F1036" si="18">F1030-E1031</f>
        <v>31217997.230000004</v>
      </c>
    </row>
    <row r="1032" spans="1:6" x14ac:dyDescent="0.2">
      <c r="A1032" s="333"/>
      <c r="B1032" s="98"/>
      <c r="C1032" s="260" t="s">
        <v>1330</v>
      </c>
      <c r="D1032" s="346"/>
      <c r="E1032" s="697">
        <v>1177463.73</v>
      </c>
      <c r="F1032" s="331">
        <f t="shared" si="18"/>
        <v>30040533.500000004</v>
      </c>
    </row>
    <row r="1033" spans="1:6" x14ac:dyDescent="0.2">
      <c r="A1033" s="333"/>
      <c r="B1033" s="98"/>
      <c r="C1033" s="260" t="s">
        <v>1334</v>
      </c>
      <c r="D1033" s="346"/>
      <c r="E1033" s="697">
        <v>21150</v>
      </c>
      <c r="F1033" s="331">
        <f t="shared" si="18"/>
        <v>30019383.500000004</v>
      </c>
    </row>
    <row r="1034" spans="1:6" ht="15" customHeight="1" x14ac:dyDescent="0.2">
      <c r="A1034" s="333"/>
      <c r="B1034" s="98"/>
      <c r="C1034" s="260" t="s">
        <v>1331</v>
      </c>
      <c r="D1034" s="346"/>
      <c r="E1034" s="697">
        <v>300</v>
      </c>
      <c r="F1034" s="331">
        <f t="shared" si="18"/>
        <v>30019083.500000004</v>
      </c>
    </row>
    <row r="1035" spans="1:6" ht="15" customHeight="1" x14ac:dyDescent="0.2">
      <c r="A1035" s="333"/>
      <c r="B1035" s="98"/>
      <c r="C1035" s="260" t="s">
        <v>1332</v>
      </c>
      <c r="D1035" s="346"/>
      <c r="E1035" s="697">
        <v>126.32</v>
      </c>
      <c r="F1035" s="331">
        <f t="shared" si="18"/>
        <v>30018957.180000003</v>
      </c>
    </row>
    <row r="1036" spans="1:6" x14ac:dyDescent="0.2">
      <c r="A1036" s="134"/>
      <c r="B1036" s="16"/>
      <c r="C1036" s="2" t="s">
        <v>1333</v>
      </c>
      <c r="D1036" s="339"/>
      <c r="E1036" s="297">
        <v>150</v>
      </c>
      <c r="F1036" s="331">
        <f t="shared" si="18"/>
        <v>30018807.180000003</v>
      </c>
    </row>
    <row r="1037" spans="1:6" x14ac:dyDescent="0.2">
      <c r="A1037" s="134"/>
      <c r="B1037" s="16"/>
      <c r="C1037" s="2" t="s">
        <v>2372</v>
      </c>
      <c r="D1037" s="339">
        <v>25762.48</v>
      </c>
      <c r="E1037" s="40"/>
      <c r="F1037" s="331">
        <f>F1036+D1037</f>
        <v>30044569.660000004</v>
      </c>
    </row>
    <row r="1038" spans="1:6" x14ac:dyDescent="0.2">
      <c r="A1038" s="134"/>
      <c r="B1038" s="16"/>
      <c r="C1038" s="2" t="s">
        <v>4384</v>
      </c>
      <c r="D1038" s="339">
        <v>17542.2</v>
      </c>
      <c r="E1038" s="40"/>
      <c r="F1038" s="332">
        <f>F1037+D1038</f>
        <v>30062111.860000003</v>
      </c>
    </row>
    <row r="1039" spans="1:6" x14ac:dyDescent="0.2">
      <c r="A1039" s="10"/>
      <c r="B1039" s="20"/>
      <c r="C1039" s="64"/>
      <c r="D1039" s="462"/>
      <c r="E1039" s="29"/>
      <c r="F1039" s="164"/>
    </row>
    <row r="1040" spans="1:6" x14ac:dyDescent="0.2">
      <c r="A1040" s="59"/>
      <c r="B1040" s="20"/>
      <c r="C1040" s="86"/>
      <c r="D1040" s="72"/>
      <c r="E1040" s="65"/>
      <c r="F1040" s="164"/>
    </row>
    <row r="1041" spans="1:6" x14ac:dyDescent="0.2">
      <c r="A1041" s="59"/>
      <c r="B1041" s="20"/>
      <c r="C1041" s="86"/>
      <c r="D1041" s="72"/>
      <c r="E1041" s="65"/>
      <c r="F1041" s="164"/>
    </row>
    <row r="1042" spans="1:6" x14ac:dyDescent="0.2">
      <c r="A1042" s="1274" t="s">
        <v>0</v>
      </c>
      <c r="B1042" s="1274"/>
      <c r="C1042" s="1274"/>
      <c r="D1042" s="1274"/>
      <c r="E1042" s="1274"/>
      <c r="F1042" s="1274"/>
    </row>
    <row r="1043" spans="1:6" ht="15" customHeight="1" x14ac:dyDescent="0.2">
      <c r="A1043" s="1275" t="s">
        <v>33</v>
      </c>
      <c r="B1043" s="1275"/>
      <c r="C1043" s="1275"/>
      <c r="D1043" s="1275"/>
      <c r="E1043" s="1275"/>
      <c r="F1043" s="1275"/>
    </row>
    <row r="1044" spans="1:6" ht="15" customHeight="1" x14ac:dyDescent="0.2">
      <c r="A1044" s="1274" t="s">
        <v>1</v>
      </c>
      <c r="B1044" s="1274"/>
      <c r="C1044" s="1274"/>
      <c r="D1044" s="1274"/>
      <c r="E1044" s="1274"/>
      <c r="F1044" s="1274"/>
    </row>
    <row r="1045" spans="1:6" ht="15" customHeight="1" x14ac:dyDescent="0.2">
      <c r="A1045" s="1276" t="s">
        <v>3138</v>
      </c>
      <c r="B1045" s="1276"/>
      <c r="C1045" s="1276"/>
      <c r="D1045" s="1276"/>
      <c r="E1045" s="1276"/>
      <c r="F1045" s="1276"/>
    </row>
    <row r="1046" spans="1:6" ht="15" customHeight="1" x14ac:dyDescent="0.2">
      <c r="A1046" s="1276" t="s">
        <v>2</v>
      </c>
      <c r="B1046" s="1276"/>
      <c r="C1046" s="1276"/>
      <c r="D1046" s="1276"/>
      <c r="E1046" s="1276"/>
      <c r="F1046" s="1276"/>
    </row>
    <row r="1047" spans="1:6" x14ac:dyDescent="0.2">
      <c r="A1047" s="123"/>
    </row>
    <row r="1048" spans="1:6" x14ac:dyDescent="0.2">
      <c r="A1048" s="59"/>
      <c r="B1048" s="20"/>
      <c r="C1048" s="86"/>
      <c r="D1048" s="72"/>
      <c r="E1048" s="65"/>
      <c r="F1048" s="164"/>
    </row>
    <row r="1049" spans="1:6" x14ac:dyDescent="0.2">
      <c r="A1049" s="59"/>
      <c r="B1049" s="20"/>
      <c r="C1049" s="86"/>
      <c r="D1049" s="72"/>
      <c r="E1049" s="65"/>
      <c r="F1049" s="164"/>
    </row>
    <row r="1050" spans="1:6" ht="12" thickBot="1" x14ac:dyDescent="0.25">
      <c r="A1050" s="26"/>
      <c r="B1050" s="20"/>
      <c r="C1050" s="14"/>
      <c r="D1050" s="69"/>
      <c r="E1050" s="108"/>
      <c r="F1050" s="115"/>
    </row>
    <row r="1051" spans="1:6" x14ac:dyDescent="0.2">
      <c r="A1051" s="1174" t="s">
        <v>25</v>
      </c>
      <c r="B1051" s="1175"/>
      <c r="C1051" s="1175"/>
      <c r="D1051" s="1175"/>
      <c r="E1051" s="1175"/>
      <c r="F1051" s="321"/>
    </row>
    <row r="1052" spans="1:6" ht="12" thickBot="1" x14ac:dyDescent="0.25">
      <c r="A1052" s="1176"/>
      <c r="B1052" s="1177"/>
      <c r="C1052" s="1177"/>
      <c r="D1052" s="1177"/>
      <c r="E1052" s="1177"/>
      <c r="F1052" s="582"/>
    </row>
    <row r="1053" spans="1:6" x14ac:dyDescent="0.2">
      <c r="A1053" s="1174" t="s">
        <v>4</v>
      </c>
      <c r="B1053" s="1175"/>
      <c r="C1053" s="1175"/>
      <c r="D1053" s="1175"/>
      <c r="E1053" s="1178"/>
      <c r="F1053" s="1257">
        <v>689865.24</v>
      </c>
    </row>
    <row r="1054" spans="1:6" ht="12" thickBot="1" x14ac:dyDescent="0.25">
      <c r="A1054" s="1176"/>
      <c r="B1054" s="1177"/>
      <c r="C1054" s="1177"/>
      <c r="D1054" s="1177"/>
      <c r="E1054" s="1179"/>
      <c r="F1054" s="1258"/>
    </row>
    <row r="1055" spans="1:6" x14ac:dyDescent="0.2">
      <c r="A1055" s="1182" t="s">
        <v>5</v>
      </c>
      <c r="B1055" s="1250" t="s">
        <v>23</v>
      </c>
      <c r="C1055" s="1182" t="s">
        <v>22</v>
      </c>
      <c r="D1055" s="1182" t="s">
        <v>8</v>
      </c>
      <c r="E1055" s="1272" t="s">
        <v>9</v>
      </c>
      <c r="F1055" s="1260" t="s">
        <v>10</v>
      </c>
    </row>
    <row r="1056" spans="1:6" ht="12" thickBot="1" x14ac:dyDescent="0.25">
      <c r="A1056" s="1183"/>
      <c r="B1056" s="1259"/>
      <c r="C1056" s="1183"/>
      <c r="D1056" s="1183"/>
      <c r="E1056" s="1284"/>
      <c r="F1056" s="1261"/>
    </row>
    <row r="1057" spans="1:7" x14ac:dyDescent="0.2">
      <c r="A1057" s="43"/>
      <c r="B1057" s="56"/>
      <c r="C1057" s="260" t="s">
        <v>751</v>
      </c>
      <c r="D1057" s="82"/>
      <c r="E1057" s="601"/>
      <c r="F1057" s="328">
        <f>F1053+D1057-E1057</f>
        <v>689865.24</v>
      </c>
    </row>
    <row r="1058" spans="1:7" ht="15" customHeight="1" x14ac:dyDescent="0.2">
      <c r="A1058" s="83"/>
      <c r="B1058" s="34"/>
      <c r="C1058" s="4" t="s">
        <v>16</v>
      </c>
      <c r="D1058" s="471"/>
      <c r="E1058" s="109"/>
      <c r="F1058" s="96">
        <f>F1057+D1058-E1058</f>
        <v>689865.24</v>
      </c>
    </row>
    <row r="1059" spans="1:7" ht="15" customHeight="1" x14ac:dyDescent="0.2">
      <c r="A1059" s="87"/>
      <c r="B1059" s="27"/>
      <c r="C1059" s="2" t="s">
        <v>1358</v>
      </c>
      <c r="D1059" s="149"/>
      <c r="E1059" s="307">
        <v>175</v>
      </c>
      <c r="F1059" s="327">
        <f>F1058+D1059-E1059</f>
        <v>689690.24</v>
      </c>
    </row>
    <row r="1060" spans="1:7" x14ac:dyDescent="0.2">
      <c r="A1060" s="17"/>
      <c r="B1060" s="7"/>
      <c r="C1060" s="7"/>
      <c r="D1060" s="73"/>
      <c r="E1060" s="283"/>
      <c r="F1060" s="116"/>
    </row>
    <row r="1061" spans="1:7" x14ac:dyDescent="0.2">
      <c r="A1061" s="17"/>
      <c r="B1061" s="7"/>
      <c r="C1061" s="7"/>
      <c r="D1061" s="73"/>
      <c r="E1061" s="283"/>
      <c r="F1061" s="116"/>
    </row>
    <row r="1062" spans="1:7" x14ac:dyDescent="0.2">
      <c r="A1062" s="17"/>
      <c r="B1062" s="7"/>
      <c r="C1062" s="7"/>
      <c r="D1062" s="73"/>
      <c r="E1062" s="283"/>
      <c r="F1062" s="116"/>
    </row>
    <row r="1063" spans="1:7" x14ac:dyDescent="0.2">
      <c r="A1063" s="17"/>
      <c r="B1063" s="7"/>
      <c r="C1063" s="7"/>
      <c r="D1063" s="73"/>
      <c r="E1063" s="283"/>
      <c r="F1063" s="116"/>
    </row>
    <row r="1064" spans="1:7" x14ac:dyDescent="0.2">
      <c r="A1064" s="1274" t="s">
        <v>0</v>
      </c>
      <c r="B1064" s="1274"/>
      <c r="C1064" s="1274"/>
      <c r="D1064" s="1274"/>
      <c r="E1064" s="1274"/>
      <c r="F1064" s="1274"/>
    </row>
    <row r="1065" spans="1:7" x14ac:dyDescent="0.2">
      <c r="A1065" s="1275" t="s">
        <v>33</v>
      </c>
      <c r="B1065" s="1275"/>
      <c r="C1065" s="1275"/>
      <c r="D1065" s="1275"/>
      <c r="E1065" s="1275"/>
      <c r="F1065" s="1275"/>
    </row>
    <row r="1066" spans="1:7" x14ac:dyDescent="0.2">
      <c r="A1066" s="1274" t="s">
        <v>1</v>
      </c>
      <c r="B1066" s="1274"/>
      <c r="C1066" s="1274"/>
      <c r="D1066" s="1274"/>
      <c r="E1066" s="1274"/>
      <c r="F1066" s="1274"/>
    </row>
    <row r="1067" spans="1:7" ht="15" customHeight="1" x14ac:dyDescent="0.2">
      <c r="A1067" s="1276" t="s">
        <v>3138</v>
      </c>
      <c r="B1067" s="1276"/>
      <c r="C1067" s="1276"/>
      <c r="D1067" s="1276"/>
      <c r="E1067" s="1276"/>
      <c r="F1067" s="1276"/>
    </row>
    <row r="1068" spans="1:7" ht="15" customHeight="1" x14ac:dyDescent="0.2">
      <c r="A1068" s="1276" t="s">
        <v>2</v>
      </c>
      <c r="B1068" s="1276"/>
      <c r="C1068" s="1276"/>
      <c r="D1068" s="1276"/>
      <c r="E1068" s="1276"/>
      <c r="F1068" s="1276"/>
    </row>
    <row r="1069" spans="1:7" x14ac:dyDescent="0.2">
      <c r="A1069" s="17"/>
      <c r="B1069" s="7"/>
      <c r="C1069" s="14"/>
      <c r="D1069" s="69"/>
      <c r="E1069" s="108"/>
      <c r="F1069" s="103"/>
    </row>
    <row r="1070" spans="1:7" ht="15" customHeight="1" thickBot="1" x14ac:dyDescent="0.25">
      <c r="A1070" s="17"/>
      <c r="B1070" s="7"/>
      <c r="C1070" s="14"/>
      <c r="D1070" s="69"/>
      <c r="E1070" s="108"/>
      <c r="F1070" s="103"/>
    </row>
    <row r="1071" spans="1:7" ht="15" customHeight="1" x14ac:dyDescent="0.2">
      <c r="A1071" s="1174" t="s">
        <v>26</v>
      </c>
      <c r="B1071" s="1175"/>
      <c r="C1071" s="1175"/>
      <c r="D1071" s="1175"/>
      <c r="E1071" s="1278"/>
      <c r="F1071" s="622"/>
      <c r="G1071" s="623"/>
    </row>
    <row r="1072" spans="1:7" ht="12" thickBot="1" x14ac:dyDescent="0.25">
      <c r="A1072" s="1176"/>
      <c r="B1072" s="1177"/>
      <c r="C1072" s="1177"/>
      <c r="D1072" s="1177"/>
      <c r="E1072" s="1279"/>
      <c r="F1072" s="624"/>
      <c r="G1072" s="623"/>
    </row>
    <row r="1073" spans="1:7" x14ac:dyDescent="0.2">
      <c r="A1073" s="1174" t="s">
        <v>4</v>
      </c>
      <c r="B1073" s="1175"/>
      <c r="C1073" s="1175"/>
      <c r="D1073" s="1175"/>
      <c r="E1073" s="1278"/>
      <c r="F1073" s="1280">
        <v>132708.06</v>
      </c>
      <c r="G1073" s="623"/>
    </row>
    <row r="1074" spans="1:7" ht="12" thickBot="1" x14ac:dyDescent="0.25">
      <c r="A1074" s="1176"/>
      <c r="B1074" s="1177"/>
      <c r="C1074" s="1177"/>
      <c r="D1074" s="1177"/>
      <c r="E1074" s="1279"/>
      <c r="F1074" s="1281"/>
      <c r="G1074" s="623"/>
    </row>
    <row r="1075" spans="1:7" x14ac:dyDescent="0.2">
      <c r="A1075" s="1182" t="s">
        <v>5</v>
      </c>
      <c r="B1075" s="1250" t="s">
        <v>23</v>
      </c>
      <c r="C1075" s="1182" t="s">
        <v>22</v>
      </c>
      <c r="D1075" s="1182" t="s">
        <v>8</v>
      </c>
      <c r="E1075" s="1282" t="s">
        <v>9</v>
      </c>
      <c r="F1075" s="1255" t="s">
        <v>10</v>
      </c>
      <c r="G1075" s="623"/>
    </row>
    <row r="1076" spans="1:7" ht="12" thickBot="1" x14ac:dyDescent="0.25">
      <c r="A1076" s="1183"/>
      <c r="B1076" s="1259"/>
      <c r="C1076" s="1183"/>
      <c r="D1076" s="1183"/>
      <c r="E1076" s="1283"/>
      <c r="F1076" s="1256"/>
      <c r="G1076" s="623"/>
    </row>
    <row r="1077" spans="1:7" x14ac:dyDescent="0.2">
      <c r="A1077" s="43"/>
      <c r="B1077" s="44"/>
      <c r="C1077" s="2" t="s">
        <v>27</v>
      </c>
      <c r="D1077" s="79"/>
      <c r="E1077" s="325"/>
      <c r="F1077" s="326">
        <f>F1073+D1077-E1077</f>
        <v>132708.06</v>
      </c>
      <c r="G1077" s="623"/>
    </row>
    <row r="1078" spans="1:7" x14ac:dyDescent="0.2">
      <c r="A1078" s="84"/>
      <c r="B1078" s="9"/>
      <c r="C1078" s="260" t="s">
        <v>751</v>
      </c>
      <c r="D1078" s="63"/>
      <c r="E1078" s="603"/>
      <c r="F1078" s="327">
        <f>F1077+D1078-E1078</f>
        <v>132708.06</v>
      </c>
      <c r="G1078" s="623"/>
    </row>
    <row r="1079" spans="1:7" x14ac:dyDescent="0.2">
      <c r="A1079" s="87"/>
      <c r="B1079" s="27"/>
      <c r="C1079" s="2" t="s">
        <v>1358</v>
      </c>
      <c r="D1079" s="149"/>
      <c r="E1079" s="307">
        <v>175</v>
      </c>
      <c r="F1079" s="327">
        <f>F1078+D1079-E1079</f>
        <v>132533.06</v>
      </c>
      <c r="G1079" s="623"/>
    </row>
    <row r="1080" spans="1:7" ht="15" customHeight="1" x14ac:dyDescent="0.2">
      <c r="A1080" s="59"/>
      <c r="B1080" s="7"/>
      <c r="C1080" s="31"/>
      <c r="D1080" s="74"/>
      <c r="E1080" s="283"/>
      <c r="F1080" s="116"/>
      <c r="G1080" s="623"/>
    </row>
    <row r="1081" spans="1:7" ht="15" customHeight="1" x14ac:dyDescent="0.2">
      <c r="A1081" s="59"/>
      <c r="B1081" s="7"/>
      <c r="C1081" s="31"/>
      <c r="D1081" s="74"/>
      <c r="E1081" s="283"/>
      <c r="F1081" s="116"/>
    </row>
    <row r="1082" spans="1:7" x14ac:dyDescent="0.2">
      <c r="A1082" s="1274" t="s">
        <v>0</v>
      </c>
      <c r="B1082" s="1274"/>
      <c r="C1082" s="1274"/>
      <c r="D1082" s="1274"/>
      <c r="E1082" s="1274"/>
      <c r="F1082" s="1274"/>
    </row>
    <row r="1083" spans="1:7" x14ac:dyDescent="0.2">
      <c r="A1083" s="1275" t="s">
        <v>33</v>
      </c>
      <c r="B1083" s="1275"/>
      <c r="C1083" s="1275"/>
      <c r="D1083" s="1275"/>
      <c r="E1083" s="1275"/>
      <c r="F1083" s="1275"/>
    </row>
    <row r="1084" spans="1:7" x14ac:dyDescent="0.2">
      <c r="A1084" s="1274" t="s">
        <v>1</v>
      </c>
      <c r="B1084" s="1274"/>
      <c r="C1084" s="1274"/>
      <c r="D1084" s="1274"/>
      <c r="E1084" s="1274"/>
      <c r="F1084" s="1274"/>
    </row>
    <row r="1085" spans="1:7" ht="15" customHeight="1" x14ac:dyDescent="0.2">
      <c r="A1085" s="1276" t="s">
        <v>3138</v>
      </c>
      <c r="B1085" s="1276"/>
      <c r="C1085" s="1276"/>
      <c r="D1085" s="1276"/>
      <c r="E1085" s="1276"/>
      <c r="F1085" s="1276"/>
    </row>
    <row r="1086" spans="1:7" ht="15" customHeight="1" x14ac:dyDescent="0.2">
      <c r="A1086" s="1276" t="s">
        <v>2</v>
      </c>
      <c r="B1086" s="1276"/>
      <c r="C1086" s="1276"/>
      <c r="D1086" s="1276"/>
      <c r="E1086" s="1276"/>
      <c r="F1086" s="1276"/>
    </row>
    <row r="1087" spans="1:7" x14ac:dyDescent="0.2">
      <c r="A1087" s="59"/>
      <c r="B1087" s="7"/>
      <c r="C1087" s="31"/>
      <c r="D1087" s="74"/>
      <c r="E1087" s="283"/>
      <c r="F1087" s="116"/>
    </row>
    <row r="1088" spans="1:7" ht="12" thickBot="1" x14ac:dyDescent="0.25">
      <c r="A1088" s="21"/>
      <c r="B1088" s="7"/>
      <c r="C1088" s="31"/>
      <c r="D1088" s="71"/>
      <c r="E1088" s="283"/>
      <c r="F1088" s="118"/>
    </row>
    <row r="1089" spans="1:60" ht="15" customHeight="1" x14ac:dyDescent="0.2">
      <c r="A1089" s="1174" t="s">
        <v>30</v>
      </c>
      <c r="B1089" s="1175"/>
      <c r="C1089" s="1175"/>
      <c r="D1089" s="1175"/>
      <c r="E1089" s="1175"/>
      <c r="F1089" s="321"/>
    </row>
    <row r="1090" spans="1:60" s="258" customFormat="1" ht="28.5" customHeight="1" thickBot="1" x14ac:dyDescent="0.25">
      <c r="A1090" s="1176"/>
      <c r="B1090" s="1177"/>
      <c r="C1090" s="1177"/>
      <c r="D1090" s="1177"/>
      <c r="E1090" s="1177"/>
      <c r="F1090" s="322"/>
      <c r="G1090" s="14"/>
      <c r="H1090" s="623"/>
      <c r="I1090" s="623"/>
      <c r="J1090" s="623"/>
      <c r="K1090" s="623"/>
      <c r="L1090" s="623"/>
      <c r="M1090" s="623"/>
      <c r="N1090" s="623"/>
      <c r="O1090" s="623"/>
      <c r="P1090" s="623"/>
      <c r="Q1090" s="623"/>
      <c r="R1090" s="623"/>
      <c r="S1090" s="623"/>
      <c r="T1090" s="623"/>
      <c r="U1090" s="623"/>
      <c r="V1090" s="623"/>
      <c r="W1090" s="623"/>
      <c r="X1090" s="623"/>
      <c r="Y1090" s="623"/>
      <c r="Z1090" s="623"/>
      <c r="AA1090" s="623"/>
      <c r="AB1090" s="623"/>
      <c r="AC1090" s="623"/>
      <c r="AD1090" s="623"/>
      <c r="AE1090" s="623"/>
      <c r="AF1090" s="623"/>
      <c r="AG1090" s="623"/>
      <c r="AH1090" s="623"/>
      <c r="AI1090" s="623"/>
      <c r="AJ1090" s="623"/>
      <c r="AK1090" s="623"/>
      <c r="AL1090" s="623"/>
      <c r="AM1090" s="623"/>
      <c r="AN1090" s="623"/>
      <c r="AO1090" s="623"/>
      <c r="AP1090" s="623"/>
      <c r="AQ1090" s="623"/>
      <c r="AR1090" s="623"/>
      <c r="AS1090" s="623"/>
      <c r="AT1090" s="623"/>
      <c r="AU1090" s="623"/>
      <c r="AV1090" s="623"/>
      <c r="AW1090" s="623"/>
      <c r="AX1090" s="623"/>
      <c r="AY1090" s="623"/>
      <c r="AZ1090" s="623"/>
      <c r="BA1090" s="623"/>
      <c r="BB1090" s="623"/>
      <c r="BC1090" s="623"/>
      <c r="BD1090" s="623"/>
      <c r="BE1090" s="623"/>
      <c r="BF1090" s="623"/>
      <c r="BG1090" s="623"/>
      <c r="BH1090" s="623"/>
    </row>
    <row r="1091" spans="1:60" s="258" customFormat="1" x14ac:dyDescent="0.2">
      <c r="A1091" s="1174" t="s">
        <v>4</v>
      </c>
      <c r="B1091" s="1175"/>
      <c r="C1091" s="1175"/>
      <c r="D1091" s="1175"/>
      <c r="E1091" s="1178"/>
      <c r="F1091" s="1257">
        <v>291203.65999999997</v>
      </c>
      <c r="G1091" s="14"/>
      <c r="H1091" s="623"/>
      <c r="I1091" s="623"/>
      <c r="J1091" s="623"/>
      <c r="K1091" s="623"/>
      <c r="L1091" s="623"/>
      <c r="M1091" s="623"/>
      <c r="N1091" s="623"/>
      <c r="O1091" s="623"/>
      <c r="P1091" s="623"/>
      <c r="Q1091" s="623"/>
      <c r="R1091" s="623"/>
      <c r="S1091" s="623"/>
      <c r="T1091" s="623"/>
      <c r="U1091" s="623"/>
      <c r="V1091" s="623"/>
      <c r="W1091" s="623"/>
      <c r="X1091" s="623"/>
      <c r="Y1091" s="623"/>
      <c r="Z1091" s="623"/>
      <c r="AA1091" s="623"/>
      <c r="AB1091" s="623"/>
      <c r="AC1091" s="623"/>
      <c r="AD1091" s="623"/>
      <c r="AE1091" s="623"/>
      <c r="AF1091" s="623"/>
      <c r="AG1091" s="623"/>
      <c r="AH1091" s="623"/>
      <c r="AI1091" s="623"/>
      <c r="AJ1091" s="623"/>
      <c r="AK1091" s="623"/>
      <c r="AL1091" s="623"/>
      <c r="AM1091" s="623"/>
      <c r="AN1091" s="623"/>
      <c r="AO1091" s="623"/>
      <c r="AP1091" s="623"/>
      <c r="AQ1091" s="623"/>
      <c r="AR1091" s="623"/>
      <c r="AS1091" s="623"/>
      <c r="AT1091" s="623"/>
      <c r="AU1091" s="623"/>
      <c r="AV1091" s="623"/>
      <c r="AW1091" s="623"/>
      <c r="AX1091" s="623"/>
      <c r="AY1091" s="623"/>
      <c r="AZ1091" s="623"/>
      <c r="BA1091" s="623"/>
      <c r="BB1091" s="623"/>
      <c r="BC1091" s="623"/>
      <c r="BD1091" s="623"/>
      <c r="BE1091" s="623"/>
      <c r="BF1091" s="623"/>
      <c r="BG1091" s="623"/>
      <c r="BH1091" s="623"/>
    </row>
    <row r="1092" spans="1:60" s="258" customFormat="1" ht="12" thickBot="1" x14ac:dyDescent="0.25">
      <c r="A1092" s="1176"/>
      <c r="B1092" s="1177"/>
      <c r="C1092" s="1177"/>
      <c r="D1092" s="1177"/>
      <c r="E1092" s="1179"/>
      <c r="F1092" s="1258"/>
      <c r="G1092" s="623"/>
      <c r="H1092" s="623"/>
      <c r="I1092" s="623"/>
      <c r="J1092" s="623"/>
      <c r="K1092" s="623"/>
      <c r="L1092" s="623"/>
      <c r="M1092" s="623"/>
      <c r="N1092" s="623"/>
      <c r="O1092" s="623"/>
      <c r="P1092" s="623"/>
      <c r="Q1092" s="623"/>
      <c r="R1092" s="623"/>
      <c r="S1092" s="623"/>
      <c r="T1092" s="623"/>
      <c r="U1092" s="623"/>
      <c r="V1092" s="623"/>
      <c r="W1092" s="623"/>
      <c r="X1092" s="623"/>
      <c r="Y1092" s="623"/>
      <c r="Z1092" s="623"/>
      <c r="AA1092" s="623"/>
      <c r="AB1092" s="623"/>
      <c r="AC1092" s="623"/>
      <c r="AD1092" s="623"/>
      <c r="AE1092" s="623"/>
      <c r="AF1092" s="623"/>
      <c r="AG1092" s="623"/>
      <c r="AH1092" s="623"/>
      <c r="AI1092" s="623"/>
      <c r="AJ1092" s="623"/>
      <c r="AK1092" s="623"/>
      <c r="AL1092" s="623"/>
      <c r="AM1092" s="623"/>
      <c r="AN1092" s="623"/>
      <c r="AO1092" s="623"/>
      <c r="AP1092" s="623"/>
      <c r="AQ1092" s="623"/>
      <c r="AR1092" s="623"/>
      <c r="AS1092" s="623"/>
      <c r="AT1092" s="623"/>
      <c r="AU1092" s="623"/>
      <c r="AV1092" s="623"/>
      <c r="AW1092" s="623"/>
      <c r="AX1092" s="623"/>
      <c r="AY1092" s="623"/>
      <c r="AZ1092" s="623"/>
      <c r="BA1092" s="623"/>
      <c r="BB1092" s="623"/>
      <c r="BC1092" s="623"/>
      <c r="BD1092" s="623"/>
      <c r="BE1092" s="623"/>
      <c r="BF1092" s="623"/>
      <c r="BG1092" s="623"/>
      <c r="BH1092" s="623"/>
    </row>
    <row r="1093" spans="1:60" s="258" customFormat="1" x14ac:dyDescent="0.2">
      <c r="A1093" s="1182" t="s">
        <v>5</v>
      </c>
      <c r="B1093" s="1250" t="s">
        <v>23</v>
      </c>
      <c r="C1093" s="1182" t="s">
        <v>22</v>
      </c>
      <c r="D1093" s="1182" t="s">
        <v>8</v>
      </c>
      <c r="E1093" s="1272" t="s">
        <v>9</v>
      </c>
      <c r="F1093" s="1260" t="s">
        <v>10</v>
      </c>
      <c r="G1093" s="623"/>
      <c r="H1093" s="623"/>
      <c r="I1093" s="623"/>
      <c r="J1093" s="623"/>
      <c r="K1093" s="623"/>
      <c r="L1093" s="623"/>
      <c r="M1093" s="623"/>
      <c r="N1093" s="623"/>
      <c r="O1093" s="623"/>
      <c r="P1093" s="623"/>
      <c r="Q1093" s="623"/>
      <c r="R1093" s="623"/>
      <c r="S1093" s="623"/>
      <c r="T1093" s="623"/>
      <c r="U1093" s="623"/>
      <c r="V1093" s="623"/>
      <c r="W1093" s="623"/>
      <c r="X1093" s="623"/>
      <c r="Y1093" s="623"/>
      <c r="Z1093" s="623"/>
      <c r="AA1093" s="623"/>
      <c r="AB1093" s="623"/>
      <c r="AC1093" s="623"/>
      <c r="AD1093" s="623"/>
      <c r="AE1093" s="623"/>
      <c r="AF1093" s="623"/>
      <c r="AG1093" s="623"/>
      <c r="AH1093" s="623"/>
      <c r="AI1093" s="623"/>
      <c r="AJ1093" s="623"/>
      <c r="AK1093" s="623"/>
      <c r="AL1093" s="623"/>
      <c r="AM1093" s="623"/>
      <c r="AN1093" s="623"/>
      <c r="AO1093" s="623"/>
      <c r="AP1093" s="623"/>
      <c r="AQ1093" s="623"/>
      <c r="AR1093" s="623"/>
      <c r="AS1093" s="623"/>
      <c r="AT1093" s="623"/>
      <c r="AU1093" s="623"/>
      <c r="AV1093" s="623"/>
      <c r="AW1093" s="623"/>
      <c r="AX1093" s="623"/>
      <c r="AY1093" s="623"/>
      <c r="AZ1093" s="623"/>
      <c r="BA1093" s="623"/>
      <c r="BB1093" s="623"/>
      <c r="BC1093" s="623"/>
      <c r="BD1093" s="623"/>
      <c r="BE1093" s="623"/>
      <c r="BF1093" s="623"/>
      <c r="BG1093" s="623"/>
      <c r="BH1093" s="623"/>
    </row>
    <row r="1094" spans="1:60" s="258" customFormat="1" ht="12" thickBot="1" x14ac:dyDescent="0.25">
      <c r="A1094" s="1183"/>
      <c r="B1094" s="1259"/>
      <c r="C1094" s="1183"/>
      <c r="D1094" s="1183"/>
      <c r="E1094" s="1277"/>
      <c r="F1094" s="1261"/>
      <c r="G1094" s="623"/>
      <c r="H1094" s="623"/>
      <c r="I1094" s="623"/>
      <c r="J1094" s="623"/>
      <c r="K1094" s="623"/>
      <c r="L1094" s="623"/>
      <c r="M1094" s="623"/>
      <c r="N1094" s="623"/>
      <c r="O1094" s="623"/>
      <c r="P1094" s="623"/>
      <c r="Q1094" s="623"/>
      <c r="R1094" s="623"/>
      <c r="S1094" s="623"/>
      <c r="T1094" s="623"/>
      <c r="U1094" s="623"/>
      <c r="V1094" s="623"/>
      <c r="W1094" s="623"/>
      <c r="X1094" s="623"/>
      <c r="Y1094" s="623"/>
      <c r="Z1094" s="623"/>
      <c r="AA1094" s="623"/>
      <c r="AB1094" s="623"/>
      <c r="AC1094" s="623"/>
      <c r="AD1094" s="623"/>
      <c r="AE1094" s="623"/>
      <c r="AF1094" s="623"/>
      <c r="AG1094" s="623"/>
      <c r="AH1094" s="623"/>
      <c r="AI1094" s="623"/>
      <c r="AJ1094" s="623"/>
      <c r="AK1094" s="623"/>
      <c r="AL1094" s="623"/>
      <c r="AM1094" s="623"/>
      <c r="AN1094" s="623"/>
      <c r="AO1094" s="623"/>
      <c r="AP1094" s="623"/>
      <c r="AQ1094" s="623"/>
      <c r="AR1094" s="623"/>
      <c r="AS1094" s="623"/>
      <c r="AT1094" s="623"/>
      <c r="AU1094" s="623"/>
      <c r="AV1094" s="623"/>
      <c r="AW1094" s="623"/>
      <c r="AX1094" s="623"/>
      <c r="AY1094" s="623"/>
      <c r="AZ1094" s="623"/>
      <c r="BA1094" s="623"/>
      <c r="BB1094" s="623"/>
      <c r="BC1094" s="623"/>
      <c r="BD1094" s="623"/>
      <c r="BE1094" s="623"/>
      <c r="BF1094" s="623"/>
      <c r="BG1094" s="623"/>
      <c r="BH1094" s="623"/>
    </row>
    <row r="1095" spans="1:60" s="258" customFormat="1" ht="12" thickBot="1" x14ac:dyDescent="0.25">
      <c r="A1095" s="80"/>
      <c r="B1095" s="9"/>
      <c r="C1095" s="1" t="s">
        <v>27</v>
      </c>
      <c r="D1095" s="40">
        <v>500000</v>
      </c>
      <c r="E1095" s="610"/>
      <c r="F1095" s="555">
        <f>F1091+D1095-E1095</f>
        <v>791203.65999999992</v>
      </c>
      <c r="G1095" s="623"/>
      <c r="H1095" s="623"/>
      <c r="I1095" s="623"/>
      <c r="J1095" s="623"/>
      <c r="K1095" s="623"/>
      <c r="L1095" s="623"/>
      <c r="M1095" s="623"/>
      <c r="N1095" s="623"/>
      <c r="O1095" s="623"/>
      <c r="P1095" s="623"/>
      <c r="Q1095" s="623"/>
      <c r="R1095" s="623"/>
      <c r="S1095" s="623"/>
      <c r="T1095" s="623"/>
      <c r="U1095" s="623"/>
      <c r="V1095" s="623"/>
      <c r="W1095" s="623"/>
      <c r="X1095" s="623"/>
      <c r="Y1095" s="623"/>
      <c r="Z1095" s="623"/>
      <c r="AA1095" s="623"/>
      <c r="AB1095" s="623"/>
      <c r="AC1095" s="623"/>
      <c r="AD1095" s="623"/>
      <c r="AE1095" s="623"/>
      <c r="AF1095" s="623"/>
      <c r="AG1095" s="623"/>
      <c r="AH1095" s="623"/>
      <c r="AI1095" s="623"/>
      <c r="AJ1095" s="623"/>
      <c r="AK1095" s="623"/>
      <c r="AL1095" s="623"/>
      <c r="AM1095" s="623"/>
      <c r="AN1095" s="623"/>
      <c r="AO1095" s="623"/>
      <c r="AP1095" s="623"/>
      <c r="AQ1095" s="623"/>
      <c r="AR1095" s="623"/>
      <c r="AS1095" s="623"/>
      <c r="AT1095" s="623"/>
      <c r="AU1095" s="623"/>
      <c r="AV1095" s="623"/>
      <c r="AW1095" s="623"/>
      <c r="AX1095" s="623"/>
      <c r="AY1095" s="623"/>
      <c r="AZ1095" s="623"/>
      <c r="BA1095" s="623"/>
      <c r="BB1095" s="623"/>
      <c r="BC1095" s="623"/>
      <c r="BD1095" s="623"/>
      <c r="BE1095" s="623"/>
      <c r="BF1095" s="623"/>
      <c r="BG1095" s="623"/>
      <c r="BH1095" s="623"/>
    </row>
    <row r="1096" spans="1:60" s="258" customFormat="1" ht="12" thickBot="1" x14ac:dyDescent="0.25">
      <c r="A1096" s="80"/>
      <c r="B1096" s="9"/>
      <c r="C1096" s="591" t="s">
        <v>387</v>
      </c>
      <c r="D1096" s="40">
        <v>6800</v>
      </c>
      <c r="E1096" s="611"/>
      <c r="F1096" s="555">
        <f>F1095+D1096-E1096</f>
        <v>798003.65999999992</v>
      </c>
      <c r="G1096" s="623"/>
      <c r="H1096" s="623"/>
      <c r="I1096" s="623"/>
      <c r="J1096" s="623"/>
      <c r="K1096" s="623"/>
      <c r="L1096" s="623"/>
      <c r="M1096" s="623"/>
      <c r="N1096" s="623"/>
      <c r="O1096" s="623"/>
      <c r="P1096" s="623"/>
      <c r="Q1096" s="623"/>
      <c r="R1096" s="623"/>
      <c r="S1096" s="623"/>
      <c r="T1096" s="623"/>
      <c r="U1096" s="623"/>
      <c r="V1096" s="623"/>
      <c r="W1096" s="623"/>
      <c r="X1096" s="623"/>
      <c r="Y1096" s="623"/>
      <c r="Z1096" s="623"/>
      <c r="AA1096" s="623"/>
      <c r="AB1096" s="623"/>
      <c r="AC1096" s="623"/>
      <c r="AD1096" s="623"/>
      <c r="AE1096" s="623"/>
      <c r="AF1096" s="623"/>
      <c r="AG1096" s="623"/>
      <c r="AH1096" s="623"/>
      <c r="AI1096" s="623"/>
      <c r="AJ1096" s="623"/>
      <c r="AK1096" s="623"/>
      <c r="AL1096" s="623"/>
      <c r="AM1096" s="623"/>
      <c r="AN1096" s="623"/>
      <c r="AO1096" s="623"/>
      <c r="AP1096" s="623"/>
      <c r="AQ1096" s="623"/>
      <c r="AR1096" s="623"/>
      <c r="AS1096" s="623"/>
      <c r="AT1096" s="623"/>
      <c r="AU1096" s="623"/>
      <c r="AV1096" s="623"/>
      <c r="AW1096" s="623"/>
      <c r="AX1096" s="623"/>
      <c r="AY1096" s="623"/>
      <c r="AZ1096" s="623"/>
      <c r="BA1096" s="623"/>
      <c r="BB1096" s="623"/>
      <c r="BC1096" s="623"/>
      <c r="BD1096" s="623"/>
      <c r="BE1096" s="623"/>
      <c r="BF1096" s="623"/>
      <c r="BG1096" s="623"/>
      <c r="BH1096" s="623"/>
    </row>
    <row r="1097" spans="1:60" s="258" customFormat="1" ht="12" thickBot="1" x14ac:dyDescent="0.25">
      <c r="A1097" s="80"/>
      <c r="B1097" s="9"/>
      <c r="C1097" s="305" t="s">
        <v>1084</v>
      </c>
      <c r="D1097" s="62"/>
      <c r="E1097" s="315"/>
      <c r="F1097" s="555">
        <f>F1096+D1097+E1097</f>
        <v>798003.65999999992</v>
      </c>
      <c r="G1097" s="623"/>
      <c r="H1097" s="623"/>
      <c r="I1097" s="623"/>
      <c r="J1097" s="623"/>
      <c r="K1097" s="623"/>
      <c r="L1097" s="623"/>
      <c r="M1097" s="623"/>
      <c r="N1097" s="623"/>
      <c r="O1097" s="623"/>
      <c r="P1097" s="623"/>
      <c r="Q1097" s="623"/>
      <c r="R1097" s="623"/>
      <c r="S1097" s="623"/>
      <c r="T1097" s="623"/>
      <c r="U1097" s="623"/>
      <c r="V1097" s="623"/>
      <c r="W1097" s="623"/>
      <c r="X1097" s="623"/>
      <c r="Y1097" s="623"/>
      <c r="Z1097" s="623"/>
      <c r="AA1097" s="623"/>
      <c r="AB1097" s="623"/>
      <c r="AC1097" s="623"/>
      <c r="AD1097" s="623"/>
      <c r="AE1097" s="623"/>
      <c r="AF1097" s="623"/>
      <c r="AG1097" s="623"/>
      <c r="AH1097" s="623"/>
      <c r="AI1097" s="623"/>
      <c r="AJ1097" s="623"/>
      <c r="AK1097" s="623"/>
      <c r="AL1097" s="623"/>
      <c r="AM1097" s="623"/>
      <c r="AN1097" s="623"/>
      <c r="AO1097" s="623"/>
      <c r="AP1097" s="623"/>
      <c r="AQ1097" s="623"/>
      <c r="AR1097" s="623"/>
      <c r="AS1097" s="623"/>
      <c r="AT1097" s="623"/>
      <c r="AU1097" s="623"/>
      <c r="AV1097" s="623"/>
      <c r="AW1097" s="623"/>
      <c r="AX1097" s="623"/>
      <c r="AY1097" s="623"/>
      <c r="AZ1097" s="623"/>
      <c r="BA1097" s="623"/>
      <c r="BB1097" s="623"/>
      <c r="BC1097" s="623"/>
      <c r="BD1097" s="623"/>
      <c r="BE1097" s="623"/>
      <c r="BF1097" s="623"/>
      <c r="BG1097" s="623"/>
      <c r="BH1097" s="623"/>
    </row>
    <row r="1098" spans="1:60" s="258" customFormat="1" ht="12" thickBot="1" x14ac:dyDescent="0.25">
      <c r="A1098" s="211"/>
      <c r="B1098" s="485"/>
      <c r="C1098" s="530" t="s">
        <v>2479</v>
      </c>
      <c r="D1098" s="66"/>
      <c r="E1098" s="297">
        <v>450.82</v>
      </c>
      <c r="F1098" s="555">
        <f>F1097+D1098-E1098</f>
        <v>797552.84</v>
      </c>
      <c r="G1098" s="623"/>
      <c r="H1098" s="623"/>
      <c r="I1098" s="623"/>
      <c r="J1098" s="623"/>
      <c r="K1098" s="623"/>
      <c r="L1098" s="623"/>
      <c r="M1098" s="623"/>
      <c r="N1098" s="623"/>
      <c r="O1098" s="623"/>
      <c r="P1098" s="623"/>
      <c r="Q1098" s="623"/>
      <c r="R1098" s="623"/>
      <c r="S1098" s="623"/>
      <c r="T1098" s="623"/>
      <c r="U1098" s="623"/>
      <c r="V1098" s="623"/>
      <c r="W1098" s="623"/>
      <c r="X1098" s="623"/>
      <c r="Y1098" s="623"/>
      <c r="Z1098" s="623"/>
      <c r="AA1098" s="623"/>
      <c r="AB1098" s="623"/>
      <c r="AC1098" s="623"/>
      <c r="AD1098" s="623"/>
      <c r="AE1098" s="623"/>
      <c r="AF1098" s="623"/>
      <c r="AG1098" s="623"/>
      <c r="AH1098" s="623"/>
      <c r="AI1098" s="623"/>
      <c r="AJ1098" s="623"/>
      <c r="AK1098" s="623"/>
      <c r="AL1098" s="623"/>
      <c r="AM1098" s="623"/>
      <c r="AN1098" s="623"/>
      <c r="AO1098" s="623"/>
      <c r="AP1098" s="623"/>
      <c r="AQ1098" s="623"/>
      <c r="AR1098" s="623"/>
      <c r="AS1098" s="623"/>
      <c r="AT1098" s="623"/>
      <c r="AU1098" s="623"/>
      <c r="AV1098" s="623"/>
      <c r="AW1098" s="623"/>
      <c r="AX1098" s="623"/>
      <c r="AY1098" s="623"/>
      <c r="AZ1098" s="623"/>
      <c r="BA1098" s="623"/>
      <c r="BB1098" s="623"/>
      <c r="BC1098" s="623"/>
      <c r="BD1098" s="623"/>
      <c r="BE1098" s="623"/>
      <c r="BF1098" s="623"/>
      <c r="BG1098" s="623"/>
      <c r="BH1098" s="623"/>
    </row>
    <row r="1099" spans="1:60" s="258" customFormat="1" ht="12" thickBot="1" x14ac:dyDescent="0.25">
      <c r="A1099" s="211"/>
      <c r="B1099" s="485"/>
      <c r="C1099" s="33" t="s">
        <v>1083</v>
      </c>
      <c r="D1099" s="66"/>
      <c r="E1099" s="612">
        <v>500</v>
      </c>
      <c r="F1099" s="555">
        <f t="shared" ref="F1099:F1128" si="19">F1098+D1099-E1099</f>
        <v>797052.84</v>
      </c>
      <c r="G1099" s="623"/>
      <c r="H1099" s="623"/>
      <c r="I1099" s="623"/>
      <c r="J1099" s="623"/>
      <c r="K1099" s="623"/>
      <c r="L1099" s="623"/>
      <c r="M1099" s="623"/>
      <c r="N1099" s="623"/>
      <c r="O1099" s="623"/>
      <c r="P1099" s="623"/>
      <c r="Q1099" s="623"/>
      <c r="R1099" s="623"/>
      <c r="S1099" s="623"/>
      <c r="T1099" s="623"/>
      <c r="U1099" s="623"/>
      <c r="V1099" s="623"/>
      <c r="W1099" s="623"/>
      <c r="X1099" s="623"/>
      <c r="Y1099" s="623"/>
      <c r="Z1099" s="623"/>
      <c r="AA1099" s="623"/>
      <c r="AB1099" s="623"/>
      <c r="AC1099" s="623"/>
      <c r="AD1099" s="623"/>
      <c r="AE1099" s="623"/>
      <c r="AF1099" s="623"/>
      <c r="AG1099" s="623"/>
      <c r="AH1099" s="623"/>
      <c r="AI1099" s="623"/>
      <c r="AJ1099" s="623"/>
      <c r="AK1099" s="623"/>
      <c r="AL1099" s="623"/>
      <c r="AM1099" s="623"/>
      <c r="AN1099" s="623"/>
      <c r="AO1099" s="623"/>
      <c r="AP1099" s="623"/>
      <c r="AQ1099" s="623"/>
      <c r="AR1099" s="623"/>
      <c r="AS1099" s="623"/>
      <c r="AT1099" s="623"/>
      <c r="AU1099" s="623"/>
      <c r="AV1099" s="623"/>
      <c r="AW1099" s="623"/>
      <c r="AX1099" s="623"/>
      <c r="AY1099" s="623"/>
      <c r="AZ1099" s="623"/>
      <c r="BA1099" s="623"/>
      <c r="BB1099" s="623"/>
      <c r="BC1099" s="623"/>
      <c r="BD1099" s="623"/>
      <c r="BE1099" s="623"/>
      <c r="BF1099" s="623"/>
      <c r="BG1099" s="623"/>
      <c r="BH1099" s="623"/>
    </row>
    <row r="1100" spans="1:60" s="258" customFormat="1" ht="12" thickBot="1" x14ac:dyDescent="0.25">
      <c r="A1100" s="87"/>
      <c r="B1100" s="27"/>
      <c r="C1100" s="2" t="s">
        <v>1358</v>
      </c>
      <c r="D1100" s="62"/>
      <c r="E1100" s="307">
        <v>175</v>
      </c>
      <c r="F1100" s="555">
        <f t="shared" si="19"/>
        <v>796877.84</v>
      </c>
      <c r="G1100" s="623"/>
      <c r="H1100" s="623"/>
      <c r="I1100" s="623"/>
      <c r="J1100" s="623"/>
      <c r="K1100" s="623"/>
      <c r="L1100" s="623"/>
      <c r="M1100" s="623"/>
      <c r="N1100" s="623"/>
      <c r="O1100" s="623"/>
      <c r="P1100" s="623"/>
      <c r="Q1100" s="623"/>
      <c r="R1100" s="623"/>
      <c r="S1100" s="623"/>
      <c r="T1100" s="623"/>
      <c r="U1100" s="623"/>
      <c r="V1100" s="623"/>
      <c r="W1100" s="623"/>
      <c r="X1100" s="623"/>
      <c r="Y1100" s="623"/>
      <c r="Z1100" s="623"/>
      <c r="AA1100" s="623"/>
      <c r="AB1100" s="623"/>
      <c r="AC1100" s="623"/>
      <c r="AD1100" s="623"/>
      <c r="AE1100" s="623"/>
      <c r="AF1100" s="623"/>
      <c r="AG1100" s="623"/>
      <c r="AH1100" s="623"/>
      <c r="AI1100" s="623"/>
      <c r="AJ1100" s="623"/>
      <c r="AK1100" s="623"/>
      <c r="AL1100" s="623"/>
      <c r="AM1100" s="623"/>
      <c r="AN1100" s="623"/>
      <c r="AO1100" s="623"/>
      <c r="AP1100" s="623"/>
      <c r="AQ1100" s="623"/>
      <c r="AR1100" s="623"/>
      <c r="AS1100" s="623"/>
      <c r="AT1100" s="623"/>
      <c r="AU1100" s="623"/>
      <c r="AV1100" s="623"/>
      <c r="AW1100" s="623"/>
      <c r="AX1100" s="623"/>
      <c r="AY1100" s="623"/>
      <c r="AZ1100" s="623"/>
      <c r="BA1100" s="623"/>
      <c r="BB1100" s="623"/>
      <c r="BC1100" s="623"/>
      <c r="BD1100" s="623"/>
      <c r="BE1100" s="623"/>
      <c r="BF1100" s="623"/>
      <c r="BG1100" s="623"/>
      <c r="BH1100" s="623"/>
    </row>
    <row r="1101" spans="1:60" s="258" customFormat="1" ht="23.25" thickBot="1" x14ac:dyDescent="0.25">
      <c r="A1101" s="589">
        <v>44334</v>
      </c>
      <c r="B1101" s="473">
        <v>2308</v>
      </c>
      <c r="C1101" s="238" t="s">
        <v>4438</v>
      </c>
      <c r="D1101" s="66"/>
      <c r="E1101" s="366">
        <v>6215</v>
      </c>
      <c r="F1101" s="555">
        <f t="shared" si="19"/>
        <v>790662.84</v>
      </c>
      <c r="G1101" s="623"/>
      <c r="H1101" s="623"/>
      <c r="I1101" s="623"/>
      <c r="J1101" s="623"/>
      <c r="K1101" s="623"/>
      <c r="L1101" s="623"/>
      <c r="M1101" s="623"/>
      <c r="N1101" s="623"/>
      <c r="O1101" s="623"/>
      <c r="P1101" s="623"/>
      <c r="Q1101" s="623"/>
      <c r="R1101" s="623"/>
      <c r="S1101" s="623"/>
      <c r="T1101" s="623"/>
      <c r="U1101" s="623"/>
      <c r="V1101" s="623"/>
      <c r="W1101" s="623"/>
      <c r="X1101" s="623"/>
      <c r="Y1101" s="623"/>
      <c r="Z1101" s="623"/>
      <c r="AA1101" s="623"/>
      <c r="AB1101" s="623"/>
      <c r="AC1101" s="623"/>
      <c r="AD1101" s="623"/>
      <c r="AE1101" s="623"/>
      <c r="AF1101" s="623"/>
      <c r="AG1101" s="623"/>
      <c r="AH1101" s="623"/>
      <c r="AI1101" s="623"/>
      <c r="AJ1101" s="623"/>
      <c r="AK1101" s="623"/>
      <c r="AL1101" s="623"/>
      <c r="AM1101" s="623"/>
      <c r="AN1101" s="623"/>
      <c r="AO1101" s="623"/>
      <c r="AP1101" s="623"/>
      <c r="AQ1101" s="623"/>
      <c r="AR1101" s="623"/>
      <c r="AS1101" s="623"/>
      <c r="AT1101" s="623"/>
      <c r="AU1101" s="623"/>
      <c r="AV1101" s="623"/>
      <c r="AW1101" s="623"/>
      <c r="AX1101" s="623"/>
      <c r="AY1101" s="623"/>
      <c r="AZ1101" s="623"/>
      <c r="BA1101" s="623"/>
      <c r="BB1101" s="623"/>
      <c r="BC1101" s="623"/>
      <c r="BD1101" s="623"/>
      <c r="BE1101" s="623"/>
      <c r="BF1101" s="623"/>
      <c r="BG1101" s="623"/>
      <c r="BH1101" s="623"/>
    </row>
    <row r="1102" spans="1:60" s="258" customFormat="1" ht="12" thickBot="1" x14ac:dyDescent="0.25">
      <c r="A1102" s="589">
        <v>44334</v>
      </c>
      <c r="B1102" s="473">
        <v>2309</v>
      </c>
      <c r="C1102" s="238" t="s">
        <v>4437</v>
      </c>
      <c r="D1102" s="62"/>
      <c r="E1102" s="366">
        <v>6215</v>
      </c>
      <c r="F1102" s="555">
        <f t="shared" si="19"/>
        <v>784447.84</v>
      </c>
      <c r="G1102" s="623"/>
      <c r="H1102" s="623"/>
      <c r="I1102" s="623"/>
      <c r="J1102" s="623"/>
      <c r="K1102" s="623"/>
      <c r="L1102" s="623"/>
      <c r="M1102" s="623"/>
      <c r="N1102" s="623"/>
      <c r="O1102" s="623"/>
      <c r="P1102" s="623"/>
      <c r="Q1102" s="623"/>
      <c r="R1102" s="623"/>
      <c r="S1102" s="623"/>
      <c r="T1102" s="623"/>
      <c r="U1102" s="623"/>
      <c r="V1102" s="623"/>
      <c r="W1102" s="623"/>
      <c r="X1102" s="623"/>
      <c r="Y1102" s="623"/>
      <c r="Z1102" s="623"/>
      <c r="AA1102" s="623"/>
      <c r="AB1102" s="623"/>
      <c r="AC1102" s="623"/>
      <c r="AD1102" s="623"/>
      <c r="AE1102" s="623"/>
      <c r="AF1102" s="623"/>
      <c r="AG1102" s="623"/>
      <c r="AH1102" s="623"/>
      <c r="AI1102" s="623"/>
      <c r="AJ1102" s="623"/>
      <c r="AK1102" s="623"/>
      <c r="AL1102" s="623"/>
      <c r="AM1102" s="623"/>
      <c r="AN1102" s="623"/>
      <c r="AO1102" s="623"/>
      <c r="AP1102" s="623"/>
      <c r="AQ1102" s="623"/>
      <c r="AR1102" s="623"/>
      <c r="AS1102" s="623"/>
      <c r="AT1102" s="623"/>
      <c r="AU1102" s="623"/>
      <c r="AV1102" s="623"/>
      <c r="AW1102" s="623"/>
      <c r="AX1102" s="623"/>
      <c r="AY1102" s="623"/>
      <c r="AZ1102" s="623"/>
      <c r="BA1102" s="623"/>
      <c r="BB1102" s="623"/>
      <c r="BC1102" s="623"/>
      <c r="BD1102" s="623"/>
      <c r="BE1102" s="623"/>
      <c r="BF1102" s="623"/>
      <c r="BG1102" s="623"/>
      <c r="BH1102" s="623"/>
    </row>
    <row r="1103" spans="1:60" s="258" customFormat="1" ht="12" thickBot="1" x14ac:dyDescent="0.25">
      <c r="A1103" s="589">
        <v>44334</v>
      </c>
      <c r="B1103" s="473">
        <v>2310</v>
      </c>
      <c r="C1103" s="238" t="s">
        <v>4436</v>
      </c>
      <c r="D1103" s="62"/>
      <c r="E1103" s="366">
        <v>11865</v>
      </c>
      <c r="F1103" s="555">
        <f t="shared" si="19"/>
        <v>772582.84</v>
      </c>
      <c r="G1103" s="623"/>
      <c r="H1103" s="623"/>
      <c r="I1103" s="623"/>
      <c r="J1103" s="623"/>
      <c r="K1103" s="623"/>
      <c r="L1103" s="623"/>
      <c r="M1103" s="623"/>
      <c r="N1103" s="623"/>
      <c r="O1103" s="623"/>
      <c r="P1103" s="623"/>
      <c r="Q1103" s="623"/>
      <c r="R1103" s="623"/>
      <c r="S1103" s="623"/>
      <c r="T1103" s="623"/>
      <c r="U1103" s="623"/>
      <c r="V1103" s="623"/>
      <c r="W1103" s="623"/>
      <c r="X1103" s="623"/>
      <c r="Y1103" s="623"/>
      <c r="Z1103" s="623"/>
      <c r="AA1103" s="623"/>
      <c r="AB1103" s="623"/>
      <c r="AC1103" s="623"/>
      <c r="AD1103" s="623"/>
      <c r="AE1103" s="623"/>
      <c r="AF1103" s="623"/>
      <c r="AG1103" s="623"/>
      <c r="AH1103" s="623"/>
      <c r="AI1103" s="623"/>
      <c r="AJ1103" s="623"/>
      <c r="AK1103" s="623"/>
      <c r="AL1103" s="623"/>
      <c r="AM1103" s="623"/>
      <c r="AN1103" s="623"/>
      <c r="AO1103" s="623"/>
      <c r="AP1103" s="623"/>
      <c r="AQ1103" s="623"/>
      <c r="AR1103" s="623"/>
      <c r="AS1103" s="623"/>
      <c r="AT1103" s="623"/>
      <c r="AU1103" s="623"/>
      <c r="AV1103" s="623"/>
      <c r="AW1103" s="623"/>
      <c r="AX1103" s="623"/>
      <c r="AY1103" s="623"/>
      <c r="AZ1103" s="623"/>
      <c r="BA1103" s="623"/>
      <c r="BB1103" s="623"/>
      <c r="BC1103" s="623"/>
      <c r="BD1103" s="623"/>
      <c r="BE1103" s="623"/>
      <c r="BF1103" s="623"/>
      <c r="BG1103" s="623"/>
      <c r="BH1103" s="623"/>
    </row>
    <row r="1104" spans="1:60" s="258" customFormat="1" ht="23.25" thickBot="1" x14ac:dyDescent="0.25">
      <c r="A1104" s="589">
        <v>44334</v>
      </c>
      <c r="B1104" s="473">
        <v>2311</v>
      </c>
      <c r="C1104" s="238" t="s">
        <v>4435</v>
      </c>
      <c r="D1104" s="62"/>
      <c r="E1104" s="366">
        <v>115070.72</v>
      </c>
      <c r="F1104" s="555">
        <f t="shared" si="19"/>
        <v>657512.12</v>
      </c>
      <c r="G1104" s="623"/>
      <c r="H1104" s="623"/>
      <c r="I1104" s="623"/>
      <c r="J1104" s="623"/>
      <c r="K1104" s="623"/>
      <c r="L1104" s="623"/>
      <c r="M1104" s="623"/>
      <c r="N1104" s="623"/>
      <c r="O1104" s="623"/>
      <c r="P1104" s="623"/>
      <c r="Q1104" s="623"/>
      <c r="R1104" s="623"/>
      <c r="S1104" s="623"/>
      <c r="T1104" s="623"/>
      <c r="U1104" s="623"/>
      <c r="V1104" s="623"/>
      <c r="W1104" s="623"/>
      <c r="X1104" s="623"/>
      <c r="Y1104" s="623"/>
      <c r="Z1104" s="623"/>
      <c r="AA1104" s="623"/>
      <c r="AB1104" s="623"/>
      <c r="AC1104" s="623"/>
      <c r="AD1104" s="623"/>
      <c r="AE1104" s="623"/>
      <c r="AF1104" s="623"/>
      <c r="AG1104" s="623"/>
      <c r="AH1104" s="623"/>
      <c r="AI1104" s="623"/>
      <c r="AJ1104" s="623"/>
      <c r="AK1104" s="623"/>
      <c r="AL1104" s="623"/>
      <c r="AM1104" s="623"/>
      <c r="AN1104" s="623"/>
      <c r="AO1104" s="623"/>
      <c r="AP1104" s="623"/>
      <c r="AQ1104" s="623"/>
      <c r="AR1104" s="623"/>
      <c r="AS1104" s="623"/>
      <c r="AT1104" s="623"/>
      <c r="AU1104" s="623"/>
      <c r="AV1104" s="623"/>
      <c r="AW1104" s="623"/>
      <c r="AX1104" s="623"/>
      <c r="AY1104" s="623"/>
      <c r="AZ1104" s="623"/>
      <c r="BA1104" s="623"/>
      <c r="BB1104" s="623"/>
      <c r="BC1104" s="623"/>
      <c r="BD1104" s="623"/>
      <c r="BE1104" s="623"/>
      <c r="BF1104" s="623"/>
      <c r="BG1104" s="623"/>
      <c r="BH1104" s="623"/>
    </row>
    <row r="1105" spans="1:60" s="258" customFormat="1" ht="12" thickBot="1" x14ac:dyDescent="0.25">
      <c r="A1105" s="589">
        <v>44334</v>
      </c>
      <c r="B1105" s="473">
        <v>2312</v>
      </c>
      <c r="C1105" s="238" t="s">
        <v>4434</v>
      </c>
      <c r="D1105" s="62"/>
      <c r="E1105" s="366">
        <v>27153.52</v>
      </c>
      <c r="F1105" s="555">
        <f t="shared" si="19"/>
        <v>630358.6</v>
      </c>
      <c r="G1105" s="623"/>
      <c r="H1105" s="623"/>
      <c r="I1105" s="623"/>
      <c r="J1105" s="623"/>
      <c r="K1105" s="623"/>
      <c r="L1105" s="623"/>
      <c r="M1105" s="623"/>
      <c r="N1105" s="623"/>
      <c r="O1105" s="623"/>
      <c r="P1105" s="623"/>
      <c r="Q1105" s="623"/>
      <c r="R1105" s="623"/>
      <c r="S1105" s="623"/>
      <c r="T1105" s="623"/>
      <c r="U1105" s="623"/>
      <c r="V1105" s="623"/>
      <c r="W1105" s="623"/>
      <c r="X1105" s="623"/>
      <c r="Y1105" s="623"/>
      <c r="Z1105" s="623"/>
      <c r="AA1105" s="623"/>
      <c r="AB1105" s="623"/>
      <c r="AC1105" s="623"/>
      <c r="AD1105" s="623"/>
      <c r="AE1105" s="623"/>
      <c r="AF1105" s="623"/>
      <c r="AG1105" s="623"/>
      <c r="AH1105" s="623"/>
      <c r="AI1105" s="623"/>
      <c r="AJ1105" s="623"/>
      <c r="AK1105" s="623"/>
      <c r="AL1105" s="623"/>
      <c r="AM1105" s="623"/>
      <c r="AN1105" s="623"/>
      <c r="AO1105" s="623"/>
      <c r="AP1105" s="623"/>
      <c r="AQ1105" s="623"/>
      <c r="AR1105" s="623"/>
      <c r="AS1105" s="623"/>
      <c r="AT1105" s="623"/>
      <c r="AU1105" s="623"/>
      <c r="AV1105" s="623"/>
      <c r="AW1105" s="623"/>
      <c r="AX1105" s="623"/>
      <c r="AY1105" s="623"/>
      <c r="AZ1105" s="623"/>
      <c r="BA1105" s="623"/>
      <c r="BB1105" s="623"/>
      <c r="BC1105" s="623"/>
      <c r="BD1105" s="623"/>
      <c r="BE1105" s="623"/>
      <c r="BF1105" s="623"/>
      <c r="BG1105" s="623"/>
      <c r="BH1105" s="623"/>
    </row>
    <row r="1106" spans="1:60" s="258" customFormat="1" ht="23.25" thickBot="1" x14ac:dyDescent="0.25">
      <c r="A1106" s="589">
        <v>44334</v>
      </c>
      <c r="B1106" s="473">
        <v>2313</v>
      </c>
      <c r="C1106" s="238" t="s">
        <v>4433</v>
      </c>
      <c r="D1106" s="62"/>
      <c r="E1106" s="366">
        <v>11300</v>
      </c>
      <c r="F1106" s="555">
        <f t="shared" si="19"/>
        <v>619058.6</v>
      </c>
      <c r="G1106" s="623"/>
      <c r="H1106" s="623"/>
      <c r="I1106" s="623"/>
      <c r="J1106" s="623"/>
      <c r="K1106" s="623"/>
      <c r="L1106" s="623"/>
      <c r="M1106" s="623"/>
      <c r="N1106" s="623"/>
      <c r="O1106" s="623"/>
      <c r="P1106" s="623"/>
      <c r="Q1106" s="623"/>
      <c r="R1106" s="623"/>
      <c r="S1106" s="623"/>
      <c r="T1106" s="623"/>
      <c r="U1106" s="623"/>
      <c r="V1106" s="623"/>
      <c r="W1106" s="623"/>
      <c r="X1106" s="623"/>
      <c r="Y1106" s="623"/>
      <c r="Z1106" s="623"/>
      <c r="AA1106" s="623"/>
      <c r="AB1106" s="623"/>
      <c r="AC1106" s="623"/>
      <c r="AD1106" s="623"/>
      <c r="AE1106" s="623"/>
      <c r="AF1106" s="623"/>
      <c r="AG1106" s="623"/>
      <c r="AH1106" s="623"/>
      <c r="AI1106" s="623"/>
      <c r="AJ1106" s="623"/>
      <c r="AK1106" s="623"/>
      <c r="AL1106" s="623"/>
      <c r="AM1106" s="623"/>
      <c r="AN1106" s="623"/>
      <c r="AO1106" s="623"/>
      <c r="AP1106" s="623"/>
      <c r="AQ1106" s="623"/>
      <c r="AR1106" s="623"/>
      <c r="AS1106" s="623"/>
      <c r="AT1106" s="623"/>
      <c r="AU1106" s="623"/>
      <c r="AV1106" s="623"/>
      <c r="AW1106" s="623"/>
      <c r="AX1106" s="623"/>
      <c r="AY1106" s="623"/>
      <c r="AZ1106" s="623"/>
      <c r="BA1106" s="623"/>
      <c r="BB1106" s="623"/>
      <c r="BC1106" s="623"/>
      <c r="BD1106" s="623"/>
      <c r="BE1106" s="623"/>
      <c r="BF1106" s="623"/>
      <c r="BG1106" s="623"/>
      <c r="BH1106" s="623"/>
    </row>
    <row r="1107" spans="1:60" s="258" customFormat="1" ht="23.25" thickBot="1" x14ac:dyDescent="0.25">
      <c r="A1107" s="589">
        <v>44334</v>
      </c>
      <c r="B1107" s="473">
        <v>2314</v>
      </c>
      <c r="C1107" s="238" t="s">
        <v>4432</v>
      </c>
      <c r="D1107" s="62"/>
      <c r="E1107" s="366">
        <v>4800</v>
      </c>
      <c r="F1107" s="555">
        <f t="shared" si="19"/>
        <v>614258.6</v>
      </c>
      <c r="G1107" s="623"/>
      <c r="H1107" s="623"/>
      <c r="I1107" s="623"/>
      <c r="J1107" s="623"/>
      <c r="K1107" s="623"/>
      <c r="L1107" s="623"/>
      <c r="M1107" s="623"/>
      <c r="N1107" s="623"/>
      <c r="O1107" s="623"/>
      <c r="P1107" s="623"/>
      <c r="Q1107" s="623"/>
      <c r="R1107" s="623"/>
      <c r="S1107" s="623"/>
      <c r="T1107" s="623"/>
      <c r="U1107" s="623"/>
      <c r="V1107" s="623"/>
      <c r="W1107" s="623"/>
      <c r="X1107" s="623"/>
      <c r="Y1107" s="623"/>
      <c r="Z1107" s="623"/>
      <c r="AA1107" s="623"/>
      <c r="AB1107" s="623"/>
      <c r="AC1107" s="623"/>
      <c r="AD1107" s="623"/>
      <c r="AE1107" s="623"/>
      <c r="AF1107" s="623"/>
      <c r="AG1107" s="623"/>
      <c r="AH1107" s="623"/>
      <c r="AI1107" s="623"/>
      <c r="AJ1107" s="623"/>
      <c r="AK1107" s="623"/>
      <c r="AL1107" s="623"/>
      <c r="AM1107" s="623"/>
      <c r="AN1107" s="623"/>
      <c r="AO1107" s="623"/>
      <c r="AP1107" s="623"/>
      <c r="AQ1107" s="623"/>
      <c r="AR1107" s="623"/>
      <c r="AS1107" s="623"/>
      <c r="AT1107" s="623"/>
      <c r="AU1107" s="623"/>
      <c r="AV1107" s="623"/>
      <c r="AW1107" s="623"/>
      <c r="AX1107" s="623"/>
      <c r="AY1107" s="623"/>
      <c r="AZ1107" s="623"/>
      <c r="BA1107" s="623"/>
      <c r="BB1107" s="623"/>
      <c r="BC1107" s="623"/>
      <c r="BD1107" s="623"/>
      <c r="BE1107" s="623"/>
      <c r="BF1107" s="623"/>
      <c r="BG1107" s="623"/>
      <c r="BH1107" s="623"/>
    </row>
    <row r="1108" spans="1:60" s="258" customFormat="1" ht="23.25" thickBot="1" x14ac:dyDescent="0.25">
      <c r="A1108" s="589">
        <v>44334</v>
      </c>
      <c r="B1108" s="473">
        <v>2315</v>
      </c>
      <c r="C1108" s="238" t="s">
        <v>4431</v>
      </c>
      <c r="D1108" s="62"/>
      <c r="E1108" s="366">
        <v>2400</v>
      </c>
      <c r="F1108" s="555">
        <f t="shared" si="19"/>
        <v>611858.6</v>
      </c>
      <c r="G1108" s="623"/>
      <c r="H1108" s="623"/>
      <c r="I1108" s="623"/>
      <c r="J1108" s="623"/>
      <c r="K1108" s="623"/>
      <c r="L1108" s="623"/>
      <c r="M1108" s="623"/>
      <c r="N1108" s="623"/>
      <c r="O1108" s="623"/>
      <c r="P1108" s="623"/>
      <c r="Q1108" s="623"/>
      <c r="R1108" s="623"/>
      <c r="S1108" s="623"/>
      <c r="T1108" s="623"/>
      <c r="U1108" s="623"/>
      <c r="V1108" s="623"/>
      <c r="W1108" s="623"/>
      <c r="X1108" s="623"/>
      <c r="Y1108" s="623"/>
      <c r="Z1108" s="623"/>
      <c r="AA1108" s="623"/>
      <c r="AB1108" s="623"/>
      <c r="AC1108" s="623"/>
      <c r="AD1108" s="623"/>
      <c r="AE1108" s="623"/>
      <c r="AF1108" s="623"/>
      <c r="AG1108" s="623"/>
      <c r="AH1108" s="623"/>
      <c r="AI1108" s="623"/>
      <c r="AJ1108" s="623"/>
      <c r="AK1108" s="623"/>
      <c r="AL1108" s="623"/>
      <c r="AM1108" s="623"/>
      <c r="AN1108" s="623"/>
      <c r="AO1108" s="623"/>
      <c r="AP1108" s="623"/>
      <c r="AQ1108" s="623"/>
      <c r="AR1108" s="623"/>
      <c r="AS1108" s="623"/>
      <c r="AT1108" s="623"/>
      <c r="AU1108" s="623"/>
      <c r="AV1108" s="623"/>
      <c r="AW1108" s="623"/>
      <c r="AX1108" s="623"/>
      <c r="AY1108" s="623"/>
      <c r="AZ1108" s="623"/>
      <c r="BA1108" s="623"/>
      <c r="BB1108" s="623"/>
      <c r="BC1108" s="623"/>
      <c r="BD1108" s="623"/>
      <c r="BE1108" s="623"/>
      <c r="BF1108" s="623"/>
      <c r="BG1108" s="623"/>
      <c r="BH1108" s="623"/>
    </row>
    <row r="1109" spans="1:60" s="258" customFormat="1" ht="23.25" thickBot="1" x14ac:dyDescent="0.25">
      <c r="A1109" s="589">
        <v>44334</v>
      </c>
      <c r="B1109" s="473">
        <v>2316</v>
      </c>
      <c r="C1109" s="238" t="s">
        <v>4430</v>
      </c>
      <c r="D1109" s="62"/>
      <c r="E1109" s="366">
        <v>9600</v>
      </c>
      <c r="F1109" s="555">
        <f t="shared" si="19"/>
        <v>602258.6</v>
      </c>
      <c r="G1109" s="623"/>
      <c r="H1109" s="623"/>
      <c r="I1109" s="623"/>
      <c r="J1109" s="623"/>
      <c r="K1109" s="623"/>
      <c r="L1109" s="623"/>
      <c r="M1109" s="623"/>
      <c r="N1109" s="623"/>
      <c r="O1109" s="623"/>
      <c r="P1109" s="623"/>
      <c r="Q1109" s="623"/>
      <c r="R1109" s="623"/>
      <c r="S1109" s="623"/>
      <c r="T1109" s="623"/>
      <c r="U1109" s="623"/>
      <c r="V1109" s="623"/>
      <c r="W1109" s="623"/>
      <c r="X1109" s="623"/>
      <c r="Y1109" s="623"/>
      <c r="Z1109" s="623"/>
      <c r="AA1109" s="623"/>
      <c r="AB1109" s="623"/>
      <c r="AC1109" s="623"/>
      <c r="AD1109" s="623"/>
      <c r="AE1109" s="623"/>
      <c r="AF1109" s="623"/>
      <c r="AG1109" s="623"/>
      <c r="AH1109" s="623"/>
      <c r="AI1109" s="623"/>
      <c r="AJ1109" s="623"/>
      <c r="AK1109" s="623"/>
      <c r="AL1109" s="623"/>
      <c r="AM1109" s="623"/>
      <c r="AN1109" s="623"/>
      <c r="AO1109" s="623"/>
      <c r="AP1109" s="623"/>
      <c r="AQ1109" s="623"/>
      <c r="AR1109" s="623"/>
      <c r="AS1109" s="623"/>
      <c r="AT1109" s="623"/>
      <c r="AU1109" s="623"/>
      <c r="AV1109" s="623"/>
      <c r="AW1109" s="623"/>
      <c r="AX1109" s="623"/>
      <c r="AY1109" s="623"/>
      <c r="AZ1109" s="623"/>
      <c r="BA1109" s="623"/>
      <c r="BB1109" s="623"/>
      <c r="BC1109" s="623"/>
      <c r="BD1109" s="623"/>
      <c r="BE1109" s="623"/>
      <c r="BF1109" s="623"/>
      <c r="BG1109" s="623"/>
      <c r="BH1109" s="623"/>
    </row>
    <row r="1110" spans="1:60" ht="15" customHeight="1" thickBot="1" x14ac:dyDescent="0.25">
      <c r="A1110" s="589">
        <v>44334</v>
      </c>
      <c r="B1110" s="473">
        <v>2317</v>
      </c>
      <c r="C1110" s="238" t="s">
        <v>4429</v>
      </c>
      <c r="D1110" s="432"/>
      <c r="E1110" s="366">
        <v>2400</v>
      </c>
      <c r="F1110" s="555">
        <f t="shared" si="19"/>
        <v>599858.6</v>
      </c>
    </row>
    <row r="1111" spans="1:60" ht="15" customHeight="1" thickBot="1" x14ac:dyDescent="0.25">
      <c r="A1111" s="589">
        <v>44335</v>
      </c>
      <c r="B1111" s="473">
        <v>2318</v>
      </c>
      <c r="C1111" s="238" t="s">
        <v>4428</v>
      </c>
      <c r="D1111" s="432"/>
      <c r="E1111" s="366">
        <v>42177.19</v>
      </c>
      <c r="F1111" s="555">
        <f t="shared" si="19"/>
        <v>557681.40999999992</v>
      </c>
    </row>
    <row r="1112" spans="1:60" ht="15" customHeight="1" thickBot="1" x14ac:dyDescent="0.25">
      <c r="A1112" s="589">
        <v>44335</v>
      </c>
      <c r="B1112" s="473">
        <v>2319</v>
      </c>
      <c r="C1112" s="238" t="s">
        <v>4427</v>
      </c>
      <c r="D1112" s="432"/>
      <c r="E1112" s="366">
        <v>5865</v>
      </c>
      <c r="F1112" s="555">
        <f t="shared" si="19"/>
        <v>551816.40999999992</v>
      </c>
    </row>
    <row r="1113" spans="1:60" ht="15" customHeight="1" thickBot="1" x14ac:dyDescent="0.25">
      <c r="A1113" s="589">
        <v>44335</v>
      </c>
      <c r="B1113" s="473">
        <v>2320</v>
      </c>
      <c r="C1113" s="238" t="s">
        <v>4426</v>
      </c>
      <c r="D1113" s="432"/>
      <c r="E1113" s="366">
        <v>6950</v>
      </c>
      <c r="F1113" s="555">
        <f t="shared" si="19"/>
        <v>544866.40999999992</v>
      </c>
    </row>
    <row r="1114" spans="1:60" ht="15" customHeight="1" thickBot="1" x14ac:dyDescent="0.25">
      <c r="A1114" s="589">
        <v>44340</v>
      </c>
      <c r="B1114" s="473">
        <v>2321</v>
      </c>
      <c r="C1114" s="238" t="s">
        <v>4425</v>
      </c>
      <c r="D1114" s="432"/>
      <c r="E1114" s="366">
        <v>33900</v>
      </c>
      <c r="F1114" s="555">
        <f t="shared" si="19"/>
        <v>510966.40999999992</v>
      </c>
    </row>
    <row r="1115" spans="1:60" ht="15" customHeight="1" thickBot="1" x14ac:dyDescent="0.25">
      <c r="A1115" s="589">
        <v>44340</v>
      </c>
      <c r="B1115" s="473">
        <v>2322</v>
      </c>
      <c r="C1115" s="238" t="s">
        <v>4424</v>
      </c>
      <c r="D1115" s="503"/>
      <c r="E1115" s="366">
        <v>3000</v>
      </c>
      <c r="F1115" s="555">
        <f t="shared" si="19"/>
        <v>507966.40999999992</v>
      </c>
    </row>
    <row r="1116" spans="1:60" ht="15" customHeight="1" thickBot="1" x14ac:dyDescent="0.25">
      <c r="A1116" s="589">
        <v>44340</v>
      </c>
      <c r="B1116" s="473">
        <v>2322</v>
      </c>
      <c r="C1116" s="238" t="s">
        <v>41</v>
      </c>
      <c r="D1116" s="432"/>
      <c r="E1116" s="366">
        <v>0</v>
      </c>
      <c r="F1116" s="555">
        <f t="shared" si="19"/>
        <v>507966.40999999992</v>
      </c>
    </row>
    <row r="1117" spans="1:60" ht="15" customHeight="1" thickBot="1" x14ac:dyDescent="0.25">
      <c r="A1117" s="589">
        <v>44340</v>
      </c>
      <c r="B1117" s="473">
        <v>2323</v>
      </c>
      <c r="C1117" s="238" t="s">
        <v>4423</v>
      </c>
      <c r="D1117" s="432"/>
      <c r="E1117" s="366">
        <v>1500</v>
      </c>
      <c r="F1117" s="555">
        <f t="shared" si="19"/>
        <v>506466.40999999992</v>
      </c>
    </row>
    <row r="1118" spans="1:60" ht="15" customHeight="1" thickBot="1" x14ac:dyDescent="0.25">
      <c r="A1118" s="589">
        <v>44340</v>
      </c>
      <c r="B1118" s="473">
        <v>2324</v>
      </c>
      <c r="C1118" s="238" t="s">
        <v>41</v>
      </c>
      <c r="D1118" s="432"/>
      <c r="E1118" s="366">
        <v>0</v>
      </c>
      <c r="F1118" s="555">
        <f t="shared" si="19"/>
        <v>506466.40999999992</v>
      </c>
    </row>
    <row r="1119" spans="1:60" ht="15" customHeight="1" thickBot="1" x14ac:dyDescent="0.25">
      <c r="A1119" s="589">
        <v>44340</v>
      </c>
      <c r="B1119" s="473">
        <v>2325</v>
      </c>
      <c r="C1119" s="238" t="s">
        <v>4422</v>
      </c>
      <c r="D1119" s="432"/>
      <c r="E1119" s="366">
        <v>1500</v>
      </c>
      <c r="F1119" s="555">
        <f t="shared" si="19"/>
        <v>504966.40999999992</v>
      </c>
    </row>
    <row r="1120" spans="1:60" ht="15" customHeight="1" thickBot="1" x14ac:dyDescent="0.25">
      <c r="A1120" s="589">
        <v>44340</v>
      </c>
      <c r="B1120" s="473">
        <v>2326</v>
      </c>
      <c r="C1120" s="238" t="s">
        <v>4421</v>
      </c>
      <c r="D1120" s="432"/>
      <c r="E1120" s="366">
        <v>1500</v>
      </c>
      <c r="F1120" s="555">
        <f t="shared" si="19"/>
        <v>503466.40999999992</v>
      </c>
    </row>
    <row r="1121" spans="1:60" ht="15" customHeight="1" thickBot="1" x14ac:dyDescent="0.25">
      <c r="A1121" s="589">
        <v>44340</v>
      </c>
      <c r="B1121" s="473">
        <v>2327</v>
      </c>
      <c r="C1121" s="238" t="s">
        <v>4420</v>
      </c>
      <c r="D1121" s="432"/>
      <c r="E1121" s="366">
        <v>1500</v>
      </c>
      <c r="F1121" s="555">
        <f t="shared" si="19"/>
        <v>501966.40999999992</v>
      </c>
    </row>
    <row r="1122" spans="1:60" ht="15" customHeight="1" thickBot="1" x14ac:dyDescent="0.25">
      <c r="A1122" s="589">
        <v>44340</v>
      </c>
      <c r="B1122" s="473">
        <v>2328</v>
      </c>
      <c r="C1122" s="238" t="s">
        <v>4419</v>
      </c>
      <c r="D1122" s="432"/>
      <c r="E1122" s="366">
        <v>1500</v>
      </c>
      <c r="F1122" s="555">
        <f t="shared" si="19"/>
        <v>500466.40999999992</v>
      </c>
    </row>
    <row r="1123" spans="1:60" ht="15" customHeight="1" thickBot="1" x14ac:dyDescent="0.25">
      <c r="A1123" s="589">
        <v>44340</v>
      </c>
      <c r="B1123" s="473">
        <v>2328</v>
      </c>
      <c r="C1123" s="238" t="s">
        <v>41</v>
      </c>
      <c r="D1123" s="432"/>
      <c r="E1123" s="366">
        <v>0</v>
      </c>
      <c r="F1123" s="555">
        <f t="shared" si="19"/>
        <v>500466.40999999992</v>
      </c>
    </row>
    <row r="1124" spans="1:60" ht="15" customHeight="1" thickBot="1" x14ac:dyDescent="0.25">
      <c r="A1124" s="589">
        <v>44340</v>
      </c>
      <c r="B1124" s="473">
        <v>2329</v>
      </c>
      <c r="C1124" s="238" t="s">
        <v>4418</v>
      </c>
      <c r="D1124" s="432"/>
      <c r="E1124" s="366">
        <v>1800</v>
      </c>
      <c r="F1124" s="555">
        <f t="shared" si="19"/>
        <v>498666.40999999992</v>
      </c>
    </row>
    <row r="1125" spans="1:60" ht="15" customHeight="1" thickBot="1" x14ac:dyDescent="0.25">
      <c r="A1125" s="589">
        <v>44340</v>
      </c>
      <c r="B1125" s="473">
        <v>2330</v>
      </c>
      <c r="C1125" s="238" t="s">
        <v>41</v>
      </c>
      <c r="D1125" s="432"/>
      <c r="E1125" s="366">
        <v>0</v>
      </c>
      <c r="F1125" s="555">
        <f t="shared" si="19"/>
        <v>498666.40999999992</v>
      </c>
    </row>
    <row r="1126" spans="1:60" ht="15" customHeight="1" thickBot="1" x14ac:dyDescent="0.25">
      <c r="A1126" s="589">
        <v>44340</v>
      </c>
      <c r="B1126" s="473">
        <v>2331</v>
      </c>
      <c r="C1126" s="238" t="s">
        <v>4417</v>
      </c>
      <c r="D1126" s="432"/>
      <c r="E1126" s="366">
        <v>1900</v>
      </c>
      <c r="F1126" s="555">
        <f t="shared" si="19"/>
        <v>496766.40999999992</v>
      </c>
    </row>
    <row r="1127" spans="1:60" ht="15" customHeight="1" thickBot="1" x14ac:dyDescent="0.25">
      <c r="A1127" s="589">
        <v>44340</v>
      </c>
      <c r="B1127" s="473">
        <v>2332</v>
      </c>
      <c r="C1127" s="238" t="s">
        <v>4416</v>
      </c>
      <c r="D1127" s="432"/>
      <c r="E1127" s="366">
        <v>1800</v>
      </c>
      <c r="F1127" s="555">
        <f t="shared" si="19"/>
        <v>494966.40999999992</v>
      </c>
    </row>
    <row r="1128" spans="1:60" ht="15" customHeight="1" thickBot="1" x14ac:dyDescent="0.25">
      <c r="A1128" s="589">
        <v>44340</v>
      </c>
      <c r="B1128" s="473">
        <v>2333</v>
      </c>
      <c r="C1128" s="238" t="s">
        <v>4415</v>
      </c>
      <c r="D1128" s="432"/>
      <c r="E1128" s="366">
        <v>30696.09</v>
      </c>
      <c r="F1128" s="555">
        <f t="shared" si="19"/>
        <v>464270.31999999989</v>
      </c>
    </row>
    <row r="1129" spans="1:60" x14ac:dyDescent="0.2">
      <c r="A1129" s="433"/>
      <c r="B1129" s="16"/>
      <c r="C1129" s="701"/>
      <c r="D1129" s="432"/>
      <c r="E1129" s="434"/>
      <c r="F1129" s="508"/>
    </row>
    <row r="1130" spans="1:60" x14ac:dyDescent="0.2">
      <c r="A1130" s="14"/>
      <c r="B1130" s="20"/>
      <c r="C1130" s="31"/>
      <c r="D1130" s="69"/>
      <c r="E1130" s="108"/>
      <c r="F1130" s="103"/>
    </row>
    <row r="1131" spans="1:60" x14ac:dyDescent="0.2">
      <c r="A1131" s="14"/>
      <c r="B1131" s="20"/>
      <c r="C1131" s="31"/>
      <c r="D1131" s="69"/>
      <c r="E1131" s="108"/>
      <c r="F1131" s="103"/>
    </row>
    <row r="1132" spans="1:60" x14ac:dyDescent="0.2">
      <c r="A1132" s="14"/>
      <c r="B1132" s="20"/>
      <c r="C1132" s="31"/>
      <c r="D1132" s="69"/>
      <c r="E1132" s="108"/>
      <c r="F1132" s="103"/>
    </row>
    <row r="1133" spans="1:60" x14ac:dyDescent="0.2">
      <c r="A1133" s="14"/>
      <c r="B1133" s="20"/>
      <c r="C1133" s="31"/>
      <c r="D1133" s="69"/>
      <c r="E1133" s="108"/>
      <c r="F1133" s="103"/>
    </row>
    <row r="1134" spans="1:60" ht="18" customHeight="1" x14ac:dyDescent="0.2">
      <c r="C1134" s="31"/>
    </row>
    <row r="1135" spans="1:60" s="258" customFormat="1" ht="22.5" customHeight="1" x14ac:dyDescent="0.2">
      <c r="A1135" s="1274" t="s">
        <v>0</v>
      </c>
      <c r="B1135" s="1274"/>
      <c r="C1135" s="1274"/>
      <c r="D1135" s="1274"/>
      <c r="E1135" s="1274"/>
      <c r="F1135" s="1274"/>
      <c r="G1135" s="14"/>
      <c r="H1135" s="623"/>
      <c r="I1135" s="623"/>
      <c r="J1135" s="623"/>
      <c r="K1135" s="623"/>
      <c r="L1135" s="623"/>
      <c r="M1135" s="623"/>
      <c r="N1135" s="623"/>
      <c r="O1135" s="623"/>
      <c r="P1135" s="623"/>
      <c r="Q1135" s="623"/>
      <c r="R1135" s="623"/>
      <c r="S1135" s="623"/>
      <c r="T1135" s="623"/>
      <c r="U1135" s="623"/>
      <c r="V1135" s="623"/>
      <c r="W1135" s="623"/>
      <c r="X1135" s="623"/>
      <c r="Y1135" s="623"/>
      <c r="Z1135" s="623"/>
      <c r="AA1135" s="623"/>
      <c r="AB1135" s="623"/>
      <c r="AC1135" s="623"/>
      <c r="AD1135" s="623"/>
      <c r="AE1135" s="623"/>
      <c r="AF1135" s="623"/>
      <c r="AG1135" s="623"/>
      <c r="AH1135" s="623"/>
      <c r="AI1135" s="623"/>
      <c r="AJ1135" s="623"/>
      <c r="AK1135" s="623"/>
      <c r="AL1135" s="623"/>
      <c r="AM1135" s="623"/>
      <c r="AN1135" s="623"/>
      <c r="AO1135" s="623"/>
      <c r="AP1135" s="623"/>
      <c r="AQ1135" s="623"/>
      <c r="AR1135" s="623"/>
      <c r="AS1135" s="623"/>
      <c r="AT1135" s="623"/>
      <c r="AU1135" s="623"/>
      <c r="AV1135" s="623"/>
      <c r="AW1135" s="623"/>
      <c r="AX1135" s="623"/>
      <c r="AY1135" s="623"/>
      <c r="AZ1135" s="623"/>
      <c r="BA1135" s="623"/>
      <c r="BB1135" s="623"/>
      <c r="BC1135" s="623"/>
      <c r="BD1135" s="623"/>
      <c r="BE1135" s="623"/>
      <c r="BF1135" s="623"/>
      <c r="BG1135" s="623"/>
      <c r="BH1135" s="623"/>
    </row>
    <row r="1136" spans="1:60" s="258" customFormat="1" x14ac:dyDescent="0.2">
      <c r="A1136" s="1275" t="s">
        <v>33</v>
      </c>
      <c r="B1136" s="1275"/>
      <c r="C1136" s="1275"/>
      <c r="D1136" s="1275"/>
      <c r="E1136" s="1275"/>
      <c r="F1136" s="1275"/>
      <c r="G1136" s="14"/>
      <c r="H1136" s="623"/>
      <c r="I1136" s="623"/>
      <c r="J1136" s="623"/>
      <c r="K1136" s="623"/>
      <c r="L1136" s="623"/>
      <c r="M1136" s="623"/>
      <c r="N1136" s="623"/>
      <c r="O1136" s="623"/>
      <c r="P1136" s="623"/>
      <c r="Q1136" s="623"/>
      <c r="R1136" s="623"/>
      <c r="S1136" s="623"/>
      <c r="T1136" s="623"/>
      <c r="U1136" s="623"/>
      <c r="V1136" s="623"/>
      <c r="W1136" s="623"/>
      <c r="X1136" s="623"/>
      <c r="Y1136" s="623"/>
      <c r="Z1136" s="623"/>
      <c r="AA1136" s="623"/>
      <c r="AB1136" s="623"/>
      <c r="AC1136" s="623"/>
      <c r="AD1136" s="623"/>
      <c r="AE1136" s="623"/>
      <c r="AF1136" s="623"/>
      <c r="AG1136" s="623"/>
      <c r="AH1136" s="623"/>
      <c r="AI1136" s="623"/>
      <c r="AJ1136" s="623"/>
      <c r="AK1136" s="623"/>
      <c r="AL1136" s="623"/>
      <c r="AM1136" s="623"/>
      <c r="AN1136" s="623"/>
      <c r="AO1136" s="623"/>
      <c r="AP1136" s="623"/>
      <c r="AQ1136" s="623"/>
      <c r="AR1136" s="623"/>
      <c r="AS1136" s="623"/>
      <c r="AT1136" s="623"/>
      <c r="AU1136" s="623"/>
      <c r="AV1136" s="623"/>
      <c r="AW1136" s="623"/>
      <c r="AX1136" s="623"/>
      <c r="AY1136" s="623"/>
      <c r="AZ1136" s="623"/>
      <c r="BA1136" s="623"/>
      <c r="BB1136" s="623"/>
      <c r="BC1136" s="623"/>
      <c r="BD1136" s="623"/>
      <c r="BE1136" s="623"/>
      <c r="BF1136" s="623"/>
      <c r="BG1136" s="623"/>
      <c r="BH1136" s="623"/>
    </row>
    <row r="1137" spans="1:60" s="258" customFormat="1" x14ac:dyDescent="0.2">
      <c r="A1137" s="1274" t="s">
        <v>1</v>
      </c>
      <c r="B1137" s="1274"/>
      <c r="C1137" s="1274"/>
      <c r="D1137" s="1274"/>
      <c r="E1137" s="1274"/>
      <c r="F1137" s="1274"/>
      <c r="G1137" s="14"/>
      <c r="H1137" s="623"/>
      <c r="I1137" s="623"/>
      <c r="J1137" s="623"/>
      <c r="K1137" s="623"/>
      <c r="L1137" s="623"/>
      <c r="M1137" s="623"/>
      <c r="N1137" s="623"/>
      <c r="O1137" s="623"/>
      <c r="P1137" s="623"/>
      <c r="Q1137" s="623"/>
      <c r="R1137" s="623"/>
      <c r="S1137" s="623"/>
      <c r="T1137" s="623"/>
      <c r="U1137" s="623"/>
      <c r="V1137" s="623"/>
      <c r="W1137" s="623"/>
      <c r="X1137" s="623"/>
      <c r="Y1137" s="623"/>
      <c r="Z1137" s="623"/>
      <c r="AA1137" s="623"/>
      <c r="AB1137" s="623"/>
      <c r="AC1137" s="623"/>
      <c r="AD1137" s="623"/>
      <c r="AE1137" s="623"/>
      <c r="AF1137" s="623"/>
      <c r="AG1137" s="623"/>
      <c r="AH1137" s="623"/>
      <c r="AI1137" s="623"/>
      <c r="AJ1137" s="623"/>
      <c r="AK1137" s="623"/>
      <c r="AL1137" s="623"/>
      <c r="AM1137" s="623"/>
      <c r="AN1137" s="623"/>
      <c r="AO1137" s="623"/>
      <c r="AP1137" s="623"/>
      <c r="AQ1137" s="623"/>
      <c r="AR1137" s="623"/>
      <c r="AS1137" s="623"/>
      <c r="AT1137" s="623"/>
      <c r="AU1137" s="623"/>
      <c r="AV1137" s="623"/>
      <c r="AW1137" s="623"/>
      <c r="AX1137" s="623"/>
      <c r="AY1137" s="623"/>
      <c r="AZ1137" s="623"/>
      <c r="BA1137" s="623"/>
      <c r="BB1137" s="623"/>
      <c r="BC1137" s="623"/>
      <c r="BD1137" s="623"/>
      <c r="BE1137" s="623"/>
      <c r="BF1137" s="623"/>
      <c r="BG1137" s="623"/>
      <c r="BH1137" s="623"/>
    </row>
    <row r="1138" spans="1:60" s="258" customFormat="1" ht="15" customHeight="1" x14ac:dyDescent="0.2">
      <c r="A1138" s="1276" t="s">
        <v>3138</v>
      </c>
      <c r="B1138" s="1276"/>
      <c r="C1138" s="1276"/>
      <c r="D1138" s="1276"/>
      <c r="E1138" s="1276"/>
      <c r="F1138" s="1276"/>
      <c r="G1138" s="14"/>
      <c r="H1138" s="623"/>
      <c r="I1138" s="623"/>
      <c r="J1138" s="623"/>
      <c r="K1138" s="623"/>
      <c r="L1138" s="623"/>
      <c r="M1138" s="623"/>
      <c r="N1138" s="623"/>
      <c r="O1138" s="623"/>
      <c r="P1138" s="623"/>
      <c r="Q1138" s="623"/>
      <c r="R1138" s="623"/>
      <c r="S1138" s="623"/>
      <c r="T1138" s="623"/>
      <c r="U1138" s="623"/>
      <c r="V1138" s="623"/>
      <c r="W1138" s="623"/>
      <c r="X1138" s="623"/>
      <c r="Y1138" s="623"/>
      <c r="Z1138" s="623"/>
      <c r="AA1138" s="623"/>
      <c r="AB1138" s="623"/>
      <c r="AC1138" s="623"/>
      <c r="AD1138" s="623"/>
      <c r="AE1138" s="623"/>
      <c r="AF1138" s="623"/>
      <c r="AG1138" s="623"/>
      <c r="AH1138" s="623"/>
      <c r="AI1138" s="623"/>
      <c r="AJ1138" s="623"/>
      <c r="AK1138" s="623"/>
      <c r="AL1138" s="623"/>
      <c r="AM1138" s="623"/>
      <c r="AN1138" s="623"/>
      <c r="AO1138" s="623"/>
      <c r="AP1138" s="623"/>
      <c r="AQ1138" s="623"/>
      <c r="AR1138" s="623"/>
      <c r="AS1138" s="623"/>
      <c r="AT1138" s="623"/>
      <c r="AU1138" s="623"/>
      <c r="AV1138" s="623"/>
      <c r="AW1138" s="623"/>
      <c r="AX1138" s="623"/>
      <c r="AY1138" s="623"/>
      <c r="AZ1138" s="623"/>
      <c r="BA1138" s="623"/>
      <c r="BB1138" s="623"/>
      <c r="BC1138" s="623"/>
      <c r="BD1138" s="623"/>
      <c r="BE1138" s="623"/>
      <c r="BF1138" s="623"/>
      <c r="BG1138" s="623"/>
      <c r="BH1138" s="623"/>
    </row>
    <row r="1139" spans="1:60" s="258" customFormat="1" ht="15" customHeight="1" x14ac:dyDescent="0.2">
      <c r="A1139" s="1276" t="s">
        <v>2</v>
      </c>
      <c r="B1139" s="1276"/>
      <c r="C1139" s="1276"/>
      <c r="D1139" s="1276"/>
      <c r="E1139" s="1276"/>
      <c r="F1139" s="1276"/>
      <c r="G1139" s="14"/>
      <c r="H1139" s="623"/>
      <c r="I1139" s="623"/>
      <c r="J1139" s="623"/>
      <c r="K1139" s="623"/>
      <c r="L1139" s="623"/>
      <c r="M1139" s="623"/>
      <c r="N1139" s="623"/>
      <c r="O1139" s="623"/>
      <c r="P1139" s="623"/>
      <c r="Q1139" s="623"/>
      <c r="R1139" s="623"/>
      <c r="S1139" s="623"/>
      <c r="T1139" s="623"/>
      <c r="U1139" s="623"/>
      <c r="V1139" s="623"/>
      <c r="W1139" s="623"/>
      <c r="X1139" s="623"/>
      <c r="Y1139" s="623"/>
      <c r="Z1139" s="623"/>
      <c r="AA1139" s="623"/>
      <c r="AB1139" s="623"/>
      <c r="AC1139" s="623"/>
      <c r="AD1139" s="623"/>
      <c r="AE1139" s="623"/>
      <c r="AF1139" s="623"/>
      <c r="AG1139" s="623"/>
      <c r="AH1139" s="623"/>
      <c r="AI1139" s="623"/>
      <c r="AJ1139" s="623"/>
      <c r="AK1139" s="623"/>
      <c r="AL1139" s="623"/>
      <c r="AM1139" s="623"/>
      <c r="AN1139" s="623"/>
      <c r="AO1139" s="623"/>
      <c r="AP1139" s="623"/>
      <c r="AQ1139" s="623"/>
      <c r="AR1139" s="623"/>
      <c r="AS1139" s="623"/>
      <c r="AT1139" s="623"/>
      <c r="AU1139" s="623"/>
      <c r="AV1139" s="623"/>
      <c r="AW1139" s="623"/>
      <c r="AX1139" s="623"/>
      <c r="AY1139" s="623"/>
      <c r="AZ1139" s="623"/>
      <c r="BA1139" s="623"/>
      <c r="BB1139" s="623"/>
      <c r="BC1139" s="623"/>
      <c r="BD1139" s="623"/>
      <c r="BE1139" s="623"/>
      <c r="BF1139" s="623"/>
      <c r="BG1139" s="623"/>
      <c r="BH1139" s="623"/>
    </row>
    <row r="1140" spans="1:60" s="258" customFormat="1" x14ac:dyDescent="0.2">
      <c r="A1140" s="59"/>
      <c r="B1140" s="7"/>
      <c r="C1140" s="31"/>
      <c r="D1140" s="74"/>
      <c r="E1140" s="283"/>
      <c r="F1140" s="116"/>
      <c r="G1140" s="14"/>
      <c r="H1140" s="623"/>
      <c r="I1140" s="623"/>
      <c r="J1140" s="623"/>
      <c r="K1140" s="623"/>
      <c r="L1140" s="623"/>
      <c r="M1140" s="623"/>
      <c r="N1140" s="623"/>
      <c r="O1140" s="623"/>
      <c r="P1140" s="623"/>
      <c r="Q1140" s="623"/>
      <c r="R1140" s="623"/>
      <c r="S1140" s="623"/>
      <c r="T1140" s="623"/>
      <c r="U1140" s="623"/>
      <c r="V1140" s="623"/>
      <c r="W1140" s="623"/>
      <c r="X1140" s="623"/>
      <c r="Y1140" s="623"/>
      <c r="Z1140" s="623"/>
      <c r="AA1140" s="623"/>
      <c r="AB1140" s="623"/>
      <c r="AC1140" s="623"/>
      <c r="AD1140" s="623"/>
      <c r="AE1140" s="623"/>
      <c r="AF1140" s="623"/>
      <c r="AG1140" s="623"/>
      <c r="AH1140" s="623"/>
      <c r="AI1140" s="623"/>
      <c r="AJ1140" s="623"/>
      <c r="AK1140" s="623"/>
      <c r="AL1140" s="623"/>
      <c r="AM1140" s="623"/>
      <c r="AN1140" s="623"/>
      <c r="AO1140" s="623"/>
      <c r="AP1140" s="623"/>
      <c r="AQ1140" s="623"/>
      <c r="AR1140" s="623"/>
      <c r="AS1140" s="623"/>
      <c r="AT1140" s="623"/>
      <c r="AU1140" s="623"/>
      <c r="AV1140" s="623"/>
      <c r="AW1140" s="623"/>
      <c r="AX1140" s="623"/>
      <c r="AY1140" s="623"/>
      <c r="AZ1140" s="623"/>
      <c r="BA1140" s="623"/>
      <c r="BB1140" s="623"/>
      <c r="BC1140" s="623"/>
      <c r="BD1140" s="623"/>
      <c r="BE1140" s="623"/>
      <c r="BF1140" s="623"/>
      <c r="BG1140" s="623"/>
      <c r="BH1140" s="623"/>
    </row>
    <row r="1141" spans="1:60" s="258" customFormat="1" ht="12" thickBot="1" x14ac:dyDescent="0.25">
      <c r="A1141" s="21"/>
      <c r="B1141" s="7"/>
      <c r="C1141" s="31"/>
      <c r="D1141" s="71"/>
      <c r="E1141" s="283"/>
      <c r="F1141" s="118"/>
      <c r="G1141" s="14"/>
      <c r="H1141" s="623"/>
      <c r="I1141" s="623"/>
      <c r="J1141" s="623"/>
      <c r="K1141" s="623"/>
      <c r="L1141" s="623"/>
      <c r="M1141" s="623"/>
      <c r="N1141" s="623"/>
      <c r="O1141" s="623"/>
      <c r="P1141" s="623"/>
      <c r="Q1141" s="623"/>
      <c r="R1141" s="623"/>
      <c r="S1141" s="623"/>
      <c r="T1141" s="623"/>
      <c r="U1141" s="623"/>
      <c r="V1141" s="623"/>
      <c r="W1141" s="623"/>
      <c r="X1141" s="623"/>
      <c r="Y1141" s="623"/>
      <c r="Z1141" s="623"/>
      <c r="AA1141" s="623"/>
      <c r="AB1141" s="623"/>
      <c r="AC1141" s="623"/>
      <c r="AD1141" s="623"/>
      <c r="AE1141" s="623"/>
      <c r="AF1141" s="623"/>
      <c r="AG1141" s="623"/>
      <c r="AH1141" s="623"/>
      <c r="AI1141" s="623"/>
      <c r="AJ1141" s="623"/>
      <c r="AK1141" s="623"/>
      <c r="AL1141" s="623"/>
      <c r="AM1141" s="623"/>
      <c r="AN1141" s="623"/>
      <c r="AO1141" s="623"/>
      <c r="AP1141" s="623"/>
      <c r="AQ1141" s="623"/>
      <c r="AR1141" s="623"/>
      <c r="AS1141" s="623"/>
      <c r="AT1141" s="623"/>
      <c r="AU1141" s="623"/>
      <c r="AV1141" s="623"/>
      <c r="AW1141" s="623"/>
      <c r="AX1141" s="623"/>
      <c r="AY1141" s="623"/>
      <c r="AZ1141" s="623"/>
      <c r="BA1141" s="623"/>
      <c r="BB1141" s="623"/>
      <c r="BC1141" s="623"/>
      <c r="BD1141" s="623"/>
      <c r="BE1141" s="623"/>
      <c r="BF1141" s="623"/>
      <c r="BG1141" s="623"/>
      <c r="BH1141" s="623"/>
    </row>
    <row r="1142" spans="1:60" s="258" customFormat="1" x14ac:dyDescent="0.2">
      <c r="A1142" s="1174" t="s">
        <v>29</v>
      </c>
      <c r="B1142" s="1175"/>
      <c r="C1142" s="1175"/>
      <c r="D1142" s="1175"/>
      <c r="E1142" s="1175"/>
      <c r="F1142" s="321"/>
      <c r="G1142" s="14"/>
      <c r="H1142" s="623"/>
      <c r="I1142" s="623"/>
      <c r="J1142" s="623"/>
      <c r="K1142" s="623"/>
      <c r="L1142" s="623"/>
      <c r="M1142" s="623"/>
      <c r="N1142" s="623"/>
      <c r="O1142" s="623"/>
      <c r="P1142" s="623"/>
      <c r="Q1142" s="623"/>
      <c r="R1142" s="623"/>
      <c r="S1142" s="623"/>
      <c r="T1142" s="623"/>
      <c r="U1142" s="623"/>
      <c r="V1142" s="623"/>
      <c r="W1142" s="623"/>
      <c r="X1142" s="623"/>
      <c r="Y1142" s="623"/>
      <c r="Z1142" s="623"/>
      <c r="AA1142" s="623"/>
      <c r="AB1142" s="623"/>
      <c r="AC1142" s="623"/>
      <c r="AD1142" s="623"/>
      <c r="AE1142" s="623"/>
      <c r="AF1142" s="623"/>
      <c r="AG1142" s="623"/>
      <c r="AH1142" s="623"/>
      <c r="AI1142" s="623"/>
      <c r="AJ1142" s="623"/>
      <c r="AK1142" s="623"/>
      <c r="AL1142" s="623"/>
      <c r="AM1142" s="623"/>
      <c r="AN1142" s="623"/>
      <c r="AO1142" s="623"/>
      <c r="AP1142" s="623"/>
      <c r="AQ1142" s="623"/>
      <c r="AR1142" s="623"/>
      <c r="AS1142" s="623"/>
      <c r="AT1142" s="623"/>
      <c r="AU1142" s="623"/>
      <c r="AV1142" s="623"/>
      <c r="AW1142" s="623"/>
      <c r="AX1142" s="623"/>
      <c r="AY1142" s="623"/>
      <c r="AZ1142" s="623"/>
      <c r="BA1142" s="623"/>
      <c r="BB1142" s="623"/>
      <c r="BC1142" s="623"/>
      <c r="BD1142" s="623"/>
      <c r="BE1142" s="623"/>
      <c r="BF1142" s="623"/>
      <c r="BG1142" s="623"/>
      <c r="BH1142" s="623"/>
    </row>
    <row r="1143" spans="1:60" s="258" customFormat="1" ht="12" thickBot="1" x14ac:dyDescent="0.25">
      <c r="A1143" s="1176"/>
      <c r="B1143" s="1177"/>
      <c r="C1143" s="1177"/>
      <c r="D1143" s="1177"/>
      <c r="E1143" s="1177"/>
      <c r="F1143" s="322"/>
      <c r="G1143" s="14"/>
      <c r="H1143" s="623"/>
      <c r="I1143" s="623"/>
      <c r="J1143" s="623"/>
      <c r="K1143" s="623"/>
      <c r="L1143" s="623"/>
      <c r="M1143" s="623"/>
      <c r="N1143" s="623"/>
      <c r="O1143" s="623"/>
      <c r="P1143" s="623"/>
      <c r="Q1143" s="623"/>
      <c r="R1143" s="623"/>
      <c r="S1143" s="623"/>
      <c r="T1143" s="623"/>
      <c r="U1143" s="623"/>
      <c r="V1143" s="623"/>
      <c r="W1143" s="623"/>
      <c r="X1143" s="623"/>
      <c r="Y1143" s="623"/>
      <c r="Z1143" s="623"/>
      <c r="AA1143" s="623"/>
      <c r="AB1143" s="623"/>
      <c r="AC1143" s="623"/>
      <c r="AD1143" s="623"/>
      <c r="AE1143" s="623"/>
      <c r="AF1143" s="623"/>
      <c r="AG1143" s="623"/>
      <c r="AH1143" s="623"/>
      <c r="AI1143" s="623"/>
      <c r="AJ1143" s="623"/>
      <c r="AK1143" s="623"/>
      <c r="AL1143" s="623"/>
      <c r="AM1143" s="623"/>
      <c r="AN1143" s="623"/>
      <c r="AO1143" s="623"/>
      <c r="AP1143" s="623"/>
      <c r="AQ1143" s="623"/>
      <c r="AR1143" s="623"/>
      <c r="AS1143" s="623"/>
      <c r="AT1143" s="623"/>
      <c r="AU1143" s="623"/>
      <c r="AV1143" s="623"/>
      <c r="AW1143" s="623"/>
      <c r="AX1143" s="623"/>
      <c r="AY1143" s="623"/>
      <c r="AZ1143" s="623"/>
      <c r="BA1143" s="623"/>
      <c r="BB1143" s="623"/>
      <c r="BC1143" s="623"/>
      <c r="BD1143" s="623"/>
      <c r="BE1143" s="623"/>
      <c r="BF1143" s="623"/>
      <c r="BG1143" s="623"/>
      <c r="BH1143" s="623"/>
    </row>
    <row r="1144" spans="1:60" s="258" customFormat="1" x14ac:dyDescent="0.2">
      <c r="A1144" s="1174" t="s">
        <v>4</v>
      </c>
      <c r="B1144" s="1175"/>
      <c r="C1144" s="1175"/>
      <c r="D1144" s="1175"/>
      <c r="E1144" s="1178"/>
      <c r="F1144" s="1257">
        <v>3457405.74</v>
      </c>
      <c r="G1144" s="14"/>
      <c r="H1144" s="623"/>
      <c r="I1144" s="623"/>
      <c r="J1144" s="623"/>
      <c r="K1144" s="623"/>
      <c r="L1144" s="623"/>
      <c r="M1144" s="623"/>
      <c r="N1144" s="623"/>
      <c r="O1144" s="623"/>
      <c r="P1144" s="623"/>
      <c r="Q1144" s="623"/>
      <c r="R1144" s="623"/>
      <c r="S1144" s="623"/>
      <c r="T1144" s="623"/>
      <c r="U1144" s="623"/>
      <c r="V1144" s="623"/>
      <c r="W1144" s="623"/>
      <c r="X1144" s="623"/>
      <c r="Y1144" s="623"/>
      <c r="Z1144" s="623"/>
      <c r="AA1144" s="623"/>
      <c r="AB1144" s="623"/>
      <c r="AC1144" s="623"/>
      <c r="AD1144" s="623"/>
      <c r="AE1144" s="623"/>
      <c r="AF1144" s="623"/>
      <c r="AG1144" s="623"/>
      <c r="AH1144" s="623"/>
      <c r="AI1144" s="623"/>
      <c r="AJ1144" s="623"/>
      <c r="AK1144" s="623"/>
      <c r="AL1144" s="623"/>
      <c r="AM1144" s="623"/>
      <c r="AN1144" s="623"/>
      <c r="AO1144" s="623"/>
      <c r="AP1144" s="623"/>
      <c r="AQ1144" s="623"/>
      <c r="AR1144" s="623"/>
      <c r="AS1144" s="623"/>
      <c r="AT1144" s="623"/>
      <c r="AU1144" s="623"/>
      <c r="AV1144" s="623"/>
      <c r="AW1144" s="623"/>
      <c r="AX1144" s="623"/>
      <c r="AY1144" s="623"/>
      <c r="AZ1144" s="623"/>
      <c r="BA1144" s="623"/>
      <c r="BB1144" s="623"/>
      <c r="BC1144" s="623"/>
      <c r="BD1144" s="623"/>
      <c r="BE1144" s="623"/>
      <c r="BF1144" s="623"/>
      <c r="BG1144" s="623"/>
      <c r="BH1144" s="623"/>
    </row>
    <row r="1145" spans="1:60" s="258" customFormat="1" ht="12" thickBot="1" x14ac:dyDescent="0.25">
      <c r="A1145" s="1176"/>
      <c r="B1145" s="1177"/>
      <c r="C1145" s="1177"/>
      <c r="D1145" s="1177"/>
      <c r="E1145" s="1179"/>
      <c r="F1145" s="1258"/>
      <c r="G1145" s="14"/>
      <c r="H1145" s="623"/>
      <c r="I1145" s="623"/>
      <c r="J1145" s="623"/>
      <c r="K1145" s="623"/>
      <c r="L1145" s="623"/>
      <c r="M1145" s="623"/>
      <c r="N1145" s="623"/>
      <c r="O1145" s="623"/>
      <c r="P1145" s="623"/>
      <c r="Q1145" s="623"/>
      <c r="R1145" s="623"/>
      <c r="S1145" s="623"/>
      <c r="T1145" s="623"/>
      <c r="U1145" s="623"/>
      <c r="V1145" s="623"/>
      <c r="W1145" s="623"/>
      <c r="X1145" s="623"/>
      <c r="Y1145" s="623"/>
      <c r="Z1145" s="623"/>
      <c r="AA1145" s="623"/>
      <c r="AB1145" s="623"/>
      <c r="AC1145" s="623"/>
      <c r="AD1145" s="623"/>
      <c r="AE1145" s="623"/>
      <c r="AF1145" s="623"/>
      <c r="AG1145" s="623"/>
      <c r="AH1145" s="623"/>
      <c r="AI1145" s="623"/>
      <c r="AJ1145" s="623"/>
      <c r="AK1145" s="623"/>
      <c r="AL1145" s="623"/>
      <c r="AM1145" s="623"/>
      <c r="AN1145" s="623"/>
      <c r="AO1145" s="623"/>
      <c r="AP1145" s="623"/>
      <c r="AQ1145" s="623"/>
      <c r="AR1145" s="623"/>
      <c r="AS1145" s="623"/>
      <c r="AT1145" s="623"/>
      <c r="AU1145" s="623"/>
      <c r="AV1145" s="623"/>
      <c r="AW1145" s="623"/>
      <c r="AX1145" s="623"/>
      <c r="AY1145" s="623"/>
      <c r="AZ1145" s="623"/>
      <c r="BA1145" s="623"/>
      <c r="BB1145" s="623"/>
      <c r="BC1145" s="623"/>
      <c r="BD1145" s="623"/>
      <c r="BE1145" s="623"/>
      <c r="BF1145" s="623"/>
      <c r="BG1145" s="623"/>
      <c r="BH1145" s="623"/>
    </row>
    <row r="1146" spans="1:60" s="258" customFormat="1" ht="15" customHeight="1" x14ac:dyDescent="0.2">
      <c r="A1146" s="1182" t="s">
        <v>5</v>
      </c>
      <c r="B1146" s="1250" t="s">
        <v>23</v>
      </c>
      <c r="C1146" s="1182" t="s">
        <v>22</v>
      </c>
      <c r="D1146" s="1182" t="s">
        <v>8</v>
      </c>
      <c r="E1146" s="1272" t="s">
        <v>9</v>
      </c>
      <c r="F1146" s="1260" t="s">
        <v>10</v>
      </c>
      <c r="G1146" s="14"/>
      <c r="H1146" s="623"/>
      <c r="I1146" s="623"/>
      <c r="J1146" s="623"/>
      <c r="K1146" s="623"/>
      <c r="L1146" s="623"/>
      <c r="M1146" s="623"/>
      <c r="N1146" s="623"/>
      <c r="O1146" s="623"/>
      <c r="P1146" s="623"/>
      <c r="Q1146" s="623"/>
      <c r="R1146" s="623"/>
      <c r="S1146" s="623"/>
      <c r="T1146" s="623"/>
      <c r="U1146" s="623"/>
      <c r="V1146" s="623"/>
      <c r="W1146" s="623"/>
      <c r="X1146" s="623"/>
      <c r="Y1146" s="623"/>
      <c r="Z1146" s="623"/>
      <c r="AA1146" s="623"/>
      <c r="AB1146" s="623"/>
      <c r="AC1146" s="623"/>
      <c r="AD1146" s="623"/>
      <c r="AE1146" s="623"/>
      <c r="AF1146" s="623"/>
      <c r="AG1146" s="623"/>
      <c r="AH1146" s="623"/>
      <c r="AI1146" s="623"/>
      <c r="AJ1146" s="623"/>
      <c r="AK1146" s="623"/>
      <c r="AL1146" s="623"/>
      <c r="AM1146" s="623"/>
      <c r="AN1146" s="623"/>
      <c r="AO1146" s="623"/>
      <c r="AP1146" s="623"/>
      <c r="AQ1146" s="623"/>
      <c r="AR1146" s="623"/>
      <c r="AS1146" s="623"/>
      <c r="AT1146" s="623"/>
      <c r="AU1146" s="623"/>
      <c r="AV1146" s="623"/>
      <c r="AW1146" s="623"/>
      <c r="AX1146" s="623"/>
      <c r="AY1146" s="623"/>
      <c r="AZ1146" s="623"/>
      <c r="BA1146" s="623"/>
      <c r="BB1146" s="623"/>
      <c r="BC1146" s="623"/>
      <c r="BD1146" s="623"/>
      <c r="BE1146" s="623"/>
      <c r="BF1146" s="623"/>
      <c r="BG1146" s="623"/>
      <c r="BH1146" s="623"/>
    </row>
    <row r="1147" spans="1:60" s="258" customFormat="1" ht="21.75" customHeight="1" thickBot="1" x14ac:dyDescent="0.25">
      <c r="A1147" s="1183"/>
      <c r="B1147" s="1259"/>
      <c r="C1147" s="1183"/>
      <c r="D1147" s="1183"/>
      <c r="E1147" s="1273"/>
      <c r="F1147" s="1261"/>
      <c r="G1147" s="14"/>
      <c r="H1147" s="623"/>
      <c r="I1147" s="623"/>
      <c r="J1147" s="623"/>
      <c r="K1147" s="623"/>
      <c r="L1147" s="623"/>
      <c r="M1147" s="623"/>
      <c r="N1147" s="623"/>
      <c r="O1147" s="623"/>
      <c r="P1147" s="623"/>
      <c r="Q1147" s="623"/>
      <c r="R1147" s="623"/>
      <c r="S1147" s="623"/>
      <c r="T1147" s="623"/>
      <c r="U1147" s="623"/>
      <c r="V1147" s="623"/>
      <c r="W1147" s="623"/>
      <c r="X1147" s="623"/>
      <c r="Y1147" s="623"/>
      <c r="Z1147" s="623"/>
      <c r="AA1147" s="623"/>
      <c r="AB1147" s="623"/>
      <c r="AC1147" s="623"/>
      <c r="AD1147" s="623"/>
      <c r="AE1147" s="623"/>
      <c r="AF1147" s="623"/>
      <c r="AG1147" s="623"/>
      <c r="AH1147" s="623"/>
      <c r="AI1147" s="623"/>
      <c r="AJ1147" s="623"/>
      <c r="AK1147" s="623"/>
      <c r="AL1147" s="623"/>
      <c r="AM1147" s="623"/>
      <c r="AN1147" s="623"/>
      <c r="AO1147" s="623"/>
      <c r="AP1147" s="623"/>
      <c r="AQ1147" s="623"/>
      <c r="AR1147" s="623"/>
      <c r="AS1147" s="623"/>
      <c r="AT1147" s="623"/>
      <c r="AU1147" s="623"/>
      <c r="AV1147" s="623"/>
      <c r="AW1147" s="623"/>
      <c r="AX1147" s="623"/>
      <c r="AY1147" s="623"/>
      <c r="AZ1147" s="623"/>
      <c r="BA1147" s="623"/>
      <c r="BB1147" s="623"/>
      <c r="BC1147" s="623"/>
      <c r="BD1147" s="623"/>
      <c r="BE1147" s="623"/>
      <c r="BF1147" s="623"/>
      <c r="BG1147" s="623"/>
      <c r="BH1147" s="623"/>
    </row>
    <row r="1148" spans="1:60" s="258" customFormat="1" ht="24" customHeight="1" x14ac:dyDescent="0.2">
      <c r="A1148" s="58"/>
      <c r="B1148" s="85"/>
      <c r="C1148" s="33" t="s">
        <v>27</v>
      </c>
      <c r="D1148" s="297">
        <v>3467516.83</v>
      </c>
      <c r="E1148" s="297"/>
      <c r="F1148" s="323">
        <f>F1144+D1148-E1148</f>
        <v>6924922.5700000003</v>
      </c>
      <c r="G1148" s="14"/>
      <c r="H1148" s="623"/>
      <c r="I1148" s="623"/>
      <c r="J1148" s="623"/>
      <c r="K1148" s="623"/>
      <c r="L1148" s="623"/>
      <c r="M1148" s="623"/>
      <c r="N1148" s="623"/>
      <c r="O1148" s="623"/>
      <c r="P1148" s="623"/>
      <c r="Q1148" s="623"/>
      <c r="R1148" s="623"/>
      <c r="S1148" s="623"/>
      <c r="T1148" s="623"/>
      <c r="U1148" s="623"/>
      <c r="V1148" s="623"/>
      <c r="W1148" s="623"/>
      <c r="X1148" s="623"/>
      <c r="Y1148" s="623"/>
      <c r="Z1148" s="623"/>
      <c r="AA1148" s="623"/>
      <c r="AB1148" s="623"/>
      <c r="AC1148" s="623"/>
      <c r="AD1148" s="623"/>
      <c r="AE1148" s="623"/>
      <c r="AF1148" s="623"/>
      <c r="AG1148" s="623"/>
      <c r="AH1148" s="623"/>
      <c r="AI1148" s="623"/>
      <c r="AJ1148" s="623"/>
      <c r="AK1148" s="623"/>
      <c r="AL1148" s="623"/>
      <c r="AM1148" s="623"/>
      <c r="AN1148" s="623"/>
      <c r="AO1148" s="623"/>
      <c r="AP1148" s="623"/>
      <c r="AQ1148" s="623"/>
      <c r="AR1148" s="623"/>
      <c r="AS1148" s="623"/>
      <c r="AT1148" s="623"/>
      <c r="AU1148" s="623"/>
      <c r="AV1148" s="623"/>
      <c r="AW1148" s="623"/>
      <c r="AX1148" s="623"/>
      <c r="AY1148" s="623"/>
      <c r="AZ1148" s="623"/>
      <c r="BA1148" s="623"/>
      <c r="BB1148" s="623"/>
      <c r="BC1148" s="623"/>
      <c r="BD1148" s="623"/>
      <c r="BE1148" s="623"/>
      <c r="BF1148" s="623"/>
      <c r="BG1148" s="623"/>
      <c r="BH1148" s="623"/>
    </row>
    <row r="1149" spans="1:60" s="258" customFormat="1" x14ac:dyDescent="0.2">
      <c r="A1149" s="191"/>
      <c r="B1149" s="1"/>
      <c r="C1149" s="305" t="s">
        <v>1084</v>
      </c>
      <c r="D1149" s="340"/>
      <c r="E1149" s="613"/>
      <c r="F1149" s="323">
        <f t="shared" ref="F1149:F1203" si="20">F1148+D1149-E1149</f>
        <v>6924922.5700000003</v>
      </c>
      <c r="G1149" s="14"/>
      <c r="H1149" s="623"/>
      <c r="I1149" s="623"/>
      <c r="J1149" s="623"/>
      <c r="K1149" s="623"/>
      <c r="L1149" s="623"/>
      <c r="M1149" s="623"/>
      <c r="N1149" s="623"/>
      <c r="O1149" s="623"/>
      <c r="P1149" s="623"/>
      <c r="Q1149" s="623"/>
      <c r="R1149" s="623"/>
      <c r="S1149" s="623"/>
      <c r="T1149" s="623"/>
      <c r="U1149" s="623"/>
      <c r="V1149" s="623"/>
      <c r="W1149" s="623"/>
      <c r="X1149" s="623"/>
      <c r="Y1149" s="623"/>
      <c r="Z1149" s="623"/>
      <c r="AA1149" s="623"/>
      <c r="AB1149" s="623"/>
      <c r="AC1149" s="623"/>
      <c r="AD1149" s="623"/>
      <c r="AE1149" s="623"/>
      <c r="AF1149" s="623"/>
      <c r="AG1149" s="623"/>
      <c r="AH1149" s="623"/>
      <c r="AI1149" s="623"/>
      <c r="AJ1149" s="623"/>
      <c r="AK1149" s="623"/>
      <c r="AL1149" s="623"/>
      <c r="AM1149" s="623"/>
      <c r="AN1149" s="623"/>
      <c r="AO1149" s="623"/>
      <c r="AP1149" s="623"/>
      <c r="AQ1149" s="623"/>
      <c r="AR1149" s="623"/>
      <c r="AS1149" s="623"/>
      <c r="AT1149" s="623"/>
      <c r="AU1149" s="623"/>
      <c r="AV1149" s="623"/>
      <c r="AW1149" s="623"/>
      <c r="AX1149" s="623"/>
      <c r="AY1149" s="623"/>
      <c r="AZ1149" s="623"/>
      <c r="BA1149" s="623"/>
      <c r="BB1149" s="623"/>
      <c r="BC1149" s="623"/>
      <c r="BD1149" s="623"/>
      <c r="BE1149" s="623"/>
      <c r="BF1149" s="623"/>
      <c r="BG1149" s="623"/>
      <c r="BH1149" s="623"/>
    </row>
    <row r="1150" spans="1:60" s="258" customFormat="1" x14ac:dyDescent="0.2">
      <c r="A1150" s="548"/>
      <c r="B1150" s="1"/>
      <c r="C1150" s="530" t="s">
        <v>2479</v>
      </c>
      <c r="D1150" s="340"/>
      <c r="E1150" s="614">
        <v>4134.12</v>
      </c>
      <c r="F1150" s="323">
        <f t="shared" si="20"/>
        <v>6920788.4500000002</v>
      </c>
      <c r="G1150" s="14"/>
      <c r="H1150" s="623"/>
      <c r="I1150" s="623"/>
      <c r="J1150" s="623"/>
      <c r="K1150" s="623"/>
      <c r="L1150" s="623"/>
      <c r="M1150" s="623"/>
      <c r="N1150" s="623"/>
      <c r="O1150" s="623"/>
      <c r="P1150" s="623"/>
      <c r="Q1150" s="623"/>
      <c r="R1150" s="623"/>
      <c r="S1150" s="623"/>
      <c r="T1150" s="623"/>
      <c r="U1150" s="623"/>
      <c r="V1150" s="623"/>
      <c r="W1150" s="623"/>
      <c r="X1150" s="623"/>
      <c r="Y1150" s="623"/>
      <c r="Z1150" s="623"/>
      <c r="AA1150" s="623"/>
      <c r="AB1150" s="623"/>
      <c r="AC1150" s="623"/>
      <c r="AD1150" s="623"/>
      <c r="AE1150" s="623"/>
      <c r="AF1150" s="623"/>
      <c r="AG1150" s="623"/>
      <c r="AH1150" s="623"/>
      <c r="AI1150" s="623"/>
      <c r="AJ1150" s="623"/>
      <c r="AK1150" s="623"/>
      <c r="AL1150" s="623"/>
      <c r="AM1150" s="623"/>
      <c r="AN1150" s="623"/>
      <c r="AO1150" s="623"/>
      <c r="AP1150" s="623"/>
      <c r="AQ1150" s="623"/>
      <c r="AR1150" s="623"/>
      <c r="AS1150" s="623"/>
      <c r="AT1150" s="623"/>
      <c r="AU1150" s="623"/>
      <c r="AV1150" s="623"/>
      <c r="AW1150" s="623"/>
      <c r="AX1150" s="623"/>
      <c r="AY1150" s="623"/>
      <c r="AZ1150" s="623"/>
      <c r="BA1150" s="623"/>
      <c r="BB1150" s="623"/>
      <c r="BC1150" s="623"/>
      <c r="BD1150" s="623"/>
      <c r="BE1150" s="623"/>
      <c r="BF1150" s="623"/>
      <c r="BG1150" s="623"/>
      <c r="BH1150" s="623"/>
    </row>
    <row r="1151" spans="1:60" x14ac:dyDescent="0.2">
      <c r="A1151" s="59"/>
      <c r="B1151" s="1"/>
      <c r="C1151" s="2" t="s">
        <v>1083</v>
      </c>
      <c r="D1151" s="340"/>
      <c r="E1151" s="614">
        <v>1000</v>
      </c>
      <c r="F1151" s="323">
        <f t="shared" si="20"/>
        <v>6919788.4500000002</v>
      </c>
    </row>
    <row r="1152" spans="1:60" x14ac:dyDescent="0.2">
      <c r="A1152" s="87"/>
      <c r="B1152" s="27"/>
      <c r="C1152" s="2" t="s">
        <v>1358</v>
      </c>
      <c r="D1152" s="149"/>
      <c r="E1152" s="307">
        <v>175</v>
      </c>
      <c r="F1152" s="323">
        <f t="shared" si="20"/>
        <v>6919613.4500000002</v>
      </c>
    </row>
    <row r="1153" spans="1:61" ht="22.5" x14ac:dyDescent="0.2">
      <c r="A1153" s="556">
        <v>44319</v>
      </c>
      <c r="B1153" s="5">
        <v>3839</v>
      </c>
      <c r="C1153" s="439" t="s">
        <v>3618</v>
      </c>
      <c r="D1153" s="596"/>
      <c r="E1153" s="601">
        <v>10175.65</v>
      </c>
      <c r="F1153" s="323">
        <f t="shared" si="20"/>
        <v>6909437.7999999998</v>
      </c>
    </row>
    <row r="1154" spans="1:61" ht="22.5" x14ac:dyDescent="0.2">
      <c r="A1154" s="556">
        <v>44319</v>
      </c>
      <c r="B1154" s="5">
        <v>3840</v>
      </c>
      <c r="C1154" s="439" t="s">
        <v>3619</v>
      </c>
      <c r="D1154" s="597"/>
      <c r="E1154" s="601">
        <v>118550.6</v>
      </c>
      <c r="F1154" s="567">
        <f t="shared" si="20"/>
        <v>6790887.2000000002</v>
      </c>
    </row>
    <row r="1155" spans="1:61" x14ac:dyDescent="0.2">
      <c r="A1155" s="556">
        <v>44319</v>
      </c>
      <c r="B1155" s="5">
        <v>3841</v>
      </c>
      <c r="C1155" s="439" t="s">
        <v>41</v>
      </c>
      <c r="D1155" s="598"/>
      <c r="E1155" s="601">
        <v>0</v>
      </c>
      <c r="F1155" s="567">
        <f t="shared" si="20"/>
        <v>6790887.2000000002</v>
      </c>
    </row>
    <row r="1156" spans="1:61" ht="21" customHeight="1" x14ac:dyDescent="0.2">
      <c r="A1156" s="556">
        <v>44319</v>
      </c>
      <c r="B1156" s="5">
        <v>3842</v>
      </c>
      <c r="C1156" s="439" t="s">
        <v>41</v>
      </c>
      <c r="D1156" s="598"/>
      <c r="E1156" s="601">
        <v>0</v>
      </c>
      <c r="F1156" s="567">
        <f t="shared" si="20"/>
        <v>6790887.2000000002</v>
      </c>
    </row>
    <row r="1157" spans="1:61" ht="21.75" customHeight="1" x14ac:dyDescent="0.2">
      <c r="A1157" s="556">
        <v>44319</v>
      </c>
      <c r="B1157" s="5">
        <v>3843</v>
      </c>
      <c r="C1157" s="439" t="s">
        <v>41</v>
      </c>
      <c r="D1157" s="598"/>
      <c r="E1157" s="601">
        <v>0</v>
      </c>
      <c r="F1157" s="567">
        <f t="shared" si="20"/>
        <v>6790887.2000000002</v>
      </c>
    </row>
    <row r="1158" spans="1:61" ht="21.75" customHeight="1" x14ac:dyDescent="0.2">
      <c r="A1158" s="556">
        <v>44319</v>
      </c>
      <c r="B1158" s="5">
        <v>3844</v>
      </c>
      <c r="C1158" s="439" t="s">
        <v>3620</v>
      </c>
      <c r="D1158" s="598"/>
      <c r="E1158" s="601">
        <v>66600</v>
      </c>
      <c r="F1158" s="567">
        <f t="shared" si="20"/>
        <v>6724287.2000000002</v>
      </c>
    </row>
    <row r="1159" spans="1:61" ht="24.75" customHeight="1" x14ac:dyDescent="0.2">
      <c r="A1159" s="556">
        <v>44319</v>
      </c>
      <c r="B1159" s="5">
        <v>3845</v>
      </c>
      <c r="C1159" s="439" t="s">
        <v>3621</v>
      </c>
      <c r="D1159" s="598"/>
      <c r="E1159" s="601">
        <v>55800</v>
      </c>
      <c r="F1159" s="567">
        <f t="shared" si="20"/>
        <v>6668487.2000000002</v>
      </c>
    </row>
    <row r="1160" spans="1:61" ht="14.25" customHeight="1" x14ac:dyDescent="0.2">
      <c r="A1160" s="556">
        <v>44319</v>
      </c>
      <c r="B1160" s="5">
        <v>3846</v>
      </c>
      <c r="C1160" s="439" t="s">
        <v>3620</v>
      </c>
      <c r="D1160" s="598"/>
      <c r="E1160" s="601">
        <v>59400</v>
      </c>
      <c r="F1160" s="567">
        <f t="shared" si="20"/>
        <v>6609087.2000000002</v>
      </c>
    </row>
    <row r="1161" spans="1:61" s="433" customFormat="1" x14ac:dyDescent="0.2">
      <c r="A1161" s="556">
        <v>44319</v>
      </c>
      <c r="B1161" s="5">
        <v>3847</v>
      </c>
      <c r="C1161" s="439" t="s">
        <v>3622</v>
      </c>
      <c r="D1161" s="598"/>
      <c r="E1161" s="601">
        <v>144459.97</v>
      </c>
      <c r="F1161" s="567">
        <f t="shared" si="20"/>
        <v>6464627.2300000004</v>
      </c>
      <c r="G1161" s="14"/>
      <c r="H1161" s="14"/>
      <c r="I1161" s="14"/>
      <c r="J1161" s="14"/>
      <c r="K1161" s="14"/>
      <c r="L1161" s="14"/>
      <c r="M1161" s="14"/>
      <c r="N1161" s="14"/>
      <c r="O1161" s="14"/>
      <c r="P1161" s="14"/>
      <c r="Q1161" s="14"/>
      <c r="R1161" s="14"/>
      <c r="S1161" s="14"/>
      <c r="T1161" s="14"/>
      <c r="U1161" s="14"/>
      <c r="V1161" s="14"/>
      <c r="W1161" s="14"/>
      <c r="X1161" s="14"/>
      <c r="Y1161" s="14"/>
      <c r="Z1161" s="14"/>
      <c r="AA1161" s="14"/>
      <c r="AB1161" s="14"/>
      <c r="AC1161" s="14"/>
      <c r="AD1161" s="14"/>
      <c r="AE1161" s="14"/>
      <c r="AF1161" s="14"/>
      <c r="AG1161" s="14"/>
      <c r="AH1161" s="14"/>
      <c r="AI1161" s="14"/>
      <c r="AJ1161" s="14"/>
      <c r="AK1161" s="14"/>
      <c r="AL1161" s="14"/>
      <c r="AM1161" s="14"/>
      <c r="AN1161" s="14"/>
      <c r="AO1161" s="14"/>
      <c r="AP1161" s="14"/>
      <c r="AQ1161" s="14"/>
      <c r="AR1161" s="14"/>
      <c r="AS1161" s="14"/>
      <c r="AT1161" s="14"/>
      <c r="AU1161" s="14"/>
      <c r="AV1161" s="14"/>
      <c r="AW1161" s="14"/>
      <c r="AX1161" s="14"/>
      <c r="AY1161" s="14"/>
      <c r="AZ1161" s="14"/>
      <c r="BA1161" s="14"/>
      <c r="BB1161" s="14"/>
      <c r="BC1161" s="14"/>
      <c r="BD1161" s="14"/>
      <c r="BE1161" s="14"/>
      <c r="BF1161" s="14"/>
      <c r="BG1161" s="14"/>
      <c r="BH1161" s="14"/>
      <c r="BI1161" s="625"/>
    </row>
    <row r="1162" spans="1:61" s="433" customFormat="1" ht="22.5" x14ac:dyDescent="0.2">
      <c r="A1162" s="556">
        <v>44319</v>
      </c>
      <c r="B1162" s="5">
        <v>3848</v>
      </c>
      <c r="C1162" s="439" t="s">
        <v>3623</v>
      </c>
      <c r="D1162" s="598"/>
      <c r="E1162" s="601">
        <v>55754</v>
      </c>
      <c r="F1162" s="567">
        <f t="shared" si="20"/>
        <v>6408873.2300000004</v>
      </c>
      <c r="G1162" s="14"/>
      <c r="H1162" s="14"/>
      <c r="I1162" s="14"/>
      <c r="J1162" s="14"/>
      <c r="K1162" s="14"/>
      <c r="L1162" s="14"/>
      <c r="M1162" s="14"/>
      <c r="N1162" s="14"/>
      <c r="O1162" s="14"/>
      <c r="P1162" s="14"/>
      <c r="Q1162" s="14"/>
      <c r="R1162" s="14"/>
      <c r="S1162" s="14"/>
      <c r="T1162" s="14"/>
      <c r="U1162" s="14"/>
      <c r="V1162" s="14"/>
      <c r="W1162" s="14"/>
      <c r="X1162" s="14"/>
      <c r="Y1162" s="14"/>
      <c r="Z1162" s="14"/>
      <c r="AA1162" s="14"/>
      <c r="AB1162" s="14"/>
      <c r="AC1162" s="14"/>
      <c r="AD1162" s="14"/>
      <c r="AE1162" s="14"/>
      <c r="AF1162" s="14"/>
      <c r="AG1162" s="14"/>
      <c r="AH1162" s="14"/>
      <c r="AI1162" s="14"/>
      <c r="AJ1162" s="14"/>
      <c r="AK1162" s="14"/>
      <c r="AL1162" s="14"/>
      <c r="AM1162" s="14"/>
      <c r="AN1162" s="14"/>
      <c r="AO1162" s="14"/>
      <c r="AP1162" s="14"/>
      <c r="AQ1162" s="14"/>
      <c r="AR1162" s="14"/>
      <c r="AS1162" s="14"/>
      <c r="AT1162" s="14"/>
      <c r="AU1162" s="14"/>
      <c r="AV1162" s="14"/>
      <c r="AW1162" s="14"/>
      <c r="AX1162" s="14"/>
      <c r="AY1162" s="14"/>
      <c r="AZ1162" s="14"/>
      <c r="BA1162" s="14"/>
      <c r="BB1162" s="14"/>
      <c r="BC1162" s="14"/>
      <c r="BD1162" s="14"/>
      <c r="BE1162" s="14"/>
      <c r="BF1162" s="14"/>
      <c r="BG1162" s="14"/>
      <c r="BH1162" s="14"/>
      <c r="BI1162" s="625"/>
    </row>
    <row r="1163" spans="1:61" ht="22.5" x14ac:dyDescent="0.2">
      <c r="A1163" s="556">
        <v>44319</v>
      </c>
      <c r="B1163" s="5">
        <v>3849</v>
      </c>
      <c r="C1163" s="439" t="s">
        <v>3624</v>
      </c>
      <c r="D1163" s="598"/>
      <c r="E1163" s="601">
        <v>45018.04</v>
      </c>
      <c r="F1163" s="567">
        <f t="shared" si="20"/>
        <v>6363855.1900000004</v>
      </c>
    </row>
    <row r="1164" spans="1:61" ht="22.5" x14ac:dyDescent="0.2">
      <c r="A1164" s="556">
        <v>44319</v>
      </c>
      <c r="B1164" s="5">
        <v>3850</v>
      </c>
      <c r="C1164" s="439" t="s">
        <v>3625</v>
      </c>
      <c r="D1164" s="598"/>
      <c r="E1164" s="601">
        <v>101536.64</v>
      </c>
      <c r="F1164" s="567">
        <f t="shared" si="20"/>
        <v>6262318.5500000007</v>
      </c>
    </row>
    <row r="1165" spans="1:61" ht="22.5" x14ac:dyDescent="0.2">
      <c r="A1165" s="556">
        <v>44319</v>
      </c>
      <c r="B1165" s="5">
        <v>3851</v>
      </c>
      <c r="C1165" s="439" t="s">
        <v>3626</v>
      </c>
      <c r="D1165" s="598"/>
      <c r="E1165" s="601">
        <v>79642.990000000005</v>
      </c>
      <c r="F1165" s="567">
        <f t="shared" si="20"/>
        <v>6182675.5600000005</v>
      </c>
    </row>
    <row r="1166" spans="1:61" ht="22.5" x14ac:dyDescent="0.2">
      <c r="A1166" s="556">
        <v>44321</v>
      </c>
      <c r="B1166" s="5">
        <v>3852</v>
      </c>
      <c r="C1166" s="439" t="s">
        <v>3627</v>
      </c>
      <c r="D1166" s="598"/>
      <c r="E1166" s="601">
        <v>174851.8</v>
      </c>
      <c r="F1166" s="567">
        <f t="shared" si="20"/>
        <v>6007823.7600000007</v>
      </c>
    </row>
    <row r="1167" spans="1:61" ht="22.5" x14ac:dyDescent="0.2">
      <c r="A1167" s="556">
        <v>44322</v>
      </c>
      <c r="B1167" s="5">
        <v>3853</v>
      </c>
      <c r="C1167" s="439" t="s">
        <v>3628</v>
      </c>
      <c r="D1167" s="598"/>
      <c r="E1167" s="601">
        <v>116842</v>
      </c>
      <c r="F1167" s="567">
        <f t="shared" si="20"/>
        <v>5890981.7600000007</v>
      </c>
    </row>
    <row r="1168" spans="1:61" x14ac:dyDescent="0.2">
      <c r="A1168" s="556">
        <v>44322</v>
      </c>
      <c r="B1168" s="5">
        <v>3854</v>
      </c>
      <c r="C1168" s="439" t="s">
        <v>3629</v>
      </c>
      <c r="D1168" s="598"/>
      <c r="E1168" s="601">
        <v>77928</v>
      </c>
      <c r="F1168" s="567">
        <f t="shared" si="20"/>
        <v>5813053.7600000007</v>
      </c>
    </row>
    <row r="1169" spans="1:6" ht="22.5" x14ac:dyDescent="0.2">
      <c r="A1169" s="556">
        <v>44322</v>
      </c>
      <c r="B1169" s="5">
        <v>3855</v>
      </c>
      <c r="C1169" s="439" t="s">
        <v>3630</v>
      </c>
      <c r="D1169" s="598"/>
      <c r="E1169" s="601">
        <v>33708.47</v>
      </c>
      <c r="F1169" s="567">
        <f t="shared" si="20"/>
        <v>5779345.290000001</v>
      </c>
    </row>
    <row r="1170" spans="1:6" x14ac:dyDescent="0.2">
      <c r="A1170" s="556">
        <v>44321</v>
      </c>
      <c r="B1170" s="5">
        <v>3855</v>
      </c>
      <c r="C1170" s="439" t="s">
        <v>41</v>
      </c>
      <c r="D1170" s="598"/>
      <c r="E1170" s="601">
        <v>0</v>
      </c>
      <c r="F1170" s="567">
        <f t="shared" si="20"/>
        <v>5779345.290000001</v>
      </c>
    </row>
    <row r="1171" spans="1:6" ht="22.5" x14ac:dyDescent="0.2">
      <c r="A1171" s="556">
        <v>44322</v>
      </c>
      <c r="B1171" s="5">
        <v>3856</v>
      </c>
      <c r="C1171" s="439" t="s">
        <v>3631</v>
      </c>
      <c r="D1171" s="598"/>
      <c r="E1171" s="601">
        <v>121870.5</v>
      </c>
      <c r="F1171" s="567">
        <f t="shared" si="20"/>
        <v>5657474.790000001</v>
      </c>
    </row>
    <row r="1172" spans="1:6" ht="22.5" x14ac:dyDescent="0.2">
      <c r="A1172" s="556">
        <v>44328</v>
      </c>
      <c r="B1172" s="5">
        <v>3857</v>
      </c>
      <c r="C1172" s="439" t="s">
        <v>3632</v>
      </c>
      <c r="D1172" s="598"/>
      <c r="E1172" s="601">
        <v>123880</v>
      </c>
      <c r="F1172" s="567">
        <f t="shared" si="20"/>
        <v>5533594.790000001</v>
      </c>
    </row>
    <row r="1173" spans="1:6" ht="22.5" x14ac:dyDescent="0.2">
      <c r="A1173" s="556">
        <v>44328</v>
      </c>
      <c r="B1173" s="5">
        <v>3858</v>
      </c>
      <c r="C1173" s="439" t="s">
        <v>3632</v>
      </c>
      <c r="D1173" s="598"/>
      <c r="E1173" s="601">
        <v>123880</v>
      </c>
      <c r="F1173" s="567">
        <f t="shared" si="20"/>
        <v>5409714.790000001</v>
      </c>
    </row>
    <row r="1174" spans="1:6" ht="22.5" x14ac:dyDescent="0.2">
      <c r="A1174" s="564">
        <v>44328</v>
      </c>
      <c r="B1174" s="212">
        <v>3859</v>
      </c>
      <c r="C1174" s="565" t="s">
        <v>3633</v>
      </c>
      <c r="D1174" s="700"/>
      <c r="E1174" s="602">
        <v>25286</v>
      </c>
      <c r="F1174" s="567">
        <f t="shared" si="20"/>
        <v>5384428.790000001</v>
      </c>
    </row>
    <row r="1175" spans="1:6" ht="22.5" customHeight="1" x14ac:dyDescent="0.2">
      <c r="A1175" s="589">
        <v>44328</v>
      </c>
      <c r="B1175" s="473">
        <v>3860</v>
      </c>
      <c r="C1175" s="238" t="s">
        <v>4388</v>
      </c>
      <c r="D1175" s="432"/>
      <c r="E1175" s="444">
        <v>9000</v>
      </c>
      <c r="F1175" s="567">
        <f t="shared" si="20"/>
        <v>5375428.790000001</v>
      </c>
    </row>
    <row r="1176" spans="1:6" ht="27" customHeight="1" x14ac:dyDescent="0.2">
      <c r="A1176" s="589">
        <v>44330</v>
      </c>
      <c r="B1176" s="473">
        <v>3861</v>
      </c>
      <c r="C1176" s="238" t="s">
        <v>4389</v>
      </c>
      <c r="D1176" s="432"/>
      <c r="E1176" s="444">
        <v>54150</v>
      </c>
      <c r="F1176" s="567">
        <f t="shared" si="20"/>
        <v>5321278.790000001</v>
      </c>
    </row>
    <row r="1177" spans="1:6" ht="24" customHeight="1" x14ac:dyDescent="0.2">
      <c r="A1177" s="589">
        <v>44330</v>
      </c>
      <c r="B1177" s="473">
        <v>3862</v>
      </c>
      <c r="C1177" s="238" t="s">
        <v>4389</v>
      </c>
      <c r="D1177" s="432"/>
      <c r="E1177" s="444">
        <v>60800</v>
      </c>
      <c r="F1177" s="567">
        <f t="shared" si="20"/>
        <v>5260478.790000001</v>
      </c>
    </row>
    <row r="1178" spans="1:6" ht="23.25" customHeight="1" x14ac:dyDescent="0.2">
      <c r="A1178" s="589">
        <v>44330</v>
      </c>
      <c r="B1178" s="473">
        <v>3863</v>
      </c>
      <c r="C1178" s="238" t="s">
        <v>4390</v>
      </c>
      <c r="D1178" s="432"/>
      <c r="E1178" s="444">
        <v>21600</v>
      </c>
      <c r="F1178" s="567">
        <f t="shared" si="20"/>
        <v>5238878.790000001</v>
      </c>
    </row>
    <row r="1179" spans="1:6" ht="21" customHeight="1" x14ac:dyDescent="0.2">
      <c r="A1179" s="589">
        <v>44330</v>
      </c>
      <c r="B1179" s="473">
        <v>3864</v>
      </c>
      <c r="C1179" s="238" t="s">
        <v>4391</v>
      </c>
      <c r="D1179" s="432"/>
      <c r="E1179" s="444">
        <v>32925.599999999999</v>
      </c>
      <c r="F1179" s="567">
        <f t="shared" si="20"/>
        <v>5205953.1900000013</v>
      </c>
    </row>
    <row r="1180" spans="1:6" ht="21.75" customHeight="1" x14ac:dyDescent="0.2">
      <c r="A1180" s="589">
        <v>44330</v>
      </c>
      <c r="B1180" s="473">
        <v>3865</v>
      </c>
      <c r="C1180" s="238" t="s">
        <v>4392</v>
      </c>
      <c r="D1180" s="432"/>
      <c r="E1180" s="444">
        <v>54445.599999999999</v>
      </c>
      <c r="F1180" s="567">
        <f t="shared" si="20"/>
        <v>5151507.5900000017</v>
      </c>
    </row>
    <row r="1181" spans="1:6" ht="21.75" customHeight="1" x14ac:dyDescent="0.2">
      <c r="A1181" s="589">
        <v>44330</v>
      </c>
      <c r="B1181" s="473">
        <v>3866</v>
      </c>
      <c r="C1181" s="238" t="s">
        <v>4393</v>
      </c>
      <c r="D1181" s="432"/>
      <c r="E1181" s="444">
        <v>63762</v>
      </c>
      <c r="F1181" s="567">
        <f t="shared" si="20"/>
        <v>5087745.5900000017</v>
      </c>
    </row>
    <row r="1182" spans="1:6" ht="15.75" customHeight="1" x14ac:dyDescent="0.2">
      <c r="A1182" s="589">
        <v>44334</v>
      </c>
      <c r="B1182" s="473">
        <v>3867</v>
      </c>
      <c r="C1182" s="238" t="s">
        <v>4394</v>
      </c>
      <c r="D1182" s="432"/>
      <c r="E1182" s="444">
        <v>99593.22</v>
      </c>
      <c r="F1182" s="567">
        <f t="shared" si="20"/>
        <v>4988152.370000002</v>
      </c>
    </row>
    <row r="1183" spans="1:6" ht="26.25" customHeight="1" x14ac:dyDescent="0.2">
      <c r="A1183" s="589">
        <v>44334</v>
      </c>
      <c r="B1183" s="473">
        <v>3868</v>
      </c>
      <c r="C1183" s="238" t="s">
        <v>4388</v>
      </c>
      <c r="D1183" s="432"/>
      <c r="E1183" s="444">
        <v>25200</v>
      </c>
      <c r="F1183" s="567">
        <f t="shared" si="20"/>
        <v>4962952.370000002</v>
      </c>
    </row>
    <row r="1184" spans="1:6" ht="24" customHeight="1" x14ac:dyDescent="0.2">
      <c r="A1184" s="589">
        <v>44334</v>
      </c>
      <c r="B1184" s="473">
        <v>3869</v>
      </c>
      <c r="C1184" s="238" t="s">
        <v>4395</v>
      </c>
      <c r="D1184" s="432"/>
      <c r="E1184" s="444">
        <v>96000.72</v>
      </c>
      <c r="F1184" s="567">
        <f t="shared" si="20"/>
        <v>4866951.6500000022</v>
      </c>
    </row>
    <row r="1185" spans="1:6" ht="15.75" customHeight="1" x14ac:dyDescent="0.2">
      <c r="A1185" s="589">
        <v>44335</v>
      </c>
      <c r="B1185" s="473">
        <v>3870</v>
      </c>
      <c r="C1185" s="238" t="s">
        <v>4396</v>
      </c>
      <c r="D1185" s="432"/>
      <c r="E1185" s="444">
        <v>7236</v>
      </c>
      <c r="F1185" s="567">
        <f t="shared" si="20"/>
        <v>4859715.6500000022</v>
      </c>
    </row>
    <row r="1186" spans="1:6" ht="23.25" customHeight="1" x14ac:dyDescent="0.2">
      <c r="A1186" s="589">
        <v>44335</v>
      </c>
      <c r="B1186" s="473">
        <v>3871</v>
      </c>
      <c r="C1186" s="238" t="s">
        <v>4397</v>
      </c>
      <c r="D1186" s="432"/>
      <c r="E1186" s="444">
        <v>16200</v>
      </c>
      <c r="F1186" s="567">
        <f t="shared" si="20"/>
        <v>4843515.6500000022</v>
      </c>
    </row>
    <row r="1187" spans="1:6" ht="15.75" customHeight="1" x14ac:dyDescent="0.2">
      <c r="A1187" s="589">
        <v>44335</v>
      </c>
      <c r="B1187" s="473">
        <v>3872</v>
      </c>
      <c r="C1187" s="238" t="s">
        <v>4398</v>
      </c>
      <c r="D1187" s="432"/>
      <c r="E1187" s="444">
        <v>14850</v>
      </c>
      <c r="F1187" s="567">
        <f t="shared" si="20"/>
        <v>4828665.6500000022</v>
      </c>
    </row>
    <row r="1188" spans="1:6" ht="23.25" customHeight="1" x14ac:dyDescent="0.2">
      <c r="A1188" s="589">
        <v>44335</v>
      </c>
      <c r="B1188" s="473">
        <v>3873</v>
      </c>
      <c r="C1188" s="238" t="s">
        <v>4399</v>
      </c>
      <c r="D1188" s="432"/>
      <c r="E1188" s="444">
        <v>48420</v>
      </c>
      <c r="F1188" s="567">
        <f t="shared" si="20"/>
        <v>4780245.6500000022</v>
      </c>
    </row>
    <row r="1189" spans="1:6" ht="23.25" customHeight="1" x14ac:dyDescent="0.2">
      <c r="A1189" s="589">
        <v>44335</v>
      </c>
      <c r="B1189" s="473">
        <v>3874</v>
      </c>
      <c r="C1189" s="238" t="s">
        <v>4400</v>
      </c>
      <c r="D1189" s="432"/>
      <c r="E1189" s="444">
        <v>46330</v>
      </c>
      <c r="F1189" s="567">
        <f t="shared" si="20"/>
        <v>4733915.6500000022</v>
      </c>
    </row>
    <row r="1190" spans="1:6" ht="22.5" customHeight="1" x14ac:dyDescent="0.2">
      <c r="A1190" s="589">
        <v>44335</v>
      </c>
      <c r="B1190" s="473">
        <v>3875</v>
      </c>
      <c r="C1190" s="238" t="s">
        <v>4401</v>
      </c>
      <c r="D1190" s="432"/>
      <c r="E1190" s="444">
        <v>50002.5</v>
      </c>
      <c r="F1190" s="567">
        <f t="shared" si="20"/>
        <v>4683913.1500000022</v>
      </c>
    </row>
    <row r="1191" spans="1:6" ht="21" customHeight="1" x14ac:dyDescent="0.2">
      <c r="A1191" s="589">
        <v>44335</v>
      </c>
      <c r="B1191" s="473">
        <v>3876</v>
      </c>
      <c r="C1191" s="238" t="s">
        <v>4402</v>
      </c>
      <c r="D1191" s="432"/>
      <c r="E1191" s="444">
        <v>94920</v>
      </c>
      <c r="F1191" s="567">
        <f t="shared" si="20"/>
        <v>4588993.1500000022</v>
      </c>
    </row>
    <row r="1192" spans="1:6" ht="21" customHeight="1" x14ac:dyDescent="0.2">
      <c r="A1192" s="589">
        <v>44335</v>
      </c>
      <c r="B1192" s="473">
        <v>3877</v>
      </c>
      <c r="C1192" s="702" t="s">
        <v>4403</v>
      </c>
      <c r="D1192" s="432"/>
      <c r="E1192" s="444">
        <v>46268</v>
      </c>
      <c r="F1192" s="567">
        <f t="shared" si="20"/>
        <v>4542725.1500000022</v>
      </c>
    </row>
    <row r="1193" spans="1:6" ht="21" customHeight="1" x14ac:dyDescent="0.2">
      <c r="A1193" s="589">
        <v>44337</v>
      </c>
      <c r="B1193" s="473">
        <v>3878</v>
      </c>
      <c r="C1193" s="702" t="s">
        <v>4404</v>
      </c>
      <c r="D1193" s="432"/>
      <c r="E1193" s="444">
        <v>25377.119999999999</v>
      </c>
      <c r="F1193" s="567">
        <f t="shared" si="20"/>
        <v>4517348.0300000021</v>
      </c>
    </row>
    <row r="1194" spans="1:6" ht="24" customHeight="1" x14ac:dyDescent="0.2">
      <c r="A1194" s="589">
        <v>44337</v>
      </c>
      <c r="B1194" s="473">
        <v>3879</v>
      </c>
      <c r="C1194" s="702" t="s">
        <v>4405</v>
      </c>
      <c r="D1194" s="432"/>
      <c r="E1194" s="444">
        <v>66600</v>
      </c>
      <c r="F1194" s="567">
        <f t="shared" si="20"/>
        <v>4450748.0300000021</v>
      </c>
    </row>
    <row r="1195" spans="1:6" ht="22.5" customHeight="1" x14ac:dyDescent="0.2">
      <c r="A1195" s="589">
        <v>44337</v>
      </c>
      <c r="B1195" s="473">
        <v>3880</v>
      </c>
      <c r="C1195" s="702" t="s">
        <v>4406</v>
      </c>
      <c r="D1195" s="432"/>
      <c r="E1195" s="444">
        <v>80908</v>
      </c>
      <c r="F1195" s="567">
        <f t="shared" si="20"/>
        <v>4369840.0300000021</v>
      </c>
    </row>
    <row r="1196" spans="1:6" ht="24" customHeight="1" x14ac:dyDescent="0.2">
      <c r="A1196" s="589">
        <v>44337</v>
      </c>
      <c r="B1196" s="473">
        <v>3881</v>
      </c>
      <c r="C1196" s="702" t="s">
        <v>4407</v>
      </c>
      <c r="D1196" s="432"/>
      <c r="E1196" s="444">
        <v>129766.16</v>
      </c>
      <c r="F1196" s="567">
        <f t="shared" si="20"/>
        <v>4240073.870000002</v>
      </c>
    </row>
    <row r="1197" spans="1:6" ht="21" customHeight="1" x14ac:dyDescent="0.2">
      <c r="A1197" s="589">
        <v>44337</v>
      </c>
      <c r="B1197" s="473">
        <v>3882</v>
      </c>
      <c r="C1197" s="702" t="s">
        <v>4408</v>
      </c>
      <c r="D1197" s="432"/>
      <c r="E1197" s="444">
        <v>120684</v>
      </c>
      <c r="F1197" s="567">
        <f t="shared" si="20"/>
        <v>4119389.870000002</v>
      </c>
    </row>
    <row r="1198" spans="1:6" ht="24.75" customHeight="1" x14ac:dyDescent="0.2">
      <c r="A1198" s="589">
        <v>44337</v>
      </c>
      <c r="B1198" s="473">
        <v>3883</v>
      </c>
      <c r="C1198" s="702" t="s">
        <v>4409</v>
      </c>
      <c r="D1198" s="432"/>
      <c r="E1198" s="444">
        <v>95541.5</v>
      </c>
      <c r="F1198" s="567">
        <f t="shared" si="20"/>
        <v>4023848.370000002</v>
      </c>
    </row>
    <row r="1199" spans="1:6" ht="21.75" customHeight="1" x14ac:dyDescent="0.2">
      <c r="A1199" s="589">
        <v>44337</v>
      </c>
      <c r="B1199" s="473">
        <v>3884</v>
      </c>
      <c r="C1199" s="702" t="s">
        <v>4410</v>
      </c>
      <c r="D1199" s="432"/>
      <c r="E1199" s="444">
        <v>51415</v>
      </c>
      <c r="F1199" s="567">
        <f t="shared" si="20"/>
        <v>3972433.370000002</v>
      </c>
    </row>
    <row r="1200" spans="1:6" ht="24.75" customHeight="1" x14ac:dyDescent="0.2">
      <c r="A1200" s="589">
        <v>44340</v>
      </c>
      <c r="B1200" s="473">
        <v>3885</v>
      </c>
      <c r="C1200" s="702" t="s">
        <v>4411</v>
      </c>
      <c r="D1200" s="432"/>
      <c r="E1200" s="444">
        <v>115519.9</v>
      </c>
      <c r="F1200" s="567">
        <f t="shared" si="20"/>
        <v>3856913.4700000021</v>
      </c>
    </row>
    <row r="1201" spans="1:6" ht="22.5" customHeight="1" x14ac:dyDescent="0.2">
      <c r="A1201" s="589">
        <v>44340</v>
      </c>
      <c r="B1201" s="473">
        <v>3886</v>
      </c>
      <c r="C1201" s="702" t="s">
        <v>4412</v>
      </c>
      <c r="D1201" s="432"/>
      <c r="E1201" s="444">
        <v>84756.52</v>
      </c>
      <c r="F1201" s="567">
        <f t="shared" si="20"/>
        <v>3772156.950000002</v>
      </c>
    </row>
    <row r="1202" spans="1:6" ht="22.5" customHeight="1" x14ac:dyDescent="0.2">
      <c r="A1202" s="589">
        <v>44340</v>
      </c>
      <c r="B1202" s="473">
        <v>3887</v>
      </c>
      <c r="C1202" s="702" t="s">
        <v>4413</v>
      </c>
      <c r="D1202" s="432"/>
      <c r="E1202" s="444">
        <v>119239.8</v>
      </c>
      <c r="F1202" s="567">
        <f t="shared" si="20"/>
        <v>3652917.1500000022</v>
      </c>
    </row>
    <row r="1203" spans="1:6" ht="23.25" customHeight="1" x14ac:dyDescent="0.2">
      <c r="A1203" s="589">
        <v>44341</v>
      </c>
      <c r="B1203" s="473">
        <v>3888</v>
      </c>
      <c r="C1203" s="702" t="s">
        <v>4414</v>
      </c>
      <c r="D1203" s="432"/>
      <c r="E1203" s="703">
        <v>42876.53</v>
      </c>
      <c r="F1203" s="494">
        <f t="shared" si="20"/>
        <v>3610040.6200000024</v>
      </c>
    </row>
  </sheetData>
  <mergeCells count="113">
    <mergeCell ref="A9:E10"/>
    <mergeCell ref="F9:F10"/>
    <mergeCell ref="A11:A12"/>
    <mergeCell ref="B11:B12"/>
    <mergeCell ref="C11:C12"/>
    <mergeCell ref="D11:D12"/>
    <mergeCell ref="E11:E12"/>
    <mergeCell ref="F11:F12"/>
    <mergeCell ref="A1:F1"/>
    <mergeCell ref="A2:F2"/>
    <mergeCell ref="A3:F3"/>
    <mergeCell ref="A4:F4"/>
    <mergeCell ref="A5:F5"/>
    <mergeCell ref="A7:E8"/>
    <mergeCell ref="F7:F8"/>
    <mergeCell ref="A944:E945"/>
    <mergeCell ref="F944:F945"/>
    <mergeCell ref="A946:A947"/>
    <mergeCell ref="B946:B947"/>
    <mergeCell ref="C946:C947"/>
    <mergeCell ref="D946:D947"/>
    <mergeCell ref="E946:E947"/>
    <mergeCell ref="F946:F947"/>
    <mergeCell ref="A935:F935"/>
    <mergeCell ref="A936:F936"/>
    <mergeCell ref="A937:F937"/>
    <mergeCell ref="A938:F938"/>
    <mergeCell ref="A939:F939"/>
    <mergeCell ref="A942:E943"/>
    <mergeCell ref="A1005:E1006"/>
    <mergeCell ref="F1005:F1006"/>
    <mergeCell ref="A1007:A1008"/>
    <mergeCell ref="B1007:B1008"/>
    <mergeCell ref="C1007:C1008"/>
    <mergeCell ref="D1007:D1008"/>
    <mergeCell ref="E1007:E1008"/>
    <mergeCell ref="F1007:F1008"/>
    <mergeCell ref="A997:F997"/>
    <mergeCell ref="A998:F998"/>
    <mergeCell ref="A999:F999"/>
    <mergeCell ref="A1000:F1000"/>
    <mergeCell ref="A1001:F1001"/>
    <mergeCell ref="A1003:E1004"/>
    <mergeCell ref="A1026:E1027"/>
    <mergeCell ref="F1026:F1027"/>
    <mergeCell ref="A1028:A1029"/>
    <mergeCell ref="B1028:B1029"/>
    <mergeCell ref="C1028:C1029"/>
    <mergeCell ref="D1028:D1029"/>
    <mergeCell ref="E1028:E1029"/>
    <mergeCell ref="F1028:F1029"/>
    <mergeCell ref="A1016:F1016"/>
    <mergeCell ref="A1017:F1017"/>
    <mergeCell ref="A1018:F1018"/>
    <mergeCell ref="A1019:F1019"/>
    <mergeCell ref="A1020:F1020"/>
    <mergeCell ref="A1024:E1025"/>
    <mergeCell ref="A1053:E1054"/>
    <mergeCell ref="F1053:F1054"/>
    <mergeCell ref="A1055:A1056"/>
    <mergeCell ref="B1055:B1056"/>
    <mergeCell ref="C1055:C1056"/>
    <mergeCell ref="D1055:D1056"/>
    <mergeCell ref="E1055:E1056"/>
    <mergeCell ref="F1055:F1056"/>
    <mergeCell ref="A1042:F1042"/>
    <mergeCell ref="A1043:F1043"/>
    <mergeCell ref="A1044:F1044"/>
    <mergeCell ref="A1045:F1045"/>
    <mergeCell ref="A1046:F1046"/>
    <mergeCell ref="A1051:E1052"/>
    <mergeCell ref="A1073:E1074"/>
    <mergeCell ref="F1073:F1074"/>
    <mergeCell ref="A1075:A1076"/>
    <mergeCell ref="B1075:B1076"/>
    <mergeCell ref="C1075:C1076"/>
    <mergeCell ref="D1075:D1076"/>
    <mergeCell ref="E1075:E1076"/>
    <mergeCell ref="F1075:F1076"/>
    <mergeCell ref="A1064:F1064"/>
    <mergeCell ref="A1065:F1065"/>
    <mergeCell ref="A1066:F1066"/>
    <mergeCell ref="A1067:F1067"/>
    <mergeCell ref="A1068:F1068"/>
    <mergeCell ref="A1071:E1072"/>
    <mergeCell ref="A1091:E1092"/>
    <mergeCell ref="F1091:F1092"/>
    <mergeCell ref="A1093:A1094"/>
    <mergeCell ref="B1093:B1094"/>
    <mergeCell ref="C1093:C1094"/>
    <mergeCell ref="D1093:D1094"/>
    <mergeCell ref="E1093:E1094"/>
    <mergeCell ref="F1093:F1094"/>
    <mergeCell ref="A1082:F1082"/>
    <mergeCell ref="A1083:F1083"/>
    <mergeCell ref="A1084:F1084"/>
    <mergeCell ref="A1085:F1085"/>
    <mergeCell ref="A1086:F1086"/>
    <mergeCell ref="A1089:E1090"/>
    <mergeCell ref="A1144:E1145"/>
    <mergeCell ref="F1144:F1145"/>
    <mergeCell ref="A1146:A1147"/>
    <mergeCell ref="B1146:B1147"/>
    <mergeCell ref="C1146:C1147"/>
    <mergeCell ref="D1146:D1147"/>
    <mergeCell ref="E1146:E1147"/>
    <mergeCell ref="F1146:F1147"/>
    <mergeCell ref="A1135:F1135"/>
    <mergeCell ref="A1136:F1136"/>
    <mergeCell ref="A1137:F1137"/>
    <mergeCell ref="A1138:F1138"/>
    <mergeCell ref="A1139:F1139"/>
    <mergeCell ref="A1142:E1143"/>
  </mergeCells>
  <pageMargins left="0.7" right="0.7" top="0.75" bottom="0.75" header="0.3" footer="0.3"/>
  <pageSetup paperSize="9" orientation="portrait" r:id="rId1"/>
  <ignoredErrors>
    <ignoredError sqref="F887 F1097 F961" formula="1"/>
    <ignoredError sqref="B964 B965:B966 B986:B99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1179"/>
  <sheetViews>
    <sheetView topLeftCell="A510" zoomScaleNormal="100" workbookViewId="0">
      <selection activeCell="J1024" sqref="J1024"/>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4.28515625" style="106" customWidth="1"/>
    <col min="6" max="6" width="16" style="101" customWidth="1"/>
    <col min="7" max="60" width="11.42578125" style="14"/>
    <col min="61" max="16384" width="11.42578125" style="25"/>
  </cols>
  <sheetData>
    <row r="1" spans="1:6" ht="15" x14ac:dyDescent="0.25">
      <c r="A1" s="1171" t="s">
        <v>0</v>
      </c>
      <c r="B1" s="1171"/>
      <c r="C1" s="1171"/>
      <c r="D1" s="1171"/>
      <c r="E1" s="1171"/>
      <c r="F1" s="1171"/>
    </row>
    <row r="2" spans="1:6" ht="15" x14ac:dyDescent="0.25">
      <c r="A2" s="1171" t="s">
        <v>1</v>
      </c>
      <c r="B2" s="1171"/>
      <c r="C2" s="1171"/>
      <c r="D2" s="1171"/>
      <c r="E2" s="1171"/>
      <c r="F2" s="1171"/>
    </row>
    <row r="3" spans="1:6" ht="15" customHeight="1" x14ac:dyDescent="0.25">
      <c r="A3" s="1173" t="s">
        <v>4443</v>
      </c>
      <c r="B3" s="1173"/>
      <c r="C3" s="1173"/>
      <c r="D3" s="1173"/>
      <c r="E3" s="1173"/>
      <c r="F3" s="1173"/>
    </row>
    <row r="4" spans="1:6" ht="15" customHeight="1" x14ac:dyDescent="0.25">
      <c r="A4" s="1173" t="s">
        <v>2</v>
      </c>
      <c r="B4" s="1173"/>
      <c r="C4" s="1173"/>
      <c r="D4" s="1173"/>
      <c r="E4" s="1173"/>
      <c r="F4" s="1173"/>
    </row>
    <row r="5" spans="1:6" ht="15" x14ac:dyDescent="0.25">
      <c r="A5" s="626"/>
      <c r="B5" s="627"/>
      <c r="C5" s="628"/>
      <c r="D5" s="629"/>
      <c r="E5" s="630"/>
      <c r="F5" s="631"/>
    </row>
    <row r="6" spans="1:6" ht="30" customHeight="1" x14ac:dyDescent="0.2">
      <c r="A6" s="1306" t="s">
        <v>3</v>
      </c>
      <c r="B6" s="1307"/>
      <c r="C6" s="1307"/>
      <c r="D6" s="1307"/>
      <c r="E6" s="1307"/>
      <c r="F6" s="1308"/>
    </row>
    <row r="7" spans="1:6" ht="33" customHeight="1" x14ac:dyDescent="0.2">
      <c r="A7" s="1306" t="s">
        <v>4</v>
      </c>
      <c r="B7" s="1307"/>
      <c r="C7" s="1307"/>
      <c r="D7" s="1307"/>
      <c r="E7" s="1308"/>
      <c r="F7" s="718">
        <v>96319518.890000001</v>
      </c>
    </row>
    <row r="8" spans="1:6" ht="12" x14ac:dyDescent="0.2">
      <c r="A8" s="732" t="s">
        <v>5</v>
      </c>
      <c r="B8" s="732" t="s">
        <v>6</v>
      </c>
      <c r="C8" s="732" t="s">
        <v>7</v>
      </c>
      <c r="D8" s="732" t="s">
        <v>8</v>
      </c>
      <c r="E8" s="732" t="s">
        <v>9</v>
      </c>
      <c r="F8" s="732" t="s">
        <v>6180</v>
      </c>
    </row>
    <row r="9" spans="1:6" ht="15" customHeight="1" x14ac:dyDescent="0.2">
      <c r="A9" s="87"/>
      <c r="B9" s="1"/>
      <c r="C9" s="2" t="s">
        <v>11</v>
      </c>
      <c r="D9" s="40">
        <v>61989496.200000003</v>
      </c>
      <c r="E9" s="40"/>
      <c r="F9" s="494">
        <f>F7+D9</f>
        <v>158309015.09</v>
      </c>
    </row>
    <row r="10" spans="1:6" ht="15" customHeight="1" x14ac:dyDescent="0.2">
      <c r="A10" s="87"/>
      <c r="B10" s="1"/>
      <c r="C10" s="3" t="s">
        <v>12</v>
      </c>
      <c r="D10" s="40">
        <v>147943643</v>
      </c>
      <c r="E10" s="40"/>
      <c r="F10" s="494">
        <f>F9+D10</f>
        <v>306252658.09000003</v>
      </c>
    </row>
    <row r="11" spans="1:6" ht="15" customHeight="1" x14ac:dyDescent="0.2">
      <c r="A11" s="87"/>
      <c r="B11" s="1"/>
      <c r="C11" s="2" t="s">
        <v>13</v>
      </c>
      <c r="D11" s="40">
        <v>1199514425.45</v>
      </c>
      <c r="E11" s="40"/>
      <c r="F11" s="494">
        <f>F10+D11</f>
        <v>1505767083.54</v>
      </c>
    </row>
    <row r="12" spans="1:6" ht="15" customHeight="1" x14ac:dyDescent="0.2">
      <c r="A12" s="87"/>
      <c r="B12" s="1"/>
      <c r="C12" s="4" t="s">
        <v>31</v>
      </c>
      <c r="D12" s="41">
        <v>4486768.07</v>
      </c>
      <c r="E12" s="41"/>
      <c r="F12" s="494">
        <f>F11+D12</f>
        <v>1510253851.6099999</v>
      </c>
    </row>
    <row r="13" spans="1:6" ht="15" customHeight="1" x14ac:dyDescent="0.2">
      <c r="A13" s="87"/>
      <c r="B13" s="1"/>
      <c r="C13" s="3" t="s">
        <v>12</v>
      </c>
      <c r="D13" s="62"/>
      <c r="E13" s="40">
        <v>927837638.64999998</v>
      </c>
      <c r="F13" s="494">
        <f>F12-E13</f>
        <v>582416212.95999992</v>
      </c>
    </row>
    <row r="14" spans="1:6" ht="15" customHeight="1" x14ac:dyDescent="0.2">
      <c r="A14" s="87"/>
      <c r="B14" s="1"/>
      <c r="C14" s="3" t="s">
        <v>5995</v>
      </c>
      <c r="D14" s="62"/>
      <c r="E14" s="41">
        <v>97900</v>
      </c>
      <c r="F14" s="494">
        <f t="shared" ref="F14:F77" si="0">F13-E14</f>
        <v>582318312.95999992</v>
      </c>
    </row>
    <row r="15" spans="1:6" ht="15" customHeight="1" x14ac:dyDescent="0.2">
      <c r="A15" s="87"/>
      <c r="B15" s="1"/>
      <c r="C15" s="2" t="s">
        <v>1088</v>
      </c>
      <c r="D15" s="62"/>
      <c r="E15" s="711">
        <v>34702.589999999997</v>
      </c>
      <c r="F15" s="494">
        <f t="shared" si="0"/>
        <v>582283610.36999989</v>
      </c>
    </row>
    <row r="16" spans="1:6" ht="15" customHeight="1" x14ac:dyDescent="0.2">
      <c r="A16" s="87"/>
      <c r="B16" s="1"/>
      <c r="C16" s="2" t="s">
        <v>5478</v>
      </c>
      <c r="D16" s="62"/>
      <c r="E16" s="711">
        <v>3468</v>
      </c>
      <c r="F16" s="494">
        <f t="shared" si="0"/>
        <v>582280142.36999989</v>
      </c>
    </row>
    <row r="17" spans="1:61" ht="15" customHeight="1" x14ac:dyDescent="0.2">
      <c r="A17" s="87"/>
      <c r="B17" s="1"/>
      <c r="C17" s="530" t="s">
        <v>2479</v>
      </c>
      <c r="D17" s="62"/>
      <c r="E17" s="711">
        <v>328018.86</v>
      </c>
      <c r="F17" s="494">
        <f t="shared" si="0"/>
        <v>581952123.50999987</v>
      </c>
    </row>
    <row r="18" spans="1:61" ht="15" customHeight="1" x14ac:dyDescent="0.2">
      <c r="A18" s="87"/>
      <c r="B18" s="1"/>
      <c r="C18" s="2" t="s">
        <v>1083</v>
      </c>
      <c r="D18" s="62"/>
      <c r="E18" s="711">
        <v>3000</v>
      </c>
      <c r="F18" s="494">
        <f t="shared" si="0"/>
        <v>581949123.50999987</v>
      </c>
    </row>
    <row r="19" spans="1:61" ht="15" customHeight="1" x14ac:dyDescent="0.2">
      <c r="A19" s="87"/>
      <c r="B19" s="1"/>
      <c r="C19" s="2" t="s">
        <v>1086</v>
      </c>
      <c r="D19" s="62"/>
      <c r="E19" s="711">
        <v>300</v>
      </c>
      <c r="F19" s="494">
        <f t="shared" si="0"/>
        <v>581948823.50999987</v>
      </c>
    </row>
    <row r="20" spans="1:61" ht="15" customHeight="1" x14ac:dyDescent="0.2">
      <c r="A20" s="87"/>
      <c r="B20" s="1"/>
      <c r="C20" s="2" t="s">
        <v>1087</v>
      </c>
      <c r="D20" s="62"/>
      <c r="E20" s="711">
        <v>350</v>
      </c>
      <c r="F20" s="494">
        <f t="shared" si="0"/>
        <v>581948473.50999987</v>
      </c>
    </row>
    <row r="21" spans="1:61" ht="15" customHeight="1" x14ac:dyDescent="0.2">
      <c r="A21" s="87"/>
      <c r="B21" s="1"/>
      <c r="C21" s="2" t="s">
        <v>1358</v>
      </c>
      <c r="D21" s="62"/>
      <c r="E21" s="711">
        <v>175</v>
      </c>
      <c r="F21" s="494">
        <f t="shared" si="0"/>
        <v>581948298.50999987</v>
      </c>
    </row>
    <row r="22" spans="1:61" ht="15" customHeight="1" x14ac:dyDescent="0.2">
      <c r="A22" s="87"/>
      <c r="B22" s="1"/>
      <c r="C22" s="2" t="s">
        <v>5523</v>
      </c>
      <c r="D22" s="62"/>
      <c r="E22" s="711">
        <v>11184</v>
      </c>
      <c r="F22" s="494">
        <f t="shared" si="0"/>
        <v>581937114.50999987</v>
      </c>
    </row>
    <row r="23" spans="1:61" s="414" customFormat="1" ht="40.5" customHeight="1" x14ac:dyDescent="0.2">
      <c r="A23" s="217">
        <v>44348</v>
      </c>
      <c r="B23" s="710" t="s">
        <v>4450</v>
      </c>
      <c r="C23" s="293" t="s">
        <v>4662</v>
      </c>
      <c r="D23" s="402"/>
      <c r="E23" s="472">
        <v>88458.7</v>
      </c>
      <c r="F23" s="494">
        <f t="shared" si="0"/>
        <v>581848655.80999982</v>
      </c>
      <c r="G23" s="412"/>
      <c r="H23" s="412"/>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412"/>
      <c r="AV23" s="412"/>
      <c r="AW23" s="412"/>
      <c r="AX23" s="412"/>
      <c r="AY23" s="412"/>
      <c r="AZ23" s="412"/>
      <c r="BA23" s="412"/>
      <c r="BB23" s="412"/>
      <c r="BC23" s="412"/>
      <c r="BD23" s="412"/>
      <c r="BE23" s="412"/>
      <c r="BF23" s="412"/>
      <c r="BG23" s="412"/>
      <c r="BH23" s="412"/>
      <c r="BI23" s="545"/>
    </row>
    <row r="24" spans="1:61" s="412" customFormat="1" ht="38.25" customHeight="1" x14ac:dyDescent="0.2">
      <c r="A24" s="217">
        <v>44348</v>
      </c>
      <c r="B24" s="710" t="s">
        <v>4451</v>
      </c>
      <c r="C24" s="293" t="s">
        <v>4663</v>
      </c>
      <c r="D24" s="394"/>
      <c r="E24" s="472">
        <v>126921.32</v>
      </c>
      <c r="F24" s="494">
        <f t="shared" si="0"/>
        <v>581721734.48999977</v>
      </c>
    </row>
    <row r="25" spans="1:61" s="412" customFormat="1" ht="42" customHeight="1" x14ac:dyDescent="0.2">
      <c r="A25" s="217">
        <v>44348</v>
      </c>
      <c r="B25" s="710" t="s">
        <v>4452</v>
      </c>
      <c r="C25" s="293" t="s">
        <v>4664</v>
      </c>
      <c r="D25" s="402"/>
      <c r="E25" s="472">
        <v>163073.37</v>
      </c>
      <c r="F25" s="494">
        <f t="shared" si="0"/>
        <v>581558661.11999977</v>
      </c>
    </row>
    <row r="26" spans="1:61" s="412" customFormat="1" ht="33.75" customHeight="1" x14ac:dyDescent="0.2">
      <c r="A26" s="217">
        <v>44348</v>
      </c>
      <c r="B26" s="710" t="s">
        <v>4453</v>
      </c>
      <c r="C26" s="293" t="s">
        <v>4666</v>
      </c>
      <c r="D26" s="402"/>
      <c r="E26" s="472">
        <v>187688.05</v>
      </c>
      <c r="F26" s="494">
        <f t="shared" si="0"/>
        <v>581370973.06999981</v>
      </c>
    </row>
    <row r="27" spans="1:61" s="412" customFormat="1" ht="33.75" customHeight="1" x14ac:dyDescent="0.2">
      <c r="A27" s="217">
        <v>44348</v>
      </c>
      <c r="B27" s="710" t="s">
        <v>4454</v>
      </c>
      <c r="C27" s="293" t="s">
        <v>4665</v>
      </c>
      <c r="D27" s="402"/>
      <c r="E27" s="472">
        <v>171227.5</v>
      </c>
      <c r="F27" s="494">
        <f t="shared" si="0"/>
        <v>581199745.56999981</v>
      </c>
    </row>
    <row r="28" spans="1:61" s="412" customFormat="1" ht="48" customHeight="1" x14ac:dyDescent="0.2">
      <c r="A28" s="217">
        <v>44348</v>
      </c>
      <c r="B28" s="710" t="s">
        <v>4455</v>
      </c>
      <c r="C28" s="293" t="s">
        <v>4667</v>
      </c>
      <c r="D28" s="402"/>
      <c r="E28" s="472">
        <v>173844.02</v>
      </c>
      <c r="F28" s="494">
        <f t="shared" si="0"/>
        <v>581025901.54999983</v>
      </c>
    </row>
    <row r="29" spans="1:61" s="412" customFormat="1" ht="52.5" customHeight="1" x14ac:dyDescent="0.2">
      <c r="A29" s="217">
        <v>44348</v>
      </c>
      <c r="B29" s="710" t="s">
        <v>4456</v>
      </c>
      <c r="C29" s="293" t="s">
        <v>4668</v>
      </c>
      <c r="D29" s="402"/>
      <c r="E29" s="472">
        <v>187688.05</v>
      </c>
      <c r="F29" s="494">
        <f t="shared" si="0"/>
        <v>580838213.49999988</v>
      </c>
    </row>
    <row r="30" spans="1:61" s="412" customFormat="1" ht="46.5" customHeight="1" x14ac:dyDescent="0.2">
      <c r="A30" s="217">
        <v>44348</v>
      </c>
      <c r="B30" s="710" t="s">
        <v>4457</v>
      </c>
      <c r="C30" s="293" t="s">
        <v>4669</v>
      </c>
      <c r="D30" s="402"/>
      <c r="E30" s="472">
        <v>31536.69</v>
      </c>
      <c r="F30" s="494">
        <f t="shared" si="0"/>
        <v>580806676.80999982</v>
      </c>
    </row>
    <row r="31" spans="1:61" s="412" customFormat="1" ht="42" customHeight="1" x14ac:dyDescent="0.2">
      <c r="A31" s="217">
        <v>44348</v>
      </c>
      <c r="B31" s="710" t="s">
        <v>4458</v>
      </c>
      <c r="C31" s="293" t="s">
        <v>3142</v>
      </c>
      <c r="D31" s="402"/>
      <c r="E31" s="472">
        <v>185380.71</v>
      </c>
      <c r="F31" s="494">
        <f t="shared" si="0"/>
        <v>580621296.09999979</v>
      </c>
    </row>
    <row r="32" spans="1:61" s="412" customFormat="1" ht="41.25" customHeight="1" x14ac:dyDescent="0.2">
      <c r="A32" s="217">
        <v>44348</v>
      </c>
      <c r="B32" s="710" t="s">
        <v>4459</v>
      </c>
      <c r="C32" s="293" t="s">
        <v>4670</v>
      </c>
      <c r="D32" s="402"/>
      <c r="E32" s="472">
        <v>6091.37</v>
      </c>
      <c r="F32" s="494">
        <f t="shared" si="0"/>
        <v>580615204.72999978</v>
      </c>
    </row>
    <row r="33" spans="1:6" s="412" customFormat="1" ht="38.25" customHeight="1" x14ac:dyDescent="0.2">
      <c r="A33" s="217">
        <v>44348</v>
      </c>
      <c r="B33" s="710" t="s">
        <v>4460</v>
      </c>
      <c r="C33" s="293" t="s">
        <v>4671</v>
      </c>
      <c r="D33" s="402"/>
      <c r="E33" s="472">
        <v>187688.05</v>
      </c>
      <c r="F33" s="494">
        <f t="shared" si="0"/>
        <v>580427516.67999983</v>
      </c>
    </row>
    <row r="34" spans="1:6" s="412" customFormat="1" ht="39.75" customHeight="1" x14ac:dyDescent="0.2">
      <c r="A34" s="217">
        <v>44348</v>
      </c>
      <c r="B34" s="710" t="s">
        <v>4461</v>
      </c>
      <c r="C34" s="293" t="s">
        <v>4672</v>
      </c>
      <c r="D34" s="402"/>
      <c r="E34" s="472">
        <v>116612.83</v>
      </c>
      <c r="F34" s="494">
        <f t="shared" si="0"/>
        <v>580310903.84999979</v>
      </c>
    </row>
    <row r="35" spans="1:6" s="412" customFormat="1" ht="41.25" customHeight="1" x14ac:dyDescent="0.2">
      <c r="A35" s="217">
        <v>44348</v>
      </c>
      <c r="B35" s="710" t="s">
        <v>4462</v>
      </c>
      <c r="C35" s="293" t="s">
        <v>4673</v>
      </c>
      <c r="D35" s="402"/>
      <c r="E35" s="472">
        <v>224310.66</v>
      </c>
      <c r="F35" s="494">
        <f t="shared" si="0"/>
        <v>580086593.18999982</v>
      </c>
    </row>
    <row r="36" spans="1:6" s="412" customFormat="1" ht="41.25" customHeight="1" x14ac:dyDescent="0.2">
      <c r="A36" s="217">
        <v>44348</v>
      </c>
      <c r="B36" s="710" t="s">
        <v>4463</v>
      </c>
      <c r="C36" s="293" t="s">
        <v>4674</v>
      </c>
      <c r="D36" s="402"/>
      <c r="E36" s="472">
        <v>187688.05</v>
      </c>
      <c r="F36" s="494">
        <f t="shared" si="0"/>
        <v>579898905.13999987</v>
      </c>
    </row>
    <row r="37" spans="1:6" s="412" customFormat="1" ht="39" customHeight="1" x14ac:dyDescent="0.2">
      <c r="A37" s="217">
        <v>44348</v>
      </c>
      <c r="B37" s="710" t="s">
        <v>4464</v>
      </c>
      <c r="C37" s="293" t="s">
        <v>4675</v>
      </c>
      <c r="D37" s="402"/>
      <c r="E37" s="472">
        <v>154335.03</v>
      </c>
      <c r="F37" s="494">
        <f t="shared" si="0"/>
        <v>579744570.1099999</v>
      </c>
    </row>
    <row r="38" spans="1:6" s="412" customFormat="1" ht="45.75" customHeight="1" x14ac:dyDescent="0.2">
      <c r="A38" s="217">
        <v>44348</v>
      </c>
      <c r="B38" s="710" t="s">
        <v>4465</v>
      </c>
      <c r="C38" s="293" t="s">
        <v>4676</v>
      </c>
      <c r="D38" s="402"/>
      <c r="E38" s="472">
        <v>187688.05</v>
      </c>
      <c r="F38" s="494">
        <f t="shared" si="0"/>
        <v>579556882.05999994</v>
      </c>
    </row>
    <row r="39" spans="1:6" s="412" customFormat="1" ht="41.25" customHeight="1" x14ac:dyDescent="0.2">
      <c r="A39" s="217">
        <v>44348</v>
      </c>
      <c r="B39" s="710" t="s">
        <v>4466</v>
      </c>
      <c r="C39" s="293" t="s">
        <v>4677</v>
      </c>
      <c r="D39" s="402"/>
      <c r="E39" s="472">
        <v>41998.15</v>
      </c>
      <c r="F39" s="494">
        <f t="shared" si="0"/>
        <v>579514883.90999997</v>
      </c>
    </row>
    <row r="40" spans="1:6" s="412" customFormat="1" ht="40.5" customHeight="1" x14ac:dyDescent="0.2">
      <c r="A40" s="217">
        <v>44348</v>
      </c>
      <c r="B40" s="710" t="s">
        <v>4467</v>
      </c>
      <c r="C40" s="293" t="s">
        <v>4678</v>
      </c>
      <c r="D40" s="402"/>
      <c r="E40" s="472">
        <v>185380.71</v>
      </c>
      <c r="F40" s="494">
        <f t="shared" si="0"/>
        <v>579329503.19999993</v>
      </c>
    </row>
    <row r="41" spans="1:6" s="412" customFormat="1" ht="39" customHeight="1" x14ac:dyDescent="0.2">
      <c r="A41" s="217">
        <v>44348</v>
      </c>
      <c r="B41" s="710" t="s">
        <v>4468</v>
      </c>
      <c r="C41" s="293" t="s">
        <v>4679</v>
      </c>
      <c r="D41" s="402"/>
      <c r="E41" s="472">
        <v>6091.37</v>
      </c>
      <c r="F41" s="494">
        <f t="shared" si="0"/>
        <v>579323411.82999992</v>
      </c>
    </row>
    <row r="42" spans="1:6" s="412" customFormat="1" ht="41.25" customHeight="1" x14ac:dyDescent="0.2">
      <c r="A42" s="217">
        <v>44348</v>
      </c>
      <c r="B42" s="710" t="s">
        <v>4469</v>
      </c>
      <c r="C42" s="293" t="s">
        <v>4680</v>
      </c>
      <c r="D42" s="402"/>
      <c r="E42" s="472">
        <v>225819.29</v>
      </c>
      <c r="F42" s="494">
        <f t="shared" si="0"/>
        <v>579097592.53999996</v>
      </c>
    </row>
    <row r="43" spans="1:6" s="412" customFormat="1" ht="41.25" customHeight="1" x14ac:dyDescent="0.2">
      <c r="A43" s="217">
        <v>44348</v>
      </c>
      <c r="B43" s="710" t="s">
        <v>4470</v>
      </c>
      <c r="C43" s="293" t="s">
        <v>4681</v>
      </c>
      <c r="D43" s="402"/>
      <c r="E43" s="472">
        <v>28172.59</v>
      </c>
      <c r="F43" s="494">
        <f t="shared" si="0"/>
        <v>579069419.94999993</v>
      </c>
    </row>
    <row r="44" spans="1:6" s="412" customFormat="1" ht="41.25" customHeight="1" x14ac:dyDescent="0.2">
      <c r="A44" s="217">
        <v>44348</v>
      </c>
      <c r="B44" s="710" t="s">
        <v>4471</v>
      </c>
      <c r="C44" s="293" t="s">
        <v>4682</v>
      </c>
      <c r="D44" s="402"/>
      <c r="E44" s="472">
        <v>106274.11</v>
      </c>
      <c r="F44" s="494">
        <f t="shared" si="0"/>
        <v>578963145.83999991</v>
      </c>
    </row>
    <row r="45" spans="1:6" s="412" customFormat="1" ht="42" customHeight="1" x14ac:dyDescent="0.2">
      <c r="A45" s="217">
        <v>44348</v>
      </c>
      <c r="B45" s="710" t="s">
        <v>4472</v>
      </c>
      <c r="C45" s="293" t="s">
        <v>4683</v>
      </c>
      <c r="D45" s="402"/>
      <c r="E45" s="472">
        <v>16922.009999999998</v>
      </c>
      <c r="F45" s="494">
        <f t="shared" si="0"/>
        <v>578946223.82999992</v>
      </c>
    </row>
    <row r="46" spans="1:6" s="412" customFormat="1" ht="41.25" customHeight="1" x14ac:dyDescent="0.2">
      <c r="A46" s="217">
        <v>44348</v>
      </c>
      <c r="B46" s="710" t="s">
        <v>4473</v>
      </c>
      <c r="C46" s="293" t="s">
        <v>4684</v>
      </c>
      <c r="D46" s="402"/>
      <c r="E46" s="472">
        <v>26922.01</v>
      </c>
      <c r="F46" s="494">
        <f t="shared" si="0"/>
        <v>578919301.81999993</v>
      </c>
    </row>
    <row r="47" spans="1:6" s="412" customFormat="1" ht="36.75" customHeight="1" x14ac:dyDescent="0.2">
      <c r="A47" s="217">
        <v>44348</v>
      </c>
      <c r="B47" s="710" t="s">
        <v>4474</v>
      </c>
      <c r="C47" s="293" t="s">
        <v>4685</v>
      </c>
      <c r="D47" s="402"/>
      <c r="E47" s="472">
        <v>199011.17</v>
      </c>
      <c r="F47" s="494">
        <f t="shared" si="0"/>
        <v>578720290.64999998</v>
      </c>
    </row>
    <row r="48" spans="1:6" s="412" customFormat="1" ht="39" customHeight="1" x14ac:dyDescent="0.2">
      <c r="A48" s="217">
        <v>44348</v>
      </c>
      <c r="B48" s="710" t="s">
        <v>4475</v>
      </c>
      <c r="C48" s="293" t="s">
        <v>4686</v>
      </c>
      <c r="D48" s="402"/>
      <c r="E48" s="472">
        <v>83995.15</v>
      </c>
      <c r="F48" s="494">
        <f t="shared" si="0"/>
        <v>578636295.5</v>
      </c>
    </row>
    <row r="49" spans="1:6" s="412" customFormat="1" ht="33" customHeight="1" x14ac:dyDescent="0.2">
      <c r="A49" s="217">
        <v>44348</v>
      </c>
      <c r="B49" s="710" t="s">
        <v>4476</v>
      </c>
      <c r="C49" s="293" t="s">
        <v>4687</v>
      </c>
      <c r="D49" s="402"/>
      <c r="E49" s="472">
        <v>36340.559999999998</v>
      </c>
      <c r="F49" s="494">
        <f t="shared" si="0"/>
        <v>578599954.94000006</v>
      </c>
    </row>
    <row r="50" spans="1:6" s="412" customFormat="1" ht="38.25" customHeight="1" x14ac:dyDescent="0.2">
      <c r="A50" s="217">
        <v>44348</v>
      </c>
      <c r="B50" s="710" t="s">
        <v>4477</v>
      </c>
      <c r="C50" s="293" t="s">
        <v>4688</v>
      </c>
      <c r="D50" s="402"/>
      <c r="E50" s="472">
        <v>185659.04</v>
      </c>
      <c r="F50" s="494">
        <f t="shared" si="0"/>
        <v>578414295.9000001</v>
      </c>
    </row>
    <row r="51" spans="1:6" s="412" customFormat="1" ht="41.25" customHeight="1" x14ac:dyDescent="0.2">
      <c r="A51" s="217">
        <v>44348</v>
      </c>
      <c r="B51" s="710" t="s">
        <v>4478</v>
      </c>
      <c r="C51" s="293" t="s">
        <v>4689</v>
      </c>
      <c r="D51" s="402"/>
      <c r="E51" s="472">
        <v>187688.05</v>
      </c>
      <c r="F51" s="494">
        <f t="shared" si="0"/>
        <v>578226607.85000014</v>
      </c>
    </row>
    <row r="52" spans="1:6" s="412" customFormat="1" ht="37.5" customHeight="1" x14ac:dyDescent="0.2">
      <c r="A52" s="217">
        <v>44348</v>
      </c>
      <c r="B52" s="710" t="s">
        <v>4479</v>
      </c>
      <c r="C52" s="293" t="s">
        <v>4690</v>
      </c>
      <c r="D52" s="402"/>
      <c r="E52" s="472">
        <v>87997.23</v>
      </c>
      <c r="F52" s="494">
        <f t="shared" si="0"/>
        <v>578138610.62000012</v>
      </c>
    </row>
    <row r="53" spans="1:6" s="412" customFormat="1" ht="33.75" customHeight="1" x14ac:dyDescent="0.2">
      <c r="A53" s="217">
        <v>44348</v>
      </c>
      <c r="B53" s="710" t="s">
        <v>4480</v>
      </c>
      <c r="C53" s="293" t="s">
        <v>4691</v>
      </c>
      <c r="D53" s="402"/>
      <c r="E53" s="472">
        <v>33844.019999999997</v>
      </c>
      <c r="F53" s="494">
        <f t="shared" si="0"/>
        <v>578104766.60000014</v>
      </c>
    </row>
    <row r="54" spans="1:6" s="412" customFormat="1" ht="37.5" customHeight="1" x14ac:dyDescent="0.2">
      <c r="A54" s="217">
        <v>44348</v>
      </c>
      <c r="B54" s="710" t="s">
        <v>4481</v>
      </c>
      <c r="C54" s="293" t="s">
        <v>4692</v>
      </c>
      <c r="D54" s="402"/>
      <c r="E54" s="472">
        <v>187688.05</v>
      </c>
      <c r="F54" s="494">
        <f t="shared" si="0"/>
        <v>577917078.55000019</v>
      </c>
    </row>
    <row r="55" spans="1:6" s="412" customFormat="1" ht="41.25" customHeight="1" x14ac:dyDescent="0.2">
      <c r="A55" s="217">
        <v>44348</v>
      </c>
      <c r="B55" s="710" t="s">
        <v>4482</v>
      </c>
      <c r="C55" s="293" t="s">
        <v>4693</v>
      </c>
      <c r="D55" s="402"/>
      <c r="E55" s="472">
        <v>187688.05</v>
      </c>
      <c r="F55" s="494">
        <f t="shared" si="0"/>
        <v>577729390.50000024</v>
      </c>
    </row>
    <row r="56" spans="1:6" s="412" customFormat="1" ht="51" customHeight="1" x14ac:dyDescent="0.2">
      <c r="A56" s="217">
        <v>44348</v>
      </c>
      <c r="B56" s="710" t="s">
        <v>4483</v>
      </c>
      <c r="C56" s="293" t="s">
        <v>4694</v>
      </c>
      <c r="D56" s="402"/>
      <c r="E56" s="472">
        <v>44300.88</v>
      </c>
      <c r="F56" s="494">
        <f t="shared" si="0"/>
        <v>577685089.62000024</v>
      </c>
    </row>
    <row r="57" spans="1:6" s="412" customFormat="1" ht="46.5" customHeight="1" x14ac:dyDescent="0.2">
      <c r="A57" s="217">
        <v>44348</v>
      </c>
      <c r="B57" s="710" t="s">
        <v>4484</v>
      </c>
      <c r="C57" s="293" t="s">
        <v>4695</v>
      </c>
      <c r="D57" s="402"/>
      <c r="E57" s="472">
        <v>46922.01</v>
      </c>
      <c r="F57" s="494">
        <f t="shared" si="0"/>
        <v>577638167.61000025</v>
      </c>
    </row>
    <row r="58" spans="1:6" s="412" customFormat="1" ht="48.75" customHeight="1" x14ac:dyDescent="0.2">
      <c r="A58" s="217">
        <v>44348</v>
      </c>
      <c r="B58" s="710" t="s">
        <v>4485</v>
      </c>
      <c r="C58" s="293" t="s">
        <v>4696</v>
      </c>
      <c r="D58" s="402"/>
      <c r="E58" s="472">
        <v>128458.7</v>
      </c>
      <c r="F58" s="494">
        <f t="shared" si="0"/>
        <v>577509708.91000021</v>
      </c>
    </row>
    <row r="59" spans="1:6" s="412" customFormat="1" ht="45.75" customHeight="1" x14ac:dyDescent="0.2">
      <c r="A59" s="217">
        <v>44348</v>
      </c>
      <c r="B59" s="710" t="s">
        <v>4486</v>
      </c>
      <c r="C59" s="293" t="s">
        <v>4697</v>
      </c>
      <c r="D59" s="402"/>
      <c r="E59" s="472">
        <v>33844.019999999997</v>
      </c>
      <c r="F59" s="494">
        <f t="shared" si="0"/>
        <v>577475864.89000022</v>
      </c>
    </row>
    <row r="60" spans="1:6" s="412" customFormat="1" ht="45" customHeight="1" x14ac:dyDescent="0.2">
      <c r="A60" s="217">
        <v>44348</v>
      </c>
      <c r="B60" s="710" t="s">
        <v>4487</v>
      </c>
      <c r="C60" s="293" t="s">
        <v>4698</v>
      </c>
      <c r="D60" s="402"/>
      <c r="E60" s="472">
        <v>88458.7</v>
      </c>
      <c r="F60" s="494">
        <f t="shared" si="0"/>
        <v>577387406.19000018</v>
      </c>
    </row>
    <row r="61" spans="1:6" s="412" customFormat="1" ht="40.5" customHeight="1" x14ac:dyDescent="0.2">
      <c r="A61" s="217">
        <v>44348</v>
      </c>
      <c r="B61" s="710" t="s">
        <v>4488</v>
      </c>
      <c r="C61" s="293" t="s">
        <v>4699</v>
      </c>
      <c r="D61" s="402"/>
      <c r="E61" s="472">
        <v>33844.019999999997</v>
      </c>
      <c r="F61" s="494">
        <f t="shared" si="0"/>
        <v>577353562.1700002</v>
      </c>
    </row>
    <row r="62" spans="1:6" s="412" customFormat="1" ht="41.25" customHeight="1" x14ac:dyDescent="0.2">
      <c r="A62" s="217">
        <v>44348</v>
      </c>
      <c r="B62" s="710" t="s">
        <v>4489</v>
      </c>
      <c r="C62" s="293" t="s">
        <v>4700</v>
      </c>
      <c r="D62" s="402"/>
      <c r="E62" s="472">
        <v>168567.24</v>
      </c>
      <c r="F62" s="494">
        <f t="shared" si="0"/>
        <v>577184994.93000019</v>
      </c>
    </row>
    <row r="63" spans="1:6" s="412" customFormat="1" ht="39" customHeight="1" x14ac:dyDescent="0.2">
      <c r="A63" s="217">
        <v>44348</v>
      </c>
      <c r="B63" s="710" t="s">
        <v>4490</v>
      </c>
      <c r="C63" s="293" t="s">
        <v>4701</v>
      </c>
      <c r="D63" s="402"/>
      <c r="E63" s="472">
        <v>167193.74</v>
      </c>
      <c r="F63" s="494">
        <f t="shared" si="0"/>
        <v>577017801.19000018</v>
      </c>
    </row>
    <row r="64" spans="1:6" s="412" customFormat="1" ht="41.25" customHeight="1" x14ac:dyDescent="0.2">
      <c r="A64" s="217">
        <v>44348</v>
      </c>
      <c r="B64" s="710" t="s">
        <v>4491</v>
      </c>
      <c r="C64" s="293" t="s">
        <v>4702</v>
      </c>
      <c r="D64" s="402"/>
      <c r="E64" s="472">
        <v>185380.71</v>
      </c>
      <c r="F64" s="494">
        <f t="shared" si="0"/>
        <v>576832420.48000014</v>
      </c>
    </row>
    <row r="65" spans="1:6" s="412" customFormat="1" ht="41.25" customHeight="1" x14ac:dyDescent="0.2">
      <c r="A65" s="217">
        <v>44348</v>
      </c>
      <c r="B65" s="710" t="s">
        <v>4492</v>
      </c>
      <c r="C65" s="293" t="s">
        <v>4703</v>
      </c>
      <c r="D65" s="402"/>
      <c r="E65" s="472">
        <v>151227.5</v>
      </c>
      <c r="F65" s="494">
        <f t="shared" si="0"/>
        <v>576681192.98000014</v>
      </c>
    </row>
    <row r="66" spans="1:6" s="412" customFormat="1" ht="33.75" customHeight="1" x14ac:dyDescent="0.2">
      <c r="A66" s="217">
        <v>44348</v>
      </c>
      <c r="B66" s="710" t="s">
        <v>4493</v>
      </c>
      <c r="C66" s="293" t="s">
        <v>4704</v>
      </c>
      <c r="D66" s="402"/>
      <c r="E66" s="472">
        <v>89216.53</v>
      </c>
      <c r="F66" s="494">
        <f t="shared" si="0"/>
        <v>576591976.45000017</v>
      </c>
    </row>
    <row r="67" spans="1:6" s="412" customFormat="1" ht="48.75" customHeight="1" x14ac:dyDescent="0.2">
      <c r="A67" s="217">
        <v>44348</v>
      </c>
      <c r="B67" s="710" t="s">
        <v>4494</v>
      </c>
      <c r="C67" s="293" t="s">
        <v>4705</v>
      </c>
      <c r="D67" s="402"/>
      <c r="E67" s="472">
        <v>18000</v>
      </c>
      <c r="F67" s="494">
        <f t="shared" si="0"/>
        <v>576573976.45000017</v>
      </c>
    </row>
    <row r="68" spans="1:6" s="412" customFormat="1" ht="41.25" customHeight="1" x14ac:dyDescent="0.2">
      <c r="A68" s="217">
        <v>44348</v>
      </c>
      <c r="B68" s="710" t="s">
        <v>4495</v>
      </c>
      <c r="C68" s="293" t="s">
        <v>4706</v>
      </c>
      <c r="D68" s="402"/>
      <c r="E68" s="472">
        <v>106954.4</v>
      </c>
      <c r="F68" s="494">
        <f t="shared" si="0"/>
        <v>576467022.05000019</v>
      </c>
    </row>
    <row r="69" spans="1:6" s="412" customFormat="1" ht="62.25" customHeight="1" x14ac:dyDescent="0.2">
      <c r="A69" s="217">
        <v>44348</v>
      </c>
      <c r="B69" s="710" t="s">
        <v>4496</v>
      </c>
      <c r="C69" s="293" t="s">
        <v>4707</v>
      </c>
      <c r="D69" s="402"/>
      <c r="E69" s="472">
        <v>9000</v>
      </c>
      <c r="F69" s="494">
        <f t="shared" si="0"/>
        <v>576458022.05000019</v>
      </c>
    </row>
    <row r="70" spans="1:6" s="412" customFormat="1" ht="43.5" customHeight="1" x14ac:dyDescent="0.2">
      <c r="A70" s="217">
        <v>44348</v>
      </c>
      <c r="B70" s="710" t="s">
        <v>4497</v>
      </c>
      <c r="C70" s="293" t="s">
        <v>4708</v>
      </c>
      <c r="D70" s="402"/>
      <c r="E70" s="472">
        <v>86080</v>
      </c>
      <c r="F70" s="494">
        <f t="shared" si="0"/>
        <v>576371942.05000019</v>
      </c>
    </row>
    <row r="71" spans="1:6" s="412" customFormat="1" ht="64.5" customHeight="1" x14ac:dyDescent="0.2">
      <c r="A71" s="217">
        <v>44348</v>
      </c>
      <c r="B71" s="710" t="s">
        <v>4498</v>
      </c>
      <c r="C71" s="293" t="s">
        <v>4709</v>
      </c>
      <c r="D71" s="402"/>
      <c r="E71" s="472">
        <v>9000</v>
      </c>
      <c r="F71" s="494">
        <f t="shared" si="0"/>
        <v>576362942.05000019</v>
      </c>
    </row>
    <row r="72" spans="1:6" s="412" customFormat="1" ht="51" customHeight="1" x14ac:dyDescent="0.2">
      <c r="A72" s="217">
        <v>44348</v>
      </c>
      <c r="B72" s="710" t="s">
        <v>4499</v>
      </c>
      <c r="C72" s="293" t="s">
        <v>4710</v>
      </c>
      <c r="D72" s="402"/>
      <c r="E72" s="472">
        <v>226000</v>
      </c>
      <c r="F72" s="494">
        <f t="shared" si="0"/>
        <v>576136942.05000019</v>
      </c>
    </row>
    <row r="73" spans="1:6" s="412" customFormat="1" ht="63.75" customHeight="1" x14ac:dyDescent="0.2">
      <c r="A73" s="217">
        <v>44348</v>
      </c>
      <c r="B73" s="710" t="s">
        <v>4500</v>
      </c>
      <c r="C73" s="293" t="s">
        <v>4711</v>
      </c>
      <c r="D73" s="402"/>
      <c r="E73" s="472">
        <v>56500</v>
      </c>
      <c r="F73" s="494">
        <f t="shared" si="0"/>
        <v>576080442.05000019</v>
      </c>
    </row>
    <row r="74" spans="1:6" s="412" customFormat="1" ht="66" customHeight="1" x14ac:dyDescent="0.2">
      <c r="A74" s="217">
        <v>44348</v>
      </c>
      <c r="B74" s="710" t="s">
        <v>4501</v>
      </c>
      <c r="C74" s="293" t="s">
        <v>4712</v>
      </c>
      <c r="D74" s="402"/>
      <c r="E74" s="472">
        <v>9000</v>
      </c>
      <c r="F74" s="494">
        <f t="shared" si="0"/>
        <v>576071442.05000019</v>
      </c>
    </row>
    <row r="75" spans="1:6" s="412" customFormat="1" ht="39" customHeight="1" x14ac:dyDescent="0.2">
      <c r="A75" s="217">
        <v>44348</v>
      </c>
      <c r="B75" s="710" t="s">
        <v>4502</v>
      </c>
      <c r="C75" s="293" t="s">
        <v>4713</v>
      </c>
      <c r="D75" s="472"/>
      <c r="E75" s="472">
        <v>20566</v>
      </c>
      <c r="F75" s="494">
        <f t="shared" si="0"/>
        <v>576050876.05000019</v>
      </c>
    </row>
    <row r="76" spans="1:6" s="412" customFormat="1" ht="48" customHeight="1" x14ac:dyDescent="0.2">
      <c r="A76" s="217">
        <v>44348</v>
      </c>
      <c r="B76" s="710" t="s">
        <v>4503</v>
      </c>
      <c r="C76" s="293" t="s">
        <v>4714</v>
      </c>
      <c r="D76" s="402"/>
      <c r="E76" s="472">
        <v>101700</v>
      </c>
      <c r="F76" s="494">
        <f t="shared" si="0"/>
        <v>575949176.05000019</v>
      </c>
    </row>
    <row r="77" spans="1:6" s="412" customFormat="1" ht="48.75" customHeight="1" x14ac:dyDescent="0.2">
      <c r="A77" s="217">
        <v>44348</v>
      </c>
      <c r="B77" s="710" t="s">
        <v>4504</v>
      </c>
      <c r="C77" s="293" t="s">
        <v>4715</v>
      </c>
      <c r="D77" s="402"/>
      <c r="E77" s="472">
        <v>95372</v>
      </c>
      <c r="F77" s="494">
        <f t="shared" si="0"/>
        <v>575853804.05000019</v>
      </c>
    </row>
    <row r="78" spans="1:6" s="412" customFormat="1" ht="41.25" customHeight="1" x14ac:dyDescent="0.2">
      <c r="A78" s="217">
        <v>44348</v>
      </c>
      <c r="B78" s="710" t="s">
        <v>4505</v>
      </c>
      <c r="C78" s="293" t="s">
        <v>4716</v>
      </c>
      <c r="D78" s="402"/>
      <c r="E78" s="472">
        <v>23400</v>
      </c>
      <c r="F78" s="494">
        <f t="shared" ref="F78:F141" si="1">F77-E78</f>
        <v>575830404.05000019</v>
      </c>
    </row>
    <row r="79" spans="1:6" s="412" customFormat="1" ht="37.5" customHeight="1" x14ac:dyDescent="0.2">
      <c r="A79" s="217">
        <v>44348</v>
      </c>
      <c r="B79" s="710" t="s">
        <v>4506</v>
      </c>
      <c r="C79" s="293" t="s">
        <v>4717</v>
      </c>
      <c r="D79" s="402"/>
      <c r="E79" s="472">
        <v>185380.71</v>
      </c>
      <c r="F79" s="494">
        <f t="shared" si="1"/>
        <v>575645023.34000015</v>
      </c>
    </row>
    <row r="80" spans="1:6" s="412" customFormat="1" ht="29.25" customHeight="1" x14ac:dyDescent="0.2">
      <c r="A80" s="217">
        <v>44348</v>
      </c>
      <c r="B80" s="710" t="s">
        <v>4507</v>
      </c>
      <c r="C80" s="293" t="s">
        <v>4718</v>
      </c>
      <c r="D80" s="402"/>
      <c r="E80" s="472">
        <v>98458.7</v>
      </c>
      <c r="F80" s="494">
        <f t="shared" si="1"/>
        <v>575546564.6400001</v>
      </c>
    </row>
    <row r="81" spans="1:6" s="412" customFormat="1" ht="27.75" customHeight="1" x14ac:dyDescent="0.2">
      <c r="A81" s="217">
        <v>44348</v>
      </c>
      <c r="B81" s="710" t="s">
        <v>4508</v>
      </c>
      <c r="C81" s="293" t="s">
        <v>4719</v>
      </c>
      <c r="D81" s="402"/>
      <c r="E81" s="472">
        <v>5999.08</v>
      </c>
      <c r="F81" s="494">
        <f t="shared" si="1"/>
        <v>575540565.56000006</v>
      </c>
    </row>
    <row r="82" spans="1:6" s="412" customFormat="1" ht="33" customHeight="1" x14ac:dyDescent="0.2">
      <c r="A82" s="217">
        <v>44348</v>
      </c>
      <c r="B82" s="710" t="s">
        <v>4509</v>
      </c>
      <c r="C82" s="293" t="s">
        <v>4340</v>
      </c>
      <c r="D82" s="402"/>
      <c r="E82" s="472">
        <v>29614.21</v>
      </c>
      <c r="F82" s="494">
        <f t="shared" si="1"/>
        <v>575510951.35000002</v>
      </c>
    </row>
    <row r="83" spans="1:6" s="412" customFormat="1" ht="48.75" customHeight="1" x14ac:dyDescent="0.2">
      <c r="A83" s="217">
        <v>44348</v>
      </c>
      <c r="B83" s="710" t="s">
        <v>4510</v>
      </c>
      <c r="C83" s="293" t="s">
        <v>4720</v>
      </c>
      <c r="D83" s="402"/>
      <c r="E83" s="472">
        <v>33844.019999999997</v>
      </c>
      <c r="F83" s="494">
        <f t="shared" si="1"/>
        <v>575477107.33000004</v>
      </c>
    </row>
    <row r="84" spans="1:6" s="412" customFormat="1" ht="49.5" customHeight="1" x14ac:dyDescent="0.2">
      <c r="A84" s="217">
        <v>44348</v>
      </c>
      <c r="B84" s="710" t="s">
        <v>4511</v>
      </c>
      <c r="C84" s="293" t="s">
        <v>4721</v>
      </c>
      <c r="D84" s="402"/>
      <c r="E84" s="472">
        <v>129227.04</v>
      </c>
      <c r="F84" s="494">
        <f t="shared" si="1"/>
        <v>575347880.29000008</v>
      </c>
    </row>
    <row r="85" spans="1:6" s="412" customFormat="1" ht="48.75" customHeight="1" x14ac:dyDescent="0.2">
      <c r="A85" s="217">
        <v>44348</v>
      </c>
      <c r="B85" s="710" t="s">
        <v>4512</v>
      </c>
      <c r="C85" s="293" t="s">
        <v>4722</v>
      </c>
      <c r="D85" s="402"/>
      <c r="E85" s="472">
        <v>77839.64</v>
      </c>
      <c r="F85" s="494">
        <f t="shared" si="1"/>
        <v>575270040.6500001</v>
      </c>
    </row>
    <row r="86" spans="1:6" s="412" customFormat="1" ht="49.5" customHeight="1" x14ac:dyDescent="0.2">
      <c r="A86" s="217">
        <v>44348</v>
      </c>
      <c r="B86" s="710" t="s">
        <v>4513</v>
      </c>
      <c r="C86" s="293" t="s">
        <v>4723</v>
      </c>
      <c r="D86" s="402"/>
      <c r="E86" s="472">
        <v>67693.350000000006</v>
      </c>
      <c r="F86" s="494">
        <f t="shared" si="1"/>
        <v>575202347.30000007</v>
      </c>
    </row>
    <row r="87" spans="1:6" s="412" customFormat="1" ht="51" customHeight="1" x14ac:dyDescent="0.2">
      <c r="A87" s="217">
        <v>44348</v>
      </c>
      <c r="B87" s="710" t="s">
        <v>4514</v>
      </c>
      <c r="C87" s="293" t="s">
        <v>4724</v>
      </c>
      <c r="D87" s="402"/>
      <c r="E87" s="472">
        <v>26978.799999999999</v>
      </c>
      <c r="F87" s="494">
        <f t="shared" si="1"/>
        <v>575175368.50000012</v>
      </c>
    </row>
    <row r="88" spans="1:6" s="412" customFormat="1" ht="48.75" customHeight="1" x14ac:dyDescent="0.2">
      <c r="A88" s="217">
        <v>44348</v>
      </c>
      <c r="B88" s="710" t="s">
        <v>4515</v>
      </c>
      <c r="C88" s="293" t="s">
        <v>4725</v>
      </c>
      <c r="D88" s="402"/>
      <c r="E88" s="472">
        <v>41874.449999999997</v>
      </c>
      <c r="F88" s="494">
        <f t="shared" si="1"/>
        <v>575133494.05000007</v>
      </c>
    </row>
    <row r="89" spans="1:6" s="412" customFormat="1" ht="48" customHeight="1" x14ac:dyDescent="0.2">
      <c r="A89" s="217">
        <v>44348</v>
      </c>
      <c r="B89" s="710" t="s">
        <v>4516</v>
      </c>
      <c r="C89" s="293" t="s">
        <v>4726</v>
      </c>
      <c r="D89" s="402"/>
      <c r="E89" s="472">
        <v>130766.04</v>
      </c>
      <c r="F89" s="494">
        <f t="shared" si="1"/>
        <v>575002728.01000011</v>
      </c>
    </row>
    <row r="90" spans="1:6" s="412" customFormat="1" ht="45.75" customHeight="1" x14ac:dyDescent="0.2">
      <c r="A90" s="217">
        <v>44348</v>
      </c>
      <c r="B90" s="710" t="s">
        <v>4517</v>
      </c>
      <c r="C90" s="293" t="s">
        <v>4727</v>
      </c>
      <c r="D90" s="402"/>
      <c r="E90" s="472">
        <v>133774.10999999999</v>
      </c>
      <c r="F90" s="494">
        <f t="shared" si="1"/>
        <v>574868953.9000001</v>
      </c>
    </row>
    <row r="91" spans="1:6" s="412" customFormat="1" ht="41.25" customHeight="1" x14ac:dyDescent="0.2">
      <c r="A91" s="217">
        <v>44348</v>
      </c>
      <c r="B91" s="710" t="s">
        <v>4518</v>
      </c>
      <c r="C91" s="293" t="s">
        <v>4728</v>
      </c>
      <c r="D91" s="402"/>
      <c r="E91" s="472">
        <v>161688.97</v>
      </c>
      <c r="F91" s="494">
        <f t="shared" si="1"/>
        <v>574707264.93000007</v>
      </c>
    </row>
    <row r="92" spans="1:6" s="412" customFormat="1" ht="41.25" customHeight="1" x14ac:dyDescent="0.2">
      <c r="A92" s="217">
        <v>44348</v>
      </c>
      <c r="B92" s="710" t="s">
        <v>4519</v>
      </c>
      <c r="C92" s="293" t="s">
        <v>4729</v>
      </c>
      <c r="D92" s="402"/>
      <c r="E92" s="472">
        <v>129227.04</v>
      </c>
      <c r="F92" s="494">
        <f t="shared" si="1"/>
        <v>574578037.8900001</v>
      </c>
    </row>
    <row r="93" spans="1:6" s="412" customFormat="1" ht="41.25" customHeight="1" x14ac:dyDescent="0.2">
      <c r="A93" s="217">
        <v>44348</v>
      </c>
      <c r="B93" s="710" t="s">
        <v>4520</v>
      </c>
      <c r="C93" s="293" t="s">
        <v>4730</v>
      </c>
      <c r="D93" s="402"/>
      <c r="E93" s="472">
        <v>33844.019999999997</v>
      </c>
      <c r="F93" s="494">
        <f t="shared" si="1"/>
        <v>574544193.87000012</v>
      </c>
    </row>
    <row r="94" spans="1:6" s="412" customFormat="1" ht="41.25" customHeight="1" x14ac:dyDescent="0.2">
      <c r="A94" s="217">
        <v>44348</v>
      </c>
      <c r="B94" s="710" t="s">
        <v>4521</v>
      </c>
      <c r="C94" s="293" t="s">
        <v>4731</v>
      </c>
      <c r="D94" s="402"/>
      <c r="E94" s="472">
        <v>160723.04999999999</v>
      </c>
      <c r="F94" s="494">
        <f t="shared" si="1"/>
        <v>574383470.82000017</v>
      </c>
    </row>
    <row r="95" spans="1:6" s="706" customFormat="1" ht="14.25" customHeight="1" x14ac:dyDescent="0.2">
      <c r="A95" s="712">
        <v>44348</v>
      </c>
      <c r="B95" s="710" t="s">
        <v>5725</v>
      </c>
      <c r="C95" s="761" t="s">
        <v>41</v>
      </c>
      <c r="D95" s="705"/>
      <c r="E95" s="713">
        <v>0</v>
      </c>
      <c r="F95" s="494">
        <f t="shared" si="1"/>
        <v>574383470.82000017</v>
      </c>
    </row>
    <row r="96" spans="1:6" s="412" customFormat="1" x14ac:dyDescent="0.2">
      <c r="A96" s="217">
        <v>44348</v>
      </c>
      <c r="B96" s="710" t="s">
        <v>5726</v>
      </c>
      <c r="C96" s="293" t="s">
        <v>41</v>
      </c>
      <c r="D96" s="402"/>
      <c r="E96" s="472">
        <v>0</v>
      </c>
      <c r="F96" s="494">
        <f t="shared" si="1"/>
        <v>574383470.82000017</v>
      </c>
    </row>
    <row r="97" spans="1:6" s="412" customFormat="1" ht="48" customHeight="1" x14ac:dyDescent="0.2">
      <c r="A97" s="217">
        <v>44348</v>
      </c>
      <c r="B97" s="710" t="s">
        <v>4522</v>
      </c>
      <c r="C97" s="293" t="s">
        <v>4732</v>
      </c>
      <c r="D97" s="402"/>
      <c r="E97" s="472">
        <v>266206.86</v>
      </c>
      <c r="F97" s="494">
        <f t="shared" si="1"/>
        <v>574117263.96000016</v>
      </c>
    </row>
    <row r="98" spans="1:6" s="412" customFormat="1" ht="41.25" customHeight="1" x14ac:dyDescent="0.2">
      <c r="A98" s="217">
        <v>44348</v>
      </c>
      <c r="B98" s="710" t="s">
        <v>4523</v>
      </c>
      <c r="C98" s="293" t="s">
        <v>4733</v>
      </c>
      <c r="D98" s="402"/>
      <c r="E98" s="472">
        <v>350000</v>
      </c>
      <c r="F98" s="494">
        <f t="shared" si="1"/>
        <v>573767263.96000016</v>
      </c>
    </row>
    <row r="99" spans="1:6" s="412" customFormat="1" ht="41.25" customHeight="1" x14ac:dyDescent="0.2">
      <c r="A99" s="217">
        <v>44348</v>
      </c>
      <c r="B99" s="710" t="s">
        <v>4524</v>
      </c>
      <c r="C99" s="293" t="s">
        <v>4734</v>
      </c>
      <c r="D99" s="402"/>
      <c r="E99" s="472">
        <v>299931.77</v>
      </c>
      <c r="F99" s="494">
        <f t="shared" si="1"/>
        <v>573467332.19000018</v>
      </c>
    </row>
    <row r="100" spans="1:6" s="412" customFormat="1" ht="46.5" customHeight="1" x14ac:dyDescent="0.2">
      <c r="A100" s="217">
        <v>44348</v>
      </c>
      <c r="B100" s="710" t="s">
        <v>4525</v>
      </c>
      <c r="C100" s="293" t="s">
        <v>4735</v>
      </c>
      <c r="D100" s="402"/>
      <c r="E100" s="472">
        <v>363565</v>
      </c>
      <c r="F100" s="494">
        <f t="shared" si="1"/>
        <v>573103767.19000018</v>
      </c>
    </row>
    <row r="101" spans="1:6" s="412" customFormat="1" ht="70.5" customHeight="1" x14ac:dyDescent="0.2">
      <c r="A101" s="217">
        <v>44348</v>
      </c>
      <c r="B101" s="710" t="s">
        <v>4526</v>
      </c>
      <c r="C101" s="293" t="s">
        <v>4736</v>
      </c>
      <c r="D101" s="402"/>
      <c r="E101" s="472">
        <v>824362.5</v>
      </c>
      <c r="F101" s="494">
        <f t="shared" si="1"/>
        <v>572279404.69000018</v>
      </c>
    </row>
    <row r="102" spans="1:6" s="412" customFormat="1" ht="57" customHeight="1" x14ac:dyDescent="0.2">
      <c r="A102" s="217">
        <v>44348</v>
      </c>
      <c r="B102" s="710" t="s">
        <v>4527</v>
      </c>
      <c r="C102" s="293" t="s">
        <v>4737</v>
      </c>
      <c r="D102" s="402"/>
      <c r="E102" s="472">
        <v>727130</v>
      </c>
      <c r="F102" s="494">
        <f t="shared" si="1"/>
        <v>571552274.69000018</v>
      </c>
    </row>
    <row r="103" spans="1:6" s="412" customFormat="1" ht="41.25" customHeight="1" x14ac:dyDescent="0.2">
      <c r="A103" s="217">
        <v>44349</v>
      </c>
      <c r="B103" s="710" t="s">
        <v>4528</v>
      </c>
      <c r="C103" s="293" t="s">
        <v>4738</v>
      </c>
      <c r="D103" s="402"/>
      <c r="E103" s="472">
        <v>67774.11</v>
      </c>
      <c r="F103" s="494">
        <f t="shared" si="1"/>
        <v>571484500.58000016</v>
      </c>
    </row>
    <row r="104" spans="1:6" s="412" customFormat="1" ht="41.25" customHeight="1" x14ac:dyDescent="0.2">
      <c r="A104" s="217">
        <v>44349</v>
      </c>
      <c r="B104" s="710" t="s">
        <v>4529</v>
      </c>
      <c r="C104" s="293" t="s">
        <v>4739</v>
      </c>
      <c r="D104" s="402"/>
      <c r="E104" s="472">
        <v>23073.37</v>
      </c>
      <c r="F104" s="494">
        <f t="shared" si="1"/>
        <v>571461427.21000016</v>
      </c>
    </row>
    <row r="105" spans="1:6" s="412" customFormat="1" ht="41.25" customHeight="1" x14ac:dyDescent="0.2">
      <c r="A105" s="217">
        <v>44349</v>
      </c>
      <c r="B105" s="710" t="s">
        <v>4530</v>
      </c>
      <c r="C105" s="293" t="s">
        <v>4740</v>
      </c>
      <c r="D105" s="402"/>
      <c r="E105" s="472">
        <v>145195.43</v>
      </c>
      <c r="F105" s="494">
        <f t="shared" si="1"/>
        <v>571316231.78000021</v>
      </c>
    </row>
    <row r="106" spans="1:6" s="412" customFormat="1" ht="41.25" customHeight="1" x14ac:dyDescent="0.2">
      <c r="A106" s="217">
        <v>44349</v>
      </c>
      <c r="B106" s="710" t="s">
        <v>4531</v>
      </c>
      <c r="C106" s="293" t="s">
        <v>4741</v>
      </c>
      <c r="D106" s="402"/>
      <c r="E106" s="472">
        <v>185380.71</v>
      </c>
      <c r="F106" s="494">
        <f t="shared" si="1"/>
        <v>571130851.07000017</v>
      </c>
    </row>
    <row r="107" spans="1:6" s="412" customFormat="1" ht="41.25" customHeight="1" x14ac:dyDescent="0.2">
      <c r="A107" s="217">
        <v>44349</v>
      </c>
      <c r="B107" s="710" t="s">
        <v>4532</v>
      </c>
      <c r="C107" s="293" t="s">
        <v>4742</v>
      </c>
      <c r="D107" s="402"/>
      <c r="E107" s="472">
        <v>187688.05</v>
      </c>
      <c r="F107" s="494">
        <f t="shared" si="1"/>
        <v>570943163.02000022</v>
      </c>
    </row>
    <row r="108" spans="1:6" s="412" customFormat="1" ht="41.25" customHeight="1" x14ac:dyDescent="0.2">
      <c r="A108" s="217">
        <v>44349</v>
      </c>
      <c r="B108" s="710" t="s">
        <v>4533</v>
      </c>
      <c r="C108" s="293" t="s">
        <v>4743</v>
      </c>
      <c r="D108" s="402"/>
      <c r="E108" s="472">
        <v>170038.58</v>
      </c>
      <c r="F108" s="494">
        <f t="shared" si="1"/>
        <v>570773124.44000018</v>
      </c>
    </row>
    <row r="109" spans="1:6" s="412" customFormat="1" ht="41.25" customHeight="1" x14ac:dyDescent="0.2">
      <c r="A109" s="217">
        <v>44349</v>
      </c>
      <c r="B109" s="710" t="s">
        <v>4534</v>
      </c>
      <c r="C109" s="293" t="s">
        <v>4744</v>
      </c>
      <c r="D109" s="402"/>
      <c r="E109" s="472">
        <v>117997.23</v>
      </c>
      <c r="F109" s="494">
        <f t="shared" si="1"/>
        <v>570655127.21000016</v>
      </c>
    </row>
    <row r="110" spans="1:6" s="412" customFormat="1" ht="41.25" customHeight="1" x14ac:dyDescent="0.2">
      <c r="A110" s="217">
        <v>44349</v>
      </c>
      <c r="B110" s="710" t="s">
        <v>4535</v>
      </c>
      <c r="C110" s="293" t="s">
        <v>4745</v>
      </c>
      <c r="D110" s="402"/>
      <c r="E110" s="472">
        <v>4614.67</v>
      </c>
      <c r="F110" s="494">
        <f t="shared" si="1"/>
        <v>570650512.5400002</v>
      </c>
    </row>
    <row r="111" spans="1:6" s="412" customFormat="1" ht="41.25" customHeight="1" x14ac:dyDescent="0.2">
      <c r="A111" s="217">
        <v>44349</v>
      </c>
      <c r="B111" s="710" t="s">
        <v>4536</v>
      </c>
      <c r="C111" s="293" t="s">
        <v>4746</v>
      </c>
      <c r="D111" s="402"/>
      <c r="E111" s="472">
        <v>187688.05</v>
      </c>
      <c r="F111" s="494">
        <f t="shared" si="1"/>
        <v>570462824.49000025</v>
      </c>
    </row>
    <row r="112" spans="1:6" s="412" customFormat="1" ht="41.25" customHeight="1" x14ac:dyDescent="0.2">
      <c r="A112" s="217">
        <v>44349</v>
      </c>
      <c r="B112" s="710" t="s">
        <v>4537</v>
      </c>
      <c r="C112" s="293" t="s">
        <v>4747</v>
      </c>
      <c r="D112" s="402"/>
      <c r="E112" s="472">
        <v>32459.62</v>
      </c>
      <c r="F112" s="494">
        <f t="shared" si="1"/>
        <v>570430364.87000024</v>
      </c>
    </row>
    <row r="113" spans="1:6" s="412" customFormat="1" ht="41.25" customHeight="1" x14ac:dyDescent="0.2">
      <c r="A113" s="217">
        <v>44349</v>
      </c>
      <c r="B113" s="710" t="s">
        <v>4538</v>
      </c>
      <c r="C113" s="293" t="s">
        <v>4748</v>
      </c>
      <c r="D113" s="402"/>
      <c r="E113" s="472">
        <v>78458.7</v>
      </c>
      <c r="F113" s="494">
        <f t="shared" si="1"/>
        <v>570351906.1700002</v>
      </c>
    </row>
    <row r="114" spans="1:6" s="412" customFormat="1" ht="41.25" customHeight="1" x14ac:dyDescent="0.2">
      <c r="A114" s="217">
        <v>44349</v>
      </c>
      <c r="B114" s="710" t="s">
        <v>4539</v>
      </c>
      <c r="C114" s="293" t="s">
        <v>4749</v>
      </c>
      <c r="D114" s="402"/>
      <c r="E114" s="472">
        <v>97074.3</v>
      </c>
      <c r="F114" s="494">
        <f t="shared" si="1"/>
        <v>570254831.87000024</v>
      </c>
    </row>
    <row r="115" spans="1:6" s="412" customFormat="1" ht="41.25" customHeight="1" x14ac:dyDescent="0.2">
      <c r="A115" s="217">
        <v>44349</v>
      </c>
      <c r="B115" s="710" t="s">
        <v>4540</v>
      </c>
      <c r="C115" s="293" t="s">
        <v>4750</v>
      </c>
      <c r="D115" s="402"/>
      <c r="E115" s="472">
        <v>185380.71</v>
      </c>
      <c r="F115" s="494">
        <f t="shared" si="1"/>
        <v>570069451.16000021</v>
      </c>
    </row>
    <row r="116" spans="1:6" s="412" customFormat="1" ht="41.25" customHeight="1" x14ac:dyDescent="0.2">
      <c r="A116" s="217">
        <v>44349</v>
      </c>
      <c r="B116" s="710" t="s">
        <v>4541</v>
      </c>
      <c r="C116" s="293" t="s">
        <v>4751</v>
      </c>
      <c r="D116" s="402"/>
      <c r="E116" s="472">
        <v>175380.71</v>
      </c>
      <c r="F116" s="494">
        <f t="shared" si="1"/>
        <v>569894070.45000017</v>
      </c>
    </row>
    <row r="117" spans="1:6" s="412" customFormat="1" ht="41.25" customHeight="1" x14ac:dyDescent="0.2">
      <c r="A117" s="217">
        <v>44349</v>
      </c>
      <c r="B117" s="710" t="s">
        <v>4542</v>
      </c>
      <c r="C117" s="293" t="s">
        <v>4752</v>
      </c>
      <c r="D117" s="402"/>
      <c r="E117" s="472">
        <v>118458.7</v>
      </c>
      <c r="F117" s="494">
        <f t="shared" si="1"/>
        <v>569775611.75000012</v>
      </c>
    </row>
    <row r="118" spans="1:6" s="412" customFormat="1" ht="41.25" customHeight="1" x14ac:dyDescent="0.2">
      <c r="A118" s="217">
        <v>44349</v>
      </c>
      <c r="B118" s="710" t="s">
        <v>4543</v>
      </c>
      <c r="C118" s="293" t="s">
        <v>4753</v>
      </c>
      <c r="D118" s="402"/>
      <c r="E118" s="472">
        <v>187688.05</v>
      </c>
      <c r="F118" s="494">
        <f t="shared" si="1"/>
        <v>569587923.70000017</v>
      </c>
    </row>
    <row r="119" spans="1:6" s="412" customFormat="1" ht="39" customHeight="1" x14ac:dyDescent="0.2">
      <c r="A119" s="217">
        <v>44349</v>
      </c>
      <c r="B119" s="710" t="s">
        <v>4544</v>
      </c>
      <c r="C119" s="293" t="s">
        <v>4754</v>
      </c>
      <c r="D119" s="402"/>
      <c r="E119" s="472">
        <v>187688.05</v>
      </c>
      <c r="F119" s="494">
        <f t="shared" si="1"/>
        <v>569400235.65000021</v>
      </c>
    </row>
    <row r="120" spans="1:6" s="412" customFormat="1" ht="41.25" customHeight="1" x14ac:dyDescent="0.2">
      <c r="A120" s="217">
        <v>44349</v>
      </c>
      <c r="B120" s="710" t="s">
        <v>4545</v>
      </c>
      <c r="C120" s="293" t="s">
        <v>4755</v>
      </c>
      <c r="D120" s="402"/>
      <c r="E120" s="472">
        <v>187688.05</v>
      </c>
      <c r="F120" s="494">
        <f t="shared" si="1"/>
        <v>569212547.60000026</v>
      </c>
    </row>
    <row r="121" spans="1:6" s="412" customFormat="1" ht="41.25" customHeight="1" x14ac:dyDescent="0.2">
      <c r="A121" s="217">
        <v>44349</v>
      </c>
      <c r="B121" s="710" t="s">
        <v>4546</v>
      </c>
      <c r="C121" s="293" t="s">
        <v>4756</v>
      </c>
      <c r="D121" s="402"/>
      <c r="E121" s="472">
        <v>27588.58</v>
      </c>
      <c r="F121" s="494">
        <f t="shared" si="1"/>
        <v>569184959.02000022</v>
      </c>
    </row>
    <row r="122" spans="1:6" s="412" customFormat="1" ht="41.25" customHeight="1" x14ac:dyDescent="0.2">
      <c r="A122" s="217">
        <v>44349</v>
      </c>
      <c r="B122" s="710" t="s">
        <v>4547</v>
      </c>
      <c r="C122" s="293" t="s">
        <v>4757</v>
      </c>
      <c r="D122" s="402"/>
      <c r="E122" s="472">
        <v>6255.44</v>
      </c>
      <c r="F122" s="494">
        <f t="shared" si="1"/>
        <v>569178703.58000016</v>
      </c>
    </row>
    <row r="123" spans="1:6" s="412" customFormat="1" ht="41.25" customHeight="1" x14ac:dyDescent="0.2">
      <c r="A123" s="217">
        <v>44349</v>
      </c>
      <c r="B123" s="710" t="s">
        <v>4548</v>
      </c>
      <c r="C123" s="293" t="s">
        <v>4758</v>
      </c>
      <c r="D123" s="402"/>
      <c r="E123" s="472">
        <v>26922.01</v>
      </c>
      <c r="F123" s="494">
        <f t="shared" si="1"/>
        <v>569151781.57000017</v>
      </c>
    </row>
    <row r="124" spans="1:6" s="412" customFormat="1" ht="41.25" customHeight="1" x14ac:dyDescent="0.2">
      <c r="A124" s="217">
        <v>44349</v>
      </c>
      <c r="B124" s="710" t="s">
        <v>4549</v>
      </c>
      <c r="C124" s="293" t="s">
        <v>4759</v>
      </c>
      <c r="D124" s="402"/>
      <c r="E124" s="472">
        <v>31536.69</v>
      </c>
      <c r="F124" s="494">
        <f t="shared" si="1"/>
        <v>569120244.88000011</v>
      </c>
    </row>
    <row r="125" spans="1:6" s="412" customFormat="1" ht="41.25" customHeight="1" x14ac:dyDescent="0.2">
      <c r="A125" s="217">
        <v>44349</v>
      </c>
      <c r="B125" s="710" t="s">
        <v>4550</v>
      </c>
      <c r="C125" s="293" t="s">
        <v>4760</v>
      </c>
      <c r="D125" s="402"/>
      <c r="E125" s="472">
        <v>20306.41</v>
      </c>
      <c r="F125" s="494">
        <f t="shared" si="1"/>
        <v>569099938.47000015</v>
      </c>
    </row>
    <row r="126" spans="1:6" s="412" customFormat="1" ht="41.25" customHeight="1" x14ac:dyDescent="0.2">
      <c r="A126" s="217">
        <v>44349</v>
      </c>
      <c r="B126" s="710" t="s">
        <v>4551</v>
      </c>
      <c r="C126" s="293" t="s">
        <v>4761</v>
      </c>
      <c r="D126" s="402"/>
      <c r="E126" s="472">
        <v>35537.06</v>
      </c>
      <c r="F126" s="494">
        <f t="shared" si="1"/>
        <v>569064401.41000021</v>
      </c>
    </row>
    <row r="127" spans="1:6" s="412" customFormat="1" ht="42.75" customHeight="1" x14ac:dyDescent="0.2">
      <c r="A127" s="217">
        <v>44349</v>
      </c>
      <c r="B127" s="710" t="s">
        <v>4552</v>
      </c>
      <c r="C127" s="293" t="s">
        <v>4762</v>
      </c>
      <c r="D127" s="402"/>
      <c r="E127" s="472">
        <v>187688.05</v>
      </c>
      <c r="F127" s="494">
        <f t="shared" si="1"/>
        <v>568876713.36000025</v>
      </c>
    </row>
    <row r="128" spans="1:6" s="275" customFormat="1" ht="41.25" customHeight="1" x14ac:dyDescent="0.2">
      <c r="A128" s="217">
        <v>44349</v>
      </c>
      <c r="B128" s="710" t="s">
        <v>4553</v>
      </c>
      <c r="C128" s="293" t="s">
        <v>4763</v>
      </c>
      <c r="D128" s="266"/>
      <c r="E128" s="472">
        <v>31536.69</v>
      </c>
      <c r="F128" s="494">
        <f t="shared" si="1"/>
        <v>568845176.6700002</v>
      </c>
    </row>
    <row r="129" spans="1:6" s="275" customFormat="1" ht="41.25" customHeight="1" x14ac:dyDescent="0.2">
      <c r="A129" s="217">
        <v>44349</v>
      </c>
      <c r="B129" s="710" t="s">
        <v>4554</v>
      </c>
      <c r="C129" s="293" t="s">
        <v>4764</v>
      </c>
      <c r="D129" s="266"/>
      <c r="E129" s="472">
        <v>98458.7</v>
      </c>
      <c r="F129" s="494">
        <f t="shared" si="1"/>
        <v>568746717.97000015</v>
      </c>
    </row>
    <row r="130" spans="1:6" s="275" customFormat="1" ht="41.25" customHeight="1" x14ac:dyDescent="0.2">
      <c r="A130" s="217">
        <v>44349</v>
      </c>
      <c r="B130" s="710" t="s">
        <v>4555</v>
      </c>
      <c r="C130" s="293" t="s">
        <v>4765</v>
      </c>
      <c r="D130" s="266"/>
      <c r="E130" s="472">
        <v>185380.71</v>
      </c>
      <c r="F130" s="494">
        <f t="shared" si="1"/>
        <v>568561337.26000011</v>
      </c>
    </row>
    <row r="131" spans="1:6" s="275" customFormat="1" ht="41.25" customHeight="1" x14ac:dyDescent="0.2">
      <c r="A131" s="217">
        <v>44349</v>
      </c>
      <c r="B131" s="710" t="s">
        <v>4556</v>
      </c>
      <c r="C131" s="293" t="s">
        <v>4766</v>
      </c>
      <c r="D131" s="266"/>
      <c r="E131" s="472">
        <v>5999.08</v>
      </c>
      <c r="F131" s="494">
        <f t="shared" si="1"/>
        <v>568555338.18000007</v>
      </c>
    </row>
    <row r="132" spans="1:6" s="275" customFormat="1" ht="41.25" customHeight="1" x14ac:dyDescent="0.2">
      <c r="A132" s="217">
        <v>44349</v>
      </c>
      <c r="B132" s="710" t="s">
        <v>4557</v>
      </c>
      <c r="C132" s="293" t="s">
        <v>4767</v>
      </c>
      <c r="D132" s="266"/>
      <c r="E132" s="472">
        <v>185380.71</v>
      </c>
      <c r="F132" s="494">
        <f t="shared" si="1"/>
        <v>568369957.47000003</v>
      </c>
    </row>
    <row r="133" spans="1:6" s="275" customFormat="1" ht="41.25" customHeight="1" x14ac:dyDescent="0.2">
      <c r="A133" s="217">
        <v>44349</v>
      </c>
      <c r="B133" s="710" t="s">
        <v>4558</v>
      </c>
      <c r="C133" s="293" t="s">
        <v>4768</v>
      </c>
      <c r="D133" s="266"/>
      <c r="E133" s="472">
        <v>48454.080000000002</v>
      </c>
      <c r="F133" s="494">
        <f t="shared" si="1"/>
        <v>568321503.38999999</v>
      </c>
    </row>
    <row r="134" spans="1:6" s="275" customFormat="1" ht="41.25" customHeight="1" x14ac:dyDescent="0.2">
      <c r="A134" s="217">
        <v>44349</v>
      </c>
      <c r="B134" s="710" t="s">
        <v>4559</v>
      </c>
      <c r="C134" s="293" t="s">
        <v>4769</v>
      </c>
      <c r="D134" s="266"/>
      <c r="E134" s="472">
        <v>187688.05</v>
      </c>
      <c r="F134" s="494">
        <f t="shared" si="1"/>
        <v>568133815.34000003</v>
      </c>
    </row>
    <row r="135" spans="1:6" s="275" customFormat="1" ht="41.25" customHeight="1" x14ac:dyDescent="0.2">
      <c r="A135" s="217">
        <v>44349</v>
      </c>
      <c r="B135" s="710" t="s">
        <v>4560</v>
      </c>
      <c r="C135" s="293" t="s">
        <v>4770</v>
      </c>
      <c r="D135" s="266"/>
      <c r="E135" s="472">
        <v>176151.36</v>
      </c>
      <c r="F135" s="494">
        <f t="shared" si="1"/>
        <v>567957663.98000002</v>
      </c>
    </row>
    <row r="136" spans="1:6" s="275" customFormat="1" ht="21" customHeight="1" x14ac:dyDescent="0.2">
      <c r="A136" s="217">
        <v>44349</v>
      </c>
      <c r="B136" s="710" t="s">
        <v>4561</v>
      </c>
      <c r="C136" s="293" t="s">
        <v>41</v>
      </c>
      <c r="D136" s="266"/>
      <c r="E136" s="472">
        <v>0</v>
      </c>
      <c r="F136" s="494">
        <f t="shared" si="1"/>
        <v>567957663.98000002</v>
      </c>
    </row>
    <row r="137" spans="1:6" s="275" customFormat="1" ht="41.25" customHeight="1" x14ac:dyDescent="0.2">
      <c r="A137" s="217">
        <v>44349</v>
      </c>
      <c r="B137" s="710" t="s">
        <v>4562</v>
      </c>
      <c r="C137" s="293" t="s">
        <v>4771</v>
      </c>
      <c r="D137" s="266"/>
      <c r="E137" s="472">
        <v>185380.71</v>
      </c>
      <c r="F137" s="494">
        <f t="shared" si="1"/>
        <v>567772283.26999998</v>
      </c>
    </row>
    <row r="138" spans="1:6" s="275" customFormat="1" ht="41.25" customHeight="1" x14ac:dyDescent="0.2">
      <c r="A138" s="217">
        <v>44349</v>
      </c>
      <c r="B138" s="710" t="s">
        <v>4563</v>
      </c>
      <c r="C138" s="293" t="s">
        <v>4772</v>
      </c>
      <c r="D138" s="266"/>
      <c r="E138" s="472">
        <v>185380.71</v>
      </c>
      <c r="F138" s="494">
        <f t="shared" si="1"/>
        <v>567586902.55999994</v>
      </c>
    </row>
    <row r="139" spans="1:6" s="275" customFormat="1" ht="41.25" customHeight="1" x14ac:dyDescent="0.2">
      <c r="A139" s="217">
        <v>44349</v>
      </c>
      <c r="B139" s="710" t="s">
        <v>4564</v>
      </c>
      <c r="C139" s="293" t="s">
        <v>4773</v>
      </c>
      <c r="D139" s="266"/>
      <c r="E139" s="472">
        <v>88458.7</v>
      </c>
      <c r="F139" s="494">
        <f t="shared" si="1"/>
        <v>567498443.8599999</v>
      </c>
    </row>
    <row r="140" spans="1:6" s="275" customFormat="1" ht="41.25" customHeight="1" x14ac:dyDescent="0.2">
      <c r="A140" s="217">
        <v>44349</v>
      </c>
      <c r="B140" s="710" t="s">
        <v>4565</v>
      </c>
      <c r="C140" s="293" t="s">
        <v>4774</v>
      </c>
      <c r="D140" s="266"/>
      <c r="E140" s="472">
        <v>98458.7</v>
      </c>
      <c r="F140" s="494">
        <f t="shared" si="1"/>
        <v>567399985.15999985</v>
      </c>
    </row>
    <row r="141" spans="1:6" s="275" customFormat="1" ht="41.25" customHeight="1" x14ac:dyDescent="0.2">
      <c r="A141" s="217">
        <v>44349</v>
      </c>
      <c r="B141" s="710" t="s">
        <v>4566</v>
      </c>
      <c r="C141" s="293" t="s">
        <v>4775</v>
      </c>
      <c r="D141" s="266"/>
      <c r="E141" s="472">
        <v>136226.4</v>
      </c>
      <c r="F141" s="494">
        <f t="shared" si="1"/>
        <v>567263758.75999987</v>
      </c>
    </row>
    <row r="142" spans="1:6" s="275" customFormat="1" ht="41.25" customHeight="1" x14ac:dyDescent="0.2">
      <c r="A142" s="217">
        <v>44349</v>
      </c>
      <c r="B142" s="710" t="s">
        <v>4567</v>
      </c>
      <c r="C142" s="293" t="s">
        <v>4776</v>
      </c>
      <c r="D142" s="266"/>
      <c r="E142" s="472">
        <v>105689.89</v>
      </c>
      <c r="F142" s="494">
        <f t="shared" ref="F142:F205" si="2">F141-E142</f>
        <v>567158068.86999989</v>
      </c>
    </row>
    <row r="143" spans="1:6" s="275" customFormat="1" ht="41.25" customHeight="1" x14ac:dyDescent="0.2">
      <c r="A143" s="217">
        <v>44349</v>
      </c>
      <c r="B143" s="710" t="s">
        <v>4568</v>
      </c>
      <c r="C143" s="293" t="s">
        <v>4777</v>
      </c>
      <c r="D143" s="266"/>
      <c r="E143" s="472">
        <v>32321.03</v>
      </c>
      <c r="F143" s="494">
        <f t="shared" si="2"/>
        <v>567125747.83999991</v>
      </c>
    </row>
    <row r="144" spans="1:6" s="275" customFormat="1" ht="46.5" customHeight="1" x14ac:dyDescent="0.2">
      <c r="A144" s="217">
        <v>44349</v>
      </c>
      <c r="B144" s="710" t="s">
        <v>4569</v>
      </c>
      <c r="C144" s="293" t="s">
        <v>4778</v>
      </c>
      <c r="D144" s="266"/>
      <c r="E144" s="472">
        <v>4696.74</v>
      </c>
      <c r="F144" s="494">
        <f t="shared" si="2"/>
        <v>567121051.0999999</v>
      </c>
    </row>
    <row r="145" spans="1:6" s="275" customFormat="1" ht="41.25" customHeight="1" x14ac:dyDescent="0.2">
      <c r="A145" s="217">
        <v>44349</v>
      </c>
      <c r="B145" s="710" t="s">
        <v>4570</v>
      </c>
      <c r="C145" s="293" t="s">
        <v>4779</v>
      </c>
      <c r="D145" s="266"/>
      <c r="E145" s="472">
        <v>127997.23</v>
      </c>
      <c r="F145" s="494">
        <f t="shared" si="2"/>
        <v>566993053.86999989</v>
      </c>
    </row>
    <row r="146" spans="1:6" s="275" customFormat="1" ht="45.75" customHeight="1" x14ac:dyDescent="0.2">
      <c r="A146" s="217">
        <v>44349</v>
      </c>
      <c r="B146" s="710" t="s">
        <v>4571</v>
      </c>
      <c r="C146" s="293" t="s">
        <v>4780</v>
      </c>
      <c r="D146" s="266"/>
      <c r="E146" s="472">
        <v>113000</v>
      </c>
      <c r="F146" s="494">
        <f t="shared" si="2"/>
        <v>566880053.86999989</v>
      </c>
    </row>
    <row r="147" spans="1:6" s="275" customFormat="1" ht="51.75" customHeight="1" x14ac:dyDescent="0.2">
      <c r="A147" s="217">
        <v>44349</v>
      </c>
      <c r="B147" s="710" t="s">
        <v>4572</v>
      </c>
      <c r="C147" s="293" t="s">
        <v>4781</v>
      </c>
      <c r="D147" s="266"/>
      <c r="E147" s="472">
        <v>38081.360000000001</v>
      </c>
      <c r="F147" s="494">
        <f t="shared" si="2"/>
        <v>566841972.50999987</v>
      </c>
    </row>
    <row r="148" spans="1:6" s="275" customFormat="1" ht="23.25" customHeight="1" x14ac:dyDescent="0.2">
      <c r="A148" s="217">
        <v>44349</v>
      </c>
      <c r="B148" s="710" t="s">
        <v>5833</v>
      </c>
      <c r="C148" s="293" t="s">
        <v>41</v>
      </c>
      <c r="D148" s="266"/>
      <c r="E148" s="472">
        <v>0</v>
      </c>
      <c r="F148" s="494">
        <f t="shared" si="2"/>
        <v>566841972.50999987</v>
      </c>
    </row>
    <row r="149" spans="1:6" s="275" customFormat="1" ht="41.25" customHeight="1" x14ac:dyDescent="0.2">
      <c r="A149" s="217">
        <v>44349</v>
      </c>
      <c r="B149" s="710" t="s">
        <v>4573</v>
      </c>
      <c r="C149" s="293" t="s">
        <v>4782</v>
      </c>
      <c r="D149" s="266"/>
      <c r="E149" s="472">
        <v>54553.2</v>
      </c>
      <c r="F149" s="494">
        <f t="shared" si="2"/>
        <v>566787419.30999982</v>
      </c>
    </row>
    <row r="150" spans="1:6" s="275" customFormat="1" ht="60.75" customHeight="1" x14ac:dyDescent="0.2">
      <c r="A150" s="217">
        <v>44349</v>
      </c>
      <c r="B150" s="710" t="s">
        <v>4875</v>
      </c>
      <c r="C150" s="293" t="s">
        <v>4783</v>
      </c>
      <c r="D150" s="266"/>
      <c r="E150" s="472">
        <v>50708.39</v>
      </c>
      <c r="F150" s="494">
        <f t="shared" si="2"/>
        <v>566736710.91999984</v>
      </c>
    </row>
    <row r="151" spans="1:6" s="275" customFormat="1" ht="48.75" customHeight="1" x14ac:dyDescent="0.2">
      <c r="A151" s="217">
        <v>44349</v>
      </c>
      <c r="B151" s="710" t="s">
        <v>4876</v>
      </c>
      <c r="C151" s="293" t="s">
        <v>4784</v>
      </c>
      <c r="D151" s="266"/>
      <c r="E151" s="472">
        <v>34380.93</v>
      </c>
      <c r="F151" s="494">
        <f t="shared" si="2"/>
        <v>566702329.98999989</v>
      </c>
    </row>
    <row r="152" spans="1:6" s="275" customFormat="1" ht="41.25" customHeight="1" x14ac:dyDescent="0.2">
      <c r="A152" s="217">
        <v>44351</v>
      </c>
      <c r="B152" s="710" t="s">
        <v>4574</v>
      </c>
      <c r="C152" s="293" t="s">
        <v>4785</v>
      </c>
      <c r="D152" s="266"/>
      <c r="E152" s="423">
        <v>31998.15</v>
      </c>
      <c r="F152" s="494">
        <f t="shared" si="2"/>
        <v>566670331.83999991</v>
      </c>
    </row>
    <row r="153" spans="1:6" s="275" customFormat="1" ht="41.25" customHeight="1" x14ac:dyDescent="0.2">
      <c r="A153" s="217">
        <v>44351</v>
      </c>
      <c r="B153" s="710" t="s">
        <v>4575</v>
      </c>
      <c r="C153" s="293" t="s">
        <v>4786</v>
      </c>
      <c r="D153" s="266"/>
      <c r="E153" s="423">
        <v>88458.7</v>
      </c>
      <c r="F153" s="494">
        <f t="shared" si="2"/>
        <v>566581873.13999987</v>
      </c>
    </row>
    <row r="154" spans="1:6" s="275" customFormat="1" ht="41.25" customHeight="1" x14ac:dyDescent="0.2">
      <c r="A154" s="217">
        <v>44351</v>
      </c>
      <c r="B154" s="710" t="s">
        <v>4576</v>
      </c>
      <c r="C154" s="293" t="s">
        <v>4787</v>
      </c>
      <c r="D154" s="266"/>
      <c r="E154" s="423">
        <v>206941.09</v>
      </c>
      <c r="F154" s="494">
        <f t="shared" si="2"/>
        <v>566374932.04999983</v>
      </c>
    </row>
    <row r="155" spans="1:6" s="275" customFormat="1" ht="50.25" customHeight="1" x14ac:dyDescent="0.2">
      <c r="A155" s="217">
        <v>44351</v>
      </c>
      <c r="B155" s="710" t="s">
        <v>4577</v>
      </c>
      <c r="C155" s="293" t="s">
        <v>4788</v>
      </c>
      <c r="D155" s="266"/>
      <c r="E155" s="423">
        <v>140304.57</v>
      </c>
      <c r="F155" s="494">
        <f t="shared" si="2"/>
        <v>566234627.47999978</v>
      </c>
    </row>
    <row r="156" spans="1:6" s="275" customFormat="1" ht="41.25" customHeight="1" x14ac:dyDescent="0.2">
      <c r="A156" s="217">
        <v>44351</v>
      </c>
      <c r="B156" s="710" t="s">
        <v>4578</v>
      </c>
      <c r="C156" s="293" t="s">
        <v>4789</v>
      </c>
      <c r="D156" s="266"/>
      <c r="E156" s="423">
        <v>187688.05</v>
      </c>
      <c r="F156" s="494">
        <f t="shared" si="2"/>
        <v>566046939.42999983</v>
      </c>
    </row>
    <row r="157" spans="1:6" s="275" customFormat="1" ht="41.25" customHeight="1" x14ac:dyDescent="0.2">
      <c r="A157" s="217">
        <v>44351</v>
      </c>
      <c r="B157" s="710" t="s">
        <v>4579</v>
      </c>
      <c r="C157" s="293" t="s">
        <v>4790</v>
      </c>
      <c r="D157" s="266"/>
      <c r="E157" s="423">
        <v>7840.85</v>
      </c>
      <c r="F157" s="494">
        <f t="shared" si="2"/>
        <v>566039098.5799998</v>
      </c>
    </row>
    <row r="158" spans="1:6" s="275" customFormat="1" ht="41.25" customHeight="1" x14ac:dyDescent="0.2">
      <c r="A158" s="217">
        <v>44351</v>
      </c>
      <c r="B158" s="710" t="s">
        <v>4580</v>
      </c>
      <c r="C158" s="293" t="s">
        <v>4791</v>
      </c>
      <c r="D158" s="266"/>
      <c r="E158" s="423">
        <v>216134.77</v>
      </c>
      <c r="F158" s="494">
        <f t="shared" si="2"/>
        <v>565822963.80999982</v>
      </c>
    </row>
    <row r="159" spans="1:6" s="275" customFormat="1" ht="23.25" customHeight="1" x14ac:dyDescent="0.2">
      <c r="A159" s="217">
        <v>44351</v>
      </c>
      <c r="B159" s="710" t="s">
        <v>4581</v>
      </c>
      <c r="C159" s="293" t="s">
        <v>41</v>
      </c>
      <c r="D159" s="266"/>
      <c r="E159" s="423">
        <v>0</v>
      </c>
      <c r="F159" s="494">
        <f t="shared" si="2"/>
        <v>565822963.80999982</v>
      </c>
    </row>
    <row r="160" spans="1:6" s="275" customFormat="1" ht="41.25" customHeight="1" x14ac:dyDescent="0.2">
      <c r="A160" s="217">
        <v>44351</v>
      </c>
      <c r="B160" s="710" t="s">
        <v>4582</v>
      </c>
      <c r="C160" s="293" t="s">
        <v>4792</v>
      </c>
      <c r="D160" s="266"/>
      <c r="E160" s="423">
        <v>143842.64000000001</v>
      </c>
      <c r="F160" s="494">
        <f t="shared" si="2"/>
        <v>565679121.16999984</v>
      </c>
    </row>
    <row r="161" spans="1:6" s="275" customFormat="1" ht="41.25" customHeight="1" x14ac:dyDescent="0.2">
      <c r="A161" s="217">
        <v>44351</v>
      </c>
      <c r="B161" s="710" t="s">
        <v>4583</v>
      </c>
      <c r="C161" s="293" t="s">
        <v>4793</v>
      </c>
      <c r="D161" s="266"/>
      <c r="E161" s="423">
        <v>76151.360000000001</v>
      </c>
      <c r="F161" s="494">
        <f t="shared" si="2"/>
        <v>565602969.80999982</v>
      </c>
    </row>
    <row r="162" spans="1:6" s="275" customFormat="1" ht="41.25" customHeight="1" x14ac:dyDescent="0.2">
      <c r="A162" s="217">
        <v>44351</v>
      </c>
      <c r="B162" s="710" t="s">
        <v>4584</v>
      </c>
      <c r="C162" s="293" t="s">
        <v>4794</v>
      </c>
      <c r="D162" s="266"/>
      <c r="E162" s="423">
        <v>74766.960000000006</v>
      </c>
      <c r="F162" s="494">
        <f t="shared" si="2"/>
        <v>565528202.84999979</v>
      </c>
    </row>
    <row r="163" spans="1:6" s="275" customFormat="1" ht="47.25" customHeight="1" x14ac:dyDescent="0.2">
      <c r="A163" s="217">
        <v>44351</v>
      </c>
      <c r="B163" s="710" t="s">
        <v>4585</v>
      </c>
      <c r="C163" s="293" t="s">
        <v>4795</v>
      </c>
      <c r="D163" s="266"/>
      <c r="E163" s="423">
        <v>41536.69</v>
      </c>
      <c r="F163" s="494">
        <f t="shared" si="2"/>
        <v>565486666.15999973</v>
      </c>
    </row>
    <row r="164" spans="1:6" s="275" customFormat="1" ht="41.25" customHeight="1" x14ac:dyDescent="0.2">
      <c r="A164" s="217">
        <v>44351</v>
      </c>
      <c r="B164" s="710" t="s">
        <v>4586</v>
      </c>
      <c r="C164" s="293" t="s">
        <v>4796</v>
      </c>
      <c r="D164" s="266"/>
      <c r="E164" s="423">
        <v>35537.06</v>
      </c>
      <c r="F164" s="494">
        <f t="shared" si="2"/>
        <v>565451129.09999979</v>
      </c>
    </row>
    <row r="165" spans="1:6" s="275" customFormat="1" ht="41.25" customHeight="1" x14ac:dyDescent="0.2">
      <c r="A165" s="217">
        <v>44351</v>
      </c>
      <c r="B165" s="710" t="s">
        <v>4587</v>
      </c>
      <c r="C165" s="293" t="s">
        <v>4797</v>
      </c>
      <c r="D165" s="266"/>
      <c r="E165" s="423">
        <v>25383.02</v>
      </c>
      <c r="F165" s="494">
        <f t="shared" si="2"/>
        <v>565425746.0799998</v>
      </c>
    </row>
    <row r="166" spans="1:6" s="275" customFormat="1" ht="41.25" customHeight="1" x14ac:dyDescent="0.2">
      <c r="A166" s="217">
        <v>44351</v>
      </c>
      <c r="B166" s="710" t="s">
        <v>4588</v>
      </c>
      <c r="C166" s="293" t="s">
        <v>4798</v>
      </c>
      <c r="D166" s="266"/>
      <c r="E166" s="423">
        <v>58381.98</v>
      </c>
      <c r="F166" s="494">
        <f t="shared" si="2"/>
        <v>565367364.09999979</v>
      </c>
    </row>
    <row r="167" spans="1:6" s="275" customFormat="1" ht="41.25" customHeight="1" x14ac:dyDescent="0.2">
      <c r="A167" s="217">
        <v>44351</v>
      </c>
      <c r="B167" s="710" t="s">
        <v>4589</v>
      </c>
      <c r="C167" s="293" t="s">
        <v>4799</v>
      </c>
      <c r="D167" s="266"/>
      <c r="E167" s="423">
        <v>164183.76</v>
      </c>
      <c r="F167" s="494">
        <f t="shared" si="2"/>
        <v>565203180.33999979</v>
      </c>
    </row>
    <row r="168" spans="1:6" s="275" customFormat="1" ht="41.25" customHeight="1" x14ac:dyDescent="0.2">
      <c r="A168" s="217">
        <v>44351</v>
      </c>
      <c r="B168" s="710" t="s">
        <v>4590</v>
      </c>
      <c r="C168" s="293" t="s">
        <v>4800</v>
      </c>
      <c r="D168" s="266"/>
      <c r="E168" s="423">
        <v>187688.05</v>
      </c>
      <c r="F168" s="494">
        <f t="shared" si="2"/>
        <v>565015492.28999984</v>
      </c>
    </row>
    <row r="169" spans="1:6" s="275" customFormat="1" ht="41.25" customHeight="1" x14ac:dyDescent="0.2">
      <c r="A169" s="217">
        <v>44351</v>
      </c>
      <c r="B169" s="710" t="s">
        <v>4591</v>
      </c>
      <c r="C169" s="293" t="s">
        <v>4801</v>
      </c>
      <c r="D169" s="266"/>
      <c r="E169" s="423">
        <v>187688.05</v>
      </c>
      <c r="F169" s="494">
        <f t="shared" si="2"/>
        <v>564827804.23999989</v>
      </c>
    </row>
    <row r="170" spans="1:6" s="275" customFormat="1" ht="42" customHeight="1" x14ac:dyDescent="0.2">
      <c r="A170" s="217">
        <v>44351</v>
      </c>
      <c r="B170" s="710" t="s">
        <v>4592</v>
      </c>
      <c r="C170" s="293" t="s">
        <v>4802</v>
      </c>
      <c r="D170" s="266"/>
      <c r="E170" s="423">
        <v>152611.91</v>
      </c>
      <c r="F170" s="494">
        <f t="shared" si="2"/>
        <v>564675192.32999992</v>
      </c>
    </row>
    <row r="171" spans="1:6" s="275" customFormat="1" ht="41.25" customHeight="1" x14ac:dyDescent="0.2">
      <c r="A171" s="217">
        <v>44351</v>
      </c>
      <c r="B171" s="710" t="s">
        <v>4593</v>
      </c>
      <c r="C171" s="293" t="s">
        <v>4803</v>
      </c>
      <c r="D171" s="266"/>
      <c r="E171" s="423">
        <v>76151.360000000001</v>
      </c>
      <c r="F171" s="494">
        <f t="shared" si="2"/>
        <v>564599040.96999991</v>
      </c>
    </row>
    <row r="172" spans="1:6" s="275" customFormat="1" ht="47.25" customHeight="1" x14ac:dyDescent="0.2">
      <c r="A172" s="217">
        <v>44351</v>
      </c>
      <c r="B172" s="710" t="s">
        <v>4594</v>
      </c>
      <c r="C172" s="293" t="s">
        <v>4804</v>
      </c>
      <c r="D172" s="266"/>
      <c r="E172" s="423">
        <v>187688.05</v>
      </c>
      <c r="F172" s="494">
        <f t="shared" si="2"/>
        <v>564411352.91999996</v>
      </c>
    </row>
    <row r="173" spans="1:6" s="275" customFormat="1" ht="41.25" customHeight="1" x14ac:dyDescent="0.2">
      <c r="A173" s="217">
        <v>44351</v>
      </c>
      <c r="B173" s="710" t="s">
        <v>4595</v>
      </c>
      <c r="C173" s="293" t="s">
        <v>4805</v>
      </c>
      <c r="D173" s="266"/>
      <c r="E173" s="423">
        <v>216609.14</v>
      </c>
      <c r="F173" s="494">
        <f t="shared" si="2"/>
        <v>564194743.77999997</v>
      </c>
    </row>
    <row r="174" spans="1:6" s="275" customFormat="1" ht="41.25" customHeight="1" x14ac:dyDescent="0.2">
      <c r="A174" s="217">
        <v>44351</v>
      </c>
      <c r="B174" s="710" t="s">
        <v>4596</v>
      </c>
      <c r="C174" s="293" t="s">
        <v>4806</v>
      </c>
      <c r="D174" s="266"/>
      <c r="E174" s="423">
        <v>83258.880000000005</v>
      </c>
      <c r="F174" s="494">
        <f t="shared" si="2"/>
        <v>564111484.89999998</v>
      </c>
    </row>
    <row r="175" spans="1:6" s="275" customFormat="1" ht="41.25" customHeight="1" x14ac:dyDescent="0.2">
      <c r="A175" s="217">
        <v>44351</v>
      </c>
      <c r="B175" s="710" t="s">
        <v>4597</v>
      </c>
      <c r="C175" s="293" t="s">
        <v>4807</v>
      </c>
      <c r="D175" s="266"/>
      <c r="E175" s="423">
        <v>621500</v>
      </c>
      <c r="F175" s="494">
        <f t="shared" si="2"/>
        <v>563489984.89999998</v>
      </c>
    </row>
    <row r="176" spans="1:6" s="275" customFormat="1" ht="47.25" customHeight="1" x14ac:dyDescent="0.2">
      <c r="A176" s="217">
        <v>44351</v>
      </c>
      <c r="B176" s="710" t="s">
        <v>4598</v>
      </c>
      <c r="C176" s="293" t="s">
        <v>4808</v>
      </c>
      <c r="D176" s="266"/>
      <c r="E176" s="423">
        <v>7614.21</v>
      </c>
      <c r="F176" s="494">
        <f t="shared" si="2"/>
        <v>563482370.68999994</v>
      </c>
    </row>
    <row r="177" spans="1:6" s="275" customFormat="1" ht="41.25" customHeight="1" x14ac:dyDescent="0.2">
      <c r="A177" s="217">
        <v>44351</v>
      </c>
      <c r="B177" s="710" t="s">
        <v>4599</v>
      </c>
      <c r="C177" s="293" t="s">
        <v>4809</v>
      </c>
      <c r="D177" s="266"/>
      <c r="E177" s="423">
        <v>12259.34</v>
      </c>
      <c r="F177" s="494">
        <f t="shared" si="2"/>
        <v>563470111.3499999</v>
      </c>
    </row>
    <row r="178" spans="1:6" s="275" customFormat="1" ht="41.25" customHeight="1" x14ac:dyDescent="0.2">
      <c r="A178" s="217">
        <v>44351</v>
      </c>
      <c r="B178" s="710" t="s">
        <v>4600</v>
      </c>
      <c r="C178" s="293" t="s">
        <v>4810</v>
      </c>
      <c r="D178" s="266"/>
      <c r="E178" s="423">
        <v>100944.79</v>
      </c>
      <c r="F178" s="494">
        <f t="shared" si="2"/>
        <v>563369166.55999994</v>
      </c>
    </row>
    <row r="179" spans="1:6" s="275" customFormat="1" ht="41.25" customHeight="1" x14ac:dyDescent="0.2">
      <c r="A179" s="217">
        <v>44351</v>
      </c>
      <c r="B179" s="710" t="s">
        <v>4601</v>
      </c>
      <c r="C179" s="293" t="s">
        <v>4811</v>
      </c>
      <c r="D179" s="266"/>
      <c r="E179" s="423">
        <v>185380.71</v>
      </c>
      <c r="F179" s="494">
        <f t="shared" si="2"/>
        <v>563183785.8499999</v>
      </c>
    </row>
    <row r="180" spans="1:6" s="275" customFormat="1" ht="41.25" customHeight="1" x14ac:dyDescent="0.2">
      <c r="A180" s="217">
        <v>44351</v>
      </c>
      <c r="B180" s="710" t="s">
        <v>4602</v>
      </c>
      <c r="C180" s="293" t="s">
        <v>4812</v>
      </c>
      <c r="D180" s="266"/>
      <c r="E180" s="423">
        <v>185380.71</v>
      </c>
      <c r="F180" s="494">
        <f t="shared" si="2"/>
        <v>562998405.13999987</v>
      </c>
    </row>
    <row r="181" spans="1:6" s="275" customFormat="1" ht="41.25" customHeight="1" x14ac:dyDescent="0.2">
      <c r="A181" s="217">
        <v>44351</v>
      </c>
      <c r="B181" s="710" t="s">
        <v>4603</v>
      </c>
      <c r="C181" s="293" t="s">
        <v>1591</v>
      </c>
      <c r="D181" s="266"/>
      <c r="E181" s="423">
        <v>43844.02</v>
      </c>
      <c r="F181" s="494">
        <f t="shared" si="2"/>
        <v>562954561.11999989</v>
      </c>
    </row>
    <row r="182" spans="1:6" s="275" customFormat="1" ht="41.25" customHeight="1" x14ac:dyDescent="0.2">
      <c r="A182" s="217">
        <v>44351</v>
      </c>
      <c r="B182" s="710" t="s">
        <v>4604</v>
      </c>
      <c r="C182" s="293" t="s">
        <v>4813</v>
      </c>
      <c r="D182" s="266"/>
      <c r="E182" s="423">
        <v>29764.84</v>
      </c>
      <c r="F182" s="494">
        <f t="shared" si="2"/>
        <v>562924796.27999985</v>
      </c>
    </row>
    <row r="183" spans="1:6" s="275" customFormat="1" ht="41.25" customHeight="1" x14ac:dyDescent="0.2">
      <c r="A183" s="217">
        <v>44351</v>
      </c>
      <c r="B183" s="710" t="s">
        <v>4605</v>
      </c>
      <c r="C183" s="293" t="s">
        <v>4814</v>
      </c>
      <c r="D183" s="266"/>
      <c r="E183" s="423">
        <v>42459.62</v>
      </c>
      <c r="F183" s="494">
        <f t="shared" si="2"/>
        <v>562882336.65999985</v>
      </c>
    </row>
    <row r="184" spans="1:6" s="275" customFormat="1" ht="41.25" customHeight="1" x14ac:dyDescent="0.2">
      <c r="A184" s="217">
        <v>44351</v>
      </c>
      <c r="B184" s="710" t="s">
        <v>4606</v>
      </c>
      <c r="C184" s="293" t="s">
        <v>4815</v>
      </c>
      <c r="D184" s="266"/>
      <c r="E184" s="423">
        <v>101219.2</v>
      </c>
      <c r="F184" s="494">
        <f t="shared" si="2"/>
        <v>562781117.4599998</v>
      </c>
    </row>
    <row r="185" spans="1:6" s="275" customFormat="1" ht="41.25" customHeight="1" x14ac:dyDescent="0.2">
      <c r="A185" s="217">
        <v>44351</v>
      </c>
      <c r="B185" s="710" t="s">
        <v>4607</v>
      </c>
      <c r="C185" s="293" t="s">
        <v>4816</v>
      </c>
      <c r="D185" s="266"/>
      <c r="E185" s="423">
        <v>185380.71</v>
      </c>
      <c r="F185" s="494">
        <f t="shared" si="2"/>
        <v>562595736.74999976</v>
      </c>
    </row>
    <row r="186" spans="1:6" s="275" customFormat="1" ht="41.25" customHeight="1" x14ac:dyDescent="0.2">
      <c r="A186" s="217">
        <v>44351</v>
      </c>
      <c r="B186" s="710" t="s">
        <v>4608</v>
      </c>
      <c r="C186" s="293" t="s">
        <v>4817</v>
      </c>
      <c r="D186" s="266"/>
      <c r="E186" s="423">
        <v>141227.5</v>
      </c>
      <c r="F186" s="494">
        <f t="shared" si="2"/>
        <v>562454509.24999976</v>
      </c>
    </row>
    <row r="187" spans="1:6" s="275" customFormat="1" ht="41.25" customHeight="1" x14ac:dyDescent="0.2">
      <c r="A187" s="217">
        <v>44351</v>
      </c>
      <c r="B187" s="710" t="s">
        <v>4609</v>
      </c>
      <c r="C187" s="293" t="s">
        <v>4818</v>
      </c>
      <c r="D187" s="266"/>
      <c r="E187" s="423">
        <v>244093.4</v>
      </c>
      <c r="F187" s="494">
        <f t="shared" si="2"/>
        <v>562210415.84999979</v>
      </c>
    </row>
    <row r="188" spans="1:6" s="275" customFormat="1" ht="41.25" customHeight="1" x14ac:dyDescent="0.2">
      <c r="A188" s="217">
        <v>44351</v>
      </c>
      <c r="B188" s="710" t="s">
        <v>4610</v>
      </c>
      <c r="C188" s="293" t="s">
        <v>4819</v>
      </c>
      <c r="D188" s="266"/>
      <c r="E188" s="423">
        <v>4614.67</v>
      </c>
      <c r="F188" s="494">
        <f t="shared" si="2"/>
        <v>562205801.17999983</v>
      </c>
    </row>
    <row r="189" spans="1:6" s="275" customFormat="1" ht="41.25" customHeight="1" x14ac:dyDescent="0.2">
      <c r="A189" s="217">
        <v>44351</v>
      </c>
      <c r="B189" s="710" t="s">
        <v>4611</v>
      </c>
      <c r="C189" s="293" t="s">
        <v>4820</v>
      </c>
      <c r="D189" s="266"/>
      <c r="E189" s="423">
        <v>98458.7</v>
      </c>
      <c r="F189" s="494">
        <f t="shared" si="2"/>
        <v>562107342.47999978</v>
      </c>
    </row>
    <row r="190" spans="1:6" s="275" customFormat="1" ht="41.25" customHeight="1" x14ac:dyDescent="0.2">
      <c r="A190" s="217">
        <v>44351</v>
      </c>
      <c r="B190" s="710" t="s">
        <v>4612</v>
      </c>
      <c r="C190" s="293" t="s">
        <v>4821</v>
      </c>
      <c r="D190" s="266"/>
      <c r="E190" s="423">
        <v>31075.22</v>
      </c>
      <c r="F190" s="494">
        <f t="shared" si="2"/>
        <v>562076267.25999975</v>
      </c>
    </row>
    <row r="191" spans="1:6" s="275" customFormat="1" ht="41.25" customHeight="1" x14ac:dyDescent="0.2">
      <c r="A191" s="217">
        <v>44351</v>
      </c>
      <c r="B191" s="710" t="s">
        <v>4613</v>
      </c>
      <c r="C191" s="293" t="s">
        <v>4822</v>
      </c>
      <c r="D191" s="266"/>
      <c r="E191" s="423">
        <v>187688.05</v>
      </c>
      <c r="F191" s="494">
        <f t="shared" si="2"/>
        <v>561888579.2099998</v>
      </c>
    </row>
    <row r="192" spans="1:6" s="275" customFormat="1" ht="41.25" customHeight="1" x14ac:dyDescent="0.2">
      <c r="A192" s="217">
        <v>44351</v>
      </c>
      <c r="B192" s="710" t="s">
        <v>4614</v>
      </c>
      <c r="C192" s="293" t="s">
        <v>4823</v>
      </c>
      <c r="D192" s="266"/>
      <c r="E192" s="423">
        <v>79400</v>
      </c>
      <c r="F192" s="494">
        <f t="shared" si="2"/>
        <v>561809179.2099998</v>
      </c>
    </row>
    <row r="193" spans="1:6" s="275" customFormat="1" ht="41.25" customHeight="1" x14ac:dyDescent="0.2">
      <c r="A193" s="217">
        <v>44351</v>
      </c>
      <c r="B193" s="710" t="s">
        <v>4615</v>
      </c>
      <c r="C193" s="293" t="s">
        <v>4824</v>
      </c>
      <c r="D193" s="266"/>
      <c r="E193" s="423">
        <v>20306.41</v>
      </c>
      <c r="F193" s="494">
        <f t="shared" si="2"/>
        <v>561788872.79999983</v>
      </c>
    </row>
    <row r="194" spans="1:6" s="275" customFormat="1" ht="41.25" customHeight="1" x14ac:dyDescent="0.2">
      <c r="A194" s="217">
        <v>44351</v>
      </c>
      <c r="B194" s="710" t="s">
        <v>4616</v>
      </c>
      <c r="C194" s="293" t="s">
        <v>4825</v>
      </c>
      <c r="D194" s="266"/>
      <c r="E194" s="423">
        <v>259869.06</v>
      </c>
      <c r="F194" s="494">
        <f t="shared" si="2"/>
        <v>561529003.73999989</v>
      </c>
    </row>
    <row r="195" spans="1:6" s="275" customFormat="1" ht="21" customHeight="1" x14ac:dyDescent="0.2">
      <c r="A195" s="217">
        <v>44351</v>
      </c>
      <c r="B195" s="710" t="s">
        <v>4617</v>
      </c>
      <c r="C195" s="293" t="s">
        <v>41</v>
      </c>
      <c r="D195" s="266"/>
      <c r="E195" s="423">
        <v>0</v>
      </c>
      <c r="F195" s="494">
        <f t="shared" si="2"/>
        <v>561529003.73999989</v>
      </c>
    </row>
    <row r="196" spans="1:6" s="275" customFormat="1" ht="41.25" customHeight="1" x14ac:dyDescent="0.2">
      <c r="A196" s="217">
        <v>44351</v>
      </c>
      <c r="B196" s="710" t="s">
        <v>4618</v>
      </c>
      <c r="C196" s="293" t="s">
        <v>4826</v>
      </c>
      <c r="D196" s="266"/>
      <c r="E196" s="423">
        <v>141432.76</v>
      </c>
      <c r="F196" s="494">
        <f t="shared" si="2"/>
        <v>561387570.9799999</v>
      </c>
    </row>
    <row r="197" spans="1:6" s="275" customFormat="1" ht="41.25" customHeight="1" x14ac:dyDescent="0.2">
      <c r="A197" s="217">
        <v>44351</v>
      </c>
      <c r="B197" s="710" t="s">
        <v>4619</v>
      </c>
      <c r="C197" s="293" t="s">
        <v>4827</v>
      </c>
      <c r="D197" s="266"/>
      <c r="E197" s="423">
        <v>521.52</v>
      </c>
      <c r="F197" s="494">
        <f t="shared" si="2"/>
        <v>561387049.45999992</v>
      </c>
    </row>
    <row r="198" spans="1:6" s="275" customFormat="1" ht="41.25" customHeight="1" x14ac:dyDescent="0.2">
      <c r="A198" s="217">
        <v>44351</v>
      </c>
      <c r="B198" s="710" t="s">
        <v>4620</v>
      </c>
      <c r="C198" s="293" t="s">
        <v>4828</v>
      </c>
      <c r="D198" s="266"/>
      <c r="E198" s="423">
        <v>175380.71</v>
      </c>
      <c r="F198" s="494">
        <f t="shared" si="2"/>
        <v>561211668.74999988</v>
      </c>
    </row>
    <row r="199" spans="1:6" s="275" customFormat="1" ht="41.25" customHeight="1" x14ac:dyDescent="0.2">
      <c r="A199" s="217">
        <v>44351</v>
      </c>
      <c r="B199" s="710" t="s">
        <v>4621</v>
      </c>
      <c r="C199" s="293" t="s">
        <v>4829</v>
      </c>
      <c r="D199" s="266"/>
      <c r="E199" s="423">
        <v>1184</v>
      </c>
      <c r="F199" s="494">
        <f t="shared" si="2"/>
        <v>561210484.74999988</v>
      </c>
    </row>
    <row r="200" spans="1:6" s="275" customFormat="1" ht="41.25" customHeight="1" x14ac:dyDescent="0.2">
      <c r="A200" s="217">
        <v>44351</v>
      </c>
      <c r="B200" s="710" t="s">
        <v>4622</v>
      </c>
      <c r="C200" s="293" t="s">
        <v>4830</v>
      </c>
      <c r="D200" s="266"/>
      <c r="E200" s="423">
        <v>120766.04</v>
      </c>
      <c r="F200" s="494">
        <f t="shared" si="2"/>
        <v>561089718.70999992</v>
      </c>
    </row>
    <row r="201" spans="1:6" s="275" customFormat="1" ht="41.25" customHeight="1" x14ac:dyDescent="0.2">
      <c r="A201" s="217">
        <v>44351</v>
      </c>
      <c r="B201" s="710" t="s">
        <v>4623</v>
      </c>
      <c r="C201" s="293" t="s">
        <v>4831</v>
      </c>
      <c r="D201" s="266"/>
      <c r="E201" s="423">
        <v>5076.1400000000003</v>
      </c>
      <c r="F201" s="494">
        <f t="shared" si="2"/>
        <v>561084642.56999993</v>
      </c>
    </row>
    <row r="202" spans="1:6" s="275" customFormat="1" ht="41.25" customHeight="1" x14ac:dyDescent="0.2">
      <c r="A202" s="217">
        <v>44351</v>
      </c>
      <c r="B202" s="710" t="s">
        <v>4624</v>
      </c>
      <c r="C202" s="293" t="s">
        <v>4832</v>
      </c>
      <c r="D202" s="266"/>
      <c r="E202" s="423">
        <v>44674.11</v>
      </c>
      <c r="F202" s="494">
        <f t="shared" si="2"/>
        <v>561039968.45999992</v>
      </c>
    </row>
    <row r="203" spans="1:6" s="275" customFormat="1" ht="41.25" customHeight="1" x14ac:dyDescent="0.2">
      <c r="A203" s="217">
        <v>44351</v>
      </c>
      <c r="B203" s="710" t="s">
        <v>4625</v>
      </c>
      <c r="C203" s="293" t="s">
        <v>4833</v>
      </c>
      <c r="D203" s="266"/>
      <c r="E203" s="423">
        <v>187688.05</v>
      </c>
      <c r="F203" s="494">
        <f t="shared" si="2"/>
        <v>560852280.40999997</v>
      </c>
    </row>
    <row r="204" spans="1:6" s="275" customFormat="1" ht="33.75" customHeight="1" x14ac:dyDescent="0.2">
      <c r="A204" s="217">
        <v>44351</v>
      </c>
      <c r="B204" s="710" t="s">
        <v>4626</v>
      </c>
      <c r="C204" s="293" t="s">
        <v>4834</v>
      </c>
      <c r="D204" s="266"/>
      <c r="E204" s="423">
        <v>26059.9</v>
      </c>
      <c r="F204" s="494">
        <f t="shared" si="2"/>
        <v>560826220.50999999</v>
      </c>
    </row>
    <row r="205" spans="1:6" s="275" customFormat="1" ht="41.25" customHeight="1" x14ac:dyDescent="0.2">
      <c r="A205" s="217">
        <v>44351</v>
      </c>
      <c r="B205" s="710" t="s">
        <v>4627</v>
      </c>
      <c r="C205" s="293" t="s">
        <v>4835</v>
      </c>
      <c r="D205" s="266"/>
      <c r="E205" s="423">
        <v>96151.360000000001</v>
      </c>
      <c r="F205" s="494">
        <f t="shared" si="2"/>
        <v>560730069.14999998</v>
      </c>
    </row>
    <row r="206" spans="1:6" s="275" customFormat="1" ht="41.25" customHeight="1" x14ac:dyDescent="0.2">
      <c r="A206" s="217">
        <v>44351</v>
      </c>
      <c r="B206" s="710" t="s">
        <v>4628</v>
      </c>
      <c r="C206" s="293" t="s">
        <v>4836</v>
      </c>
      <c r="D206" s="266"/>
      <c r="E206" s="423">
        <v>76151.360000000001</v>
      </c>
      <c r="F206" s="494">
        <f t="shared" ref="F206:F269" si="3">F205-E206</f>
        <v>560653917.78999996</v>
      </c>
    </row>
    <row r="207" spans="1:6" s="275" customFormat="1" ht="41.25" customHeight="1" x14ac:dyDescent="0.2">
      <c r="A207" s="217">
        <v>44351</v>
      </c>
      <c r="B207" s="710" t="s">
        <v>4629</v>
      </c>
      <c r="C207" s="293" t="s">
        <v>4837</v>
      </c>
      <c r="D207" s="266"/>
      <c r="E207" s="423">
        <v>98458.7</v>
      </c>
      <c r="F207" s="494">
        <f t="shared" si="3"/>
        <v>560555459.08999991</v>
      </c>
    </row>
    <row r="208" spans="1:6" s="275" customFormat="1" ht="41.25" customHeight="1" x14ac:dyDescent="0.2">
      <c r="A208" s="217">
        <v>44351</v>
      </c>
      <c r="B208" s="710" t="s">
        <v>4630</v>
      </c>
      <c r="C208" s="293" t="s">
        <v>4838</v>
      </c>
      <c r="D208" s="266"/>
      <c r="E208" s="423">
        <v>4614.67</v>
      </c>
      <c r="F208" s="494">
        <f t="shared" si="3"/>
        <v>560550844.41999996</v>
      </c>
    </row>
    <row r="209" spans="1:6" s="275" customFormat="1" ht="41.25" customHeight="1" x14ac:dyDescent="0.2">
      <c r="A209" s="217">
        <v>44351</v>
      </c>
      <c r="B209" s="710" t="s">
        <v>4631</v>
      </c>
      <c r="C209" s="293" t="s">
        <v>4839</v>
      </c>
      <c r="D209" s="266"/>
      <c r="E209" s="423">
        <v>163073.37</v>
      </c>
      <c r="F209" s="494">
        <f t="shared" si="3"/>
        <v>560387771.04999995</v>
      </c>
    </row>
    <row r="210" spans="1:6" s="275" customFormat="1" ht="41.25" customHeight="1" x14ac:dyDescent="0.2">
      <c r="A210" s="217">
        <v>44351</v>
      </c>
      <c r="B210" s="710" t="s">
        <v>4632</v>
      </c>
      <c r="C210" s="293" t="s">
        <v>4840</v>
      </c>
      <c r="D210" s="266"/>
      <c r="E210" s="423">
        <v>187688.05</v>
      </c>
      <c r="F210" s="494">
        <f t="shared" si="3"/>
        <v>560200083</v>
      </c>
    </row>
    <row r="211" spans="1:6" s="275" customFormat="1" ht="41.25" customHeight="1" x14ac:dyDescent="0.2">
      <c r="A211" s="217">
        <v>44351</v>
      </c>
      <c r="B211" s="710" t="s">
        <v>4633</v>
      </c>
      <c r="C211" s="293" t="s">
        <v>4841</v>
      </c>
      <c r="D211" s="266"/>
      <c r="E211" s="423">
        <v>10383.02</v>
      </c>
      <c r="F211" s="494">
        <f t="shared" si="3"/>
        <v>560189699.98000002</v>
      </c>
    </row>
    <row r="212" spans="1:6" s="275" customFormat="1" ht="41.25" customHeight="1" x14ac:dyDescent="0.2">
      <c r="A212" s="217">
        <v>44351</v>
      </c>
      <c r="B212" s="710" t="s">
        <v>4634</v>
      </c>
      <c r="C212" s="293" t="s">
        <v>4842</v>
      </c>
      <c r="D212" s="266"/>
      <c r="E212" s="423">
        <v>139381.63</v>
      </c>
      <c r="F212" s="494">
        <f t="shared" si="3"/>
        <v>560050318.35000002</v>
      </c>
    </row>
    <row r="213" spans="1:6" s="275" customFormat="1" ht="41.25" customHeight="1" x14ac:dyDescent="0.2">
      <c r="A213" s="217">
        <v>44351</v>
      </c>
      <c r="B213" s="710" t="s">
        <v>4635</v>
      </c>
      <c r="C213" s="293" t="s">
        <v>4843</v>
      </c>
      <c r="D213" s="266"/>
      <c r="E213" s="423">
        <v>1492</v>
      </c>
      <c r="F213" s="494">
        <f t="shared" si="3"/>
        <v>560048826.35000002</v>
      </c>
    </row>
    <row r="214" spans="1:6" s="275" customFormat="1" ht="49.5" customHeight="1" x14ac:dyDescent="0.2">
      <c r="A214" s="217">
        <v>44351</v>
      </c>
      <c r="B214" s="710" t="s">
        <v>4636</v>
      </c>
      <c r="C214" s="293" t="s">
        <v>4844</v>
      </c>
      <c r="D214" s="266"/>
      <c r="E214" s="423">
        <v>149897.71</v>
      </c>
      <c r="F214" s="494">
        <f t="shared" si="3"/>
        <v>559898928.63999999</v>
      </c>
    </row>
    <row r="215" spans="1:6" s="275" customFormat="1" ht="21.75" customHeight="1" x14ac:dyDescent="0.2">
      <c r="A215" s="217">
        <v>44351</v>
      </c>
      <c r="B215" s="710" t="s">
        <v>5835</v>
      </c>
      <c r="C215" s="293" t="s">
        <v>41</v>
      </c>
      <c r="D215" s="266"/>
      <c r="E215" s="423">
        <v>0</v>
      </c>
      <c r="F215" s="494">
        <f t="shared" si="3"/>
        <v>559898928.63999999</v>
      </c>
    </row>
    <row r="216" spans="1:6" s="275" customFormat="1" ht="23.25" customHeight="1" x14ac:dyDescent="0.2">
      <c r="A216" s="217">
        <v>44351</v>
      </c>
      <c r="B216" s="710" t="s">
        <v>5836</v>
      </c>
      <c r="C216" s="293" t="s">
        <v>41</v>
      </c>
      <c r="D216" s="266"/>
      <c r="E216" s="423">
        <v>0</v>
      </c>
      <c r="F216" s="494">
        <f t="shared" si="3"/>
        <v>559898928.63999999</v>
      </c>
    </row>
    <row r="217" spans="1:6" s="275" customFormat="1" ht="59.25" customHeight="1" x14ac:dyDescent="0.2">
      <c r="A217" s="217">
        <v>44354</v>
      </c>
      <c r="B217" s="710" t="s">
        <v>4637</v>
      </c>
      <c r="C217" s="293" t="s">
        <v>4845</v>
      </c>
      <c r="D217" s="266"/>
      <c r="E217" s="472">
        <v>9000</v>
      </c>
      <c r="F217" s="494">
        <f t="shared" si="3"/>
        <v>559889928.63999999</v>
      </c>
    </row>
    <row r="218" spans="1:6" s="275" customFormat="1" ht="53.25" customHeight="1" x14ac:dyDescent="0.2">
      <c r="A218" s="217">
        <v>44354</v>
      </c>
      <c r="B218" s="710" t="s">
        <v>4638</v>
      </c>
      <c r="C218" s="293" t="s">
        <v>4846</v>
      </c>
      <c r="D218" s="266"/>
      <c r="E218" s="472">
        <v>673671.72</v>
      </c>
      <c r="F218" s="494">
        <f t="shared" si="3"/>
        <v>559216256.91999996</v>
      </c>
    </row>
    <row r="219" spans="1:6" s="275" customFormat="1" ht="20.25" customHeight="1" x14ac:dyDescent="0.2">
      <c r="A219" s="217">
        <v>44354</v>
      </c>
      <c r="B219" s="710" t="s">
        <v>5834</v>
      </c>
      <c r="C219" s="293" t="s">
        <v>41</v>
      </c>
      <c r="D219" s="266"/>
      <c r="E219" s="472">
        <v>0</v>
      </c>
      <c r="F219" s="494">
        <f t="shared" si="3"/>
        <v>559216256.91999996</v>
      </c>
    </row>
    <row r="220" spans="1:6" s="275" customFormat="1" ht="49.5" customHeight="1" x14ac:dyDescent="0.2">
      <c r="A220" s="217">
        <v>44354</v>
      </c>
      <c r="B220" s="710" t="s">
        <v>4639</v>
      </c>
      <c r="C220" s="293" t="s">
        <v>4847</v>
      </c>
      <c r="D220" s="266"/>
      <c r="E220" s="472">
        <v>20700</v>
      </c>
      <c r="F220" s="494">
        <f t="shared" si="3"/>
        <v>559195556.91999996</v>
      </c>
    </row>
    <row r="221" spans="1:6" s="275" customFormat="1" ht="41.25" customHeight="1" x14ac:dyDescent="0.2">
      <c r="A221" s="217">
        <v>44354</v>
      </c>
      <c r="B221" s="710" t="s">
        <v>4640</v>
      </c>
      <c r="C221" s="293" t="s">
        <v>4848</v>
      </c>
      <c r="D221" s="266"/>
      <c r="E221" s="472">
        <v>10800</v>
      </c>
      <c r="F221" s="494">
        <f t="shared" si="3"/>
        <v>559184756.91999996</v>
      </c>
    </row>
    <row r="222" spans="1:6" s="275" customFormat="1" ht="48" customHeight="1" x14ac:dyDescent="0.2">
      <c r="A222" s="217">
        <v>44354</v>
      </c>
      <c r="B222" s="710" t="s">
        <v>4641</v>
      </c>
      <c r="C222" s="293" t="s">
        <v>4849</v>
      </c>
      <c r="D222" s="266"/>
      <c r="E222" s="472">
        <v>10890</v>
      </c>
      <c r="F222" s="494">
        <f t="shared" si="3"/>
        <v>559173866.91999996</v>
      </c>
    </row>
    <row r="223" spans="1:6" s="275" customFormat="1" ht="34.5" customHeight="1" x14ac:dyDescent="0.2">
      <c r="A223" s="217">
        <v>44354</v>
      </c>
      <c r="B223" s="710" t="s">
        <v>4642</v>
      </c>
      <c r="C223" s="293" t="s">
        <v>4850</v>
      </c>
      <c r="D223" s="266"/>
      <c r="E223" s="472">
        <v>5400</v>
      </c>
      <c r="F223" s="494">
        <f t="shared" si="3"/>
        <v>559168466.91999996</v>
      </c>
    </row>
    <row r="224" spans="1:6" s="275" customFormat="1" ht="63.75" customHeight="1" x14ac:dyDescent="0.2">
      <c r="A224" s="217">
        <v>44354</v>
      </c>
      <c r="B224" s="710" t="s">
        <v>4643</v>
      </c>
      <c r="C224" s="293" t="s">
        <v>4851</v>
      </c>
      <c r="D224" s="266"/>
      <c r="E224" s="472">
        <v>9000</v>
      </c>
      <c r="F224" s="494">
        <f t="shared" si="3"/>
        <v>559159466.91999996</v>
      </c>
    </row>
    <row r="225" spans="1:6" s="275" customFormat="1" ht="41.25" customHeight="1" x14ac:dyDescent="0.2">
      <c r="A225" s="217">
        <v>44354</v>
      </c>
      <c r="B225" s="710" t="s">
        <v>4644</v>
      </c>
      <c r="C225" s="293" t="s">
        <v>4852</v>
      </c>
      <c r="D225" s="266"/>
      <c r="E225" s="472">
        <v>3461.5</v>
      </c>
      <c r="F225" s="494">
        <f t="shared" si="3"/>
        <v>559156005.41999996</v>
      </c>
    </row>
    <row r="226" spans="1:6" s="275" customFormat="1" ht="59.25" customHeight="1" x14ac:dyDescent="0.2">
      <c r="A226" s="217">
        <v>44354</v>
      </c>
      <c r="B226" s="710" t="s">
        <v>4645</v>
      </c>
      <c r="C226" s="293" t="s">
        <v>4853</v>
      </c>
      <c r="D226" s="266"/>
      <c r="E226" s="472">
        <v>113000</v>
      </c>
      <c r="F226" s="494">
        <f t="shared" si="3"/>
        <v>559043005.41999996</v>
      </c>
    </row>
    <row r="227" spans="1:6" s="275" customFormat="1" ht="63" customHeight="1" x14ac:dyDescent="0.2">
      <c r="A227" s="217">
        <v>44354</v>
      </c>
      <c r="B227" s="710" t="s">
        <v>4646</v>
      </c>
      <c r="C227" s="293" t="s">
        <v>4854</v>
      </c>
      <c r="D227" s="266"/>
      <c r="E227" s="472">
        <v>86625</v>
      </c>
      <c r="F227" s="494">
        <f t="shared" si="3"/>
        <v>558956380.41999996</v>
      </c>
    </row>
    <row r="228" spans="1:6" s="275" customFormat="1" ht="56.25" customHeight="1" x14ac:dyDescent="0.2">
      <c r="A228" s="217">
        <v>44354</v>
      </c>
      <c r="B228" s="710" t="s">
        <v>4647</v>
      </c>
      <c r="C228" s="293" t="s">
        <v>4855</v>
      </c>
      <c r="D228" s="266"/>
      <c r="E228" s="472">
        <v>9000</v>
      </c>
      <c r="F228" s="494">
        <f t="shared" si="3"/>
        <v>558947380.41999996</v>
      </c>
    </row>
    <row r="229" spans="1:6" s="275" customFormat="1" ht="57.75" customHeight="1" x14ac:dyDescent="0.2">
      <c r="A229" s="217">
        <v>44354</v>
      </c>
      <c r="B229" s="710" t="s">
        <v>4877</v>
      </c>
      <c r="C229" s="293" t="s">
        <v>4856</v>
      </c>
      <c r="D229" s="266"/>
      <c r="E229" s="472">
        <v>18937.599999999999</v>
      </c>
      <c r="F229" s="494">
        <f t="shared" si="3"/>
        <v>558928442.81999993</v>
      </c>
    </row>
    <row r="230" spans="1:6" s="275" customFormat="1" ht="41.25" customHeight="1" x14ac:dyDescent="0.2">
      <c r="A230" s="217">
        <v>44354</v>
      </c>
      <c r="B230" s="710" t="s">
        <v>4878</v>
      </c>
      <c r="C230" s="293" t="s">
        <v>4857</v>
      </c>
      <c r="D230" s="266"/>
      <c r="E230" s="472">
        <v>13500</v>
      </c>
      <c r="F230" s="494">
        <f t="shared" si="3"/>
        <v>558914942.81999993</v>
      </c>
    </row>
    <row r="231" spans="1:6" s="275" customFormat="1" ht="41.25" customHeight="1" x14ac:dyDescent="0.2">
      <c r="A231" s="217" t="s">
        <v>4446</v>
      </c>
      <c r="B231" s="710" t="s">
        <v>4648</v>
      </c>
      <c r="C231" s="293" t="s">
        <v>4858</v>
      </c>
      <c r="D231" s="266"/>
      <c r="E231" s="472">
        <v>334430</v>
      </c>
      <c r="F231" s="494">
        <f t="shared" si="3"/>
        <v>558580512.81999993</v>
      </c>
    </row>
    <row r="232" spans="1:6" s="275" customFormat="1" ht="41.25" customHeight="1" x14ac:dyDescent="0.2">
      <c r="A232" s="217" t="s">
        <v>4446</v>
      </c>
      <c r="B232" s="710" t="s">
        <v>4649</v>
      </c>
      <c r="C232" s="293" t="s">
        <v>4859</v>
      </c>
      <c r="D232" s="266"/>
      <c r="E232" s="472">
        <v>169698</v>
      </c>
      <c r="F232" s="494">
        <f t="shared" si="3"/>
        <v>558410814.81999993</v>
      </c>
    </row>
    <row r="233" spans="1:6" s="275" customFormat="1" ht="41.25" customHeight="1" x14ac:dyDescent="0.2">
      <c r="A233" s="217" t="s">
        <v>4446</v>
      </c>
      <c r="B233" s="710" t="s">
        <v>4650</v>
      </c>
      <c r="C233" s="293" t="s">
        <v>4860</v>
      </c>
      <c r="D233" s="266"/>
      <c r="E233" s="472">
        <v>118503.18</v>
      </c>
      <c r="F233" s="494">
        <f t="shared" si="3"/>
        <v>558292311.63999999</v>
      </c>
    </row>
    <row r="234" spans="1:6" s="275" customFormat="1" ht="36.75" customHeight="1" x14ac:dyDescent="0.2">
      <c r="A234" s="217" t="s">
        <v>4446</v>
      </c>
      <c r="B234" s="710" t="s">
        <v>4651</v>
      </c>
      <c r="C234" s="293" t="s">
        <v>4861</v>
      </c>
      <c r="D234" s="266"/>
      <c r="E234" s="472">
        <v>16650</v>
      </c>
      <c r="F234" s="494">
        <f t="shared" si="3"/>
        <v>558275661.63999999</v>
      </c>
    </row>
    <row r="235" spans="1:6" s="275" customFormat="1" ht="41.25" customHeight="1" x14ac:dyDescent="0.2">
      <c r="A235" s="217" t="s">
        <v>4446</v>
      </c>
      <c r="B235" s="710" t="s">
        <v>4652</v>
      </c>
      <c r="C235" s="293" t="s">
        <v>4862</v>
      </c>
      <c r="D235" s="266"/>
      <c r="E235" s="472">
        <v>3150</v>
      </c>
      <c r="F235" s="494">
        <f t="shared" si="3"/>
        <v>558272511.63999999</v>
      </c>
    </row>
    <row r="236" spans="1:6" s="275" customFormat="1" ht="41.25" customHeight="1" x14ac:dyDescent="0.2">
      <c r="A236" s="217" t="s">
        <v>4446</v>
      </c>
      <c r="B236" s="710" t="s">
        <v>4653</v>
      </c>
      <c r="C236" s="293" t="s">
        <v>4863</v>
      </c>
      <c r="D236" s="266"/>
      <c r="E236" s="472">
        <v>15930</v>
      </c>
      <c r="F236" s="494">
        <f t="shared" si="3"/>
        <v>558256581.63999999</v>
      </c>
    </row>
    <row r="237" spans="1:6" s="275" customFormat="1" ht="46.5" customHeight="1" x14ac:dyDescent="0.2">
      <c r="A237" s="217" t="s">
        <v>4446</v>
      </c>
      <c r="B237" s="710" t="s">
        <v>4654</v>
      </c>
      <c r="C237" s="293" t="s">
        <v>4864</v>
      </c>
      <c r="D237" s="266"/>
      <c r="E237" s="472">
        <v>10800</v>
      </c>
      <c r="F237" s="494">
        <f t="shared" si="3"/>
        <v>558245781.63999999</v>
      </c>
    </row>
    <row r="238" spans="1:6" s="275" customFormat="1" ht="41.25" customHeight="1" x14ac:dyDescent="0.2">
      <c r="A238" s="217" t="s">
        <v>4446</v>
      </c>
      <c r="B238" s="710" t="s">
        <v>4655</v>
      </c>
      <c r="C238" s="293" t="s">
        <v>4865</v>
      </c>
      <c r="D238" s="266"/>
      <c r="E238" s="472">
        <v>2700</v>
      </c>
      <c r="F238" s="494">
        <f t="shared" si="3"/>
        <v>558243081.63999999</v>
      </c>
    </row>
    <row r="239" spans="1:6" s="275" customFormat="1" ht="41.25" customHeight="1" x14ac:dyDescent="0.2">
      <c r="A239" s="217" t="s">
        <v>4446</v>
      </c>
      <c r="B239" s="710" t="s">
        <v>4656</v>
      </c>
      <c r="C239" s="293" t="s">
        <v>4866</v>
      </c>
      <c r="D239" s="266"/>
      <c r="E239" s="472">
        <v>24750</v>
      </c>
      <c r="F239" s="494">
        <f t="shared" si="3"/>
        <v>558218331.63999999</v>
      </c>
    </row>
    <row r="240" spans="1:6" s="275" customFormat="1" ht="41.25" customHeight="1" x14ac:dyDescent="0.2">
      <c r="A240" s="217" t="s">
        <v>4446</v>
      </c>
      <c r="B240" s="710" t="s">
        <v>4657</v>
      </c>
      <c r="C240" s="293" t="s">
        <v>4867</v>
      </c>
      <c r="D240" s="266"/>
      <c r="E240" s="472">
        <v>15930</v>
      </c>
      <c r="F240" s="494">
        <f t="shared" si="3"/>
        <v>558202401.63999999</v>
      </c>
    </row>
    <row r="241" spans="1:6" s="275" customFormat="1" ht="41.25" customHeight="1" x14ac:dyDescent="0.2">
      <c r="A241" s="217" t="s">
        <v>4446</v>
      </c>
      <c r="B241" s="710" t="s">
        <v>4658</v>
      </c>
      <c r="C241" s="293" t="s">
        <v>4868</v>
      </c>
      <c r="D241" s="266"/>
      <c r="E241" s="472">
        <v>13500</v>
      </c>
      <c r="F241" s="494">
        <f t="shared" si="3"/>
        <v>558188901.63999999</v>
      </c>
    </row>
    <row r="242" spans="1:6" s="275" customFormat="1" ht="41.25" customHeight="1" x14ac:dyDescent="0.2">
      <c r="A242" s="217" t="s">
        <v>4446</v>
      </c>
      <c r="B242" s="710" t="s">
        <v>4659</v>
      </c>
      <c r="C242" s="293" t="s">
        <v>4869</v>
      </c>
      <c r="D242" s="266"/>
      <c r="E242" s="472">
        <v>130304.57</v>
      </c>
      <c r="F242" s="494">
        <f t="shared" si="3"/>
        <v>558058597.06999993</v>
      </c>
    </row>
    <row r="243" spans="1:6" s="275" customFormat="1" ht="41.25" customHeight="1" x14ac:dyDescent="0.2">
      <c r="A243" s="217" t="s">
        <v>4446</v>
      </c>
      <c r="B243" s="710" t="s">
        <v>4660</v>
      </c>
      <c r="C243" s="293" t="s">
        <v>4870</v>
      </c>
      <c r="D243" s="266"/>
      <c r="E243" s="472">
        <v>143073.37</v>
      </c>
      <c r="F243" s="494">
        <f t="shared" si="3"/>
        <v>557915523.69999993</v>
      </c>
    </row>
    <row r="244" spans="1:6" s="275" customFormat="1" ht="46.5" customHeight="1" x14ac:dyDescent="0.2">
      <c r="A244" s="217" t="s">
        <v>4446</v>
      </c>
      <c r="B244" s="710" t="s">
        <v>4661</v>
      </c>
      <c r="C244" s="293" t="s">
        <v>4871</v>
      </c>
      <c r="D244" s="266"/>
      <c r="E244" s="472">
        <v>13500</v>
      </c>
      <c r="F244" s="494">
        <f t="shared" si="3"/>
        <v>557902023.69999993</v>
      </c>
    </row>
    <row r="245" spans="1:6" s="275" customFormat="1" ht="41.25" customHeight="1" x14ac:dyDescent="0.2">
      <c r="A245" s="217" t="s">
        <v>4446</v>
      </c>
      <c r="B245" s="710" t="s">
        <v>4881</v>
      </c>
      <c r="C245" s="293" t="s">
        <v>4872</v>
      </c>
      <c r="D245" s="266"/>
      <c r="E245" s="472">
        <v>18000</v>
      </c>
      <c r="F245" s="494">
        <f t="shared" si="3"/>
        <v>557884023.69999993</v>
      </c>
    </row>
    <row r="246" spans="1:6" s="275" customFormat="1" ht="41.25" customHeight="1" x14ac:dyDescent="0.2">
      <c r="A246" s="217" t="s">
        <v>4446</v>
      </c>
      <c r="B246" s="710" t="s">
        <v>4879</v>
      </c>
      <c r="C246" s="293" t="s">
        <v>4873</v>
      </c>
      <c r="D246" s="266"/>
      <c r="E246" s="472">
        <v>9900</v>
      </c>
      <c r="F246" s="494">
        <f t="shared" si="3"/>
        <v>557874123.69999993</v>
      </c>
    </row>
    <row r="247" spans="1:6" s="275" customFormat="1" ht="35.25" customHeight="1" x14ac:dyDescent="0.2">
      <c r="A247" s="217" t="s">
        <v>4446</v>
      </c>
      <c r="B247" s="710" t="s">
        <v>4880</v>
      </c>
      <c r="C247" s="293" t="s">
        <v>4874</v>
      </c>
      <c r="D247" s="266"/>
      <c r="E247" s="472">
        <v>12150</v>
      </c>
      <c r="F247" s="494">
        <f t="shared" si="3"/>
        <v>557861973.69999993</v>
      </c>
    </row>
    <row r="248" spans="1:6" s="275" customFormat="1" ht="27" customHeight="1" x14ac:dyDescent="0.2">
      <c r="A248" s="217">
        <v>44356</v>
      </c>
      <c r="B248" s="710" t="s">
        <v>4892</v>
      </c>
      <c r="C248" s="293" t="s">
        <v>4912</v>
      </c>
      <c r="D248" s="266"/>
      <c r="E248" s="472">
        <v>929535.27</v>
      </c>
      <c r="F248" s="494">
        <f t="shared" si="3"/>
        <v>556932438.42999995</v>
      </c>
    </row>
    <row r="249" spans="1:6" s="275" customFormat="1" ht="54" customHeight="1" x14ac:dyDescent="0.2">
      <c r="A249" s="217">
        <v>44356</v>
      </c>
      <c r="B249" s="710" t="s">
        <v>4893</v>
      </c>
      <c r="C249" s="293" t="s">
        <v>4913</v>
      </c>
      <c r="D249" s="266"/>
      <c r="E249" s="472">
        <v>10800</v>
      </c>
      <c r="F249" s="494">
        <f t="shared" si="3"/>
        <v>556921638.42999995</v>
      </c>
    </row>
    <row r="250" spans="1:6" s="275" customFormat="1" ht="41.25" customHeight="1" x14ac:dyDescent="0.2">
      <c r="A250" s="217">
        <v>44417</v>
      </c>
      <c r="B250" s="710" t="s">
        <v>4894</v>
      </c>
      <c r="C250" s="293" t="s">
        <v>4914</v>
      </c>
      <c r="D250" s="266"/>
      <c r="E250" s="472">
        <v>7200</v>
      </c>
      <c r="F250" s="494">
        <f t="shared" si="3"/>
        <v>556914438.42999995</v>
      </c>
    </row>
    <row r="251" spans="1:6" s="275" customFormat="1" ht="59.25" customHeight="1" x14ac:dyDescent="0.2">
      <c r="A251" s="217">
        <v>44356</v>
      </c>
      <c r="B251" s="710" t="s">
        <v>4895</v>
      </c>
      <c r="C251" s="293" t="s">
        <v>4915</v>
      </c>
      <c r="D251" s="266"/>
      <c r="E251" s="472">
        <v>9000</v>
      </c>
      <c r="F251" s="494">
        <f t="shared" si="3"/>
        <v>556905438.42999995</v>
      </c>
    </row>
    <row r="252" spans="1:6" s="275" customFormat="1" ht="28.5" customHeight="1" x14ac:dyDescent="0.2">
      <c r="A252" s="217">
        <v>44356</v>
      </c>
      <c r="B252" s="710" t="s">
        <v>4896</v>
      </c>
      <c r="C252" s="293" t="s">
        <v>4916</v>
      </c>
      <c r="D252" s="266"/>
      <c r="E252" s="472">
        <v>5400</v>
      </c>
      <c r="F252" s="494">
        <f t="shared" si="3"/>
        <v>556900038.42999995</v>
      </c>
    </row>
    <row r="253" spans="1:6" s="275" customFormat="1" ht="27" customHeight="1" x14ac:dyDescent="0.2">
      <c r="A253" s="217">
        <v>44356</v>
      </c>
      <c r="B253" s="710" t="s">
        <v>4897</v>
      </c>
      <c r="C253" s="293" t="s">
        <v>4917</v>
      </c>
      <c r="D253" s="266"/>
      <c r="E253" s="472">
        <v>3600</v>
      </c>
      <c r="F253" s="494">
        <f t="shared" si="3"/>
        <v>556896438.42999995</v>
      </c>
    </row>
    <row r="254" spans="1:6" s="275" customFormat="1" ht="49.5" customHeight="1" x14ac:dyDescent="0.2">
      <c r="A254" s="217">
        <v>44417</v>
      </c>
      <c r="B254" s="710" t="s">
        <v>4898</v>
      </c>
      <c r="C254" s="293" t="s">
        <v>4918</v>
      </c>
      <c r="D254" s="266"/>
      <c r="E254" s="472">
        <v>29040</v>
      </c>
      <c r="F254" s="494">
        <f t="shared" si="3"/>
        <v>556867398.42999995</v>
      </c>
    </row>
    <row r="255" spans="1:6" s="275" customFormat="1" ht="41.25" customHeight="1" x14ac:dyDescent="0.2">
      <c r="A255" s="217">
        <v>44356</v>
      </c>
      <c r="B255" s="710" t="s">
        <v>4899</v>
      </c>
      <c r="C255" s="293" t="s">
        <v>4919</v>
      </c>
      <c r="D255" s="266"/>
      <c r="E255" s="472">
        <v>33300</v>
      </c>
      <c r="F255" s="494">
        <f t="shared" si="3"/>
        <v>556834098.42999995</v>
      </c>
    </row>
    <row r="256" spans="1:6" s="275" customFormat="1" ht="41.25" customHeight="1" x14ac:dyDescent="0.2">
      <c r="A256" s="217">
        <v>44356</v>
      </c>
      <c r="B256" s="710" t="s">
        <v>4900</v>
      </c>
      <c r="C256" s="293" t="s">
        <v>4920</v>
      </c>
      <c r="D256" s="266"/>
      <c r="E256" s="472">
        <v>18000</v>
      </c>
      <c r="F256" s="494">
        <f t="shared" si="3"/>
        <v>556816098.42999995</v>
      </c>
    </row>
    <row r="257" spans="1:6" s="275" customFormat="1" ht="41.25" customHeight="1" x14ac:dyDescent="0.2">
      <c r="A257" s="217">
        <v>44356</v>
      </c>
      <c r="B257" s="710" t="s">
        <v>4901</v>
      </c>
      <c r="C257" s="293" t="s">
        <v>4921</v>
      </c>
      <c r="D257" s="266"/>
      <c r="E257" s="472">
        <v>18000</v>
      </c>
      <c r="F257" s="494">
        <f t="shared" si="3"/>
        <v>556798098.42999995</v>
      </c>
    </row>
    <row r="258" spans="1:6" s="275" customFormat="1" ht="48" customHeight="1" x14ac:dyDescent="0.2">
      <c r="A258" s="217">
        <v>44417</v>
      </c>
      <c r="B258" s="710" t="s">
        <v>4902</v>
      </c>
      <c r="C258" s="293" t="s">
        <v>4922</v>
      </c>
      <c r="D258" s="266"/>
      <c r="E258" s="472">
        <v>2099623.5</v>
      </c>
      <c r="F258" s="494">
        <f t="shared" si="3"/>
        <v>554698474.92999995</v>
      </c>
    </row>
    <row r="259" spans="1:6" s="275" customFormat="1" ht="41.25" customHeight="1" x14ac:dyDescent="0.2">
      <c r="A259" s="217">
        <v>44356</v>
      </c>
      <c r="B259" s="710" t="s">
        <v>4903</v>
      </c>
      <c r="C259" s="293" t="s">
        <v>4923</v>
      </c>
      <c r="D259" s="266"/>
      <c r="E259" s="472">
        <v>3600</v>
      </c>
      <c r="F259" s="494">
        <f t="shared" si="3"/>
        <v>554694874.92999995</v>
      </c>
    </row>
    <row r="260" spans="1:6" s="275" customFormat="1" ht="41.25" customHeight="1" x14ac:dyDescent="0.2">
      <c r="A260" s="217">
        <v>44356</v>
      </c>
      <c r="B260" s="710" t="s">
        <v>4904</v>
      </c>
      <c r="C260" s="293" t="s">
        <v>4924</v>
      </c>
      <c r="D260" s="266"/>
      <c r="E260" s="472">
        <v>4500</v>
      </c>
      <c r="F260" s="494">
        <f t="shared" si="3"/>
        <v>554690374.92999995</v>
      </c>
    </row>
    <row r="261" spans="1:6" s="275" customFormat="1" ht="41.25" customHeight="1" x14ac:dyDescent="0.2">
      <c r="A261" s="217">
        <v>44356</v>
      </c>
      <c r="B261" s="710" t="s">
        <v>4905</v>
      </c>
      <c r="C261" s="293" t="s">
        <v>4925</v>
      </c>
      <c r="D261" s="266"/>
      <c r="E261" s="472">
        <v>1348011.21</v>
      </c>
      <c r="F261" s="494">
        <f t="shared" si="3"/>
        <v>553342363.71999991</v>
      </c>
    </row>
    <row r="262" spans="1:6" s="275" customFormat="1" ht="41.25" customHeight="1" x14ac:dyDescent="0.2">
      <c r="A262" s="217">
        <v>44417</v>
      </c>
      <c r="B262" s="710" t="s">
        <v>4906</v>
      </c>
      <c r="C262" s="293" t="s">
        <v>4926</v>
      </c>
      <c r="D262" s="266"/>
      <c r="E262" s="472">
        <v>5400</v>
      </c>
      <c r="F262" s="494">
        <f t="shared" si="3"/>
        <v>553336963.71999991</v>
      </c>
    </row>
    <row r="263" spans="1:6" s="275" customFormat="1" ht="41.25" customHeight="1" x14ac:dyDescent="0.2">
      <c r="A263" s="217">
        <v>44356</v>
      </c>
      <c r="B263" s="710" t="s">
        <v>4907</v>
      </c>
      <c r="C263" s="293" t="s">
        <v>4927</v>
      </c>
      <c r="D263" s="266"/>
      <c r="E263" s="472">
        <v>10890</v>
      </c>
      <c r="F263" s="494">
        <f t="shared" si="3"/>
        <v>553326073.71999991</v>
      </c>
    </row>
    <row r="264" spans="1:6" s="275" customFormat="1" ht="41.25" customHeight="1" x14ac:dyDescent="0.2">
      <c r="A264" s="217">
        <v>44356</v>
      </c>
      <c r="B264" s="710" t="s">
        <v>4908</v>
      </c>
      <c r="C264" s="293" t="s">
        <v>4928</v>
      </c>
      <c r="D264" s="266"/>
      <c r="E264" s="472">
        <v>6300</v>
      </c>
      <c r="F264" s="494">
        <f t="shared" si="3"/>
        <v>553319773.71999991</v>
      </c>
    </row>
    <row r="265" spans="1:6" s="275" customFormat="1" ht="41.25" customHeight="1" x14ac:dyDescent="0.2">
      <c r="A265" s="217">
        <v>44356</v>
      </c>
      <c r="B265" s="710" t="s">
        <v>4909</v>
      </c>
      <c r="C265" s="293" t="s">
        <v>4929</v>
      </c>
      <c r="D265" s="266"/>
      <c r="E265" s="472">
        <v>9000</v>
      </c>
      <c r="F265" s="494">
        <f t="shared" si="3"/>
        <v>553310773.71999991</v>
      </c>
    </row>
    <row r="266" spans="1:6" s="275" customFormat="1" ht="41.25" customHeight="1" x14ac:dyDescent="0.2">
      <c r="A266" s="217">
        <v>44417</v>
      </c>
      <c r="B266" s="710" t="s">
        <v>4910</v>
      </c>
      <c r="C266" s="293" t="s">
        <v>4930</v>
      </c>
      <c r="D266" s="266"/>
      <c r="E266" s="472">
        <v>3600</v>
      </c>
      <c r="F266" s="494">
        <f t="shared" si="3"/>
        <v>553307173.71999991</v>
      </c>
    </row>
    <row r="267" spans="1:6" s="275" customFormat="1" ht="41.25" customHeight="1" x14ac:dyDescent="0.2">
      <c r="A267" s="217">
        <v>44356</v>
      </c>
      <c r="B267" s="710" t="s">
        <v>4911</v>
      </c>
      <c r="C267" s="293" t="s">
        <v>4931</v>
      </c>
      <c r="D267" s="266"/>
      <c r="E267" s="472">
        <v>54000</v>
      </c>
      <c r="F267" s="494">
        <f t="shared" si="3"/>
        <v>553253173.71999991</v>
      </c>
    </row>
    <row r="268" spans="1:6" s="275" customFormat="1" ht="41.25" customHeight="1" x14ac:dyDescent="0.2">
      <c r="A268" s="217">
        <v>44356</v>
      </c>
      <c r="B268" s="710" t="s">
        <v>4882</v>
      </c>
      <c r="C268" s="293" t="s">
        <v>4932</v>
      </c>
      <c r="D268" s="266"/>
      <c r="E268" s="472">
        <v>913616</v>
      </c>
      <c r="F268" s="494">
        <f t="shared" si="3"/>
        <v>552339557.71999991</v>
      </c>
    </row>
    <row r="269" spans="1:6" s="275" customFormat="1" ht="20.25" customHeight="1" x14ac:dyDescent="0.2">
      <c r="A269" s="217">
        <v>44356</v>
      </c>
      <c r="B269" s="710" t="s">
        <v>4883</v>
      </c>
      <c r="C269" s="293" t="s">
        <v>4933</v>
      </c>
      <c r="D269" s="266"/>
      <c r="E269" s="472">
        <v>66896141.460000001</v>
      </c>
      <c r="F269" s="494">
        <f t="shared" si="3"/>
        <v>485443416.25999993</v>
      </c>
    </row>
    <row r="270" spans="1:6" s="275" customFormat="1" ht="79.5" customHeight="1" x14ac:dyDescent="0.2">
      <c r="A270" s="217">
        <v>44417</v>
      </c>
      <c r="B270" s="710" t="s">
        <v>4884</v>
      </c>
      <c r="C270" s="293" t="s">
        <v>4934</v>
      </c>
      <c r="D270" s="266"/>
      <c r="E270" s="472">
        <v>86643.69</v>
      </c>
      <c r="F270" s="494">
        <f t="shared" ref="F270:F333" si="4">F269-E270</f>
        <v>485356772.56999993</v>
      </c>
    </row>
    <row r="271" spans="1:6" s="275" customFormat="1" ht="41.25" customHeight="1" x14ac:dyDescent="0.2">
      <c r="A271" s="217">
        <v>44356</v>
      </c>
      <c r="B271" s="710" t="s">
        <v>4885</v>
      </c>
      <c r="C271" s="293" t="s">
        <v>4935</v>
      </c>
      <c r="D271" s="266"/>
      <c r="E271" s="472">
        <v>651.44000000000005</v>
      </c>
      <c r="F271" s="494">
        <f t="shared" si="4"/>
        <v>485356121.12999994</v>
      </c>
    </row>
    <row r="272" spans="1:6" s="275" customFormat="1" ht="41.25" customHeight="1" x14ac:dyDescent="0.2">
      <c r="A272" s="217">
        <v>44356</v>
      </c>
      <c r="B272" s="710" t="s">
        <v>4886</v>
      </c>
      <c r="C272" s="293" t="s">
        <v>4936</v>
      </c>
      <c r="D272" s="266"/>
      <c r="E272" s="472">
        <v>50269.41</v>
      </c>
      <c r="F272" s="494">
        <f t="shared" si="4"/>
        <v>485305851.71999991</v>
      </c>
    </row>
    <row r="273" spans="1:6" s="275" customFormat="1" ht="41.25" customHeight="1" x14ac:dyDescent="0.2">
      <c r="A273" s="217">
        <v>44356</v>
      </c>
      <c r="B273" s="710" t="s">
        <v>4887</v>
      </c>
      <c r="C273" s="293" t="s">
        <v>4937</v>
      </c>
      <c r="D273" s="266"/>
      <c r="E273" s="472">
        <v>928482.73</v>
      </c>
      <c r="F273" s="494">
        <f t="shared" si="4"/>
        <v>484377368.98999989</v>
      </c>
    </row>
    <row r="274" spans="1:6" s="275" customFormat="1" ht="41.25" customHeight="1" x14ac:dyDescent="0.2">
      <c r="A274" s="217">
        <v>44417</v>
      </c>
      <c r="B274" s="710" t="s">
        <v>4888</v>
      </c>
      <c r="C274" s="293" t="s">
        <v>4938</v>
      </c>
      <c r="D274" s="266"/>
      <c r="E274" s="472">
        <v>25200</v>
      </c>
      <c r="F274" s="494">
        <f t="shared" si="4"/>
        <v>484352168.98999989</v>
      </c>
    </row>
    <row r="275" spans="1:6" s="275" customFormat="1" ht="41.25" customHeight="1" x14ac:dyDescent="0.2">
      <c r="A275" s="217">
        <v>44356</v>
      </c>
      <c r="B275" s="710" t="s">
        <v>4889</v>
      </c>
      <c r="C275" s="293" t="s">
        <v>4939</v>
      </c>
      <c r="D275" s="266"/>
      <c r="E275" s="472">
        <v>13500</v>
      </c>
      <c r="F275" s="494">
        <f t="shared" si="4"/>
        <v>484338668.98999989</v>
      </c>
    </row>
    <row r="276" spans="1:6" s="275" customFormat="1" ht="41.25" customHeight="1" x14ac:dyDescent="0.2">
      <c r="A276" s="217">
        <v>44356</v>
      </c>
      <c r="B276" s="710" t="s">
        <v>4890</v>
      </c>
      <c r="C276" s="293" t="s">
        <v>4940</v>
      </c>
      <c r="D276" s="266"/>
      <c r="E276" s="472">
        <v>6750</v>
      </c>
      <c r="F276" s="494">
        <f t="shared" si="4"/>
        <v>484331918.98999989</v>
      </c>
    </row>
    <row r="277" spans="1:6" s="275" customFormat="1" ht="41.25" customHeight="1" x14ac:dyDescent="0.2">
      <c r="A277" s="217">
        <v>44356</v>
      </c>
      <c r="B277" s="710" t="s">
        <v>4891</v>
      </c>
      <c r="C277" s="293" t="s">
        <v>4941</v>
      </c>
      <c r="D277" s="266"/>
      <c r="E277" s="472">
        <v>5940</v>
      </c>
      <c r="F277" s="494">
        <f t="shared" si="4"/>
        <v>484325978.98999989</v>
      </c>
    </row>
    <row r="278" spans="1:6" s="275" customFormat="1" ht="56.25" customHeight="1" x14ac:dyDescent="0.2">
      <c r="A278" s="217">
        <v>44357</v>
      </c>
      <c r="B278" s="710" t="s">
        <v>4943</v>
      </c>
      <c r="C278" s="293" t="s">
        <v>4944</v>
      </c>
      <c r="D278" s="266"/>
      <c r="E278" s="472">
        <v>903236.24</v>
      </c>
      <c r="F278" s="494">
        <f t="shared" si="4"/>
        <v>483422742.74999988</v>
      </c>
    </row>
    <row r="279" spans="1:6" s="275" customFormat="1" ht="41.25" customHeight="1" x14ac:dyDescent="0.2">
      <c r="A279" s="217">
        <v>44357</v>
      </c>
      <c r="B279" s="710" t="s">
        <v>4942</v>
      </c>
      <c r="C279" s="293" t="s">
        <v>4945</v>
      </c>
      <c r="D279" s="266"/>
      <c r="E279" s="472">
        <v>6465.72</v>
      </c>
      <c r="F279" s="494">
        <f t="shared" si="4"/>
        <v>483416277.02999985</v>
      </c>
    </row>
    <row r="280" spans="1:6" s="275" customFormat="1" ht="41.25" customHeight="1" x14ac:dyDescent="0.2">
      <c r="A280" s="217">
        <v>44358</v>
      </c>
      <c r="B280" s="710" t="s">
        <v>4953</v>
      </c>
      <c r="C280" s="293" t="s">
        <v>4977</v>
      </c>
      <c r="D280" s="266"/>
      <c r="E280" s="472">
        <v>108304.57</v>
      </c>
      <c r="F280" s="494">
        <f t="shared" si="4"/>
        <v>483307972.45999986</v>
      </c>
    </row>
    <row r="281" spans="1:6" s="275" customFormat="1" ht="33" customHeight="1" x14ac:dyDescent="0.2">
      <c r="A281" s="217">
        <v>44358</v>
      </c>
      <c r="B281" s="710" t="s">
        <v>4954</v>
      </c>
      <c r="C281" s="293" t="s">
        <v>4978</v>
      </c>
      <c r="D281" s="266"/>
      <c r="E281" s="472">
        <v>468499.7</v>
      </c>
      <c r="F281" s="494">
        <f t="shared" si="4"/>
        <v>482839472.75999987</v>
      </c>
    </row>
    <row r="282" spans="1:6" s="275" customFormat="1" ht="21" customHeight="1" x14ac:dyDescent="0.2">
      <c r="A282" s="217">
        <v>44358</v>
      </c>
      <c r="B282" s="710" t="s">
        <v>4955</v>
      </c>
      <c r="C282" s="293" t="s">
        <v>41</v>
      </c>
      <c r="D282" s="266"/>
      <c r="E282" s="472">
        <v>0</v>
      </c>
      <c r="F282" s="494">
        <f t="shared" si="4"/>
        <v>482839472.75999987</v>
      </c>
    </row>
    <row r="283" spans="1:6" s="275" customFormat="1" ht="41.25" customHeight="1" x14ac:dyDescent="0.2">
      <c r="A283" s="217">
        <v>44358</v>
      </c>
      <c r="B283" s="710" t="s">
        <v>4956</v>
      </c>
      <c r="C283" s="293" t="s">
        <v>4979</v>
      </c>
      <c r="D283" s="266"/>
      <c r="E283" s="472">
        <v>185380.71</v>
      </c>
      <c r="F283" s="494">
        <f t="shared" si="4"/>
        <v>482654092.04999989</v>
      </c>
    </row>
    <row r="284" spans="1:6" s="275" customFormat="1" ht="41.25" customHeight="1" x14ac:dyDescent="0.2">
      <c r="A284" s="217">
        <v>44358</v>
      </c>
      <c r="B284" s="710" t="s">
        <v>4957</v>
      </c>
      <c r="C284" s="293" t="s">
        <v>4980</v>
      </c>
      <c r="D284" s="266"/>
      <c r="E284" s="472">
        <v>256368.39</v>
      </c>
      <c r="F284" s="494">
        <f t="shared" si="4"/>
        <v>482397723.65999991</v>
      </c>
    </row>
    <row r="285" spans="1:6" s="275" customFormat="1" ht="48" customHeight="1" x14ac:dyDescent="0.2">
      <c r="A285" s="217">
        <v>44358</v>
      </c>
      <c r="B285" s="710" t="s">
        <v>4958</v>
      </c>
      <c r="C285" s="293" t="s">
        <v>4981</v>
      </c>
      <c r="D285" s="266"/>
      <c r="E285" s="472">
        <v>230255.98</v>
      </c>
      <c r="F285" s="494">
        <f t="shared" si="4"/>
        <v>482167467.67999989</v>
      </c>
    </row>
    <row r="286" spans="1:6" s="275" customFormat="1" ht="41.25" customHeight="1" x14ac:dyDescent="0.2">
      <c r="A286" s="217">
        <v>44358</v>
      </c>
      <c r="B286" s="710" t="s">
        <v>4959</v>
      </c>
      <c r="C286" s="293" t="s">
        <v>4982</v>
      </c>
      <c r="D286" s="266"/>
      <c r="E286" s="472">
        <v>201183.51</v>
      </c>
      <c r="F286" s="494">
        <f t="shared" si="4"/>
        <v>481966284.1699999</v>
      </c>
    </row>
    <row r="287" spans="1:6" s="275" customFormat="1" ht="30.75" customHeight="1" x14ac:dyDescent="0.2">
      <c r="A287" s="217">
        <v>44358</v>
      </c>
      <c r="B287" s="710" t="s">
        <v>4960</v>
      </c>
      <c r="C287" s="293" t="s">
        <v>4983</v>
      </c>
      <c r="D287" s="266"/>
      <c r="E287" s="472">
        <v>120433.24</v>
      </c>
      <c r="F287" s="494">
        <f t="shared" si="4"/>
        <v>481845850.92999989</v>
      </c>
    </row>
    <row r="288" spans="1:6" s="275" customFormat="1" ht="41.25" customHeight="1" x14ac:dyDescent="0.2">
      <c r="A288" s="217">
        <v>44358</v>
      </c>
      <c r="B288" s="710" t="s">
        <v>4961</v>
      </c>
      <c r="C288" s="293" t="s">
        <v>4984</v>
      </c>
      <c r="D288" s="266"/>
      <c r="E288" s="472">
        <v>132959.54999999999</v>
      </c>
      <c r="F288" s="494">
        <f t="shared" si="4"/>
        <v>481712891.37999988</v>
      </c>
    </row>
    <row r="289" spans="1:6" s="275" customFormat="1" ht="41.25" customHeight="1" x14ac:dyDescent="0.2">
      <c r="A289" s="217">
        <v>44358</v>
      </c>
      <c r="B289" s="710" t="s">
        <v>4962</v>
      </c>
      <c r="C289" s="293" t="s">
        <v>4985</v>
      </c>
      <c r="D289" s="266"/>
      <c r="E289" s="472">
        <v>3333.04</v>
      </c>
      <c r="F289" s="494">
        <f t="shared" si="4"/>
        <v>481709558.33999985</v>
      </c>
    </row>
    <row r="290" spans="1:6" s="275" customFormat="1" ht="41.25" customHeight="1" x14ac:dyDescent="0.2">
      <c r="A290" s="217">
        <v>44358</v>
      </c>
      <c r="B290" s="710" t="s">
        <v>4963</v>
      </c>
      <c r="C290" s="293" t="s">
        <v>4984</v>
      </c>
      <c r="D290" s="266"/>
      <c r="E290" s="472">
        <v>100540.5</v>
      </c>
      <c r="F290" s="494">
        <f t="shared" si="4"/>
        <v>481609017.83999985</v>
      </c>
    </row>
    <row r="291" spans="1:6" s="275" customFormat="1" ht="41.25" customHeight="1" x14ac:dyDescent="0.2">
      <c r="A291" s="217">
        <v>44358</v>
      </c>
      <c r="B291" s="710" t="s">
        <v>4964</v>
      </c>
      <c r="C291" s="293" t="s">
        <v>4986</v>
      </c>
      <c r="D291" s="266"/>
      <c r="E291" s="472">
        <v>193586.32</v>
      </c>
      <c r="F291" s="494">
        <f t="shared" si="4"/>
        <v>481415431.51999986</v>
      </c>
    </row>
    <row r="292" spans="1:6" s="275" customFormat="1" ht="41.25" customHeight="1" x14ac:dyDescent="0.2">
      <c r="A292" s="217">
        <v>44358</v>
      </c>
      <c r="B292" s="710" t="s">
        <v>4965</v>
      </c>
      <c r="C292" s="293" t="s">
        <v>4987</v>
      </c>
      <c r="D292" s="266"/>
      <c r="E292" s="472">
        <v>714.56</v>
      </c>
      <c r="F292" s="494">
        <f t="shared" si="4"/>
        <v>481414716.95999986</v>
      </c>
    </row>
    <row r="293" spans="1:6" s="275" customFormat="1" ht="41.25" customHeight="1" x14ac:dyDescent="0.2">
      <c r="A293" s="217">
        <v>44358</v>
      </c>
      <c r="B293" s="710" t="s">
        <v>4966</v>
      </c>
      <c r="C293" s="293" t="s">
        <v>3040</v>
      </c>
      <c r="D293" s="266"/>
      <c r="E293" s="472">
        <v>185380.71</v>
      </c>
      <c r="F293" s="494">
        <f t="shared" si="4"/>
        <v>481229336.24999988</v>
      </c>
    </row>
    <row r="294" spans="1:6" s="275" customFormat="1" ht="59.25" customHeight="1" x14ac:dyDescent="0.2">
      <c r="A294" s="217">
        <v>44358</v>
      </c>
      <c r="B294" s="710" t="s">
        <v>4967</v>
      </c>
      <c r="C294" s="293" t="s">
        <v>4988</v>
      </c>
      <c r="D294" s="266"/>
      <c r="E294" s="472">
        <v>9000</v>
      </c>
      <c r="F294" s="494">
        <f t="shared" si="4"/>
        <v>481220336.24999988</v>
      </c>
    </row>
    <row r="295" spans="1:6" s="275" customFormat="1" ht="55.5" customHeight="1" x14ac:dyDescent="0.2">
      <c r="A295" s="217">
        <v>44358</v>
      </c>
      <c r="B295" s="710" t="s">
        <v>4968</v>
      </c>
      <c r="C295" s="293" t="s">
        <v>4989</v>
      </c>
      <c r="D295" s="266"/>
      <c r="E295" s="472">
        <v>9000</v>
      </c>
      <c r="F295" s="494">
        <f t="shared" si="4"/>
        <v>481211336.24999988</v>
      </c>
    </row>
    <row r="296" spans="1:6" s="275" customFormat="1" ht="51" customHeight="1" x14ac:dyDescent="0.2">
      <c r="A296" s="217">
        <v>44358</v>
      </c>
      <c r="B296" s="710" t="s">
        <v>4969</v>
      </c>
      <c r="C296" s="293" t="s">
        <v>4990</v>
      </c>
      <c r="D296" s="266"/>
      <c r="E296" s="472">
        <v>38081.360000000001</v>
      </c>
      <c r="F296" s="494">
        <f t="shared" si="4"/>
        <v>481173254.88999987</v>
      </c>
    </row>
    <row r="297" spans="1:6" s="275" customFormat="1" ht="41.25" customHeight="1" x14ac:dyDescent="0.2">
      <c r="A297" s="217">
        <v>44358</v>
      </c>
      <c r="B297" s="710" t="s">
        <v>4970</v>
      </c>
      <c r="C297" s="293" t="s">
        <v>4991</v>
      </c>
      <c r="D297" s="266"/>
      <c r="E297" s="472">
        <v>229781.38</v>
      </c>
      <c r="F297" s="494">
        <f t="shared" si="4"/>
        <v>480943473.50999987</v>
      </c>
    </row>
    <row r="298" spans="1:6" s="275" customFormat="1" ht="69" customHeight="1" x14ac:dyDescent="0.2">
      <c r="A298" s="217">
        <v>44358</v>
      </c>
      <c r="B298" s="710" t="s">
        <v>4971</v>
      </c>
      <c r="C298" s="293" t="s">
        <v>4992</v>
      </c>
      <c r="D298" s="266"/>
      <c r="E298" s="472">
        <v>226000</v>
      </c>
      <c r="F298" s="494">
        <f t="shared" si="4"/>
        <v>480717473.50999987</v>
      </c>
    </row>
    <row r="299" spans="1:6" s="275" customFormat="1" ht="47.25" customHeight="1" x14ac:dyDescent="0.2">
      <c r="A299" s="217">
        <v>44358</v>
      </c>
      <c r="B299" s="710" t="s">
        <v>4972</v>
      </c>
      <c r="C299" s="293" t="s">
        <v>4993</v>
      </c>
      <c r="D299" s="266"/>
      <c r="E299" s="472">
        <v>105768</v>
      </c>
      <c r="F299" s="494">
        <f t="shared" si="4"/>
        <v>480611705.50999987</v>
      </c>
    </row>
    <row r="300" spans="1:6" s="275" customFormat="1" ht="71.25" customHeight="1" x14ac:dyDescent="0.2">
      <c r="A300" s="217">
        <v>44358</v>
      </c>
      <c r="B300" s="710" t="s">
        <v>4973</v>
      </c>
      <c r="C300" s="293" t="s">
        <v>4994</v>
      </c>
      <c r="D300" s="266"/>
      <c r="E300" s="472">
        <v>33900</v>
      </c>
      <c r="F300" s="494">
        <f t="shared" si="4"/>
        <v>480577805.50999987</v>
      </c>
    </row>
    <row r="301" spans="1:6" s="275" customFormat="1" ht="41.25" customHeight="1" x14ac:dyDescent="0.2">
      <c r="A301" s="217">
        <v>44358</v>
      </c>
      <c r="B301" s="710" t="s">
        <v>4974</v>
      </c>
      <c r="C301" s="293" t="s">
        <v>4995</v>
      </c>
      <c r="D301" s="266"/>
      <c r="E301" s="472">
        <v>119819.1</v>
      </c>
      <c r="F301" s="494">
        <f t="shared" si="4"/>
        <v>480457986.40999985</v>
      </c>
    </row>
    <row r="302" spans="1:6" s="275" customFormat="1" ht="55.5" customHeight="1" x14ac:dyDescent="0.2">
      <c r="A302" s="217">
        <v>44358</v>
      </c>
      <c r="B302" s="710" t="s">
        <v>4975</v>
      </c>
      <c r="C302" s="293" t="s">
        <v>4996</v>
      </c>
      <c r="D302" s="266"/>
      <c r="E302" s="472">
        <v>113000</v>
      </c>
      <c r="F302" s="494">
        <f t="shared" si="4"/>
        <v>480344986.40999985</v>
      </c>
    </row>
    <row r="303" spans="1:6" s="275" customFormat="1" ht="41.25" customHeight="1" x14ac:dyDescent="0.2">
      <c r="A303" s="217">
        <v>44358</v>
      </c>
      <c r="B303" s="710" t="s">
        <v>4976</v>
      </c>
      <c r="C303" s="293" t="s">
        <v>4997</v>
      </c>
      <c r="D303" s="266"/>
      <c r="E303" s="472">
        <v>87217.35</v>
      </c>
      <c r="F303" s="494">
        <f t="shared" si="4"/>
        <v>480257769.05999982</v>
      </c>
    </row>
    <row r="304" spans="1:6" s="275" customFormat="1" ht="41.25" customHeight="1" x14ac:dyDescent="0.2">
      <c r="A304" s="217">
        <v>44358</v>
      </c>
      <c r="B304" s="710" t="s">
        <v>4946</v>
      </c>
      <c r="C304" s="293" t="s">
        <v>4998</v>
      </c>
      <c r="D304" s="266"/>
      <c r="E304" s="472">
        <v>2202.44</v>
      </c>
      <c r="F304" s="494">
        <f t="shared" si="4"/>
        <v>480255566.61999983</v>
      </c>
    </row>
    <row r="305" spans="1:6" s="275" customFormat="1" ht="50.25" customHeight="1" x14ac:dyDescent="0.2">
      <c r="A305" s="217">
        <v>44358</v>
      </c>
      <c r="B305" s="710" t="s">
        <v>4947</v>
      </c>
      <c r="C305" s="293" t="s">
        <v>4999</v>
      </c>
      <c r="D305" s="266"/>
      <c r="E305" s="472">
        <v>47758.32</v>
      </c>
      <c r="F305" s="494">
        <f t="shared" si="4"/>
        <v>480207808.29999983</v>
      </c>
    </row>
    <row r="306" spans="1:6" s="275" customFormat="1" ht="47.25" customHeight="1" x14ac:dyDescent="0.2">
      <c r="A306" s="217">
        <v>44358</v>
      </c>
      <c r="B306" s="710" t="s">
        <v>4948</v>
      </c>
      <c r="C306" s="293" t="s">
        <v>5000</v>
      </c>
      <c r="D306" s="266"/>
      <c r="E306" s="472">
        <v>38872</v>
      </c>
      <c r="F306" s="494">
        <f t="shared" si="4"/>
        <v>480168936.29999983</v>
      </c>
    </row>
    <row r="307" spans="1:6" s="275" customFormat="1" ht="41.25" customHeight="1" x14ac:dyDescent="0.2">
      <c r="A307" s="217">
        <v>44358</v>
      </c>
      <c r="B307" s="710" t="s">
        <v>4949</v>
      </c>
      <c r="C307" s="293" t="s">
        <v>5001</v>
      </c>
      <c r="D307" s="266"/>
      <c r="E307" s="472">
        <v>678515.87</v>
      </c>
      <c r="F307" s="494">
        <f t="shared" si="4"/>
        <v>479490420.42999983</v>
      </c>
    </row>
    <row r="308" spans="1:6" s="275" customFormat="1" ht="46.5" customHeight="1" x14ac:dyDescent="0.2">
      <c r="A308" s="217">
        <v>44358</v>
      </c>
      <c r="B308" s="710" t="s">
        <v>4950</v>
      </c>
      <c r="C308" s="293" t="s">
        <v>5002</v>
      </c>
      <c r="D308" s="266"/>
      <c r="E308" s="472">
        <v>74762.720000000001</v>
      </c>
      <c r="F308" s="494">
        <f t="shared" si="4"/>
        <v>479415657.7099998</v>
      </c>
    </row>
    <row r="309" spans="1:6" s="275" customFormat="1" ht="48" customHeight="1" x14ac:dyDescent="0.2">
      <c r="A309" s="217">
        <v>44358</v>
      </c>
      <c r="B309" s="710" t="s">
        <v>4951</v>
      </c>
      <c r="C309" s="293" t="s">
        <v>5003</v>
      </c>
      <c r="D309" s="266"/>
      <c r="E309" s="472">
        <v>1800</v>
      </c>
      <c r="F309" s="494">
        <f t="shared" si="4"/>
        <v>479413857.7099998</v>
      </c>
    </row>
    <row r="310" spans="1:6" s="275" customFormat="1" ht="41.25" customHeight="1" x14ac:dyDescent="0.2">
      <c r="A310" s="217">
        <v>44358</v>
      </c>
      <c r="B310" s="710" t="s">
        <v>4952</v>
      </c>
      <c r="C310" s="293" t="s">
        <v>5004</v>
      </c>
      <c r="D310" s="266"/>
      <c r="E310" s="472">
        <v>7187.5</v>
      </c>
      <c r="F310" s="494">
        <f t="shared" si="4"/>
        <v>479406670.2099998</v>
      </c>
    </row>
    <row r="311" spans="1:6" s="275" customFormat="1" ht="41.25" customHeight="1" x14ac:dyDescent="0.2">
      <c r="A311" s="217">
        <v>44361</v>
      </c>
      <c r="B311" s="710" t="s">
        <v>5006</v>
      </c>
      <c r="C311" s="293" t="s">
        <v>5044</v>
      </c>
      <c r="D311" s="266"/>
      <c r="E311" s="472">
        <v>50058</v>
      </c>
      <c r="F311" s="494">
        <f t="shared" si="4"/>
        <v>479356612.2099998</v>
      </c>
    </row>
    <row r="312" spans="1:6" s="275" customFormat="1" ht="41.25" customHeight="1" x14ac:dyDescent="0.2">
      <c r="A312" s="217">
        <v>44361</v>
      </c>
      <c r="B312" s="710" t="s">
        <v>5007</v>
      </c>
      <c r="C312" s="293" t="s">
        <v>5045</v>
      </c>
      <c r="D312" s="266"/>
      <c r="E312" s="472">
        <v>93015.37</v>
      </c>
      <c r="F312" s="494">
        <f t="shared" si="4"/>
        <v>479263596.83999979</v>
      </c>
    </row>
    <row r="313" spans="1:6" s="275" customFormat="1" ht="41.25" customHeight="1" x14ac:dyDescent="0.2">
      <c r="A313" s="217">
        <v>44361</v>
      </c>
      <c r="B313" s="710" t="s">
        <v>5008</v>
      </c>
      <c r="C313" s="293" t="s">
        <v>5046</v>
      </c>
      <c r="D313" s="266"/>
      <c r="E313" s="472">
        <v>32119.61</v>
      </c>
      <c r="F313" s="494">
        <f t="shared" si="4"/>
        <v>479231477.22999978</v>
      </c>
    </row>
    <row r="314" spans="1:6" s="275" customFormat="1" ht="41.25" customHeight="1" x14ac:dyDescent="0.2">
      <c r="A314" s="217">
        <v>44361</v>
      </c>
      <c r="B314" s="710" t="s">
        <v>5009</v>
      </c>
      <c r="C314" s="293" t="s">
        <v>5047</v>
      </c>
      <c r="D314" s="266"/>
      <c r="E314" s="472">
        <v>15596.13</v>
      </c>
      <c r="F314" s="494">
        <f t="shared" si="4"/>
        <v>479215881.09999979</v>
      </c>
    </row>
    <row r="315" spans="1:6" s="275" customFormat="1" ht="41.25" customHeight="1" x14ac:dyDescent="0.2">
      <c r="A315" s="217">
        <v>44361</v>
      </c>
      <c r="B315" s="710" t="s">
        <v>5010</v>
      </c>
      <c r="C315" s="293" t="s">
        <v>5048</v>
      </c>
      <c r="D315" s="266"/>
      <c r="E315" s="472">
        <v>121830.15</v>
      </c>
      <c r="F315" s="494">
        <f t="shared" si="4"/>
        <v>479094050.94999981</v>
      </c>
    </row>
    <row r="316" spans="1:6" s="275" customFormat="1" ht="43.5" customHeight="1" x14ac:dyDescent="0.2">
      <c r="A316" s="217">
        <v>44361</v>
      </c>
      <c r="B316" s="710" t="s">
        <v>5011</v>
      </c>
      <c r="C316" s="293" t="s">
        <v>5049</v>
      </c>
      <c r="D316" s="266"/>
      <c r="E316" s="472">
        <v>8935.89</v>
      </c>
      <c r="F316" s="494">
        <f t="shared" si="4"/>
        <v>479085115.05999982</v>
      </c>
    </row>
    <row r="317" spans="1:6" s="275" customFormat="1" ht="41.25" customHeight="1" x14ac:dyDescent="0.2">
      <c r="A317" s="217">
        <v>44361</v>
      </c>
      <c r="B317" s="710" t="s">
        <v>5012</v>
      </c>
      <c r="C317" s="293" t="s">
        <v>5050</v>
      </c>
      <c r="D317" s="266"/>
      <c r="E317" s="472">
        <v>154920.09</v>
      </c>
      <c r="F317" s="494">
        <f t="shared" si="4"/>
        <v>478930194.96999985</v>
      </c>
    </row>
    <row r="318" spans="1:6" s="275" customFormat="1" ht="49.5" customHeight="1" x14ac:dyDescent="0.2">
      <c r="A318" s="217">
        <v>44361</v>
      </c>
      <c r="B318" s="710" t="s">
        <v>5013</v>
      </c>
      <c r="C318" s="293" t="s">
        <v>5051</v>
      </c>
      <c r="D318" s="266"/>
      <c r="E318" s="472">
        <v>32767.96</v>
      </c>
      <c r="F318" s="494">
        <f t="shared" si="4"/>
        <v>478897427.00999987</v>
      </c>
    </row>
    <row r="319" spans="1:6" s="275" customFormat="1" ht="55.5" customHeight="1" x14ac:dyDescent="0.2">
      <c r="A319" s="217">
        <v>44361</v>
      </c>
      <c r="B319" s="710" t="s">
        <v>5014</v>
      </c>
      <c r="C319" s="293" t="s">
        <v>5052</v>
      </c>
      <c r="D319" s="266"/>
      <c r="E319" s="472">
        <v>158874.25</v>
      </c>
      <c r="F319" s="494">
        <f t="shared" si="4"/>
        <v>478738552.75999987</v>
      </c>
    </row>
    <row r="320" spans="1:6" s="275" customFormat="1" ht="51" customHeight="1" x14ac:dyDescent="0.2">
      <c r="A320" s="217">
        <v>44361</v>
      </c>
      <c r="B320" s="710" t="s">
        <v>5015</v>
      </c>
      <c r="C320" s="293" t="s">
        <v>5053</v>
      </c>
      <c r="D320" s="266"/>
      <c r="E320" s="472">
        <v>26506.46</v>
      </c>
      <c r="F320" s="494">
        <f t="shared" si="4"/>
        <v>478712046.29999989</v>
      </c>
    </row>
    <row r="321" spans="1:6" s="275" customFormat="1" ht="45" customHeight="1" x14ac:dyDescent="0.2">
      <c r="A321" s="217">
        <v>44361</v>
      </c>
      <c r="B321" s="710" t="s">
        <v>5016</v>
      </c>
      <c r="C321" s="293" t="s">
        <v>5054</v>
      </c>
      <c r="D321" s="266"/>
      <c r="E321" s="472">
        <v>152096.04</v>
      </c>
      <c r="F321" s="494">
        <f t="shared" si="4"/>
        <v>478559950.25999987</v>
      </c>
    </row>
    <row r="322" spans="1:6" s="275" customFormat="1" ht="40.5" customHeight="1" x14ac:dyDescent="0.2">
      <c r="A322" s="217">
        <v>44361</v>
      </c>
      <c r="B322" s="710" t="s">
        <v>5017</v>
      </c>
      <c r="C322" s="293" t="s">
        <v>5055</v>
      </c>
      <c r="D322" s="266"/>
      <c r="E322" s="472">
        <v>33284.67</v>
      </c>
      <c r="F322" s="494">
        <f t="shared" si="4"/>
        <v>478526665.58999985</v>
      </c>
    </row>
    <row r="323" spans="1:6" s="275" customFormat="1" ht="45.75" customHeight="1" x14ac:dyDescent="0.2">
      <c r="A323" s="217">
        <v>44361</v>
      </c>
      <c r="B323" s="710" t="s">
        <v>5018</v>
      </c>
      <c r="C323" s="293" t="s">
        <v>5056</v>
      </c>
      <c r="D323" s="266"/>
      <c r="E323" s="472">
        <v>73036.78</v>
      </c>
      <c r="F323" s="494">
        <f t="shared" si="4"/>
        <v>478453628.80999988</v>
      </c>
    </row>
    <row r="324" spans="1:6" s="275" customFormat="1" ht="41.25" customHeight="1" x14ac:dyDescent="0.2">
      <c r="A324" s="217">
        <v>44361</v>
      </c>
      <c r="B324" s="710" t="s">
        <v>5019</v>
      </c>
      <c r="C324" s="293" t="s">
        <v>5057</v>
      </c>
      <c r="D324" s="266"/>
      <c r="E324" s="472">
        <v>15421.92</v>
      </c>
      <c r="F324" s="494">
        <f t="shared" si="4"/>
        <v>478438206.88999987</v>
      </c>
    </row>
    <row r="325" spans="1:6" s="275" customFormat="1" ht="41.25" customHeight="1" x14ac:dyDescent="0.2">
      <c r="A325" s="217">
        <v>44361</v>
      </c>
      <c r="B325" s="710" t="s">
        <v>5020</v>
      </c>
      <c r="C325" s="293" t="s">
        <v>5058</v>
      </c>
      <c r="D325" s="266"/>
      <c r="E325" s="472">
        <v>1711.19</v>
      </c>
      <c r="F325" s="494">
        <f t="shared" si="4"/>
        <v>478436495.69999987</v>
      </c>
    </row>
    <row r="326" spans="1:6" s="275" customFormat="1" ht="41.25" customHeight="1" x14ac:dyDescent="0.2">
      <c r="A326" s="217">
        <v>44361</v>
      </c>
      <c r="B326" s="710" t="s">
        <v>5021</v>
      </c>
      <c r="C326" s="293" t="s">
        <v>5059</v>
      </c>
      <c r="D326" s="266"/>
      <c r="E326" s="472">
        <v>198186.13</v>
      </c>
      <c r="F326" s="494">
        <f t="shared" si="4"/>
        <v>478238309.56999987</v>
      </c>
    </row>
    <row r="327" spans="1:6" s="275" customFormat="1" ht="41.25" customHeight="1" x14ac:dyDescent="0.2">
      <c r="A327" s="217">
        <v>44361</v>
      </c>
      <c r="B327" s="710" t="s">
        <v>5022</v>
      </c>
      <c r="C327" s="293" t="s">
        <v>5060</v>
      </c>
      <c r="D327" s="266"/>
      <c r="E327" s="472">
        <v>86462.16</v>
      </c>
      <c r="F327" s="494">
        <f t="shared" si="4"/>
        <v>478151847.40999985</v>
      </c>
    </row>
    <row r="328" spans="1:6" s="275" customFormat="1" ht="41.25" customHeight="1" x14ac:dyDescent="0.2">
      <c r="A328" s="217">
        <v>44361</v>
      </c>
      <c r="B328" s="710" t="s">
        <v>5023</v>
      </c>
      <c r="C328" s="293" t="s">
        <v>5061</v>
      </c>
      <c r="D328" s="266"/>
      <c r="E328" s="472">
        <v>10150.67</v>
      </c>
      <c r="F328" s="494">
        <f t="shared" si="4"/>
        <v>478141696.73999983</v>
      </c>
    </row>
    <row r="329" spans="1:6" s="275" customFormat="1" ht="47.25" customHeight="1" x14ac:dyDescent="0.2">
      <c r="A329" s="217">
        <v>44361</v>
      </c>
      <c r="B329" s="710" t="s">
        <v>5024</v>
      </c>
      <c r="C329" s="293" t="s">
        <v>5062</v>
      </c>
      <c r="D329" s="266"/>
      <c r="E329" s="472">
        <v>51716.07</v>
      </c>
      <c r="F329" s="494">
        <f t="shared" si="4"/>
        <v>478089980.66999984</v>
      </c>
    </row>
    <row r="330" spans="1:6" s="275" customFormat="1" ht="48" customHeight="1" x14ac:dyDescent="0.2">
      <c r="A330" s="217">
        <v>44361</v>
      </c>
      <c r="B330" s="710" t="s">
        <v>5025</v>
      </c>
      <c r="C330" s="293" t="s">
        <v>5063</v>
      </c>
      <c r="D330" s="266"/>
      <c r="E330" s="472">
        <v>23512.36</v>
      </c>
      <c r="F330" s="494">
        <f t="shared" si="4"/>
        <v>478066468.30999982</v>
      </c>
    </row>
    <row r="331" spans="1:6" s="275" customFormat="1" ht="45.75" customHeight="1" x14ac:dyDescent="0.2">
      <c r="A331" s="217">
        <v>44361</v>
      </c>
      <c r="B331" s="710" t="s">
        <v>5026</v>
      </c>
      <c r="C331" s="293" t="s">
        <v>5064</v>
      </c>
      <c r="D331" s="266"/>
      <c r="E331" s="472">
        <v>72832.89</v>
      </c>
      <c r="F331" s="494">
        <f t="shared" si="4"/>
        <v>477993635.41999984</v>
      </c>
    </row>
    <row r="332" spans="1:6" s="275" customFormat="1" ht="42" customHeight="1" x14ac:dyDescent="0.2">
      <c r="A332" s="217">
        <v>44361</v>
      </c>
      <c r="B332" s="710" t="s">
        <v>5027</v>
      </c>
      <c r="C332" s="293" t="s">
        <v>5065</v>
      </c>
      <c r="D332" s="266"/>
      <c r="E332" s="472">
        <v>10425.99</v>
      </c>
      <c r="F332" s="494">
        <f t="shared" si="4"/>
        <v>477983209.42999983</v>
      </c>
    </row>
    <row r="333" spans="1:6" s="275" customFormat="1" ht="45.75" customHeight="1" x14ac:dyDescent="0.2">
      <c r="A333" s="217">
        <v>44361</v>
      </c>
      <c r="B333" s="710" t="s">
        <v>5028</v>
      </c>
      <c r="C333" s="293" t="s">
        <v>5066</v>
      </c>
      <c r="D333" s="266"/>
      <c r="E333" s="472">
        <v>7200</v>
      </c>
      <c r="F333" s="494">
        <f t="shared" si="4"/>
        <v>477976009.42999983</v>
      </c>
    </row>
    <row r="334" spans="1:6" s="275" customFormat="1" ht="45" customHeight="1" x14ac:dyDescent="0.2">
      <c r="A334" s="217">
        <v>44361</v>
      </c>
      <c r="B334" s="710" t="s">
        <v>5029</v>
      </c>
      <c r="C334" s="293" t="s">
        <v>5067</v>
      </c>
      <c r="D334" s="266"/>
      <c r="E334" s="472">
        <v>10800</v>
      </c>
      <c r="F334" s="494">
        <f t="shared" ref="F334:F397" si="5">F333-E334</f>
        <v>477965209.42999983</v>
      </c>
    </row>
    <row r="335" spans="1:6" s="275" customFormat="1" ht="41.25" customHeight="1" x14ac:dyDescent="0.2">
      <c r="A335" s="217">
        <v>44361</v>
      </c>
      <c r="B335" s="710" t="s">
        <v>5030</v>
      </c>
      <c r="C335" s="293" t="s">
        <v>5068</v>
      </c>
      <c r="D335" s="266"/>
      <c r="E335" s="472">
        <v>53100</v>
      </c>
      <c r="F335" s="494">
        <f t="shared" si="5"/>
        <v>477912109.42999983</v>
      </c>
    </row>
    <row r="336" spans="1:6" s="275" customFormat="1" ht="41.25" customHeight="1" x14ac:dyDescent="0.2">
      <c r="A336" s="217">
        <v>44361</v>
      </c>
      <c r="B336" s="710" t="s">
        <v>5031</v>
      </c>
      <c r="C336" s="293" t="s">
        <v>5069</v>
      </c>
      <c r="D336" s="266"/>
      <c r="E336" s="472">
        <v>6300</v>
      </c>
      <c r="F336" s="494">
        <f t="shared" si="5"/>
        <v>477905809.42999983</v>
      </c>
    </row>
    <row r="337" spans="1:6" s="275" customFormat="1" ht="41.25" customHeight="1" x14ac:dyDescent="0.2">
      <c r="A337" s="217">
        <v>44361</v>
      </c>
      <c r="B337" s="710" t="s">
        <v>5032</v>
      </c>
      <c r="C337" s="293" t="s">
        <v>5070</v>
      </c>
      <c r="D337" s="266"/>
      <c r="E337" s="472">
        <v>4500</v>
      </c>
      <c r="F337" s="494">
        <f t="shared" si="5"/>
        <v>477901309.42999983</v>
      </c>
    </row>
    <row r="338" spans="1:6" s="275" customFormat="1" ht="41.25" customHeight="1" x14ac:dyDescent="0.2">
      <c r="A338" s="217">
        <v>44361</v>
      </c>
      <c r="B338" s="710" t="s">
        <v>5033</v>
      </c>
      <c r="C338" s="293" t="s">
        <v>5071</v>
      </c>
      <c r="D338" s="266"/>
      <c r="E338" s="472">
        <v>13500</v>
      </c>
      <c r="F338" s="494">
        <f t="shared" si="5"/>
        <v>477887809.42999983</v>
      </c>
    </row>
    <row r="339" spans="1:6" s="275" customFormat="1" ht="41.25" customHeight="1" x14ac:dyDescent="0.2">
      <c r="A339" s="217">
        <v>44361</v>
      </c>
      <c r="B339" s="710" t="s">
        <v>5034</v>
      </c>
      <c r="C339" s="293" t="s">
        <v>5072</v>
      </c>
      <c r="D339" s="266"/>
      <c r="E339" s="472">
        <v>4050</v>
      </c>
      <c r="F339" s="494">
        <f t="shared" si="5"/>
        <v>477883759.42999983</v>
      </c>
    </row>
    <row r="340" spans="1:6" s="275" customFormat="1" ht="41.25" customHeight="1" x14ac:dyDescent="0.2">
      <c r="A340" s="217">
        <v>44361</v>
      </c>
      <c r="B340" s="710" t="s">
        <v>5035</v>
      </c>
      <c r="C340" s="293" t="s">
        <v>5073</v>
      </c>
      <c r="D340" s="266"/>
      <c r="E340" s="472">
        <v>80700</v>
      </c>
      <c r="F340" s="494">
        <f t="shared" si="5"/>
        <v>477803059.42999983</v>
      </c>
    </row>
    <row r="341" spans="1:6" s="275" customFormat="1" ht="59.25" customHeight="1" x14ac:dyDescent="0.2">
      <c r="A341" s="217">
        <v>44361</v>
      </c>
      <c r="B341" s="710" t="s">
        <v>5036</v>
      </c>
      <c r="C341" s="293" t="s">
        <v>5074</v>
      </c>
      <c r="D341" s="266"/>
      <c r="E341" s="472">
        <v>443887.5</v>
      </c>
      <c r="F341" s="494">
        <f t="shared" si="5"/>
        <v>477359171.92999983</v>
      </c>
    </row>
    <row r="342" spans="1:6" s="275" customFormat="1" ht="41.25" customHeight="1" x14ac:dyDescent="0.2">
      <c r="A342" s="217">
        <v>44361</v>
      </c>
      <c r="B342" s="710" t="s">
        <v>5037</v>
      </c>
      <c r="C342" s="293" t="s">
        <v>5075</v>
      </c>
      <c r="D342" s="266"/>
      <c r="E342" s="472">
        <v>142291.76</v>
      </c>
      <c r="F342" s="494">
        <f t="shared" si="5"/>
        <v>477216880.16999984</v>
      </c>
    </row>
    <row r="343" spans="1:6" s="275" customFormat="1" ht="41.25" customHeight="1" x14ac:dyDescent="0.2">
      <c r="A343" s="217">
        <v>44361</v>
      </c>
      <c r="B343" s="710" t="s">
        <v>5038</v>
      </c>
      <c r="C343" s="293" t="s">
        <v>5076</v>
      </c>
      <c r="D343" s="266"/>
      <c r="E343" s="472">
        <v>87182.35</v>
      </c>
      <c r="F343" s="494">
        <f t="shared" si="5"/>
        <v>477129697.81999981</v>
      </c>
    </row>
    <row r="344" spans="1:6" s="275" customFormat="1" ht="41.25" customHeight="1" x14ac:dyDescent="0.2">
      <c r="A344" s="217">
        <v>44361</v>
      </c>
      <c r="B344" s="710" t="s">
        <v>5039</v>
      </c>
      <c r="C344" s="293" t="s">
        <v>5077</v>
      </c>
      <c r="D344" s="266"/>
      <c r="E344" s="472">
        <v>158822.32999999999</v>
      </c>
      <c r="F344" s="494">
        <f t="shared" si="5"/>
        <v>476970875.48999983</v>
      </c>
    </row>
    <row r="345" spans="1:6" s="275" customFormat="1" ht="41.25" customHeight="1" x14ac:dyDescent="0.2">
      <c r="A345" s="217">
        <v>44361</v>
      </c>
      <c r="B345" s="710" t="s">
        <v>5040</v>
      </c>
      <c r="C345" s="293" t="s">
        <v>5078</v>
      </c>
      <c r="D345" s="266"/>
      <c r="E345" s="472">
        <v>83316.83</v>
      </c>
      <c r="F345" s="494">
        <f t="shared" si="5"/>
        <v>476887558.65999985</v>
      </c>
    </row>
    <row r="346" spans="1:6" s="275" customFormat="1" ht="41.25" customHeight="1" x14ac:dyDescent="0.2">
      <c r="A346" s="217">
        <v>44361</v>
      </c>
      <c r="B346" s="710" t="s">
        <v>5041</v>
      </c>
      <c r="C346" s="293" t="s">
        <v>5079</v>
      </c>
      <c r="D346" s="266"/>
      <c r="E346" s="472">
        <v>154202.49</v>
      </c>
      <c r="F346" s="494">
        <f t="shared" si="5"/>
        <v>476733356.16999984</v>
      </c>
    </row>
    <row r="347" spans="1:6" s="275" customFormat="1" ht="41.25" customHeight="1" x14ac:dyDescent="0.2">
      <c r="A347" s="217">
        <v>44361</v>
      </c>
      <c r="B347" s="710" t="s">
        <v>5042</v>
      </c>
      <c r="C347" s="293" t="s">
        <v>5080</v>
      </c>
      <c r="D347" s="266"/>
      <c r="E347" s="472">
        <v>28870.880000000001</v>
      </c>
      <c r="F347" s="494">
        <f t="shared" si="5"/>
        <v>476704485.28999984</v>
      </c>
    </row>
    <row r="348" spans="1:6" s="275" customFormat="1" ht="78.75" customHeight="1" x14ac:dyDescent="0.2">
      <c r="A348" s="217">
        <v>44361</v>
      </c>
      <c r="B348" s="710" t="s">
        <v>5043</v>
      </c>
      <c r="C348" s="293" t="s">
        <v>5081</v>
      </c>
      <c r="D348" s="266"/>
      <c r="E348" s="472">
        <v>81000</v>
      </c>
      <c r="F348" s="494">
        <f t="shared" si="5"/>
        <v>476623485.28999984</v>
      </c>
    </row>
    <row r="349" spans="1:6" s="275" customFormat="1" ht="51" customHeight="1" x14ac:dyDescent="0.2">
      <c r="A349" s="217">
        <v>44361</v>
      </c>
      <c r="B349" s="710" t="s">
        <v>5005</v>
      </c>
      <c r="C349" s="293" t="s">
        <v>5082</v>
      </c>
      <c r="D349" s="266"/>
      <c r="E349" s="472">
        <v>34380.93</v>
      </c>
      <c r="F349" s="494">
        <f t="shared" si="5"/>
        <v>476589104.35999984</v>
      </c>
    </row>
    <row r="350" spans="1:6" s="275" customFormat="1" ht="39" customHeight="1" x14ac:dyDescent="0.2">
      <c r="A350" s="217">
        <v>44362</v>
      </c>
      <c r="B350" s="710" t="s">
        <v>5088</v>
      </c>
      <c r="C350" s="293" t="s">
        <v>5119</v>
      </c>
      <c r="D350" s="266"/>
      <c r="E350" s="472">
        <v>100000</v>
      </c>
      <c r="F350" s="494">
        <f t="shared" si="5"/>
        <v>476489104.35999984</v>
      </c>
    </row>
    <row r="351" spans="1:6" s="275" customFormat="1" ht="41.25" customHeight="1" x14ac:dyDescent="0.2">
      <c r="A351" s="217">
        <v>44362</v>
      </c>
      <c r="B351" s="710" t="s">
        <v>5089</v>
      </c>
      <c r="C351" s="293" t="s">
        <v>5120</v>
      </c>
      <c r="D351" s="266"/>
      <c r="E351" s="472">
        <v>165267.51999999999</v>
      </c>
      <c r="F351" s="494">
        <f t="shared" si="5"/>
        <v>476323836.83999985</v>
      </c>
    </row>
    <row r="352" spans="1:6" s="275" customFormat="1" ht="41.25" customHeight="1" x14ac:dyDescent="0.2">
      <c r="A352" s="217">
        <v>44362</v>
      </c>
      <c r="B352" s="710" t="s">
        <v>5090</v>
      </c>
      <c r="C352" s="293" t="s">
        <v>5121</v>
      </c>
      <c r="D352" s="266"/>
      <c r="E352" s="472">
        <v>27853.29</v>
      </c>
      <c r="F352" s="494">
        <f t="shared" si="5"/>
        <v>476295983.54999983</v>
      </c>
    </row>
    <row r="353" spans="1:6" s="275" customFormat="1" ht="41.25" customHeight="1" x14ac:dyDescent="0.2">
      <c r="A353" s="217">
        <v>44362</v>
      </c>
      <c r="B353" s="710" t="s">
        <v>5091</v>
      </c>
      <c r="C353" s="293" t="s">
        <v>5122</v>
      </c>
      <c r="D353" s="266"/>
      <c r="E353" s="472">
        <v>475000</v>
      </c>
      <c r="F353" s="494">
        <f t="shared" si="5"/>
        <v>475820983.54999983</v>
      </c>
    </row>
    <row r="354" spans="1:6" s="275" customFormat="1" ht="60" customHeight="1" x14ac:dyDescent="0.2">
      <c r="A354" s="217">
        <v>44362</v>
      </c>
      <c r="B354" s="710" t="s">
        <v>5092</v>
      </c>
      <c r="C354" s="293" t="s">
        <v>5123</v>
      </c>
      <c r="D354" s="266"/>
      <c r="E354" s="472">
        <v>81360</v>
      </c>
      <c r="F354" s="494">
        <f t="shared" si="5"/>
        <v>475739623.54999983</v>
      </c>
    </row>
    <row r="355" spans="1:6" s="275" customFormat="1" ht="41.25" customHeight="1" x14ac:dyDescent="0.2">
      <c r="A355" s="217">
        <v>44362</v>
      </c>
      <c r="B355" s="710" t="s">
        <v>5093</v>
      </c>
      <c r="C355" s="293" t="s">
        <v>5124</v>
      </c>
      <c r="D355" s="266"/>
      <c r="E355" s="472">
        <v>2209497.81</v>
      </c>
      <c r="F355" s="494">
        <f t="shared" si="5"/>
        <v>473530125.73999983</v>
      </c>
    </row>
    <row r="356" spans="1:6" s="275" customFormat="1" ht="41.25" customHeight="1" x14ac:dyDescent="0.2">
      <c r="A356" s="217">
        <v>44362</v>
      </c>
      <c r="B356" s="710" t="s">
        <v>5094</v>
      </c>
      <c r="C356" s="293" t="s">
        <v>5125</v>
      </c>
      <c r="D356" s="266"/>
      <c r="E356" s="472">
        <v>5000</v>
      </c>
      <c r="F356" s="494">
        <f t="shared" si="5"/>
        <v>473525125.73999983</v>
      </c>
    </row>
    <row r="357" spans="1:6" s="275" customFormat="1" ht="41.25" customHeight="1" x14ac:dyDescent="0.2">
      <c r="A357" s="217">
        <v>44362</v>
      </c>
      <c r="B357" s="710" t="s">
        <v>5095</v>
      </c>
      <c r="C357" s="293" t="s">
        <v>5126</v>
      </c>
      <c r="D357" s="266"/>
      <c r="E357" s="472">
        <v>9000</v>
      </c>
      <c r="F357" s="494">
        <f t="shared" si="5"/>
        <v>473516125.73999983</v>
      </c>
    </row>
    <row r="358" spans="1:6" s="275" customFormat="1" ht="41.25" customHeight="1" x14ac:dyDescent="0.2">
      <c r="A358" s="217">
        <v>44362</v>
      </c>
      <c r="B358" s="710" t="s">
        <v>5096</v>
      </c>
      <c r="C358" s="293" t="s">
        <v>5127</v>
      </c>
      <c r="D358" s="266"/>
      <c r="E358" s="472">
        <v>79347.55</v>
      </c>
      <c r="F358" s="494">
        <f t="shared" si="5"/>
        <v>473436778.18999982</v>
      </c>
    </row>
    <row r="359" spans="1:6" s="412" customFormat="1" ht="41.25" customHeight="1" x14ac:dyDescent="0.2">
      <c r="A359" s="469">
        <v>44362</v>
      </c>
      <c r="B359" s="401" t="s">
        <v>5097</v>
      </c>
      <c r="C359" s="419" t="s">
        <v>5128</v>
      </c>
      <c r="D359" s="402"/>
      <c r="E359" s="423">
        <v>50034.080000000002</v>
      </c>
      <c r="F359" s="494">
        <f t="shared" si="5"/>
        <v>473386744.10999984</v>
      </c>
    </row>
    <row r="360" spans="1:6" s="275" customFormat="1" ht="41.25" customHeight="1" x14ac:dyDescent="0.2">
      <c r="A360" s="217">
        <v>44362</v>
      </c>
      <c r="B360" s="710" t="s">
        <v>5098</v>
      </c>
      <c r="C360" s="293" t="s">
        <v>5189</v>
      </c>
      <c r="D360" s="266"/>
      <c r="E360" s="472">
        <v>83129.38</v>
      </c>
      <c r="F360" s="494">
        <f t="shared" si="5"/>
        <v>473303614.72999984</v>
      </c>
    </row>
    <row r="361" spans="1:6" s="275" customFormat="1" ht="21.75" customHeight="1" x14ac:dyDescent="0.2">
      <c r="A361" s="217">
        <v>44362</v>
      </c>
      <c r="B361" s="710" t="s">
        <v>5099</v>
      </c>
      <c r="C361" s="293" t="s">
        <v>41</v>
      </c>
      <c r="D361" s="266"/>
      <c r="E361" s="472">
        <v>0</v>
      </c>
      <c r="F361" s="494">
        <f t="shared" si="5"/>
        <v>473303614.72999984</v>
      </c>
    </row>
    <row r="362" spans="1:6" s="275" customFormat="1" ht="41.25" customHeight="1" x14ac:dyDescent="0.2">
      <c r="A362" s="217">
        <v>44362</v>
      </c>
      <c r="B362" s="710" t="s">
        <v>5100</v>
      </c>
      <c r="C362" s="293" t="s">
        <v>5190</v>
      </c>
      <c r="D362" s="266"/>
      <c r="E362" s="472">
        <v>212016.9</v>
      </c>
      <c r="F362" s="494">
        <f t="shared" si="5"/>
        <v>473091597.82999986</v>
      </c>
    </row>
    <row r="363" spans="1:6" s="275" customFormat="1" ht="41.25" customHeight="1" x14ac:dyDescent="0.2">
      <c r="A363" s="217">
        <v>44362</v>
      </c>
      <c r="B363" s="710" t="s">
        <v>5101</v>
      </c>
      <c r="C363" s="293" t="s">
        <v>5191</v>
      </c>
      <c r="D363" s="266"/>
      <c r="E363" s="472">
        <v>43819.7</v>
      </c>
      <c r="F363" s="494">
        <f t="shared" si="5"/>
        <v>473047778.12999988</v>
      </c>
    </row>
    <row r="364" spans="1:6" s="275" customFormat="1" ht="41.25" customHeight="1" x14ac:dyDescent="0.2">
      <c r="A364" s="217">
        <v>44362</v>
      </c>
      <c r="B364" s="710" t="s">
        <v>5102</v>
      </c>
      <c r="C364" s="293" t="s">
        <v>5192</v>
      </c>
      <c r="D364" s="266"/>
      <c r="E364" s="472">
        <v>9485.8799999999992</v>
      </c>
      <c r="F364" s="494">
        <f t="shared" si="5"/>
        <v>473038292.24999988</v>
      </c>
    </row>
    <row r="365" spans="1:6" s="275" customFormat="1" ht="52.5" customHeight="1" x14ac:dyDescent="0.2">
      <c r="A365" s="217">
        <v>44362</v>
      </c>
      <c r="B365" s="710" t="s">
        <v>5103</v>
      </c>
      <c r="C365" s="293" t="s">
        <v>5193</v>
      </c>
      <c r="D365" s="266"/>
      <c r="E365" s="472">
        <v>163073.37</v>
      </c>
      <c r="F365" s="494">
        <f t="shared" si="5"/>
        <v>472875218.87999988</v>
      </c>
    </row>
    <row r="366" spans="1:6" s="275" customFormat="1" ht="41.25" customHeight="1" x14ac:dyDescent="0.2">
      <c r="A366" s="217">
        <v>44362</v>
      </c>
      <c r="B366" s="710" t="s">
        <v>5104</v>
      </c>
      <c r="C366" s="293" t="s">
        <v>5194</v>
      </c>
      <c r="D366" s="266"/>
      <c r="E366" s="472">
        <v>153865.73000000001</v>
      </c>
      <c r="F366" s="494">
        <f t="shared" si="5"/>
        <v>472721353.14999986</v>
      </c>
    </row>
    <row r="367" spans="1:6" s="275" customFormat="1" ht="60.75" customHeight="1" x14ac:dyDescent="0.2">
      <c r="A367" s="217">
        <v>44362</v>
      </c>
      <c r="B367" s="710" t="s">
        <v>5105</v>
      </c>
      <c r="C367" s="293" t="s">
        <v>5195</v>
      </c>
      <c r="D367" s="266"/>
      <c r="E367" s="472">
        <v>9000</v>
      </c>
      <c r="F367" s="494">
        <f t="shared" si="5"/>
        <v>472712353.14999986</v>
      </c>
    </row>
    <row r="368" spans="1:6" s="275" customFormat="1" ht="41.25" customHeight="1" x14ac:dyDescent="0.2">
      <c r="A368" s="217">
        <v>44362</v>
      </c>
      <c r="B368" s="710" t="s">
        <v>5106</v>
      </c>
      <c r="C368" s="293" t="s">
        <v>5196</v>
      </c>
      <c r="D368" s="266"/>
      <c r="E368" s="472">
        <v>38575.79</v>
      </c>
      <c r="F368" s="494">
        <f t="shared" si="5"/>
        <v>472673777.35999984</v>
      </c>
    </row>
    <row r="369" spans="1:6" s="275" customFormat="1" ht="41.25" customHeight="1" x14ac:dyDescent="0.2">
      <c r="A369" s="217">
        <v>44362</v>
      </c>
      <c r="B369" s="710" t="s">
        <v>5107</v>
      </c>
      <c r="C369" s="293" t="s">
        <v>5197</v>
      </c>
      <c r="D369" s="266"/>
      <c r="E369" s="472">
        <v>146804.92000000001</v>
      </c>
      <c r="F369" s="494">
        <f t="shared" si="5"/>
        <v>472526972.43999982</v>
      </c>
    </row>
    <row r="370" spans="1:6" s="275" customFormat="1" ht="45.75" customHeight="1" x14ac:dyDescent="0.2">
      <c r="A370" s="217">
        <v>44362</v>
      </c>
      <c r="B370" s="710" t="s">
        <v>5108</v>
      </c>
      <c r="C370" s="293" t="s">
        <v>5198</v>
      </c>
      <c r="D370" s="266"/>
      <c r="E370" s="472">
        <v>109584.22</v>
      </c>
      <c r="F370" s="494">
        <f t="shared" si="5"/>
        <v>472417388.21999979</v>
      </c>
    </row>
    <row r="371" spans="1:6" s="275" customFormat="1" ht="50.25" customHeight="1" x14ac:dyDescent="0.2">
      <c r="A371" s="217">
        <v>44362</v>
      </c>
      <c r="B371" s="710" t="s">
        <v>5109</v>
      </c>
      <c r="C371" s="293" t="s">
        <v>5199</v>
      </c>
      <c r="D371" s="266"/>
      <c r="E371" s="472">
        <v>52566.22</v>
      </c>
      <c r="F371" s="494">
        <f t="shared" si="5"/>
        <v>472364821.99999976</v>
      </c>
    </row>
    <row r="372" spans="1:6" s="275" customFormat="1" ht="54.75" customHeight="1" x14ac:dyDescent="0.2">
      <c r="A372" s="217">
        <v>44362</v>
      </c>
      <c r="B372" s="710" t="s">
        <v>5110</v>
      </c>
      <c r="C372" s="293" t="s">
        <v>5200</v>
      </c>
      <c r="D372" s="266"/>
      <c r="E372" s="472">
        <v>171227.5</v>
      </c>
      <c r="F372" s="494">
        <f t="shared" si="5"/>
        <v>472193594.49999976</v>
      </c>
    </row>
    <row r="373" spans="1:6" s="275" customFormat="1" ht="45" customHeight="1" x14ac:dyDescent="0.2">
      <c r="A373" s="217">
        <v>44362</v>
      </c>
      <c r="B373" s="710" t="s">
        <v>5111</v>
      </c>
      <c r="C373" s="293" t="s">
        <v>5201</v>
      </c>
      <c r="D373" s="266"/>
      <c r="E373" s="472">
        <v>54399.76</v>
      </c>
      <c r="F373" s="494">
        <f t="shared" si="5"/>
        <v>472139194.73999977</v>
      </c>
    </row>
    <row r="374" spans="1:6" s="275" customFormat="1" ht="41.25" customHeight="1" x14ac:dyDescent="0.2">
      <c r="A374" s="217">
        <v>44362</v>
      </c>
      <c r="B374" s="710" t="s">
        <v>5112</v>
      </c>
      <c r="C374" s="293" t="s">
        <v>5202</v>
      </c>
      <c r="D374" s="266"/>
      <c r="E374" s="472">
        <v>135298.1</v>
      </c>
      <c r="F374" s="494">
        <f t="shared" si="5"/>
        <v>472003896.63999975</v>
      </c>
    </row>
    <row r="375" spans="1:6" s="275" customFormat="1" ht="41.25" customHeight="1" x14ac:dyDescent="0.2">
      <c r="A375" s="217">
        <v>44362</v>
      </c>
      <c r="B375" s="710" t="s">
        <v>5113</v>
      </c>
      <c r="C375" s="293" t="s">
        <v>5203</v>
      </c>
      <c r="D375" s="266"/>
      <c r="E375" s="472">
        <v>50082.61</v>
      </c>
      <c r="F375" s="494">
        <f t="shared" si="5"/>
        <v>471953814.02999973</v>
      </c>
    </row>
    <row r="376" spans="1:6" s="275" customFormat="1" ht="41.25" customHeight="1" x14ac:dyDescent="0.2">
      <c r="A376" s="217">
        <v>44362</v>
      </c>
      <c r="B376" s="710" t="s">
        <v>5114</v>
      </c>
      <c r="C376" s="293" t="s">
        <v>5204</v>
      </c>
      <c r="D376" s="266"/>
      <c r="E376" s="472">
        <v>173476.12</v>
      </c>
      <c r="F376" s="494">
        <f t="shared" si="5"/>
        <v>471780337.90999973</v>
      </c>
    </row>
    <row r="377" spans="1:6" s="275" customFormat="1" ht="41.25" customHeight="1" x14ac:dyDescent="0.2">
      <c r="A377" s="217">
        <v>44362</v>
      </c>
      <c r="B377" s="710" t="s">
        <v>5115</v>
      </c>
      <c r="C377" s="293" t="s">
        <v>5205</v>
      </c>
      <c r="D377" s="266"/>
      <c r="E377" s="472">
        <v>32366.06</v>
      </c>
      <c r="F377" s="494">
        <f t="shared" si="5"/>
        <v>471747971.84999973</v>
      </c>
    </row>
    <row r="378" spans="1:6" s="275" customFormat="1" ht="42" customHeight="1" x14ac:dyDescent="0.2">
      <c r="A378" s="217">
        <v>44362</v>
      </c>
      <c r="B378" s="710" t="s">
        <v>5116</v>
      </c>
      <c r="C378" s="293" t="s">
        <v>5206</v>
      </c>
      <c r="D378" s="266"/>
      <c r="E378" s="472">
        <v>153621.84</v>
      </c>
      <c r="F378" s="494">
        <f t="shared" si="5"/>
        <v>471594350.00999975</v>
      </c>
    </row>
    <row r="379" spans="1:6" s="275" customFormat="1" ht="44.25" customHeight="1" x14ac:dyDescent="0.2">
      <c r="A379" s="217">
        <v>44362</v>
      </c>
      <c r="B379" s="710" t="s">
        <v>5117</v>
      </c>
      <c r="C379" s="293" t="s">
        <v>5207</v>
      </c>
      <c r="D379" s="266"/>
      <c r="E379" s="472">
        <v>31758.87</v>
      </c>
      <c r="F379" s="494">
        <f t="shared" si="5"/>
        <v>471562591.13999975</v>
      </c>
    </row>
    <row r="380" spans="1:6" s="275" customFormat="1" ht="56.25" customHeight="1" x14ac:dyDescent="0.2">
      <c r="A380" s="217">
        <v>44362</v>
      </c>
      <c r="B380" s="710" t="s">
        <v>5118</v>
      </c>
      <c r="C380" s="293" t="s">
        <v>5208</v>
      </c>
      <c r="D380" s="266"/>
      <c r="E380" s="472">
        <v>107600</v>
      </c>
      <c r="F380" s="494">
        <f t="shared" si="5"/>
        <v>471454991.13999975</v>
      </c>
    </row>
    <row r="381" spans="1:6" s="275" customFormat="1" ht="35.25" customHeight="1" x14ac:dyDescent="0.2">
      <c r="A381" s="217">
        <v>44362</v>
      </c>
      <c r="B381" s="710" t="s">
        <v>5083</v>
      </c>
      <c r="C381" s="293" t="s">
        <v>5209</v>
      </c>
      <c r="D381" s="266"/>
      <c r="E381" s="472">
        <v>24875</v>
      </c>
      <c r="F381" s="494">
        <f t="shared" si="5"/>
        <v>471430116.13999975</v>
      </c>
    </row>
    <row r="382" spans="1:6" s="275" customFormat="1" ht="33" customHeight="1" x14ac:dyDescent="0.2">
      <c r="A382" s="217">
        <v>44362</v>
      </c>
      <c r="B382" s="710" t="s">
        <v>5084</v>
      </c>
      <c r="C382" s="293" t="s">
        <v>5210</v>
      </c>
      <c r="D382" s="266"/>
      <c r="E382" s="472">
        <v>1650393</v>
      </c>
      <c r="F382" s="494">
        <f t="shared" si="5"/>
        <v>469779723.13999975</v>
      </c>
    </row>
    <row r="383" spans="1:6" s="275" customFormat="1" ht="48.75" customHeight="1" x14ac:dyDescent="0.2">
      <c r="A383" s="217">
        <v>44362</v>
      </c>
      <c r="B383" s="710" t="s">
        <v>5085</v>
      </c>
      <c r="C383" s="293" t="s">
        <v>5211</v>
      </c>
      <c r="D383" s="266"/>
      <c r="E383" s="472">
        <v>5369993</v>
      </c>
      <c r="F383" s="494">
        <f t="shared" si="5"/>
        <v>464409730.13999975</v>
      </c>
    </row>
    <row r="384" spans="1:6" s="275" customFormat="1" ht="47.25" customHeight="1" x14ac:dyDescent="0.2">
      <c r="A384" s="217">
        <v>44362</v>
      </c>
      <c r="B384" s="710" t="s">
        <v>5086</v>
      </c>
      <c r="C384" s="293" t="s">
        <v>5212</v>
      </c>
      <c r="D384" s="266"/>
      <c r="E384" s="472">
        <v>113000</v>
      </c>
      <c r="F384" s="494">
        <f t="shared" si="5"/>
        <v>464296730.13999975</v>
      </c>
    </row>
    <row r="385" spans="1:6" s="275" customFormat="1" ht="48.75" customHeight="1" x14ac:dyDescent="0.2">
      <c r="A385" s="217">
        <v>44362</v>
      </c>
      <c r="B385" s="710" t="s">
        <v>5087</v>
      </c>
      <c r="C385" s="293" t="s">
        <v>5213</v>
      </c>
      <c r="D385" s="266"/>
      <c r="E385" s="472">
        <v>2130</v>
      </c>
      <c r="F385" s="494">
        <f t="shared" si="5"/>
        <v>464294600.13999975</v>
      </c>
    </row>
    <row r="386" spans="1:6" s="275" customFormat="1" ht="36.75" customHeight="1" x14ac:dyDescent="0.2">
      <c r="A386" s="217">
        <v>44363</v>
      </c>
      <c r="B386" s="710" t="s">
        <v>5215</v>
      </c>
      <c r="C386" s="293" t="s">
        <v>5226</v>
      </c>
      <c r="D386" s="266"/>
      <c r="E386" s="472">
        <v>41678.1</v>
      </c>
      <c r="F386" s="494">
        <f t="shared" si="5"/>
        <v>464252922.03999972</v>
      </c>
    </row>
    <row r="387" spans="1:6" s="275" customFormat="1" ht="36" customHeight="1" x14ac:dyDescent="0.2">
      <c r="A387" s="217">
        <v>44363</v>
      </c>
      <c r="B387" s="710" t="s">
        <v>5216</v>
      </c>
      <c r="C387" s="293" t="s">
        <v>5227</v>
      </c>
      <c r="D387" s="266"/>
      <c r="E387" s="472">
        <v>23241.14</v>
      </c>
      <c r="F387" s="494">
        <f t="shared" si="5"/>
        <v>464229680.89999974</v>
      </c>
    </row>
    <row r="388" spans="1:6" s="275" customFormat="1" ht="24.75" customHeight="1" x14ac:dyDescent="0.2">
      <c r="A388" s="217">
        <v>44363</v>
      </c>
      <c r="B388" s="710" t="s">
        <v>5217</v>
      </c>
      <c r="C388" s="293" t="s">
        <v>5228</v>
      </c>
      <c r="D388" s="266"/>
      <c r="E388" s="472">
        <v>290637.61</v>
      </c>
      <c r="F388" s="494">
        <f t="shared" si="5"/>
        <v>463939043.28999972</v>
      </c>
    </row>
    <row r="389" spans="1:6" s="275" customFormat="1" ht="49.5" customHeight="1" x14ac:dyDescent="0.2">
      <c r="A389" s="217">
        <v>44363</v>
      </c>
      <c r="B389" s="710" t="s">
        <v>5218</v>
      </c>
      <c r="C389" s="293" t="s">
        <v>5229</v>
      </c>
      <c r="D389" s="266"/>
      <c r="E389" s="472">
        <v>112123.81</v>
      </c>
      <c r="F389" s="494">
        <f t="shared" si="5"/>
        <v>463826919.47999972</v>
      </c>
    </row>
    <row r="390" spans="1:6" s="275" customFormat="1" ht="44.25" customHeight="1" x14ac:dyDescent="0.2">
      <c r="A390" s="217">
        <v>44363</v>
      </c>
      <c r="B390" s="710" t="s">
        <v>5219</v>
      </c>
      <c r="C390" s="293" t="s">
        <v>5230</v>
      </c>
      <c r="D390" s="266"/>
      <c r="E390" s="472">
        <v>2253882.6</v>
      </c>
      <c r="F390" s="494">
        <f t="shared" si="5"/>
        <v>461573036.8799997</v>
      </c>
    </row>
    <row r="391" spans="1:6" s="275" customFormat="1" ht="47.25" customHeight="1" x14ac:dyDescent="0.2">
      <c r="A391" s="217">
        <v>44363</v>
      </c>
      <c r="B391" s="710" t="s">
        <v>5220</v>
      </c>
      <c r="C391" s="293" t="s">
        <v>5231</v>
      </c>
      <c r="D391" s="266"/>
      <c r="E391" s="472">
        <v>113000</v>
      </c>
      <c r="F391" s="494">
        <f t="shared" si="5"/>
        <v>461460036.8799997</v>
      </c>
    </row>
    <row r="392" spans="1:6" s="275" customFormat="1" ht="67.5" customHeight="1" x14ac:dyDescent="0.2">
      <c r="A392" s="217">
        <v>44363</v>
      </c>
      <c r="B392" s="710" t="s">
        <v>5221</v>
      </c>
      <c r="C392" s="293" t="s">
        <v>5232</v>
      </c>
      <c r="D392" s="266"/>
      <c r="E392" s="472">
        <v>28250</v>
      </c>
      <c r="F392" s="494">
        <f t="shared" si="5"/>
        <v>461431786.8799997</v>
      </c>
    </row>
    <row r="393" spans="1:6" s="275" customFormat="1" ht="56.25" customHeight="1" x14ac:dyDescent="0.2">
      <c r="A393" s="217">
        <v>44363</v>
      </c>
      <c r="B393" s="710" t="s">
        <v>5222</v>
      </c>
      <c r="C393" s="293" t="s">
        <v>5233</v>
      </c>
      <c r="D393" s="266"/>
      <c r="E393" s="472">
        <v>9000</v>
      </c>
      <c r="F393" s="494">
        <f t="shared" si="5"/>
        <v>461422786.8799997</v>
      </c>
    </row>
    <row r="394" spans="1:6" s="275" customFormat="1" ht="65.25" customHeight="1" x14ac:dyDescent="0.2">
      <c r="A394" s="217">
        <v>44363</v>
      </c>
      <c r="B394" s="710" t="s">
        <v>5223</v>
      </c>
      <c r="C394" s="293" t="s">
        <v>5234</v>
      </c>
      <c r="D394" s="266"/>
      <c r="E394" s="472">
        <v>9000</v>
      </c>
      <c r="F394" s="494">
        <f t="shared" si="5"/>
        <v>461413786.8799997</v>
      </c>
    </row>
    <row r="395" spans="1:6" s="275" customFormat="1" ht="47.25" customHeight="1" x14ac:dyDescent="0.2">
      <c r="A395" s="217">
        <v>44363</v>
      </c>
      <c r="B395" s="710" t="s">
        <v>5224</v>
      </c>
      <c r="C395" s="293" t="s">
        <v>5310</v>
      </c>
      <c r="D395" s="266"/>
      <c r="E395" s="472">
        <v>148041.46</v>
      </c>
      <c r="F395" s="494">
        <f t="shared" si="5"/>
        <v>461265745.41999972</v>
      </c>
    </row>
    <row r="396" spans="1:6" s="275" customFormat="1" ht="41.25" customHeight="1" x14ac:dyDescent="0.2">
      <c r="A396" s="217">
        <v>44363</v>
      </c>
      <c r="B396" s="710" t="s">
        <v>5225</v>
      </c>
      <c r="C396" s="293" t="s">
        <v>5235</v>
      </c>
      <c r="D396" s="266"/>
      <c r="E396" s="472">
        <v>39646.589999999997</v>
      </c>
      <c r="F396" s="494">
        <f t="shared" si="5"/>
        <v>461226098.82999974</v>
      </c>
    </row>
    <row r="397" spans="1:6" s="275" customFormat="1" ht="51.75" customHeight="1" x14ac:dyDescent="0.2">
      <c r="A397" s="217">
        <v>44363</v>
      </c>
      <c r="B397" s="710" t="s">
        <v>5214</v>
      </c>
      <c r="C397" s="293" t="s">
        <v>5236</v>
      </c>
      <c r="D397" s="266"/>
      <c r="E397" s="472">
        <v>47300.72</v>
      </c>
      <c r="F397" s="494">
        <f t="shared" si="5"/>
        <v>461178798.10999972</v>
      </c>
    </row>
    <row r="398" spans="1:6" s="275" customFormat="1" ht="41.25" customHeight="1" x14ac:dyDescent="0.2">
      <c r="A398" s="217">
        <v>44364</v>
      </c>
      <c r="B398" s="710" t="s">
        <v>5239</v>
      </c>
      <c r="C398" s="293" t="s">
        <v>5311</v>
      </c>
      <c r="D398" s="266"/>
      <c r="E398" s="472">
        <v>142722.71</v>
      </c>
      <c r="F398" s="494">
        <f t="shared" ref="F398:F461" si="6">F397-E398</f>
        <v>461036075.39999974</v>
      </c>
    </row>
    <row r="399" spans="1:6" s="275" customFormat="1" ht="45" customHeight="1" x14ac:dyDescent="0.2">
      <c r="A399" s="217">
        <v>44364</v>
      </c>
      <c r="B399" s="710" t="s">
        <v>5240</v>
      </c>
      <c r="C399" s="293" t="s">
        <v>5312</v>
      </c>
      <c r="D399" s="266"/>
      <c r="E399" s="472">
        <v>88779.83</v>
      </c>
      <c r="F399" s="494">
        <f t="shared" si="6"/>
        <v>460947295.56999975</v>
      </c>
    </row>
    <row r="400" spans="1:6" s="275" customFormat="1" ht="40.5" customHeight="1" x14ac:dyDescent="0.2">
      <c r="A400" s="217">
        <v>44364</v>
      </c>
      <c r="B400" s="710" t="s">
        <v>5241</v>
      </c>
      <c r="C400" s="293" t="s">
        <v>5313</v>
      </c>
      <c r="D400" s="266"/>
      <c r="E400" s="472">
        <v>144885.79999999999</v>
      </c>
      <c r="F400" s="494">
        <f t="shared" si="6"/>
        <v>460802409.76999974</v>
      </c>
    </row>
    <row r="401" spans="1:6" s="275" customFormat="1" ht="40.5" customHeight="1" x14ac:dyDescent="0.2">
      <c r="A401" s="217">
        <v>44364</v>
      </c>
      <c r="B401" s="710" t="s">
        <v>5242</v>
      </c>
      <c r="C401" s="293" t="s">
        <v>5314</v>
      </c>
      <c r="D401" s="266"/>
      <c r="E401" s="472">
        <v>157673.13</v>
      </c>
      <c r="F401" s="494">
        <f t="shared" si="6"/>
        <v>460644736.63999975</v>
      </c>
    </row>
    <row r="402" spans="1:6" s="275" customFormat="1" ht="42.75" customHeight="1" x14ac:dyDescent="0.2">
      <c r="A402" s="217">
        <v>44364</v>
      </c>
      <c r="B402" s="710" t="s">
        <v>5243</v>
      </c>
      <c r="C402" s="293" t="s">
        <v>5315</v>
      </c>
      <c r="D402" s="266"/>
      <c r="E402" s="472">
        <v>144706.35</v>
      </c>
      <c r="F402" s="494">
        <f t="shared" si="6"/>
        <v>460500030.28999972</v>
      </c>
    </row>
    <row r="403" spans="1:6" s="275" customFormat="1" ht="57" customHeight="1" x14ac:dyDescent="0.2">
      <c r="A403" s="217">
        <v>44364</v>
      </c>
      <c r="B403" s="710" t="s">
        <v>5244</v>
      </c>
      <c r="C403" s="293" t="s">
        <v>5316</v>
      </c>
      <c r="D403" s="266"/>
      <c r="E403" s="472">
        <v>38367.019999999997</v>
      </c>
      <c r="F403" s="494">
        <f t="shared" si="6"/>
        <v>460461663.26999974</v>
      </c>
    </row>
    <row r="404" spans="1:6" s="275" customFormat="1" ht="53.25" customHeight="1" x14ac:dyDescent="0.2">
      <c r="A404" s="217">
        <v>44364</v>
      </c>
      <c r="B404" s="710" t="s">
        <v>5245</v>
      </c>
      <c r="C404" s="293" t="s">
        <v>5317</v>
      </c>
      <c r="D404" s="266"/>
      <c r="E404" s="472">
        <v>238848.46</v>
      </c>
      <c r="F404" s="494">
        <f t="shared" si="6"/>
        <v>460222814.80999976</v>
      </c>
    </row>
    <row r="405" spans="1:6" s="275" customFormat="1" ht="41.25" customHeight="1" x14ac:dyDescent="0.2">
      <c r="A405" s="217">
        <v>44364</v>
      </c>
      <c r="B405" s="710" t="s">
        <v>5246</v>
      </c>
      <c r="C405" s="293" t="s">
        <v>5318</v>
      </c>
      <c r="D405" s="266"/>
      <c r="E405" s="472">
        <v>228456.86</v>
      </c>
      <c r="F405" s="494">
        <f t="shared" si="6"/>
        <v>459994357.94999975</v>
      </c>
    </row>
    <row r="406" spans="1:6" s="275" customFormat="1" ht="41.25" customHeight="1" x14ac:dyDescent="0.2">
      <c r="A406" s="217">
        <v>44364</v>
      </c>
      <c r="B406" s="710" t="s">
        <v>5247</v>
      </c>
      <c r="C406" s="293" t="s">
        <v>5319</v>
      </c>
      <c r="D406" s="266"/>
      <c r="E406" s="472">
        <v>250250.73</v>
      </c>
      <c r="F406" s="494">
        <f t="shared" si="6"/>
        <v>459744107.21999973</v>
      </c>
    </row>
    <row r="407" spans="1:6" s="275" customFormat="1" ht="41.25" customHeight="1" x14ac:dyDescent="0.2">
      <c r="A407" s="217">
        <v>44364</v>
      </c>
      <c r="B407" s="710" t="s">
        <v>5248</v>
      </c>
      <c r="C407" s="293" t="s">
        <v>5320</v>
      </c>
      <c r="D407" s="266"/>
      <c r="E407" s="472">
        <v>181804.71</v>
      </c>
      <c r="F407" s="494">
        <f t="shared" si="6"/>
        <v>459562302.50999975</v>
      </c>
    </row>
    <row r="408" spans="1:6" s="275" customFormat="1" ht="41.25" customHeight="1" x14ac:dyDescent="0.2">
      <c r="A408" s="217">
        <v>44364</v>
      </c>
      <c r="B408" s="710" t="s">
        <v>5249</v>
      </c>
      <c r="C408" s="293" t="s">
        <v>5321</v>
      </c>
      <c r="D408" s="266"/>
      <c r="E408" s="472">
        <v>272647.21999999997</v>
      </c>
      <c r="F408" s="494">
        <f t="shared" si="6"/>
        <v>459289655.28999972</v>
      </c>
    </row>
    <row r="409" spans="1:6" s="275" customFormat="1" ht="41.25" customHeight="1" x14ac:dyDescent="0.2">
      <c r="A409" s="217">
        <v>44364</v>
      </c>
      <c r="B409" s="710" t="s">
        <v>5250</v>
      </c>
      <c r="C409" s="293" t="s">
        <v>5322</v>
      </c>
      <c r="D409" s="266"/>
      <c r="E409" s="472">
        <v>549980.81000000006</v>
      </c>
      <c r="F409" s="494">
        <f t="shared" si="6"/>
        <v>458739674.47999972</v>
      </c>
    </row>
    <row r="410" spans="1:6" s="275" customFormat="1" ht="41.25" customHeight="1" x14ac:dyDescent="0.2">
      <c r="A410" s="217">
        <v>44364</v>
      </c>
      <c r="B410" s="710" t="s">
        <v>5251</v>
      </c>
      <c r="C410" s="293" t="s">
        <v>5323</v>
      </c>
      <c r="D410" s="266"/>
      <c r="E410" s="472">
        <v>104236.54</v>
      </c>
      <c r="F410" s="494">
        <f t="shared" si="6"/>
        <v>458635437.9399997</v>
      </c>
    </row>
    <row r="411" spans="1:6" s="275" customFormat="1" ht="41.25" customHeight="1" x14ac:dyDescent="0.2">
      <c r="A411" s="217">
        <v>44364</v>
      </c>
      <c r="B411" s="710" t="s">
        <v>5252</v>
      </c>
      <c r="C411" s="293" t="s">
        <v>5324</v>
      </c>
      <c r="D411" s="266"/>
      <c r="E411" s="472">
        <v>38950.65</v>
      </c>
      <c r="F411" s="494">
        <f t="shared" si="6"/>
        <v>458596487.28999972</v>
      </c>
    </row>
    <row r="412" spans="1:6" s="275" customFormat="1" ht="41.25" customHeight="1" x14ac:dyDescent="0.2">
      <c r="A412" s="217">
        <v>44364</v>
      </c>
      <c r="B412" s="710" t="s">
        <v>5253</v>
      </c>
      <c r="C412" s="293" t="s">
        <v>5325</v>
      </c>
      <c r="D412" s="266"/>
      <c r="E412" s="472">
        <v>18923.46</v>
      </c>
      <c r="F412" s="494">
        <f t="shared" si="6"/>
        <v>458577563.82999974</v>
      </c>
    </row>
    <row r="413" spans="1:6" s="275" customFormat="1" ht="41.25" customHeight="1" x14ac:dyDescent="0.2">
      <c r="A413" s="217">
        <v>44364</v>
      </c>
      <c r="B413" s="710" t="s">
        <v>5254</v>
      </c>
      <c r="C413" s="293" t="s">
        <v>5326</v>
      </c>
      <c r="D413" s="266"/>
      <c r="E413" s="472">
        <v>140166.57999999999</v>
      </c>
      <c r="F413" s="494">
        <f t="shared" si="6"/>
        <v>458437397.24999976</v>
      </c>
    </row>
    <row r="414" spans="1:6" s="275" customFormat="1" ht="41.25" customHeight="1" x14ac:dyDescent="0.2">
      <c r="A414" s="217">
        <v>44364</v>
      </c>
      <c r="B414" s="710" t="s">
        <v>5255</v>
      </c>
      <c r="C414" s="293" t="s">
        <v>5327</v>
      </c>
      <c r="D414" s="266"/>
      <c r="E414" s="472">
        <v>5028.8500000000004</v>
      </c>
      <c r="F414" s="494">
        <f t="shared" si="6"/>
        <v>458432368.39999974</v>
      </c>
    </row>
    <row r="415" spans="1:6" s="275" customFormat="1" ht="33.75" customHeight="1" x14ac:dyDescent="0.2">
      <c r="A415" s="217">
        <v>44364</v>
      </c>
      <c r="B415" s="710" t="s">
        <v>5256</v>
      </c>
      <c r="C415" s="293" t="s">
        <v>5328</v>
      </c>
      <c r="D415" s="266"/>
      <c r="E415" s="472">
        <v>26197.83</v>
      </c>
      <c r="F415" s="494">
        <f t="shared" si="6"/>
        <v>458406170.56999975</v>
      </c>
    </row>
    <row r="416" spans="1:6" s="275" customFormat="1" ht="48" customHeight="1" x14ac:dyDescent="0.2">
      <c r="A416" s="217">
        <v>44364</v>
      </c>
      <c r="B416" s="710" t="s">
        <v>5257</v>
      </c>
      <c r="C416" s="293" t="s">
        <v>5329</v>
      </c>
      <c r="D416" s="266"/>
      <c r="E416" s="472">
        <v>159182.88</v>
      </c>
      <c r="F416" s="494">
        <f t="shared" si="6"/>
        <v>458246987.68999976</v>
      </c>
    </row>
    <row r="417" spans="1:6" s="275" customFormat="1" ht="42.75" customHeight="1" x14ac:dyDescent="0.2">
      <c r="A417" s="217">
        <v>44364</v>
      </c>
      <c r="B417" s="710" t="s">
        <v>5258</v>
      </c>
      <c r="C417" s="293" t="s">
        <v>5330</v>
      </c>
      <c r="D417" s="266"/>
      <c r="E417" s="472">
        <v>95685.5</v>
      </c>
      <c r="F417" s="494">
        <f t="shared" si="6"/>
        <v>458151302.18999976</v>
      </c>
    </row>
    <row r="418" spans="1:6" s="275" customFormat="1" ht="47.25" customHeight="1" x14ac:dyDescent="0.2">
      <c r="A418" s="217">
        <v>44364</v>
      </c>
      <c r="B418" s="710" t="s">
        <v>5259</v>
      </c>
      <c r="C418" s="293" t="s">
        <v>5331</v>
      </c>
      <c r="D418" s="266"/>
      <c r="E418" s="472">
        <v>4834.3</v>
      </c>
      <c r="F418" s="494">
        <f t="shared" si="6"/>
        <v>458146467.88999975</v>
      </c>
    </row>
    <row r="419" spans="1:6" s="275" customFormat="1" ht="41.25" customHeight="1" x14ac:dyDescent="0.2">
      <c r="A419" s="217">
        <v>44364</v>
      </c>
      <c r="B419" s="710" t="s">
        <v>5260</v>
      </c>
      <c r="C419" s="293" t="s">
        <v>5332</v>
      </c>
      <c r="D419" s="266"/>
      <c r="E419" s="472">
        <v>147585.31</v>
      </c>
      <c r="F419" s="494">
        <f t="shared" si="6"/>
        <v>457998882.57999974</v>
      </c>
    </row>
    <row r="420" spans="1:6" s="275" customFormat="1" ht="41.25" customHeight="1" x14ac:dyDescent="0.2">
      <c r="A420" s="217">
        <v>44364</v>
      </c>
      <c r="B420" s="710" t="s">
        <v>5261</v>
      </c>
      <c r="C420" s="293" t="s">
        <v>5333</v>
      </c>
      <c r="D420" s="266"/>
      <c r="E420" s="472">
        <v>56333.47</v>
      </c>
      <c r="F420" s="494">
        <f t="shared" si="6"/>
        <v>457942549.10999972</v>
      </c>
    </row>
    <row r="421" spans="1:6" s="275" customFormat="1" ht="41.25" customHeight="1" x14ac:dyDescent="0.2">
      <c r="A421" s="217">
        <v>44364</v>
      </c>
      <c r="B421" s="710" t="s">
        <v>5262</v>
      </c>
      <c r="C421" s="293" t="s">
        <v>5334</v>
      </c>
      <c r="D421" s="266"/>
      <c r="E421" s="472">
        <v>216134.77</v>
      </c>
      <c r="F421" s="494">
        <f t="shared" si="6"/>
        <v>457726414.33999974</v>
      </c>
    </row>
    <row r="422" spans="1:6" s="275" customFormat="1" ht="41.25" customHeight="1" x14ac:dyDescent="0.2">
      <c r="A422" s="217">
        <v>44364</v>
      </c>
      <c r="B422" s="710" t="s">
        <v>5263</v>
      </c>
      <c r="C422" s="293" t="s">
        <v>5335</v>
      </c>
      <c r="D422" s="266"/>
      <c r="E422" s="472">
        <v>133774.10999999999</v>
      </c>
      <c r="F422" s="494">
        <f t="shared" si="6"/>
        <v>457592640.22999972</v>
      </c>
    </row>
    <row r="423" spans="1:6" s="275" customFormat="1" ht="41.25" customHeight="1" x14ac:dyDescent="0.2">
      <c r="A423" s="217">
        <v>44364</v>
      </c>
      <c r="B423" s="710" t="s">
        <v>5264</v>
      </c>
      <c r="C423" s="293" t="s">
        <v>5336</v>
      </c>
      <c r="D423" s="266"/>
      <c r="E423" s="472">
        <v>171537.41</v>
      </c>
      <c r="F423" s="494">
        <f t="shared" si="6"/>
        <v>457421102.81999969</v>
      </c>
    </row>
    <row r="424" spans="1:6" s="275" customFormat="1" ht="41.25" customHeight="1" x14ac:dyDescent="0.2">
      <c r="A424" s="217">
        <v>44364</v>
      </c>
      <c r="B424" s="710" t="s">
        <v>5265</v>
      </c>
      <c r="C424" s="293" t="s">
        <v>5337</v>
      </c>
      <c r="D424" s="266"/>
      <c r="E424" s="472">
        <v>13843.3</v>
      </c>
      <c r="F424" s="494">
        <f t="shared" si="6"/>
        <v>457407259.51999968</v>
      </c>
    </row>
    <row r="425" spans="1:6" s="275" customFormat="1" ht="41.25" customHeight="1" x14ac:dyDescent="0.2">
      <c r="A425" s="217">
        <v>44364</v>
      </c>
      <c r="B425" s="710" t="s">
        <v>5266</v>
      </c>
      <c r="C425" s="293" t="s">
        <v>5338</v>
      </c>
      <c r="D425" s="266"/>
      <c r="E425" s="472">
        <v>100446.23</v>
      </c>
      <c r="F425" s="494">
        <f t="shared" si="6"/>
        <v>457306813.28999966</v>
      </c>
    </row>
    <row r="426" spans="1:6" s="412" customFormat="1" ht="41.25" customHeight="1" x14ac:dyDescent="0.2">
      <c r="A426" s="469">
        <v>44364</v>
      </c>
      <c r="B426" s="401" t="s">
        <v>5267</v>
      </c>
      <c r="C426" s="419" t="s">
        <v>5339</v>
      </c>
      <c r="D426" s="402"/>
      <c r="E426" s="423">
        <v>52627.14</v>
      </c>
      <c r="F426" s="494">
        <f t="shared" si="6"/>
        <v>457254186.14999968</v>
      </c>
    </row>
    <row r="427" spans="1:6" s="275" customFormat="1" ht="41.25" customHeight="1" x14ac:dyDescent="0.2">
      <c r="A427" s="217">
        <v>44364</v>
      </c>
      <c r="B427" s="710" t="s">
        <v>5268</v>
      </c>
      <c r="C427" s="293" t="s">
        <v>5340</v>
      </c>
      <c r="D427" s="266"/>
      <c r="E427" s="472">
        <v>77222.63</v>
      </c>
      <c r="F427" s="494">
        <f t="shared" si="6"/>
        <v>457176963.51999968</v>
      </c>
    </row>
    <row r="428" spans="1:6" s="275" customFormat="1" ht="41.25" customHeight="1" x14ac:dyDescent="0.2">
      <c r="A428" s="217">
        <v>44364</v>
      </c>
      <c r="B428" s="710" t="s">
        <v>5269</v>
      </c>
      <c r="C428" s="293" t="s">
        <v>5340</v>
      </c>
      <c r="D428" s="266"/>
      <c r="E428" s="472">
        <v>114141.81</v>
      </c>
      <c r="F428" s="494">
        <f t="shared" si="6"/>
        <v>457062821.70999968</v>
      </c>
    </row>
    <row r="429" spans="1:6" s="275" customFormat="1" ht="41.25" customHeight="1" x14ac:dyDescent="0.2">
      <c r="A429" s="217">
        <v>44364</v>
      </c>
      <c r="B429" s="710" t="s">
        <v>5270</v>
      </c>
      <c r="C429" s="293" t="s">
        <v>5341</v>
      </c>
      <c r="D429" s="266"/>
      <c r="E429" s="472">
        <v>4940.13</v>
      </c>
      <c r="F429" s="494">
        <f t="shared" si="6"/>
        <v>457057881.57999969</v>
      </c>
    </row>
    <row r="430" spans="1:6" s="275" customFormat="1" ht="49.5" customHeight="1" x14ac:dyDescent="0.2">
      <c r="A430" s="217">
        <v>44364</v>
      </c>
      <c r="B430" s="710" t="s">
        <v>5271</v>
      </c>
      <c r="C430" s="293" t="s">
        <v>5342</v>
      </c>
      <c r="D430" s="266"/>
      <c r="E430" s="472">
        <v>182319.9</v>
      </c>
      <c r="F430" s="494">
        <f t="shared" si="6"/>
        <v>456875561.67999971</v>
      </c>
    </row>
    <row r="431" spans="1:6" s="275" customFormat="1" ht="41.25" customHeight="1" x14ac:dyDescent="0.2">
      <c r="A431" s="217">
        <v>44364</v>
      </c>
      <c r="B431" s="710" t="s">
        <v>5272</v>
      </c>
      <c r="C431" s="293" t="s">
        <v>5343</v>
      </c>
      <c r="D431" s="266"/>
      <c r="E431" s="472">
        <v>261694.91</v>
      </c>
      <c r="F431" s="494">
        <f t="shared" si="6"/>
        <v>456613866.76999968</v>
      </c>
    </row>
    <row r="432" spans="1:6" s="275" customFormat="1" ht="45" customHeight="1" x14ac:dyDescent="0.2">
      <c r="A432" s="217">
        <v>44364</v>
      </c>
      <c r="B432" s="710" t="s">
        <v>5273</v>
      </c>
      <c r="C432" s="293" t="s">
        <v>5344</v>
      </c>
      <c r="D432" s="266"/>
      <c r="E432" s="472">
        <v>150154.87</v>
      </c>
      <c r="F432" s="494">
        <f t="shared" si="6"/>
        <v>456463711.89999968</v>
      </c>
    </row>
    <row r="433" spans="1:6" s="275" customFormat="1" ht="43.5" customHeight="1" x14ac:dyDescent="0.2">
      <c r="A433" s="217">
        <v>44364</v>
      </c>
      <c r="B433" s="710" t="s">
        <v>5274</v>
      </c>
      <c r="C433" s="293" t="s">
        <v>5345</v>
      </c>
      <c r="D433" s="266"/>
      <c r="E433" s="472">
        <v>35225.839999999997</v>
      </c>
      <c r="F433" s="494">
        <f t="shared" si="6"/>
        <v>456428486.0599997</v>
      </c>
    </row>
    <row r="434" spans="1:6" s="275" customFormat="1" ht="41.25" customHeight="1" x14ac:dyDescent="0.2">
      <c r="A434" s="217">
        <v>44364</v>
      </c>
      <c r="B434" s="710" t="s">
        <v>5275</v>
      </c>
      <c r="C434" s="293" t="s">
        <v>5346</v>
      </c>
      <c r="D434" s="266"/>
      <c r="E434" s="472">
        <v>147841.10999999999</v>
      </c>
      <c r="F434" s="494">
        <f t="shared" si="6"/>
        <v>456280644.94999969</v>
      </c>
    </row>
    <row r="435" spans="1:6" s="275" customFormat="1" ht="41.25" customHeight="1" x14ac:dyDescent="0.2">
      <c r="A435" s="217">
        <v>44364</v>
      </c>
      <c r="B435" s="710" t="s">
        <v>5276</v>
      </c>
      <c r="C435" s="293" t="s">
        <v>5347</v>
      </c>
      <c r="D435" s="266"/>
      <c r="E435" s="472">
        <v>148328.93</v>
      </c>
      <c r="F435" s="494">
        <f t="shared" si="6"/>
        <v>456132316.01999968</v>
      </c>
    </row>
    <row r="436" spans="1:6" s="275" customFormat="1" ht="41.25" customHeight="1" x14ac:dyDescent="0.2">
      <c r="A436" s="217">
        <v>44364</v>
      </c>
      <c r="B436" s="710" t="s">
        <v>5277</v>
      </c>
      <c r="C436" s="293" t="s">
        <v>5348</v>
      </c>
      <c r="D436" s="266"/>
      <c r="E436" s="472">
        <v>37051.78</v>
      </c>
      <c r="F436" s="494">
        <f t="shared" si="6"/>
        <v>456095264.23999971</v>
      </c>
    </row>
    <row r="437" spans="1:6" s="275" customFormat="1" ht="54.75" customHeight="1" x14ac:dyDescent="0.2">
      <c r="A437" s="217">
        <v>44364</v>
      </c>
      <c r="B437" s="710" t="s">
        <v>5278</v>
      </c>
      <c r="C437" s="293" t="s">
        <v>5349</v>
      </c>
      <c r="D437" s="266"/>
      <c r="E437" s="472">
        <v>139507.34</v>
      </c>
      <c r="F437" s="494">
        <f t="shared" si="6"/>
        <v>455955756.89999974</v>
      </c>
    </row>
    <row r="438" spans="1:6" s="275" customFormat="1" ht="41.25" customHeight="1" x14ac:dyDescent="0.2">
      <c r="A438" s="217">
        <v>44364</v>
      </c>
      <c r="B438" s="710" t="s">
        <v>5279</v>
      </c>
      <c r="C438" s="293" t="s">
        <v>5350</v>
      </c>
      <c r="D438" s="266"/>
      <c r="E438" s="472">
        <v>35873.370000000003</v>
      </c>
      <c r="F438" s="494">
        <f t="shared" si="6"/>
        <v>455919883.52999973</v>
      </c>
    </row>
    <row r="439" spans="1:6" s="275" customFormat="1" ht="31.5" customHeight="1" x14ac:dyDescent="0.2">
      <c r="A439" s="217">
        <v>44364</v>
      </c>
      <c r="B439" s="710" t="s">
        <v>5280</v>
      </c>
      <c r="C439" s="293" t="s">
        <v>5351</v>
      </c>
      <c r="D439" s="266"/>
      <c r="E439" s="472">
        <v>54822.28</v>
      </c>
      <c r="F439" s="494">
        <f t="shared" si="6"/>
        <v>455865061.24999976</v>
      </c>
    </row>
    <row r="440" spans="1:6" s="275" customFormat="1" ht="41.25" customHeight="1" x14ac:dyDescent="0.2">
      <c r="A440" s="217">
        <v>44364</v>
      </c>
      <c r="B440" s="710" t="s">
        <v>5281</v>
      </c>
      <c r="C440" s="293" t="s">
        <v>5352</v>
      </c>
      <c r="D440" s="266"/>
      <c r="E440" s="472">
        <v>351</v>
      </c>
      <c r="F440" s="494">
        <f t="shared" si="6"/>
        <v>455864710.24999976</v>
      </c>
    </row>
    <row r="441" spans="1:6" s="275" customFormat="1" ht="41.25" customHeight="1" x14ac:dyDescent="0.2">
      <c r="A441" s="217">
        <v>44364</v>
      </c>
      <c r="B441" s="710" t="s">
        <v>5282</v>
      </c>
      <c r="C441" s="293" t="s">
        <v>5351</v>
      </c>
      <c r="D441" s="266"/>
      <c r="E441" s="472">
        <v>401010.86</v>
      </c>
      <c r="F441" s="494">
        <f t="shared" si="6"/>
        <v>455463699.38999975</v>
      </c>
    </row>
    <row r="442" spans="1:6" s="275" customFormat="1" ht="39" customHeight="1" x14ac:dyDescent="0.2">
      <c r="A442" s="217">
        <v>44364</v>
      </c>
      <c r="B442" s="710" t="s">
        <v>5283</v>
      </c>
      <c r="C442" s="293" t="s">
        <v>5353</v>
      </c>
      <c r="D442" s="266"/>
      <c r="E442" s="472">
        <v>129227.04</v>
      </c>
      <c r="F442" s="494">
        <f t="shared" si="6"/>
        <v>455334472.34999973</v>
      </c>
    </row>
    <row r="443" spans="1:6" s="275" customFormat="1" ht="41.25" customHeight="1" x14ac:dyDescent="0.2">
      <c r="A443" s="217">
        <v>44364</v>
      </c>
      <c r="B443" s="710" t="s">
        <v>5284</v>
      </c>
      <c r="C443" s="293" t="s">
        <v>5354</v>
      </c>
      <c r="D443" s="266"/>
      <c r="E443" s="472">
        <v>168567.24</v>
      </c>
      <c r="F443" s="494">
        <f t="shared" si="6"/>
        <v>455165905.10999972</v>
      </c>
    </row>
    <row r="444" spans="1:6" s="275" customFormat="1" ht="41.25" customHeight="1" x14ac:dyDescent="0.2">
      <c r="A444" s="217">
        <v>44364</v>
      </c>
      <c r="B444" s="710" t="s">
        <v>5285</v>
      </c>
      <c r="C444" s="293" t="s">
        <v>5355</v>
      </c>
      <c r="D444" s="266"/>
      <c r="E444" s="472">
        <v>106453.71</v>
      </c>
      <c r="F444" s="494">
        <f t="shared" si="6"/>
        <v>455059451.39999974</v>
      </c>
    </row>
    <row r="445" spans="1:6" s="275" customFormat="1" ht="32.25" customHeight="1" x14ac:dyDescent="0.2">
      <c r="A445" s="217">
        <v>44364</v>
      </c>
      <c r="B445" s="710" t="s">
        <v>5286</v>
      </c>
      <c r="C445" s="293" t="s">
        <v>5356</v>
      </c>
      <c r="D445" s="266"/>
      <c r="E445" s="472">
        <v>7774.72</v>
      </c>
      <c r="F445" s="494">
        <f t="shared" si="6"/>
        <v>455051676.67999971</v>
      </c>
    </row>
    <row r="446" spans="1:6" s="275" customFormat="1" ht="41.25" customHeight="1" x14ac:dyDescent="0.2">
      <c r="A446" s="217">
        <v>44364</v>
      </c>
      <c r="B446" s="710" t="s">
        <v>5287</v>
      </c>
      <c r="C446" s="293" t="s">
        <v>5357</v>
      </c>
      <c r="D446" s="266"/>
      <c r="E446" s="472">
        <v>45828.76</v>
      </c>
      <c r="F446" s="494">
        <f t="shared" si="6"/>
        <v>455005847.91999972</v>
      </c>
    </row>
    <row r="447" spans="1:6" s="275" customFormat="1" ht="41.25" customHeight="1" x14ac:dyDescent="0.2">
      <c r="A447" s="217">
        <v>44364</v>
      </c>
      <c r="B447" s="710" t="s">
        <v>5288</v>
      </c>
      <c r="C447" s="293" t="s">
        <v>5358</v>
      </c>
      <c r="D447" s="266"/>
      <c r="E447" s="472">
        <v>1476.27</v>
      </c>
      <c r="F447" s="494">
        <f t="shared" si="6"/>
        <v>455004371.64999974</v>
      </c>
    </row>
    <row r="448" spans="1:6" s="275" customFormat="1" ht="42.75" customHeight="1" x14ac:dyDescent="0.2">
      <c r="A448" s="217">
        <v>44364</v>
      </c>
      <c r="B448" s="710" t="s">
        <v>5289</v>
      </c>
      <c r="C448" s="293" t="s">
        <v>5359</v>
      </c>
      <c r="D448" s="266"/>
      <c r="E448" s="472">
        <v>234610.06</v>
      </c>
      <c r="F448" s="494">
        <f t="shared" si="6"/>
        <v>454769761.58999974</v>
      </c>
    </row>
    <row r="449" spans="1:6" s="275" customFormat="1" ht="51" customHeight="1" x14ac:dyDescent="0.2">
      <c r="A449" s="217">
        <v>44364</v>
      </c>
      <c r="B449" s="710" t="s">
        <v>5290</v>
      </c>
      <c r="C449" s="293" t="s">
        <v>5360</v>
      </c>
      <c r="D449" s="266"/>
      <c r="E449" s="472">
        <v>59038.62</v>
      </c>
      <c r="F449" s="494">
        <f t="shared" si="6"/>
        <v>454710722.96999973</v>
      </c>
    </row>
    <row r="450" spans="1:6" s="275" customFormat="1" ht="41.25" customHeight="1" x14ac:dyDescent="0.2">
      <c r="A450" s="217">
        <v>44364</v>
      </c>
      <c r="B450" s="710" t="s">
        <v>5291</v>
      </c>
      <c r="C450" s="293" t="s">
        <v>5361</v>
      </c>
      <c r="D450" s="266"/>
      <c r="E450" s="472">
        <v>147647.51</v>
      </c>
      <c r="F450" s="494">
        <f t="shared" si="6"/>
        <v>454563075.45999974</v>
      </c>
    </row>
    <row r="451" spans="1:6" s="275" customFormat="1" ht="60" customHeight="1" x14ac:dyDescent="0.2">
      <c r="A451" s="217">
        <v>44364</v>
      </c>
      <c r="B451" s="710" t="s">
        <v>5292</v>
      </c>
      <c r="C451" s="293" t="s">
        <v>5362</v>
      </c>
      <c r="D451" s="266"/>
      <c r="E451" s="472">
        <v>359337.5</v>
      </c>
      <c r="F451" s="494">
        <f t="shared" si="6"/>
        <v>454203737.95999974</v>
      </c>
    </row>
    <row r="452" spans="1:6" s="275" customFormat="1" ht="41.25" customHeight="1" x14ac:dyDescent="0.2">
      <c r="A452" s="217">
        <v>44364</v>
      </c>
      <c r="B452" s="710" t="s">
        <v>5293</v>
      </c>
      <c r="C452" s="293" t="s">
        <v>5363</v>
      </c>
      <c r="D452" s="266"/>
      <c r="E452" s="472">
        <v>301816.36</v>
      </c>
      <c r="F452" s="494">
        <f t="shared" si="6"/>
        <v>453901921.59999973</v>
      </c>
    </row>
    <row r="453" spans="1:6" s="275" customFormat="1" ht="41.25" customHeight="1" x14ac:dyDescent="0.2">
      <c r="A453" s="217">
        <v>44364</v>
      </c>
      <c r="B453" s="710" t="s">
        <v>5294</v>
      </c>
      <c r="C453" s="293" t="s">
        <v>5364</v>
      </c>
      <c r="D453" s="266"/>
      <c r="E453" s="472">
        <v>111097.35</v>
      </c>
      <c r="F453" s="494">
        <f t="shared" si="6"/>
        <v>453790824.2499997</v>
      </c>
    </row>
    <row r="454" spans="1:6" s="275" customFormat="1" ht="41.25" customHeight="1" x14ac:dyDescent="0.2">
      <c r="A454" s="217">
        <v>44364</v>
      </c>
      <c r="B454" s="710" t="s">
        <v>5295</v>
      </c>
      <c r="C454" s="293" t="s">
        <v>5365</v>
      </c>
      <c r="D454" s="266"/>
      <c r="E454" s="472">
        <v>409558.14</v>
      </c>
      <c r="F454" s="494">
        <f t="shared" si="6"/>
        <v>453381266.10999972</v>
      </c>
    </row>
    <row r="455" spans="1:6" s="275" customFormat="1" ht="41.25" customHeight="1" x14ac:dyDescent="0.2">
      <c r="A455" s="217">
        <v>44364</v>
      </c>
      <c r="B455" s="710" t="s">
        <v>5296</v>
      </c>
      <c r="C455" s="293" t="s">
        <v>5366</v>
      </c>
      <c r="D455" s="266"/>
      <c r="E455" s="472">
        <v>227694.3</v>
      </c>
      <c r="F455" s="494">
        <f t="shared" si="6"/>
        <v>453153571.8099997</v>
      </c>
    </row>
    <row r="456" spans="1:6" s="275" customFormat="1" ht="41.25" customHeight="1" x14ac:dyDescent="0.2">
      <c r="A456" s="217">
        <v>44364</v>
      </c>
      <c r="B456" s="710" t="s">
        <v>5297</v>
      </c>
      <c r="C456" s="293" t="s">
        <v>5367</v>
      </c>
      <c r="D456" s="266"/>
      <c r="E456" s="472">
        <v>52403.47</v>
      </c>
      <c r="F456" s="494">
        <f t="shared" si="6"/>
        <v>453101168.33999968</v>
      </c>
    </row>
    <row r="457" spans="1:6" s="275" customFormat="1" ht="51" customHeight="1" x14ac:dyDescent="0.2">
      <c r="A457" s="217">
        <v>44364</v>
      </c>
      <c r="B457" s="710" t="s">
        <v>5298</v>
      </c>
      <c r="C457" s="293" t="s">
        <v>5368</v>
      </c>
      <c r="D457" s="266"/>
      <c r="E457" s="472">
        <v>132515.76999999999</v>
      </c>
      <c r="F457" s="494">
        <f t="shared" si="6"/>
        <v>452968652.56999969</v>
      </c>
    </row>
    <row r="458" spans="1:6" s="275" customFormat="1" ht="41.25" customHeight="1" x14ac:dyDescent="0.2">
      <c r="A458" s="217">
        <v>44364</v>
      </c>
      <c r="B458" s="710" t="s">
        <v>5299</v>
      </c>
      <c r="C458" s="293" t="s">
        <v>5369</v>
      </c>
      <c r="D458" s="266"/>
      <c r="E458" s="472">
        <v>149056.35999999999</v>
      </c>
      <c r="F458" s="494">
        <f t="shared" si="6"/>
        <v>452819596.20999968</v>
      </c>
    </row>
    <row r="459" spans="1:6" s="275" customFormat="1" ht="47.25" customHeight="1" x14ac:dyDescent="0.2">
      <c r="A459" s="217">
        <v>44364</v>
      </c>
      <c r="B459" s="710" t="s">
        <v>5300</v>
      </c>
      <c r="C459" s="293" t="s">
        <v>5370</v>
      </c>
      <c r="D459" s="266"/>
      <c r="E459" s="472">
        <v>36324.35</v>
      </c>
      <c r="F459" s="494">
        <f t="shared" si="6"/>
        <v>452783271.85999966</v>
      </c>
    </row>
    <row r="460" spans="1:6" s="275" customFormat="1" ht="46.5" customHeight="1" x14ac:dyDescent="0.2">
      <c r="A460" s="217">
        <v>44364</v>
      </c>
      <c r="B460" s="710" t="s">
        <v>5301</v>
      </c>
      <c r="C460" s="293" t="s">
        <v>5371</v>
      </c>
      <c r="D460" s="266"/>
      <c r="E460" s="472">
        <v>215649.76</v>
      </c>
      <c r="F460" s="494">
        <f t="shared" si="6"/>
        <v>452567622.09999967</v>
      </c>
    </row>
    <row r="461" spans="1:6" s="275" customFormat="1" ht="41.25" customHeight="1" x14ac:dyDescent="0.2">
      <c r="A461" s="217">
        <v>44364</v>
      </c>
      <c r="B461" s="710" t="s">
        <v>5302</v>
      </c>
      <c r="C461" s="293" t="s">
        <v>5372</v>
      </c>
      <c r="D461" s="266"/>
      <c r="E461" s="472">
        <v>225957.54</v>
      </c>
      <c r="F461" s="494">
        <f t="shared" si="6"/>
        <v>452341664.55999964</v>
      </c>
    </row>
    <row r="462" spans="1:6" s="275" customFormat="1" ht="41.25" customHeight="1" x14ac:dyDescent="0.2">
      <c r="A462" s="217">
        <v>44364</v>
      </c>
      <c r="B462" s="710" t="s">
        <v>5303</v>
      </c>
      <c r="C462" s="293" t="s">
        <v>5373</v>
      </c>
      <c r="D462" s="266"/>
      <c r="E462" s="472">
        <v>115202.14</v>
      </c>
      <c r="F462" s="494">
        <f t="shared" ref="F462:F525" si="7">F461-E462</f>
        <v>452226462.41999966</v>
      </c>
    </row>
    <row r="463" spans="1:6" s="275" customFormat="1" ht="41.25" customHeight="1" x14ac:dyDescent="0.2">
      <c r="A463" s="217">
        <v>44364</v>
      </c>
      <c r="B463" s="710" t="s">
        <v>5304</v>
      </c>
      <c r="C463" s="293" t="s">
        <v>5374</v>
      </c>
      <c r="D463" s="266"/>
      <c r="E463" s="472">
        <v>2813.03</v>
      </c>
      <c r="F463" s="494">
        <f t="shared" si="7"/>
        <v>452223649.38999969</v>
      </c>
    </row>
    <row r="464" spans="1:6" s="275" customFormat="1" ht="48.75" customHeight="1" x14ac:dyDescent="0.2">
      <c r="A464" s="217">
        <v>44364</v>
      </c>
      <c r="B464" s="710" t="s">
        <v>5305</v>
      </c>
      <c r="C464" s="293" t="s">
        <v>5375</v>
      </c>
      <c r="D464" s="266"/>
      <c r="E464" s="472">
        <v>3046.68</v>
      </c>
      <c r="F464" s="494">
        <f t="shared" si="7"/>
        <v>452220602.70999968</v>
      </c>
    </row>
    <row r="465" spans="1:6" s="275" customFormat="1" ht="33.75" customHeight="1" x14ac:dyDescent="0.2">
      <c r="A465" s="217">
        <v>44364</v>
      </c>
      <c r="B465" s="710" t="s">
        <v>5306</v>
      </c>
      <c r="C465" s="293" t="s">
        <v>5376</v>
      </c>
      <c r="D465" s="266"/>
      <c r="E465" s="472">
        <v>67461.460000000006</v>
      </c>
      <c r="F465" s="494">
        <f t="shared" si="7"/>
        <v>452153141.2499997</v>
      </c>
    </row>
    <row r="466" spans="1:6" s="275" customFormat="1" ht="41.25" customHeight="1" x14ac:dyDescent="0.2">
      <c r="A466" s="217">
        <v>44364</v>
      </c>
      <c r="B466" s="710" t="s">
        <v>5307</v>
      </c>
      <c r="C466" s="293" t="s">
        <v>5377</v>
      </c>
      <c r="D466" s="266"/>
      <c r="E466" s="472">
        <v>27728.9</v>
      </c>
      <c r="F466" s="494">
        <f t="shared" si="7"/>
        <v>452125412.34999973</v>
      </c>
    </row>
    <row r="467" spans="1:6" s="275" customFormat="1" ht="41.25" customHeight="1" x14ac:dyDescent="0.2">
      <c r="A467" s="217">
        <v>44364</v>
      </c>
      <c r="B467" s="710" t="s">
        <v>5308</v>
      </c>
      <c r="C467" s="293" t="s">
        <v>5378</v>
      </c>
      <c r="D467" s="266"/>
      <c r="E467" s="472">
        <v>132065.46</v>
      </c>
      <c r="F467" s="494">
        <f t="shared" si="7"/>
        <v>451993346.88999975</v>
      </c>
    </row>
    <row r="468" spans="1:6" s="275" customFormat="1" ht="41.25" customHeight="1" x14ac:dyDescent="0.2">
      <c r="A468" s="217">
        <v>44364</v>
      </c>
      <c r="B468" s="710" t="s">
        <v>5309</v>
      </c>
      <c r="C468" s="293" t="s">
        <v>5379</v>
      </c>
      <c r="D468" s="266"/>
      <c r="E468" s="472">
        <v>53315.25</v>
      </c>
      <c r="F468" s="494">
        <f t="shared" si="7"/>
        <v>451940031.63999975</v>
      </c>
    </row>
    <row r="469" spans="1:6" s="275" customFormat="1" ht="18.75" customHeight="1" x14ac:dyDescent="0.2">
      <c r="A469" s="217">
        <v>44364</v>
      </c>
      <c r="B469" s="710" t="s">
        <v>5382</v>
      </c>
      <c r="C469" s="293" t="s">
        <v>41</v>
      </c>
      <c r="D469" s="266"/>
      <c r="E469" s="472">
        <v>0</v>
      </c>
      <c r="F469" s="494">
        <f t="shared" si="7"/>
        <v>451940031.63999975</v>
      </c>
    </row>
    <row r="470" spans="1:6" s="275" customFormat="1" ht="41.25" customHeight="1" x14ac:dyDescent="0.2">
      <c r="A470" s="217">
        <v>44364</v>
      </c>
      <c r="B470" s="710" t="s">
        <v>5237</v>
      </c>
      <c r="C470" s="293" t="s">
        <v>5380</v>
      </c>
      <c r="D470" s="266"/>
      <c r="E470" s="472">
        <v>156.41999999999999</v>
      </c>
      <c r="F470" s="494">
        <f t="shared" si="7"/>
        <v>451939875.21999973</v>
      </c>
    </row>
    <row r="471" spans="1:6" s="275" customFormat="1" ht="41.25" customHeight="1" x14ac:dyDescent="0.2">
      <c r="A471" s="217">
        <v>44364</v>
      </c>
      <c r="B471" s="710" t="s">
        <v>5238</v>
      </c>
      <c r="C471" s="293" t="s">
        <v>5381</v>
      </c>
      <c r="D471" s="266"/>
      <c r="E471" s="472">
        <v>993.99</v>
      </c>
      <c r="F471" s="494">
        <f t="shared" si="7"/>
        <v>451938881.22999972</v>
      </c>
    </row>
    <row r="472" spans="1:6" s="275" customFormat="1" ht="41.25" customHeight="1" x14ac:dyDescent="0.2">
      <c r="A472" s="217">
        <v>44365</v>
      </c>
      <c r="B472" s="27">
        <v>60275</v>
      </c>
      <c r="C472" s="293" t="s">
        <v>5434</v>
      </c>
      <c r="D472" s="266"/>
      <c r="E472" s="472">
        <v>0</v>
      </c>
      <c r="F472" s="494">
        <f t="shared" si="7"/>
        <v>451938881.22999972</v>
      </c>
    </row>
    <row r="473" spans="1:6" s="275" customFormat="1" ht="41.25" customHeight="1" x14ac:dyDescent="0.2">
      <c r="A473" s="217">
        <v>44365</v>
      </c>
      <c r="B473" s="710" t="s">
        <v>5397</v>
      </c>
      <c r="C473" s="293" t="s">
        <v>5435</v>
      </c>
      <c r="D473" s="266"/>
      <c r="E473" s="472">
        <v>71732.22</v>
      </c>
      <c r="F473" s="494">
        <f t="shared" si="7"/>
        <v>451867149.00999969</v>
      </c>
    </row>
    <row r="474" spans="1:6" s="275" customFormat="1" ht="41.25" customHeight="1" x14ac:dyDescent="0.2">
      <c r="A474" s="217">
        <v>44365</v>
      </c>
      <c r="B474" s="710" t="s">
        <v>5398</v>
      </c>
      <c r="C474" s="293" t="s">
        <v>5436</v>
      </c>
      <c r="D474" s="266"/>
      <c r="E474" s="472">
        <v>21928.93</v>
      </c>
      <c r="F474" s="494">
        <f t="shared" si="7"/>
        <v>451845220.07999969</v>
      </c>
    </row>
    <row r="475" spans="1:6" s="275" customFormat="1" ht="41.25" customHeight="1" x14ac:dyDescent="0.2">
      <c r="A475" s="217">
        <v>44365</v>
      </c>
      <c r="B475" s="710" t="s">
        <v>5399</v>
      </c>
      <c r="C475" s="293" t="s">
        <v>5437</v>
      </c>
      <c r="D475" s="266"/>
      <c r="E475" s="472">
        <v>32459.62</v>
      </c>
      <c r="F475" s="494">
        <f t="shared" si="7"/>
        <v>451812760.45999968</v>
      </c>
    </row>
    <row r="476" spans="1:6" s="275" customFormat="1" ht="41.25" customHeight="1" x14ac:dyDescent="0.2">
      <c r="A476" s="217">
        <v>44365</v>
      </c>
      <c r="B476" s="710" t="s">
        <v>5400</v>
      </c>
      <c r="C476" s="293" t="s">
        <v>5438</v>
      </c>
      <c r="D476" s="266"/>
      <c r="E476" s="472">
        <v>185380.71</v>
      </c>
      <c r="F476" s="494">
        <f t="shared" si="7"/>
        <v>451627379.7499997</v>
      </c>
    </row>
    <row r="477" spans="1:6" s="275" customFormat="1" ht="41.25" customHeight="1" x14ac:dyDescent="0.2">
      <c r="A477" s="217">
        <v>44365</v>
      </c>
      <c r="B477" s="710" t="s">
        <v>5401</v>
      </c>
      <c r="C477" s="293" t="s">
        <v>5439</v>
      </c>
      <c r="D477" s="266"/>
      <c r="E477" s="472">
        <v>185380.71</v>
      </c>
      <c r="F477" s="494">
        <f t="shared" si="7"/>
        <v>451441999.03999972</v>
      </c>
    </row>
    <row r="478" spans="1:6" s="275" customFormat="1" ht="41.25" customHeight="1" x14ac:dyDescent="0.2">
      <c r="A478" s="217">
        <v>44365</v>
      </c>
      <c r="B478" s="710" t="s">
        <v>5402</v>
      </c>
      <c r="C478" s="293" t="s">
        <v>5440</v>
      </c>
      <c r="D478" s="266"/>
      <c r="E478" s="472">
        <v>201840.55</v>
      </c>
      <c r="F478" s="494">
        <f t="shared" si="7"/>
        <v>451240158.48999971</v>
      </c>
    </row>
    <row r="479" spans="1:6" s="275" customFormat="1" ht="41.25" customHeight="1" x14ac:dyDescent="0.2">
      <c r="A479" s="217">
        <v>44365</v>
      </c>
      <c r="B479" s="710" t="s">
        <v>5403</v>
      </c>
      <c r="C479" s="293" t="s">
        <v>5441</v>
      </c>
      <c r="D479" s="266"/>
      <c r="E479" s="472">
        <v>4616.3</v>
      </c>
      <c r="F479" s="494">
        <f t="shared" si="7"/>
        <v>451235542.1899997</v>
      </c>
    </row>
    <row r="480" spans="1:6" s="275" customFormat="1" ht="41.25" customHeight="1" x14ac:dyDescent="0.2">
      <c r="A480" s="217">
        <v>44365</v>
      </c>
      <c r="B480" s="710" t="s">
        <v>5404</v>
      </c>
      <c r="C480" s="293" t="s">
        <v>5442</v>
      </c>
      <c r="D480" s="266"/>
      <c r="E480" s="472">
        <v>358751.93</v>
      </c>
      <c r="F480" s="494">
        <f t="shared" si="7"/>
        <v>450876790.25999969</v>
      </c>
    </row>
    <row r="481" spans="1:6" s="275" customFormat="1" ht="41.25" customHeight="1" x14ac:dyDescent="0.2">
      <c r="A481" s="217">
        <v>44365</v>
      </c>
      <c r="B481" s="710" t="s">
        <v>5405</v>
      </c>
      <c r="C481" s="293" t="s">
        <v>5443</v>
      </c>
      <c r="D481" s="266"/>
      <c r="E481" s="472">
        <v>95185.279999999999</v>
      </c>
      <c r="F481" s="494">
        <f t="shared" si="7"/>
        <v>450781604.97999972</v>
      </c>
    </row>
    <row r="482" spans="1:6" s="275" customFormat="1" ht="41.25" customHeight="1" x14ac:dyDescent="0.2">
      <c r="A482" s="217">
        <v>44365</v>
      </c>
      <c r="B482" s="710" t="s">
        <v>5406</v>
      </c>
      <c r="C482" s="293" t="s">
        <v>5444</v>
      </c>
      <c r="D482" s="266"/>
      <c r="E482" s="472">
        <v>187688.05</v>
      </c>
      <c r="F482" s="494">
        <f t="shared" si="7"/>
        <v>450593916.92999971</v>
      </c>
    </row>
    <row r="483" spans="1:6" s="275" customFormat="1" ht="41.25" customHeight="1" x14ac:dyDescent="0.2">
      <c r="A483" s="217">
        <v>44365</v>
      </c>
      <c r="B483" s="710" t="s">
        <v>5407</v>
      </c>
      <c r="C483" s="293" t="s">
        <v>5445</v>
      </c>
      <c r="D483" s="266"/>
      <c r="E483" s="472">
        <v>278071.07</v>
      </c>
      <c r="F483" s="494">
        <f t="shared" si="7"/>
        <v>450315845.85999972</v>
      </c>
    </row>
    <row r="484" spans="1:6" s="275" customFormat="1" ht="41.25" customHeight="1" x14ac:dyDescent="0.2">
      <c r="A484" s="217">
        <v>44365</v>
      </c>
      <c r="B484" s="710" t="s">
        <v>5408</v>
      </c>
      <c r="C484" s="293" t="s">
        <v>5446</v>
      </c>
      <c r="D484" s="266"/>
      <c r="E484" s="472">
        <v>157271.64000000001</v>
      </c>
      <c r="F484" s="494">
        <f t="shared" si="7"/>
        <v>450158574.21999973</v>
      </c>
    </row>
    <row r="485" spans="1:6" s="275" customFormat="1" ht="41.25" customHeight="1" x14ac:dyDescent="0.2">
      <c r="A485" s="217">
        <v>44365</v>
      </c>
      <c r="B485" s="710" t="s">
        <v>5409</v>
      </c>
      <c r="C485" s="293" t="s">
        <v>5447</v>
      </c>
      <c r="D485" s="266"/>
      <c r="E485" s="472">
        <v>28570.54</v>
      </c>
      <c r="F485" s="494">
        <f t="shared" si="7"/>
        <v>450130003.67999971</v>
      </c>
    </row>
    <row r="486" spans="1:6" s="275" customFormat="1" ht="51" customHeight="1" x14ac:dyDescent="0.2">
      <c r="A486" s="217">
        <v>44365</v>
      </c>
      <c r="B486" s="710" t="s">
        <v>5410</v>
      </c>
      <c r="C486" s="293" t="s">
        <v>5448</v>
      </c>
      <c r="D486" s="266"/>
      <c r="E486" s="472">
        <v>185208.32000000001</v>
      </c>
      <c r="F486" s="494">
        <f t="shared" si="7"/>
        <v>449944795.35999972</v>
      </c>
    </row>
    <row r="487" spans="1:6" s="275" customFormat="1" ht="16.5" customHeight="1" x14ac:dyDescent="0.2">
      <c r="A487" s="217">
        <v>44365</v>
      </c>
      <c r="B487" s="710" t="s">
        <v>5411</v>
      </c>
      <c r="C487" s="293" t="s">
        <v>41</v>
      </c>
      <c r="D487" s="266"/>
      <c r="E487" s="472">
        <v>0</v>
      </c>
      <c r="F487" s="494">
        <f t="shared" si="7"/>
        <v>449944795.35999972</v>
      </c>
    </row>
    <row r="488" spans="1:6" s="275" customFormat="1" ht="41.25" customHeight="1" x14ac:dyDescent="0.2">
      <c r="A488" s="217">
        <v>44365</v>
      </c>
      <c r="B488" s="710" t="s">
        <v>5412</v>
      </c>
      <c r="C488" s="293" t="s">
        <v>5449</v>
      </c>
      <c r="D488" s="266"/>
      <c r="E488" s="472">
        <v>11250</v>
      </c>
      <c r="F488" s="494">
        <f t="shared" si="7"/>
        <v>449933545.35999972</v>
      </c>
    </row>
    <row r="489" spans="1:6" s="275" customFormat="1" ht="41.25" customHeight="1" x14ac:dyDescent="0.2">
      <c r="A489" s="217">
        <v>44365</v>
      </c>
      <c r="B489" s="710" t="s">
        <v>5413</v>
      </c>
      <c r="C489" s="293" t="s">
        <v>5449</v>
      </c>
      <c r="D489" s="266"/>
      <c r="E489" s="472">
        <v>50400</v>
      </c>
      <c r="F489" s="494">
        <f t="shared" si="7"/>
        <v>449883145.35999972</v>
      </c>
    </row>
    <row r="490" spans="1:6" s="275" customFormat="1" ht="41.25" customHeight="1" x14ac:dyDescent="0.2">
      <c r="A490" s="217">
        <v>44365</v>
      </c>
      <c r="B490" s="710" t="s">
        <v>5414</v>
      </c>
      <c r="C490" s="293" t="s">
        <v>5450</v>
      </c>
      <c r="D490" s="266"/>
      <c r="E490" s="472">
        <v>151748.79</v>
      </c>
      <c r="F490" s="494">
        <f t="shared" si="7"/>
        <v>449731396.56999969</v>
      </c>
    </row>
    <row r="491" spans="1:6" s="275" customFormat="1" ht="41.25" customHeight="1" x14ac:dyDescent="0.2">
      <c r="A491" s="217">
        <v>44365</v>
      </c>
      <c r="B491" s="710" t="s">
        <v>5415</v>
      </c>
      <c r="C491" s="293" t="s">
        <v>5451</v>
      </c>
      <c r="D491" s="266"/>
      <c r="E491" s="472">
        <v>35939.26</v>
      </c>
      <c r="F491" s="494">
        <f t="shared" si="7"/>
        <v>449695457.3099997</v>
      </c>
    </row>
    <row r="492" spans="1:6" s="275" customFormat="1" ht="41.25" customHeight="1" x14ac:dyDescent="0.2">
      <c r="A492" s="217">
        <v>44365</v>
      </c>
      <c r="B492" s="710" t="s">
        <v>5416</v>
      </c>
      <c r="C492" s="293" t="s">
        <v>5452</v>
      </c>
      <c r="D492" s="266"/>
      <c r="E492" s="472">
        <v>52588.1</v>
      </c>
      <c r="F492" s="494">
        <f t="shared" si="7"/>
        <v>449642869.20999968</v>
      </c>
    </row>
    <row r="493" spans="1:6" s="275" customFormat="1" ht="41.25" customHeight="1" x14ac:dyDescent="0.2">
      <c r="A493" s="217">
        <v>44365</v>
      </c>
      <c r="B493" s="710" t="s">
        <v>5417</v>
      </c>
      <c r="C493" s="293" t="s">
        <v>5453</v>
      </c>
      <c r="D493" s="266"/>
      <c r="E493" s="472">
        <v>18250.73</v>
      </c>
      <c r="F493" s="494">
        <f t="shared" si="7"/>
        <v>449624618.47999966</v>
      </c>
    </row>
    <row r="494" spans="1:6" s="275" customFormat="1" ht="41.25" customHeight="1" x14ac:dyDescent="0.2">
      <c r="A494" s="217">
        <v>44365</v>
      </c>
      <c r="B494" s="710" t="s">
        <v>5418</v>
      </c>
      <c r="C494" s="293" t="s">
        <v>5454</v>
      </c>
      <c r="D494" s="266"/>
      <c r="E494" s="472">
        <v>94340.72</v>
      </c>
      <c r="F494" s="494">
        <f t="shared" si="7"/>
        <v>449530277.75999963</v>
      </c>
    </row>
    <row r="495" spans="1:6" s="275" customFormat="1" ht="41.25" customHeight="1" x14ac:dyDescent="0.2">
      <c r="A495" s="217">
        <v>44365</v>
      </c>
      <c r="B495" s="710" t="s">
        <v>5419</v>
      </c>
      <c r="C495" s="293" t="s">
        <v>5455</v>
      </c>
      <c r="D495" s="266"/>
      <c r="E495" s="472">
        <v>3656.51</v>
      </c>
      <c r="F495" s="494">
        <f t="shared" si="7"/>
        <v>449526621.24999964</v>
      </c>
    </row>
    <row r="496" spans="1:6" s="275" customFormat="1" ht="41.25" customHeight="1" x14ac:dyDescent="0.2">
      <c r="A496" s="217">
        <v>44365</v>
      </c>
      <c r="B496" s="710" t="s">
        <v>5420</v>
      </c>
      <c r="C496" s="293" t="s">
        <v>5456</v>
      </c>
      <c r="D496" s="266"/>
      <c r="E496" s="472">
        <v>46926.44</v>
      </c>
      <c r="F496" s="494">
        <f t="shared" si="7"/>
        <v>449479694.80999964</v>
      </c>
    </row>
    <row r="497" spans="1:6" s="275" customFormat="1" ht="41.25" customHeight="1" x14ac:dyDescent="0.2">
      <c r="A497" s="217">
        <v>44365</v>
      </c>
      <c r="B497" s="710" t="s">
        <v>5421</v>
      </c>
      <c r="C497" s="293" t="s">
        <v>5457</v>
      </c>
      <c r="D497" s="266"/>
      <c r="E497" s="472">
        <v>10338.530000000001</v>
      </c>
      <c r="F497" s="494">
        <f t="shared" si="7"/>
        <v>449469356.27999967</v>
      </c>
    </row>
    <row r="498" spans="1:6" s="275" customFormat="1" ht="41.25" customHeight="1" x14ac:dyDescent="0.2">
      <c r="A498" s="217">
        <v>44365</v>
      </c>
      <c r="B498" s="710" t="s">
        <v>5422</v>
      </c>
      <c r="C498" s="293" t="s">
        <v>5458</v>
      </c>
      <c r="D498" s="266"/>
      <c r="E498" s="472">
        <v>297070.2</v>
      </c>
      <c r="F498" s="494">
        <f t="shared" si="7"/>
        <v>449172286.07999969</v>
      </c>
    </row>
    <row r="499" spans="1:6" s="275" customFormat="1" ht="41.25" customHeight="1" x14ac:dyDescent="0.2">
      <c r="A499" s="217">
        <v>44365</v>
      </c>
      <c r="B499" s="710" t="s">
        <v>5423</v>
      </c>
      <c r="C499" s="293" t="s">
        <v>5459</v>
      </c>
      <c r="D499" s="266"/>
      <c r="E499" s="472">
        <v>8807.9699999999993</v>
      </c>
      <c r="F499" s="494">
        <f t="shared" si="7"/>
        <v>449163478.10999966</v>
      </c>
    </row>
    <row r="500" spans="1:6" s="275" customFormat="1" ht="41.25" customHeight="1" x14ac:dyDescent="0.2">
      <c r="A500" s="217">
        <v>44365</v>
      </c>
      <c r="B500" s="710" t="s">
        <v>5424</v>
      </c>
      <c r="C500" s="293" t="s">
        <v>3972</v>
      </c>
      <c r="D500" s="266"/>
      <c r="E500" s="472">
        <v>184217.93</v>
      </c>
      <c r="F500" s="494">
        <f t="shared" si="7"/>
        <v>448979260.17999965</v>
      </c>
    </row>
    <row r="501" spans="1:6" s="275" customFormat="1" ht="18.75" customHeight="1" x14ac:dyDescent="0.2">
      <c r="A501" s="217">
        <v>44365</v>
      </c>
      <c r="B501" s="710" t="s">
        <v>5425</v>
      </c>
      <c r="C501" s="293" t="s">
        <v>41</v>
      </c>
      <c r="D501" s="266"/>
      <c r="E501" s="472">
        <v>0</v>
      </c>
      <c r="F501" s="494">
        <f t="shared" si="7"/>
        <v>448979260.17999965</v>
      </c>
    </row>
    <row r="502" spans="1:6" s="275" customFormat="1" ht="41.25" customHeight="1" x14ac:dyDescent="0.2">
      <c r="A502" s="217">
        <v>44365</v>
      </c>
      <c r="B502" s="710" t="s">
        <v>5426</v>
      </c>
      <c r="C502" s="293" t="s">
        <v>5460</v>
      </c>
      <c r="D502" s="266"/>
      <c r="E502" s="472">
        <v>157616.76</v>
      </c>
      <c r="F502" s="494">
        <f t="shared" si="7"/>
        <v>448821643.41999966</v>
      </c>
    </row>
    <row r="503" spans="1:6" s="275" customFormat="1" ht="41.25" customHeight="1" x14ac:dyDescent="0.2">
      <c r="A503" s="217">
        <v>44365</v>
      </c>
      <c r="B503" s="710" t="s">
        <v>5427</v>
      </c>
      <c r="C503" s="293" t="s">
        <v>5461</v>
      </c>
      <c r="D503" s="266"/>
      <c r="E503" s="472">
        <v>36992.379999999997</v>
      </c>
      <c r="F503" s="494">
        <f t="shared" si="7"/>
        <v>448784651.03999966</v>
      </c>
    </row>
    <row r="504" spans="1:6" s="275" customFormat="1" ht="41.25" customHeight="1" x14ac:dyDescent="0.2">
      <c r="A504" s="217">
        <v>44365</v>
      </c>
      <c r="B504" s="710" t="s">
        <v>5428</v>
      </c>
      <c r="C504" s="293" t="s">
        <v>5462</v>
      </c>
      <c r="D504" s="266"/>
      <c r="E504" s="472">
        <v>119681.11</v>
      </c>
      <c r="F504" s="494">
        <f t="shared" si="7"/>
        <v>448664969.92999965</v>
      </c>
    </row>
    <row r="505" spans="1:6" s="275" customFormat="1" ht="41.25" customHeight="1" x14ac:dyDescent="0.2">
      <c r="A505" s="217">
        <v>44365</v>
      </c>
      <c r="B505" s="710" t="s">
        <v>5429</v>
      </c>
      <c r="C505" s="293" t="s">
        <v>5463</v>
      </c>
      <c r="D505" s="266"/>
      <c r="E505" s="472">
        <v>35699.599999999999</v>
      </c>
      <c r="F505" s="494">
        <f t="shared" si="7"/>
        <v>448629270.32999963</v>
      </c>
    </row>
    <row r="506" spans="1:6" s="275" customFormat="1" ht="41.25" customHeight="1" x14ac:dyDescent="0.2">
      <c r="A506" s="217">
        <v>44365</v>
      </c>
      <c r="B506" s="710" t="s">
        <v>5430</v>
      </c>
      <c r="C506" s="293" t="s">
        <v>5464</v>
      </c>
      <c r="D506" s="266"/>
      <c r="E506" s="472">
        <v>183768.72</v>
      </c>
      <c r="F506" s="494">
        <f t="shared" si="7"/>
        <v>448445501.6099996</v>
      </c>
    </row>
    <row r="507" spans="1:6" s="275" customFormat="1" ht="41.25" customHeight="1" x14ac:dyDescent="0.2">
      <c r="A507" s="217">
        <v>44365</v>
      </c>
      <c r="B507" s="710" t="s">
        <v>5431</v>
      </c>
      <c r="C507" s="293" t="s">
        <v>5465</v>
      </c>
      <c r="D507" s="266"/>
      <c r="E507" s="472">
        <v>114412.5</v>
      </c>
      <c r="F507" s="494">
        <f t="shared" si="7"/>
        <v>448331089.1099996</v>
      </c>
    </row>
    <row r="508" spans="1:6" s="275" customFormat="1" ht="63" customHeight="1" x14ac:dyDescent="0.2">
      <c r="A508" s="217">
        <v>44365</v>
      </c>
      <c r="B508" s="710" t="s">
        <v>5432</v>
      </c>
      <c r="C508" s="293" t="s">
        <v>5466</v>
      </c>
      <c r="D508" s="266"/>
      <c r="E508" s="472">
        <v>21187.5</v>
      </c>
      <c r="F508" s="494">
        <f t="shared" si="7"/>
        <v>448309901.6099996</v>
      </c>
    </row>
    <row r="509" spans="1:6" s="275" customFormat="1" ht="41.25" customHeight="1" x14ac:dyDescent="0.2">
      <c r="A509" s="217">
        <v>44365</v>
      </c>
      <c r="B509" s="710" t="s">
        <v>5433</v>
      </c>
      <c r="C509" s="293" t="s">
        <v>5467</v>
      </c>
      <c r="D509" s="266"/>
      <c r="E509" s="472">
        <v>121771.7</v>
      </c>
      <c r="F509" s="494">
        <f t="shared" si="7"/>
        <v>448188129.90999961</v>
      </c>
    </row>
    <row r="510" spans="1:6" s="275" customFormat="1" ht="29.25" customHeight="1" x14ac:dyDescent="0.2">
      <c r="A510" s="217">
        <v>44365</v>
      </c>
      <c r="B510" s="710" t="s">
        <v>5383</v>
      </c>
      <c r="C510" s="293" t="s">
        <v>5468</v>
      </c>
      <c r="D510" s="266"/>
      <c r="E510" s="472">
        <v>259836.69</v>
      </c>
      <c r="F510" s="494">
        <f t="shared" si="7"/>
        <v>447928293.21999961</v>
      </c>
    </row>
    <row r="511" spans="1:6" s="275" customFormat="1" ht="41.25" customHeight="1" x14ac:dyDescent="0.2">
      <c r="A511" s="217">
        <v>44365</v>
      </c>
      <c r="B511" s="710" t="s">
        <v>5384</v>
      </c>
      <c r="C511" s="293" t="s">
        <v>5469</v>
      </c>
      <c r="D511" s="266"/>
      <c r="E511" s="472">
        <v>90000</v>
      </c>
      <c r="F511" s="494">
        <f t="shared" si="7"/>
        <v>447838293.21999961</v>
      </c>
    </row>
    <row r="512" spans="1:6" s="275" customFormat="1" ht="41.25" customHeight="1" x14ac:dyDescent="0.2">
      <c r="A512" s="217">
        <v>44365</v>
      </c>
      <c r="B512" s="710" t="s">
        <v>5385</v>
      </c>
      <c r="C512" s="293" t="s">
        <v>5470</v>
      </c>
      <c r="D512" s="266"/>
      <c r="E512" s="472">
        <v>146304.54</v>
      </c>
      <c r="F512" s="494">
        <f t="shared" si="7"/>
        <v>447691988.67999959</v>
      </c>
    </row>
    <row r="513" spans="1:6" s="275" customFormat="1" ht="41.25" customHeight="1" x14ac:dyDescent="0.2">
      <c r="A513" s="217">
        <v>44365</v>
      </c>
      <c r="B513" s="710" t="s">
        <v>5386</v>
      </c>
      <c r="C513" s="293" t="s">
        <v>5471</v>
      </c>
      <c r="D513" s="266"/>
      <c r="E513" s="472">
        <v>12000</v>
      </c>
      <c r="F513" s="494">
        <f t="shared" si="7"/>
        <v>447679988.67999959</v>
      </c>
    </row>
    <row r="514" spans="1:6" s="275" customFormat="1" ht="41.25" customHeight="1" x14ac:dyDescent="0.2">
      <c r="A514" s="217">
        <v>44365</v>
      </c>
      <c r="B514" s="710" t="s">
        <v>5387</v>
      </c>
      <c r="C514" s="293" t="s">
        <v>5472</v>
      </c>
      <c r="D514" s="266"/>
      <c r="E514" s="472">
        <v>794519</v>
      </c>
      <c r="F514" s="494">
        <f t="shared" si="7"/>
        <v>446885469.67999959</v>
      </c>
    </row>
    <row r="515" spans="1:6" s="275" customFormat="1" ht="41.25" customHeight="1" x14ac:dyDescent="0.2">
      <c r="A515" s="217">
        <v>44365</v>
      </c>
      <c r="B515" s="710" t="s">
        <v>5388</v>
      </c>
      <c r="C515" s="293" t="s">
        <v>5473</v>
      </c>
      <c r="D515" s="266"/>
      <c r="E515" s="472">
        <v>485037.26</v>
      </c>
      <c r="F515" s="494">
        <f t="shared" si="7"/>
        <v>446400432.4199996</v>
      </c>
    </row>
    <row r="516" spans="1:6" s="275" customFormat="1" ht="41.25" customHeight="1" x14ac:dyDescent="0.2">
      <c r="A516" s="217">
        <v>44365</v>
      </c>
      <c r="B516" s="710" t="s">
        <v>5389</v>
      </c>
      <c r="C516" s="293" t="s">
        <v>5474</v>
      </c>
      <c r="D516" s="266"/>
      <c r="E516" s="472">
        <v>308015.13</v>
      </c>
      <c r="F516" s="494">
        <f t="shared" si="7"/>
        <v>446092417.2899996</v>
      </c>
    </row>
    <row r="517" spans="1:6" s="275" customFormat="1" ht="41.25" customHeight="1" x14ac:dyDescent="0.2">
      <c r="A517" s="217">
        <v>44365</v>
      </c>
      <c r="B517" s="710" t="s">
        <v>5390</v>
      </c>
      <c r="C517" s="293" t="s">
        <v>5449</v>
      </c>
      <c r="D517" s="266"/>
      <c r="E517" s="472">
        <v>888801.81</v>
      </c>
      <c r="F517" s="494">
        <f t="shared" si="7"/>
        <v>445203615.4799996</v>
      </c>
    </row>
    <row r="518" spans="1:6" s="275" customFormat="1" ht="21.75" customHeight="1" x14ac:dyDescent="0.2">
      <c r="A518" s="217">
        <v>44365</v>
      </c>
      <c r="B518" s="710" t="s">
        <v>5391</v>
      </c>
      <c r="C518" s="293" t="s">
        <v>41</v>
      </c>
      <c r="D518" s="266"/>
      <c r="E518" s="472">
        <v>0</v>
      </c>
      <c r="F518" s="494">
        <f t="shared" si="7"/>
        <v>445203615.4799996</v>
      </c>
    </row>
    <row r="519" spans="1:6" s="275" customFormat="1" ht="41.25" customHeight="1" x14ac:dyDescent="0.2">
      <c r="A519" s="217">
        <v>44365</v>
      </c>
      <c r="B519" s="710" t="s">
        <v>5392</v>
      </c>
      <c r="C519" s="293" t="s">
        <v>5475</v>
      </c>
      <c r="D519" s="266"/>
      <c r="E519" s="472">
        <v>96615</v>
      </c>
      <c r="F519" s="494">
        <f t="shared" si="7"/>
        <v>445107000.4799996</v>
      </c>
    </row>
    <row r="520" spans="1:6" s="275" customFormat="1" ht="85.5" customHeight="1" x14ac:dyDescent="0.2">
      <c r="A520" s="217">
        <v>44365</v>
      </c>
      <c r="B520" s="710" t="s">
        <v>5393</v>
      </c>
      <c r="C520" s="293" t="s">
        <v>5476</v>
      </c>
      <c r="D520" s="266"/>
      <c r="E520" s="472">
        <v>934277.5</v>
      </c>
      <c r="F520" s="494">
        <f t="shared" si="7"/>
        <v>444172722.9799996</v>
      </c>
    </row>
    <row r="521" spans="1:6" s="275" customFormat="1" ht="41.25" customHeight="1" x14ac:dyDescent="0.2">
      <c r="A521" s="217">
        <v>44365</v>
      </c>
      <c r="B521" s="710" t="s">
        <v>5394</v>
      </c>
      <c r="C521" s="293" t="s">
        <v>5396</v>
      </c>
      <c r="D521" s="266"/>
      <c r="E521" s="472">
        <v>332484.81</v>
      </c>
      <c r="F521" s="494">
        <f t="shared" si="7"/>
        <v>443840238.1699996</v>
      </c>
    </row>
    <row r="522" spans="1:6" s="275" customFormat="1" ht="29.25" customHeight="1" x14ac:dyDescent="0.2">
      <c r="A522" s="217">
        <v>44365</v>
      </c>
      <c r="B522" s="710" t="s">
        <v>5395</v>
      </c>
      <c r="C522" s="293" t="s">
        <v>5477</v>
      </c>
      <c r="D522" s="266"/>
      <c r="E522" s="472">
        <v>27362933.210000001</v>
      </c>
      <c r="F522" s="494">
        <f t="shared" si="7"/>
        <v>416477304.95999962</v>
      </c>
    </row>
    <row r="523" spans="1:6" s="275" customFormat="1" ht="41.25" customHeight="1" x14ac:dyDescent="0.2">
      <c r="A523" s="217">
        <v>44368</v>
      </c>
      <c r="B523" s="710" t="s">
        <v>5531</v>
      </c>
      <c r="C523" s="293" t="s">
        <v>5543</v>
      </c>
      <c r="D523" s="266"/>
      <c r="E523" s="472">
        <v>246340.56</v>
      </c>
      <c r="F523" s="494">
        <f t="shared" si="7"/>
        <v>416230964.39999962</v>
      </c>
    </row>
    <row r="524" spans="1:6" s="275" customFormat="1" ht="41.25" customHeight="1" x14ac:dyDescent="0.2">
      <c r="A524" s="217">
        <v>44368</v>
      </c>
      <c r="B524" s="710" t="s">
        <v>5532</v>
      </c>
      <c r="C524" s="293" t="s">
        <v>5544</v>
      </c>
      <c r="D524" s="266"/>
      <c r="E524" s="472">
        <v>246340.56</v>
      </c>
      <c r="F524" s="494">
        <f t="shared" si="7"/>
        <v>415984623.83999962</v>
      </c>
    </row>
    <row r="525" spans="1:6" s="275" customFormat="1" ht="41.25" customHeight="1" x14ac:dyDescent="0.2">
      <c r="A525" s="217">
        <v>44368</v>
      </c>
      <c r="B525" s="710" t="s">
        <v>5533</v>
      </c>
      <c r="C525" s="293" t="s">
        <v>5545</v>
      </c>
      <c r="D525" s="266"/>
      <c r="E525" s="472">
        <v>367069.68</v>
      </c>
      <c r="F525" s="494">
        <f t="shared" si="7"/>
        <v>415617554.15999961</v>
      </c>
    </row>
    <row r="526" spans="1:6" s="275" customFormat="1" ht="41.25" customHeight="1" x14ac:dyDescent="0.2">
      <c r="A526" s="217">
        <v>44368</v>
      </c>
      <c r="B526" s="710" t="s">
        <v>5534</v>
      </c>
      <c r="C526" s="293" t="s">
        <v>5546</v>
      </c>
      <c r="D526" s="266"/>
      <c r="E526" s="472">
        <v>271778.96000000002</v>
      </c>
      <c r="F526" s="494">
        <f t="shared" ref="F526:F589" si="8">F525-E526</f>
        <v>415345775.19999963</v>
      </c>
    </row>
    <row r="527" spans="1:6" s="275" customFormat="1" ht="41.25" customHeight="1" x14ac:dyDescent="0.2">
      <c r="A527" s="217">
        <v>44368</v>
      </c>
      <c r="B527" s="710" t="s">
        <v>5535</v>
      </c>
      <c r="C527" s="293" t="s">
        <v>5547</v>
      </c>
      <c r="D527" s="266"/>
      <c r="E527" s="472">
        <v>28656.11</v>
      </c>
      <c r="F527" s="494">
        <f t="shared" si="8"/>
        <v>415317119.08999962</v>
      </c>
    </row>
    <row r="528" spans="1:6" s="275" customFormat="1" ht="41.25" customHeight="1" x14ac:dyDescent="0.2">
      <c r="A528" s="217">
        <v>44368</v>
      </c>
      <c r="B528" s="710" t="s">
        <v>5536</v>
      </c>
      <c r="C528" s="293" t="s">
        <v>5548</v>
      </c>
      <c r="D528" s="266"/>
      <c r="E528" s="472">
        <v>79802.59</v>
      </c>
      <c r="F528" s="494">
        <f t="shared" si="8"/>
        <v>415237316.49999964</v>
      </c>
    </row>
    <row r="529" spans="1:6" s="275" customFormat="1" ht="41.25" customHeight="1" x14ac:dyDescent="0.2">
      <c r="A529" s="217">
        <v>44368</v>
      </c>
      <c r="B529" s="710" t="s">
        <v>5537</v>
      </c>
      <c r="C529" s="293" t="s">
        <v>5549</v>
      </c>
      <c r="D529" s="266"/>
      <c r="E529" s="472">
        <v>2318.56</v>
      </c>
      <c r="F529" s="494">
        <f t="shared" si="8"/>
        <v>415234997.93999964</v>
      </c>
    </row>
    <row r="530" spans="1:6" s="275" customFormat="1" ht="63.75" customHeight="1" x14ac:dyDescent="0.2">
      <c r="A530" s="217">
        <v>44368</v>
      </c>
      <c r="B530" s="710" t="s">
        <v>5538</v>
      </c>
      <c r="C530" s="293" t="s">
        <v>5550</v>
      </c>
      <c r="D530" s="266"/>
      <c r="E530" s="472">
        <v>152190</v>
      </c>
      <c r="F530" s="494">
        <f t="shared" si="8"/>
        <v>415082807.93999964</v>
      </c>
    </row>
    <row r="531" spans="1:6" s="275" customFormat="1" ht="41.25" customHeight="1" x14ac:dyDescent="0.2">
      <c r="A531" s="217">
        <v>44368</v>
      </c>
      <c r="B531" s="710" t="s">
        <v>5539</v>
      </c>
      <c r="C531" s="293" t="s">
        <v>5551</v>
      </c>
      <c r="D531" s="266"/>
      <c r="E531" s="472">
        <v>290146.94</v>
      </c>
      <c r="F531" s="494">
        <f t="shared" si="8"/>
        <v>414792660.99999964</v>
      </c>
    </row>
    <row r="532" spans="1:6" s="275" customFormat="1" ht="41.25" customHeight="1" x14ac:dyDescent="0.2">
      <c r="A532" s="217">
        <v>44368</v>
      </c>
      <c r="B532" s="710" t="s">
        <v>5540</v>
      </c>
      <c r="C532" s="293" t="s">
        <v>5552</v>
      </c>
      <c r="D532" s="266"/>
      <c r="E532" s="472">
        <v>2369.44</v>
      </c>
      <c r="F532" s="494">
        <f t="shared" si="8"/>
        <v>414790291.55999964</v>
      </c>
    </row>
    <row r="533" spans="1:6" s="275" customFormat="1" ht="84" customHeight="1" x14ac:dyDescent="0.2">
      <c r="A533" s="217">
        <v>44368</v>
      </c>
      <c r="B533" s="710" t="s">
        <v>5541</v>
      </c>
      <c r="C533" s="293" t="s">
        <v>5553</v>
      </c>
      <c r="D533" s="266"/>
      <c r="E533" s="472">
        <v>169500</v>
      </c>
      <c r="F533" s="494">
        <f t="shared" si="8"/>
        <v>414620791.55999964</v>
      </c>
    </row>
    <row r="534" spans="1:6" s="275" customFormat="1" ht="68.25" customHeight="1" x14ac:dyDescent="0.2">
      <c r="A534" s="217">
        <v>44368</v>
      </c>
      <c r="B534" s="710" t="s">
        <v>5542</v>
      </c>
      <c r="C534" s="293" t="s">
        <v>5554</v>
      </c>
      <c r="D534" s="266"/>
      <c r="E534" s="472">
        <v>90000</v>
      </c>
      <c r="F534" s="494">
        <f t="shared" si="8"/>
        <v>414530791.55999964</v>
      </c>
    </row>
    <row r="535" spans="1:6" s="275" customFormat="1" ht="63.75" customHeight="1" x14ac:dyDescent="0.2">
      <c r="A535" s="217">
        <v>44368</v>
      </c>
      <c r="B535" s="710" t="s">
        <v>5524</v>
      </c>
      <c r="C535" s="293" t="s">
        <v>5555</v>
      </c>
      <c r="D535" s="266"/>
      <c r="E535" s="472">
        <v>541120</v>
      </c>
      <c r="F535" s="494">
        <f t="shared" si="8"/>
        <v>413989671.55999964</v>
      </c>
    </row>
    <row r="536" spans="1:6" s="275" customFormat="1" ht="71.25" customHeight="1" x14ac:dyDescent="0.2">
      <c r="A536" s="217">
        <v>44368</v>
      </c>
      <c r="B536" s="710" t="s">
        <v>5525</v>
      </c>
      <c r="C536" s="293" t="s">
        <v>5556</v>
      </c>
      <c r="D536" s="266"/>
      <c r="E536" s="472">
        <v>84750</v>
      </c>
      <c r="F536" s="494">
        <f t="shared" si="8"/>
        <v>413904921.55999964</v>
      </c>
    </row>
    <row r="537" spans="1:6" s="275" customFormat="1" ht="62.25" customHeight="1" x14ac:dyDescent="0.2">
      <c r="A537" s="217">
        <v>44368</v>
      </c>
      <c r="B537" s="710" t="s">
        <v>5526</v>
      </c>
      <c r="C537" s="293" t="s">
        <v>5557</v>
      </c>
      <c r="D537" s="266"/>
      <c r="E537" s="472">
        <v>54000</v>
      </c>
      <c r="F537" s="494">
        <f t="shared" si="8"/>
        <v>413850921.55999964</v>
      </c>
    </row>
    <row r="538" spans="1:6" s="275" customFormat="1" ht="30" customHeight="1" x14ac:dyDescent="0.2">
      <c r="A538" s="217">
        <v>44368</v>
      </c>
      <c r="B538" s="710" t="s">
        <v>5527</v>
      </c>
      <c r="C538" s="293" t="s">
        <v>5558</v>
      </c>
      <c r="D538" s="266"/>
      <c r="E538" s="472">
        <v>948010.18</v>
      </c>
      <c r="F538" s="494">
        <f t="shared" si="8"/>
        <v>412902911.37999964</v>
      </c>
    </row>
    <row r="539" spans="1:6" s="275" customFormat="1" ht="29.25" customHeight="1" x14ac:dyDescent="0.2">
      <c r="A539" s="217">
        <v>44368</v>
      </c>
      <c r="B539" s="710" t="s">
        <v>5528</v>
      </c>
      <c r="C539" s="293" t="s">
        <v>5559</v>
      </c>
      <c r="D539" s="266"/>
      <c r="E539" s="472">
        <v>1377021.86</v>
      </c>
      <c r="F539" s="494">
        <f t="shared" si="8"/>
        <v>411525889.51999962</v>
      </c>
    </row>
    <row r="540" spans="1:6" s="275" customFormat="1" ht="17.25" customHeight="1" x14ac:dyDescent="0.2">
      <c r="A540" s="217">
        <v>44368</v>
      </c>
      <c r="B540" s="710" t="s">
        <v>5529</v>
      </c>
      <c r="C540" s="293" t="s">
        <v>5560</v>
      </c>
      <c r="D540" s="266"/>
      <c r="E540" s="472">
        <v>51422.01</v>
      </c>
      <c r="F540" s="494">
        <f t="shared" si="8"/>
        <v>411474467.50999963</v>
      </c>
    </row>
    <row r="541" spans="1:6" s="275" customFormat="1" ht="27" customHeight="1" x14ac:dyDescent="0.2">
      <c r="A541" s="217">
        <v>44368</v>
      </c>
      <c r="B541" s="710" t="s">
        <v>5530</v>
      </c>
      <c r="C541" s="293" t="s">
        <v>5561</v>
      </c>
      <c r="D541" s="266"/>
      <c r="E541" s="472">
        <v>348392.01</v>
      </c>
      <c r="F541" s="494">
        <f t="shared" si="8"/>
        <v>411126075.49999964</v>
      </c>
    </row>
    <row r="542" spans="1:6" s="275" customFormat="1" ht="41.25" customHeight="1" x14ac:dyDescent="0.2">
      <c r="A542" s="217">
        <v>44369</v>
      </c>
      <c r="B542" s="710" t="s">
        <v>5572</v>
      </c>
      <c r="C542" s="293" t="s">
        <v>5622</v>
      </c>
      <c r="D542" s="266"/>
      <c r="E542" s="472">
        <v>228302.73</v>
      </c>
      <c r="F542" s="494">
        <f t="shared" si="8"/>
        <v>410897772.76999962</v>
      </c>
    </row>
    <row r="543" spans="1:6" s="275" customFormat="1" ht="41.25" customHeight="1" x14ac:dyDescent="0.2">
      <c r="A543" s="217">
        <v>44369</v>
      </c>
      <c r="B543" s="710" t="s">
        <v>5573</v>
      </c>
      <c r="C543" s="293" t="s">
        <v>5623</v>
      </c>
      <c r="D543" s="266"/>
      <c r="E543" s="472">
        <v>361723.58</v>
      </c>
      <c r="F543" s="494">
        <f t="shared" si="8"/>
        <v>410536049.18999964</v>
      </c>
    </row>
    <row r="544" spans="1:6" s="275" customFormat="1" ht="60.75" customHeight="1" x14ac:dyDescent="0.2">
      <c r="A544" s="217">
        <v>44369</v>
      </c>
      <c r="B544" s="710" t="s">
        <v>5574</v>
      </c>
      <c r="C544" s="293" t="s">
        <v>5624</v>
      </c>
      <c r="D544" s="266"/>
      <c r="E544" s="472">
        <v>388930</v>
      </c>
      <c r="F544" s="494">
        <f t="shared" si="8"/>
        <v>410147119.18999964</v>
      </c>
    </row>
    <row r="545" spans="1:6" s="275" customFormat="1" ht="41.25" customHeight="1" x14ac:dyDescent="0.2">
      <c r="A545" s="217">
        <v>44369</v>
      </c>
      <c r="B545" s="710" t="s">
        <v>5575</v>
      </c>
      <c r="C545" s="293" t="s">
        <v>5625</v>
      </c>
      <c r="D545" s="266"/>
      <c r="E545" s="472">
        <v>175578.72</v>
      </c>
      <c r="F545" s="494">
        <f t="shared" si="8"/>
        <v>409971540.46999961</v>
      </c>
    </row>
    <row r="546" spans="1:6" s="275" customFormat="1" ht="41.25" customHeight="1" x14ac:dyDescent="0.2">
      <c r="A546" s="217">
        <v>44369</v>
      </c>
      <c r="B546" s="710" t="s">
        <v>5576</v>
      </c>
      <c r="C546" s="293" t="s">
        <v>5626</v>
      </c>
      <c r="D546" s="266"/>
      <c r="E546" s="472">
        <v>133928.57</v>
      </c>
      <c r="F546" s="494">
        <f t="shared" si="8"/>
        <v>409837611.89999962</v>
      </c>
    </row>
    <row r="547" spans="1:6" s="275" customFormat="1" ht="42" customHeight="1" x14ac:dyDescent="0.2">
      <c r="A547" s="217">
        <v>44369</v>
      </c>
      <c r="B547" s="710" t="s">
        <v>5577</v>
      </c>
      <c r="C547" s="293" t="s">
        <v>5627</v>
      </c>
      <c r="D547" s="266"/>
      <c r="E547" s="472">
        <v>637.61</v>
      </c>
      <c r="F547" s="494">
        <f t="shared" si="8"/>
        <v>409836974.2899996</v>
      </c>
    </row>
    <row r="548" spans="1:6" s="275" customFormat="1" ht="42" customHeight="1" x14ac:dyDescent="0.2">
      <c r="A548" s="217">
        <v>44369</v>
      </c>
      <c r="B548" s="710" t="s">
        <v>5578</v>
      </c>
      <c r="C548" s="293" t="s">
        <v>5628</v>
      </c>
      <c r="D548" s="266"/>
      <c r="E548" s="472">
        <v>144482.53</v>
      </c>
      <c r="F548" s="494">
        <f t="shared" si="8"/>
        <v>409692491.75999963</v>
      </c>
    </row>
    <row r="549" spans="1:6" s="275" customFormat="1" ht="48" customHeight="1" x14ac:dyDescent="0.2">
      <c r="A549" s="217">
        <v>44369</v>
      </c>
      <c r="B549" s="710" t="s">
        <v>5579</v>
      </c>
      <c r="C549" s="293" t="s">
        <v>5629</v>
      </c>
      <c r="D549" s="266"/>
      <c r="E549" s="472">
        <v>66360.92</v>
      </c>
      <c r="F549" s="494">
        <f t="shared" si="8"/>
        <v>409626130.83999962</v>
      </c>
    </row>
    <row r="550" spans="1:6" s="275" customFormat="1" ht="41.25" customHeight="1" x14ac:dyDescent="0.2">
      <c r="A550" s="217">
        <v>44369</v>
      </c>
      <c r="B550" s="710" t="s">
        <v>5580</v>
      </c>
      <c r="C550" s="293" t="s">
        <v>5630</v>
      </c>
      <c r="D550" s="266"/>
      <c r="E550" s="472">
        <v>2384.98</v>
      </c>
      <c r="F550" s="494">
        <f t="shared" si="8"/>
        <v>409623745.8599996</v>
      </c>
    </row>
    <row r="551" spans="1:6" s="275" customFormat="1" ht="49.5" customHeight="1" x14ac:dyDescent="0.2">
      <c r="A551" s="217">
        <v>44369</v>
      </c>
      <c r="B551" s="710" t="s">
        <v>5581</v>
      </c>
      <c r="C551" s="293" t="s">
        <v>5631</v>
      </c>
      <c r="D551" s="266"/>
      <c r="E551" s="472">
        <v>257877.5</v>
      </c>
      <c r="F551" s="494">
        <f t="shared" si="8"/>
        <v>409365868.3599996</v>
      </c>
    </row>
    <row r="552" spans="1:6" s="275" customFormat="1" ht="41.25" customHeight="1" x14ac:dyDescent="0.2">
      <c r="A552" s="217">
        <v>44369</v>
      </c>
      <c r="B552" s="710" t="s">
        <v>5582</v>
      </c>
      <c r="C552" s="293" t="s">
        <v>5632</v>
      </c>
      <c r="D552" s="266"/>
      <c r="E552" s="472">
        <v>76573.039999999994</v>
      </c>
      <c r="F552" s="494">
        <f t="shared" si="8"/>
        <v>409289295.31999958</v>
      </c>
    </row>
    <row r="553" spans="1:6" s="275" customFormat="1" ht="41.25" customHeight="1" x14ac:dyDescent="0.2">
      <c r="A553" s="217">
        <v>44369</v>
      </c>
      <c r="B553" s="710" t="s">
        <v>5583</v>
      </c>
      <c r="C553" s="293" t="s">
        <v>5633</v>
      </c>
      <c r="D553" s="266"/>
      <c r="E553" s="472">
        <v>178325.44</v>
      </c>
      <c r="F553" s="494">
        <f t="shared" si="8"/>
        <v>409110969.87999958</v>
      </c>
    </row>
    <row r="554" spans="1:6" s="275" customFormat="1" ht="39" customHeight="1" x14ac:dyDescent="0.2">
      <c r="A554" s="217">
        <v>44369</v>
      </c>
      <c r="B554" s="710" t="s">
        <v>5584</v>
      </c>
      <c r="C554" s="293" t="s">
        <v>5634</v>
      </c>
      <c r="D554" s="266"/>
      <c r="E554" s="472">
        <v>138409.24</v>
      </c>
      <c r="F554" s="494">
        <f t="shared" si="8"/>
        <v>408972560.63999957</v>
      </c>
    </row>
    <row r="555" spans="1:6" s="275" customFormat="1" ht="41.25" customHeight="1" x14ac:dyDescent="0.2">
      <c r="A555" s="217">
        <v>44369</v>
      </c>
      <c r="B555" s="710" t="s">
        <v>5585</v>
      </c>
      <c r="C555" s="293" t="s">
        <v>5634</v>
      </c>
      <c r="D555" s="266"/>
      <c r="E555" s="472">
        <v>1743.04</v>
      </c>
      <c r="F555" s="494">
        <f t="shared" si="8"/>
        <v>408970817.59999955</v>
      </c>
    </row>
    <row r="556" spans="1:6" s="275" customFormat="1" ht="41.25" customHeight="1" x14ac:dyDescent="0.2">
      <c r="A556" s="217">
        <v>44369</v>
      </c>
      <c r="B556" s="710" t="s">
        <v>5586</v>
      </c>
      <c r="C556" s="293" t="s">
        <v>5635</v>
      </c>
      <c r="D556" s="266"/>
      <c r="E556" s="472">
        <v>148560.32000000001</v>
      </c>
      <c r="F556" s="494">
        <f t="shared" si="8"/>
        <v>408822257.27999955</v>
      </c>
    </row>
    <row r="557" spans="1:6" s="275" customFormat="1" ht="41.25" customHeight="1" x14ac:dyDescent="0.2">
      <c r="A557" s="217">
        <v>44369</v>
      </c>
      <c r="B557" s="710" t="s">
        <v>5587</v>
      </c>
      <c r="C557" s="293" t="s">
        <v>5635</v>
      </c>
      <c r="D557" s="266"/>
      <c r="E557" s="472">
        <v>115690.25</v>
      </c>
      <c r="F557" s="494">
        <f t="shared" si="8"/>
        <v>408706567.02999955</v>
      </c>
    </row>
    <row r="558" spans="1:6" s="275" customFormat="1" ht="41.25" customHeight="1" x14ac:dyDescent="0.2">
      <c r="A558" s="217">
        <v>44369</v>
      </c>
      <c r="B558" s="710" t="s">
        <v>5588</v>
      </c>
      <c r="C558" s="293" t="s">
        <v>5636</v>
      </c>
      <c r="D558" s="266"/>
      <c r="E558" s="472">
        <v>75641.89</v>
      </c>
      <c r="F558" s="494">
        <f t="shared" si="8"/>
        <v>408630925.13999957</v>
      </c>
    </row>
    <row r="559" spans="1:6" s="275" customFormat="1" ht="41.25" customHeight="1" x14ac:dyDescent="0.2">
      <c r="A559" s="217">
        <v>44369</v>
      </c>
      <c r="B559" s="710" t="s">
        <v>5589</v>
      </c>
      <c r="C559" s="293" t="s">
        <v>5637</v>
      </c>
      <c r="D559" s="266"/>
      <c r="E559" s="472">
        <v>70314.960000000006</v>
      </c>
      <c r="F559" s="494">
        <f t="shared" si="8"/>
        <v>408560610.17999959</v>
      </c>
    </row>
    <row r="560" spans="1:6" s="275" customFormat="1" ht="48.75" customHeight="1" x14ac:dyDescent="0.2">
      <c r="A560" s="217">
        <v>44369</v>
      </c>
      <c r="B560" s="710" t="s">
        <v>5590</v>
      </c>
      <c r="C560" s="293" t="s">
        <v>5638</v>
      </c>
      <c r="D560" s="266"/>
      <c r="E560" s="472">
        <v>296218.42</v>
      </c>
      <c r="F560" s="494">
        <f t="shared" si="8"/>
        <v>408264391.75999957</v>
      </c>
    </row>
    <row r="561" spans="1:6" s="275" customFormat="1" ht="41.25" customHeight="1" x14ac:dyDescent="0.2">
      <c r="A561" s="217">
        <v>44369</v>
      </c>
      <c r="B561" s="710" t="s">
        <v>5591</v>
      </c>
      <c r="C561" s="293" t="s">
        <v>5639</v>
      </c>
      <c r="D561" s="266"/>
      <c r="E561" s="472">
        <v>116695.29</v>
      </c>
      <c r="F561" s="494">
        <f t="shared" si="8"/>
        <v>408147696.46999955</v>
      </c>
    </row>
    <row r="562" spans="1:6" s="275" customFormat="1" ht="41.25" customHeight="1" x14ac:dyDescent="0.2">
      <c r="A562" s="217">
        <v>44369</v>
      </c>
      <c r="B562" s="710" t="s">
        <v>5592</v>
      </c>
      <c r="C562" s="293" t="s">
        <v>5640</v>
      </c>
      <c r="D562" s="266"/>
      <c r="E562" s="472">
        <v>350814.36</v>
      </c>
      <c r="F562" s="494">
        <f t="shared" si="8"/>
        <v>407796882.10999954</v>
      </c>
    </row>
    <row r="563" spans="1:6" s="275" customFormat="1" ht="36.75" customHeight="1" x14ac:dyDescent="0.2">
      <c r="A563" s="217">
        <v>44369</v>
      </c>
      <c r="B563" s="710" t="s">
        <v>5593</v>
      </c>
      <c r="C563" s="293" t="s">
        <v>5641</v>
      </c>
      <c r="D563" s="266"/>
      <c r="E563" s="472">
        <v>724.27</v>
      </c>
      <c r="F563" s="494">
        <f t="shared" si="8"/>
        <v>407796157.83999956</v>
      </c>
    </row>
    <row r="564" spans="1:6" s="412" customFormat="1" ht="41.25" customHeight="1" x14ac:dyDescent="0.2">
      <c r="A564" s="217">
        <v>44369</v>
      </c>
      <c r="B564" s="710" t="s">
        <v>5594</v>
      </c>
      <c r="C564" s="293" t="s">
        <v>5642</v>
      </c>
      <c r="D564" s="402"/>
      <c r="E564" s="472">
        <v>437675.95</v>
      </c>
      <c r="F564" s="494">
        <f t="shared" si="8"/>
        <v>407358481.88999957</v>
      </c>
    </row>
    <row r="565" spans="1:6" s="412" customFormat="1" ht="40.5" customHeight="1" x14ac:dyDescent="0.2">
      <c r="A565" s="217">
        <v>44369</v>
      </c>
      <c r="B565" s="710" t="s">
        <v>5595</v>
      </c>
      <c r="C565" s="293" t="s">
        <v>5643</v>
      </c>
      <c r="D565" s="402"/>
      <c r="E565" s="472">
        <v>144090.99</v>
      </c>
      <c r="F565" s="494">
        <f t="shared" si="8"/>
        <v>407214390.89999956</v>
      </c>
    </row>
    <row r="566" spans="1:6" s="412" customFormat="1" ht="41.25" customHeight="1" x14ac:dyDescent="0.2">
      <c r="A566" s="217">
        <v>44369</v>
      </c>
      <c r="B566" s="710" t="s">
        <v>5596</v>
      </c>
      <c r="C566" s="293" t="s">
        <v>5644</v>
      </c>
      <c r="D566" s="402"/>
      <c r="E566" s="472">
        <v>41289.72</v>
      </c>
      <c r="F566" s="494">
        <f t="shared" si="8"/>
        <v>407173101.17999953</v>
      </c>
    </row>
    <row r="567" spans="1:6" s="412" customFormat="1" ht="41.25" customHeight="1" x14ac:dyDescent="0.2">
      <c r="A567" s="217">
        <v>44369</v>
      </c>
      <c r="B567" s="710" t="s">
        <v>5597</v>
      </c>
      <c r="C567" s="293" t="s">
        <v>5645</v>
      </c>
      <c r="D567" s="402"/>
      <c r="E567" s="472">
        <v>129227.04</v>
      </c>
      <c r="F567" s="494">
        <f t="shared" si="8"/>
        <v>407043874.13999951</v>
      </c>
    </row>
    <row r="568" spans="1:6" s="275" customFormat="1" ht="41.25" customHeight="1" x14ac:dyDescent="0.2">
      <c r="A568" s="217">
        <v>44369</v>
      </c>
      <c r="B568" s="710" t="s">
        <v>5598</v>
      </c>
      <c r="C568" s="293" t="s">
        <v>5646</v>
      </c>
      <c r="D568" s="266"/>
      <c r="E568" s="472">
        <v>137343.21</v>
      </c>
      <c r="F568" s="494">
        <f t="shared" si="8"/>
        <v>406906530.92999953</v>
      </c>
    </row>
    <row r="569" spans="1:6" s="275" customFormat="1" ht="41.25" customHeight="1" x14ac:dyDescent="0.2">
      <c r="A569" s="217">
        <v>44369</v>
      </c>
      <c r="B569" s="710" t="s">
        <v>5599</v>
      </c>
      <c r="C569" s="293" t="s">
        <v>5647</v>
      </c>
      <c r="D569" s="266"/>
      <c r="E569" s="472">
        <v>50344.84</v>
      </c>
      <c r="F569" s="494">
        <f t="shared" si="8"/>
        <v>406856186.08999956</v>
      </c>
    </row>
    <row r="570" spans="1:6" s="275" customFormat="1" ht="37.5" customHeight="1" x14ac:dyDescent="0.2">
      <c r="A570" s="217">
        <v>44369</v>
      </c>
      <c r="B570" s="710" t="s">
        <v>5600</v>
      </c>
      <c r="C570" s="293" t="s">
        <v>5648</v>
      </c>
      <c r="D570" s="266"/>
      <c r="E570" s="472">
        <v>56386.44</v>
      </c>
      <c r="F570" s="494">
        <f t="shared" si="8"/>
        <v>406799799.64999956</v>
      </c>
    </row>
    <row r="571" spans="1:6" s="275" customFormat="1" ht="30" customHeight="1" x14ac:dyDescent="0.2">
      <c r="A571" s="217">
        <v>44369</v>
      </c>
      <c r="B571" s="710" t="s">
        <v>5601</v>
      </c>
      <c r="C571" s="293" t="s">
        <v>5649</v>
      </c>
      <c r="D571" s="266"/>
      <c r="E571" s="472">
        <v>1758.46</v>
      </c>
      <c r="F571" s="494">
        <f t="shared" si="8"/>
        <v>406798041.18999958</v>
      </c>
    </row>
    <row r="572" spans="1:6" s="275" customFormat="1" ht="29.25" customHeight="1" x14ac:dyDescent="0.2">
      <c r="A572" s="217">
        <v>44369</v>
      </c>
      <c r="B572" s="710" t="s">
        <v>5602</v>
      </c>
      <c r="C572" s="293" t="s">
        <v>5650</v>
      </c>
      <c r="D572" s="266"/>
      <c r="E572" s="472">
        <v>361667.77</v>
      </c>
      <c r="F572" s="494">
        <f t="shared" si="8"/>
        <v>406436373.4199996</v>
      </c>
    </row>
    <row r="573" spans="1:6" s="275" customFormat="1" ht="30" customHeight="1" x14ac:dyDescent="0.2">
      <c r="A573" s="217">
        <v>44369</v>
      </c>
      <c r="B573" s="710" t="s">
        <v>5603</v>
      </c>
      <c r="C573" s="293" t="s">
        <v>5650</v>
      </c>
      <c r="D573" s="266"/>
      <c r="E573" s="472">
        <v>45480.06</v>
      </c>
      <c r="F573" s="494">
        <f t="shared" si="8"/>
        <v>406390893.3599996</v>
      </c>
    </row>
    <row r="574" spans="1:6" s="275" customFormat="1" ht="37.5" customHeight="1" x14ac:dyDescent="0.2">
      <c r="A574" s="217">
        <v>44369</v>
      </c>
      <c r="B574" s="710" t="s">
        <v>5604</v>
      </c>
      <c r="C574" s="293" t="s">
        <v>5651</v>
      </c>
      <c r="D574" s="266"/>
      <c r="E574" s="472">
        <v>194455.93</v>
      </c>
      <c r="F574" s="494">
        <f t="shared" si="8"/>
        <v>406196437.42999959</v>
      </c>
    </row>
    <row r="575" spans="1:6" s="275" customFormat="1" ht="49.5" customHeight="1" x14ac:dyDescent="0.2">
      <c r="A575" s="217">
        <v>44369</v>
      </c>
      <c r="B575" s="710" t="s">
        <v>5605</v>
      </c>
      <c r="C575" s="293" t="s">
        <v>5652</v>
      </c>
      <c r="D575" s="266"/>
      <c r="E575" s="472">
        <v>134586.54999999999</v>
      </c>
      <c r="F575" s="494">
        <f t="shared" si="8"/>
        <v>406061850.87999958</v>
      </c>
    </row>
    <row r="576" spans="1:6" s="275" customFormat="1" ht="50.25" customHeight="1" x14ac:dyDescent="0.2">
      <c r="A576" s="217">
        <v>44369</v>
      </c>
      <c r="B576" s="710" t="s">
        <v>5606</v>
      </c>
      <c r="C576" s="293" t="s">
        <v>5653</v>
      </c>
      <c r="D576" s="266"/>
      <c r="E576" s="472">
        <v>48948.29</v>
      </c>
      <c r="F576" s="494">
        <f t="shared" si="8"/>
        <v>406012902.58999956</v>
      </c>
    </row>
    <row r="577" spans="1:6" s="275" customFormat="1" ht="39.75" customHeight="1" x14ac:dyDescent="0.2">
      <c r="A577" s="217">
        <v>44369</v>
      </c>
      <c r="B577" s="710" t="s">
        <v>5607</v>
      </c>
      <c r="C577" s="293" t="s">
        <v>5654</v>
      </c>
      <c r="D577" s="266"/>
      <c r="E577" s="472">
        <v>149960.09</v>
      </c>
      <c r="F577" s="494">
        <f t="shared" si="8"/>
        <v>405862942.49999958</v>
      </c>
    </row>
    <row r="578" spans="1:6" s="275" customFormat="1" ht="40.5" customHeight="1" x14ac:dyDescent="0.2">
      <c r="A578" s="217">
        <v>44369</v>
      </c>
      <c r="B578" s="710" t="s">
        <v>5608</v>
      </c>
      <c r="C578" s="293" t="s">
        <v>5655</v>
      </c>
      <c r="D578" s="266"/>
      <c r="E578" s="472">
        <v>3293.42</v>
      </c>
      <c r="F578" s="494">
        <f t="shared" si="8"/>
        <v>405859649.07999957</v>
      </c>
    </row>
    <row r="579" spans="1:6" s="275" customFormat="1" ht="41.25" customHeight="1" x14ac:dyDescent="0.2">
      <c r="A579" s="217">
        <v>44369</v>
      </c>
      <c r="B579" s="710" t="s">
        <v>5609</v>
      </c>
      <c r="C579" s="293" t="s">
        <v>5654</v>
      </c>
      <c r="D579" s="266"/>
      <c r="E579" s="472">
        <v>170971.87</v>
      </c>
      <c r="F579" s="494">
        <f t="shared" si="8"/>
        <v>405688677.20999956</v>
      </c>
    </row>
    <row r="580" spans="1:6" s="275" customFormat="1" ht="35.25" customHeight="1" x14ac:dyDescent="0.2">
      <c r="A580" s="217">
        <v>44369</v>
      </c>
      <c r="B580" s="710" t="s">
        <v>5610</v>
      </c>
      <c r="C580" s="293" t="s">
        <v>5656</v>
      </c>
      <c r="D580" s="266"/>
      <c r="E580" s="472">
        <v>216341.71</v>
      </c>
      <c r="F580" s="494">
        <f t="shared" si="8"/>
        <v>405472335.49999958</v>
      </c>
    </row>
    <row r="581" spans="1:6" s="275" customFormat="1" ht="41.25" customHeight="1" x14ac:dyDescent="0.2">
      <c r="A581" s="217">
        <v>44369</v>
      </c>
      <c r="B581" s="710" t="s">
        <v>5611</v>
      </c>
      <c r="C581" s="293" t="s">
        <v>5657</v>
      </c>
      <c r="D581" s="266"/>
      <c r="E581" s="472">
        <v>220179.97</v>
      </c>
      <c r="F581" s="494">
        <f t="shared" si="8"/>
        <v>405252155.52999955</v>
      </c>
    </row>
    <row r="582" spans="1:6" s="275" customFormat="1" ht="41.25" customHeight="1" x14ac:dyDescent="0.2">
      <c r="A582" s="217">
        <v>44369</v>
      </c>
      <c r="B582" s="710" t="s">
        <v>5612</v>
      </c>
      <c r="C582" s="293" t="s">
        <v>5658</v>
      </c>
      <c r="D582" s="266"/>
      <c r="E582" s="472">
        <v>186451.59</v>
      </c>
      <c r="F582" s="494">
        <f t="shared" si="8"/>
        <v>405065703.93999958</v>
      </c>
    </row>
    <row r="583" spans="1:6" s="275" customFormat="1" ht="41.25" customHeight="1" x14ac:dyDescent="0.2">
      <c r="A583" s="217">
        <v>44369</v>
      </c>
      <c r="B583" s="710" t="s">
        <v>5613</v>
      </c>
      <c r="C583" s="293" t="s">
        <v>5659</v>
      </c>
      <c r="D583" s="266"/>
      <c r="E583" s="472">
        <v>1206</v>
      </c>
      <c r="F583" s="494">
        <f t="shared" si="8"/>
        <v>405064497.93999958</v>
      </c>
    </row>
    <row r="584" spans="1:6" s="275" customFormat="1" ht="41.25" customHeight="1" x14ac:dyDescent="0.2">
      <c r="A584" s="217">
        <v>44369</v>
      </c>
      <c r="B584" s="710" t="s">
        <v>5614</v>
      </c>
      <c r="C584" s="293" t="s">
        <v>5660</v>
      </c>
      <c r="D584" s="266"/>
      <c r="E584" s="472">
        <v>177937.94</v>
      </c>
      <c r="F584" s="494">
        <f t="shared" si="8"/>
        <v>404886559.99999958</v>
      </c>
    </row>
    <row r="585" spans="1:6" s="275" customFormat="1" ht="41.25" customHeight="1" x14ac:dyDescent="0.2">
      <c r="A585" s="217">
        <v>44369</v>
      </c>
      <c r="B585" s="710" t="s">
        <v>5615</v>
      </c>
      <c r="C585" s="293" t="s">
        <v>5661</v>
      </c>
      <c r="D585" s="266"/>
      <c r="E585" s="472">
        <v>7442.77</v>
      </c>
      <c r="F585" s="494">
        <f t="shared" si="8"/>
        <v>404879117.2299996</v>
      </c>
    </row>
    <row r="586" spans="1:6" s="275" customFormat="1" ht="41.25" customHeight="1" x14ac:dyDescent="0.2">
      <c r="A586" s="217">
        <v>44369</v>
      </c>
      <c r="B586" s="710" t="s">
        <v>5616</v>
      </c>
      <c r="C586" s="293" t="s">
        <v>5336</v>
      </c>
      <c r="D586" s="266"/>
      <c r="E586" s="472">
        <v>154182.67000000001</v>
      </c>
      <c r="F586" s="494">
        <f t="shared" si="8"/>
        <v>404724934.55999959</v>
      </c>
    </row>
    <row r="587" spans="1:6" s="275" customFormat="1" ht="41.25" customHeight="1" x14ac:dyDescent="0.2">
      <c r="A587" s="217">
        <v>44369</v>
      </c>
      <c r="B587" s="710" t="s">
        <v>5617</v>
      </c>
      <c r="C587" s="293" t="s">
        <v>5337</v>
      </c>
      <c r="D587" s="266"/>
      <c r="E587" s="472">
        <v>31198.04</v>
      </c>
      <c r="F587" s="494">
        <f t="shared" si="8"/>
        <v>404693736.51999956</v>
      </c>
    </row>
    <row r="588" spans="1:6" s="275" customFormat="1" ht="41.25" customHeight="1" x14ac:dyDescent="0.2">
      <c r="A588" s="217">
        <v>44369</v>
      </c>
      <c r="B588" s="710" t="s">
        <v>5618</v>
      </c>
      <c r="C588" s="293" t="s">
        <v>5662</v>
      </c>
      <c r="D588" s="266"/>
      <c r="E588" s="472">
        <v>132272.35999999999</v>
      </c>
      <c r="F588" s="494">
        <f t="shared" si="8"/>
        <v>404561464.15999955</v>
      </c>
    </row>
    <row r="589" spans="1:6" s="275" customFormat="1" ht="41.25" customHeight="1" x14ac:dyDescent="0.2">
      <c r="A589" s="217">
        <v>44369</v>
      </c>
      <c r="B589" s="710" t="s">
        <v>5619</v>
      </c>
      <c r="C589" s="293" t="s">
        <v>5663</v>
      </c>
      <c r="D589" s="266"/>
      <c r="E589" s="472">
        <v>53108.35</v>
      </c>
      <c r="F589" s="494">
        <f t="shared" si="8"/>
        <v>404508355.80999953</v>
      </c>
    </row>
    <row r="590" spans="1:6" s="275" customFormat="1" ht="41.25" customHeight="1" x14ac:dyDescent="0.2">
      <c r="A590" s="217">
        <v>44369</v>
      </c>
      <c r="B590" s="710" t="s">
        <v>5620</v>
      </c>
      <c r="C590" s="293" t="s">
        <v>5664</v>
      </c>
      <c r="D590" s="266"/>
      <c r="E590" s="472">
        <v>241090.56</v>
      </c>
      <c r="F590" s="494">
        <f t="shared" ref="F590:F653" si="9">F589-E590</f>
        <v>404267265.24999952</v>
      </c>
    </row>
    <row r="591" spans="1:6" s="275" customFormat="1" ht="41.25" customHeight="1" x14ac:dyDescent="0.2">
      <c r="A591" s="217">
        <v>44369</v>
      </c>
      <c r="B591" s="710" t="s">
        <v>5621</v>
      </c>
      <c r="C591" s="293" t="s">
        <v>5665</v>
      </c>
      <c r="D591" s="266"/>
      <c r="E591" s="472">
        <v>55376.1</v>
      </c>
      <c r="F591" s="494">
        <f t="shared" si="9"/>
        <v>404211889.1499995</v>
      </c>
    </row>
    <row r="592" spans="1:6" s="275" customFormat="1" ht="54.75" customHeight="1" x14ac:dyDescent="0.2">
      <c r="A592" s="217">
        <v>44369</v>
      </c>
      <c r="B592" s="710" t="s">
        <v>5562</v>
      </c>
      <c r="C592" s="293" t="s">
        <v>5666</v>
      </c>
      <c r="D592" s="266"/>
      <c r="E592" s="472">
        <v>45000</v>
      </c>
      <c r="F592" s="494">
        <f t="shared" si="9"/>
        <v>404166889.1499995</v>
      </c>
    </row>
    <row r="593" spans="1:6" s="275" customFormat="1" ht="41.25" customHeight="1" x14ac:dyDescent="0.2">
      <c r="A593" s="217">
        <v>44369</v>
      </c>
      <c r="B593" s="710" t="s">
        <v>5563</v>
      </c>
      <c r="C593" s="293" t="s">
        <v>5667</v>
      </c>
      <c r="D593" s="266"/>
      <c r="E593" s="472">
        <v>12600</v>
      </c>
      <c r="F593" s="494">
        <f t="shared" si="9"/>
        <v>404154289.1499995</v>
      </c>
    </row>
    <row r="594" spans="1:6" s="275" customFormat="1" ht="50.25" customHeight="1" x14ac:dyDescent="0.2">
      <c r="A594" s="217">
        <v>44369</v>
      </c>
      <c r="B594" s="710" t="s">
        <v>5564</v>
      </c>
      <c r="C594" s="293" t="s">
        <v>5668</v>
      </c>
      <c r="D594" s="266"/>
      <c r="E594" s="472">
        <v>122597.5</v>
      </c>
      <c r="F594" s="494">
        <f t="shared" si="9"/>
        <v>404031691.6499995</v>
      </c>
    </row>
    <row r="595" spans="1:6" s="275" customFormat="1" ht="96" customHeight="1" x14ac:dyDescent="0.2">
      <c r="A595" s="217">
        <v>44369</v>
      </c>
      <c r="B595" s="710" t="s">
        <v>5565</v>
      </c>
      <c r="C595" s="293" t="s">
        <v>5669</v>
      </c>
      <c r="D595" s="266"/>
      <c r="E595" s="472">
        <v>169500</v>
      </c>
      <c r="F595" s="494">
        <f t="shared" si="9"/>
        <v>403862191.6499995</v>
      </c>
    </row>
    <row r="596" spans="1:6" s="275" customFormat="1" ht="50.25" customHeight="1" x14ac:dyDescent="0.2">
      <c r="A596" s="217">
        <v>44369</v>
      </c>
      <c r="B596" s="710" t="s">
        <v>5566</v>
      </c>
      <c r="C596" s="293" t="s">
        <v>5670</v>
      </c>
      <c r="D596" s="266"/>
      <c r="E596" s="472">
        <v>207147.5</v>
      </c>
      <c r="F596" s="494">
        <f t="shared" si="9"/>
        <v>403655044.1499995</v>
      </c>
    </row>
    <row r="597" spans="1:6" s="275" customFormat="1" ht="68.25" customHeight="1" x14ac:dyDescent="0.2">
      <c r="A597" s="217">
        <v>44369</v>
      </c>
      <c r="B597" s="710" t="s">
        <v>5567</v>
      </c>
      <c r="C597" s="293" t="s">
        <v>5671</v>
      </c>
      <c r="D597" s="266"/>
      <c r="E597" s="472">
        <v>748267.5</v>
      </c>
      <c r="F597" s="494">
        <f t="shared" si="9"/>
        <v>402906776.6499995</v>
      </c>
    </row>
    <row r="598" spans="1:6" s="275" customFormat="1" ht="62.25" customHeight="1" x14ac:dyDescent="0.2">
      <c r="A598" s="217">
        <v>44369</v>
      </c>
      <c r="B598" s="710" t="s">
        <v>5568</v>
      </c>
      <c r="C598" s="293" t="s">
        <v>5672</v>
      </c>
      <c r="D598" s="266"/>
      <c r="E598" s="472">
        <v>9000</v>
      </c>
      <c r="F598" s="494">
        <f t="shared" si="9"/>
        <v>402897776.6499995</v>
      </c>
    </row>
    <row r="599" spans="1:6" s="275" customFormat="1" ht="78" customHeight="1" x14ac:dyDescent="0.2">
      <c r="A599" s="217">
        <v>44369</v>
      </c>
      <c r="B599" s="710" t="s">
        <v>5569</v>
      </c>
      <c r="C599" s="293" t="s">
        <v>5673</v>
      </c>
      <c r="D599" s="266"/>
      <c r="E599" s="472">
        <v>36000</v>
      </c>
      <c r="F599" s="494">
        <f t="shared" si="9"/>
        <v>402861776.6499995</v>
      </c>
    </row>
    <row r="600" spans="1:6" s="275" customFormat="1" ht="48" customHeight="1" x14ac:dyDescent="0.2">
      <c r="A600" s="217">
        <v>44369</v>
      </c>
      <c r="B600" s="710" t="s">
        <v>5570</v>
      </c>
      <c r="C600" s="293" t="s">
        <v>5674</v>
      </c>
      <c r="D600" s="266"/>
      <c r="E600" s="472">
        <v>257877.5</v>
      </c>
      <c r="F600" s="494">
        <f t="shared" si="9"/>
        <v>402603899.1499995</v>
      </c>
    </row>
    <row r="601" spans="1:6" s="275" customFormat="1" ht="50.25" customHeight="1" x14ac:dyDescent="0.2">
      <c r="A601" s="217">
        <v>44369</v>
      </c>
      <c r="B601" s="710" t="s">
        <v>5571</v>
      </c>
      <c r="C601" s="293" t="s">
        <v>5675</v>
      </c>
      <c r="D601" s="266"/>
      <c r="E601" s="472">
        <v>42275</v>
      </c>
      <c r="F601" s="494">
        <f t="shared" si="9"/>
        <v>402561624.1499995</v>
      </c>
    </row>
    <row r="602" spans="1:6" s="275" customFormat="1" ht="41.25" customHeight="1" x14ac:dyDescent="0.2">
      <c r="A602" s="217">
        <v>44370</v>
      </c>
      <c r="B602" s="710" t="s">
        <v>5684</v>
      </c>
      <c r="C602" s="293" t="s">
        <v>5701</v>
      </c>
      <c r="D602" s="266"/>
      <c r="E602" s="472">
        <v>11338.63</v>
      </c>
      <c r="F602" s="494">
        <f t="shared" si="9"/>
        <v>402550285.5199995</v>
      </c>
    </row>
    <row r="603" spans="1:6" s="275" customFormat="1" ht="42.75" customHeight="1" x14ac:dyDescent="0.2">
      <c r="A603" s="217">
        <v>44370</v>
      </c>
      <c r="B603" s="710" t="s">
        <v>5685</v>
      </c>
      <c r="C603" s="293" t="s">
        <v>5702</v>
      </c>
      <c r="D603" s="266"/>
      <c r="E603" s="472">
        <v>484102.88</v>
      </c>
      <c r="F603" s="494">
        <f t="shared" si="9"/>
        <v>402066182.63999951</v>
      </c>
    </row>
    <row r="604" spans="1:6" s="275" customFormat="1" ht="41.25" customHeight="1" x14ac:dyDescent="0.2">
      <c r="A604" s="217">
        <v>44370</v>
      </c>
      <c r="B604" s="710" t="s">
        <v>5686</v>
      </c>
      <c r="C604" s="293" t="s">
        <v>5703</v>
      </c>
      <c r="D604" s="266"/>
      <c r="E604" s="472">
        <v>202987.08</v>
      </c>
      <c r="F604" s="494">
        <f t="shared" si="9"/>
        <v>401863195.55999953</v>
      </c>
    </row>
    <row r="605" spans="1:6" s="275" customFormat="1" ht="41.25" customHeight="1" x14ac:dyDescent="0.2">
      <c r="A605" s="217">
        <v>44370</v>
      </c>
      <c r="B605" s="710" t="s">
        <v>5687</v>
      </c>
      <c r="C605" s="293" t="s">
        <v>5704</v>
      </c>
      <c r="D605" s="266"/>
      <c r="E605" s="472">
        <v>3357.66</v>
      </c>
      <c r="F605" s="494">
        <f t="shared" si="9"/>
        <v>401859837.8999995</v>
      </c>
    </row>
    <row r="606" spans="1:6" s="275" customFormat="1" ht="41.25" customHeight="1" x14ac:dyDescent="0.2">
      <c r="A606" s="217">
        <v>44370</v>
      </c>
      <c r="B606" s="710" t="s">
        <v>5688</v>
      </c>
      <c r="C606" s="293" t="s">
        <v>5705</v>
      </c>
      <c r="D606" s="266"/>
      <c r="E606" s="472">
        <v>46800</v>
      </c>
      <c r="F606" s="494">
        <f t="shared" si="9"/>
        <v>401813037.8999995</v>
      </c>
    </row>
    <row r="607" spans="1:6" s="275" customFormat="1" ht="33" customHeight="1" x14ac:dyDescent="0.2">
      <c r="A607" s="217">
        <v>44370</v>
      </c>
      <c r="B607" s="710" t="s">
        <v>5689</v>
      </c>
      <c r="C607" s="293" t="s">
        <v>5706</v>
      </c>
      <c r="D607" s="266"/>
      <c r="E607" s="472">
        <v>21319.8</v>
      </c>
      <c r="F607" s="494">
        <f t="shared" si="9"/>
        <v>401791718.09999949</v>
      </c>
    </row>
    <row r="608" spans="1:6" s="275" customFormat="1" ht="41.25" customHeight="1" x14ac:dyDescent="0.2">
      <c r="A608" s="217">
        <v>44370</v>
      </c>
      <c r="B608" s="710" t="s">
        <v>5690</v>
      </c>
      <c r="C608" s="293" t="s">
        <v>5707</v>
      </c>
      <c r="D608" s="266"/>
      <c r="E608" s="472">
        <v>433108.3</v>
      </c>
      <c r="F608" s="494">
        <f t="shared" si="9"/>
        <v>401358609.79999948</v>
      </c>
    </row>
    <row r="609" spans="1:6" s="275" customFormat="1" ht="41.25" customHeight="1" x14ac:dyDescent="0.2">
      <c r="A609" s="217">
        <v>44370</v>
      </c>
      <c r="B609" s="710" t="s">
        <v>5691</v>
      </c>
      <c r="C609" s="293" t="s">
        <v>5708</v>
      </c>
      <c r="D609" s="266"/>
      <c r="E609" s="472">
        <v>129579.79</v>
      </c>
      <c r="F609" s="494">
        <f t="shared" si="9"/>
        <v>401229030.00999945</v>
      </c>
    </row>
    <row r="610" spans="1:6" s="275" customFormat="1" ht="41.25" customHeight="1" x14ac:dyDescent="0.2">
      <c r="A610" s="217">
        <v>44370</v>
      </c>
      <c r="B610" s="710" t="s">
        <v>5692</v>
      </c>
      <c r="C610" s="293" t="s">
        <v>5709</v>
      </c>
      <c r="D610" s="266"/>
      <c r="E610" s="472">
        <v>376.05</v>
      </c>
      <c r="F610" s="494">
        <f t="shared" si="9"/>
        <v>401228653.95999944</v>
      </c>
    </row>
    <row r="611" spans="1:6" s="275" customFormat="1" ht="41.25" customHeight="1" x14ac:dyDescent="0.2">
      <c r="A611" s="217">
        <v>44370</v>
      </c>
      <c r="B611" s="710" t="s">
        <v>5693</v>
      </c>
      <c r="C611" s="293" t="s">
        <v>5710</v>
      </c>
      <c r="D611" s="266"/>
      <c r="E611" s="472">
        <v>19600.2</v>
      </c>
      <c r="F611" s="494">
        <f t="shared" si="9"/>
        <v>401209053.75999945</v>
      </c>
    </row>
    <row r="612" spans="1:6" s="275" customFormat="1" ht="41.25" customHeight="1" x14ac:dyDescent="0.2">
      <c r="A612" s="217">
        <v>44370</v>
      </c>
      <c r="B612" s="710" t="s">
        <v>5694</v>
      </c>
      <c r="C612" s="293" t="s">
        <v>5711</v>
      </c>
      <c r="D612" s="266"/>
      <c r="E612" s="472">
        <v>71096.67</v>
      </c>
      <c r="F612" s="494">
        <f t="shared" si="9"/>
        <v>401137957.08999944</v>
      </c>
    </row>
    <row r="613" spans="1:6" s="275" customFormat="1" ht="41.25" customHeight="1" x14ac:dyDescent="0.2">
      <c r="A613" s="217">
        <v>44370</v>
      </c>
      <c r="B613" s="710" t="s">
        <v>5695</v>
      </c>
      <c r="C613" s="293" t="s">
        <v>5712</v>
      </c>
      <c r="D613" s="266"/>
      <c r="E613" s="472">
        <v>1136087.75</v>
      </c>
      <c r="F613" s="494">
        <f t="shared" si="9"/>
        <v>400001869.33999944</v>
      </c>
    </row>
    <row r="614" spans="1:6" s="275" customFormat="1" ht="60.75" customHeight="1" x14ac:dyDescent="0.2">
      <c r="A614" s="217">
        <v>44370</v>
      </c>
      <c r="B614" s="710" t="s">
        <v>5696</v>
      </c>
      <c r="C614" s="293" t="s">
        <v>5713</v>
      </c>
      <c r="D614" s="266"/>
      <c r="E614" s="472">
        <v>507300</v>
      </c>
      <c r="F614" s="494">
        <f t="shared" si="9"/>
        <v>399494569.33999944</v>
      </c>
    </row>
    <row r="615" spans="1:6" s="275" customFormat="1" ht="20.25" customHeight="1" x14ac:dyDescent="0.2">
      <c r="A615" s="217">
        <v>44370</v>
      </c>
      <c r="B615" s="710" t="s">
        <v>5697</v>
      </c>
      <c r="C615" s="293" t="s">
        <v>41</v>
      </c>
      <c r="D615" s="266"/>
      <c r="E615" s="472">
        <v>0</v>
      </c>
      <c r="F615" s="494">
        <f t="shared" si="9"/>
        <v>399494569.33999944</v>
      </c>
    </row>
    <row r="616" spans="1:6" s="275" customFormat="1" ht="41.25" customHeight="1" x14ac:dyDescent="0.2">
      <c r="A616" s="217">
        <v>44370</v>
      </c>
      <c r="B616" s="710" t="s">
        <v>5698</v>
      </c>
      <c r="C616" s="293" t="s">
        <v>5714</v>
      </c>
      <c r="D616" s="266"/>
      <c r="E616" s="472">
        <v>181203.84</v>
      </c>
      <c r="F616" s="494">
        <f t="shared" si="9"/>
        <v>399313365.49999946</v>
      </c>
    </row>
    <row r="617" spans="1:6" s="275" customFormat="1" ht="41.25" customHeight="1" x14ac:dyDescent="0.2">
      <c r="A617" s="217">
        <v>44370</v>
      </c>
      <c r="B617" s="710" t="s">
        <v>5699</v>
      </c>
      <c r="C617" s="293" t="s">
        <v>5715</v>
      </c>
      <c r="D617" s="266"/>
      <c r="E617" s="472">
        <v>223588.04</v>
      </c>
      <c r="F617" s="494">
        <f t="shared" si="9"/>
        <v>399089777.45999944</v>
      </c>
    </row>
    <row r="618" spans="1:6" s="275" customFormat="1" ht="47.25" customHeight="1" x14ac:dyDescent="0.2">
      <c r="A618" s="217">
        <v>44370</v>
      </c>
      <c r="B618" s="710" t="s">
        <v>5700</v>
      </c>
      <c r="C618" s="293" t="s">
        <v>5716</v>
      </c>
      <c r="D618" s="266"/>
      <c r="E618" s="472">
        <v>8659.48</v>
      </c>
      <c r="F618" s="494">
        <f t="shared" si="9"/>
        <v>399081117.97999942</v>
      </c>
    </row>
    <row r="619" spans="1:6" s="275" customFormat="1" ht="33" customHeight="1" x14ac:dyDescent="0.2">
      <c r="A619" s="217">
        <v>44370</v>
      </c>
      <c r="B619" s="710" t="s">
        <v>5676</v>
      </c>
      <c r="C619" s="293" t="s">
        <v>5717</v>
      </c>
      <c r="D619" s="266"/>
      <c r="E619" s="472">
        <v>4067845.31</v>
      </c>
      <c r="F619" s="494">
        <f t="shared" si="9"/>
        <v>395013272.66999942</v>
      </c>
    </row>
    <row r="620" spans="1:6" s="275" customFormat="1" ht="50.25" customHeight="1" x14ac:dyDescent="0.2">
      <c r="A620" s="217">
        <v>44370</v>
      </c>
      <c r="B620" s="710" t="s">
        <v>5677</v>
      </c>
      <c r="C620" s="293" t="s">
        <v>5718</v>
      </c>
      <c r="D620" s="266"/>
      <c r="E620" s="472">
        <v>257877.5</v>
      </c>
      <c r="F620" s="494">
        <f t="shared" si="9"/>
        <v>394755395.16999942</v>
      </c>
    </row>
    <row r="621" spans="1:6" s="275" customFormat="1" ht="50.25" customHeight="1" x14ac:dyDescent="0.2">
      <c r="A621" s="217">
        <v>44370</v>
      </c>
      <c r="B621" s="710" t="s">
        <v>5678</v>
      </c>
      <c r="C621" s="293" t="s">
        <v>5719</v>
      </c>
      <c r="D621" s="266"/>
      <c r="E621" s="472">
        <v>114142.5</v>
      </c>
      <c r="F621" s="494">
        <f t="shared" si="9"/>
        <v>394641252.66999942</v>
      </c>
    </row>
    <row r="622" spans="1:6" s="275" customFormat="1" ht="41.25" customHeight="1" x14ac:dyDescent="0.2">
      <c r="A622" s="217">
        <v>44370</v>
      </c>
      <c r="B622" s="710" t="s">
        <v>5679</v>
      </c>
      <c r="C622" s="293" t="s">
        <v>5720</v>
      </c>
      <c r="D622" s="266"/>
      <c r="E622" s="472">
        <v>114142.5</v>
      </c>
      <c r="F622" s="494">
        <f t="shared" si="9"/>
        <v>394527110.16999942</v>
      </c>
    </row>
    <row r="623" spans="1:6" s="275" customFormat="1" ht="41.25" customHeight="1" x14ac:dyDescent="0.2">
      <c r="A623" s="217">
        <v>44370</v>
      </c>
      <c r="B623" s="710" t="s">
        <v>5680</v>
      </c>
      <c r="C623" s="293" t="s">
        <v>5721</v>
      </c>
      <c r="D623" s="266"/>
      <c r="E623" s="472">
        <v>305732.8</v>
      </c>
      <c r="F623" s="494">
        <f t="shared" si="9"/>
        <v>394221377.36999941</v>
      </c>
    </row>
    <row r="624" spans="1:6" s="275" customFormat="1" ht="80.25" customHeight="1" x14ac:dyDescent="0.2">
      <c r="A624" s="217">
        <v>44370</v>
      </c>
      <c r="B624" s="710" t="s">
        <v>5681</v>
      </c>
      <c r="C624" s="293" t="s">
        <v>5722</v>
      </c>
      <c r="D624" s="266"/>
      <c r="E624" s="472">
        <v>892002.5</v>
      </c>
      <c r="F624" s="494">
        <f t="shared" si="9"/>
        <v>393329374.86999941</v>
      </c>
    </row>
    <row r="625" spans="1:6" s="275" customFormat="1" ht="48" customHeight="1" x14ac:dyDescent="0.2">
      <c r="A625" s="217">
        <v>44370</v>
      </c>
      <c r="B625" s="710" t="s">
        <v>5682</v>
      </c>
      <c r="C625" s="293" t="s">
        <v>5723</v>
      </c>
      <c r="D625" s="266"/>
      <c r="E625" s="472">
        <v>249422.5</v>
      </c>
      <c r="F625" s="494">
        <f t="shared" si="9"/>
        <v>393079952.36999941</v>
      </c>
    </row>
    <row r="626" spans="1:6" s="275" customFormat="1" ht="69.75" customHeight="1" x14ac:dyDescent="0.2">
      <c r="A626" s="217">
        <v>44370</v>
      </c>
      <c r="B626" s="710" t="s">
        <v>5683</v>
      </c>
      <c r="C626" s="293" t="s">
        <v>5724</v>
      </c>
      <c r="D626" s="266"/>
      <c r="E626" s="472">
        <v>2724857.79</v>
      </c>
      <c r="F626" s="494">
        <f t="shared" si="9"/>
        <v>390355094.57999939</v>
      </c>
    </row>
    <row r="627" spans="1:6" s="275" customFormat="1" ht="48" customHeight="1" x14ac:dyDescent="0.2">
      <c r="A627" s="217">
        <v>44371</v>
      </c>
      <c r="B627" s="710" t="s">
        <v>5775</v>
      </c>
      <c r="C627" s="293" t="s">
        <v>5802</v>
      </c>
      <c r="D627" s="266"/>
      <c r="E627" s="472">
        <v>160297.18</v>
      </c>
      <c r="F627" s="494">
        <f t="shared" si="9"/>
        <v>390194797.39999938</v>
      </c>
    </row>
    <row r="628" spans="1:6" s="275" customFormat="1" ht="41.25" customHeight="1" x14ac:dyDescent="0.2">
      <c r="A628" s="217">
        <v>44371</v>
      </c>
      <c r="B628" s="710" t="s">
        <v>5776</v>
      </c>
      <c r="C628" s="293" t="s">
        <v>5803</v>
      </c>
      <c r="D628" s="266"/>
      <c r="E628" s="472">
        <v>108012.46</v>
      </c>
      <c r="F628" s="494">
        <f t="shared" si="9"/>
        <v>390086784.9399994</v>
      </c>
    </row>
    <row r="629" spans="1:6" s="275" customFormat="1" ht="40.5" customHeight="1" x14ac:dyDescent="0.2">
      <c r="A629" s="217">
        <v>44371</v>
      </c>
      <c r="B629" s="710" t="s">
        <v>5777</v>
      </c>
      <c r="C629" s="293" t="s">
        <v>5804</v>
      </c>
      <c r="D629" s="266"/>
      <c r="E629" s="472">
        <v>227825.95</v>
      </c>
      <c r="F629" s="494">
        <f t="shared" si="9"/>
        <v>389858958.98999941</v>
      </c>
    </row>
    <row r="630" spans="1:6" s="275" customFormat="1" ht="36.75" customHeight="1" x14ac:dyDescent="0.2">
      <c r="A630" s="217">
        <v>44371</v>
      </c>
      <c r="B630" s="710" t="s">
        <v>5778</v>
      </c>
      <c r="C630" s="293" t="s">
        <v>5805</v>
      </c>
      <c r="D630" s="266"/>
      <c r="E630" s="472">
        <v>100670.16</v>
      </c>
      <c r="F630" s="494">
        <f t="shared" si="9"/>
        <v>389758288.82999939</v>
      </c>
    </row>
    <row r="631" spans="1:6" s="275" customFormat="1" ht="41.25" customHeight="1" x14ac:dyDescent="0.2">
      <c r="A631" s="217">
        <v>44371</v>
      </c>
      <c r="B631" s="710" t="s">
        <v>5779</v>
      </c>
      <c r="C631" s="293" t="s">
        <v>5806</v>
      </c>
      <c r="D631" s="266"/>
      <c r="E631" s="472">
        <v>381.42</v>
      </c>
      <c r="F631" s="494">
        <f t="shared" si="9"/>
        <v>389757907.40999937</v>
      </c>
    </row>
    <row r="632" spans="1:6" s="275" customFormat="1" ht="39.75" customHeight="1" x14ac:dyDescent="0.2">
      <c r="A632" s="217">
        <v>44371</v>
      </c>
      <c r="B632" s="710" t="s">
        <v>5780</v>
      </c>
      <c r="C632" s="293" t="s">
        <v>5807</v>
      </c>
      <c r="D632" s="266"/>
      <c r="E632" s="472">
        <v>93818.64</v>
      </c>
      <c r="F632" s="494">
        <f t="shared" si="9"/>
        <v>389664088.76999938</v>
      </c>
    </row>
    <row r="633" spans="1:6" s="275" customFormat="1" ht="42" customHeight="1" x14ac:dyDescent="0.2">
      <c r="A633" s="217">
        <v>44371</v>
      </c>
      <c r="B633" s="710" t="s">
        <v>5781</v>
      </c>
      <c r="C633" s="293" t="s">
        <v>5808</v>
      </c>
      <c r="D633" s="266"/>
      <c r="E633" s="472">
        <v>12794.19</v>
      </c>
      <c r="F633" s="494">
        <f t="shared" si="9"/>
        <v>389651294.57999939</v>
      </c>
    </row>
    <row r="634" spans="1:6" s="275" customFormat="1" ht="72.75" customHeight="1" x14ac:dyDescent="0.2">
      <c r="A634" s="217">
        <v>44371</v>
      </c>
      <c r="B634" s="710" t="s">
        <v>5782</v>
      </c>
      <c r="C634" s="293" t="s">
        <v>5809</v>
      </c>
      <c r="D634" s="266"/>
      <c r="E634" s="472">
        <v>596077.5</v>
      </c>
      <c r="F634" s="494">
        <f t="shared" si="9"/>
        <v>389055217.07999939</v>
      </c>
    </row>
    <row r="635" spans="1:6" s="275" customFormat="1" ht="48" customHeight="1" x14ac:dyDescent="0.2">
      <c r="A635" s="217">
        <v>44371</v>
      </c>
      <c r="B635" s="710" t="s">
        <v>5783</v>
      </c>
      <c r="C635" s="293" t="s">
        <v>5810</v>
      </c>
      <c r="D635" s="266"/>
      <c r="E635" s="472">
        <v>21137.5</v>
      </c>
      <c r="F635" s="494">
        <f t="shared" si="9"/>
        <v>389034079.57999939</v>
      </c>
    </row>
    <row r="636" spans="1:6" s="275" customFormat="1" ht="87" customHeight="1" x14ac:dyDescent="0.2">
      <c r="A636" s="217">
        <v>44371</v>
      </c>
      <c r="B636" s="710" t="s">
        <v>5784</v>
      </c>
      <c r="C636" s="293" t="s">
        <v>5811</v>
      </c>
      <c r="D636" s="266"/>
      <c r="E636" s="472">
        <v>714447.5</v>
      </c>
      <c r="F636" s="494">
        <f t="shared" si="9"/>
        <v>388319632.07999939</v>
      </c>
    </row>
    <row r="637" spans="1:6" s="275" customFormat="1" ht="35.25" customHeight="1" x14ac:dyDescent="0.2">
      <c r="A637" s="217">
        <v>44371</v>
      </c>
      <c r="B637" s="710" t="s">
        <v>5785</v>
      </c>
      <c r="C637" s="293" t="s">
        <v>5812</v>
      </c>
      <c r="D637" s="266"/>
      <c r="E637" s="472">
        <v>385806.68</v>
      </c>
      <c r="F637" s="494">
        <f t="shared" si="9"/>
        <v>387933825.39999938</v>
      </c>
    </row>
    <row r="638" spans="1:6" s="275" customFormat="1" ht="41.25" customHeight="1" x14ac:dyDescent="0.2">
      <c r="A638" s="217">
        <v>44371</v>
      </c>
      <c r="B638" s="710" t="s">
        <v>5786</v>
      </c>
      <c r="C638" s="293" t="s">
        <v>5812</v>
      </c>
      <c r="D638" s="266"/>
      <c r="E638" s="472">
        <v>34026.639999999999</v>
      </c>
      <c r="F638" s="494">
        <f t="shared" si="9"/>
        <v>387899798.75999939</v>
      </c>
    </row>
    <row r="639" spans="1:6" s="275" customFormat="1" ht="41.25" customHeight="1" x14ac:dyDescent="0.2">
      <c r="A639" s="217">
        <v>44371</v>
      </c>
      <c r="B639" s="710" t="s">
        <v>5787</v>
      </c>
      <c r="C639" s="293" t="s">
        <v>5813</v>
      </c>
      <c r="D639" s="266"/>
      <c r="E639" s="472">
        <v>71243.58</v>
      </c>
      <c r="F639" s="494">
        <f t="shared" si="9"/>
        <v>387828555.17999941</v>
      </c>
    </row>
    <row r="640" spans="1:6" s="275" customFormat="1" ht="47.25" customHeight="1" x14ac:dyDescent="0.2">
      <c r="A640" s="217">
        <v>44371</v>
      </c>
      <c r="B640" s="710" t="s">
        <v>5788</v>
      </c>
      <c r="C640" s="293" t="s">
        <v>5814</v>
      </c>
      <c r="D640" s="266"/>
      <c r="E640" s="472">
        <v>110743.09</v>
      </c>
      <c r="F640" s="494">
        <f t="shared" si="9"/>
        <v>387717812.08999944</v>
      </c>
    </row>
    <row r="641" spans="1:6" s="275" customFormat="1" ht="41.25" customHeight="1" x14ac:dyDescent="0.2">
      <c r="A641" s="217">
        <v>44371</v>
      </c>
      <c r="B641" s="710" t="s">
        <v>5789</v>
      </c>
      <c r="C641" s="293" t="s">
        <v>5815</v>
      </c>
      <c r="D641" s="266"/>
      <c r="E641" s="472">
        <v>3170358.39</v>
      </c>
      <c r="F641" s="494">
        <f t="shared" si="9"/>
        <v>384547453.69999945</v>
      </c>
    </row>
    <row r="642" spans="1:6" s="275" customFormat="1" ht="46.5" customHeight="1" x14ac:dyDescent="0.2">
      <c r="A642" s="217">
        <v>44371</v>
      </c>
      <c r="B642" s="710" t="s">
        <v>5790</v>
      </c>
      <c r="C642" s="293" t="s">
        <v>5816</v>
      </c>
      <c r="D642" s="266"/>
      <c r="E642" s="472">
        <v>126825</v>
      </c>
      <c r="F642" s="494">
        <f t="shared" si="9"/>
        <v>384420628.69999945</v>
      </c>
    </row>
    <row r="643" spans="1:6" s="275" customFormat="1" ht="40.5" customHeight="1" x14ac:dyDescent="0.2">
      <c r="A643" s="217">
        <v>44371</v>
      </c>
      <c r="B643" s="710" t="s">
        <v>5791</v>
      </c>
      <c r="C643" s="293" t="s">
        <v>5817</v>
      </c>
      <c r="D643" s="266"/>
      <c r="E643" s="472">
        <v>1811</v>
      </c>
      <c r="F643" s="494">
        <f t="shared" si="9"/>
        <v>384418817.69999945</v>
      </c>
    </row>
    <row r="644" spans="1:6" s="275" customFormat="1" ht="31.5" customHeight="1" x14ac:dyDescent="0.2">
      <c r="A644" s="217">
        <v>44371</v>
      </c>
      <c r="B644" s="710" t="s">
        <v>5792</v>
      </c>
      <c r="C644" s="293" t="s">
        <v>5818</v>
      </c>
      <c r="D644" s="266"/>
      <c r="E644" s="472">
        <v>87371</v>
      </c>
      <c r="F644" s="494">
        <f t="shared" si="9"/>
        <v>384331446.69999945</v>
      </c>
    </row>
    <row r="645" spans="1:6" s="275" customFormat="1" ht="51.75" customHeight="1" x14ac:dyDescent="0.2">
      <c r="A645" s="217">
        <v>44371</v>
      </c>
      <c r="B645" s="710" t="s">
        <v>5793</v>
      </c>
      <c r="C645" s="293" t="s">
        <v>5819</v>
      </c>
      <c r="D645" s="266"/>
      <c r="E645" s="472">
        <v>312835</v>
      </c>
      <c r="F645" s="494">
        <f t="shared" si="9"/>
        <v>384018611.69999945</v>
      </c>
    </row>
    <row r="646" spans="1:6" s="275" customFormat="1" ht="45.75" customHeight="1" x14ac:dyDescent="0.2">
      <c r="A646" s="217">
        <v>44371</v>
      </c>
      <c r="B646" s="710" t="s">
        <v>5794</v>
      </c>
      <c r="C646" s="293" t="s">
        <v>5820</v>
      </c>
      <c r="D646" s="266"/>
      <c r="E646" s="472">
        <v>43475.48</v>
      </c>
      <c r="F646" s="494">
        <f t="shared" si="9"/>
        <v>383975136.21999943</v>
      </c>
    </row>
    <row r="647" spans="1:6" s="275" customFormat="1" ht="40.5" customHeight="1" x14ac:dyDescent="0.2">
      <c r="A647" s="217">
        <v>44371</v>
      </c>
      <c r="B647" s="710" t="s">
        <v>5795</v>
      </c>
      <c r="C647" s="293" t="s">
        <v>5821</v>
      </c>
      <c r="D647" s="266"/>
      <c r="E647" s="472">
        <v>141905.23000000001</v>
      </c>
      <c r="F647" s="494">
        <f t="shared" si="9"/>
        <v>383833230.98999941</v>
      </c>
    </row>
    <row r="648" spans="1:6" s="275" customFormat="1" ht="43.5" customHeight="1" x14ac:dyDescent="0.2">
      <c r="A648" s="217">
        <v>44371</v>
      </c>
      <c r="B648" s="710" t="s">
        <v>5796</v>
      </c>
      <c r="C648" s="293" t="s">
        <v>5822</v>
      </c>
      <c r="D648" s="266"/>
      <c r="E648" s="472">
        <v>64475.46</v>
      </c>
      <c r="F648" s="494">
        <f t="shared" si="9"/>
        <v>383768755.52999943</v>
      </c>
    </row>
    <row r="649" spans="1:6" s="275" customFormat="1" ht="39.75" customHeight="1" x14ac:dyDescent="0.2">
      <c r="A649" s="217">
        <v>44371</v>
      </c>
      <c r="B649" s="710" t="s">
        <v>5797</v>
      </c>
      <c r="C649" s="293" t="s">
        <v>5823</v>
      </c>
      <c r="D649" s="266"/>
      <c r="E649" s="472">
        <v>18359.57</v>
      </c>
      <c r="F649" s="494">
        <f t="shared" si="9"/>
        <v>383750395.95999944</v>
      </c>
    </row>
    <row r="650" spans="1:6" s="275" customFormat="1" ht="30.75" customHeight="1" x14ac:dyDescent="0.2">
      <c r="A650" s="217">
        <v>44371</v>
      </c>
      <c r="B650" s="710" t="s">
        <v>5798</v>
      </c>
      <c r="C650" s="293" t="s">
        <v>5824</v>
      </c>
      <c r="D650" s="266"/>
      <c r="E650" s="472">
        <v>151282.26</v>
      </c>
      <c r="F650" s="494">
        <f t="shared" si="9"/>
        <v>383599113.69999945</v>
      </c>
    </row>
    <row r="651" spans="1:6" s="275" customFormat="1" ht="30" customHeight="1" x14ac:dyDescent="0.2">
      <c r="A651" s="217">
        <v>44371</v>
      </c>
      <c r="B651" s="710" t="s">
        <v>5799</v>
      </c>
      <c r="C651" s="293" t="s">
        <v>5825</v>
      </c>
      <c r="D651" s="266"/>
      <c r="E651" s="472">
        <v>147917.74</v>
      </c>
      <c r="F651" s="494">
        <f t="shared" si="9"/>
        <v>383451195.95999944</v>
      </c>
    </row>
    <row r="652" spans="1:6" s="275" customFormat="1" ht="36.75" customHeight="1" x14ac:dyDescent="0.2">
      <c r="A652" s="217">
        <v>44371</v>
      </c>
      <c r="B652" s="710" t="s">
        <v>5800</v>
      </c>
      <c r="C652" s="293" t="s">
        <v>5826</v>
      </c>
      <c r="D652" s="266"/>
      <c r="E652" s="472">
        <v>416013.04</v>
      </c>
      <c r="F652" s="494">
        <f t="shared" si="9"/>
        <v>383035182.91999942</v>
      </c>
    </row>
    <row r="653" spans="1:6" s="275" customFormat="1" ht="47.25" customHeight="1" x14ac:dyDescent="0.2">
      <c r="A653" s="217">
        <v>44371</v>
      </c>
      <c r="B653" s="710" t="s">
        <v>5801</v>
      </c>
      <c r="C653" s="293" t="s">
        <v>5827</v>
      </c>
      <c r="D653" s="266"/>
      <c r="E653" s="472">
        <v>85794.19</v>
      </c>
      <c r="F653" s="494">
        <f t="shared" si="9"/>
        <v>382949388.72999942</v>
      </c>
    </row>
    <row r="654" spans="1:6" s="275" customFormat="1" ht="48.75" customHeight="1" x14ac:dyDescent="0.2">
      <c r="A654" s="217">
        <v>44371</v>
      </c>
      <c r="B654" s="710" t="s">
        <v>5770</v>
      </c>
      <c r="C654" s="293" t="s">
        <v>5828</v>
      </c>
      <c r="D654" s="266"/>
      <c r="E654" s="472">
        <v>59185</v>
      </c>
      <c r="F654" s="494">
        <f t="shared" ref="F654:F717" si="10">F653-E654</f>
        <v>382890203.72999942</v>
      </c>
    </row>
    <row r="655" spans="1:6" s="275" customFormat="1" ht="62.25" customHeight="1" x14ac:dyDescent="0.2">
      <c r="A655" s="217">
        <v>44371</v>
      </c>
      <c r="B655" s="710" t="s">
        <v>5771</v>
      </c>
      <c r="C655" s="293" t="s">
        <v>5829</v>
      </c>
      <c r="D655" s="266"/>
      <c r="E655" s="472">
        <v>372020</v>
      </c>
      <c r="F655" s="494">
        <f t="shared" si="10"/>
        <v>382518183.72999942</v>
      </c>
    </row>
    <row r="656" spans="1:6" s="275" customFormat="1" ht="41.25" customHeight="1" x14ac:dyDescent="0.2">
      <c r="A656" s="217">
        <v>44371</v>
      </c>
      <c r="B656" s="710" t="s">
        <v>5772</v>
      </c>
      <c r="C656" s="293" t="s">
        <v>5830</v>
      </c>
      <c r="D656" s="266"/>
      <c r="E656" s="472">
        <v>126825</v>
      </c>
      <c r="F656" s="494">
        <f t="shared" si="10"/>
        <v>382391358.72999942</v>
      </c>
    </row>
    <row r="657" spans="1:6" s="275" customFormat="1" ht="50.25" customHeight="1" x14ac:dyDescent="0.2">
      <c r="A657" s="217">
        <v>44371</v>
      </c>
      <c r="B657" s="710" t="s">
        <v>5773</v>
      </c>
      <c r="C657" s="293" t="s">
        <v>5831</v>
      </c>
      <c r="D657" s="266"/>
      <c r="E657" s="472">
        <v>249422.5</v>
      </c>
      <c r="F657" s="494">
        <f t="shared" si="10"/>
        <v>382141936.22999942</v>
      </c>
    </row>
    <row r="658" spans="1:6" s="275" customFormat="1" ht="59.25" customHeight="1" x14ac:dyDescent="0.2">
      <c r="A658" s="217">
        <v>44371</v>
      </c>
      <c r="B658" s="710" t="s">
        <v>5774</v>
      </c>
      <c r="C658" s="293" t="s">
        <v>5832</v>
      </c>
      <c r="D658" s="266"/>
      <c r="E658" s="472">
        <v>325517.5</v>
      </c>
      <c r="F658" s="494">
        <f t="shared" si="10"/>
        <v>381816418.72999942</v>
      </c>
    </row>
    <row r="659" spans="1:6" s="275" customFormat="1" ht="69.75" customHeight="1" x14ac:dyDescent="0.2">
      <c r="A659" s="217">
        <v>44372</v>
      </c>
      <c r="B659" s="710" t="s">
        <v>5874</v>
      </c>
      <c r="C659" s="293" t="s">
        <v>6005</v>
      </c>
      <c r="D659" s="266"/>
      <c r="E659" s="472">
        <v>500000</v>
      </c>
      <c r="F659" s="494">
        <f t="shared" si="10"/>
        <v>381316418.72999942</v>
      </c>
    </row>
    <row r="660" spans="1:6" s="275" customFormat="1" ht="47.25" customHeight="1" x14ac:dyDescent="0.2">
      <c r="A660" s="217">
        <v>44372</v>
      </c>
      <c r="B660" s="710" t="s">
        <v>5875</v>
      </c>
      <c r="C660" s="293" t="s">
        <v>6006</v>
      </c>
      <c r="D660" s="266"/>
      <c r="E660" s="472">
        <v>200000</v>
      </c>
      <c r="F660" s="494">
        <f t="shared" si="10"/>
        <v>381116418.72999942</v>
      </c>
    </row>
    <row r="661" spans="1:6" s="275" customFormat="1" ht="52.5" customHeight="1" x14ac:dyDescent="0.2">
      <c r="A661" s="217">
        <v>44372</v>
      </c>
      <c r="B661" s="710" t="s">
        <v>5876</v>
      </c>
      <c r="C661" s="293" t="s">
        <v>6007</v>
      </c>
      <c r="D661" s="266"/>
      <c r="E661" s="472">
        <v>78605.509999999995</v>
      </c>
      <c r="F661" s="494">
        <f t="shared" si="10"/>
        <v>381037813.21999943</v>
      </c>
    </row>
    <row r="662" spans="1:6" s="275" customFormat="1" ht="41.25" customHeight="1" x14ac:dyDescent="0.2">
      <c r="A662" s="217">
        <v>44372</v>
      </c>
      <c r="B662" s="710" t="s">
        <v>5877</v>
      </c>
      <c r="C662" s="293" t="s">
        <v>6008</v>
      </c>
      <c r="D662" s="266"/>
      <c r="E662" s="472">
        <v>9853.19</v>
      </c>
      <c r="F662" s="494">
        <f t="shared" si="10"/>
        <v>381027960.02999943</v>
      </c>
    </row>
    <row r="663" spans="1:6" s="275" customFormat="1" ht="41.25" customHeight="1" x14ac:dyDescent="0.2">
      <c r="A663" s="217">
        <v>44372</v>
      </c>
      <c r="B663" s="710" t="s">
        <v>5878</v>
      </c>
      <c r="C663" s="293" t="s">
        <v>6009</v>
      </c>
      <c r="D663" s="266"/>
      <c r="E663" s="472">
        <v>84838.2</v>
      </c>
      <c r="F663" s="494">
        <f t="shared" si="10"/>
        <v>380943121.82999945</v>
      </c>
    </row>
    <row r="664" spans="1:6" s="275" customFormat="1" ht="41.25" customHeight="1" x14ac:dyDescent="0.2">
      <c r="A664" s="217">
        <v>44372</v>
      </c>
      <c r="B664" s="710" t="s">
        <v>5879</v>
      </c>
      <c r="C664" s="293" t="s">
        <v>6010</v>
      </c>
      <c r="D664" s="266"/>
      <c r="E664" s="472">
        <v>33159.03</v>
      </c>
      <c r="F664" s="494">
        <f t="shared" si="10"/>
        <v>380909962.79999948</v>
      </c>
    </row>
    <row r="665" spans="1:6" s="275" customFormat="1" ht="41.25" customHeight="1" x14ac:dyDescent="0.2">
      <c r="A665" s="217">
        <v>44372</v>
      </c>
      <c r="B665" s="710" t="s">
        <v>5880</v>
      </c>
      <c r="C665" s="293" t="s">
        <v>6011</v>
      </c>
      <c r="D665" s="266"/>
      <c r="E665" s="472">
        <v>14733.06</v>
      </c>
      <c r="F665" s="494">
        <f t="shared" si="10"/>
        <v>380895229.73999947</v>
      </c>
    </row>
    <row r="666" spans="1:6" s="275" customFormat="1" ht="41.25" customHeight="1" x14ac:dyDescent="0.2">
      <c r="A666" s="217">
        <v>44372</v>
      </c>
      <c r="B666" s="710" t="s">
        <v>5881</v>
      </c>
      <c r="C666" s="293" t="s">
        <v>6012</v>
      </c>
      <c r="D666" s="266"/>
      <c r="E666" s="472">
        <v>33721.019999999997</v>
      </c>
      <c r="F666" s="494">
        <f t="shared" si="10"/>
        <v>380861508.71999949</v>
      </c>
    </row>
    <row r="667" spans="1:6" s="275" customFormat="1" ht="41.25" customHeight="1" x14ac:dyDescent="0.2">
      <c r="A667" s="217">
        <v>44372</v>
      </c>
      <c r="B667" s="710" t="s">
        <v>5882</v>
      </c>
      <c r="C667" s="293" t="s">
        <v>6013</v>
      </c>
      <c r="D667" s="266"/>
      <c r="E667" s="472">
        <v>140135.76999999999</v>
      </c>
      <c r="F667" s="494">
        <f t="shared" si="10"/>
        <v>380721372.94999951</v>
      </c>
    </row>
    <row r="668" spans="1:6" s="275" customFormat="1" ht="41.25" customHeight="1" x14ac:dyDescent="0.2">
      <c r="A668" s="217">
        <v>44372</v>
      </c>
      <c r="B668" s="710" t="s">
        <v>5883</v>
      </c>
      <c r="C668" s="293" t="s">
        <v>6014</v>
      </c>
      <c r="D668" s="266"/>
      <c r="E668" s="472">
        <v>45244.94</v>
      </c>
      <c r="F668" s="494">
        <f t="shared" si="10"/>
        <v>380676128.00999951</v>
      </c>
    </row>
    <row r="669" spans="1:6" s="275" customFormat="1" ht="41.25" customHeight="1" x14ac:dyDescent="0.2">
      <c r="A669" s="217">
        <v>44372</v>
      </c>
      <c r="B669" s="710" t="s">
        <v>5884</v>
      </c>
      <c r="C669" s="293" t="s">
        <v>6015</v>
      </c>
      <c r="D669" s="266"/>
      <c r="E669" s="472">
        <v>242214.28</v>
      </c>
      <c r="F669" s="494">
        <f t="shared" si="10"/>
        <v>380433913.72999954</v>
      </c>
    </row>
    <row r="670" spans="1:6" s="275" customFormat="1" ht="16.5" customHeight="1" x14ac:dyDescent="0.2">
      <c r="A670" s="217">
        <v>44372</v>
      </c>
      <c r="B670" s="710" t="s">
        <v>6173</v>
      </c>
      <c r="C670" s="293" t="s">
        <v>41</v>
      </c>
      <c r="D670" s="266"/>
      <c r="E670" s="472">
        <v>0</v>
      </c>
      <c r="F670" s="494">
        <f t="shared" si="10"/>
        <v>380433913.72999954</v>
      </c>
    </row>
    <row r="671" spans="1:6" s="275" customFormat="1" ht="41.25" customHeight="1" x14ac:dyDescent="0.2">
      <c r="A671" s="217">
        <v>44372</v>
      </c>
      <c r="B671" s="710" t="s">
        <v>5885</v>
      </c>
      <c r="C671" s="293" t="s">
        <v>6015</v>
      </c>
      <c r="D671" s="266"/>
      <c r="E671" s="472">
        <v>43432.36</v>
      </c>
      <c r="F671" s="494">
        <f t="shared" si="10"/>
        <v>380390481.36999953</v>
      </c>
    </row>
    <row r="672" spans="1:6" s="275" customFormat="1" ht="41.25" customHeight="1" x14ac:dyDescent="0.2">
      <c r="A672" s="217">
        <v>44372</v>
      </c>
      <c r="B672" s="710" t="s">
        <v>5886</v>
      </c>
      <c r="C672" s="293" t="s">
        <v>6016</v>
      </c>
      <c r="D672" s="266"/>
      <c r="E672" s="472">
        <v>344260.83</v>
      </c>
      <c r="F672" s="494">
        <f t="shared" si="10"/>
        <v>380046220.53999954</v>
      </c>
    </row>
    <row r="673" spans="1:6" s="275" customFormat="1" ht="41.25" customHeight="1" x14ac:dyDescent="0.2">
      <c r="A673" s="217">
        <v>44372</v>
      </c>
      <c r="B673" s="710" t="s">
        <v>5887</v>
      </c>
      <c r="C673" s="293" t="s">
        <v>6017</v>
      </c>
      <c r="D673" s="266"/>
      <c r="E673" s="472">
        <v>110622.42</v>
      </c>
      <c r="F673" s="494">
        <f t="shared" si="10"/>
        <v>379935598.11999953</v>
      </c>
    </row>
    <row r="674" spans="1:6" s="275" customFormat="1" ht="45.75" customHeight="1" x14ac:dyDescent="0.2">
      <c r="A674" s="217">
        <v>44372</v>
      </c>
      <c r="B674" s="710" t="s">
        <v>5888</v>
      </c>
      <c r="C674" s="293" t="s">
        <v>6018</v>
      </c>
      <c r="D674" s="266"/>
      <c r="E674" s="472">
        <v>63109.25</v>
      </c>
      <c r="F674" s="494">
        <f t="shared" si="10"/>
        <v>379872488.86999953</v>
      </c>
    </row>
    <row r="675" spans="1:6" s="275" customFormat="1" ht="45.75" customHeight="1" x14ac:dyDescent="0.2">
      <c r="A675" s="217">
        <v>44372</v>
      </c>
      <c r="B675" s="710" t="s">
        <v>5889</v>
      </c>
      <c r="C675" s="293" t="s">
        <v>6018</v>
      </c>
      <c r="D675" s="266"/>
      <c r="E675" s="472">
        <v>5197.16</v>
      </c>
      <c r="F675" s="494">
        <f t="shared" si="10"/>
        <v>379867291.7099995</v>
      </c>
    </row>
    <row r="676" spans="1:6" s="275" customFormat="1" ht="37.5" customHeight="1" x14ac:dyDescent="0.2">
      <c r="A676" s="217">
        <v>44372</v>
      </c>
      <c r="B676" s="710" t="s">
        <v>5890</v>
      </c>
      <c r="C676" s="293" t="s">
        <v>6019</v>
      </c>
      <c r="D676" s="266"/>
      <c r="E676" s="472">
        <v>305170.5</v>
      </c>
      <c r="F676" s="494">
        <f t="shared" si="10"/>
        <v>379562121.2099995</v>
      </c>
    </row>
    <row r="677" spans="1:6" s="275" customFormat="1" ht="41.25" customHeight="1" x14ac:dyDescent="0.2">
      <c r="A677" s="217">
        <v>44372</v>
      </c>
      <c r="B677" s="710" t="s">
        <v>5891</v>
      </c>
      <c r="C677" s="293" t="s">
        <v>6020</v>
      </c>
      <c r="D677" s="266"/>
      <c r="E677" s="472">
        <v>77286.350000000006</v>
      </c>
      <c r="F677" s="494">
        <f t="shared" si="10"/>
        <v>379484834.85999948</v>
      </c>
    </row>
    <row r="678" spans="1:6" s="275" customFormat="1" ht="41.25" customHeight="1" x14ac:dyDescent="0.2">
      <c r="A678" s="217">
        <v>44372</v>
      </c>
      <c r="B678" s="710" t="s">
        <v>5892</v>
      </c>
      <c r="C678" s="293" t="s">
        <v>6021</v>
      </c>
      <c r="D678" s="266"/>
      <c r="E678" s="472">
        <v>153093.47</v>
      </c>
      <c r="F678" s="494">
        <f t="shared" si="10"/>
        <v>379331741.38999945</v>
      </c>
    </row>
    <row r="679" spans="1:6" s="275" customFormat="1" ht="41.25" customHeight="1" x14ac:dyDescent="0.2">
      <c r="A679" s="217">
        <v>44372</v>
      </c>
      <c r="B679" s="710" t="s">
        <v>5893</v>
      </c>
      <c r="C679" s="293" t="s">
        <v>6022</v>
      </c>
      <c r="D679" s="266"/>
      <c r="E679" s="472">
        <v>54594.58</v>
      </c>
      <c r="F679" s="494">
        <f t="shared" si="10"/>
        <v>379277146.80999947</v>
      </c>
    </row>
    <row r="680" spans="1:6" s="275" customFormat="1" ht="41.25" customHeight="1" x14ac:dyDescent="0.2">
      <c r="A680" s="217">
        <v>44372</v>
      </c>
      <c r="B680" s="710" t="s">
        <v>5894</v>
      </c>
      <c r="C680" s="293" t="s">
        <v>6023</v>
      </c>
      <c r="D680" s="266"/>
      <c r="E680" s="472">
        <v>221809.84</v>
      </c>
      <c r="F680" s="494">
        <f t="shared" si="10"/>
        <v>379055336.96999949</v>
      </c>
    </row>
    <row r="681" spans="1:6" s="275" customFormat="1" ht="41.25" customHeight="1" x14ac:dyDescent="0.2">
      <c r="A681" s="217">
        <v>44372</v>
      </c>
      <c r="B681" s="710" t="s">
        <v>5895</v>
      </c>
      <c r="C681" s="293" t="s">
        <v>6024</v>
      </c>
      <c r="D681" s="266"/>
      <c r="E681" s="472">
        <v>114785.16</v>
      </c>
      <c r="F681" s="494">
        <f t="shared" si="10"/>
        <v>378940551.80999947</v>
      </c>
    </row>
    <row r="682" spans="1:6" s="275" customFormat="1" ht="41.25" customHeight="1" x14ac:dyDescent="0.2">
      <c r="A682" s="217">
        <v>44372</v>
      </c>
      <c r="B682" s="710" t="s">
        <v>5896</v>
      </c>
      <c r="C682" s="293" t="s">
        <v>6025</v>
      </c>
      <c r="D682" s="266"/>
      <c r="E682" s="472">
        <v>122006.65</v>
      </c>
      <c r="F682" s="494">
        <f t="shared" si="10"/>
        <v>378818545.15999949</v>
      </c>
    </row>
    <row r="683" spans="1:6" s="275" customFormat="1" ht="41.25" customHeight="1" x14ac:dyDescent="0.2">
      <c r="A683" s="217">
        <v>44372</v>
      </c>
      <c r="B683" s="710" t="s">
        <v>5897</v>
      </c>
      <c r="C683" s="293" t="s">
        <v>6026</v>
      </c>
      <c r="D683" s="266"/>
      <c r="E683" s="472">
        <v>41066.720000000001</v>
      </c>
      <c r="F683" s="494">
        <f t="shared" si="10"/>
        <v>378777478.43999946</v>
      </c>
    </row>
    <row r="684" spans="1:6" s="275" customFormat="1" ht="41.25" customHeight="1" x14ac:dyDescent="0.2">
      <c r="A684" s="217">
        <v>44372</v>
      </c>
      <c r="B684" s="710" t="s">
        <v>5898</v>
      </c>
      <c r="C684" s="293" t="s">
        <v>6027</v>
      </c>
      <c r="D684" s="266"/>
      <c r="E684" s="472">
        <v>2321.4</v>
      </c>
      <c r="F684" s="494">
        <f t="shared" si="10"/>
        <v>378775157.03999949</v>
      </c>
    </row>
    <row r="685" spans="1:6" s="275" customFormat="1" ht="41.25" customHeight="1" x14ac:dyDescent="0.2">
      <c r="A685" s="217">
        <v>44372</v>
      </c>
      <c r="B685" s="710" t="s">
        <v>5899</v>
      </c>
      <c r="C685" s="293" t="s">
        <v>1315</v>
      </c>
      <c r="D685" s="266"/>
      <c r="E685" s="472">
        <v>236714.13</v>
      </c>
      <c r="F685" s="494">
        <f t="shared" si="10"/>
        <v>378538442.90999949</v>
      </c>
    </row>
    <row r="686" spans="1:6" s="275" customFormat="1" ht="41.25" customHeight="1" x14ac:dyDescent="0.2">
      <c r="A686" s="217">
        <v>44372</v>
      </c>
      <c r="B686" s="710" t="s">
        <v>5900</v>
      </c>
      <c r="C686" s="293" t="s">
        <v>6028</v>
      </c>
      <c r="D686" s="266"/>
      <c r="E686" s="472">
        <v>340083.87</v>
      </c>
      <c r="F686" s="494">
        <f t="shared" si="10"/>
        <v>378198359.03999949</v>
      </c>
    </row>
    <row r="687" spans="1:6" s="275" customFormat="1" ht="41.25" customHeight="1" x14ac:dyDescent="0.2">
      <c r="A687" s="217">
        <v>44372</v>
      </c>
      <c r="B687" s="710" t="s">
        <v>5901</v>
      </c>
      <c r="C687" s="293" t="s">
        <v>6028</v>
      </c>
      <c r="D687" s="266"/>
      <c r="E687" s="472">
        <v>67753.69</v>
      </c>
      <c r="F687" s="494">
        <f t="shared" si="10"/>
        <v>378130605.34999949</v>
      </c>
    </row>
    <row r="688" spans="1:6" s="275" customFormat="1" ht="24" customHeight="1" x14ac:dyDescent="0.2">
      <c r="A688" s="217">
        <v>44372</v>
      </c>
      <c r="B688" s="710" t="s">
        <v>5867</v>
      </c>
      <c r="C688" s="293" t="s">
        <v>6029</v>
      </c>
      <c r="D688" s="266"/>
      <c r="E688" s="472">
        <v>40599329.710000001</v>
      </c>
      <c r="F688" s="494">
        <f t="shared" si="10"/>
        <v>337531275.63999951</v>
      </c>
    </row>
    <row r="689" spans="1:6" s="275" customFormat="1" ht="41.25" customHeight="1" x14ac:dyDescent="0.2">
      <c r="A689" s="217">
        <v>44375</v>
      </c>
      <c r="B689" s="710" t="s">
        <v>5902</v>
      </c>
      <c r="C689" s="293" t="s">
        <v>6030</v>
      </c>
      <c r="D689" s="266"/>
      <c r="E689" s="472">
        <v>300000</v>
      </c>
      <c r="F689" s="494">
        <f t="shared" si="10"/>
        <v>337231275.63999951</v>
      </c>
    </row>
    <row r="690" spans="1:6" s="275" customFormat="1" ht="41.25" customHeight="1" x14ac:dyDescent="0.2">
      <c r="A690" s="217">
        <v>44375</v>
      </c>
      <c r="B690" s="710" t="s">
        <v>5903</v>
      </c>
      <c r="C690" s="293" t="s">
        <v>6031</v>
      </c>
      <c r="D690" s="266"/>
      <c r="E690" s="472">
        <v>126825</v>
      </c>
      <c r="F690" s="494">
        <f t="shared" si="10"/>
        <v>337104450.63999951</v>
      </c>
    </row>
    <row r="691" spans="1:6" s="275" customFormat="1" ht="45" customHeight="1" x14ac:dyDescent="0.2">
      <c r="A691" s="217">
        <v>44375</v>
      </c>
      <c r="B691" s="710" t="s">
        <v>5904</v>
      </c>
      <c r="C691" s="293" t="s">
        <v>6032</v>
      </c>
      <c r="D691" s="266"/>
      <c r="E691" s="472">
        <v>245195</v>
      </c>
      <c r="F691" s="494">
        <f t="shared" si="10"/>
        <v>336859255.63999951</v>
      </c>
    </row>
    <row r="692" spans="1:6" s="275" customFormat="1" ht="51.75" customHeight="1" x14ac:dyDescent="0.2">
      <c r="A692" s="217">
        <v>44375</v>
      </c>
      <c r="B692" s="710" t="s">
        <v>5905</v>
      </c>
      <c r="C692" s="293" t="s">
        <v>6033</v>
      </c>
      <c r="D692" s="266"/>
      <c r="E692" s="472">
        <v>139035.53</v>
      </c>
      <c r="F692" s="494">
        <f t="shared" si="10"/>
        <v>336720220.10999954</v>
      </c>
    </row>
    <row r="693" spans="1:6" s="275" customFormat="1" ht="41.25" customHeight="1" x14ac:dyDescent="0.2">
      <c r="A693" s="217">
        <v>44375</v>
      </c>
      <c r="B693" s="710" t="s">
        <v>5906</v>
      </c>
      <c r="C693" s="293" t="s">
        <v>6034</v>
      </c>
      <c r="D693" s="266"/>
      <c r="E693" s="472">
        <v>37103.57</v>
      </c>
      <c r="F693" s="494">
        <f t="shared" si="10"/>
        <v>336683116.53999954</v>
      </c>
    </row>
    <row r="694" spans="1:6" s="275" customFormat="1" ht="39.75" customHeight="1" x14ac:dyDescent="0.2">
      <c r="A694" s="217">
        <v>44375</v>
      </c>
      <c r="B694" s="710" t="s">
        <v>5907</v>
      </c>
      <c r="C694" s="293" t="s">
        <v>6035</v>
      </c>
      <c r="D694" s="266"/>
      <c r="E694" s="472">
        <v>5051.4799999999996</v>
      </c>
      <c r="F694" s="494">
        <f t="shared" si="10"/>
        <v>336678065.05999953</v>
      </c>
    </row>
    <row r="695" spans="1:6" s="275" customFormat="1" ht="41.25" customHeight="1" x14ac:dyDescent="0.2">
      <c r="A695" s="217">
        <v>44375</v>
      </c>
      <c r="B695" s="710" t="s">
        <v>5908</v>
      </c>
      <c r="C695" s="293" t="s">
        <v>6036</v>
      </c>
      <c r="D695" s="266"/>
      <c r="E695" s="472">
        <v>18525.259999999998</v>
      </c>
      <c r="F695" s="494">
        <f t="shared" si="10"/>
        <v>336659539.79999954</v>
      </c>
    </row>
    <row r="696" spans="1:6" s="275" customFormat="1" ht="41.25" customHeight="1" x14ac:dyDescent="0.2">
      <c r="A696" s="217">
        <v>44375</v>
      </c>
      <c r="B696" s="710" t="s">
        <v>5909</v>
      </c>
      <c r="C696" s="293" t="s">
        <v>6037</v>
      </c>
      <c r="D696" s="266"/>
      <c r="E696" s="472">
        <v>5701.78</v>
      </c>
      <c r="F696" s="494">
        <f t="shared" si="10"/>
        <v>336653838.01999956</v>
      </c>
    </row>
    <row r="697" spans="1:6" s="275" customFormat="1" ht="43.5" customHeight="1" x14ac:dyDescent="0.2">
      <c r="A697" s="217">
        <v>44375</v>
      </c>
      <c r="B697" s="710" t="s">
        <v>5910</v>
      </c>
      <c r="C697" s="293" t="s">
        <v>6038</v>
      </c>
      <c r="D697" s="266"/>
      <c r="E697" s="472">
        <v>156133.68</v>
      </c>
      <c r="F697" s="494">
        <f t="shared" si="10"/>
        <v>336497704.33999956</v>
      </c>
    </row>
    <row r="698" spans="1:6" s="275" customFormat="1" ht="46.5" customHeight="1" x14ac:dyDescent="0.2">
      <c r="A698" s="217">
        <v>44375</v>
      </c>
      <c r="B698" s="710" t="s">
        <v>5911</v>
      </c>
      <c r="C698" s="293" t="s">
        <v>6039</v>
      </c>
      <c r="D698" s="266"/>
      <c r="E698" s="472">
        <v>29247.03</v>
      </c>
      <c r="F698" s="494">
        <f t="shared" si="10"/>
        <v>336468457.30999959</v>
      </c>
    </row>
    <row r="699" spans="1:6" s="275" customFormat="1" ht="41.25" customHeight="1" x14ac:dyDescent="0.2">
      <c r="A699" s="217">
        <v>44375</v>
      </c>
      <c r="B699" s="710" t="s">
        <v>5912</v>
      </c>
      <c r="C699" s="293" t="s">
        <v>6040</v>
      </c>
      <c r="D699" s="266"/>
      <c r="E699" s="472">
        <v>267072.52</v>
      </c>
      <c r="F699" s="494">
        <f t="shared" si="10"/>
        <v>336201384.7899996</v>
      </c>
    </row>
    <row r="700" spans="1:6" s="275" customFormat="1" ht="33.75" x14ac:dyDescent="0.2">
      <c r="A700" s="217">
        <v>44375</v>
      </c>
      <c r="B700" s="710" t="s">
        <v>5913</v>
      </c>
      <c r="C700" s="293" t="s">
        <v>6041</v>
      </c>
      <c r="D700" s="266"/>
      <c r="E700" s="472">
        <v>48074.69</v>
      </c>
      <c r="F700" s="494">
        <f t="shared" si="10"/>
        <v>336153310.09999961</v>
      </c>
    </row>
    <row r="701" spans="1:6" s="275" customFormat="1" ht="41.25" customHeight="1" x14ac:dyDescent="0.2">
      <c r="A701" s="217">
        <v>44375</v>
      </c>
      <c r="B701" s="710" t="s">
        <v>5914</v>
      </c>
      <c r="C701" s="293" t="s">
        <v>6042</v>
      </c>
      <c r="D701" s="266"/>
      <c r="E701" s="472">
        <v>69468.539999999994</v>
      </c>
      <c r="F701" s="494">
        <f t="shared" si="10"/>
        <v>336083841.55999959</v>
      </c>
    </row>
    <row r="702" spans="1:6" s="275" customFormat="1" ht="41.25" customHeight="1" x14ac:dyDescent="0.2">
      <c r="A702" s="217">
        <v>44375</v>
      </c>
      <c r="B702" s="710" t="s">
        <v>5915</v>
      </c>
      <c r="C702" s="293" t="s">
        <v>6043</v>
      </c>
      <c r="D702" s="266"/>
      <c r="E702" s="472">
        <v>38528.69</v>
      </c>
      <c r="F702" s="494">
        <f t="shared" si="10"/>
        <v>336045312.86999959</v>
      </c>
    </row>
    <row r="703" spans="1:6" s="275" customFormat="1" ht="41.25" customHeight="1" x14ac:dyDescent="0.2">
      <c r="A703" s="217">
        <v>44375</v>
      </c>
      <c r="B703" s="710" t="s">
        <v>5916</v>
      </c>
      <c r="C703" s="293" t="s">
        <v>6044</v>
      </c>
      <c r="D703" s="266"/>
      <c r="E703" s="472">
        <v>126036.85</v>
      </c>
      <c r="F703" s="494">
        <f t="shared" si="10"/>
        <v>335919276.01999956</v>
      </c>
    </row>
    <row r="704" spans="1:6" s="275" customFormat="1" ht="36" customHeight="1" x14ac:dyDescent="0.2">
      <c r="A704" s="217">
        <v>44375</v>
      </c>
      <c r="B704" s="710" t="s">
        <v>5917</v>
      </c>
      <c r="C704" s="293" t="s">
        <v>6044</v>
      </c>
      <c r="D704" s="266"/>
      <c r="E704" s="472">
        <v>84314.42</v>
      </c>
      <c r="F704" s="494">
        <f t="shared" si="10"/>
        <v>335834961.59999955</v>
      </c>
    </row>
    <row r="705" spans="1:6" s="275" customFormat="1" ht="40.5" customHeight="1" x14ac:dyDescent="0.2">
      <c r="A705" s="217">
        <v>44375</v>
      </c>
      <c r="B705" s="710" t="s">
        <v>5918</v>
      </c>
      <c r="C705" s="293" t="s">
        <v>6045</v>
      </c>
      <c r="D705" s="266"/>
      <c r="E705" s="472">
        <v>181363.11</v>
      </c>
      <c r="F705" s="494">
        <f t="shared" si="10"/>
        <v>335653598.48999953</v>
      </c>
    </row>
    <row r="706" spans="1:6" s="275" customFormat="1" ht="40.5" customHeight="1" x14ac:dyDescent="0.2">
      <c r="A706" s="217">
        <v>44375</v>
      </c>
      <c r="B706" s="710" t="s">
        <v>5919</v>
      </c>
      <c r="C706" s="293" t="s">
        <v>6046</v>
      </c>
      <c r="D706" s="266"/>
      <c r="E706" s="472">
        <v>8002.37</v>
      </c>
      <c r="F706" s="494">
        <f t="shared" si="10"/>
        <v>335645596.11999953</v>
      </c>
    </row>
    <row r="707" spans="1:6" s="275" customFormat="1" ht="41.25" customHeight="1" x14ac:dyDescent="0.2">
      <c r="A707" s="217">
        <v>44375</v>
      </c>
      <c r="B707" s="710" t="s">
        <v>5920</v>
      </c>
      <c r="C707" s="293" t="s">
        <v>1728</v>
      </c>
      <c r="D707" s="266"/>
      <c r="E707" s="472">
        <v>148567.29999999999</v>
      </c>
      <c r="F707" s="494">
        <f t="shared" si="10"/>
        <v>335497028.81999952</v>
      </c>
    </row>
    <row r="708" spans="1:6" s="275" customFormat="1" ht="51" customHeight="1" x14ac:dyDescent="0.2">
      <c r="A708" s="217">
        <v>44375</v>
      </c>
      <c r="B708" s="710" t="s">
        <v>5921</v>
      </c>
      <c r="C708" s="293" t="s">
        <v>6047</v>
      </c>
      <c r="D708" s="266"/>
      <c r="E708" s="472">
        <v>36813.410000000003</v>
      </c>
      <c r="F708" s="494">
        <f t="shared" si="10"/>
        <v>335460215.40999949</v>
      </c>
    </row>
    <row r="709" spans="1:6" s="275" customFormat="1" ht="49.5" customHeight="1" x14ac:dyDescent="0.2">
      <c r="A709" s="217">
        <v>44375</v>
      </c>
      <c r="B709" s="710" t="s">
        <v>5922</v>
      </c>
      <c r="C709" s="293" t="s">
        <v>6048</v>
      </c>
      <c r="D709" s="266"/>
      <c r="E709" s="472">
        <v>97102.64</v>
      </c>
      <c r="F709" s="494">
        <f t="shared" si="10"/>
        <v>335363112.7699995</v>
      </c>
    </row>
    <row r="710" spans="1:6" s="275" customFormat="1" ht="48.75" customHeight="1" x14ac:dyDescent="0.2">
      <c r="A710" s="217">
        <v>44375</v>
      </c>
      <c r="B710" s="710" t="s">
        <v>5923</v>
      </c>
      <c r="C710" s="293" t="s">
        <v>6049</v>
      </c>
      <c r="D710" s="266"/>
      <c r="E710" s="472">
        <v>9679.09</v>
      </c>
      <c r="F710" s="494">
        <f t="shared" si="10"/>
        <v>335353433.67999953</v>
      </c>
    </row>
    <row r="711" spans="1:6" s="275" customFormat="1" ht="43.5" customHeight="1" x14ac:dyDescent="0.2">
      <c r="A711" s="217">
        <v>44375</v>
      </c>
      <c r="B711" s="710" t="s">
        <v>5924</v>
      </c>
      <c r="C711" s="293" t="s">
        <v>6050</v>
      </c>
      <c r="D711" s="266"/>
      <c r="E711" s="472">
        <v>113294.17</v>
      </c>
      <c r="F711" s="494">
        <f t="shared" si="10"/>
        <v>335240139.50999951</v>
      </c>
    </row>
    <row r="712" spans="1:6" s="275" customFormat="1" ht="41.25" customHeight="1" x14ac:dyDescent="0.2">
      <c r="A712" s="217">
        <v>44375</v>
      </c>
      <c r="B712" s="710" t="s">
        <v>5925</v>
      </c>
      <c r="C712" s="293" t="s">
        <v>6051</v>
      </c>
      <c r="D712" s="266"/>
      <c r="E712" s="472">
        <v>39779.199999999997</v>
      </c>
      <c r="F712" s="494">
        <f t="shared" si="10"/>
        <v>335200360.30999953</v>
      </c>
    </row>
    <row r="713" spans="1:6" s="275" customFormat="1" ht="59.25" customHeight="1" x14ac:dyDescent="0.2">
      <c r="A713" s="217">
        <v>44375</v>
      </c>
      <c r="B713" s="710" t="s">
        <v>5926</v>
      </c>
      <c r="C713" s="293" t="s">
        <v>6052</v>
      </c>
      <c r="D713" s="266"/>
      <c r="E713" s="472">
        <v>72035.399999999994</v>
      </c>
      <c r="F713" s="494">
        <f t="shared" si="10"/>
        <v>335128324.90999955</v>
      </c>
    </row>
    <row r="714" spans="1:6" s="275" customFormat="1" ht="55.5" customHeight="1" x14ac:dyDescent="0.2">
      <c r="A714" s="217">
        <v>44375</v>
      </c>
      <c r="B714" s="710" t="s">
        <v>5927</v>
      </c>
      <c r="C714" s="293" t="s">
        <v>6053</v>
      </c>
      <c r="D714" s="266"/>
      <c r="E714" s="472">
        <v>36423.300000000003</v>
      </c>
      <c r="F714" s="494">
        <f t="shared" si="10"/>
        <v>335091901.60999954</v>
      </c>
    </row>
    <row r="715" spans="1:6" s="275" customFormat="1" ht="50.25" customHeight="1" x14ac:dyDescent="0.2">
      <c r="A715" s="217">
        <v>44375</v>
      </c>
      <c r="B715" s="710" t="s">
        <v>5928</v>
      </c>
      <c r="C715" s="293" t="s">
        <v>6054</v>
      </c>
      <c r="D715" s="266"/>
      <c r="E715" s="472">
        <v>142861.64000000001</v>
      </c>
      <c r="F715" s="494">
        <f t="shared" si="10"/>
        <v>334949039.96999955</v>
      </c>
    </row>
    <row r="716" spans="1:6" s="275" customFormat="1" ht="51" customHeight="1" x14ac:dyDescent="0.2">
      <c r="A716" s="217">
        <v>44375</v>
      </c>
      <c r="B716" s="710" t="s">
        <v>5929</v>
      </c>
      <c r="C716" s="293" t="s">
        <v>6055</v>
      </c>
      <c r="D716" s="266"/>
      <c r="E716" s="472">
        <v>10211.73</v>
      </c>
      <c r="F716" s="494">
        <f t="shared" si="10"/>
        <v>334938828.23999953</v>
      </c>
    </row>
    <row r="717" spans="1:6" s="275" customFormat="1" ht="51" customHeight="1" x14ac:dyDescent="0.2">
      <c r="A717" s="217">
        <v>44375</v>
      </c>
      <c r="B717" s="710" t="s">
        <v>5930</v>
      </c>
      <c r="C717" s="293" t="s">
        <v>6056</v>
      </c>
      <c r="D717" s="266"/>
      <c r="E717" s="472">
        <v>48454.080000000002</v>
      </c>
      <c r="F717" s="494">
        <f t="shared" si="10"/>
        <v>334890374.15999955</v>
      </c>
    </row>
    <row r="718" spans="1:6" s="275" customFormat="1" ht="57.75" customHeight="1" x14ac:dyDescent="0.2">
      <c r="A718" s="217">
        <v>44375</v>
      </c>
      <c r="B718" s="710" t="s">
        <v>5931</v>
      </c>
      <c r="C718" s="293" t="s">
        <v>6057</v>
      </c>
      <c r="D718" s="266"/>
      <c r="E718" s="472">
        <v>128965.55</v>
      </c>
      <c r="F718" s="494">
        <f t="shared" ref="F718:F781" si="11">F717-E718</f>
        <v>334761408.60999954</v>
      </c>
    </row>
    <row r="719" spans="1:6" s="275" customFormat="1" ht="56.25" customHeight="1" x14ac:dyDescent="0.2">
      <c r="A719" s="217">
        <v>44375</v>
      </c>
      <c r="B719" s="710" t="s">
        <v>5932</v>
      </c>
      <c r="C719" s="293" t="s">
        <v>6058</v>
      </c>
      <c r="D719" s="266"/>
      <c r="E719" s="472">
        <v>24107.82</v>
      </c>
      <c r="F719" s="494">
        <f t="shared" si="11"/>
        <v>334737300.78999954</v>
      </c>
    </row>
    <row r="720" spans="1:6" s="275" customFormat="1" ht="48.75" customHeight="1" x14ac:dyDescent="0.2">
      <c r="A720" s="217">
        <v>44375</v>
      </c>
      <c r="B720" s="710" t="s">
        <v>5933</v>
      </c>
      <c r="C720" s="293" t="s">
        <v>6059</v>
      </c>
      <c r="D720" s="266"/>
      <c r="E720" s="472">
        <v>163654.73000000001</v>
      </c>
      <c r="F720" s="494">
        <f t="shared" si="11"/>
        <v>334573646.05999953</v>
      </c>
    </row>
    <row r="721" spans="1:6" s="275" customFormat="1" ht="59.25" customHeight="1" x14ac:dyDescent="0.2">
      <c r="A721" s="217">
        <v>44375</v>
      </c>
      <c r="B721" s="710" t="s">
        <v>5934</v>
      </c>
      <c r="C721" s="293" t="s">
        <v>6060</v>
      </c>
      <c r="D721" s="266"/>
      <c r="E721" s="472">
        <v>114142.5</v>
      </c>
      <c r="F721" s="494">
        <f t="shared" si="11"/>
        <v>334459503.55999953</v>
      </c>
    </row>
    <row r="722" spans="1:6" s="275" customFormat="1" ht="43.5" customHeight="1" x14ac:dyDescent="0.2">
      <c r="A722" s="217">
        <v>44375</v>
      </c>
      <c r="B722" s="710" t="s">
        <v>5935</v>
      </c>
      <c r="C722" s="293" t="s">
        <v>6061</v>
      </c>
      <c r="D722" s="266"/>
      <c r="E722" s="472">
        <v>19418.64</v>
      </c>
      <c r="F722" s="494">
        <f t="shared" si="11"/>
        <v>334440084.91999954</v>
      </c>
    </row>
    <row r="723" spans="1:6" s="275" customFormat="1" ht="45.75" customHeight="1" x14ac:dyDescent="0.2">
      <c r="A723" s="217">
        <v>44375</v>
      </c>
      <c r="B723" s="710" t="s">
        <v>5936</v>
      </c>
      <c r="C723" s="293" t="s">
        <v>6062</v>
      </c>
      <c r="D723" s="266"/>
      <c r="E723" s="472">
        <v>153612.9</v>
      </c>
      <c r="F723" s="494">
        <f t="shared" si="11"/>
        <v>334286472.01999956</v>
      </c>
    </row>
    <row r="724" spans="1:6" s="275" customFormat="1" ht="41.25" customHeight="1" x14ac:dyDescent="0.2">
      <c r="A724" s="217">
        <v>44375</v>
      </c>
      <c r="B724" s="710" t="s">
        <v>5937</v>
      </c>
      <c r="C724" s="293" t="s">
        <v>6063</v>
      </c>
      <c r="D724" s="266"/>
      <c r="E724" s="472">
        <v>41306.339999999997</v>
      </c>
      <c r="F724" s="494">
        <f t="shared" si="11"/>
        <v>334245165.67999959</v>
      </c>
    </row>
    <row r="725" spans="1:6" s="275" customFormat="1" ht="41.25" customHeight="1" x14ac:dyDescent="0.2">
      <c r="A725" s="217">
        <v>44375</v>
      </c>
      <c r="B725" s="710" t="s">
        <v>5938</v>
      </c>
      <c r="C725" s="293" t="s">
        <v>6064</v>
      </c>
      <c r="D725" s="266"/>
      <c r="E725" s="472">
        <v>408443.08</v>
      </c>
      <c r="F725" s="494">
        <f t="shared" si="11"/>
        <v>333836722.59999961</v>
      </c>
    </row>
    <row r="726" spans="1:6" s="275" customFormat="1" ht="41.25" customHeight="1" x14ac:dyDescent="0.2">
      <c r="A726" s="217">
        <v>44375</v>
      </c>
      <c r="B726" s="710" t="s">
        <v>5939</v>
      </c>
      <c r="C726" s="293" t="s">
        <v>6065</v>
      </c>
      <c r="D726" s="266"/>
      <c r="E726" s="472">
        <v>9868.3700000000008</v>
      </c>
      <c r="F726" s="494">
        <f t="shared" si="11"/>
        <v>333826854.2299996</v>
      </c>
    </row>
    <row r="727" spans="1:6" s="275" customFormat="1" ht="41.25" customHeight="1" x14ac:dyDescent="0.2">
      <c r="A727" s="217">
        <v>44375</v>
      </c>
      <c r="B727" s="710" t="s">
        <v>5940</v>
      </c>
      <c r="C727" s="293" t="s">
        <v>6066</v>
      </c>
      <c r="D727" s="266"/>
      <c r="E727" s="472">
        <v>12064.65</v>
      </c>
      <c r="F727" s="494">
        <f t="shared" si="11"/>
        <v>333814789.57999963</v>
      </c>
    </row>
    <row r="728" spans="1:6" s="275" customFormat="1" ht="41.25" customHeight="1" x14ac:dyDescent="0.2">
      <c r="A728" s="217">
        <v>44375</v>
      </c>
      <c r="B728" s="710" t="s">
        <v>5941</v>
      </c>
      <c r="C728" s="293" t="s">
        <v>6067</v>
      </c>
      <c r="D728" s="266"/>
      <c r="E728" s="472">
        <v>82178.03</v>
      </c>
      <c r="F728" s="494">
        <f t="shared" si="11"/>
        <v>333732611.54999965</v>
      </c>
    </row>
    <row r="729" spans="1:6" s="275" customFormat="1" ht="41.25" customHeight="1" x14ac:dyDescent="0.2">
      <c r="A729" s="217">
        <v>44375</v>
      </c>
      <c r="B729" s="710" t="s">
        <v>5942</v>
      </c>
      <c r="C729" s="293" t="s">
        <v>6068</v>
      </c>
      <c r="D729" s="266"/>
      <c r="E729" s="472">
        <v>5819.2</v>
      </c>
      <c r="F729" s="494">
        <f t="shared" si="11"/>
        <v>333726792.34999967</v>
      </c>
    </row>
    <row r="730" spans="1:6" s="275" customFormat="1" ht="41.25" customHeight="1" x14ac:dyDescent="0.2">
      <c r="A730" s="217">
        <v>44375</v>
      </c>
      <c r="B730" s="710" t="s">
        <v>5943</v>
      </c>
      <c r="C730" s="293" t="s">
        <v>6069</v>
      </c>
      <c r="D730" s="266"/>
      <c r="E730" s="472">
        <v>68298.850000000006</v>
      </c>
      <c r="F730" s="494">
        <f t="shared" si="11"/>
        <v>333658493.49999964</v>
      </c>
    </row>
    <row r="731" spans="1:6" s="275" customFormat="1" ht="45.75" customHeight="1" x14ac:dyDescent="0.2">
      <c r="A731" s="217">
        <v>44375</v>
      </c>
      <c r="B731" s="710" t="s">
        <v>5944</v>
      </c>
      <c r="C731" s="293" t="s">
        <v>6070</v>
      </c>
      <c r="D731" s="266"/>
      <c r="E731" s="472">
        <v>19236.91</v>
      </c>
      <c r="F731" s="494">
        <f t="shared" si="11"/>
        <v>333639256.58999962</v>
      </c>
    </row>
    <row r="732" spans="1:6" s="275" customFormat="1" ht="41.25" customHeight="1" x14ac:dyDescent="0.2">
      <c r="A732" s="217">
        <v>44375</v>
      </c>
      <c r="B732" s="710" t="s">
        <v>5945</v>
      </c>
      <c r="C732" s="293" t="s">
        <v>6071</v>
      </c>
      <c r="D732" s="266"/>
      <c r="E732" s="472">
        <v>145114.26999999999</v>
      </c>
      <c r="F732" s="494">
        <f t="shared" si="11"/>
        <v>333494142.31999964</v>
      </c>
    </row>
    <row r="733" spans="1:6" s="275" customFormat="1" ht="41.25" customHeight="1" x14ac:dyDescent="0.2">
      <c r="A733" s="217">
        <v>44375</v>
      </c>
      <c r="B733" s="710" t="s">
        <v>5946</v>
      </c>
      <c r="C733" s="293" t="s">
        <v>6072</v>
      </c>
      <c r="D733" s="266"/>
      <c r="E733" s="472">
        <v>38882.04</v>
      </c>
      <c r="F733" s="494">
        <f t="shared" si="11"/>
        <v>333455260.27999961</v>
      </c>
    </row>
    <row r="734" spans="1:6" s="275" customFormat="1" ht="41.25" customHeight="1" x14ac:dyDescent="0.2">
      <c r="A734" s="217">
        <v>44375</v>
      </c>
      <c r="B734" s="710" t="s">
        <v>5947</v>
      </c>
      <c r="C734" s="293" t="s">
        <v>6073</v>
      </c>
      <c r="D734" s="266"/>
      <c r="E734" s="472">
        <v>48572.7</v>
      </c>
      <c r="F734" s="494">
        <f t="shared" si="11"/>
        <v>333406687.57999963</v>
      </c>
    </row>
    <row r="735" spans="1:6" s="275" customFormat="1" ht="41.25" customHeight="1" x14ac:dyDescent="0.2">
      <c r="A735" s="217">
        <v>44375</v>
      </c>
      <c r="B735" s="710" t="s">
        <v>5948</v>
      </c>
      <c r="C735" s="293" t="s">
        <v>6074</v>
      </c>
      <c r="D735" s="266"/>
      <c r="E735" s="472">
        <v>38040.129999999997</v>
      </c>
      <c r="F735" s="494">
        <f t="shared" si="11"/>
        <v>333368647.44999963</v>
      </c>
    </row>
    <row r="736" spans="1:6" s="275" customFormat="1" ht="41.25" customHeight="1" x14ac:dyDescent="0.2">
      <c r="A736" s="217">
        <v>44375</v>
      </c>
      <c r="B736" s="710" t="s">
        <v>5949</v>
      </c>
      <c r="C736" s="293" t="s">
        <v>6075</v>
      </c>
      <c r="D736" s="266"/>
      <c r="E736" s="472">
        <v>156211</v>
      </c>
      <c r="F736" s="494">
        <f t="shared" si="11"/>
        <v>333212436.44999963</v>
      </c>
    </row>
    <row r="737" spans="1:6" s="275" customFormat="1" ht="41.25" customHeight="1" x14ac:dyDescent="0.2">
      <c r="A737" s="217">
        <v>44375</v>
      </c>
      <c r="B737" s="710" t="s">
        <v>5950</v>
      </c>
      <c r="C737" s="293" t="s">
        <v>6076</v>
      </c>
      <c r="D737" s="266"/>
      <c r="E737" s="472">
        <v>31477.05</v>
      </c>
      <c r="F737" s="494">
        <f t="shared" si="11"/>
        <v>333180959.39999962</v>
      </c>
    </row>
    <row r="738" spans="1:6" s="275" customFormat="1" ht="41.25" customHeight="1" x14ac:dyDescent="0.2">
      <c r="A738" s="217">
        <v>44375</v>
      </c>
      <c r="B738" s="710" t="s">
        <v>5951</v>
      </c>
      <c r="C738" s="293" t="s">
        <v>6077</v>
      </c>
      <c r="D738" s="266"/>
      <c r="E738" s="472">
        <v>51147.69</v>
      </c>
      <c r="F738" s="494">
        <f t="shared" si="11"/>
        <v>333129811.70999962</v>
      </c>
    </row>
    <row r="739" spans="1:6" s="275" customFormat="1" ht="41.25" customHeight="1" x14ac:dyDescent="0.2">
      <c r="A739" s="217">
        <v>44375</v>
      </c>
      <c r="B739" s="710" t="s">
        <v>5952</v>
      </c>
      <c r="C739" s="293" t="s">
        <v>6078</v>
      </c>
      <c r="D739" s="266"/>
      <c r="E739" s="472">
        <v>44126.42</v>
      </c>
      <c r="F739" s="494">
        <f t="shared" si="11"/>
        <v>333085685.2899996</v>
      </c>
    </row>
    <row r="740" spans="1:6" s="275" customFormat="1" ht="41.25" customHeight="1" x14ac:dyDescent="0.2">
      <c r="A740" s="217">
        <v>44375</v>
      </c>
      <c r="B740" s="710" t="s">
        <v>5953</v>
      </c>
      <c r="C740" s="293" t="s">
        <v>6079</v>
      </c>
      <c r="D740" s="266"/>
      <c r="E740" s="472">
        <v>28397.439999999999</v>
      </c>
      <c r="F740" s="494">
        <f t="shared" si="11"/>
        <v>333057287.84999961</v>
      </c>
    </row>
    <row r="741" spans="1:6" s="275" customFormat="1" ht="33.75" customHeight="1" x14ac:dyDescent="0.2">
      <c r="A741" s="217">
        <v>44375</v>
      </c>
      <c r="B741" s="710" t="s">
        <v>5954</v>
      </c>
      <c r="C741" s="293" t="s">
        <v>6080</v>
      </c>
      <c r="D741" s="266"/>
      <c r="E741" s="472">
        <v>675.01</v>
      </c>
      <c r="F741" s="494">
        <f t="shared" si="11"/>
        <v>333056612.83999962</v>
      </c>
    </row>
    <row r="742" spans="1:6" s="275" customFormat="1" ht="57.75" customHeight="1" x14ac:dyDescent="0.2">
      <c r="A742" s="217">
        <v>44375</v>
      </c>
      <c r="B742" s="293" t="s">
        <v>5868</v>
      </c>
      <c r="C742" s="293" t="s">
        <v>6081</v>
      </c>
      <c r="D742" s="266"/>
      <c r="E742" s="472">
        <v>226000</v>
      </c>
      <c r="F742" s="494">
        <f t="shared" si="11"/>
        <v>332830612.83999962</v>
      </c>
    </row>
    <row r="743" spans="1:6" s="275" customFormat="1" ht="57.75" customHeight="1" x14ac:dyDescent="0.2">
      <c r="A743" s="217">
        <v>44375</v>
      </c>
      <c r="B743" s="293" t="s">
        <v>5869</v>
      </c>
      <c r="C743" s="293" t="s">
        <v>6082</v>
      </c>
      <c r="D743" s="266"/>
      <c r="E743" s="472">
        <v>143735</v>
      </c>
      <c r="F743" s="494">
        <f t="shared" si="11"/>
        <v>332686877.83999962</v>
      </c>
    </row>
    <row r="744" spans="1:6" s="275" customFormat="1" ht="24.75" customHeight="1" x14ac:dyDescent="0.2">
      <c r="A744" s="217">
        <v>44376</v>
      </c>
      <c r="B744" s="30">
        <v>60501</v>
      </c>
      <c r="C744" s="293" t="s">
        <v>41</v>
      </c>
      <c r="D744" s="266"/>
      <c r="E744" s="472">
        <v>0</v>
      </c>
      <c r="F744" s="494">
        <f t="shared" si="11"/>
        <v>332686877.83999962</v>
      </c>
    </row>
    <row r="745" spans="1:6" s="275" customFormat="1" ht="42.75" customHeight="1" x14ac:dyDescent="0.2">
      <c r="A745" s="217">
        <v>44376</v>
      </c>
      <c r="B745" s="293" t="s">
        <v>5955</v>
      </c>
      <c r="C745" s="293" t="s">
        <v>6083</v>
      </c>
      <c r="D745" s="266"/>
      <c r="E745" s="472">
        <v>422298.11</v>
      </c>
      <c r="F745" s="494">
        <f t="shared" si="11"/>
        <v>332264579.7299996</v>
      </c>
    </row>
    <row r="746" spans="1:6" s="275" customFormat="1" ht="57.75" customHeight="1" x14ac:dyDescent="0.2">
      <c r="A746" s="217">
        <v>44376</v>
      </c>
      <c r="B746" s="293" t="s">
        <v>5956</v>
      </c>
      <c r="C746" s="293" t="s">
        <v>6084</v>
      </c>
      <c r="D746" s="266"/>
      <c r="E746" s="472">
        <v>229553.7</v>
      </c>
      <c r="F746" s="494">
        <f t="shared" si="11"/>
        <v>332035026.02999961</v>
      </c>
    </row>
    <row r="747" spans="1:6" s="275" customFormat="1" ht="45" customHeight="1" x14ac:dyDescent="0.2">
      <c r="A747" s="217">
        <v>44376</v>
      </c>
      <c r="B747" s="293" t="s">
        <v>5957</v>
      </c>
      <c r="C747" s="293" t="s">
        <v>6085</v>
      </c>
      <c r="D747" s="266"/>
      <c r="E747" s="472">
        <v>67440.210000000006</v>
      </c>
      <c r="F747" s="494">
        <f t="shared" si="11"/>
        <v>331967585.81999964</v>
      </c>
    </row>
    <row r="748" spans="1:6" s="275" customFormat="1" ht="63" customHeight="1" x14ac:dyDescent="0.2">
      <c r="A748" s="217">
        <v>44376</v>
      </c>
      <c r="B748" s="293" t="s">
        <v>5958</v>
      </c>
      <c r="C748" s="293" t="s">
        <v>6086</v>
      </c>
      <c r="D748" s="266"/>
      <c r="E748" s="472">
        <v>14890.33</v>
      </c>
      <c r="F748" s="494">
        <f t="shared" si="11"/>
        <v>331952695.48999965</v>
      </c>
    </row>
    <row r="749" spans="1:6" s="275" customFormat="1" ht="55.5" customHeight="1" x14ac:dyDescent="0.2">
      <c r="A749" s="217">
        <v>44376</v>
      </c>
      <c r="B749" s="293" t="s">
        <v>5959</v>
      </c>
      <c r="C749" s="293" t="s">
        <v>6087</v>
      </c>
      <c r="D749" s="266"/>
      <c r="E749" s="472">
        <v>857.25</v>
      </c>
      <c r="F749" s="494">
        <f t="shared" si="11"/>
        <v>331951838.23999965</v>
      </c>
    </row>
    <row r="750" spans="1:6" s="275" customFormat="1" ht="48.75" customHeight="1" x14ac:dyDescent="0.2">
      <c r="A750" s="217">
        <v>44376</v>
      </c>
      <c r="B750" s="293" t="s">
        <v>5960</v>
      </c>
      <c r="C750" s="293" t="s">
        <v>6088</v>
      </c>
      <c r="D750" s="266"/>
      <c r="E750" s="472">
        <v>151004.75</v>
      </c>
      <c r="F750" s="494">
        <f t="shared" si="11"/>
        <v>331800833.48999965</v>
      </c>
    </row>
    <row r="751" spans="1:6" s="275" customFormat="1" ht="44.25" customHeight="1" x14ac:dyDescent="0.2">
      <c r="A751" s="217">
        <v>44376</v>
      </c>
      <c r="B751" s="293" t="s">
        <v>5961</v>
      </c>
      <c r="C751" s="293" t="s">
        <v>6089</v>
      </c>
      <c r="D751" s="266"/>
      <c r="E751" s="472">
        <v>13729.5</v>
      </c>
      <c r="F751" s="494">
        <f t="shared" si="11"/>
        <v>331787103.98999965</v>
      </c>
    </row>
    <row r="752" spans="1:6" s="275" customFormat="1" ht="61.5" customHeight="1" x14ac:dyDescent="0.2">
      <c r="A752" s="217">
        <v>44376</v>
      </c>
      <c r="B752" s="293" t="s">
        <v>5962</v>
      </c>
      <c r="C752" s="293" t="s">
        <v>6090</v>
      </c>
      <c r="D752" s="266"/>
      <c r="E752" s="472">
        <v>3955</v>
      </c>
      <c r="F752" s="494">
        <f t="shared" si="11"/>
        <v>331783148.98999965</v>
      </c>
    </row>
    <row r="753" spans="1:6" s="275" customFormat="1" ht="73.5" customHeight="1" x14ac:dyDescent="0.2">
      <c r="A753" s="217">
        <v>44376</v>
      </c>
      <c r="B753" s="293" t="s">
        <v>5963</v>
      </c>
      <c r="C753" s="293" t="s">
        <v>6091</v>
      </c>
      <c r="D753" s="266"/>
      <c r="E753" s="472">
        <v>169500</v>
      </c>
      <c r="F753" s="494">
        <f t="shared" si="11"/>
        <v>331613648.98999965</v>
      </c>
    </row>
    <row r="754" spans="1:6" s="275" customFormat="1" ht="52.5" customHeight="1" x14ac:dyDescent="0.2">
      <c r="A754" s="217">
        <v>44376</v>
      </c>
      <c r="B754" s="293" t="s">
        <v>5964</v>
      </c>
      <c r="C754" s="293" t="s">
        <v>6092</v>
      </c>
      <c r="D754" s="266"/>
      <c r="E754" s="472">
        <v>113000</v>
      </c>
      <c r="F754" s="494">
        <f t="shared" si="11"/>
        <v>331500648.98999965</v>
      </c>
    </row>
    <row r="755" spans="1:6" s="275" customFormat="1" ht="41.25" customHeight="1" x14ac:dyDescent="0.2">
      <c r="A755" s="217">
        <v>44376</v>
      </c>
      <c r="B755" s="293" t="s">
        <v>5965</v>
      </c>
      <c r="C755" s="293" t="s">
        <v>6093</v>
      </c>
      <c r="D755" s="266"/>
      <c r="E755" s="472">
        <v>16922.009999999998</v>
      </c>
      <c r="F755" s="494">
        <f t="shared" si="11"/>
        <v>331483726.97999966</v>
      </c>
    </row>
    <row r="756" spans="1:6" s="275" customFormat="1" ht="41.25" customHeight="1" x14ac:dyDescent="0.2">
      <c r="A756" s="217">
        <v>44376</v>
      </c>
      <c r="B756" s="293" t="s">
        <v>5966</v>
      </c>
      <c r="C756" s="293" t="s">
        <v>6094</v>
      </c>
      <c r="D756" s="266"/>
      <c r="E756" s="472">
        <v>134581.79999999999</v>
      </c>
      <c r="F756" s="494">
        <f t="shared" si="11"/>
        <v>331349145.17999965</v>
      </c>
    </row>
    <row r="757" spans="1:6" s="275" customFormat="1" ht="41.25" customHeight="1" x14ac:dyDescent="0.2">
      <c r="A757" s="217">
        <v>44376</v>
      </c>
      <c r="B757" s="293" t="s">
        <v>5967</v>
      </c>
      <c r="C757" s="293" t="s">
        <v>6095</v>
      </c>
      <c r="D757" s="266"/>
      <c r="E757" s="472">
        <v>50798.91</v>
      </c>
      <c r="F757" s="494">
        <f t="shared" si="11"/>
        <v>331298346.26999962</v>
      </c>
    </row>
    <row r="758" spans="1:6" s="275" customFormat="1" ht="41.25" customHeight="1" x14ac:dyDescent="0.2">
      <c r="A758" s="217">
        <v>44376</v>
      </c>
      <c r="B758" s="293" t="s">
        <v>5968</v>
      </c>
      <c r="C758" s="293" t="s">
        <v>6096</v>
      </c>
      <c r="D758" s="266"/>
      <c r="E758" s="472">
        <v>67117.34</v>
      </c>
      <c r="F758" s="494">
        <f t="shared" si="11"/>
        <v>331231228.92999965</v>
      </c>
    </row>
    <row r="759" spans="1:6" s="275" customFormat="1" ht="47.25" customHeight="1" x14ac:dyDescent="0.2">
      <c r="A759" s="217">
        <v>44376</v>
      </c>
      <c r="B759" s="293" t="s">
        <v>5969</v>
      </c>
      <c r="C759" s="293" t="s">
        <v>6097</v>
      </c>
      <c r="D759" s="266"/>
      <c r="E759" s="472">
        <v>72324.28</v>
      </c>
      <c r="F759" s="494">
        <f t="shared" si="11"/>
        <v>331158904.64999968</v>
      </c>
    </row>
    <row r="760" spans="1:6" s="275" customFormat="1" ht="50.25" customHeight="1" x14ac:dyDescent="0.2">
      <c r="A760" s="217">
        <v>44376</v>
      </c>
      <c r="B760" s="293" t="s">
        <v>5970</v>
      </c>
      <c r="C760" s="293" t="s">
        <v>6098</v>
      </c>
      <c r="D760" s="266"/>
      <c r="E760" s="472">
        <v>408974.79</v>
      </c>
      <c r="F760" s="494">
        <f t="shared" si="11"/>
        <v>330749929.85999966</v>
      </c>
    </row>
    <row r="761" spans="1:6" s="275" customFormat="1" ht="52.5" customHeight="1" x14ac:dyDescent="0.2">
      <c r="A761" s="217">
        <v>44376</v>
      </c>
      <c r="B761" s="293" t="s">
        <v>5971</v>
      </c>
      <c r="C761" s="293" t="s">
        <v>6099</v>
      </c>
      <c r="D761" s="266"/>
      <c r="E761" s="472">
        <v>108953.97</v>
      </c>
      <c r="F761" s="494">
        <f t="shared" si="11"/>
        <v>330640975.88999963</v>
      </c>
    </row>
    <row r="762" spans="1:6" s="275" customFormat="1" ht="26.25" customHeight="1" x14ac:dyDescent="0.2">
      <c r="A762" s="217">
        <v>44376</v>
      </c>
      <c r="B762" s="293" t="s">
        <v>5972</v>
      </c>
      <c r="C762" s="293" t="s">
        <v>6100</v>
      </c>
      <c r="D762" s="266"/>
      <c r="E762" s="472">
        <v>96908.17</v>
      </c>
      <c r="F762" s="494">
        <f t="shared" si="11"/>
        <v>330544067.71999961</v>
      </c>
    </row>
    <row r="763" spans="1:6" s="275" customFormat="1" ht="41.25" customHeight="1" x14ac:dyDescent="0.2">
      <c r="A763" s="217">
        <v>44376</v>
      </c>
      <c r="B763" s="293" t="s">
        <v>5973</v>
      </c>
      <c r="C763" s="293" t="s">
        <v>6101</v>
      </c>
      <c r="D763" s="266"/>
      <c r="E763" s="472">
        <v>56197.97</v>
      </c>
      <c r="F763" s="494">
        <f t="shared" si="11"/>
        <v>330487869.74999958</v>
      </c>
    </row>
    <row r="764" spans="1:6" s="275" customFormat="1" ht="41.25" customHeight="1" x14ac:dyDescent="0.2">
      <c r="A764" s="217">
        <v>44376</v>
      </c>
      <c r="B764" s="293" t="s">
        <v>5974</v>
      </c>
      <c r="C764" s="293" t="s">
        <v>6102</v>
      </c>
      <c r="D764" s="266"/>
      <c r="E764" s="472">
        <v>63981.08</v>
      </c>
      <c r="F764" s="494">
        <f t="shared" si="11"/>
        <v>330423888.6699996</v>
      </c>
    </row>
    <row r="765" spans="1:6" s="275" customFormat="1" ht="41.25" customHeight="1" x14ac:dyDescent="0.2">
      <c r="A765" s="217">
        <v>44376</v>
      </c>
      <c r="B765" s="293" t="s">
        <v>5975</v>
      </c>
      <c r="C765" s="293" t="s">
        <v>6103</v>
      </c>
      <c r="D765" s="266"/>
      <c r="E765" s="472">
        <v>121811.32</v>
      </c>
      <c r="F765" s="494">
        <f t="shared" si="11"/>
        <v>330302077.34999961</v>
      </c>
    </row>
    <row r="766" spans="1:6" s="275" customFormat="1" ht="41.25" customHeight="1" x14ac:dyDescent="0.2">
      <c r="A766" s="217">
        <v>44376</v>
      </c>
      <c r="B766" s="293" t="s">
        <v>5976</v>
      </c>
      <c r="C766" s="293" t="s">
        <v>6103</v>
      </c>
      <c r="D766" s="266"/>
      <c r="E766" s="472">
        <v>52032.7</v>
      </c>
      <c r="F766" s="494">
        <f t="shared" si="11"/>
        <v>330250044.64999962</v>
      </c>
    </row>
    <row r="767" spans="1:6" s="275" customFormat="1" ht="41.25" customHeight="1" x14ac:dyDescent="0.2">
      <c r="A767" s="217">
        <v>44376</v>
      </c>
      <c r="B767" s="293" t="s">
        <v>5977</v>
      </c>
      <c r="C767" s="293" t="s">
        <v>6104</v>
      </c>
      <c r="D767" s="266"/>
      <c r="E767" s="472">
        <v>185608.16</v>
      </c>
      <c r="F767" s="494">
        <f t="shared" si="11"/>
        <v>330064436.48999959</v>
      </c>
    </row>
    <row r="768" spans="1:6" s="275" customFormat="1" ht="41.25" customHeight="1" x14ac:dyDescent="0.2">
      <c r="A768" s="217">
        <v>44376</v>
      </c>
      <c r="B768" s="293" t="s">
        <v>5978</v>
      </c>
      <c r="C768" s="293" t="s">
        <v>6105</v>
      </c>
      <c r="D768" s="266"/>
      <c r="E768" s="472">
        <v>14012.14</v>
      </c>
      <c r="F768" s="494">
        <f t="shared" si="11"/>
        <v>330050424.34999961</v>
      </c>
    </row>
    <row r="769" spans="1:6" s="275" customFormat="1" ht="49.5" customHeight="1" x14ac:dyDescent="0.2">
      <c r="A769" s="217">
        <v>44376</v>
      </c>
      <c r="B769" s="293" t="s">
        <v>5979</v>
      </c>
      <c r="C769" s="293" t="s">
        <v>6106</v>
      </c>
      <c r="D769" s="266"/>
      <c r="E769" s="472">
        <v>8318.48</v>
      </c>
      <c r="F769" s="494">
        <f t="shared" si="11"/>
        <v>330042105.86999959</v>
      </c>
    </row>
    <row r="770" spans="1:6" s="275" customFormat="1" ht="41.25" customHeight="1" x14ac:dyDescent="0.2">
      <c r="A770" s="217">
        <v>44376</v>
      </c>
      <c r="B770" s="293" t="s">
        <v>5980</v>
      </c>
      <c r="C770" s="293" t="s">
        <v>6107</v>
      </c>
      <c r="D770" s="266"/>
      <c r="E770" s="472">
        <v>35290.199999999997</v>
      </c>
      <c r="F770" s="494">
        <f t="shared" si="11"/>
        <v>330006815.6699996</v>
      </c>
    </row>
    <row r="771" spans="1:6" s="275" customFormat="1" ht="41.25" customHeight="1" x14ac:dyDescent="0.2">
      <c r="A771" s="217">
        <v>44376</v>
      </c>
      <c r="B771" s="293" t="s">
        <v>5981</v>
      </c>
      <c r="C771" s="293" t="s">
        <v>6108</v>
      </c>
      <c r="D771" s="266"/>
      <c r="E771" s="472">
        <v>196468.58</v>
      </c>
      <c r="F771" s="494">
        <f t="shared" si="11"/>
        <v>329810347.08999962</v>
      </c>
    </row>
    <row r="772" spans="1:6" s="275" customFormat="1" ht="41.25" customHeight="1" x14ac:dyDescent="0.2">
      <c r="A772" s="217">
        <v>44376</v>
      </c>
      <c r="B772" s="293" t="s">
        <v>5982</v>
      </c>
      <c r="C772" s="293" t="s">
        <v>6109</v>
      </c>
      <c r="D772" s="266"/>
      <c r="E772" s="472">
        <v>290155.78999999998</v>
      </c>
      <c r="F772" s="494">
        <f t="shared" si="11"/>
        <v>329520191.29999959</v>
      </c>
    </row>
    <row r="773" spans="1:6" s="275" customFormat="1" ht="41.25" customHeight="1" x14ac:dyDescent="0.2">
      <c r="A773" s="217">
        <v>44376</v>
      </c>
      <c r="B773" s="293" t="s">
        <v>5983</v>
      </c>
      <c r="C773" s="293" t="s">
        <v>6110</v>
      </c>
      <c r="D773" s="266"/>
      <c r="E773" s="472">
        <v>138622.26</v>
      </c>
      <c r="F773" s="494">
        <f t="shared" si="11"/>
        <v>329381569.0399996</v>
      </c>
    </row>
    <row r="774" spans="1:6" s="275" customFormat="1" ht="41.25" customHeight="1" x14ac:dyDescent="0.2">
      <c r="A774" s="217">
        <v>44376</v>
      </c>
      <c r="B774" s="293" t="s">
        <v>5984</v>
      </c>
      <c r="C774" s="293" t="s">
        <v>6111</v>
      </c>
      <c r="D774" s="266"/>
      <c r="E774" s="472">
        <v>54383.16</v>
      </c>
      <c r="F774" s="494">
        <f t="shared" si="11"/>
        <v>329327185.87999958</v>
      </c>
    </row>
    <row r="775" spans="1:6" s="275" customFormat="1" ht="41.25" customHeight="1" x14ac:dyDescent="0.2">
      <c r="A775" s="217">
        <v>44376</v>
      </c>
      <c r="B775" s="293" t="s">
        <v>5985</v>
      </c>
      <c r="C775" s="293" t="s">
        <v>6111</v>
      </c>
      <c r="D775" s="266"/>
      <c r="E775" s="472">
        <v>44832.35</v>
      </c>
      <c r="F775" s="494">
        <f t="shared" si="11"/>
        <v>329282353.52999955</v>
      </c>
    </row>
    <row r="776" spans="1:6" s="275" customFormat="1" ht="41.25" customHeight="1" x14ac:dyDescent="0.2">
      <c r="A776" s="217">
        <v>44376</v>
      </c>
      <c r="B776" s="293" t="s">
        <v>5986</v>
      </c>
      <c r="C776" s="293" t="s">
        <v>6112</v>
      </c>
      <c r="D776" s="266"/>
      <c r="E776" s="472">
        <v>188560.59</v>
      </c>
      <c r="F776" s="494">
        <f t="shared" si="11"/>
        <v>329093792.93999958</v>
      </c>
    </row>
    <row r="777" spans="1:6" s="275" customFormat="1" ht="41.25" customHeight="1" x14ac:dyDescent="0.2">
      <c r="A777" s="217">
        <v>44376</v>
      </c>
      <c r="B777" s="293" t="s">
        <v>5987</v>
      </c>
      <c r="C777" s="293" t="s">
        <v>6113</v>
      </c>
      <c r="D777" s="266"/>
      <c r="E777" s="472">
        <v>196364.28</v>
      </c>
      <c r="F777" s="494">
        <f t="shared" si="11"/>
        <v>328897428.65999961</v>
      </c>
    </row>
    <row r="778" spans="1:6" s="275" customFormat="1" ht="41.25" customHeight="1" x14ac:dyDescent="0.2">
      <c r="A778" s="217">
        <v>44376</v>
      </c>
      <c r="B778" s="293" t="s">
        <v>5988</v>
      </c>
      <c r="C778" s="293" t="s">
        <v>6114</v>
      </c>
      <c r="D778" s="266"/>
      <c r="E778" s="472">
        <v>289871.53999999998</v>
      </c>
      <c r="F778" s="494">
        <f t="shared" si="11"/>
        <v>328607557.11999959</v>
      </c>
    </row>
    <row r="779" spans="1:6" s="275" customFormat="1" ht="41.25" customHeight="1" x14ac:dyDescent="0.2">
      <c r="A779" s="217">
        <v>44376</v>
      </c>
      <c r="B779" s="293" t="s">
        <v>5989</v>
      </c>
      <c r="C779" s="293" t="s">
        <v>6115</v>
      </c>
      <c r="D779" s="266"/>
      <c r="E779" s="472">
        <v>254470.12</v>
      </c>
      <c r="F779" s="494">
        <f t="shared" si="11"/>
        <v>328353086.99999958</v>
      </c>
    </row>
    <row r="780" spans="1:6" s="275" customFormat="1" ht="41.25" customHeight="1" x14ac:dyDescent="0.2">
      <c r="A780" s="217">
        <v>44376</v>
      </c>
      <c r="B780" s="293" t="s">
        <v>5990</v>
      </c>
      <c r="C780" s="293" t="s">
        <v>6116</v>
      </c>
      <c r="D780" s="266"/>
      <c r="E780" s="472">
        <v>148671.99</v>
      </c>
      <c r="F780" s="494">
        <f t="shared" si="11"/>
        <v>328204415.00999957</v>
      </c>
    </row>
    <row r="781" spans="1:6" s="275" customFormat="1" ht="41.25" customHeight="1" x14ac:dyDescent="0.2">
      <c r="A781" s="217">
        <v>44376</v>
      </c>
      <c r="B781" s="293" t="s">
        <v>5991</v>
      </c>
      <c r="C781" s="293" t="s">
        <v>6116</v>
      </c>
      <c r="D781" s="266"/>
      <c r="E781" s="472">
        <v>46247.25</v>
      </c>
      <c r="F781" s="494">
        <f t="shared" si="11"/>
        <v>328158167.75999957</v>
      </c>
    </row>
    <row r="782" spans="1:6" s="275" customFormat="1" ht="41.25" customHeight="1" x14ac:dyDescent="0.2">
      <c r="A782" s="217">
        <v>44376</v>
      </c>
      <c r="B782" s="293" t="s">
        <v>5992</v>
      </c>
      <c r="C782" s="293" t="s">
        <v>6117</v>
      </c>
      <c r="D782" s="266"/>
      <c r="E782" s="472">
        <v>76434.59</v>
      </c>
      <c r="F782" s="494">
        <f t="shared" ref="F782:F814" si="12">F781-E782</f>
        <v>328081733.1699996</v>
      </c>
    </row>
    <row r="783" spans="1:6" s="275" customFormat="1" ht="41.25" customHeight="1" x14ac:dyDescent="0.2">
      <c r="A783" s="217">
        <v>44376</v>
      </c>
      <c r="B783" s="293" t="s">
        <v>5993</v>
      </c>
      <c r="C783" s="293" t="s">
        <v>6118</v>
      </c>
      <c r="D783" s="266"/>
      <c r="E783" s="472">
        <v>66476.58</v>
      </c>
      <c r="F783" s="494">
        <f t="shared" si="12"/>
        <v>328015256.58999962</v>
      </c>
    </row>
    <row r="784" spans="1:6" s="275" customFormat="1" ht="24" customHeight="1" x14ac:dyDescent="0.2">
      <c r="A784" s="217">
        <v>44376</v>
      </c>
      <c r="B784" s="293" t="s">
        <v>5870</v>
      </c>
      <c r="C784" s="293" t="s">
        <v>41</v>
      </c>
      <c r="D784" s="266"/>
      <c r="E784" s="472">
        <v>0</v>
      </c>
      <c r="F784" s="494">
        <f t="shared" si="12"/>
        <v>328015256.58999962</v>
      </c>
    </row>
    <row r="785" spans="1:6" s="275" customFormat="1" ht="41.25" customHeight="1" x14ac:dyDescent="0.2">
      <c r="A785" s="217">
        <v>44376</v>
      </c>
      <c r="B785" s="293" t="s">
        <v>5994</v>
      </c>
      <c r="C785" s="293" t="s">
        <v>6119</v>
      </c>
      <c r="D785" s="266"/>
      <c r="E785" s="472">
        <v>119341.09</v>
      </c>
      <c r="F785" s="494">
        <f t="shared" si="12"/>
        <v>327895915.49999964</v>
      </c>
    </row>
    <row r="786" spans="1:6" s="275" customFormat="1" ht="82.5" customHeight="1" x14ac:dyDescent="0.2">
      <c r="A786" s="217">
        <v>44376</v>
      </c>
      <c r="B786" s="293" t="s">
        <v>5871</v>
      </c>
      <c r="C786" s="293" t="s">
        <v>6120</v>
      </c>
      <c r="D786" s="266"/>
      <c r="E786" s="472">
        <v>621442.5</v>
      </c>
      <c r="F786" s="494">
        <f t="shared" si="12"/>
        <v>327274472.99999964</v>
      </c>
    </row>
    <row r="787" spans="1:6" s="275" customFormat="1" ht="63.75" customHeight="1" x14ac:dyDescent="0.2">
      <c r="A787" s="217">
        <v>44376</v>
      </c>
      <c r="B787" s="293" t="s">
        <v>5872</v>
      </c>
      <c r="C787" s="293" t="s">
        <v>6121</v>
      </c>
      <c r="D787" s="266"/>
      <c r="E787" s="472">
        <v>380475</v>
      </c>
      <c r="F787" s="494">
        <f t="shared" si="12"/>
        <v>326893997.99999964</v>
      </c>
    </row>
    <row r="788" spans="1:6" s="275" customFormat="1" ht="41.25" customHeight="1" x14ac:dyDescent="0.2">
      <c r="A788" s="217">
        <v>44376</v>
      </c>
      <c r="B788" s="293" t="s">
        <v>5873</v>
      </c>
      <c r="C788" s="293" t="s">
        <v>6122</v>
      </c>
      <c r="D788" s="266"/>
      <c r="E788" s="472">
        <v>109915</v>
      </c>
      <c r="F788" s="494">
        <f t="shared" si="12"/>
        <v>326784082.99999964</v>
      </c>
    </row>
    <row r="789" spans="1:6" s="275" customFormat="1" ht="41.25" customHeight="1" x14ac:dyDescent="0.2">
      <c r="A789" s="217">
        <v>44377</v>
      </c>
      <c r="B789" s="293" t="s">
        <v>6128</v>
      </c>
      <c r="C789" s="293" t="s">
        <v>6149</v>
      </c>
      <c r="D789" s="266"/>
      <c r="E789" s="472">
        <v>247425.66</v>
      </c>
      <c r="F789" s="494">
        <f t="shared" si="12"/>
        <v>326536657.33999962</v>
      </c>
    </row>
    <row r="790" spans="1:6" s="275" customFormat="1" ht="49.5" customHeight="1" x14ac:dyDescent="0.2">
      <c r="A790" s="217">
        <v>44377</v>
      </c>
      <c r="B790" s="293" t="s">
        <v>6129</v>
      </c>
      <c r="C790" s="293" t="s">
        <v>6150</v>
      </c>
      <c r="D790" s="266"/>
      <c r="E790" s="472">
        <v>412551.52</v>
      </c>
      <c r="F790" s="494">
        <f t="shared" si="12"/>
        <v>326124105.81999964</v>
      </c>
    </row>
    <row r="791" spans="1:6" s="275" customFormat="1" ht="41.25" customHeight="1" x14ac:dyDescent="0.2">
      <c r="A791" s="217">
        <v>44377</v>
      </c>
      <c r="B791" s="293" t="s">
        <v>6130</v>
      </c>
      <c r="C791" s="293" t="s">
        <v>6151</v>
      </c>
      <c r="D791" s="266"/>
      <c r="E791" s="472">
        <v>23981.86</v>
      </c>
      <c r="F791" s="494">
        <f t="shared" si="12"/>
        <v>326100123.95999962</v>
      </c>
    </row>
    <row r="792" spans="1:6" s="275" customFormat="1" ht="41.25" customHeight="1" x14ac:dyDescent="0.2">
      <c r="A792" s="217">
        <v>44377</v>
      </c>
      <c r="B792" s="293" t="s">
        <v>6131</v>
      </c>
      <c r="C792" s="293" t="s">
        <v>6152</v>
      </c>
      <c r="D792" s="266"/>
      <c r="E792" s="472">
        <v>19862.16</v>
      </c>
      <c r="F792" s="494">
        <f t="shared" si="12"/>
        <v>326080261.79999959</v>
      </c>
    </row>
    <row r="793" spans="1:6" s="275" customFormat="1" ht="41.25" customHeight="1" x14ac:dyDescent="0.2">
      <c r="A793" s="217">
        <v>44377</v>
      </c>
      <c r="B793" s="293" t="s">
        <v>6132</v>
      </c>
      <c r="C793" s="293" t="s">
        <v>6153</v>
      </c>
      <c r="D793" s="266"/>
      <c r="E793" s="472">
        <v>109133.13</v>
      </c>
      <c r="F793" s="494">
        <f t="shared" si="12"/>
        <v>325971128.6699996</v>
      </c>
    </row>
    <row r="794" spans="1:6" s="275" customFormat="1" ht="41.25" customHeight="1" x14ac:dyDescent="0.2">
      <c r="A794" s="217">
        <v>44377</v>
      </c>
      <c r="B794" s="293" t="s">
        <v>6133</v>
      </c>
      <c r="C794" s="293" t="s">
        <v>6154</v>
      </c>
      <c r="D794" s="266"/>
      <c r="E794" s="472">
        <v>147415.09</v>
      </c>
      <c r="F794" s="494">
        <f t="shared" si="12"/>
        <v>325823713.57999963</v>
      </c>
    </row>
    <row r="795" spans="1:6" s="275" customFormat="1" ht="41.25" customHeight="1" x14ac:dyDescent="0.2">
      <c r="A795" s="217">
        <v>44377</v>
      </c>
      <c r="B795" s="293" t="s">
        <v>6134</v>
      </c>
      <c r="C795" s="293" t="s">
        <v>6155</v>
      </c>
      <c r="D795" s="266"/>
      <c r="E795" s="472">
        <v>100551.84</v>
      </c>
      <c r="F795" s="494">
        <f t="shared" si="12"/>
        <v>325723161.73999965</v>
      </c>
    </row>
    <row r="796" spans="1:6" s="275" customFormat="1" ht="41.25" customHeight="1" x14ac:dyDescent="0.2">
      <c r="A796" s="217">
        <v>44377</v>
      </c>
      <c r="B796" s="293" t="s">
        <v>6135</v>
      </c>
      <c r="C796" s="293" t="s">
        <v>6156</v>
      </c>
      <c r="D796" s="266"/>
      <c r="E796" s="472">
        <v>3278.34</v>
      </c>
      <c r="F796" s="494">
        <f t="shared" si="12"/>
        <v>325719883.39999968</v>
      </c>
    </row>
    <row r="797" spans="1:6" s="275" customFormat="1" ht="41.25" customHeight="1" x14ac:dyDescent="0.2">
      <c r="A797" s="217">
        <v>44377</v>
      </c>
      <c r="B797" s="293" t="s">
        <v>6136</v>
      </c>
      <c r="C797" s="293" t="s">
        <v>6157</v>
      </c>
      <c r="D797" s="266"/>
      <c r="E797" s="472">
        <v>143969.75</v>
      </c>
      <c r="F797" s="494">
        <f t="shared" si="12"/>
        <v>325575913.64999968</v>
      </c>
    </row>
    <row r="798" spans="1:6" s="275" customFormat="1" ht="41.25" customHeight="1" x14ac:dyDescent="0.2">
      <c r="A798" s="217">
        <v>44377</v>
      </c>
      <c r="B798" s="293" t="s">
        <v>6137</v>
      </c>
      <c r="C798" s="293" t="s">
        <v>6158</v>
      </c>
      <c r="D798" s="266"/>
      <c r="E798" s="472">
        <v>2893.17</v>
      </c>
      <c r="F798" s="494">
        <f t="shared" si="12"/>
        <v>325573020.47999966</v>
      </c>
    </row>
    <row r="799" spans="1:6" s="275" customFormat="1" ht="41.25" customHeight="1" x14ac:dyDescent="0.2">
      <c r="A799" s="217">
        <v>44377</v>
      </c>
      <c r="B799" s="293" t="s">
        <v>6138</v>
      </c>
      <c r="C799" s="293" t="s">
        <v>6159</v>
      </c>
      <c r="D799" s="266"/>
      <c r="E799" s="472">
        <v>27441.65</v>
      </c>
      <c r="F799" s="494">
        <f t="shared" si="12"/>
        <v>325545578.82999969</v>
      </c>
    </row>
    <row r="800" spans="1:6" s="275" customFormat="1" ht="51" customHeight="1" x14ac:dyDescent="0.2">
      <c r="A800" s="217">
        <v>44377</v>
      </c>
      <c r="B800" s="293" t="s">
        <v>6139</v>
      </c>
      <c r="C800" s="293" t="s">
        <v>6160</v>
      </c>
      <c r="D800" s="266"/>
      <c r="E800" s="472">
        <v>29139.8</v>
      </c>
      <c r="F800" s="494">
        <f t="shared" si="12"/>
        <v>325516439.02999967</v>
      </c>
    </row>
    <row r="801" spans="1:6" s="275" customFormat="1" ht="41.25" customHeight="1" x14ac:dyDescent="0.2">
      <c r="A801" s="217">
        <v>44377</v>
      </c>
      <c r="B801" s="293" t="s">
        <v>6140</v>
      </c>
      <c r="C801" s="293" t="s">
        <v>6161</v>
      </c>
      <c r="D801" s="266"/>
      <c r="E801" s="472">
        <v>147378.07</v>
      </c>
      <c r="F801" s="494">
        <f t="shared" si="12"/>
        <v>325369060.95999968</v>
      </c>
    </row>
    <row r="802" spans="1:6" s="275" customFormat="1" ht="41.25" customHeight="1" x14ac:dyDescent="0.2">
      <c r="A802" s="217">
        <v>44377</v>
      </c>
      <c r="B802" s="293" t="s">
        <v>6141</v>
      </c>
      <c r="C802" s="293" t="s">
        <v>6162</v>
      </c>
      <c r="D802" s="266"/>
      <c r="E802" s="472">
        <v>40309.980000000003</v>
      </c>
      <c r="F802" s="494">
        <f t="shared" si="12"/>
        <v>325328750.97999966</v>
      </c>
    </row>
    <row r="803" spans="1:6" s="275" customFormat="1" ht="41.25" customHeight="1" x14ac:dyDescent="0.2">
      <c r="A803" s="217">
        <v>44377</v>
      </c>
      <c r="B803" s="293" t="s">
        <v>6142</v>
      </c>
      <c r="C803" s="293" t="s">
        <v>6163</v>
      </c>
      <c r="D803" s="266"/>
      <c r="E803" s="472">
        <v>202871.31</v>
      </c>
      <c r="F803" s="494">
        <f t="shared" si="12"/>
        <v>325125879.66999966</v>
      </c>
    </row>
    <row r="804" spans="1:6" s="275" customFormat="1" ht="41.25" customHeight="1" x14ac:dyDescent="0.2">
      <c r="A804" s="217">
        <v>44377</v>
      </c>
      <c r="B804" s="293" t="s">
        <v>6143</v>
      </c>
      <c r="C804" s="293" t="s">
        <v>6163</v>
      </c>
      <c r="D804" s="266"/>
      <c r="E804" s="472">
        <v>118745.44</v>
      </c>
      <c r="F804" s="494">
        <f t="shared" si="12"/>
        <v>325007134.22999966</v>
      </c>
    </row>
    <row r="805" spans="1:6" s="275" customFormat="1" ht="41.25" customHeight="1" x14ac:dyDescent="0.2">
      <c r="A805" s="217">
        <v>44377</v>
      </c>
      <c r="B805" s="293" t="s">
        <v>6144</v>
      </c>
      <c r="C805" s="293" t="s">
        <v>6164</v>
      </c>
      <c r="D805" s="266"/>
      <c r="E805" s="472">
        <v>306146.74</v>
      </c>
      <c r="F805" s="494">
        <f t="shared" si="12"/>
        <v>324700987.48999965</v>
      </c>
    </row>
    <row r="806" spans="1:6" s="275" customFormat="1" ht="49.5" customHeight="1" x14ac:dyDescent="0.2">
      <c r="A806" s="217">
        <v>44377</v>
      </c>
      <c r="B806" s="293" t="s">
        <v>6145</v>
      </c>
      <c r="C806" s="293" t="s">
        <v>6165</v>
      </c>
      <c r="D806" s="266"/>
      <c r="E806" s="472">
        <v>126825</v>
      </c>
      <c r="F806" s="494">
        <f t="shared" si="12"/>
        <v>324574162.48999965</v>
      </c>
    </row>
    <row r="807" spans="1:6" s="275" customFormat="1" ht="41.25" customHeight="1" x14ac:dyDescent="0.2">
      <c r="A807" s="217">
        <v>44377</v>
      </c>
      <c r="B807" s="293" t="s">
        <v>6146</v>
      </c>
      <c r="C807" s="293" t="s">
        <v>6166</v>
      </c>
      <c r="D807" s="266"/>
      <c r="E807" s="472">
        <v>109007.55</v>
      </c>
      <c r="F807" s="494">
        <f t="shared" si="12"/>
        <v>324465154.93999964</v>
      </c>
    </row>
    <row r="808" spans="1:6" s="275" customFormat="1" ht="41.25" customHeight="1" x14ac:dyDescent="0.2">
      <c r="A808" s="217">
        <v>44377</v>
      </c>
      <c r="B808" s="293" t="s">
        <v>6147</v>
      </c>
      <c r="C808" s="293" t="s">
        <v>6166</v>
      </c>
      <c r="D808" s="266"/>
      <c r="E808" s="472">
        <v>19451.150000000001</v>
      </c>
      <c r="F808" s="494">
        <f t="shared" si="12"/>
        <v>324445703.78999966</v>
      </c>
    </row>
    <row r="809" spans="1:6" s="275" customFormat="1" ht="41.25" customHeight="1" x14ac:dyDescent="0.2">
      <c r="A809" s="217">
        <v>44377</v>
      </c>
      <c r="B809" s="293" t="s">
        <v>6148</v>
      </c>
      <c r="C809" s="293" t="s">
        <v>6167</v>
      </c>
      <c r="D809" s="266"/>
      <c r="E809" s="472">
        <v>98000</v>
      </c>
      <c r="F809" s="494">
        <f t="shared" si="12"/>
        <v>324347703.78999966</v>
      </c>
    </row>
    <row r="810" spans="1:6" s="275" customFormat="1" ht="69.75" customHeight="1" x14ac:dyDescent="0.2">
      <c r="A810" s="217">
        <v>44377</v>
      </c>
      <c r="B810" s="293" t="s">
        <v>6123</v>
      </c>
      <c r="C810" s="293" t="s">
        <v>6168</v>
      </c>
      <c r="D810" s="266"/>
      <c r="E810" s="472">
        <v>113000</v>
      </c>
      <c r="F810" s="494">
        <f t="shared" si="12"/>
        <v>324234703.78999966</v>
      </c>
    </row>
    <row r="811" spans="1:6" s="275" customFormat="1" ht="48.75" customHeight="1" x14ac:dyDescent="0.2">
      <c r="A811" s="217">
        <v>44377</v>
      </c>
      <c r="B811" s="293" t="s">
        <v>6124</v>
      </c>
      <c r="C811" s="293" t="s">
        <v>6169</v>
      </c>
      <c r="D811" s="266"/>
      <c r="E811" s="472">
        <v>117944.88</v>
      </c>
      <c r="F811" s="494">
        <f t="shared" si="12"/>
        <v>324116758.90999967</v>
      </c>
    </row>
    <row r="812" spans="1:6" s="275" customFormat="1" ht="46.5" customHeight="1" x14ac:dyDescent="0.2">
      <c r="A812" s="217">
        <v>44377</v>
      </c>
      <c r="B812" s="293" t="s">
        <v>6125</v>
      </c>
      <c r="C812" s="293" t="s">
        <v>6170</v>
      </c>
      <c r="D812" s="266"/>
      <c r="E812" s="472">
        <v>253650</v>
      </c>
      <c r="F812" s="494">
        <f t="shared" si="12"/>
        <v>323863108.90999967</v>
      </c>
    </row>
    <row r="813" spans="1:6" s="275" customFormat="1" ht="69.75" customHeight="1" x14ac:dyDescent="0.2">
      <c r="A813" s="217">
        <v>44377</v>
      </c>
      <c r="B813" s="293" t="s">
        <v>6126</v>
      </c>
      <c r="C813" s="293" t="s">
        <v>6171</v>
      </c>
      <c r="D813" s="266"/>
      <c r="E813" s="472">
        <v>515755</v>
      </c>
      <c r="F813" s="494">
        <f t="shared" si="12"/>
        <v>323347353.90999967</v>
      </c>
    </row>
    <row r="814" spans="1:6" s="275" customFormat="1" ht="48.75" customHeight="1" x14ac:dyDescent="0.2">
      <c r="A814" s="217">
        <v>44377</v>
      </c>
      <c r="B814" s="293" t="s">
        <v>6127</v>
      </c>
      <c r="C814" s="293" t="s">
        <v>6172</v>
      </c>
      <c r="D814" s="266"/>
      <c r="E814" s="472">
        <v>156417.5</v>
      </c>
      <c r="F814" s="494">
        <f t="shared" si="12"/>
        <v>323190936.40999967</v>
      </c>
    </row>
    <row r="815" spans="1:6" s="275" customFormat="1" ht="29.25" customHeight="1" x14ac:dyDescent="0.2">
      <c r="A815" s="573"/>
      <c r="B815" s="707"/>
      <c r="C815" s="35"/>
      <c r="D815" s="634"/>
      <c r="E815" s="32"/>
      <c r="F815" s="118"/>
    </row>
    <row r="816" spans="1:6" s="275" customFormat="1" ht="29.25" customHeight="1" x14ac:dyDescent="0.2">
      <c r="A816" s="573"/>
      <c r="B816" s="707"/>
      <c r="C816" s="35"/>
      <c r="D816" s="634"/>
      <c r="E816" s="32"/>
      <c r="F816" s="118"/>
    </row>
    <row r="817" spans="1:6" s="275" customFormat="1" ht="29.25" customHeight="1" x14ac:dyDescent="0.2">
      <c r="A817" s="573"/>
      <c r="B817" s="707"/>
      <c r="C817" s="35"/>
      <c r="D817" s="634"/>
      <c r="E817" s="32"/>
      <c r="F817" s="118"/>
    </row>
    <row r="818" spans="1:6" s="275" customFormat="1" ht="29.25" customHeight="1" x14ac:dyDescent="0.2">
      <c r="A818" s="573"/>
      <c r="B818" s="707"/>
      <c r="C818" s="35"/>
      <c r="D818" s="634"/>
      <c r="E818" s="32"/>
      <c r="F818" s="118"/>
    </row>
    <row r="819" spans="1:6" s="275" customFormat="1" ht="29.25" customHeight="1" x14ac:dyDescent="0.2">
      <c r="A819" s="573"/>
      <c r="B819" s="707"/>
      <c r="C819" s="35"/>
      <c r="D819" s="634"/>
      <c r="E819" s="32"/>
      <c r="F819" s="118"/>
    </row>
    <row r="820" spans="1:6" s="275" customFormat="1" ht="29.25" customHeight="1" x14ac:dyDescent="0.2">
      <c r="A820" s="573"/>
      <c r="B820" s="707"/>
      <c r="C820" s="35"/>
      <c r="D820" s="634"/>
      <c r="E820" s="32"/>
      <c r="F820" s="118"/>
    </row>
    <row r="821" spans="1:6" s="275" customFormat="1" ht="29.25" customHeight="1" x14ac:dyDescent="0.2">
      <c r="A821" s="573"/>
      <c r="B821" s="707"/>
      <c r="C821" s="35"/>
      <c r="D821" s="634"/>
      <c r="E821" s="32"/>
      <c r="F821" s="118"/>
    </row>
    <row r="822" spans="1:6" s="275" customFormat="1" ht="29.25" customHeight="1" x14ac:dyDescent="0.2">
      <c r="A822" s="573"/>
      <c r="B822" s="707"/>
      <c r="C822" s="35"/>
      <c r="D822" s="634"/>
      <c r="E822" s="32"/>
      <c r="F822" s="118"/>
    </row>
    <row r="823" spans="1:6" s="275" customFormat="1" ht="29.25" customHeight="1" x14ac:dyDescent="0.2">
      <c r="A823" s="573"/>
      <c r="B823" s="707"/>
      <c r="C823" s="35"/>
      <c r="D823" s="634"/>
      <c r="E823" s="32"/>
      <c r="F823" s="118"/>
    </row>
    <row r="824" spans="1:6" s="275" customFormat="1" ht="29.25" customHeight="1" x14ac:dyDescent="0.2">
      <c r="A824" s="573"/>
      <c r="B824" s="707"/>
      <c r="C824" s="35"/>
      <c r="D824" s="634"/>
      <c r="E824" s="32"/>
      <c r="F824" s="118"/>
    </row>
    <row r="825" spans="1:6" s="275" customFormat="1" ht="29.25" customHeight="1" x14ac:dyDescent="0.2">
      <c r="A825" s="573"/>
      <c r="B825" s="707"/>
      <c r="C825" s="35"/>
      <c r="D825" s="634"/>
      <c r="E825" s="32"/>
      <c r="F825" s="118"/>
    </row>
    <row r="826" spans="1:6" s="275" customFormat="1" ht="29.25" customHeight="1" x14ac:dyDescent="0.2">
      <c r="A826" s="573"/>
      <c r="B826" s="707"/>
      <c r="C826" s="35"/>
      <c r="D826" s="634"/>
      <c r="E826" s="32"/>
      <c r="F826" s="118"/>
    </row>
    <row r="827" spans="1:6" s="275" customFormat="1" ht="29.25" customHeight="1" x14ac:dyDescent="0.2">
      <c r="A827" s="573"/>
      <c r="B827" s="707"/>
      <c r="C827" s="35"/>
      <c r="D827" s="634"/>
      <c r="E827" s="32"/>
      <c r="F827" s="118"/>
    </row>
    <row r="828" spans="1:6" s="275" customFormat="1" ht="15" customHeight="1" x14ac:dyDescent="0.25">
      <c r="A828" s="1171" t="s">
        <v>0</v>
      </c>
      <c r="B828" s="1171"/>
      <c r="C828" s="1171"/>
      <c r="D828" s="1171"/>
      <c r="E828" s="1171"/>
      <c r="F828" s="1171"/>
    </row>
    <row r="829" spans="1:6" s="275" customFormat="1" ht="15" customHeight="1" x14ac:dyDescent="0.25">
      <c r="A829" s="1171" t="s">
        <v>1</v>
      </c>
      <c r="B829" s="1171"/>
      <c r="C829" s="1171"/>
      <c r="D829" s="1171"/>
      <c r="E829" s="1171"/>
      <c r="F829" s="1171"/>
    </row>
    <row r="830" spans="1:6" s="275" customFormat="1" ht="15" customHeight="1" x14ac:dyDescent="0.25">
      <c r="A830" s="1173" t="s">
        <v>4443</v>
      </c>
      <c r="B830" s="1173"/>
      <c r="C830" s="1173"/>
      <c r="D830" s="1173"/>
      <c r="E830" s="1173"/>
      <c r="F830" s="1173"/>
    </row>
    <row r="831" spans="1:6" s="275" customFormat="1" ht="15" customHeight="1" x14ac:dyDescent="0.25">
      <c r="A831" s="1173" t="s">
        <v>2</v>
      </c>
      <c r="B831" s="1173"/>
      <c r="C831" s="1173"/>
      <c r="D831" s="1173"/>
      <c r="E831" s="1173"/>
      <c r="F831" s="1173"/>
    </row>
    <row r="832" spans="1:6" s="275" customFormat="1" ht="14.25" customHeight="1" x14ac:dyDescent="0.25">
      <c r="A832" s="626"/>
      <c r="B832" s="627"/>
      <c r="C832" s="628"/>
      <c r="D832" s="629"/>
      <c r="E832" s="630"/>
      <c r="F832" s="631"/>
    </row>
    <row r="833" spans="1:60" s="275" customFormat="1" ht="30" customHeight="1" x14ac:dyDescent="0.2">
      <c r="A833" s="1310" t="s">
        <v>15</v>
      </c>
      <c r="B833" s="1310"/>
      <c r="C833" s="1310"/>
      <c r="D833" s="1310"/>
      <c r="E833" s="1310"/>
      <c r="F833" s="1310"/>
    </row>
    <row r="834" spans="1:60" s="275" customFormat="1" ht="3.75" hidden="1" customHeight="1" x14ac:dyDescent="0.2">
      <c r="A834" s="719"/>
      <c r="B834" s="714"/>
      <c r="C834" s="719"/>
      <c r="D834" s="719"/>
      <c r="E834" s="719"/>
      <c r="F834" s="719"/>
    </row>
    <row r="835" spans="1:60" s="275" customFormat="1" ht="33" customHeight="1" x14ac:dyDescent="0.2">
      <c r="A835" s="1310" t="s">
        <v>4</v>
      </c>
      <c r="B835" s="1310"/>
      <c r="C835" s="1310"/>
      <c r="D835" s="1310"/>
      <c r="E835" s="1310"/>
      <c r="F835" s="720">
        <v>2208789911.73</v>
      </c>
    </row>
    <row r="836" spans="1:60" s="275" customFormat="1" ht="5.25" hidden="1" customHeight="1" x14ac:dyDescent="0.2">
      <c r="A836" s="719"/>
      <c r="B836" s="714"/>
      <c r="C836" s="719"/>
      <c r="D836" s="719"/>
      <c r="E836" s="719"/>
      <c r="F836" s="720"/>
    </row>
    <row r="837" spans="1:60" s="68" customFormat="1" ht="15" customHeight="1" x14ac:dyDescent="0.2">
      <c r="A837" s="725" t="s">
        <v>5</v>
      </c>
      <c r="B837" s="725" t="s">
        <v>6</v>
      </c>
      <c r="C837" s="725" t="s">
        <v>22</v>
      </c>
      <c r="D837" s="725" t="s">
        <v>8</v>
      </c>
      <c r="E837" s="725" t="s">
        <v>9</v>
      </c>
      <c r="F837" s="725" t="s">
        <v>6181</v>
      </c>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c r="BG837" s="69"/>
      <c r="BH837" s="69"/>
    </row>
    <row r="838" spans="1:60" ht="15" customHeight="1" x14ac:dyDescent="0.2">
      <c r="A838" s="719"/>
      <c r="B838" s="721"/>
      <c r="C838" s="719"/>
      <c r="D838" s="719"/>
      <c r="E838" s="722"/>
      <c r="F838" s="719"/>
    </row>
    <row r="839" spans="1:60" ht="15" customHeight="1" x14ac:dyDescent="0.2">
      <c r="A839" s="640"/>
      <c r="B839" s="4"/>
      <c r="C839" s="641" t="s">
        <v>16</v>
      </c>
      <c r="D839" s="723">
        <v>861839547.77999997</v>
      </c>
      <c r="E839" s="153"/>
      <c r="F839" s="724">
        <f>F835+D839</f>
        <v>3070629459.5100002</v>
      </c>
    </row>
    <row r="840" spans="1:60" ht="15" customHeight="1" x14ac:dyDescent="0.2">
      <c r="A840" s="640"/>
      <c r="B840" s="4"/>
      <c r="C840" s="641" t="s">
        <v>387</v>
      </c>
      <c r="D840" s="723"/>
      <c r="E840" s="153"/>
      <c r="F840" s="724">
        <f>F839+D840</f>
        <v>3070629459.5100002</v>
      </c>
    </row>
    <row r="841" spans="1:60" ht="15" customHeight="1" x14ac:dyDescent="0.2">
      <c r="A841" s="640"/>
      <c r="B841" s="4"/>
      <c r="C841" s="641" t="s">
        <v>1759</v>
      </c>
      <c r="D841" s="723"/>
      <c r="E841" s="153"/>
      <c r="F841" s="724">
        <f>F840+D841</f>
        <v>3070629459.5100002</v>
      </c>
    </row>
    <row r="842" spans="1:60" ht="15" customHeight="1" x14ac:dyDescent="0.2">
      <c r="A842" s="644"/>
      <c r="B842" s="708"/>
      <c r="C842" s="641" t="s">
        <v>34</v>
      </c>
      <c r="D842" s="645"/>
      <c r="E842" s="723"/>
      <c r="F842" s="724">
        <f>F841+D842</f>
        <v>3070629459.5100002</v>
      </c>
    </row>
    <row r="843" spans="1:60" ht="15" customHeight="1" x14ac:dyDescent="0.2">
      <c r="A843" s="644"/>
      <c r="B843" s="708"/>
      <c r="C843" s="641" t="s">
        <v>16</v>
      </c>
      <c r="D843" s="645"/>
      <c r="E843" s="723">
        <v>80000000</v>
      </c>
      <c r="F843" s="724">
        <f>F842+D843-E843</f>
        <v>2990629459.5100002</v>
      </c>
    </row>
    <row r="844" spans="1:60" ht="15" customHeight="1" x14ac:dyDescent="0.2">
      <c r="A844" s="644"/>
      <c r="B844" s="708"/>
      <c r="C844" s="641" t="s">
        <v>387</v>
      </c>
      <c r="D844" s="723"/>
      <c r="E844" s="723"/>
      <c r="F844" s="724">
        <f>F843+D844</f>
        <v>2990629459.5100002</v>
      </c>
    </row>
    <row r="845" spans="1:60" ht="15" customHeight="1" x14ac:dyDescent="0.2">
      <c r="A845" s="654"/>
      <c r="B845" s="708"/>
      <c r="C845" s="657" t="s">
        <v>1084</v>
      </c>
      <c r="D845" s="128"/>
      <c r="E845" s="153">
        <v>59016.58</v>
      </c>
      <c r="F845" s="724">
        <f>F844+D845-E845</f>
        <v>2990570442.9300003</v>
      </c>
    </row>
    <row r="846" spans="1:60" ht="15" customHeight="1" x14ac:dyDescent="0.2">
      <c r="A846" s="654"/>
      <c r="B846" s="708"/>
      <c r="C846" s="657" t="s">
        <v>1090</v>
      </c>
      <c r="D846" s="128"/>
      <c r="E846" s="153">
        <v>170721.91</v>
      </c>
      <c r="F846" s="724">
        <f>F845-E846</f>
        <v>2990399721.0200005</v>
      </c>
    </row>
    <row r="847" spans="1:60" ht="15" customHeight="1" x14ac:dyDescent="0.2">
      <c r="A847" s="654"/>
      <c r="B847" s="708"/>
      <c r="C847" s="656" t="s">
        <v>2479</v>
      </c>
      <c r="D847" s="128"/>
      <c r="E847" s="153">
        <v>67857.81</v>
      </c>
      <c r="F847" s="724">
        <f t="shared" ref="F847" si="13">F846-E847</f>
        <v>2990331863.2100005</v>
      </c>
    </row>
    <row r="848" spans="1:60" ht="15" customHeight="1" x14ac:dyDescent="0.2">
      <c r="A848" s="654"/>
      <c r="B848" s="708"/>
      <c r="C848" s="656" t="s">
        <v>14</v>
      </c>
      <c r="D848" s="128"/>
      <c r="E848" s="153">
        <v>56963.97</v>
      </c>
      <c r="F848" s="724">
        <f>F847+D848-E848</f>
        <v>2990274899.2400007</v>
      </c>
    </row>
    <row r="849" spans="1:60" ht="15" customHeight="1" x14ac:dyDescent="0.2">
      <c r="A849" s="654"/>
      <c r="B849" s="708"/>
      <c r="C849" s="657" t="s">
        <v>1083</v>
      </c>
      <c r="D849" s="128"/>
      <c r="E849" s="153">
        <v>1000</v>
      </c>
      <c r="F849" s="724">
        <f t="shared" ref="F849:F878" si="14">F848+D849-E849</f>
        <v>2990273899.2400007</v>
      </c>
    </row>
    <row r="850" spans="1:60" ht="15" customHeight="1" x14ac:dyDescent="0.2">
      <c r="A850" s="654"/>
      <c r="B850" s="708"/>
      <c r="C850" s="657" t="s">
        <v>1358</v>
      </c>
      <c r="D850" s="128"/>
      <c r="E850" s="153">
        <v>175</v>
      </c>
      <c r="F850" s="724">
        <f t="shared" si="14"/>
        <v>2990273724.2400007</v>
      </c>
    </row>
    <row r="851" spans="1:60" s="141" customFormat="1" ht="45" customHeight="1" x14ac:dyDescent="0.2">
      <c r="A851" s="654">
        <v>44349</v>
      </c>
      <c r="B851" s="710" t="s">
        <v>5479</v>
      </c>
      <c r="C851" s="30" t="s">
        <v>5498</v>
      </c>
      <c r="D851" s="198"/>
      <c r="E851" s="472">
        <v>1378563.26</v>
      </c>
      <c r="F851" s="724">
        <f t="shared" si="14"/>
        <v>2988895160.9800005</v>
      </c>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276"/>
      <c r="AE851" s="276"/>
      <c r="AF851" s="276"/>
      <c r="AG851" s="276"/>
      <c r="AH851" s="276"/>
      <c r="AI851" s="276"/>
      <c r="AJ851" s="276"/>
      <c r="AK851" s="276"/>
      <c r="AL851" s="276"/>
      <c r="AM851" s="276"/>
      <c r="AN851" s="276"/>
      <c r="AO851" s="276"/>
      <c r="AP851" s="276"/>
      <c r="AQ851" s="276"/>
      <c r="AR851" s="276"/>
      <c r="AS851" s="276"/>
      <c r="AT851" s="276"/>
      <c r="AU851" s="276"/>
      <c r="AV851" s="276"/>
      <c r="AW851" s="276"/>
      <c r="AX851" s="276"/>
      <c r="AY851" s="276"/>
      <c r="AZ851" s="276"/>
      <c r="BA851" s="276"/>
      <c r="BB851" s="276"/>
      <c r="BC851" s="276"/>
      <c r="BD851" s="276"/>
      <c r="BE851" s="276"/>
      <c r="BF851" s="276"/>
      <c r="BG851" s="276"/>
      <c r="BH851" s="276"/>
    </row>
    <row r="852" spans="1:60" s="141" customFormat="1" ht="48" customHeight="1" x14ac:dyDescent="0.2">
      <c r="A852" s="654">
        <v>44351</v>
      </c>
      <c r="B852" s="710" t="s">
        <v>5480</v>
      </c>
      <c r="C852" s="30" t="s">
        <v>5499</v>
      </c>
      <c r="D852" s="198"/>
      <c r="E852" s="472">
        <v>581688.62</v>
      </c>
      <c r="F852" s="724">
        <f t="shared" si="14"/>
        <v>2988313472.3600006</v>
      </c>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276"/>
      <c r="AE852" s="276"/>
      <c r="AF852" s="276"/>
      <c r="AG852" s="276"/>
      <c r="AH852" s="276"/>
      <c r="AI852" s="276"/>
      <c r="AJ852" s="276"/>
      <c r="AK852" s="276"/>
      <c r="AL852" s="276"/>
      <c r="AM852" s="276"/>
      <c r="AN852" s="276"/>
      <c r="AO852" s="276"/>
      <c r="AP852" s="276"/>
      <c r="AQ852" s="276"/>
      <c r="AR852" s="276"/>
      <c r="AS852" s="276"/>
      <c r="AT852" s="276"/>
      <c r="AU852" s="276"/>
      <c r="AV852" s="276"/>
      <c r="AW852" s="276"/>
      <c r="AX852" s="276"/>
      <c r="AY852" s="276"/>
      <c r="AZ852" s="276"/>
      <c r="BA852" s="276"/>
      <c r="BB852" s="276"/>
      <c r="BC852" s="276"/>
      <c r="BD852" s="276"/>
      <c r="BE852" s="276"/>
      <c r="BF852" s="276"/>
      <c r="BG852" s="276"/>
      <c r="BH852" s="276"/>
    </row>
    <row r="853" spans="1:60" s="141" customFormat="1" ht="40.5" customHeight="1" x14ac:dyDescent="0.2">
      <c r="A853" s="654">
        <v>44351</v>
      </c>
      <c r="B853" s="710" t="s">
        <v>5481</v>
      </c>
      <c r="C853" s="30" t="s">
        <v>5500</v>
      </c>
      <c r="D853" s="198"/>
      <c r="E853" s="472">
        <v>8340768.7699999996</v>
      </c>
      <c r="F853" s="724">
        <f t="shared" si="14"/>
        <v>2979972703.5900006</v>
      </c>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76"/>
      <c r="AE853" s="276"/>
      <c r="AF853" s="276"/>
      <c r="AG853" s="276"/>
      <c r="AH853" s="276"/>
      <c r="AI853" s="276"/>
      <c r="AJ853" s="276"/>
      <c r="AK853" s="276"/>
      <c r="AL853" s="276"/>
      <c r="AM853" s="276"/>
      <c r="AN853" s="276"/>
      <c r="AO853" s="276"/>
      <c r="AP853" s="276"/>
      <c r="AQ853" s="276"/>
      <c r="AR853" s="276"/>
      <c r="AS853" s="276"/>
      <c r="AT853" s="276"/>
      <c r="AU853" s="276"/>
      <c r="AV853" s="276"/>
      <c r="AW853" s="276"/>
      <c r="AX853" s="276"/>
      <c r="AY853" s="276"/>
      <c r="AZ853" s="276"/>
      <c r="BA853" s="276"/>
      <c r="BB853" s="276"/>
      <c r="BC853" s="276"/>
      <c r="BD853" s="276"/>
      <c r="BE853" s="276"/>
      <c r="BF853" s="276"/>
      <c r="BG853" s="276"/>
      <c r="BH853" s="276"/>
    </row>
    <row r="854" spans="1:60" s="141" customFormat="1" ht="24.75" customHeight="1" x14ac:dyDescent="0.2">
      <c r="A854" s="654">
        <v>44351</v>
      </c>
      <c r="B854" s="710" t="s">
        <v>5482</v>
      </c>
      <c r="C854" s="30" t="s">
        <v>5501</v>
      </c>
      <c r="D854" s="198"/>
      <c r="E854" s="472">
        <v>5720869.04</v>
      </c>
      <c r="F854" s="724">
        <f t="shared" si="14"/>
        <v>2974251834.5500007</v>
      </c>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276"/>
      <c r="AF854" s="276"/>
      <c r="AG854" s="276"/>
      <c r="AH854" s="276"/>
      <c r="AI854" s="276"/>
      <c r="AJ854" s="276"/>
      <c r="AK854" s="276"/>
      <c r="AL854" s="276"/>
      <c r="AM854" s="276"/>
      <c r="AN854" s="276"/>
      <c r="AO854" s="276"/>
      <c r="AP854" s="276"/>
      <c r="AQ854" s="276"/>
      <c r="AR854" s="276"/>
      <c r="AS854" s="276"/>
      <c r="AT854" s="276"/>
      <c r="AU854" s="276"/>
      <c r="AV854" s="276"/>
      <c r="AW854" s="276"/>
      <c r="AX854" s="276"/>
      <c r="AY854" s="276"/>
      <c r="AZ854" s="276"/>
      <c r="BA854" s="276"/>
      <c r="BB854" s="276"/>
      <c r="BC854" s="276"/>
      <c r="BD854" s="276"/>
      <c r="BE854" s="276"/>
      <c r="BF854" s="276"/>
      <c r="BG854" s="276"/>
      <c r="BH854" s="276"/>
    </row>
    <row r="855" spans="1:60" s="141" customFormat="1" ht="36.75" customHeight="1" x14ac:dyDescent="0.2">
      <c r="A855" s="654">
        <v>44354</v>
      </c>
      <c r="B855" s="710" t="s">
        <v>5483</v>
      </c>
      <c r="C855" s="30" t="s">
        <v>5502</v>
      </c>
      <c r="D855" s="198"/>
      <c r="E855" s="472">
        <v>1972880</v>
      </c>
      <c r="F855" s="724">
        <f t="shared" si="14"/>
        <v>2972278954.5500007</v>
      </c>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276"/>
      <c r="AF855" s="276"/>
      <c r="AG855" s="276"/>
      <c r="AH855" s="276"/>
      <c r="AI855" s="276"/>
      <c r="AJ855" s="276"/>
      <c r="AK855" s="276"/>
      <c r="AL855" s="276"/>
      <c r="AM855" s="276"/>
      <c r="AN855" s="276"/>
      <c r="AO855" s="276"/>
      <c r="AP855" s="276"/>
      <c r="AQ855" s="276"/>
      <c r="AR855" s="276"/>
      <c r="AS855" s="276"/>
      <c r="AT855" s="276"/>
      <c r="AU855" s="276"/>
      <c r="AV855" s="276"/>
      <c r="AW855" s="276"/>
      <c r="AX855" s="276"/>
      <c r="AY855" s="276"/>
      <c r="AZ855" s="276"/>
      <c r="BA855" s="276"/>
      <c r="BB855" s="276"/>
      <c r="BC855" s="276"/>
      <c r="BD855" s="276"/>
      <c r="BE855" s="276"/>
      <c r="BF855" s="276"/>
      <c r="BG855" s="276"/>
      <c r="BH855" s="276"/>
    </row>
    <row r="856" spans="1:60" s="141" customFormat="1" ht="37.5" customHeight="1" x14ac:dyDescent="0.2">
      <c r="A856" s="654">
        <v>44354</v>
      </c>
      <c r="B856" s="710" t="s">
        <v>5484</v>
      </c>
      <c r="C856" s="30" t="s">
        <v>5503</v>
      </c>
      <c r="D856" s="198"/>
      <c r="E856" s="472">
        <v>1290147.3799999999</v>
      </c>
      <c r="F856" s="724">
        <f t="shared" si="14"/>
        <v>2970988807.1700006</v>
      </c>
      <c r="G856" s="276"/>
      <c r="H856" s="276"/>
      <c r="I856" s="276"/>
      <c r="J856" s="276"/>
      <c r="K856" s="276"/>
      <c r="L856" s="276"/>
      <c r="M856" s="276"/>
      <c r="N856" s="276"/>
      <c r="O856" s="276"/>
      <c r="P856" s="276"/>
      <c r="Q856" s="276"/>
      <c r="R856" s="276"/>
      <c r="S856" s="276"/>
      <c r="T856" s="276"/>
      <c r="U856" s="276"/>
      <c r="V856" s="276"/>
      <c r="W856" s="276"/>
      <c r="X856" s="276"/>
      <c r="Y856" s="276"/>
      <c r="Z856" s="276"/>
      <c r="AA856" s="276"/>
      <c r="AB856" s="276"/>
      <c r="AC856" s="276"/>
      <c r="AD856" s="276"/>
      <c r="AE856" s="276"/>
      <c r="AF856" s="276"/>
      <c r="AG856" s="276"/>
      <c r="AH856" s="276"/>
      <c r="AI856" s="276"/>
      <c r="AJ856" s="276"/>
      <c r="AK856" s="276"/>
      <c r="AL856" s="276"/>
      <c r="AM856" s="276"/>
      <c r="AN856" s="276"/>
      <c r="AO856" s="276"/>
      <c r="AP856" s="276"/>
      <c r="AQ856" s="276"/>
      <c r="AR856" s="276"/>
      <c r="AS856" s="276"/>
      <c r="AT856" s="276"/>
      <c r="AU856" s="276"/>
      <c r="AV856" s="276"/>
      <c r="AW856" s="276"/>
      <c r="AX856" s="276"/>
      <c r="AY856" s="276"/>
      <c r="AZ856" s="276"/>
      <c r="BA856" s="276"/>
      <c r="BB856" s="276"/>
      <c r="BC856" s="276"/>
      <c r="BD856" s="276"/>
      <c r="BE856" s="276"/>
      <c r="BF856" s="276"/>
      <c r="BG856" s="276"/>
      <c r="BH856" s="276"/>
    </row>
    <row r="857" spans="1:60" s="141" customFormat="1" ht="37.5" customHeight="1" x14ac:dyDescent="0.2">
      <c r="A857" s="654">
        <v>44354</v>
      </c>
      <c r="B857" s="710" t="s">
        <v>5485</v>
      </c>
      <c r="C857" s="30" t="s">
        <v>5504</v>
      </c>
      <c r="D857" s="198"/>
      <c r="E857" s="472">
        <v>8191818.0499999998</v>
      </c>
      <c r="F857" s="724">
        <f t="shared" si="14"/>
        <v>2962796989.1200004</v>
      </c>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276"/>
      <c r="AE857" s="276"/>
      <c r="AF857" s="276"/>
      <c r="AG857" s="276"/>
      <c r="AH857" s="276"/>
      <c r="AI857" s="276"/>
      <c r="AJ857" s="276"/>
      <c r="AK857" s="276"/>
      <c r="AL857" s="276"/>
      <c r="AM857" s="276"/>
      <c r="AN857" s="276"/>
      <c r="AO857" s="276"/>
      <c r="AP857" s="276"/>
      <c r="AQ857" s="276"/>
      <c r="AR857" s="276"/>
      <c r="AS857" s="276"/>
      <c r="AT857" s="276"/>
      <c r="AU857" s="276"/>
      <c r="AV857" s="276"/>
      <c r="AW857" s="276"/>
      <c r="AX857" s="276"/>
      <c r="AY857" s="276"/>
      <c r="AZ857" s="276"/>
      <c r="BA857" s="276"/>
      <c r="BB857" s="276"/>
      <c r="BC857" s="276"/>
      <c r="BD857" s="276"/>
      <c r="BE857" s="276"/>
      <c r="BF857" s="276"/>
      <c r="BG857" s="276"/>
      <c r="BH857" s="276"/>
    </row>
    <row r="858" spans="1:60" s="141" customFormat="1" ht="57" customHeight="1" x14ac:dyDescent="0.2">
      <c r="A858" s="654">
        <v>44355</v>
      </c>
      <c r="B858" s="710" t="s">
        <v>5486</v>
      </c>
      <c r="C858" s="30" t="s">
        <v>5505</v>
      </c>
      <c r="D858" s="198"/>
      <c r="E858" s="472">
        <v>16272749.74</v>
      </c>
      <c r="F858" s="724">
        <f t="shared" si="14"/>
        <v>2946524239.3800006</v>
      </c>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76"/>
      <c r="AE858" s="276"/>
      <c r="AF858" s="276"/>
      <c r="AG858" s="276"/>
      <c r="AH858" s="276"/>
      <c r="AI858" s="276"/>
      <c r="AJ858" s="276"/>
      <c r="AK858" s="276"/>
      <c r="AL858" s="276"/>
      <c r="AM858" s="276"/>
      <c r="AN858" s="276"/>
      <c r="AO858" s="276"/>
      <c r="AP858" s="276"/>
      <c r="AQ858" s="276"/>
      <c r="AR858" s="276"/>
      <c r="AS858" s="276"/>
      <c r="AT858" s="276"/>
      <c r="AU858" s="276"/>
      <c r="AV858" s="276"/>
      <c r="AW858" s="276"/>
      <c r="AX858" s="276"/>
      <c r="AY858" s="276"/>
      <c r="AZ858" s="276"/>
      <c r="BA858" s="276"/>
      <c r="BB858" s="276"/>
      <c r="BC858" s="276"/>
      <c r="BD858" s="276"/>
      <c r="BE858" s="276"/>
      <c r="BF858" s="276"/>
      <c r="BG858" s="276"/>
      <c r="BH858" s="276"/>
    </row>
    <row r="859" spans="1:60" s="141" customFormat="1" ht="37.5" customHeight="1" x14ac:dyDescent="0.2">
      <c r="A859" s="654">
        <v>44355</v>
      </c>
      <c r="B859" s="710" t="s">
        <v>5487</v>
      </c>
      <c r="C859" s="30" t="s">
        <v>5506</v>
      </c>
      <c r="D859" s="95"/>
      <c r="E859" s="472">
        <v>363442.49</v>
      </c>
      <c r="F859" s="724">
        <f t="shared" si="14"/>
        <v>2946160796.8900008</v>
      </c>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76"/>
      <c r="AE859" s="276"/>
      <c r="AF859" s="276"/>
      <c r="AG859" s="276"/>
      <c r="AH859" s="276"/>
      <c r="AI859" s="276"/>
      <c r="AJ859" s="276"/>
      <c r="AK859" s="276"/>
      <c r="AL859" s="276"/>
      <c r="AM859" s="276"/>
      <c r="AN859" s="276"/>
      <c r="AO859" s="276"/>
      <c r="AP859" s="276"/>
      <c r="AQ859" s="276"/>
      <c r="AR859" s="276"/>
      <c r="AS859" s="276"/>
      <c r="AT859" s="276"/>
      <c r="AU859" s="276"/>
      <c r="AV859" s="276"/>
      <c r="AW859" s="276"/>
      <c r="AX859" s="276"/>
      <c r="AY859" s="276"/>
      <c r="AZ859" s="276"/>
      <c r="BA859" s="276"/>
      <c r="BB859" s="276"/>
      <c r="BC859" s="276"/>
      <c r="BD859" s="276"/>
      <c r="BE859" s="276"/>
      <c r="BF859" s="276"/>
      <c r="BG859" s="276"/>
      <c r="BH859" s="276"/>
    </row>
    <row r="860" spans="1:60" s="141" customFormat="1" ht="39" customHeight="1" x14ac:dyDescent="0.2">
      <c r="A860" s="134">
        <v>44356</v>
      </c>
      <c r="B860" s="710" t="s">
        <v>5488</v>
      </c>
      <c r="C860" s="30" t="s">
        <v>5507</v>
      </c>
      <c r="D860" s="95"/>
      <c r="E860" s="472">
        <v>17740473.649999999</v>
      </c>
      <c r="F860" s="724">
        <f t="shared" si="14"/>
        <v>2928420323.2400007</v>
      </c>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76"/>
      <c r="AE860" s="276"/>
      <c r="AF860" s="276"/>
      <c r="AG860" s="276"/>
      <c r="AH860" s="276"/>
      <c r="AI860" s="276"/>
      <c r="AJ860" s="276"/>
      <c r="AK860" s="276"/>
      <c r="AL860" s="276"/>
      <c r="AM860" s="276"/>
      <c r="AN860" s="276"/>
      <c r="AO860" s="276"/>
      <c r="AP860" s="276"/>
      <c r="AQ860" s="276"/>
      <c r="AR860" s="276"/>
      <c r="AS860" s="276"/>
      <c r="AT860" s="276"/>
      <c r="AU860" s="276"/>
      <c r="AV860" s="276"/>
      <c r="AW860" s="276"/>
      <c r="AX860" s="276"/>
      <c r="AY860" s="276"/>
      <c r="AZ860" s="276"/>
      <c r="BA860" s="276"/>
      <c r="BB860" s="276"/>
      <c r="BC860" s="276"/>
      <c r="BD860" s="276"/>
      <c r="BE860" s="276"/>
      <c r="BF860" s="276"/>
      <c r="BG860" s="276"/>
      <c r="BH860" s="276"/>
    </row>
    <row r="861" spans="1:60" s="141" customFormat="1" ht="22.5" customHeight="1" x14ac:dyDescent="0.2">
      <c r="A861" s="134">
        <v>44358</v>
      </c>
      <c r="B861" s="710" t="s">
        <v>5489</v>
      </c>
      <c r="C861" s="30" t="s">
        <v>41</v>
      </c>
      <c r="D861" s="95"/>
      <c r="E861" s="472">
        <v>0</v>
      </c>
      <c r="F861" s="724">
        <f t="shared" si="14"/>
        <v>2928420323.2400007</v>
      </c>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76"/>
      <c r="AE861" s="276"/>
      <c r="AF861" s="276"/>
      <c r="AG861" s="276"/>
      <c r="AH861" s="276"/>
      <c r="AI861" s="276"/>
      <c r="AJ861" s="276"/>
      <c r="AK861" s="276"/>
      <c r="AL861" s="276"/>
      <c r="AM861" s="276"/>
      <c r="AN861" s="276"/>
      <c r="AO861" s="276"/>
      <c r="AP861" s="276"/>
      <c r="AQ861" s="276"/>
      <c r="AR861" s="276"/>
      <c r="AS861" s="276"/>
      <c r="AT861" s="276"/>
      <c r="AU861" s="276"/>
      <c r="AV861" s="276"/>
      <c r="AW861" s="276"/>
      <c r="AX861" s="276"/>
      <c r="AY861" s="276"/>
      <c r="AZ861" s="276"/>
      <c r="BA861" s="276"/>
      <c r="BB861" s="276"/>
      <c r="BC861" s="276"/>
      <c r="BD861" s="276"/>
      <c r="BE861" s="276"/>
      <c r="BF861" s="276"/>
      <c r="BG861" s="276"/>
      <c r="BH861" s="276"/>
    </row>
    <row r="862" spans="1:60" s="141" customFormat="1" ht="28.5" customHeight="1" x14ac:dyDescent="0.2">
      <c r="A862" s="134">
        <v>44361</v>
      </c>
      <c r="B862" s="27">
        <v>33973</v>
      </c>
      <c r="C862" s="30" t="s">
        <v>5508</v>
      </c>
      <c r="D862" s="95"/>
      <c r="E862" s="472">
        <v>2557089.75</v>
      </c>
      <c r="F862" s="724">
        <f t="shared" si="14"/>
        <v>2925863233.4900007</v>
      </c>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76"/>
      <c r="AE862" s="276"/>
      <c r="AF862" s="276"/>
      <c r="AG862" s="276"/>
      <c r="AH862" s="276"/>
      <c r="AI862" s="276"/>
      <c r="AJ862" s="276"/>
      <c r="AK862" s="276"/>
      <c r="AL862" s="276"/>
      <c r="AM862" s="276"/>
      <c r="AN862" s="276"/>
      <c r="AO862" s="276"/>
      <c r="AP862" s="276"/>
      <c r="AQ862" s="276"/>
      <c r="AR862" s="276"/>
      <c r="AS862" s="276"/>
      <c r="AT862" s="276"/>
      <c r="AU862" s="276"/>
      <c r="AV862" s="276"/>
      <c r="AW862" s="276"/>
      <c r="AX862" s="276"/>
      <c r="AY862" s="276"/>
      <c r="AZ862" s="276"/>
      <c r="BA862" s="276"/>
      <c r="BB862" s="276"/>
      <c r="BC862" s="276"/>
      <c r="BD862" s="276"/>
      <c r="BE862" s="276"/>
      <c r="BF862" s="276"/>
      <c r="BG862" s="276"/>
      <c r="BH862" s="276"/>
    </row>
    <row r="863" spans="1:60" s="141" customFormat="1" ht="33.75" customHeight="1" x14ac:dyDescent="0.2">
      <c r="A863" s="134">
        <v>44361</v>
      </c>
      <c r="B863" s="27">
        <v>33974</v>
      </c>
      <c r="C863" s="30" t="s">
        <v>5509</v>
      </c>
      <c r="D863" s="95"/>
      <c r="E863" s="472">
        <v>1334736.75</v>
      </c>
      <c r="F863" s="724">
        <f t="shared" si="14"/>
        <v>2924528496.7400007</v>
      </c>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76"/>
      <c r="AE863" s="276"/>
      <c r="AF863" s="276"/>
      <c r="AG863" s="276"/>
      <c r="AH863" s="276"/>
      <c r="AI863" s="276"/>
      <c r="AJ863" s="276"/>
      <c r="AK863" s="276"/>
      <c r="AL863" s="276"/>
      <c r="AM863" s="276"/>
      <c r="AN863" s="276"/>
      <c r="AO863" s="276"/>
      <c r="AP863" s="276"/>
      <c r="AQ863" s="276"/>
      <c r="AR863" s="276"/>
      <c r="AS863" s="276"/>
      <c r="AT863" s="276"/>
      <c r="AU863" s="276"/>
      <c r="AV863" s="276"/>
      <c r="AW863" s="276"/>
      <c r="AX863" s="276"/>
      <c r="AY863" s="276"/>
      <c r="AZ863" s="276"/>
      <c r="BA863" s="276"/>
      <c r="BB863" s="276"/>
      <c r="BC863" s="276"/>
      <c r="BD863" s="276"/>
      <c r="BE863" s="276"/>
      <c r="BF863" s="276"/>
      <c r="BG863" s="276"/>
      <c r="BH863" s="276"/>
    </row>
    <row r="864" spans="1:60" s="141" customFormat="1" ht="39.75" customHeight="1" x14ac:dyDescent="0.2">
      <c r="A864" s="134">
        <v>44361</v>
      </c>
      <c r="B864" s="710" t="s">
        <v>5490</v>
      </c>
      <c r="C864" s="30" t="s">
        <v>5510</v>
      </c>
      <c r="D864" s="95"/>
      <c r="E864" s="472">
        <v>9432301.1999999993</v>
      </c>
      <c r="F864" s="724">
        <f t="shared" si="14"/>
        <v>2915096195.5400009</v>
      </c>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76"/>
      <c r="AE864" s="276"/>
      <c r="AF864" s="276"/>
      <c r="AG864" s="276"/>
      <c r="AH864" s="276"/>
      <c r="AI864" s="276"/>
      <c r="AJ864" s="276"/>
      <c r="AK864" s="276"/>
      <c r="AL864" s="276"/>
      <c r="AM864" s="276"/>
      <c r="AN864" s="276"/>
      <c r="AO864" s="276"/>
      <c r="AP864" s="276"/>
      <c r="AQ864" s="276"/>
      <c r="AR864" s="276"/>
      <c r="AS864" s="276"/>
      <c r="AT864" s="276"/>
      <c r="AU864" s="276"/>
      <c r="AV864" s="276"/>
      <c r="AW864" s="276"/>
      <c r="AX864" s="276"/>
      <c r="AY864" s="276"/>
      <c r="AZ864" s="276"/>
      <c r="BA864" s="276"/>
      <c r="BB864" s="276"/>
      <c r="BC864" s="276"/>
      <c r="BD864" s="276"/>
      <c r="BE864" s="276"/>
      <c r="BF864" s="276"/>
      <c r="BG864" s="276"/>
      <c r="BH864" s="276"/>
    </row>
    <row r="865" spans="1:60" s="141" customFormat="1" ht="39" customHeight="1" x14ac:dyDescent="0.2">
      <c r="A865" s="134">
        <v>44362</v>
      </c>
      <c r="B865" s="710" t="s">
        <v>5491</v>
      </c>
      <c r="C865" s="30" t="s">
        <v>6004</v>
      </c>
      <c r="D865" s="95"/>
      <c r="E865" s="472">
        <v>39609214.659999996</v>
      </c>
      <c r="F865" s="724">
        <f t="shared" si="14"/>
        <v>2875486980.8800011</v>
      </c>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276"/>
      <c r="AF865" s="276"/>
      <c r="AG865" s="276"/>
      <c r="AH865" s="276"/>
      <c r="AI865" s="276"/>
      <c r="AJ865" s="276"/>
      <c r="AK865" s="276"/>
      <c r="AL865" s="276"/>
      <c r="AM865" s="276"/>
      <c r="AN865" s="276"/>
      <c r="AO865" s="276"/>
      <c r="AP865" s="276"/>
      <c r="AQ865" s="276"/>
      <c r="AR865" s="276"/>
      <c r="AS865" s="276"/>
      <c r="AT865" s="276"/>
      <c r="AU865" s="276"/>
      <c r="AV865" s="276"/>
      <c r="AW865" s="276"/>
      <c r="AX865" s="276"/>
      <c r="AY865" s="276"/>
      <c r="AZ865" s="276"/>
      <c r="BA865" s="276"/>
      <c r="BB865" s="276"/>
      <c r="BC865" s="276"/>
      <c r="BD865" s="276"/>
      <c r="BE865" s="276"/>
      <c r="BF865" s="276"/>
      <c r="BG865" s="276"/>
      <c r="BH865" s="276"/>
    </row>
    <row r="866" spans="1:60" s="141" customFormat="1" ht="43.5" customHeight="1" x14ac:dyDescent="0.2">
      <c r="A866" s="134">
        <v>44364</v>
      </c>
      <c r="B866" s="27">
        <v>33975</v>
      </c>
      <c r="C866" s="30" t="s">
        <v>5727</v>
      </c>
      <c r="D866" s="95"/>
      <c r="E866" s="472">
        <v>41996273.390000001</v>
      </c>
      <c r="F866" s="724">
        <f t="shared" si="14"/>
        <v>2833490707.4900012</v>
      </c>
      <c r="G866" s="276"/>
      <c r="H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276"/>
      <c r="AF866" s="276"/>
      <c r="AG866" s="276"/>
      <c r="AH866" s="276"/>
      <c r="AI866" s="276"/>
      <c r="AJ866" s="276"/>
      <c r="AK866" s="276"/>
      <c r="AL866" s="276"/>
      <c r="AM866" s="276"/>
      <c r="AN866" s="276"/>
      <c r="AO866" s="276"/>
      <c r="AP866" s="276"/>
      <c r="AQ866" s="276"/>
      <c r="AR866" s="276"/>
      <c r="AS866" s="276"/>
      <c r="AT866" s="276"/>
      <c r="AU866" s="276"/>
      <c r="AV866" s="276"/>
      <c r="AW866" s="276"/>
      <c r="AX866" s="276"/>
      <c r="AY866" s="276"/>
      <c r="AZ866" s="276"/>
      <c r="BA866" s="276"/>
      <c r="BB866" s="276"/>
      <c r="BC866" s="276"/>
      <c r="BD866" s="276"/>
      <c r="BE866" s="276"/>
      <c r="BF866" s="276"/>
      <c r="BG866" s="276"/>
      <c r="BH866" s="276"/>
    </row>
    <row r="867" spans="1:60" s="141" customFormat="1" ht="33" customHeight="1" x14ac:dyDescent="0.2">
      <c r="A867" s="134">
        <v>44365</v>
      </c>
      <c r="B867" s="27">
        <v>33976</v>
      </c>
      <c r="C867" s="30" t="s">
        <v>5730</v>
      </c>
      <c r="D867" s="95"/>
      <c r="E867" s="472">
        <v>1464974.37</v>
      </c>
      <c r="F867" s="724">
        <f t="shared" si="14"/>
        <v>2832025733.1200013</v>
      </c>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276"/>
      <c r="AE867" s="276"/>
      <c r="AF867" s="276"/>
      <c r="AG867" s="276"/>
      <c r="AH867" s="276"/>
      <c r="AI867" s="276"/>
      <c r="AJ867" s="276"/>
      <c r="AK867" s="276"/>
      <c r="AL867" s="276"/>
      <c r="AM867" s="276"/>
      <c r="AN867" s="276"/>
      <c r="AO867" s="276"/>
      <c r="AP867" s="276"/>
      <c r="AQ867" s="276"/>
      <c r="AR867" s="276"/>
      <c r="AS867" s="276"/>
      <c r="AT867" s="276"/>
      <c r="AU867" s="276"/>
      <c r="AV867" s="276"/>
      <c r="AW867" s="276"/>
      <c r="AX867" s="276"/>
      <c r="AY867" s="276"/>
      <c r="AZ867" s="276"/>
      <c r="BA867" s="276"/>
      <c r="BB867" s="276"/>
      <c r="BC867" s="276"/>
      <c r="BD867" s="276"/>
      <c r="BE867" s="276"/>
      <c r="BF867" s="276"/>
      <c r="BG867" s="276"/>
      <c r="BH867" s="276"/>
    </row>
    <row r="868" spans="1:60" s="141" customFormat="1" ht="40.5" customHeight="1" x14ac:dyDescent="0.2">
      <c r="A868" s="134">
        <v>44370</v>
      </c>
      <c r="B868" s="27">
        <v>33977</v>
      </c>
      <c r="C868" s="30" t="s">
        <v>5728</v>
      </c>
      <c r="D868" s="95"/>
      <c r="E868" s="472">
        <v>2695277.61</v>
      </c>
      <c r="F868" s="724">
        <f t="shared" si="14"/>
        <v>2829330455.5100012</v>
      </c>
      <c r="G868" s="276"/>
      <c r="H868" s="276"/>
      <c r="I868" s="276"/>
      <c r="J868" s="276"/>
      <c r="K868" s="276"/>
      <c r="L868" s="276"/>
      <c r="M868" s="276"/>
      <c r="N868" s="276"/>
      <c r="O868" s="276"/>
      <c r="P868" s="276"/>
      <c r="Q868" s="276"/>
      <c r="R868" s="276"/>
      <c r="S868" s="276"/>
      <c r="T868" s="276"/>
      <c r="U868" s="276"/>
      <c r="V868" s="276"/>
      <c r="W868" s="276"/>
      <c r="X868" s="276"/>
      <c r="Y868" s="276"/>
      <c r="Z868" s="276"/>
      <c r="AA868" s="276"/>
      <c r="AB868" s="276"/>
      <c r="AC868" s="276"/>
      <c r="AD868" s="276"/>
      <c r="AE868" s="276"/>
      <c r="AF868" s="276"/>
      <c r="AG868" s="276"/>
      <c r="AH868" s="276"/>
      <c r="AI868" s="276"/>
      <c r="AJ868" s="276"/>
      <c r="AK868" s="276"/>
      <c r="AL868" s="276"/>
      <c r="AM868" s="276"/>
      <c r="AN868" s="276"/>
      <c r="AO868" s="276"/>
      <c r="AP868" s="276"/>
      <c r="AQ868" s="276"/>
      <c r="AR868" s="276"/>
      <c r="AS868" s="276"/>
      <c r="AT868" s="276"/>
      <c r="AU868" s="276"/>
      <c r="AV868" s="276"/>
      <c r="AW868" s="276"/>
      <c r="AX868" s="276"/>
      <c r="AY868" s="276"/>
      <c r="AZ868" s="276"/>
      <c r="BA868" s="276"/>
      <c r="BB868" s="276"/>
      <c r="BC868" s="276"/>
      <c r="BD868" s="276"/>
      <c r="BE868" s="276"/>
      <c r="BF868" s="276"/>
      <c r="BG868" s="276"/>
      <c r="BH868" s="276"/>
    </row>
    <row r="869" spans="1:60" s="141" customFormat="1" ht="31.5" customHeight="1" x14ac:dyDescent="0.2">
      <c r="A869" s="134">
        <v>44370</v>
      </c>
      <c r="B869" s="27">
        <v>33978</v>
      </c>
      <c r="C869" s="30" t="s">
        <v>5729</v>
      </c>
      <c r="D869" s="95"/>
      <c r="E869" s="472">
        <v>1063454.06</v>
      </c>
      <c r="F869" s="724">
        <f t="shared" si="14"/>
        <v>2828267001.4500012</v>
      </c>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276"/>
      <c r="AE869" s="276"/>
      <c r="AF869" s="276"/>
      <c r="AG869" s="276"/>
      <c r="AH869" s="276"/>
      <c r="AI869" s="276"/>
      <c r="AJ869" s="276"/>
      <c r="AK869" s="276"/>
      <c r="AL869" s="276"/>
      <c r="AM869" s="276"/>
      <c r="AN869" s="276"/>
      <c r="AO869" s="276"/>
      <c r="AP869" s="276"/>
      <c r="AQ869" s="276"/>
      <c r="AR869" s="276"/>
      <c r="AS869" s="276"/>
      <c r="AT869" s="276"/>
      <c r="AU869" s="276"/>
      <c r="AV869" s="276"/>
      <c r="AW869" s="276"/>
      <c r="AX869" s="276"/>
      <c r="AY869" s="276"/>
      <c r="AZ869" s="276"/>
      <c r="BA869" s="276"/>
      <c r="BB869" s="276"/>
      <c r="BC869" s="276"/>
      <c r="BD869" s="276"/>
      <c r="BE869" s="276"/>
      <c r="BF869" s="276"/>
      <c r="BG869" s="276"/>
      <c r="BH869" s="276"/>
    </row>
    <row r="870" spans="1:60" s="141" customFormat="1" ht="31.5" customHeight="1" x14ac:dyDescent="0.2">
      <c r="A870" s="134">
        <v>44375</v>
      </c>
      <c r="B870" s="27">
        <v>33979</v>
      </c>
      <c r="C870" s="30" t="s">
        <v>5855</v>
      </c>
      <c r="D870" s="95"/>
      <c r="E870" s="472">
        <v>250638.26</v>
      </c>
      <c r="F870" s="724">
        <f t="shared" si="14"/>
        <v>2828016363.190001</v>
      </c>
      <c r="G870" s="276"/>
      <c r="H870" s="276"/>
      <c r="I870" s="276"/>
      <c r="J870" s="276"/>
      <c r="K870" s="276"/>
      <c r="L870" s="276"/>
      <c r="M870" s="276"/>
      <c r="N870" s="276"/>
      <c r="O870" s="276"/>
      <c r="P870" s="276"/>
      <c r="Q870" s="276"/>
      <c r="R870" s="276"/>
      <c r="S870" s="276"/>
      <c r="T870" s="276"/>
      <c r="U870" s="276"/>
      <c r="V870" s="276"/>
      <c r="W870" s="276"/>
      <c r="X870" s="276"/>
      <c r="Y870" s="276"/>
      <c r="Z870" s="276"/>
      <c r="AA870" s="276"/>
      <c r="AB870" s="276"/>
      <c r="AC870" s="276"/>
      <c r="AD870" s="276"/>
      <c r="AE870" s="276"/>
      <c r="AF870" s="276"/>
      <c r="AG870" s="276"/>
      <c r="AH870" s="276"/>
      <c r="AI870" s="276"/>
      <c r="AJ870" s="276"/>
      <c r="AK870" s="276"/>
      <c r="AL870" s="276"/>
      <c r="AM870" s="276"/>
      <c r="AN870" s="276"/>
      <c r="AO870" s="276"/>
      <c r="AP870" s="276"/>
      <c r="AQ870" s="276"/>
      <c r="AR870" s="276"/>
      <c r="AS870" s="276"/>
      <c r="AT870" s="276"/>
      <c r="AU870" s="276"/>
      <c r="AV870" s="276"/>
      <c r="AW870" s="276"/>
      <c r="AX870" s="276"/>
      <c r="AY870" s="276"/>
      <c r="AZ870" s="276"/>
      <c r="BA870" s="276"/>
      <c r="BB870" s="276"/>
      <c r="BC870" s="276"/>
      <c r="BD870" s="276"/>
      <c r="BE870" s="276"/>
      <c r="BF870" s="276"/>
      <c r="BG870" s="276"/>
      <c r="BH870" s="276"/>
    </row>
    <row r="871" spans="1:60" s="141" customFormat="1" ht="31.5" customHeight="1" x14ac:dyDescent="0.2">
      <c r="A871" s="134">
        <v>44375</v>
      </c>
      <c r="B871" s="27">
        <v>33980</v>
      </c>
      <c r="C871" s="30" t="s">
        <v>5856</v>
      </c>
      <c r="D871" s="95"/>
      <c r="E871" s="472">
        <v>499073.73</v>
      </c>
      <c r="F871" s="724">
        <f t="shared" si="14"/>
        <v>2827517289.460001</v>
      </c>
      <c r="G871" s="276"/>
      <c r="H871" s="276"/>
      <c r="I871" s="276"/>
      <c r="J871" s="276"/>
      <c r="K871" s="276"/>
      <c r="L871" s="276"/>
      <c r="M871" s="276"/>
      <c r="N871" s="276"/>
      <c r="O871" s="276"/>
      <c r="P871" s="276"/>
      <c r="Q871" s="276"/>
      <c r="R871" s="276"/>
      <c r="S871" s="276"/>
      <c r="T871" s="276"/>
      <c r="U871" s="276"/>
      <c r="V871" s="276"/>
      <c r="W871" s="276"/>
      <c r="X871" s="276"/>
      <c r="Y871" s="276"/>
      <c r="Z871" s="276"/>
      <c r="AA871" s="276"/>
      <c r="AB871" s="276"/>
      <c r="AC871" s="276"/>
      <c r="AD871" s="276"/>
      <c r="AE871" s="276"/>
      <c r="AF871" s="276"/>
      <c r="AG871" s="276"/>
      <c r="AH871" s="276"/>
      <c r="AI871" s="276"/>
      <c r="AJ871" s="276"/>
      <c r="AK871" s="276"/>
      <c r="AL871" s="276"/>
      <c r="AM871" s="276"/>
      <c r="AN871" s="276"/>
      <c r="AO871" s="276"/>
      <c r="AP871" s="276"/>
      <c r="AQ871" s="276"/>
      <c r="AR871" s="276"/>
      <c r="AS871" s="276"/>
      <c r="AT871" s="276"/>
      <c r="AU871" s="276"/>
      <c r="AV871" s="276"/>
      <c r="AW871" s="276"/>
      <c r="AX871" s="276"/>
      <c r="AY871" s="276"/>
      <c r="AZ871" s="276"/>
      <c r="BA871" s="276"/>
      <c r="BB871" s="276"/>
      <c r="BC871" s="276"/>
      <c r="BD871" s="276"/>
      <c r="BE871" s="276"/>
      <c r="BF871" s="276"/>
      <c r="BG871" s="276"/>
      <c r="BH871" s="276"/>
    </row>
    <row r="872" spans="1:60" s="141" customFormat="1" ht="31.5" customHeight="1" x14ac:dyDescent="0.2">
      <c r="A872" s="134">
        <v>44375</v>
      </c>
      <c r="B872" s="27">
        <v>33981</v>
      </c>
      <c r="C872" s="30" t="s">
        <v>5857</v>
      </c>
      <c r="D872" s="95"/>
      <c r="E872" s="472">
        <v>104951.64</v>
      </c>
      <c r="F872" s="724">
        <f t="shared" si="14"/>
        <v>2827412337.8200011</v>
      </c>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276"/>
      <c r="AE872" s="276"/>
      <c r="AF872" s="276"/>
      <c r="AG872" s="276"/>
      <c r="AH872" s="276"/>
      <c r="AI872" s="276"/>
      <c r="AJ872" s="276"/>
      <c r="AK872" s="276"/>
      <c r="AL872" s="276"/>
      <c r="AM872" s="276"/>
      <c r="AN872" s="276"/>
      <c r="AO872" s="276"/>
      <c r="AP872" s="276"/>
      <c r="AQ872" s="276"/>
      <c r="AR872" s="276"/>
      <c r="AS872" s="276"/>
      <c r="AT872" s="276"/>
      <c r="AU872" s="276"/>
      <c r="AV872" s="276"/>
      <c r="AW872" s="276"/>
      <c r="AX872" s="276"/>
      <c r="AY872" s="276"/>
      <c r="AZ872" s="276"/>
      <c r="BA872" s="276"/>
      <c r="BB872" s="276"/>
      <c r="BC872" s="276"/>
      <c r="BD872" s="276"/>
      <c r="BE872" s="276"/>
      <c r="BF872" s="276"/>
      <c r="BG872" s="276"/>
      <c r="BH872" s="276"/>
    </row>
    <row r="873" spans="1:60" s="141" customFormat="1" ht="34.5" customHeight="1" x14ac:dyDescent="0.2">
      <c r="A873" s="134">
        <v>44376</v>
      </c>
      <c r="B873" s="27" t="s">
        <v>5858</v>
      </c>
      <c r="C873" s="30" t="s">
        <v>5861</v>
      </c>
      <c r="D873" s="95"/>
      <c r="E873" s="472">
        <v>7519098.1200000001</v>
      </c>
      <c r="F873" s="724">
        <f t="shared" si="14"/>
        <v>2819893239.7000012</v>
      </c>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76"/>
      <c r="AE873" s="276"/>
      <c r="AF873" s="276"/>
      <c r="AG873" s="276"/>
      <c r="AH873" s="276"/>
      <c r="AI873" s="276"/>
      <c r="AJ873" s="276"/>
      <c r="AK873" s="276"/>
      <c r="AL873" s="276"/>
      <c r="AM873" s="276"/>
      <c r="AN873" s="276"/>
      <c r="AO873" s="276"/>
      <c r="AP873" s="276"/>
      <c r="AQ873" s="276"/>
      <c r="AR873" s="276"/>
      <c r="AS873" s="276"/>
      <c r="AT873" s="276"/>
      <c r="AU873" s="276"/>
      <c r="AV873" s="276"/>
      <c r="AW873" s="276"/>
      <c r="AX873" s="276"/>
      <c r="AY873" s="276"/>
      <c r="AZ873" s="276"/>
      <c r="BA873" s="276"/>
      <c r="BB873" s="276"/>
      <c r="BC873" s="276"/>
      <c r="BD873" s="276"/>
      <c r="BE873" s="276"/>
      <c r="BF873" s="276"/>
      <c r="BG873" s="276"/>
      <c r="BH873" s="276"/>
    </row>
    <row r="874" spans="1:60" s="141" customFormat="1" ht="39.75" customHeight="1" x14ac:dyDescent="0.2">
      <c r="A874" s="134">
        <v>44376</v>
      </c>
      <c r="B874" s="27" t="s">
        <v>5859</v>
      </c>
      <c r="C874" s="30" t="s">
        <v>5862</v>
      </c>
      <c r="D874" s="95"/>
      <c r="E874" s="472">
        <v>6005274.96</v>
      </c>
      <c r="F874" s="724">
        <f t="shared" si="14"/>
        <v>2813887964.7400012</v>
      </c>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76"/>
      <c r="AE874" s="276"/>
      <c r="AF874" s="276"/>
      <c r="AG874" s="276"/>
      <c r="AH874" s="276"/>
      <c r="AI874" s="276"/>
      <c r="AJ874" s="276"/>
      <c r="AK874" s="276"/>
      <c r="AL874" s="276"/>
      <c r="AM874" s="276"/>
      <c r="AN874" s="276"/>
      <c r="AO874" s="276"/>
      <c r="AP874" s="276"/>
      <c r="AQ874" s="276"/>
      <c r="AR874" s="276"/>
      <c r="AS874" s="276"/>
      <c r="AT874" s="276"/>
      <c r="AU874" s="276"/>
      <c r="AV874" s="276"/>
      <c r="AW874" s="276"/>
      <c r="AX874" s="276"/>
      <c r="AY874" s="276"/>
      <c r="AZ874" s="276"/>
      <c r="BA874" s="276"/>
      <c r="BB874" s="276"/>
      <c r="BC874" s="276"/>
      <c r="BD874" s="276"/>
      <c r="BE874" s="276"/>
      <c r="BF874" s="276"/>
      <c r="BG874" s="276"/>
      <c r="BH874" s="276"/>
    </row>
    <row r="875" spans="1:60" s="141" customFormat="1" ht="47.25" customHeight="1" x14ac:dyDescent="0.2">
      <c r="A875" s="134">
        <v>44376</v>
      </c>
      <c r="B875" s="27" t="s">
        <v>5860</v>
      </c>
      <c r="C875" s="30" t="s">
        <v>5863</v>
      </c>
      <c r="D875" s="95"/>
      <c r="E875" s="472">
        <v>3133616.56</v>
      </c>
      <c r="F875" s="724">
        <f t="shared" si="14"/>
        <v>2810754348.1800013</v>
      </c>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76"/>
      <c r="AE875" s="276"/>
      <c r="AF875" s="276"/>
      <c r="AG875" s="276"/>
      <c r="AH875" s="276"/>
      <c r="AI875" s="276"/>
      <c r="AJ875" s="276"/>
      <c r="AK875" s="276"/>
      <c r="AL875" s="276"/>
      <c r="AM875" s="276"/>
      <c r="AN875" s="276"/>
      <c r="AO875" s="276"/>
      <c r="AP875" s="276"/>
      <c r="AQ875" s="276"/>
      <c r="AR875" s="276"/>
      <c r="AS875" s="276"/>
      <c r="AT875" s="276"/>
      <c r="AU875" s="276"/>
      <c r="AV875" s="276"/>
      <c r="AW875" s="276"/>
      <c r="AX875" s="276"/>
      <c r="AY875" s="276"/>
      <c r="AZ875" s="276"/>
      <c r="BA875" s="276"/>
      <c r="BB875" s="276"/>
      <c r="BC875" s="276"/>
      <c r="BD875" s="276"/>
      <c r="BE875" s="276"/>
      <c r="BF875" s="276"/>
      <c r="BG875" s="276"/>
      <c r="BH875" s="276"/>
    </row>
    <row r="876" spans="1:60" s="141" customFormat="1" ht="36" customHeight="1" x14ac:dyDescent="0.2">
      <c r="A876" s="134">
        <v>44377</v>
      </c>
      <c r="B876" s="30" t="s">
        <v>5999</v>
      </c>
      <c r="C876" s="30" t="s">
        <v>5996</v>
      </c>
      <c r="D876" s="95"/>
      <c r="E876" s="472">
        <v>17072149.670000002</v>
      </c>
      <c r="F876" s="724">
        <f t="shared" si="14"/>
        <v>2793682198.5100012</v>
      </c>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76"/>
      <c r="AE876" s="276"/>
      <c r="AF876" s="276"/>
      <c r="AG876" s="276"/>
      <c r="AH876" s="276"/>
      <c r="AI876" s="276"/>
      <c r="AJ876" s="276"/>
      <c r="AK876" s="276"/>
      <c r="AL876" s="276"/>
      <c r="AM876" s="276"/>
      <c r="AN876" s="276"/>
      <c r="AO876" s="276"/>
      <c r="AP876" s="276"/>
      <c r="AQ876" s="276"/>
      <c r="AR876" s="276"/>
      <c r="AS876" s="276"/>
      <c r="AT876" s="276"/>
      <c r="AU876" s="276"/>
      <c r="AV876" s="276"/>
      <c r="AW876" s="276"/>
      <c r="AX876" s="276"/>
      <c r="AY876" s="276"/>
      <c r="AZ876" s="276"/>
      <c r="BA876" s="276"/>
      <c r="BB876" s="276"/>
      <c r="BC876" s="276"/>
      <c r="BD876" s="276"/>
      <c r="BE876" s="276"/>
      <c r="BF876" s="276"/>
      <c r="BG876" s="276"/>
      <c r="BH876" s="276"/>
    </row>
    <row r="877" spans="1:60" s="141" customFormat="1" ht="34.5" customHeight="1" x14ac:dyDescent="0.2">
      <c r="A877" s="134">
        <v>44377</v>
      </c>
      <c r="B877" s="30" t="s">
        <v>6000</v>
      </c>
      <c r="C877" s="30" t="s">
        <v>5997</v>
      </c>
      <c r="D877" s="95"/>
      <c r="E877" s="472">
        <v>403025.11</v>
      </c>
      <c r="F877" s="724">
        <f t="shared" si="14"/>
        <v>2793279173.400001</v>
      </c>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76"/>
      <c r="AE877" s="276"/>
      <c r="AF877" s="276"/>
      <c r="AG877" s="276"/>
      <c r="AH877" s="276"/>
      <c r="AI877" s="276"/>
      <c r="AJ877" s="276"/>
      <c r="AK877" s="276"/>
      <c r="AL877" s="276"/>
      <c r="AM877" s="276"/>
      <c r="AN877" s="276"/>
      <c r="AO877" s="276"/>
      <c r="AP877" s="276"/>
      <c r="AQ877" s="276"/>
      <c r="AR877" s="276"/>
      <c r="AS877" s="276"/>
      <c r="AT877" s="276"/>
      <c r="AU877" s="276"/>
      <c r="AV877" s="276"/>
      <c r="AW877" s="276"/>
      <c r="AX877" s="276"/>
      <c r="AY877" s="276"/>
      <c r="AZ877" s="276"/>
      <c r="BA877" s="276"/>
      <c r="BB877" s="276"/>
      <c r="BC877" s="276"/>
      <c r="BD877" s="276"/>
      <c r="BE877" s="276"/>
      <c r="BF877" s="276"/>
      <c r="BG877" s="276"/>
      <c r="BH877" s="276"/>
    </row>
    <row r="878" spans="1:60" s="141" customFormat="1" ht="34.5" customHeight="1" x14ac:dyDescent="0.2">
      <c r="A878" s="134">
        <v>44377</v>
      </c>
      <c r="B878" s="30" t="s">
        <v>6001</v>
      </c>
      <c r="C878" s="30" t="s">
        <v>5998</v>
      </c>
      <c r="D878" s="95"/>
      <c r="E878" s="472">
        <v>3125396.83</v>
      </c>
      <c r="F878" s="724">
        <f t="shared" si="14"/>
        <v>2790153776.5700011</v>
      </c>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76"/>
      <c r="AE878" s="276"/>
      <c r="AF878" s="276"/>
      <c r="AG878" s="276"/>
      <c r="AH878" s="276"/>
      <c r="AI878" s="276"/>
      <c r="AJ878" s="276"/>
      <c r="AK878" s="276"/>
      <c r="AL878" s="276"/>
      <c r="AM878" s="276"/>
      <c r="AN878" s="276"/>
      <c r="AO878" s="276"/>
      <c r="AP878" s="276"/>
      <c r="AQ878" s="276"/>
      <c r="AR878" s="276"/>
      <c r="AS878" s="276"/>
      <c r="AT878" s="276"/>
      <c r="AU878" s="276"/>
      <c r="AV878" s="276"/>
      <c r="AW878" s="276"/>
      <c r="AX878" s="276"/>
      <c r="AY878" s="276"/>
      <c r="AZ878" s="276"/>
      <c r="BA878" s="276"/>
      <c r="BB878" s="276"/>
      <c r="BC878" s="276"/>
      <c r="BD878" s="276"/>
      <c r="BE878" s="276"/>
      <c r="BF878" s="276"/>
      <c r="BG878" s="276"/>
      <c r="BH878" s="276"/>
    </row>
    <row r="879" spans="1:60" s="141" customFormat="1" ht="34.5" customHeight="1" x14ac:dyDescent="0.2">
      <c r="A879" s="10"/>
      <c r="B879" s="28"/>
      <c r="C879" s="28"/>
      <c r="D879" s="121"/>
      <c r="E879" s="32"/>
      <c r="F879" s="113"/>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76"/>
      <c r="AE879" s="276"/>
      <c r="AF879" s="276"/>
      <c r="AG879" s="276"/>
      <c r="AH879" s="276"/>
      <c r="AI879" s="276"/>
      <c r="AJ879" s="276"/>
      <c r="AK879" s="276"/>
      <c r="AL879" s="276"/>
      <c r="AM879" s="276"/>
      <c r="AN879" s="276"/>
      <c r="AO879" s="276"/>
      <c r="AP879" s="276"/>
      <c r="AQ879" s="276"/>
      <c r="AR879" s="276"/>
      <c r="AS879" s="276"/>
      <c r="AT879" s="276"/>
      <c r="AU879" s="276"/>
      <c r="AV879" s="276"/>
      <c r="AW879" s="276"/>
      <c r="AX879" s="276"/>
      <c r="AY879" s="276"/>
      <c r="AZ879" s="276"/>
      <c r="BA879" s="276"/>
      <c r="BB879" s="276"/>
      <c r="BC879" s="276"/>
      <c r="BD879" s="276"/>
      <c r="BE879" s="276"/>
      <c r="BF879" s="276"/>
      <c r="BG879" s="276"/>
      <c r="BH879" s="276"/>
    </row>
    <row r="880" spans="1:60" s="141" customFormat="1" ht="34.5" customHeight="1" x14ac:dyDescent="0.2">
      <c r="A880" s="10"/>
      <c r="B880" s="28"/>
      <c r="C880" s="28"/>
      <c r="D880" s="121"/>
      <c r="E880" s="32"/>
      <c r="F880" s="113"/>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76"/>
      <c r="AE880" s="276"/>
      <c r="AF880" s="276"/>
      <c r="AG880" s="276"/>
      <c r="AH880" s="276"/>
      <c r="AI880" s="276"/>
      <c r="AJ880" s="276"/>
      <c r="AK880" s="276"/>
      <c r="AL880" s="276"/>
      <c r="AM880" s="276"/>
      <c r="AN880" s="276"/>
      <c r="AO880" s="276"/>
      <c r="AP880" s="276"/>
      <c r="AQ880" s="276"/>
      <c r="AR880" s="276"/>
      <c r="AS880" s="276"/>
      <c r="AT880" s="276"/>
      <c r="AU880" s="276"/>
      <c r="AV880" s="276"/>
      <c r="AW880" s="276"/>
      <c r="AX880" s="276"/>
      <c r="AY880" s="276"/>
      <c r="AZ880" s="276"/>
      <c r="BA880" s="276"/>
      <c r="BB880" s="276"/>
      <c r="BC880" s="276"/>
      <c r="BD880" s="276"/>
      <c r="BE880" s="276"/>
      <c r="BF880" s="276"/>
      <c r="BG880" s="276"/>
      <c r="BH880" s="276"/>
    </row>
    <row r="881" spans="1:60" s="141" customFormat="1" ht="34.5" customHeight="1" x14ac:dyDescent="0.2">
      <c r="A881" s="10"/>
      <c r="B881" s="28"/>
      <c r="C881" s="28"/>
      <c r="D881" s="121"/>
      <c r="E881" s="32"/>
      <c r="F881" s="113"/>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76"/>
      <c r="AE881" s="276"/>
      <c r="AF881" s="276"/>
      <c r="AG881" s="276"/>
      <c r="AH881" s="276"/>
      <c r="AI881" s="276"/>
      <c r="AJ881" s="276"/>
      <c r="AK881" s="276"/>
      <c r="AL881" s="276"/>
      <c r="AM881" s="276"/>
      <c r="AN881" s="276"/>
      <c r="AO881" s="276"/>
      <c r="AP881" s="276"/>
      <c r="AQ881" s="276"/>
      <c r="AR881" s="276"/>
      <c r="AS881" s="276"/>
      <c r="AT881" s="276"/>
      <c r="AU881" s="276"/>
      <c r="AV881" s="276"/>
      <c r="AW881" s="276"/>
      <c r="AX881" s="276"/>
      <c r="AY881" s="276"/>
      <c r="AZ881" s="276"/>
      <c r="BA881" s="276"/>
      <c r="BB881" s="276"/>
      <c r="BC881" s="276"/>
      <c r="BD881" s="276"/>
      <c r="BE881" s="276"/>
      <c r="BF881" s="276"/>
      <c r="BG881" s="276"/>
      <c r="BH881" s="276"/>
    </row>
    <row r="882" spans="1:60" s="141" customFormat="1" ht="34.5" customHeight="1" x14ac:dyDescent="0.2">
      <c r="A882" s="10"/>
      <c r="B882" s="28"/>
      <c r="C882" s="28"/>
      <c r="D882" s="121"/>
      <c r="E882" s="32"/>
      <c r="F882" s="113"/>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76"/>
      <c r="AE882" s="276"/>
      <c r="AF882" s="276"/>
      <c r="AG882" s="276"/>
      <c r="AH882" s="276"/>
      <c r="AI882" s="276"/>
      <c r="AJ882" s="276"/>
      <c r="AK882" s="276"/>
      <c r="AL882" s="276"/>
      <c r="AM882" s="276"/>
      <c r="AN882" s="276"/>
      <c r="AO882" s="276"/>
      <c r="AP882" s="276"/>
      <c r="AQ882" s="276"/>
      <c r="AR882" s="276"/>
      <c r="AS882" s="276"/>
      <c r="AT882" s="276"/>
      <c r="AU882" s="276"/>
      <c r="AV882" s="276"/>
      <c r="AW882" s="276"/>
      <c r="AX882" s="276"/>
      <c r="AY882" s="276"/>
      <c r="AZ882" s="276"/>
      <c r="BA882" s="276"/>
      <c r="BB882" s="276"/>
      <c r="BC882" s="276"/>
      <c r="BD882" s="276"/>
      <c r="BE882" s="276"/>
      <c r="BF882" s="276"/>
      <c r="BG882" s="276"/>
      <c r="BH882" s="276"/>
    </row>
    <row r="883" spans="1:60" s="141" customFormat="1" ht="34.5" customHeight="1" x14ac:dyDescent="0.2">
      <c r="A883" s="10"/>
      <c r="B883" s="28"/>
      <c r="C883" s="28"/>
      <c r="D883" s="121"/>
      <c r="E883" s="32"/>
      <c r="F883" s="113"/>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76"/>
      <c r="AE883" s="276"/>
      <c r="AF883" s="276"/>
      <c r="AG883" s="276"/>
      <c r="AH883" s="276"/>
      <c r="AI883" s="276"/>
      <c r="AJ883" s="276"/>
      <c r="AK883" s="276"/>
      <c r="AL883" s="276"/>
      <c r="AM883" s="276"/>
      <c r="AN883" s="276"/>
      <c r="AO883" s="276"/>
      <c r="AP883" s="276"/>
      <c r="AQ883" s="276"/>
      <c r="AR883" s="276"/>
      <c r="AS883" s="276"/>
      <c r="AT883" s="276"/>
      <c r="AU883" s="276"/>
      <c r="AV883" s="276"/>
      <c r="AW883" s="276"/>
      <c r="AX883" s="276"/>
      <c r="AY883" s="276"/>
      <c r="AZ883" s="276"/>
      <c r="BA883" s="276"/>
      <c r="BB883" s="276"/>
      <c r="BC883" s="276"/>
      <c r="BD883" s="276"/>
      <c r="BE883" s="276"/>
      <c r="BF883" s="276"/>
      <c r="BG883" s="276"/>
      <c r="BH883" s="276"/>
    </row>
    <row r="884" spans="1:60" s="141" customFormat="1" ht="34.5" customHeight="1" x14ac:dyDescent="0.2">
      <c r="A884" s="10"/>
      <c r="B884" s="28"/>
      <c r="C884" s="28"/>
      <c r="D884" s="121"/>
      <c r="E884" s="32"/>
      <c r="F884" s="113"/>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76"/>
      <c r="AE884" s="276"/>
      <c r="AF884" s="276"/>
      <c r="AG884" s="276"/>
      <c r="AH884" s="276"/>
      <c r="AI884" s="276"/>
      <c r="AJ884" s="276"/>
      <c r="AK884" s="276"/>
      <c r="AL884" s="276"/>
      <c r="AM884" s="276"/>
      <c r="AN884" s="276"/>
      <c r="AO884" s="276"/>
      <c r="AP884" s="276"/>
      <c r="AQ884" s="276"/>
      <c r="AR884" s="276"/>
      <c r="AS884" s="276"/>
      <c r="AT884" s="276"/>
      <c r="AU884" s="276"/>
      <c r="AV884" s="276"/>
      <c r="AW884" s="276"/>
      <c r="AX884" s="276"/>
      <c r="AY884" s="276"/>
      <c r="AZ884" s="276"/>
      <c r="BA884" s="276"/>
      <c r="BB884" s="276"/>
      <c r="BC884" s="276"/>
      <c r="BD884" s="276"/>
      <c r="BE884" s="276"/>
      <c r="BF884" s="276"/>
      <c r="BG884" s="276"/>
      <c r="BH884" s="276"/>
    </row>
    <row r="885" spans="1:60" s="141" customFormat="1" ht="34.5" customHeight="1" x14ac:dyDescent="0.2">
      <c r="A885" s="10"/>
      <c r="B885" s="28"/>
      <c r="C885" s="28"/>
      <c r="D885" s="121"/>
      <c r="E885" s="32"/>
      <c r="F885" s="113"/>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76"/>
      <c r="AE885" s="276"/>
      <c r="AF885" s="276"/>
      <c r="AG885" s="276"/>
      <c r="AH885" s="276"/>
      <c r="AI885" s="276"/>
      <c r="AJ885" s="276"/>
      <c r="AK885" s="276"/>
      <c r="AL885" s="276"/>
      <c r="AM885" s="276"/>
      <c r="AN885" s="276"/>
      <c r="AO885" s="276"/>
      <c r="AP885" s="276"/>
      <c r="AQ885" s="276"/>
      <c r="AR885" s="276"/>
      <c r="AS885" s="276"/>
      <c r="AT885" s="276"/>
      <c r="AU885" s="276"/>
      <c r="AV885" s="276"/>
      <c r="AW885" s="276"/>
      <c r="AX885" s="276"/>
      <c r="AY885" s="276"/>
      <c r="AZ885" s="276"/>
      <c r="BA885" s="276"/>
      <c r="BB885" s="276"/>
      <c r="BC885" s="276"/>
      <c r="BD885" s="276"/>
      <c r="BE885" s="276"/>
      <c r="BF885" s="276"/>
      <c r="BG885" s="276"/>
      <c r="BH885" s="276"/>
    </row>
    <row r="886" spans="1:60" s="141" customFormat="1" ht="34.5" customHeight="1" x14ac:dyDescent="0.2">
      <c r="A886" s="10"/>
      <c r="B886" s="28"/>
      <c r="C886" s="28"/>
      <c r="D886" s="121"/>
      <c r="E886" s="32"/>
      <c r="F886" s="113"/>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76"/>
      <c r="AE886" s="276"/>
      <c r="AF886" s="276"/>
      <c r="AG886" s="276"/>
      <c r="AH886" s="276"/>
      <c r="AI886" s="276"/>
      <c r="AJ886" s="276"/>
      <c r="AK886" s="276"/>
      <c r="AL886" s="276"/>
      <c r="AM886" s="276"/>
      <c r="AN886" s="276"/>
      <c r="AO886" s="276"/>
      <c r="AP886" s="276"/>
      <c r="AQ886" s="276"/>
      <c r="AR886" s="276"/>
      <c r="AS886" s="276"/>
      <c r="AT886" s="276"/>
      <c r="AU886" s="276"/>
      <c r="AV886" s="276"/>
      <c r="AW886" s="276"/>
      <c r="AX886" s="276"/>
      <c r="AY886" s="276"/>
      <c r="AZ886" s="276"/>
      <c r="BA886" s="276"/>
      <c r="BB886" s="276"/>
      <c r="BC886" s="276"/>
      <c r="BD886" s="276"/>
      <c r="BE886" s="276"/>
      <c r="BF886" s="276"/>
      <c r="BG886" s="276"/>
      <c r="BH886" s="276"/>
    </row>
    <row r="887" spans="1:60" s="141" customFormat="1" ht="34.5" customHeight="1" x14ac:dyDescent="0.2">
      <c r="A887" s="10"/>
      <c r="B887" s="28"/>
      <c r="C887" s="28"/>
      <c r="D887" s="121"/>
      <c r="E887" s="32"/>
      <c r="F887" s="113"/>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76"/>
      <c r="AE887" s="276"/>
      <c r="AF887" s="276"/>
      <c r="AG887" s="276"/>
      <c r="AH887" s="276"/>
      <c r="AI887" s="276"/>
      <c r="AJ887" s="276"/>
      <c r="AK887" s="276"/>
      <c r="AL887" s="276"/>
      <c r="AM887" s="276"/>
      <c r="AN887" s="276"/>
      <c r="AO887" s="276"/>
      <c r="AP887" s="276"/>
      <c r="AQ887" s="276"/>
      <c r="AR887" s="276"/>
      <c r="AS887" s="276"/>
      <c r="AT887" s="276"/>
      <c r="AU887" s="276"/>
      <c r="AV887" s="276"/>
      <c r="AW887" s="276"/>
      <c r="AX887" s="276"/>
      <c r="AY887" s="276"/>
      <c r="AZ887" s="276"/>
      <c r="BA887" s="276"/>
      <c r="BB887" s="276"/>
      <c r="BC887" s="276"/>
      <c r="BD887" s="276"/>
      <c r="BE887" s="276"/>
      <c r="BF887" s="276"/>
      <c r="BG887" s="276"/>
      <c r="BH887" s="276"/>
    </row>
    <row r="888" spans="1:60" s="141" customFormat="1" ht="34.5" customHeight="1" x14ac:dyDescent="0.2">
      <c r="A888" s="10"/>
      <c r="B888" s="28"/>
      <c r="C888" s="28"/>
      <c r="D888" s="121"/>
      <c r="E888" s="32"/>
      <c r="F888" s="113"/>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76"/>
      <c r="AE888" s="276"/>
      <c r="AF888" s="276"/>
      <c r="AG888" s="276"/>
      <c r="AH888" s="276"/>
      <c r="AI888" s="276"/>
      <c r="AJ888" s="276"/>
      <c r="AK888" s="276"/>
      <c r="AL888" s="276"/>
      <c r="AM888" s="276"/>
      <c r="AN888" s="276"/>
      <c r="AO888" s="276"/>
      <c r="AP888" s="276"/>
      <c r="AQ888" s="276"/>
      <c r="AR888" s="276"/>
      <c r="AS888" s="276"/>
      <c r="AT888" s="276"/>
      <c r="AU888" s="276"/>
      <c r="AV888" s="276"/>
      <c r="AW888" s="276"/>
      <c r="AX888" s="276"/>
      <c r="AY888" s="276"/>
      <c r="AZ888" s="276"/>
      <c r="BA888" s="276"/>
      <c r="BB888" s="276"/>
      <c r="BC888" s="276"/>
      <c r="BD888" s="276"/>
      <c r="BE888" s="276"/>
      <c r="BF888" s="276"/>
      <c r="BG888" s="276"/>
      <c r="BH888" s="276"/>
    </row>
    <row r="889" spans="1:60" s="141" customFormat="1" ht="34.5" customHeight="1" x14ac:dyDescent="0.2">
      <c r="A889" s="10"/>
      <c r="B889" s="28"/>
      <c r="C889" s="28"/>
      <c r="D889" s="121"/>
      <c r="E889" s="32"/>
      <c r="F889" s="113"/>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76"/>
      <c r="AE889" s="276"/>
      <c r="AF889" s="276"/>
      <c r="AG889" s="276"/>
      <c r="AH889" s="276"/>
      <c r="AI889" s="276"/>
      <c r="AJ889" s="276"/>
      <c r="AK889" s="276"/>
      <c r="AL889" s="276"/>
      <c r="AM889" s="276"/>
      <c r="AN889" s="276"/>
      <c r="AO889" s="276"/>
      <c r="AP889" s="276"/>
      <c r="AQ889" s="276"/>
      <c r="AR889" s="276"/>
      <c r="AS889" s="276"/>
      <c r="AT889" s="276"/>
      <c r="AU889" s="276"/>
      <c r="AV889" s="276"/>
      <c r="AW889" s="276"/>
      <c r="AX889" s="276"/>
      <c r="AY889" s="276"/>
      <c r="AZ889" s="276"/>
      <c r="BA889" s="276"/>
      <c r="BB889" s="276"/>
      <c r="BC889" s="276"/>
      <c r="BD889" s="276"/>
      <c r="BE889" s="276"/>
      <c r="BF889" s="276"/>
      <c r="BG889" s="276"/>
      <c r="BH889" s="276"/>
    </row>
    <row r="890" spans="1:60" s="141" customFormat="1" ht="34.5" customHeight="1" x14ac:dyDescent="0.2">
      <c r="A890" s="10"/>
      <c r="B890" s="28"/>
      <c r="C890" s="28"/>
      <c r="D890" s="121"/>
      <c r="E890" s="32"/>
      <c r="F890" s="113"/>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76"/>
      <c r="AE890" s="276"/>
      <c r="AF890" s="276"/>
      <c r="AG890" s="276"/>
      <c r="AH890" s="276"/>
      <c r="AI890" s="276"/>
      <c r="AJ890" s="276"/>
      <c r="AK890" s="276"/>
      <c r="AL890" s="276"/>
      <c r="AM890" s="276"/>
      <c r="AN890" s="276"/>
      <c r="AO890" s="276"/>
      <c r="AP890" s="276"/>
      <c r="AQ890" s="276"/>
      <c r="AR890" s="276"/>
      <c r="AS890" s="276"/>
      <c r="AT890" s="276"/>
      <c r="AU890" s="276"/>
      <c r="AV890" s="276"/>
      <c r="AW890" s="276"/>
      <c r="AX890" s="276"/>
      <c r="AY890" s="276"/>
      <c r="AZ890" s="276"/>
      <c r="BA890" s="276"/>
      <c r="BB890" s="276"/>
      <c r="BC890" s="276"/>
      <c r="BD890" s="276"/>
      <c r="BE890" s="276"/>
      <c r="BF890" s="276"/>
      <c r="BG890" s="276"/>
      <c r="BH890" s="276"/>
    </row>
    <row r="891" spans="1:60" s="141" customFormat="1" ht="34.5" customHeight="1" x14ac:dyDescent="0.2">
      <c r="A891" s="10"/>
      <c r="B891" s="28"/>
      <c r="C891" s="28"/>
      <c r="D891" s="121"/>
      <c r="E891" s="32"/>
      <c r="F891" s="113"/>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76"/>
      <c r="AE891" s="276"/>
      <c r="AF891" s="276"/>
      <c r="AG891" s="276"/>
      <c r="AH891" s="276"/>
      <c r="AI891" s="276"/>
      <c r="AJ891" s="276"/>
      <c r="AK891" s="276"/>
      <c r="AL891" s="276"/>
      <c r="AM891" s="276"/>
      <c r="AN891" s="276"/>
      <c r="AO891" s="276"/>
      <c r="AP891" s="276"/>
      <c r="AQ891" s="276"/>
      <c r="AR891" s="276"/>
      <c r="AS891" s="276"/>
      <c r="AT891" s="276"/>
      <c r="AU891" s="276"/>
      <c r="AV891" s="276"/>
      <c r="AW891" s="276"/>
      <c r="AX891" s="276"/>
      <c r="AY891" s="276"/>
      <c r="AZ891" s="276"/>
      <c r="BA891" s="276"/>
      <c r="BB891" s="276"/>
      <c r="BC891" s="276"/>
      <c r="BD891" s="276"/>
      <c r="BE891" s="276"/>
      <c r="BF891" s="276"/>
      <c r="BG891" s="276"/>
      <c r="BH891" s="276"/>
    </row>
    <row r="892" spans="1:60" s="141" customFormat="1" ht="34.5" customHeight="1" x14ac:dyDescent="0.2">
      <c r="A892" s="10"/>
      <c r="B892" s="28"/>
      <c r="C892" s="28"/>
      <c r="D892" s="121"/>
      <c r="E892" s="32"/>
      <c r="F892" s="113"/>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76"/>
      <c r="AE892" s="276"/>
      <c r="AF892" s="276"/>
      <c r="AG892" s="276"/>
      <c r="AH892" s="276"/>
      <c r="AI892" s="276"/>
      <c r="AJ892" s="276"/>
      <c r="AK892" s="276"/>
      <c r="AL892" s="276"/>
      <c r="AM892" s="276"/>
      <c r="AN892" s="276"/>
      <c r="AO892" s="276"/>
      <c r="AP892" s="276"/>
      <c r="AQ892" s="276"/>
      <c r="AR892" s="276"/>
      <c r="AS892" s="276"/>
      <c r="AT892" s="276"/>
      <c r="AU892" s="276"/>
      <c r="AV892" s="276"/>
      <c r="AW892" s="276"/>
      <c r="AX892" s="276"/>
      <c r="AY892" s="276"/>
      <c r="AZ892" s="276"/>
      <c r="BA892" s="276"/>
      <c r="BB892" s="276"/>
      <c r="BC892" s="276"/>
      <c r="BD892" s="276"/>
      <c r="BE892" s="276"/>
      <c r="BF892" s="276"/>
      <c r="BG892" s="276"/>
      <c r="BH892" s="276"/>
    </row>
    <row r="893" spans="1:60" s="141" customFormat="1" ht="34.5" customHeight="1" x14ac:dyDescent="0.2">
      <c r="A893" s="10"/>
      <c r="B893" s="28"/>
      <c r="C893" s="28"/>
      <c r="D893" s="121"/>
      <c r="E893" s="32"/>
      <c r="F893" s="113"/>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76"/>
      <c r="AE893" s="276"/>
      <c r="AF893" s="276"/>
      <c r="AG893" s="276"/>
      <c r="AH893" s="276"/>
      <c r="AI893" s="276"/>
      <c r="AJ893" s="276"/>
      <c r="AK893" s="276"/>
      <c r="AL893" s="276"/>
      <c r="AM893" s="276"/>
      <c r="AN893" s="276"/>
      <c r="AO893" s="276"/>
      <c r="AP893" s="276"/>
      <c r="AQ893" s="276"/>
      <c r="AR893" s="276"/>
      <c r="AS893" s="276"/>
      <c r="AT893" s="276"/>
      <c r="AU893" s="276"/>
      <c r="AV893" s="276"/>
      <c r="AW893" s="276"/>
      <c r="AX893" s="276"/>
      <c r="AY893" s="276"/>
      <c r="AZ893" s="276"/>
      <c r="BA893" s="276"/>
      <c r="BB893" s="276"/>
      <c r="BC893" s="276"/>
      <c r="BD893" s="276"/>
      <c r="BE893" s="276"/>
      <c r="BF893" s="276"/>
      <c r="BG893" s="276"/>
      <c r="BH893" s="276"/>
    </row>
    <row r="894" spans="1:60" s="141" customFormat="1" ht="34.5" customHeight="1" x14ac:dyDescent="0.2">
      <c r="A894" s="10"/>
      <c r="B894" s="28"/>
      <c r="C894" s="28"/>
      <c r="D894" s="121"/>
      <c r="E894" s="32"/>
      <c r="F894" s="113"/>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76"/>
      <c r="AE894" s="276"/>
      <c r="AF894" s="276"/>
      <c r="AG894" s="276"/>
      <c r="AH894" s="276"/>
      <c r="AI894" s="276"/>
      <c r="AJ894" s="276"/>
      <c r="AK894" s="276"/>
      <c r="AL894" s="276"/>
      <c r="AM894" s="276"/>
      <c r="AN894" s="276"/>
      <c r="AO894" s="276"/>
      <c r="AP894" s="276"/>
      <c r="AQ894" s="276"/>
      <c r="AR894" s="276"/>
      <c r="AS894" s="276"/>
      <c r="AT894" s="276"/>
      <c r="AU894" s="276"/>
      <c r="AV894" s="276"/>
      <c r="AW894" s="276"/>
      <c r="AX894" s="276"/>
      <c r="AY894" s="276"/>
      <c r="AZ894" s="276"/>
      <c r="BA894" s="276"/>
      <c r="BB894" s="276"/>
      <c r="BC894" s="276"/>
      <c r="BD894" s="276"/>
      <c r="BE894" s="276"/>
      <c r="BF894" s="276"/>
      <c r="BG894" s="276"/>
      <c r="BH894" s="276"/>
    </row>
    <row r="895" spans="1:60" s="141" customFormat="1" ht="34.5" customHeight="1" x14ac:dyDescent="0.2">
      <c r="A895" s="10"/>
      <c r="B895" s="28"/>
      <c r="C895" s="28"/>
      <c r="D895" s="121"/>
      <c r="E895" s="32"/>
      <c r="F895" s="113"/>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76"/>
      <c r="AE895" s="276"/>
      <c r="AF895" s="276"/>
      <c r="AG895" s="276"/>
      <c r="AH895" s="276"/>
      <c r="AI895" s="276"/>
      <c r="AJ895" s="276"/>
      <c r="AK895" s="276"/>
      <c r="AL895" s="276"/>
      <c r="AM895" s="276"/>
      <c r="AN895" s="276"/>
      <c r="AO895" s="276"/>
      <c r="AP895" s="276"/>
      <c r="AQ895" s="276"/>
      <c r="AR895" s="276"/>
      <c r="AS895" s="276"/>
      <c r="AT895" s="276"/>
      <c r="AU895" s="276"/>
      <c r="AV895" s="276"/>
      <c r="AW895" s="276"/>
      <c r="AX895" s="276"/>
      <c r="AY895" s="276"/>
      <c r="AZ895" s="276"/>
      <c r="BA895" s="276"/>
      <c r="BB895" s="276"/>
      <c r="BC895" s="276"/>
      <c r="BD895" s="276"/>
      <c r="BE895" s="276"/>
      <c r="BF895" s="276"/>
      <c r="BG895" s="276"/>
      <c r="BH895" s="276"/>
    </row>
    <row r="896" spans="1:60" s="141" customFormat="1" ht="34.5" customHeight="1" x14ac:dyDescent="0.2">
      <c r="A896" s="10"/>
      <c r="B896" s="28"/>
      <c r="C896" s="28"/>
      <c r="D896" s="121"/>
      <c r="E896" s="32"/>
      <c r="F896" s="113"/>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76"/>
      <c r="AE896" s="276"/>
      <c r="AF896" s="276"/>
      <c r="AG896" s="276"/>
      <c r="AH896" s="276"/>
      <c r="AI896" s="276"/>
      <c r="AJ896" s="276"/>
      <c r="AK896" s="276"/>
      <c r="AL896" s="276"/>
      <c r="AM896" s="276"/>
      <c r="AN896" s="276"/>
      <c r="AO896" s="276"/>
      <c r="AP896" s="276"/>
      <c r="AQ896" s="276"/>
      <c r="AR896" s="276"/>
      <c r="AS896" s="276"/>
      <c r="AT896" s="276"/>
      <c r="AU896" s="276"/>
      <c r="AV896" s="276"/>
      <c r="AW896" s="276"/>
      <c r="AX896" s="276"/>
      <c r="AY896" s="276"/>
      <c r="AZ896" s="276"/>
      <c r="BA896" s="276"/>
      <c r="BB896" s="276"/>
      <c r="BC896" s="276"/>
      <c r="BD896" s="276"/>
      <c r="BE896" s="276"/>
      <c r="BF896" s="276"/>
      <c r="BG896" s="276"/>
      <c r="BH896" s="276"/>
    </row>
    <row r="897" spans="1:60" s="141" customFormat="1" ht="34.5" customHeight="1" x14ac:dyDescent="0.2">
      <c r="A897" s="10"/>
      <c r="B897" s="28"/>
      <c r="C897" s="28"/>
      <c r="D897" s="121"/>
      <c r="E897" s="32"/>
      <c r="F897" s="113"/>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76"/>
      <c r="AE897" s="276"/>
      <c r="AF897" s="276"/>
      <c r="AG897" s="276"/>
      <c r="AH897" s="276"/>
      <c r="AI897" s="276"/>
      <c r="AJ897" s="276"/>
      <c r="AK897" s="276"/>
      <c r="AL897" s="276"/>
      <c r="AM897" s="276"/>
      <c r="AN897" s="276"/>
      <c r="AO897" s="276"/>
      <c r="AP897" s="276"/>
      <c r="AQ897" s="276"/>
      <c r="AR897" s="276"/>
      <c r="AS897" s="276"/>
      <c r="AT897" s="276"/>
      <c r="AU897" s="276"/>
      <c r="AV897" s="276"/>
      <c r="AW897" s="276"/>
      <c r="AX897" s="276"/>
      <c r="AY897" s="276"/>
      <c r="AZ897" s="276"/>
      <c r="BA897" s="276"/>
      <c r="BB897" s="276"/>
      <c r="BC897" s="276"/>
      <c r="BD897" s="276"/>
      <c r="BE897" s="276"/>
      <c r="BF897" s="276"/>
      <c r="BG897" s="276"/>
      <c r="BH897" s="276"/>
    </row>
    <row r="898" spans="1:60" s="141" customFormat="1" ht="34.5" customHeight="1" x14ac:dyDescent="0.2">
      <c r="A898" s="10"/>
      <c r="B898" s="28"/>
      <c r="C898" s="28"/>
      <c r="D898" s="121"/>
      <c r="E898" s="32"/>
      <c r="F898" s="113"/>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76"/>
      <c r="AE898" s="276"/>
      <c r="AF898" s="276"/>
      <c r="AG898" s="276"/>
      <c r="AH898" s="276"/>
      <c r="AI898" s="276"/>
      <c r="AJ898" s="276"/>
      <c r="AK898" s="276"/>
      <c r="AL898" s="276"/>
      <c r="AM898" s="276"/>
      <c r="AN898" s="276"/>
      <c r="AO898" s="276"/>
      <c r="AP898" s="276"/>
      <c r="AQ898" s="276"/>
      <c r="AR898" s="276"/>
      <c r="AS898" s="276"/>
      <c r="AT898" s="276"/>
      <c r="AU898" s="276"/>
      <c r="AV898" s="276"/>
      <c r="AW898" s="276"/>
      <c r="AX898" s="276"/>
      <c r="AY898" s="276"/>
      <c r="AZ898" s="276"/>
      <c r="BA898" s="276"/>
      <c r="BB898" s="276"/>
      <c r="BC898" s="276"/>
      <c r="BD898" s="276"/>
      <c r="BE898" s="276"/>
      <c r="BF898" s="276"/>
      <c r="BG898" s="276"/>
      <c r="BH898" s="276"/>
    </row>
    <row r="899" spans="1:60" s="141" customFormat="1" ht="37.5" customHeight="1" x14ac:dyDescent="0.2">
      <c r="A899" s="10"/>
      <c r="B899" s="7"/>
      <c r="C899" s="35"/>
      <c r="D899" s="71"/>
      <c r="E899" s="283"/>
      <c r="F899" s="113"/>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276"/>
      <c r="AF899" s="276"/>
      <c r="AG899" s="276"/>
      <c r="AH899" s="276"/>
      <c r="AI899" s="276"/>
      <c r="AJ899" s="276"/>
      <c r="AK899" s="276"/>
      <c r="AL899" s="276"/>
      <c r="AM899" s="276"/>
      <c r="AN899" s="276"/>
      <c r="AO899" s="276"/>
      <c r="AP899" s="276"/>
      <c r="AQ899" s="276"/>
      <c r="AR899" s="276"/>
      <c r="AS899" s="276"/>
      <c r="AT899" s="276"/>
      <c r="AU899" s="276"/>
      <c r="AV899" s="276"/>
      <c r="AW899" s="276"/>
      <c r="AX899" s="276"/>
      <c r="AY899" s="276"/>
      <c r="AZ899" s="276"/>
      <c r="BA899" s="276"/>
      <c r="BB899" s="276"/>
      <c r="BC899" s="276"/>
      <c r="BD899" s="276"/>
      <c r="BE899" s="276"/>
      <c r="BF899" s="276"/>
      <c r="BG899" s="276"/>
      <c r="BH899" s="276"/>
    </row>
    <row r="900" spans="1:60" s="141" customFormat="1" ht="15" customHeight="1" x14ac:dyDescent="0.25">
      <c r="A900" s="1171" t="s">
        <v>0</v>
      </c>
      <c r="B900" s="1171"/>
      <c r="C900" s="1171"/>
      <c r="D900" s="1171"/>
      <c r="E900" s="1171"/>
      <c r="F900" s="1171"/>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276"/>
      <c r="AF900" s="276"/>
      <c r="AG900" s="276"/>
      <c r="AH900" s="276"/>
      <c r="AI900" s="276"/>
      <c r="AJ900" s="276"/>
      <c r="AK900" s="276"/>
      <c r="AL900" s="276"/>
      <c r="AM900" s="276"/>
      <c r="AN900" s="276"/>
      <c r="AO900" s="276"/>
      <c r="AP900" s="276"/>
      <c r="AQ900" s="276"/>
      <c r="AR900" s="276"/>
      <c r="AS900" s="276"/>
      <c r="AT900" s="276"/>
      <c r="AU900" s="276"/>
      <c r="AV900" s="276"/>
      <c r="AW900" s="276"/>
      <c r="AX900" s="276"/>
      <c r="AY900" s="276"/>
      <c r="AZ900" s="276"/>
      <c r="BA900" s="276"/>
      <c r="BB900" s="276"/>
      <c r="BC900" s="276"/>
      <c r="BD900" s="276"/>
      <c r="BE900" s="276"/>
      <c r="BF900" s="276"/>
      <c r="BG900" s="276"/>
      <c r="BH900" s="276"/>
    </row>
    <row r="901" spans="1:60" s="141" customFormat="1" ht="15" customHeight="1" x14ac:dyDescent="0.25">
      <c r="A901" s="1171" t="s">
        <v>1</v>
      </c>
      <c r="B901" s="1171"/>
      <c r="C901" s="1171"/>
      <c r="D901" s="1171"/>
      <c r="E901" s="1171"/>
      <c r="F901" s="1171"/>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276"/>
      <c r="AE901" s="276"/>
      <c r="AF901" s="276"/>
      <c r="AG901" s="276"/>
      <c r="AH901" s="276"/>
      <c r="AI901" s="276"/>
      <c r="AJ901" s="276"/>
      <c r="AK901" s="276"/>
      <c r="AL901" s="276"/>
      <c r="AM901" s="276"/>
      <c r="AN901" s="276"/>
      <c r="AO901" s="276"/>
      <c r="AP901" s="276"/>
      <c r="AQ901" s="276"/>
      <c r="AR901" s="276"/>
      <c r="AS901" s="276"/>
      <c r="AT901" s="276"/>
      <c r="AU901" s="276"/>
      <c r="AV901" s="276"/>
      <c r="AW901" s="276"/>
      <c r="AX901" s="276"/>
      <c r="AY901" s="276"/>
      <c r="AZ901" s="276"/>
      <c r="BA901" s="276"/>
      <c r="BB901" s="276"/>
      <c r="BC901" s="276"/>
      <c r="BD901" s="276"/>
      <c r="BE901" s="276"/>
      <c r="BF901" s="276"/>
      <c r="BG901" s="276"/>
      <c r="BH901" s="276"/>
    </row>
    <row r="902" spans="1:60" s="141" customFormat="1" ht="15" customHeight="1" x14ac:dyDescent="0.25">
      <c r="A902" s="1173" t="s">
        <v>4444</v>
      </c>
      <c r="B902" s="1173"/>
      <c r="C902" s="1173"/>
      <c r="D902" s="1173"/>
      <c r="E902" s="1173"/>
      <c r="F902" s="1173"/>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276"/>
      <c r="AE902" s="276"/>
      <c r="AF902" s="276"/>
      <c r="AG902" s="276"/>
      <c r="AH902" s="276"/>
      <c r="AI902" s="276"/>
      <c r="AJ902" s="276"/>
      <c r="AK902" s="276"/>
      <c r="AL902" s="276"/>
      <c r="AM902" s="276"/>
      <c r="AN902" s="276"/>
      <c r="AO902" s="276"/>
      <c r="AP902" s="276"/>
      <c r="AQ902" s="276"/>
      <c r="AR902" s="276"/>
      <c r="AS902" s="276"/>
      <c r="AT902" s="276"/>
      <c r="AU902" s="276"/>
      <c r="AV902" s="276"/>
      <c r="AW902" s="276"/>
      <c r="AX902" s="276"/>
      <c r="AY902" s="276"/>
      <c r="AZ902" s="276"/>
      <c r="BA902" s="276"/>
      <c r="BB902" s="276"/>
      <c r="BC902" s="276"/>
      <c r="BD902" s="276"/>
      <c r="BE902" s="276"/>
      <c r="BF902" s="276"/>
      <c r="BG902" s="276"/>
      <c r="BH902" s="276"/>
    </row>
    <row r="903" spans="1:60" s="141" customFormat="1" ht="15" customHeight="1" thickBot="1" x14ac:dyDescent="0.3">
      <c r="A903" s="1173" t="s">
        <v>2</v>
      </c>
      <c r="B903" s="1173"/>
      <c r="C903" s="1173"/>
      <c r="D903" s="1173"/>
      <c r="E903" s="1173"/>
      <c r="F903" s="1173"/>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76"/>
      <c r="AE903" s="276"/>
      <c r="AF903" s="276"/>
      <c r="AG903" s="276"/>
      <c r="AH903" s="276"/>
      <c r="AI903" s="276"/>
      <c r="AJ903" s="276"/>
      <c r="AK903" s="276"/>
      <c r="AL903" s="276"/>
      <c r="AM903" s="276"/>
      <c r="AN903" s="276"/>
      <c r="AO903" s="276"/>
      <c r="AP903" s="276"/>
      <c r="AQ903" s="276"/>
      <c r="AR903" s="276"/>
      <c r="AS903" s="276"/>
      <c r="AT903" s="276"/>
      <c r="AU903" s="276"/>
      <c r="AV903" s="276"/>
      <c r="AW903" s="276"/>
      <c r="AX903" s="276"/>
      <c r="AY903" s="276"/>
      <c r="AZ903" s="276"/>
      <c r="BA903" s="276"/>
      <c r="BB903" s="276"/>
      <c r="BC903" s="276"/>
      <c r="BD903" s="276"/>
      <c r="BE903" s="276"/>
      <c r="BF903" s="276"/>
      <c r="BG903" s="276"/>
      <c r="BH903" s="276"/>
    </row>
    <row r="904" spans="1:60" s="141" customFormat="1" ht="15" customHeight="1" x14ac:dyDescent="0.25">
      <c r="A904" s="626"/>
      <c r="B904" s="627"/>
      <c r="C904" s="628"/>
      <c r="D904" s="629"/>
      <c r="E904" s="630"/>
      <c r="F904" s="631"/>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76"/>
      <c r="AE904" s="276"/>
      <c r="AF904" s="276"/>
      <c r="AG904" s="276"/>
      <c r="AH904" s="276"/>
      <c r="AI904" s="276"/>
      <c r="AJ904" s="276"/>
      <c r="AK904" s="276"/>
      <c r="AL904" s="276"/>
      <c r="AM904" s="276"/>
      <c r="AN904" s="276"/>
      <c r="AO904" s="276"/>
      <c r="AP904" s="276"/>
      <c r="AQ904" s="276"/>
      <c r="AR904" s="276"/>
      <c r="AS904" s="276"/>
      <c r="AT904" s="276"/>
      <c r="AU904" s="276"/>
      <c r="AV904" s="276"/>
      <c r="AW904" s="276"/>
      <c r="AX904" s="276"/>
      <c r="AY904" s="276"/>
      <c r="AZ904" s="276"/>
      <c r="BA904" s="276"/>
      <c r="BB904" s="276"/>
      <c r="BC904" s="276"/>
      <c r="BD904" s="276"/>
      <c r="BE904" s="276"/>
      <c r="BF904" s="276"/>
      <c r="BG904" s="276"/>
      <c r="BH904" s="276"/>
    </row>
    <row r="905" spans="1:60" s="141" customFormat="1" ht="30" customHeight="1" x14ac:dyDescent="0.2">
      <c r="A905" s="1309" t="s">
        <v>17</v>
      </c>
      <c r="B905" s="1309"/>
      <c r="C905" s="1309"/>
      <c r="D905" s="1309"/>
      <c r="E905" s="1309"/>
      <c r="F905" s="1309"/>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76"/>
      <c r="AE905" s="276"/>
      <c r="AF905" s="276"/>
      <c r="AG905" s="276"/>
      <c r="AH905" s="276"/>
      <c r="AI905" s="276"/>
      <c r="AJ905" s="276"/>
      <c r="AK905" s="276"/>
      <c r="AL905" s="276"/>
      <c r="AM905" s="276"/>
      <c r="AN905" s="276"/>
      <c r="AO905" s="276"/>
      <c r="AP905" s="276"/>
      <c r="AQ905" s="276"/>
      <c r="AR905" s="276"/>
      <c r="AS905" s="276"/>
      <c r="AT905" s="276"/>
      <c r="AU905" s="276"/>
      <c r="AV905" s="276"/>
      <c r="AW905" s="276"/>
      <c r="AX905" s="276"/>
      <c r="AY905" s="276"/>
      <c r="AZ905" s="276"/>
      <c r="BA905" s="276"/>
      <c r="BB905" s="276"/>
      <c r="BC905" s="276"/>
      <c r="BD905" s="276"/>
      <c r="BE905" s="276"/>
      <c r="BF905" s="276"/>
      <c r="BG905" s="276"/>
      <c r="BH905" s="276"/>
    </row>
    <row r="906" spans="1:60" s="141" customFormat="1" ht="33" customHeight="1" x14ac:dyDescent="0.2">
      <c r="A906" s="1309" t="s">
        <v>4</v>
      </c>
      <c r="B906" s="1309"/>
      <c r="C906" s="1309"/>
      <c r="D906" s="1309"/>
      <c r="E906" s="1309"/>
      <c r="F906" s="726">
        <v>472834.28</v>
      </c>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76"/>
      <c r="AE906" s="276"/>
      <c r="AF906" s="276"/>
      <c r="AG906" s="276"/>
      <c r="AH906" s="276"/>
      <c r="AI906" s="276"/>
      <c r="AJ906" s="276"/>
      <c r="AK906" s="276"/>
      <c r="AL906" s="276"/>
      <c r="AM906" s="276"/>
      <c r="AN906" s="276"/>
      <c r="AO906" s="276"/>
      <c r="AP906" s="276"/>
      <c r="AQ906" s="276"/>
      <c r="AR906" s="276"/>
      <c r="AS906" s="276"/>
      <c r="AT906" s="276"/>
      <c r="AU906" s="276"/>
      <c r="AV906" s="276"/>
      <c r="AW906" s="276"/>
      <c r="AX906" s="276"/>
      <c r="AY906" s="276"/>
      <c r="AZ906" s="276"/>
      <c r="BA906" s="276"/>
      <c r="BB906" s="276"/>
      <c r="BC906" s="276"/>
      <c r="BD906" s="276"/>
      <c r="BE906" s="276"/>
      <c r="BF906" s="276"/>
      <c r="BG906" s="276"/>
      <c r="BH906" s="276"/>
    </row>
    <row r="907" spans="1:60" ht="12" x14ac:dyDescent="0.2">
      <c r="A907" s="732" t="s">
        <v>5</v>
      </c>
      <c r="B907" s="732" t="s">
        <v>6</v>
      </c>
      <c r="C907" s="732" t="s">
        <v>18</v>
      </c>
      <c r="D907" s="732" t="s">
        <v>8</v>
      </c>
      <c r="E907" s="732" t="s">
        <v>9</v>
      </c>
      <c r="F907" s="732" t="s">
        <v>6181</v>
      </c>
    </row>
    <row r="908" spans="1:60" x14ac:dyDescent="0.2">
      <c r="A908" s="615"/>
      <c r="B908" s="359"/>
      <c r="C908" s="616" t="s">
        <v>387</v>
      </c>
      <c r="D908" s="715">
        <v>266306.42</v>
      </c>
      <c r="E908" s="447"/>
      <c r="F908" s="619">
        <f>F906+D908</f>
        <v>739140.7</v>
      </c>
    </row>
    <row r="909" spans="1:60" x14ac:dyDescent="0.2">
      <c r="A909" s="87"/>
      <c r="B909" s="1"/>
      <c r="C909" s="2" t="s">
        <v>19</v>
      </c>
      <c r="D909" s="762">
        <v>142849596</v>
      </c>
      <c r="E909" s="40"/>
      <c r="F909" s="619">
        <f>F908+D909</f>
        <v>143588736.69999999</v>
      </c>
    </row>
    <row r="910" spans="1:60" x14ac:dyDescent="0.2">
      <c r="A910" s="87"/>
      <c r="B910" s="1"/>
      <c r="C910" s="2" t="s">
        <v>20</v>
      </c>
      <c r="D910" s="716">
        <v>150222.75</v>
      </c>
      <c r="E910" s="717"/>
      <c r="F910" s="619">
        <f>F909+D910</f>
        <v>143738959.44999999</v>
      </c>
    </row>
    <row r="911" spans="1:60" ht="15" customHeight="1" x14ac:dyDescent="0.2">
      <c r="A911" s="87"/>
      <c r="B911" s="1"/>
      <c r="C911" s="2" t="s">
        <v>19</v>
      </c>
      <c r="D911" s="40"/>
      <c r="E911" s="717"/>
      <c r="F911" s="619">
        <f>F910-E911</f>
        <v>143738959.44999999</v>
      </c>
    </row>
    <row r="912" spans="1:60" ht="15" customHeight="1" x14ac:dyDescent="0.2">
      <c r="A912" s="87"/>
      <c r="B912" s="1"/>
      <c r="C912" s="2" t="s">
        <v>1599</v>
      </c>
      <c r="D912" s="717"/>
      <c r="E912" s="40"/>
      <c r="F912" s="619">
        <f t="shared" ref="F912:F915" si="15">F911-E912</f>
        <v>143738959.44999999</v>
      </c>
    </row>
    <row r="913" spans="1:6" x14ac:dyDescent="0.2">
      <c r="A913" s="87"/>
      <c r="B913" s="1"/>
      <c r="C913" s="2" t="s">
        <v>2371</v>
      </c>
      <c r="D913" s="717"/>
      <c r="E913" s="40"/>
      <c r="F913" s="619">
        <f>F912+D913-E913</f>
        <v>143738959.44999999</v>
      </c>
    </row>
    <row r="914" spans="1:6" x14ac:dyDescent="0.2">
      <c r="A914" s="87"/>
      <c r="B914" s="1"/>
      <c r="C914" s="2" t="s">
        <v>1084</v>
      </c>
      <c r="D914" s="717"/>
      <c r="E914" s="763"/>
      <c r="F914" s="619">
        <f>F913+D914-E914</f>
        <v>143738959.44999999</v>
      </c>
    </row>
    <row r="915" spans="1:6" x14ac:dyDescent="0.2">
      <c r="A915" s="87"/>
      <c r="B915" s="1"/>
      <c r="C915" s="2" t="s">
        <v>3408</v>
      </c>
      <c r="D915" s="717"/>
      <c r="E915" s="763"/>
      <c r="F915" s="619">
        <f t="shared" si="15"/>
        <v>143738959.44999999</v>
      </c>
    </row>
    <row r="916" spans="1:6" x14ac:dyDescent="0.2">
      <c r="A916" s="87"/>
      <c r="B916" s="1"/>
      <c r="C916" s="530" t="s">
        <v>2479</v>
      </c>
      <c r="D916" s="717"/>
      <c r="E916" s="763">
        <v>190353.9</v>
      </c>
      <c r="F916" s="619">
        <f>F915+D916-E916</f>
        <v>143548605.54999998</v>
      </c>
    </row>
    <row r="917" spans="1:6" x14ac:dyDescent="0.2">
      <c r="A917" s="87"/>
      <c r="B917" s="1"/>
      <c r="C917" s="2" t="s">
        <v>1090</v>
      </c>
      <c r="D917" s="717"/>
      <c r="E917" s="763">
        <v>656.65</v>
      </c>
      <c r="F917" s="619">
        <f t="shared" ref="F917:F951" si="16">F916+D917-E917</f>
        <v>143547948.89999998</v>
      </c>
    </row>
    <row r="918" spans="1:6" x14ac:dyDescent="0.2">
      <c r="A918" s="87"/>
      <c r="B918" s="242"/>
      <c r="C918" s="2" t="s">
        <v>1083</v>
      </c>
      <c r="D918" s="62"/>
      <c r="E918" s="711">
        <v>500</v>
      </c>
      <c r="F918" s="619">
        <f t="shared" si="16"/>
        <v>143547448.89999998</v>
      </c>
    </row>
    <row r="919" spans="1:6" x14ac:dyDescent="0.2">
      <c r="A919" s="87"/>
      <c r="B919" s="242"/>
      <c r="C919" s="2" t="s">
        <v>1358</v>
      </c>
      <c r="D919" s="62"/>
      <c r="E919" s="711">
        <v>175</v>
      </c>
      <c r="F919" s="619">
        <f t="shared" si="16"/>
        <v>143547273.89999998</v>
      </c>
    </row>
    <row r="920" spans="1:6" x14ac:dyDescent="0.2">
      <c r="A920" s="87"/>
      <c r="B920" s="242"/>
      <c r="C920" s="2" t="s">
        <v>4385</v>
      </c>
      <c r="D920" s="711">
        <v>0.01</v>
      </c>
      <c r="E920" s="435"/>
      <c r="F920" s="619">
        <f t="shared" si="16"/>
        <v>143547273.90999997</v>
      </c>
    </row>
    <row r="921" spans="1:6" x14ac:dyDescent="0.2">
      <c r="A921" s="134"/>
      <c r="B921" s="27"/>
      <c r="C921" s="538" t="s">
        <v>2484</v>
      </c>
      <c r="D921" s="95"/>
      <c r="E921" s="472">
        <v>286910.99</v>
      </c>
      <c r="F921" s="619">
        <f t="shared" si="16"/>
        <v>143260362.91999996</v>
      </c>
    </row>
    <row r="922" spans="1:6" ht="29.25" customHeight="1" x14ac:dyDescent="0.2">
      <c r="A922" s="134">
        <v>44356</v>
      </c>
      <c r="B922" s="27" t="s">
        <v>4447</v>
      </c>
      <c r="C922" s="293" t="s">
        <v>4449</v>
      </c>
      <c r="D922" s="95"/>
      <c r="E922" s="472">
        <v>81912.78</v>
      </c>
      <c r="F922" s="619">
        <f t="shared" si="16"/>
        <v>143178450.13999996</v>
      </c>
    </row>
    <row r="923" spans="1:6" ht="32.25" customHeight="1" x14ac:dyDescent="0.2">
      <c r="A923" s="134">
        <v>44356</v>
      </c>
      <c r="B923" s="27" t="s">
        <v>4448</v>
      </c>
      <c r="C923" s="293" t="s">
        <v>5851</v>
      </c>
      <c r="D923" s="95"/>
      <c r="E923" s="472">
        <v>78873.42</v>
      </c>
      <c r="F923" s="619">
        <f t="shared" si="16"/>
        <v>143099576.71999997</v>
      </c>
    </row>
    <row r="924" spans="1:6" ht="25.5" customHeight="1" x14ac:dyDescent="0.2">
      <c r="A924" s="134">
        <v>44361</v>
      </c>
      <c r="B924" s="27" t="s">
        <v>5731</v>
      </c>
      <c r="C924" s="293" t="s">
        <v>5852</v>
      </c>
      <c r="D924" s="95"/>
      <c r="E924" s="472">
        <v>18711.349999999999</v>
      </c>
      <c r="F924" s="619">
        <f t="shared" si="16"/>
        <v>143080865.36999997</v>
      </c>
    </row>
    <row r="925" spans="1:6" ht="25.5" customHeight="1" x14ac:dyDescent="0.2">
      <c r="A925" s="134">
        <v>44361</v>
      </c>
      <c r="B925" s="27" t="s">
        <v>5732</v>
      </c>
      <c r="C925" s="293" t="s">
        <v>5837</v>
      </c>
      <c r="D925" s="95"/>
      <c r="E925" s="472">
        <v>3014.36</v>
      </c>
      <c r="F925" s="619">
        <f t="shared" si="16"/>
        <v>143077851.00999996</v>
      </c>
    </row>
    <row r="926" spans="1:6" s="14" customFormat="1" ht="30" customHeight="1" x14ac:dyDescent="0.2">
      <c r="A926" s="134">
        <v>44363</v>
      </c>
      <c r="B926" s="27" t="s">
        <v>5733</v>
      </c>
      <c r="C926" s="293" t="s">
        <v>5495</v>
      </c>
      <c r="D926" s="95"/>
      <c r="E926" s="472">
        <v>14961.22</v>
      </c>
      <c r="F926" s="619">
        <f t="shared" si="16"/>
        <v>143062889.78999996</v>
      </c>
    </row>
    <row r="927" spans="1:6" s="14" customFormat="1" ht="28.5" customHeight="1" x14ac:dyDescent="0.2">
      <c r="A927" s="134">
        <v>44363</v>
      </c>
      <c r="B927" s="27" t="s">
        <v>5496</v>
      </c>
      <c r="C927" s="293" t="s">
        <v>5497</v>
      </c>
      <c r="D927" s="95"/>
      <c r="E927" s="472">
        <v>119870.35</v>
      </c>
      <c r="F927" s="619">
        <f t="shared" si="16"/>
        <v>142943019.43999997</v>
      </c>
    </row>
    <row r="928" spans="1:6" s="14" customFormat="1" ht="31.5" customHeight="1" x14ac:dyDescent="0.2">
      <c r="A928" s="134">
        <v>44363</v>
      </c>
      <c r="B928" s="27" t="s">
        <v>5492</v>
      </c>
      <c r="C928" s="293" t="s">
        <v>5850</v>
      </c>
      <c r="D928" s="95"/>
      <c r="E928" s="472">
        <v>190307.25</v>
      </c>
      <c r="F928" s="619">
        <f t="shared" si="16"/>
        <v>142752712.18999997</v>
      </c>
    </row>
    <row r="929" spans="1:6" s="14" customFormat="1" ht="31.5" customHeight="1" x14ac:dyDescent="0.2">
      <c r="A929" s="134">
        <v>44363</v>
      </c>
      <c r="B929" s="27" t="s">
        <v>5493</v>
      </c>
      <c r="C929" s="293" t="s">
        <v>5848</v>
      </c>
      <c r="D929" s="95"/>
      <c r="E929" s="472">
        <v>140715.89000000001</v>
      </c>
      <c r="F929" s="619">
        <f t="shared" si="16"/>
        <v>142611996.29999998</v>
      </c>
    </row>
    <row r="930" spans="1:6" s="14" customFormat="1" ht="26.25" customHeight="1" x14ac:dyDescent="0.2">
      <c r="A930" s="134">
        <v>44363</v>
      </c>
      <c r="B930" s="27" t="s">
        <v>5494</v>
      </c>
      <c r="C930" s="293" t="s">
        <v>5849</v>
      </c>
      <c r="D930" s="95"/>
      <c r="E930" s="472">
        <v>256092.05</v>
      </c>
      <c r="F930" s="619">
        <f t="shared" si="16"/>
        <v>142355904.24999997</v>
      </c>
    </row>
    <row r="931" spans="1:6" s="14" customFormat="1" ht="24" customHeight="1" x14ac:dyDescent="0.2">
      <c r="A931" s="134">
        <v>44371</v>
      </c>
      <c r="B931" s="764">
        <v>103148</v>
      </c>
      <c r="C931" s="293" t="s">
        <v>5734</v>
      </c>
      <c r="D931" s="95"/>
      <c r="E931" s="472">
        <v>9384</v>
      </c>
      <c r="F931" s="619">
        <f t="shared" si="16"/>
        <v>142346520.24999997</v>
      </c>
    </row>
    <row r="932" spans="1:6" s="14" customFormat="1" ht="23.25" customHeight="1" x14ac:dyDescent="0.2">
      <c r="A932" s="134">
        <v>44371</v>
      </c>
      <c r="B932" s="764" t="s">
        <v>5735</v>
      </c>
      <c r="C932" s="293" t="s">
        <v>526</v>
      </c>
      <c r="D932" s="95"/>
      <c r="E932" s="472">
        <v>340024.05</v>
      </c>
      <c r="F932" s="619">
        <f t="shared" si="16"/>
        <v>142006496.19999996</v>
      </c>
    </row>
    <row r="933" spans="1:6" s="14" customFormat="1" ht="24" customHeight="1" x14ac:dyDescent="0.2">
      <c r="A933" s="134">
        <v>44371</v>
      </c>
      <c r="B933" s="764">
        <v>103153</v>
      </c>
      <c r="C933" s="760" t="s">
        <v>5756</v>
      </c>
      <c r="D933" s="95"/>
      <c r="E933" s="472">
        <v>96073.13</v>
      </c>
      <c r="F933" s="619">
        <f t="shared" si="16"/>
        <v>141910423.06999996</v>
      </c>
    </row>
    <row r="934" spans="1:6" s="14" customFormat="1" ht="21.75" customHeight="1" x14ac:dyDescent="0.2">
      <c r="A934" s="134">
        <v>44371</v>
      </c>
      <c r="B934" s="764" t="s">
        <v>5736</v>
      </c>
      <c r="C934" s="293" t="s">
        <v>5737</v>
      </c>
      <c r="D934" s="95"/>
      <c r="E934" s="472">
        <v>638170.47</v>
      </c>
      <c r="F934" s="619">
        <f t="shared" si="16"/>
        <v>141272252.59999996</v>
      </c>
    </row>
    <row r="935" spans="1:6" s="14" customFormat="1" ht="21" customHeight="1" x14ac:dyDescent="0.2">
      <c r="A935" s="134">
        <v>44371</v>
      </c>
      <c r="B935" s="710" t="s">
        <v>5738</v>
      </c>
      <c r="C935" s="30" t="s">
        <v>5847</v>
      </c>
      <c r="D935" s="95"/>
      <c r="E935" s="472">
        <v>47726201.829999998</v>
      </c>
      <c r="F935" s="619">
        <f t="shared" si="16"/>
        <v>93546050.769999966</v>
      </c>
    </row>
    <row r="936" spans="1:6" s="14" customFormat="1" ht="27" customHeight="1" x14ac:dyDescent="0.2">
      <c r="A936" s="134">
        <v>44371</v>
      </c>
      <c r="B936" s="710" t="s">
        <v>5739</v>
      </c>
      <c r="C936" s="30" t="s">
        <v>5853</v>
      </c>
      <c r="D936" s="95"/>
      <c r="E936" s="472">
        <v>9835501.6500000004</v>
      </c>
      <c r="F936" s="619">
        <f t="shared" si="16"/>
        <v>83710549.11999996</v>
      </c>
    </row>
    <row r="937" spans="1:6" s="14" customFormat="1" ht="20.25" customHeight="1" x14ac:dyDescent="0.2">
      <c r="A937" s="134">
        <v>44371</v>
      </c>
      <c r="B937" s="710" t="s">
        <v>5740</v>
      </c>
      <c r="C937" s="30" t="s">
        <v>5753</v>
      </c>
      <c r="D937" s="95"/>
      <c r="E937" s="472">
        <v>4484335.4400000004</v>
      </c>
      <c r="F937" s="619">
        <f t="shared" si="16"/>
        <v>79226213.679999962</v>
      </c>
    </row>
    <row r="938" spans="1:6" s="14" customFormat="1" ht="22.5" customHeight="1" x14ac:dyDescent="0.2">
      <c r="A938" s="134">
        <v>44371</v>
      </c>
      <c r="B938" s="710" t="s">
        <v>5741</v>
      </c>
      <c r="C938" s="30" t="s">
        <v>5846</v>
      </c>
      <c r="D938" s="95"/>
      <c r="E938" s="472">
        <v>2723529.89</v>
      </c>
      <c r="F938" s="619">
        <f t="shared" si="16"/>
        <v>76502683.789999962</v>
      </c>
    </row>
    <row r="939" spans="1:6" s="14" customFormat="1" ht="22.5" customHeight="1" x14ac:dyDescent="0.2">
      <c r="A939" s="134">
        <v>44371</v>
      </c>
      <c r="B939" s="710" t="s">
        <v>5742</v>
      </c>
      <c r="C939" s="30" t="s">
        <v>5845</v>
      </c>
      <c r="D939" s="95"/>
      <c r="E939" s="472">
        <v>256718.04</v>
      </c>
      <c r="F939" s="619">
        <f t="shared" si="16"/>
        <v>76245965.749999955</v>
      </c>
    </row>
    <row r="940" spans="1:6" s="14" customFormat="1" ht="25.5" customHeight="1" x14ac:dyDescent="0.2">
      <c r="A940" s="134">
        <v>44371</v>
      </c>
      <c r="B940" s="710" t="s">
        <v>5743</v>
      </c>
      <c r="C940" s="30" t="s">
        <v>5854</v>
      </c>
      <c r="D940" s="95"/>
      <c r="E940" s="472">
        <v>104936.1</v>
      </c>
      <c r="F940" s="619">
        <f t="shared" si="16"/>
        <v>76141029.649999961</v>
      </c>
    </row>
    <row r="941" spans="1:6" s="14" customFormat="1" ht="27" customHeight="1" x14ac:dyDescent="0.2">
      <c r="A941" s="134">
        <v>44371</v>
      </c>
      <c r="B941" s="710" t="s">
        <v>5744</v>
      </c>
      <c r="C941" s="30" t="s">
        <v>5843</v>
      </c>
      <c r="D941" s="95"/>
      <c r="E941" s="472">
        <v>158077.6</v>
      </c>
      <c r="F941" s="619">
        <f t="shared" si="16"/>
        <v>75982952.049999967</v>
      </c>
    </row>
    <row r="942" spans="1:6" s="14" customFormat="1" ht="27.75" customHeight="1" x14ac:dyDescent="0.2">
      <c r="A942" s="134">
        <v>44371</v>
      </c>
      <c r="B942" s="710" t="s">
        <v>5745</v>
      </c>
      <c r="C942" s="30" t="s">
        <v>5844</v>
      </c>
      <c r="D942" s="95"/>
      <c r="E942" s="472">
        <v>64233.120000000003</v>
      </c>
      <c r="F942" s="619">
        <f t="shared" si="16"/>
        <v>75918718.929999962</v>
      </c>
    </row>
    <row r="943" spans="1:6" s="14" customFormat="1" ht="24.75" customHeight="1" x14ac:dyDescent="0.2">
      <c r="A943" s="134">
        <v>44371</v>
      </c>
      <c r="B943" s="710" t="s">
        <v>5746</v>
      </c>
      <c r="C943" s="30" t="s">
        <v>5754</v>
      </c>
      <c r="D943" s="95"/>
      <c r="E943" s="472">
        <v>64233.120000000003</v>
      </c>
      <c r="F943" s="619">
        <f t="shared" si="16"/>
        <v>75854485.809999958</v>
      </c>
    </row>
    <row r="944" spans="1:6" s="14" customFormat="1" ht="25.5" customHeight="1" x14ac:dyDescent="0.2">
      <c r="A944" s="134">
        <v>44371</v>
      </c>
      <c r="B944" s="710" t="s">
        <v>5747</v>
      </c>
      <c r="C944" s="30" t="s">
        <v>5755</v>
      </c>
      <c r="D944" s="95"/>
      <c r="E944" s="472">
        <v>9384</v>
      </c>
      <c r="F944" s="619">
        <f t="shared" si="16"/>
        <v>75845101.809999958</v>
      </c>
    </row>
    <row r="945" spans="1:10" s="14" customFormat="1" ht="25.5" customHeight="1" x14ac:dyDescent="0.2">
      <c r="A945" s="134">
        <v>44371</v>
      </c>
      <c r="B945" s="710" t="s">
        <v>5748</v>
      </c>
      <c r="C945" s="30" t="s">
        <v>5842</v>
      </c>
      <c r="D945" s="95"/>
      <c r="E945" s="472">
        <v>12095.71</v>
      </c>
      <c r="F945" s="619">
        <f t="shared" si="16"/>
        <v>75833006.099999964</v>
      </c>
    </row>
    <row r="946" spans="1:10" s="14" customFormat="1" ht="22.5" customHeight="1" x14ac:dyDescent="0.2">
      <c r="A946" s="134">
        <v>44371</v>
      </c>
      <c r="B946" s="710" t="s">
        <v>5749</v>
      </c>
      <c r="C946" s="30" t="s">
        <v>5840</v>
      </c>
      <c r="D946" s="95"/>
      <c r="E946" s="472">
        <v>9384</v>
      </c>
      <c r="F946" s="619">
        <f t="shared" si="16"/>
        <v>75823622.099999964</v>
      </c>
    </row>
    <row r="947" spans="1:10" s="14" customFormat="1" ht="17.25" customHeight="1" x14ac:dyDescent="0.2">
      <c r="A947" s="134">
        <v>44371</v>
      </c>
      <c r="B947" s="710" t="s">
        <v>5750</v>
      </c>
      <c r="C947" s="30" t="s">
        <v>5839</v>
      </c>
      <c r="D947" s="95"/>
      <c r="E947" s="472">
        <v>48353534.039999999</v>
      </c>
      <c r="F947" s="619">
        <f t="shared" si="16"/>
        <v>27470088.059999965</v>
      </c>
    </row>
    <row r="948" spans="1:10" s="14" customFormat="1" ht="26.25" customHeight="1" x14ac:dyDescent="0.2">
      <c r="A948" s="134">
        <v>44371</v>
      </c>
      <c r="B948" s="710" t="s">
        <v>5751</v>
      </c>
      <c r="C948" s="30" t="s">
        <v>5838</v>
      </c>
      <c r="D948" s="95"/>
      <c r="E948" s="472">
        <v>4427725.6100000003</v>
      </c>
      <c r="F948" s="619">
        <f t="shared" si="16"/>
        <v>23042362.449999966</v>
      </c>
    </row>
    <row r="949" spans="1:10" s="14" customFormat="1" ht="18" customHeight="1" x14ac:dyDescent="0.2">
      <c r="A949" s="134">
        <v>44371</v>
      </c>
      <c r="B949" s="710" t="s">
        <v>5752</v>
      </c>
      <c r="C949" s="30" t="s">
        <v>5841</v>
      </c>
      <c r="D949" s="95"/>
      <c r="E949" s="472">
        <v>3352517.87</v>
      </c>
      <c r="F949" s="619">
        <f t="shared" si="16"/>
        <v>19689844.579999965</v>
      </c>
    </row>
    <row r="950" spans="1:10" s="14" customFormat="1" ht="27" customHeight="1" x14ac:dyDescent="0.2">
      <c r="A950" s="134">
        <v>44376</v>
      </c>
      <c r="B950" s="27" t="s">
        <v>5865</v>
      </c>
      <c r="C950" s="30" t="s">
        <v>5864</v>
      </c>
      <c r="D950" s="95"/>
      <c r="E950" s="472">
        <v>765377.06</v>
      </c>
      <c r="F950" s="619">
        <f t="shared" si="16"/>
        <v>18924467.519999966</v>
      </c>
      <c r="J950" s="14" t="s">
        <v>5757</v>
      </c>
    </row>
    <row r="951" spans="1:10" s="14" customFormat="1" ht="18.75" customHeight="1" x14ac:dyDescent="0.2">
      <c r="A951" s="134">
        <v>44377</v>
      </c>
      <c r="B951" s="710" t="s">
        <v>6178</v>
      </c>
      <c r="C951" s="30" t="s">
        <v>6179</v>
      </c>
      <c r="D951" s="95"/>
      <c r="E951" s="455">
        <v>0</v>
      </c>
      <c r="F951" s="619">
        <f t="shared" si="16"/>
        <v>18924467.519999966</v>
      </c>
    </row>
    <row r="952" spans="1:10" s="14" customFormat="1" ht="18.75" customHeight="1" x14ac:dyDescent="0.2">
      <c r="A952" s="10"/>
      <c r="B952" s="707"/>
      <c r="C952" s="28"/>
      <c r="D952" s="121"/>
      <c r="E952" s="283"/>
      <c r="F952" s="620"/>
    </row>
    <row r="953" spans="1:10" s="14" customFormat="1" ht="18.75" customHeight="1" x14ac:dyDescent="0.2">
      <c r="A953" s="10"/>
      <c r="B953" s="707"/>
      <c r="C953" s="28"/>
      <c r="D953" s="121"/>
      <c r="E953" s="283"/>
      <c r="F953" s="620"/>
    </row>
    <row r="954" spans="1:10" ht="15" customHeight="1" x14ac:dyDescent="0.25">
      <c r="A954" s="1171" t="s">
        <v>0</v>
      </c>
      <c r="B954" s="1171"/>
      <c r="C954" s="1171"/>
      <c r="D954" s="1171"/>
      <c r="E954" s="1171"/>
      <c r="F954" s="1171"/>
    </row>
    <row r="955" spans="1:10" ht="15" customHeight="1" x14ac:dyDescent="0.25">
      <c r="A955" s="1171" t="s">
        <v>1</v>
      </c>
      <c r="B955" s="1171"/>
      <c r="C955" s="1171"/>
      <c r="D955" s="1171"/>
      <c r="E955" s="1171"/>
      <c r="F955" s="1171"/>
      <c r="G955" s="279"/>
    </row>
    <row r="956" spans="1:10" ht="15" customHeight="1" x14ac:dyDescent="0.25">
      <c r="A956" s="1173" t="s">
        <v>4444</v>
      </c>
      <c r="B956" s="1173"/>
      <c r="C956" s="1173"/>
      <c r="D956" s="1173"/>
      <c r="E956" s="1173"/>
      <c r="F956" s="1173"/>
      <c r="G956" s="279"/>
    </row>
    <row r="957" spans="1:10" ht="15" customHeight="1" x14ac:dyDescent="0.25">
      <c r="A957" s="1173" t="s">
        <v>2</v>
      </c>
      <c r="B957" s="1173"/>
      <c r="C957" s="1173"/>
      <c r="D957" s="1173"/>
      <c r="E957" s="1173"/>
      <c r="F957" s="1173"/>
      <c r="G957" s="279"/>
    </row>
    <row r="958" spans="1:10" ht="15" customHeight="1" x14ac:dyDescent="0.2">
      <c r="A958" s="123"/>
      <c r="G958" s="279"/>
    </row>
    <row r="959" spans="1:10" ht="30" customHeight="1" x14ac:dyDescent="0.2">
      <c r="A959" s="1311" t="s">
        <v>21</v>
      </c>
      <c r="B959" s="1312"/>
      <c r="C959" s="1312"/>
      <c r="D959" s="1312"/>
      <c r="E959" s="1312"/>
      <c r="F959" s="1313"/>
    </row>
    <row r="960" spans="1:10" ht="33" customHeight="1" x14ac:dyDescent="0.2">
      <c r="A960" s="1311" t="s">
        <v>4</v>
      </c>
      <c r="B960" s="1312"/>
      <c r="C960" s="1312"/>
      <c r="D960" s="1312"/>
      <c r="E960" s="1313"/>
      <c r="F960" s="726">
        <v>711378052.90999997</v>
      </c>
    </row>
    <row r="961" spans="1:60" s="68" customFormat="1" ht="21.75" customHeight="1" x14ac:dyDescent="0.2">
      <c r="A961" s="732" t="s">
        <v>5</v>
      </c>
      <c r="B961" s="732" t="s">
        <v>6</v>
      </c>
      <c r="C961" s="732" t="s">
        <v>22</v>
      </c>
      <c r="D961" s="732" t="s">
        <v>8</v>
      </c>
      <c r="E961" s="732" t="s">
        <v>9</v>
      </c>
      <c r="F961" s="732" t="s">
        <v>6181</v>
      </c>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c r="BG961" s="69"/>
      <c r="BH961" s="69"/>
    </row>
    <row r="962" spans="1:60" ht="15" customHeight="1" x14ac:dyDescent="0.2">
      <c r="A962" s="134"/>
      <c r="B962" s="16"/>
      <c r="C962" s="2" t="s">
        <v>32</v>
      </c>
      <c r="D962" s="128"/>
      <c r="E962" s="608"/>
      <c r="F962" s="332">
        <f>F960+D962-E962</f>
        <v>711378052.90999997</v>
      </c>
    </row>
    <row r="963" spans="1:60" ht="15" customHeight="1" x14ac:dyDescent="0.2">
      <c r="A963" s="134"/>
      <c r="B963" s="16"/>
      <c r="C963" s="2" t="s">
        <v>32</v>
      </c>
      <c r="D963" s="128"/>
      <c r="E963" s="717">
        <v>147943643</v>
      </c>
      <c r="F963" s="332">
        <f>F962+D963-E963</f>
        <v>563434409.90999997</v>
      </c>
    </row>
    <row r="964" spans="1:60" ht="15" customHeight="1" x14ac:dyDescent="0.2">
      <c r="A964" s="134"/>
      <c r="B964" s="16"/>
      <c r="C964" s="2" t="s">
        <v>751</v>
      </c>
      <c r="D964" s="128"/>
      <c r="E964" s="608"/>
      <c r="F964" s="332">
        <f>F963+D964-E964</f>
        <v>563434409.90999997</v>
      </c>
    </row>
    <row r="965" spans="1:60" ht="15" customHeight="1" x14ac:dyDescent="0.2">
      <c r="A965" s="61"/>
      <c r="B965" s="16"/>
      <c r="C965" s="2" t="s">
        <v>1358</v>
      </c>
      <c r="D965" s="62"/>
      <c r="E965" s="717">
        <v>175</v>
      </c>
      <c r="F965" s="332">
        <f>F964+D965-E965</f>
        <v>563434234.90999997</v>
      </c>
    </row>
    <row r="966" spans="1:60" ht="21.75" customHeight="1" x14ac:dyDescent="0.2">
      <c r="A966" s="59"/>
      <c r="B966" s="20"/>
      <c r="C966" s="64"/>
      <c r="D966" s="72"/>
      <c r="E966" s="65"/>
      <c r="F966" s="114"/>
    </row>
    <row r="967" spans="1:60" ht="21.75" customHeight="1" x14ac:dyDescent="0.2">
      <c r="A967" s="59"/>
      <c r="B967" s="20"/>
      <c r="C967" s="64"/>
      <c r="D967" s="72"/>
      <c r="E967" s="65"/>
      <c r="F967" s="114"/>
    </row>
    <row r="968" spans="1:60" s="628" customFormat="1" ht="15" customHeight="1" x14ac:dyDescent="0.25">
      <c r="A968" s="737"/>
      <c r="B968" s="738"/>
      <c r="C968" s="739"/>
      <c r="D968" s="740"/>
      <c r="E968" s="741"/>
      <c r="F968" s="742"/>
      <c r="G968" s="743"/>
      <c r="H968" s="743"/>
      <c r="I968" s="743"/>
      <c r="J968" s="743"/>
      <c r="K968" s="743"/>
      <c r="L968" s="743"/>
      <c r="M968" s="743"/>
      <c r="N968" s="743"/>
      <c r="O968" s="743"/>
      <c r="P968" s="743"/>
      <c r="Q968" s="743"/>
      <c r="R968" s="743"/>
      <c r="S968" s="743"/>
      <c r="T968" s="743"/>
      <c r="U968" s="743"/>
      <c r="V968" s="743"/>
      <c r="W968" s="743"/>
      <c r="X968" s="743"/>
      <c r="Y968" s="743"/>
      <c r="Z968" s="743"/>
      <c r="AA968" s="743"/>
      <c r="AB968" s="743"/>
      <c r="AC968" s="743"/>
      <c r="AD968" s="743"/>
      <c r="AE968" s="743"/>
      <c r="AF968" s="743"/>
      <c r="AG968" s="743"/>
      <c r="AH968" s="743"/>
      <c r="AI968" s="743"/>
      <c r="AJ968" s="743"/>
      <c r="AK968" s="743"/>
      <c r="AL968" s="743"/>
      <c r="AM968" s="743"/>
      <c r="AN968" s="743"/>
      <c r="AO968" s="743"/>
      <c r="AP968" s="743"/>
      <c r="AQ968" s="743"/>
      <c r="AR968" s="743"/>
      <c r="AS968" s="743"/>
      <c r="AT968" s="743"/>
      <c r="AU968" s="743"/>
      <c r="AV968" s="743"/>
      <c r="AW968" s="743"/>
      <c r="AX968" s="743"/>
      <c r="AY968" s="743"/>
      <c r="AZ968" s="743"/>
      <c r="BA968" s="743"/>
      <c r="BB968" s="743"/>
      <c r="BC968" s="743"/>
      <c r="BD968" s="743"/>
      <c r="BE968" s="743"/>
      <c r="BF968" s="743"/>
      <c r="BG968" s="743"/>
      <c r="BH968" s="743"/>
    </row>
    <row r="969" spans="1:60" s="628" customFormat="1" ht="15" customHeight="1" x14ac:dyDescent="0.25">
      <c r="A969" s="1171" t="s">
        <v>0</v>
      </c>
      <c r="B969" s="1171"/>
      <c r="C969" s="1171"/>
      <c r="D969" s="1171"/>
      <c r="E969" s="1171"/>
      <c r="F969" s="1171"/>
      <c r="G969" s="743"/>
      <c r="H969" s="743"/>
      <c r="I969" s="743"/>
      <c r="J969" s="743"/>
      <c r="K969" s="743"/>
      <c r="L969" s="743"/>
      <c r="M969" s="743"/>
      <c r="N969" s="743"/>
      <c r="O969" s="743"/>
      <c r="P969" s="743"/>
      <c r="Q969" s="743"/>
      <c r="R969" s="743"/>
      <c r="S969" s="743"/>
      <c r="T969" s="743"/>
      <c r="U969" s="743"/>
      <c r="V969" s="743"/>
      <c r="W969" s="743"/>
      <c r="X969" s="743"/>
      <c r="Y969" s="743"/>
      <c r="Z969" s="743"/>
      <c r="AA969" s="743"/>
      <c r="AB969" s="743"/>
      <c r="AC969" s="743"/>
      <c r="AD969" s="743"/>
      <c r="AE969" s="743"/>
      <c r="AF969" s="743"/>
      <c r="AG969" s="743"/>
      <c r="AH969" s="743"/>
      <c r="AI969" s="743"/>
      <c r="AJ969" s="743"/>
      <c r="AK969" s="743"/>
      <c r="AL969" s="743"/>
      <c r="AM969" s="743"/>
      <c r="AN969" s="743"/>
      <c r="AO969" s="743"/>
      <c r="AP969" s="743"/>
      <c r="AQ969" s="743"/>
      <c r="AR969" s="743"/>
      <c r="AS969" s="743"/>
      <c r="AT969" s="743"/>
      <c r="AU969" s="743"/>
      <c r="AV969" s="743"/>
      <c r="AW969" s="743"/>
      <c r="AX969" s="743"/>
      <c r="AY969" s="743"/>
      <c r="AZ969" s="743"/>
      <c r="BA969" s="743"/>
      <c r="BB969" s="743"/>
      <c r="BC969" s="743"/>
      <c r="BD969" s="743"/>
      <c r="BE969" s="743"/>
      <c r="BF969" s="743"/>
      <c r="BG969" s="743"/>
      <c r="BH969" s="743"/>
    </row>
    <row r="970" spans="1:60" s="628" customFormat="1" ht="15" customHeight="1" x14ac:dyDescent="0.25">
      <c r="A970" s="1171" t="s">
        <v>1</v>
      </c>
      <c r="B970" s="1171"/>
      <c r="C970" s="1171"/>
      <c r="D970" s="1171"/>
      <c r="E970" s="1171"/>
      <c r="F970" s="1171"/>
      <c r="G970" s="743"/>
      <c r="H970" s="743"/>
      <c r="I970" s="743"/>
      <c r="J970" s="743"/>
      <c r="K970" s="743"/>
      <c r="L970" s="743"/>
      <c r="M970" s="743"/>
      <c r="N970" s="743"/>
      <c r="O970" s="743"/>
      <c r="P970" s="743"/>
      <c r="Q970" s="743"/>
      <c r="R970" s="743"/>
      <c r="S970" s="743"/>
      <c r="T970" s="743"/>
      <c r="U970" s="743"/>
      <c r="V970" s="743"/>
      <c r="W970" s="743"/>
      <c r="X970" s="743"/>
      <c r="Y970" s="743"/>
      <c r="Z970" s="743"/>
      <c r="AA970" s="743"/>
      <c r="AB970" s="743"/>
      <c r="AC970" s="743"/>
      <c r="AD970" s="743"/>
      <c r="AE970" s="743"/>
      <c r="AF970" s="743"/>
      <c r="AG970" s="743"/>
      <c r="AH970" s="743"/>
      <c r="AI970" s="743"/>
      <c r="AJ970" s="743"/>
      <c r="AK970" s="743"/>
      <c r="AL970" s="743"/>
      <c r="AM970" s="743"/>
      <c r="AN970" s="743"/>
      <c r="AO970" s="743"/>
      <c r="AP970" s="743"/>
      <c r="AQ970" s="743"/>
      <c r="AR970" s="743"/>
      <c r="AS970" s="743"/>
      <c r="AT970" s="743"/>
      <c r="AU970" s="743"/>
      <c r="AV970" s="743"/>
      <c r="AW970" s="743"/>
      <c r="AX970" s="743"/>
      <c r="AY970" s="743"/>
      <c r="AZ970" s="743"/>
      <c r="BA970" s="743"/>
      <c r="BB970" s="743"/>
      <c r="BC970" s="743"/>
      <c r="BD970" s="743"/>
      <c r="BE970" s="743"/>
      <c r="BF970" s="743"/>
      <c r="BG970" s="743"/>
      <c r="BH970" s="743"/>
    </row>
    <row r="971" spans="1:60" s="745" customFormat="1" ht="15" customHeight="1" x14ac:dyDescent="0.25">
      <c r="A971" s="1173" t="s">
        <v>4444</v>
      </c>
      <c r="B971" s="1173"/>
      <c r="C971" s="1173"/>
      <c r="D971" s="1173"/>
      <c r="E971" s="1173"/>
      <c r="F971" s="1173"/>
      <c r="G971" s="743"/>
      <c r="H971" s="744"/>
      <c r="I971" s="744"/>
      <c r="J971" s="744"/>
      <c r="K971" s="744"/>
      <c r="L971" s="744"/>
      <c r="M971" s="744"/>
      <c r="N971" s="744"/>
      <c r="O971" s="744"/>
      <c r="P971" s="744"/>
      <c r="Q971" s="744"/>
      <c r="R971" s="744"/>
      <c r="S971" s="744"/>
      <c r="T971" s="744"/>
      <c r="U971" s="744"/>
      <c r="V971" s="744"/>
      <c r="W971" s="744"/>
      <c r="X971" s="744"/>
      <c r="Y971" s="744"/>
      <c r="Z971" s="744"/>
      <c r="AA971" s="744"/>
      <c r="AB971" s="744"/>
      <c r="AC971" s="744"/>
      <c r="AD971" s="744"/>
      <c r="AE971" s="744"/>
      <c r="AF971" s="744"/>
      <c r="AG971" s="744"/>
      <c r="AH971" s="744"/>
      <c r="AI971" s="744"/>
      <c r="AJ971" s="744"/>
      <c r="AK971" s="744"/>
      <c r="AL971" s="744"/>
      <c r="AM971" s="744"/>
      <c r="AN971" s="744"/>
      <c r="AO971" s="744"/>
      <c r="AP971" s="744"/>
      <c r="AQ971" s="744"/>
      <c r="AR971" s="744"/>
      <c r="AS971" s="744"/>
      <c r="AT971" s="744"/>
      <c r="AU971" s="744"/>
      <c r="AV971" s="744"/>
      <c r="AW971" s="744"/>
      <c r="AX971" s="744"/>
      <c r="AY971" s="744"/>
      <c r="AZ971" s="744"/>
      <c r="BA971" s="744"/>
      <c r="BB971" s="744"/>
      <c r="BC971" s="744"/>
      <c r="BD971" s="744"/>
      <c r="BE971" s="744"/>
      <c r="BF971" s="744"/>
      <c r="BG971" s="744"/>
      <c r="BH971" s="744"/>
    </row>
    <row r="972" spans="1:60" s="745" customFormat="1" ht="15" customHeight="1" x14ac:dyDescent="0.25">
      <c r="A972" s="1173" t="s">
        <v>2</v>
      </c>
      <c r="B972" s="1173"/>
      <c r="C972" s="1173"/>
      <c r="D972" s="1173"/>
      <c r="E972" s="1173"/>
      <c r="F972" s="1173"/>
      <c r="G972" s="743"/>
      <c r="H972" s="744"/>
      <c r="I972" s="744"/>
      <c r="J972" s="744"/>
      <c r="K972" s="744"/>
      <c r="L972" s="744"/>
      <c r="M972" s="744"/>
      <c r="N972" s="744"/>
      <c r="O972" s="744"/>
      <c r="P972" s="744"/>
      <c r="Q972" s="744"/>
      <c r="R972" s="744"/>
      <c r="S972" s="744"/>
      <c r="T972" s="744"/>
      <c r="U972" s="744"/>
      <c r="V972" s="744"/>
      <c r="W972" s="744"/>
      <c r="X972" s="744"/>
      <c r="Y972" s="744"/>
      <c r="Z972" s="744"/>
      <c r="AA972" s="744"/>
      <c r="AB972" s="744"/>
      <c r="AC972" s="744"/>
      <c r="AD972" s="744"/>
      <c r="AE972" s="744"/>
      <c r="AF972" s="744"/>
      <c r="AG972" s="744"/>
      <c r="AH972" s="744"/>
      <c r="AI972" s="744"/>
      <c r="AJ972" s="744"/>
      <c r="AK972" s="744"/>
      <c r="AL972" s="744"/>
      <c r="AM972" s="744"/>
      <c r="AN972" s="744"/>
      <c r="AO972" s="744"/>
      <c r="AP972" s="744"/>
      <c r="AQ972" s="744"/>
      <c r="AR972" s="744"/>
      <c r="AS972" s="744"/>
      <c r="AT972" s="744"/>
      <c r="AU972" s="744"/>
      <c r="AV972" s="744"/>
      <c r="AW972" s="744"/>
      <c r="AX972" s="744"/>
      <c r="AY972" s="744"/>
      <c r="AZ972" s="744"/>
      <c r="BA972" s="744"/>
      <c r="BB972" s="744"/>
      <c r="BC972" s="744"/>
      <c r="BD972" s="744"/>
      <c r="BE972" s="744"/>
      <c r="BF972" s="744"/>
      <c r="BG972" s="744"/>
      <c r="BH972" s="744"/>
    </row>
    <row r="973" spans="1:60" s="745" customFormat="1" ht="16.5" customHeight="1" x14ac:dyDescent="0.25">
      <c r="A973" s="746"/>
      <c r="B973" s="627"/>
      <c r="C973" s="628"/>
      <c r="D973" s="629"/>
      <c r="E973" s="630"/>
      <c r="F973" s="631"/>
      <c r="G973" s="743"/>
      <c r="H973" s="744"/>
      <c r="I973" s="744"/>
      <c r="J973" s="744"/>
      <c r="K973" s="744"/>
      <c r="L973" s="744"/>
      <c r="M973" s="744"/>
      <c r="N973" s="744"/>
      <c r="O973" s="744"/>
      <c r="P973" s="744"/>
      <c r="Q973" s="744"/>
      <c r="R973" s="744"/>
      <c r="S973" s="744"/>
      <c r="T973" s="744"/>
      <c r="U973" s="744"/>
      <c r="V973" s="744"/>
      <c r="W973" s="744"/>
      <c r="X973" s="744"/>
      <c r="Y973" s="744"/>
      <c r="Z973" s="744"/>
      <c r="AA973" s="744"/>
      <c r="AB973" s="744"/>
      <c r="AC973" s="744"/>
      <c r="AD973" s="744"/>
      <c r="AE973" s="744"/>
      <c r="AF973" s="744"/>
      <c r="AG973" s="744"/>
      <c r="AH973" s="744"/>
      <c r="AI973" s="744"/>
      <c r="AJ973" s="744"/>
      <c r="AK973" s="744"/>
      <c r="AL973" s="744"/>
      <c r="AM973" s="744"/>
      <c r="AN973" s="744"/>
      <c r="AO973" s="744"/>
      <c r="AP973" s="744"/>
      <c r="AQ973" s="744"/>
      <c r="AR973" s="744"/>
      <c r="AS973" s="744"/>
      <c r="AT973" s="744"/>
      <c r="AU973" s="744"/>
      <c r="AV973" s="744"/>
      <c r="AW973" s="744"/>
      <c r="AX973" s="744"/>
      <c r="AY973" s="744"/>
      <c r="AZ973" s="744"/>
      <c r="BA973" s="744"/>
      <c r="BB973" s="744"/>
      <c r="BC973" s="744"/>
      <c r="BD973" s="744"/>
      <c r="BE973" s="744"/>
      <c r="BF973" s="744"/>
      <c r="BG973" s="744"/>
      <c r="BH973" s="744"/>
    </row>
    <row r="974" spans="1:60" s="728" customFormat="1" ht="18" customHeight="1" x14ac:dyDescent="0.2">
      <c r="A974" s="1311" t="s">
        <v>38</v>
      </c>
      <c r="B974" s="1312"/>
      <c r="C974" s="1312"/>
      <c r="D974" s="1312"/>
      <c r="E974" s="1312"/>
      <c r="F974" s="1313"/>
      <c r="G974" s="727"/>
      <c r="H974" s="727"/>
      <c r="I974" s="727"/>
      <c r="J974" s="727"/>
      <c r="K974" s="727"/>
      <c r="L974" s="727"/>
      <c r="M974" s="727"/>
      <c r="N974" s="727"/>
      <c r="O974" s="727"/>
      <c r="P974" s="727"/>
      <c r="Q974" s="727"/>
      <c r="R974" s="727"/>
      <c r="S974" s="727"/>
      <c r="T974" s="727"/>
      <c r="U974" s="727"/>
      <c r="V974" s="727"/>
      <c r="W974" s="727"/>
      <c r="X974" s="727"/>
      <c r="Y974" s="727"/>
      <c r="Z974" s="727"/>
      <c r="AA974" s="727"/>
      <c r="AB974" s="727"/>
      <c r="AC974" s="727"/>
      <c r="AD974" s="727"/>
      <c r="AE974" s="727"/>
      <c r="AF974" s="727"/>
      <c r="AG974" s="727"/>
      <c r="AH974" s="727"/>
      <c r="AI974" s="727"/>
      <c r="AJ974" s="727"/>
      <c r="AK974" s="727"/>
      <c r="AL974" s="727"/>
      <c r="AM974" s="727"/>
      <c r="AN974" s="727"/>
      <c r="AO974" s="727"/>
      <c r="AP974" s="727"/>
      <c r="AQ974" s="727"/>
      <c r="AR974" s="727"/>
      <c r="AS974" s="727"/>
      <c r="AT974" s="727"/>
      <c r="AU974" s="727"/>
      <c r="AV974" s="727"/>
      <c r="AW974" s="727"/>
      <c r="AX974" s="727"/>
      <c r="AY974" s="727"/>
      <c r="AZ974" s="727"/>
      <c r="BA974" s="727"/>
      <c r="BB974" s="727"/>
      <c r="BC974" s="727"/>
      <c r="BD974" s="727"/>
      <c r="BE974" s="727"/>
      <c r="BF974" s="727"/>
      <c r="BG974" s="727"/>
      <c r="BH974" s="727"/>
    </row>
    <row r="975" spans="1:60" s="728" customFormat="1" ht="12.75" customHeight="1" x14ac:dyDescent="0.2">
      <c r="A975" s="1311" t="s">
        <v>4</v>
      </c>
      <c r="B975" s="1312"/>
      <c r="C975" s="1312"/>
      <c r="D975" s="1312"/>
      <c r="E975" s="1313"/>
      <c r="F975" s="726">
        <v>30062111.859999999</v>
      </c>
      <c r="G975" s="727"/>
      <c r="H975" s="727"/>
      <c r="I975" s="727"/>
      <c r="J975" s="727"/>
      <c r="K975" s="727"/>
      <c r="L975" s="727"/>
      <c r="M975" s="727"/>
      <c r="N975" s="727"/>
      <c r="O975" s="727"/>
      <c r="P975" s="727"/>
      <c r="Q975" s="727"/>
      <c r="R975" s="727"/>
      <c r="S975" s="727"/>
      <c r="T975" s="727"/>
      <c r="U975" s="727"/>
      <c r="V975" s="727"/>
      <c r="W975" s="727"/>
      <c r="X975" s="727"/>
      <c r="Y975" s="727"/>
      <c r="Z975" s="727"/>
      <c r="AA975" s="727"/>
      <c r="AB975" s="727"/>
      <c r="AC975" s="727"/>
      <c r="AD975" s="727"/>
      <c r="AE975" s="727"/>
      <c r="AF975" s="727"/>
      <c r="AG975" s="727"/>
      <c r="AH975" s="727"/>
      <c r="AI975" s="727"/>
      <c r="AJ975" s="727"/>
      <c r="AK975" s="727"/>
      <c r="AL975" s="727"/>
      <c r="AM975" s="727"/>
      <c r="AN975" s="727"/>
      <c r="AO975" s="727"/>
      <c r="AP975" s="727"/>
      <c r="AQ975" s="727"/>
      <c r="AR975" s="727"/>
      <c r="AS975" s="727"/>
      <c r="AT975" s="727"/>
      <c r="AU975" s="727"/>
      <c r="AV975" s="727"/>
      <c r="AW975" s="727"/>
      <c r="AX975" s="727"/>
      <c r="AY975" s="727"/>
      <c r="AZ975" s="727"/>
      <c r="BA975" s="727"/>
      <c r="BB975" s="727"/>
      <c r="BC975" s="727"/>
      <c r="BD975" s="727"/>
      <c r="BE975" s="727"/>
      <c r="BF975" s="727"/>
      <c r="BG975" s="727"/>
      <c r="BH975" s="727"/>
    </row>
    <row r="976" spans="1:60" s="728" customFormat="1" ht="12.75" customHeight="1" x14ac:dyDescent="0.2">
      <c r="A976" s="732" t="s">
        <v>5</v>
      </c>
      <c r="B976" s="732" t="s">
        <v>6</v>
      </c>
      <c r="C976" s="732" t="s">
        <v>22</v>
      </c>
      <c r="D976" s="732" t="s">
        <v>8</v>
      </c>
      <c r="E976" s="732" t="s">
        <v>9</v>
      </c>
      <c r="F976" s="732" t="s">
        <v>6181</v>
      </c>
      <c r="G976" s="727"/>
      <c r="H976" s="727"/>
      <c r="I976" s="727"/>
      <c r="J976" s="727"/>
      <c r="K976" s="727"/>
      <c r="L976" s="727"/>
      <c r="M976" s="727"/>
      <c r="N976" s="727"/>
      <c r="O976" s="727"/>
      <c r="P976" s="727"/>
      <c r="Q976" s="727"/>
      <c r="R976" s="727"/>
      <c r="S976" s="727"/>
      <c r="T976" s="727"/>
      <c r="U976" s="727"/>
      <c r="V976" s="727"/>
      <c r="W976" s="727"/>
      <c r="X976" s="727"/>
      <c r="Y976" s="727"/>
      <c r="Z976" s="727"/>
      <c r="AA976" s="727"/>
      <c r="AB976" s="727"/>
      <c r="AC976" s="727"/>
      <c r="AD976" s="727"/>
      <c r="AE976" s="727"/>
      <c r="AF976" s="727"/>
      <c r="AG976" s="727"/>
      <c r="AH976" s="727"/>
      <c r="AI976" s="727"/>
      <c r="AJ976" s="727"/>
      <c r="AK976" s="727"/>
      <c r="AL976" s="727"/>
      <c r="AM976" s="727"/>
      <c r="AN976" s="727"/>
      <c r="AO976" s="727"/>
      <c r="AP976" s="727"/>
      <c r="AQ976" s="727"/>
      <c r="AR976" s="727"/>
      <c r="AS976" s="727"/>
      <c r="AT976" s="727"/>
      <c r="AU976" s="727"/>
      <c r="AV976" s="727"/>
      <c r="AW976" s="727"/>
      <c r="AX976" s="727"/>
      <c r="AY976" s="727"/>
      <c r="AZ976" s="727"/>
      <c r="BA976" s="727"/>
      <c r="BB976" s="727"/>
      <c r="BC976" s="727"/>
      <c r="BD976" s="727"/>
      <c r="BE976" s="727"/>
      <c r="BF976" s="727"/>
      <c r="BG976" s="727"/>
      <c r="BH976" s="727"/>
    </row>
    <row r="977" spans="1:60" ht="11.25" customHeight="1" x14ac:dyDescent="0.2">
      <c r="A977" s="134"/>
      <c r="B977" s="16"/>
      <c r="C977" s="2" t="s">
        <v>387</v>
      </c>
      <c r="D977" s="128">
        <v>17800071.84</v>
      </c>
      <c r="E977" s="608"/>
      <c r="F977" s="332">
        <f>F975+D977-E977</f>
        <v>47862183.700000003</v>
      </c>
    </row>
    <row r="978" spans="1:60" x14ac:dyDescent="0.2">
      <c r="A978" s="134"/>
      <c r="B978" s="16"/>
      <c r="C978" s="2" t="s">
        <v>32</v>
      </c>
      <c r="D978" s="128"/>
      <c r="E978" s="40"/>
      <c r="F978" s="332">
        <f t="shared" ref="F978" si="17">F977-E978</f>
        <v>47862183.700000003</v>
      </c>
    </row>
    <row r="979" spans="1:60" x14ac:dyDescent="0.2">
      <c r="A979" s="134"/>
      <c r="B979" s="16"/>
      <c r="C979" s="2" t="s">
        <v>1330</v>
      </c>
      <c r="D979" s="128"/>
      <c r="E979" s="40">
        <v>1322069.79</v>
      </c>
      <c r="F979" s="332">
        <f>F978+D979-E979</f>
        <v>46540113.910000004</v>
      </c>
    </row>
    <row r="980" spans="1:60" x14ac:dyDescent="0.2">
      <c r="A980" s="134"/>
      <c r="B980" s="16"/>
      <c r="C980" s="2" t="s">
        <v>1334</v>
      </c>
      <c r="D980" s="128"/>
      <c r="E980" s="40">
        <v>12159.5</v>
      </c>
      <c r="F980" s="332">
        <f t="shared" ref="F980:F987" si="18">F979+D980-E980</f>
        <v>46527954.410000004</v>
      </c>
    </row>
    <row r="981" spans="1:60" x14ac:dyDescent="0.2">
      <c r="A981" s="134"/>
      <c r="B981" s="16"/>
      <c r="C981" s="2" t="s">
        <v>5866</v>
      </c>
      <c r="D981" s="128"/>
      <c r="E981" s="40">
        <v>15000</v>
      </c>
      <c r="F981" s="332">
        <f t="shared" si="18"/>
        <v>46512954.410000004</v>
      </c>
    </row>
    <row r="982" spans="1:60" ht="15" customHeight="1" x14ac:dyDescent="0.2">
      <c r="A982" s="134"/>
      <c r="B982" s="16"/>
      <c r="C982" s="2" t="s">
        <v>1331</v>
      </c>
      <c r="D982" s="128"/>
      <c r="E982" s="40"/>
      <c r="F982" s="332">
        <f t="shared" si="18"/>
        <v>46512954.410000004</v>
      </c>
    </row>
    <row r="983" spans="1:60" ht="15" customHeight="1" x14ac:dyDescent="0.2">
      <c r="A983" s="134"/>
      <c r="B983" s="16"/>
      <c r="C983" s="2" t="s">
        <v>6174</v>
      </c>
      <c r="D983" s="128"/>
      <c r="E983" s="40">
        <v>1784.48</v>
      </c>
      <c r="F983" s="332">
        <f t="shared" si="18"/>
        <v>46511169.930000007</v>
      </c>
    </row>
    <row r="984" spans="1:60" ht="15" customHeight="1" x14ac:dyDescent="0.2">
      <c r="A984" s="134"/>
      <c r="B984" s="16"/>
      <c r="C984" s="2" t="s">
        <v>1332</v>
      </c>
      <c r="D984" s="128"/>
      <c r="E984" s="40">
        <v>263.5</v>
      </c>
      <c r="F984" s="332">
        <f t="shared" si="18"/>
        <v>46510906.430000007</v>
      </c>
    </row>
    <row r="985" spans="1:60" x14ac:dyDescent="0.2">
      <c r="A985" s="134"/>
      <c r="B985" s="16"/>
      <c r="C985" s="2" t="s">
        <v>1333</v>
      </c>
      <c r="D985" s="128"/>
      <c r="E985" s="40">
        <v>150</v>
      </c>
      <c r="F985" s="332">
        <f t="shared" si="18"/>
        <v>46510756.430000007</v>
      </c>
    </row>
    <row r="986" spans="1:60" x14ac:dyDescent="0.2">
      <c r="A986" s="134"/>
      <c r="B986" s="16"/>
      <c r="C986" s="2" t="s">
        <v>2372</v>
      </c>
      <c r="D986" s="339"/>
      <c r="E986" s="40"/>
      <c r="F986" s="332">
        <f t="shared" si="18"/>
        <v>46510756.430000007</v>
      </c>
    </row>
    <row r="987" spans="1:60" x14ac:dyDescent="0.2">
      <c r="A987" s="134"/>
      <c r="B987" s="16"/>
      <c r="C987" s="2" t="s">
        <v>4384</v>
      </c>
      <c r="D987" s="339"/>
      <c r="E987" s="40"/>
      <c r="F987" s="332">
        <f t="shared" si="18"/>
        <v>46510756.430000007</v>
      </c>
    </row>
    <row r="988" spans="1:60" x14ac:dyDescent="0.2">
      <c r="A988" s="59"/>
      <c r="B988" s="20"/>
      <c r="C988" s="86"/>
      <c r="D988" s="72"/>
      <c r="E988" s="65"/>
      <c r="F988" s="164"/>
    </row>
    <row r="989" spans="1:60" s="628" customFormat="1" ht="15" customHeight="1" x14ac:dyDescent="0.25">
      <c r="A989" s="737"/>
      <c r="B989" s="738"/>
      <c r="C989" s="748"/>
      <c r="D989" s="740"/>
      <c r="E989" s="741"/>
      <c r="F989" s="749"/>
      <c r="G989" s="743"/>
      <c r="H989" s="743"/>
      <c r="I989" s="743"/>
      <c r="J989" s="743"/>
      <c r="K989" s="743"/>
      <c r="L989" s="743"/>
      <c r="M989" s="743"/>
      <c r="N989" s="743"/>
      <c r="O989" s="743"/>
      <c r="P989" s="743"/>
      <c r="Q989" s="743"/>
      <c r="R989" s="743"/>
      <c r="S989" s="743"/>
      <c r="T989" s="743"/>
      <c r="U989" s="743"/>
      <c r="V989" s="743"/>
      <c r="W989" s="743"/>
      <c r="X989" s="743"/>
      <c r="Y989" s="743"/>
      <c r="Z989" s="743"/>
      <c r="AA989" s="743"/>
      <c r="AB989" s="743"/>
      <c r="AC989" s="743"/>
      <c r="AD989" s="743"/>
      <c r="AE989" s="743"/>
      <c r="AF989" s="743"/>
      <c r="AG989" s="743"/>
      <c r="AH989" s="743"/>
      <c r="AI989" s="743"/>
      <c r="AJ989" s="743"/>
      <c r="AK989" s="743"/>
      <c r="AL989" s="743"/>
      <c r="AM989" s="743"/>
      <c r="AN989" s="743"/>
      <c r="AO989" s="743"/>
      <c r="AP989" s="743"/>
      <c r="AQ989" s="743"/>
      <c r="AR989" s="743"/>
      <c r="AS989" s="743"/>
      <c r="AT989" s="743"/>
      <c r="AU989" s="743"/>
      <c r="AV989" s="743"/>
      <c r="AW989" s="743"/>
      <c r="AX989" s="743"/>
      <c r="AY989" s="743"/>
      <c r="AZ989" s="743"/>
      <c r="BA989" s="743"/>
      <c r="BB989" s="743"/>
      <c r="BC989" s="743"/>
      <c r="BD989" s="743"/>
      <c r="BE989" s="743"/>
      <c r="BF989" s="743"/>
      <c r="BG989" s="743"/>
      <c r="BH989" s="743"/>
    </row>
    <row r="990" spans="1:60" s="628" customFormat="1" ht="15" customHeight="1" x14ac:dyDescent="0.25">
      <c r="A990" s="1171" t="s">
        <v>0</v>
      </c>
      <c r="B990" s="1171"/>
      <c r="C990" s="1171"/>
      <c r="D990" s="1171"/>
      <c r="E990" s="1171"/>
      <c r="F990" s="1171"/>
      <c r="G990" s="743"/>
      <c r="H990" s="743"/>
      <c r="I990" s="743"/>
      <c r="J990" s="743"/>
      <c r="K990" s="743"/>
      <c r="L990" s="743"/>
      <c r="M990" s="743"/>
      <c r="N990" s="743"/>
      <c r="O990" s="743"/>
      <c r="P990" s="743"/>
      <c r="Q990" s="743"/>
      <c r="R990" s="743"/>
      <c r="S990" s="743"/>
      <c r="T990" s="743"/>
      <c r="U990" s="743"/>
      <c r="V990" s="743"/>
      <c r="W990" s="743"/>
      <c r="X990" s="743"/>
      <c r="Y990" s="743"/>
      <c r="Z990" s="743"/>
      <c r="AA990" s="743"/>
      <c r="AB990" s="743"/>
      <c r="AC990" s="743"/>
      <c r="AD990" s="743"/>
      <c r="AE990" s="743"/>
      <c r="AF990" s="743"/>
      <c r="AG990" s="743"/>
      <c r="AH990" s="743"/>
      <c r="AI990" s="743"/>
      <c r="AJ990" s="743"/>
      <c r="AK990" s="743"/>
      <c r="AL990" s="743"/>
      <c r="AM990" s="743"/>
      <c r="AN990" s="743"/>
      <c r="AO990" s="743"/>
      <c r="AP990" s="743"/>
      <c r="AQ990" s="743"/>
      <c r="AR990" s="743"/>
      <c r="AS990" s="743"/>
      <c r="AT990" s="743"/>
      <c r="AU990" s="743"/>
      <c r="AV990" s="743"/>
      <c r="AW990" s="743"/>
      <c r="AX990" s="743"/>
      <c r="AY990" s="743"/>
      <c r="AZ990" s="743"/>
      <c r="BA990" s="743"/>
      <c r="BB990" s="743"/>
      <c r="BC990" s="743"/>
      <c r="BD990" s="743"/>
      <c r="BE990" s="743"/>
      <c r="BF990" s="743"/>
      <c r="BG990" s="743"/>
      <c r="BH990" s="743"/>
    </row>
    <row r="991" spans="1:60" s="628" customFormat="1" ht="15" customHeight="1" x14ac:dyDescent="0.25">
      <c r="A991" s="1171" t="s">
        <v>1</v>
      </c>
      <c r="B991" s="1171"/>
      <c r="C991" s="1171"/>
      <c r="D991" s="1171"/>
      <c r="E991" s="1171"/>
      <c r="F991" s="1171"/>
      <c r="G991" s="743"/>
      <c r="H991" s="743"/>
      <c r="I991" s="743"/>
      <c r="J991" s="743"/>
      <c r="K991" s="743"/>
      <c r="L991" s="743"/>
      <c r="M991" s="743"/>
      <c r="N991" s="743"/>
      <c r="O991" s="743"/>
      <c r="P991" s="743"/>
      <c r="Q991" s="743"/>
      <c r="R991" s="743"/>
      <c r="S991" s="743"/>
      <c r="T991" s="743"/>
      <c r="U991" s="743"/>
      <c r="V991" s="743"/>
      <c r="W991" s="743"/>
      <c r="X991" s="743"/>
      <c r="Y991" s="743"/>
      <c r="Z991" s="743"/>
      <c r="AA991" s="743"/>
      <c r="AB991" s="743"/>
      <c r="AC991" s="743"/>
      <c r="AD991" s="743"/>
      <c r="AE991" s="743"/>
      <c r="AF991" s="743"/>
      <c r="AG991" s="743"/>
      <c r="AH991" s="743"/>
      <c r="AI991" s="743"/>
      <c r="AJ991" s="743"/>
      <c r="AK991" s="743"/>
      <c r="AL991" s="743"/>
      <c r="AM991" s="743"/>
      <c r="AN991" s="743"/>
      <c r="AO991" s="743"/>
      <c r="AP991" s="743"/>
      <c r="AQ991" s="743"/>
      <c r="AR991" s="743"/>
      <c r="AS991" s="743"/>
      <c r="AT991" s="743"/>
      <c r="AU991" s="743"/>
      <c r="AV991" s="743"/>
      <c r="AW991" s="743"/>
      <c r="AX991" s="743"/>
      <c r="AY991" s="743"/>
      <c r="AZ991" s="743"/>
      <c r="BA991" s="743"/>
      <c r="BB991" s="743"/>
      <c r="BC991" s="743"/>
      <c r="BD991" s="743"/>
      <c r="BE991" s="743"/>
      <c r="BF991" s="743"/>
      <c r="BG991" s="743"/>
      <c r="BH991" s="743"/>
    </row>
    <row r="992" spans="1:60" s="628" customFormat="1" ht="15" customHeight="1" x14ac:dyDescent="0.25">
      <c r="A992" s="1173" t="s">
        <v>4443</v>
      </c>
      <c r="B992" s="1173"/>
      <c r="C992" s="1173"/>
      <c r="D992" s="1173"/>
      <c r="E992" s="1173"/>
      <c r="F992" s="1173"/>
      <c r="G992" s="743"/>
      <c r="H992" s="743"/>
      <c r="I992" s="743"/>
      <c r="J992" s="743"/>
      <c r="K992" s="743"/>
      <c r="L992" s="743"/>
      <c r="M992" s="743"/>
      <c r="N992" s="743"/>
      <c r="O992" s="743"/>
      <c r="P992" s="743"/>
      <c r="Q992" s="743"/>
      <c r="R992" s="743"/>
      <c r="S992" s="743"/>
      <c r="T992" s="743"/>
      <c r="U992" s="743"/>
      <c r="V992" s="743"/>
      <c r="W992" s="743"/>
      <c r="X992" s="743"/>
      <c r="Y992" s="743"/>
      <c r="Z992" s="743"/>
      <c r="AA992" s="743"/>
      <c r="AB992" s="743"/>
      <c r="AC992" s="743"/>
      <c r="AD992" s="743"/>
      <c r="AE992" s="743"/>
      <c r="AF992" s="743"/>
      <c r="AG992" s="743"/>
      <c r="AH992" s="743"/>
      <c r="AI992" s="743"/>
      <c r="AJ992" s="743"/>
      <c r="AK992" s="743"/>
      <c r="AL992" s="743"/>
      <c r="AM992" s="743"/>
      <c r="AN992" s="743"/>
      <c r="AO992" s="743"/>
      <c r="AP992" s="743"/>
      <c r="AQ992" s="743"/>
      <c r="AR992" s="743"/>
      <c r="AS992" s="743"/>
      <c r="AT992" s="743"/>
      <c r="AU992" s="743"/>
      <c r="AV992" s="743"/>
      <c r="AW992" s="743"/>
      <c r="AX992" s="743"/>
      <c r="AY992" s="743"/>
      <c r="AZ992" s="743"/>
      <c r="BA992" s="743"/>
      <c r="BB992" s="743"/>
      <c r="BC992" s="743"/>
      <c r="BD992" s="743"/>
      <c r="BE992" s="743"/>
      <c r="BF992" s="743"/>
      <c r="BG992" s="743"/>
      <c r="BH992" s="743"/>
    </row>
    <row r="993" spans="1:60" s="628" customFormat="1" ht="15" customHeight="1" x14ac:dyDescent="0.25">
      <c r="A993" s="1173" t="s">
        <v>2</v>
      </c>
      <c r="B993" s="1173"/>
      <c r="C993" s="1173"/>
      <c r="D993" s="1173"/>
      <c r="E993" s="1173"/>
      <c r="F993" s="1173"/>
      <c r="G993" s="743"/>
      <c r="H993" s="743"/>
      <c r="I993" s="743"/>
      <c r="J993" s="743"/>
      <c r="K993" s="743"/>
      <c r="L993" s="743"/>
      <c r="M993" s="743"/>
      <c r="N993" s="743"/>
      <c r="O993" s="743"/>
      <c r="P993" s="743"/>
      <c r="Q993" s="743"/>
      <c r="R993" s="743"/>
      <c r="S993" s="743"/>
      <c r="T993" s="743"/>
      <c r="U993" s="743"/>
      <c r="V993" s="743"/>
      <c r="W993" s="743"/>
      <c r="X993" s="743"/>
      <c r="Y993" s="743"/>
      <c r="Z993" s="743"/>
      <c r="AA993" s="743"/>
      <c r="AB993" s="743"/>
      <c r="AC993" s="743"/>
      <c r="AD993" s="743"/>
      <c r="AE993" s="743"/>
      <c r="AF993" s="743"/>
      <c r="AG993" s="743"/>
      <c r="AH993" s="743"/>
      <c r="AI993" s="743"/>
      <c r="AJ993" s="743"/>
      <c r="AK993" s="743"/>
      <c r="AL993" s="743"/>
      <c r="AM993" s="743"/>
      <c r="AN993" s="743"/>
      <c r="AO993" s="743"/>
      <c r="AP993" s="743"/>
      <c r="AQ993" s="743"/>
      <c r="AR993" s="743"/>
      <c r="AS993" s="743"/>
      <c r="AT993" s="743"/>
      <c r="AU993" s="743"/>
      <c r="AV993" s="743"/>
      <c r="AW993" s="743"/>
      <c r="AX993" s="743"/>
      <c r="AY993" s="743"/>
      <c r="AZ993" s="743"/>
      <c r="BA993" s="743"/>
      <c r="BB993" s="743"/>
      <c r="BC993" s="743"/>
      <c r="BD993" s="743"/>
      <c r="BE993" s="743"/>
      <c r="BF993" s="743"/>
      <c r="BG993" s="743"/>
      <c r="BH993" s="743"/>
    </row>
    <row r="994" spans="1:60" s="628" customFormat="1" ht="15" customHeight="1" x14ac:dyDescent="0.25">
      <c r="A994" s="746"/>
      <c r="B994" s="627"/>
      <c r="D994" s="629"/>
      <c r="E994" s="630"/>
      <c r="F994" s="631"/>
      <c r="G994" s="743"/>
      <c r="H994" s="743"/>
      <c r="I994" s="743"/>
      <c r="J994" s="743"/>
      <c r="K994" s="743"/>
      <c r="L994" s="743"/>
      <c r="M994" s="743"/>
      <c r="N994" s="743"/>
      <c r="O994" s="743"/>
      <c r="P994" s="743"/>
      <c r="Q994" s="743"/>
      <c r="R994" s="743"/>
      <c r="S994" s="743"/>
      <c r="T994" s="743"/>
      <c r="U994" s="743"/>
      <c r="V994" s="743"/>
      <c r="W994" s="743"/>
      <c r="X994" s="743"/>
      <c r="Y994" s="743"/>
      <c r="Z994" s="743"/>
      <c r="AA994" s="743"/>
      <c r="AB994" s="743"/>
      <c r="AC994" s="743"/>
      <c r="AD994" s="743"/>
      <c r="AE994" s="743"/>
      <c r="AF994" s="743"/>
      <c r="AG994" s="743"/>
      <c r="AH994" s="743"/>
      <c r="AI994" s="743"/>
      <c r="AJ994" s="743"/>
      <c r="AK994" s="743"/>
      <c r="AL994" s="743"/>
      <c r="AM994" s="743"/>
      <c r="AN994" s="743"/>
      <c r="AO994" s="743"/>
      <c r="AP994" s="743"/>
      <c r="AQ994" s="743"/>
      <c r="AR994" s="743"/>
      <c r="AS994" s="743"/>
      <c r="AT994" s="743"/>
      <c r="AU994" s="743"/>
      <c r="AV994" s="743"/>
      <c r="AW994" s="743"/>
      <c r="AX994" s="743"/>
      <c r="AY994" s="743"/>
      <c r="AZ994" s="743"/>
      <c r="BA994" s="743"/>
      <c r="BB994" s="743"/>
      <c r="BC994" s="743"/>
      <c r="BD994" s="743"/>
      <c r="BE994" s="743"/>
      <c r="BF994" s="743"/>
      <c r="BG994" s="743"/>
      <c r="BH994" s="743"/>
    </row>
    <row r="995" spans="1:60" s="628" customFormat="1" ht="15" customHeight="1" x14ac:dyDescent="0.25">
      <c r="A995" s="1311" t="s">
        <v>25</v>
      </c>
      <c r="B995" s="1312"/>
      <c r="C995" s="1312"/>
      <c r="D995" s="1312"/>
      <c r="E995" s="1312"/>
      <c r="F995" s="1313"/>
      <c r="G995" s="743"/>
      <c r="H995" s="743"/>
      <c r="I995" s="743"/>
      <c r="J995" s="743"/>
      <c r="K995" s="743"/>
      <c r="L995" s="743"/>
      <c r="M995" s="743"/>
      <c r="N995" s="743"/>
      <c r="O995" s="743"/>
      <c r="P995" s="743"/>
      <c r="Q995" s="743"/>
      <c r="R995" s="743"/>
      <c r="S995" s="743"/>
      <c r="T995" s="743"/>
      <c r="U995" s="743"/>
      <c r="V995" s="743"/>
      <c r="W995" s="743"/>
      <c r="X995" s="743"/>
      <c r="Y995" s="743"/>
      <c r="Z995" s="743"/>
      <c r="AA995" s="743"/>
      <c r="AB995" s="743"/>
      <c r="AC995" s="743"/>
      <c r="AD995" s="743"/>
      <c r="AE995" s="743"/>
      <c r="AF995" s="743"/>
      <c r="AG995" s="743"/>
      <c r="AH995" s="743"/>
      <c r="AI995" s="743"/>
      <c r="AJ995" s="743"/>
      <c r="AK995" s="743"/>
      <c r="AL995" s="743"/>
      <c r="AM995" s="743"/>
      <c r="AN995" s="743"/>
      <c r="AO995" s="743"/>
      <c r="AP995" s="743"/>
      <c r="AQ995" s="743"/>
      <c r="AR995" s="743"/>
      <c r="AS995" s="743"/>
      <c r="AT995" s="743"/>
      <c r="AU995" s="743"/>
      <c r="AV995" s="743"/>
      <c r="AW995" s="743"/>
      <c r="AX995" s="743"/>
      <c r="AY995" s="743"/>
      <c r="AZ995" s="743"/>
      <c r="BA995" s="743"/>
      <c r="BB995" s="743"/>
      <c r="BC995" s="743"/>
      <c r="BD995" s="743"/>
      <c r="BE995" s="743"/>
      <c r="BF995" s="743"/>
      <c r="BG995" s="743"/>
      <c r="BH995" s="743"/>
    </row>
    <row r="996" spans="1:60" s="728" customFormat="1" ht="12" x14ac:dyDescent="0.2">
      <c r="A996" s="1311" t="s">
        <v>4</v>
      </c>
      <c r="B996" s="1312"/>
      <c r="C996" s="1312"/>
      <c r="D996" s="1312"/>
      <c r="E996" s="1313"/>
      <c r="F996" s="726">
        <v>689690.24</v>
      </c>
      <c r="G996" s="727"/>
      <c r="H996" s="727"/>
      <c r="I996" s="727"/>
      <c r="J996" s="727"/>
      <c r="K996" s="727"/>
      <c r="L996" s="727"/>
      <c r="M996" s="727"/>
      <c r="N996" s="727"/>
      <c r="O996" s="727"/>
      <c r="P996" s="727"/>
      <c r="Q996" s="727"/>
      <c r="R996" s="727"/>
      <c r="S996" s="727"/>
      <c r="T996" s="727"/>
      <c r="U996" s="727"/>
      <c r="V996" s="727"/>
      <c r="W996" s="727"/>
      <c r="X996" s="727"/>
      <c r="Y996" s="727"/>
      <c r="Z996" s="727"/>
      <c r="AA996" s="727"/>
      <c r="AB996" s="727"/>
      <c r="AC996" s="727"/>
      <c r="AD996" s="727"/>
      <c r="AE996" s="727"/>
      <c r="AF996" s="727"/>
      <c r="AG996" s="727"/>
      <c r="AH996" s="727"/>
      <c r="AI996" s="727"/>
      <c r="AJ996" s="727"/>
      <c r="AK996" s="727"/>
      <c r="AL996" s="727"/>
      <c r="AM996" s="727"/>
      <c r="AN996" s="727"/>
      <c r="AO996" s="727"/>
      <c r="AP996" s="727"/>
      <c r="AQ996" s="727"/>
      <c r="AR996" s="727"/>
      <c r="AS996" s="727"/>
      <c r="AT996" s="727"/>
      <c r="AU996" s="727"/>
      <c r="AV996" s="727"/>
      <c r="AW996" s="727"/>
      <c r="AX996" s="727"/>
      <c r="AY996" s="727"/>
      <c r="AZ996" s="727"/>
      <c r="BA996" s="727"/>
      <c r="BB996" s="727"/>
      <c r="BC996" s="727"/>
      <c r="BD996" s="727"/>
      <c r="BE996" s="727"/>
      <c r="BF996" s="727"/>
      <c r="BG996" s="727"/>
      <c r="BH996" s="727"/>
    </row>
    <row r="997" spans="1:60" s="728" customFormat="1" ht="12" x14ac:dyDescent="0.2">
      <c r="A997" s="732" t="s">
        <v>5</v>
      </c>
      <c r="B997" s="732" t="s">
        <v>23</v>
      </c>
      <c r="C997" s="732" t="s">
        <v>22</v>
      </c>
      <c r="D997" s="732" t="s">
        <v>8</v>
      </c>
      <c r="E997" s="732" t="s">
        <v>9</v>
      </c>
      <c r="F997" s="732" t="s">
        <v>6181</v>
      </c>
      <c r="G997" s="727"/>
      <c r="H997" s="727"/>
      <c r="I997" s="727"/>
      <c r="J997" s="727"/>
      <c r="K997" s="727"/>
      <c r="L997" s="727"/>
      <c r="M997" s="727"/>
      <c r="N997" s="727"/>
      <c r="O997" s="727"/>
      <c r="P997" s="727"/>
      <c r="Q997" s="727"/>
      <c r="R997" s="727"/>
      <c r="S997" s="727"/>
      <c r="T997" s="727"/>
      <c r="U997" s="727"/>
      <c r="V997" s="727"/>
      <c r="W997" s="727"/>
      <c r="X997" s="727"/>
      <c r="Y997" s="727"/>
      <c r="Z997" s="727"/>
      <c r="AA997" s="727"/>
      <c r="AB997" s="727"/>
      <c r="AC997" s="727"/>
      <c r="AD997" s="727"/>
      <c r="AE997" s="727"/>
      <c r="AF997" s="727"/>
      <c r="AG997" s="727"/>
      <c r="AH997" s="727"/>
      <c r="AI997" s="727"/>
      <c r="AJ997" s="727"/>
      <c r="AK997" s="727"/>
      <c r="AL997" s="727"/>
      <c r="AM997" s="727"/>
      <c r="AN997" s="727"/>
      <c r="AO997" s="727"/>
      <c r="AP997" s="727"/>
      <c r="AQ997" s="727"/>
      <c r="AR997" s="727"/>
      <c r="AS997" s="727"/>
      <c r="AT997" s="727"/>
      <c r="AU997" s="727"/>
      <c r="AV997" s="727"/>
      <c r="AW997" s="727"/>
      <c r="AX997" s="727"/>
      <c r="AY997" s="727"/>
      <c r="AZ997" s="727"/>
      <c r="BA997" s="727"/>
      <c r="BB997" s="727"/>
      <c r="BC997" s="727"/>
      <c r="BD997" s="727"/>
      <c r="BE997" s="727"/>
      <c r="BF997" s="727"/>
      <c r="BG997" s="727"/>
      <c r="BH997" s="727"/>
    </row>
    <row r="998" spans="1:60" s="728" customFormat="1" ht="12" x14ac:dyDescent="0.2">
      <c r="A998" s="87"/>
      <c r="B998" s="27"/>
      <c r="C998" s="2" t="s">
        <v>751</v>
      </c>
      <c r="D998" s="729"/>
      <c r="E998" s="455"/>
      <c r="F998" s="41">
        <f>F996+D998-E998</f>
        <v>689690.24</v>
      </c>
      <c r="G998" s="727"/>
      <c r="H998" s="727"/>
      <c r="I998" s="727"/>
      <c r="J998" s="727"/>
      <c r="K998" s="727"/>
      <c r="L998" s="727"/>
      <c r="M998" s="727"/>
      <c r="N998" s="727"/>
      <c r="O998" s="727"/>
      <c r="P998" s="727"/>
      <c r="Q998" s="727"/>
      <c r="R998" s="727"/>
      <c r="S998" s="727"/>
      <c r="T998" s="727"/>
      <c r="U998" s="727"/>
      <c r="V998" s="727"/>
      <c r="W998" s="727"/>
      <c r="X998" s="727"/>
      <c r="Y998" s="727"/>
      <c r="Z998" s="727"/>
      <c r="AA998" s="727"/>
      <c r="AB998" s="727"/>
      <c r="AC998" s="727"/>
      <c r="AD998" s="727"/>
      <c r="AE998" s="727"/>
      <c r="AF998" s="727"/>
      <c r="AG998" s="727"/>
      <c r="AH998" s="727"/>
      <c r="AI998" s="727"/>
      <c r="AJ998" s="727"/>
      <c r="AK998" s="727"/>
      <c r="AL998" s="727"/>
      <c r="AM998" s="727"/>
      <c r="AN998" s="727"/>
      <c r="AO998" s="727"/>
      <c r="AP998" s="727"/>
      <c r="AQ998" s="727"/>
      <c r="AR998" s="727"/>
      <c r="AS998" s="727"/>
      <c r="AT998" s="727"/>
      <c r="AU998" s="727"/>
      <c r="AV998" s="727"/>
      <c r="AW998" s="727"/>
      <c r="AX998" s="727"/>
      <c r="AY998" s="727"/>
      <c r="AZ998" s="727"/>
      <c r="BA998" s="727"/>
      <c r="BB998" s="727"/>
      <c r="BC998" s="727"/>
      <c r="BD998" s="727"/>
      <c r="BE998" s="727"/>
      <c r="BF998" s="727"/>
      <c r="BG998" s="727"/>
      <c r="BH998" s="727"/>
    </row>
    <row r="999" spans="1:60" x14ac:dyDescent="0.2">
      <c r="A999" s="83"/>
      <c r="B999" s="34"/>
      <c r="C999" s="4" t="s">
        <v>16</v>
      </c>
      <c r="D999" s="730"/>
      <c r="E999" s="109"/>
      <c r="F999" s="731">
        <f>F998+D999-E999</f>
        <v>689690.24</v>
      </c>
    </row>
    <row r="1000" spans="1:60" ht="15" customHeight="1" x14ac:dyDescent="0.2">
      <c r="A1000" s="87"/>
      <c r="B1000" s="27"/>
      <c r="C1000" s="2" t="s">
        <v>1358</v>
      </c>
      <c r="D1000" s="62"/>
      <c r="E1000" s="717">
        <v>175</v>
      </c>
      <c r="F1000" s="41">
        <f>F999+D1000-E1000</f>
        <v>689515.24</v>
      </c>
    </row>
    <row r="1001" spans="1:60" ht="15" customHeight="1" x14ac:dyDescent="0.2">
      <c r="A1001" s="17"/>
      <c r="B1001" s="7"/>
      <c r="C1001" s="7"/>
      <c r="D1001" s="73"/>
      <c r="E1001" s="283"/>
      <c r="F1001" s="116"/>
    </row>
    <row r="1002" spans="1:60" x14ac:dyDescent="0.2">
      <c r="A1002" s="17"/>
      <c r="B1002" s="7"/>
      <c r="C1002" s="7"/>
      <c r="D1002" s="73"/>
      <c r="E1002" s="283"/>
      <c r="F1002" s="116"/>
    </row>
    <row r="1003" spans="1:60" x14ac:dyDescent="0.2">
      <c r="A1003" s="17"/>
      <c r="B1003" s="7"/>
      <c r="C1003" s="7"/>
      <c r="D1003" s="73"/>
      <c r="E1003" s="283"/>
      <c r="F1003" s="116"/>
    </row>
    <row r="1004" spans="1:60" x14ac:dyDescent="0.2">
      <c r="A1004" s="17"/>
      <c r="B1004" s="7"/>
      <c r="C1004" s="7"/>
      <c r="D1004" s="73"/>
      <c r="E1004" s="283"/>
      <c r="F1004" s="116"/>
    </row>
    <row r="1005" spans="1:60" x14ac:dyDescent="0.2">
      <c r="A1005" s="17"/>
      <c r="B1005" s="7"/>
      <c r="C1005" s="7"/>
      <c r="D1005" s="73"/>
      <c r="E1005" s="283"/>
      <c r="F1005" s="116"/>
    </row>
    <row r="1006" spans="1:60" s="628" customFormat="1" ht="15" customHeight="1" x14ac:dyDescent="0.25">
      <c r="A1006" s="747"/>
      <c r="B1006" s="750"/>
      <c r="C1006" s="750"/>
      <c r="D1006" s="751"/>
      <c r="E1006" s="752"/>
      <c r="F1006" s="753"/>
      <c r="G1006" s="743"/>
      <c r="H1006" s="743"/>
      <c r="I1006" s="743"/>
      <c r="J1006" s="743"/>
      <c r="K1006" s="743"/>
      <c r="L1006" s="743"/>
      <c r="M1006" s="743"/>
      <c r="N1006" s="743"/>
      <c r="O1006" s="743"/>
      <c r="P1006" s="743"/>
      <c r="Q1006" s="743"/>
      <c r="R1006" s="743"/>
      <c r="S1006" s="743"/>
      <c r="T1006" s="743"/>
      <c r="U1006" s="743"/>
      <c r="V1006" s="743"/>
      <c r="W1006" s="743"/>
      <c r="X1006" s="743"/>
      <c r="Y1006" s="743"/>
      <c r="Z1006" s="743"/>
      <c r="AA1006" s="743"/>
      <c r="AB1006" s="743"/>
      <c r="AC1006" s="743"/>
      <c r="AD1006" s="743"/>
      <c r="AE1006" s="743"/>
      <c r="AF1006" s="743"/>
      <c r="AG1006" s="743"/>
      <c r="AH1006" s="743"/>
      <c r="AI1006" s="743"/>
      <c r="AJ1006" s="743"/>
      <c r="AK1006" s="743"/>
      <c r="AL1006" s="743"/>
      <c r="AM1006" s="743"/>
      <c r="AN1006" s="743"/>
      <c r="AO1006" s="743"/>
      <c r="AP1006" s="743"/>
      <c r="AQ1006" s="743"/>
      <c r="AR1006" s="743"/>
      <c r="AS1006" s="743"/>
      <c r="AT1006" s="743"/>
      <c r="AU1006" s="743"/>
      <c r="AV1006" s="743"/>
      <c r="AW1006" s="743"/>
      <c r="AX1006" s="743"/>
      <c r="AY1006" s="743"/>
      <c r="AZ1006" s="743"/>
      <c r="BA1006" s="743"/>
      <c r="BB1006" s="743"/>
      <c r="BC1006" s="743"/>
      <c r="BD1006" s="743"/>
      <c r="BE1006" s="743"/>
      <c r="BF1006" s="743"/>
      <c r="BG1006" s="743"/>
      <c r="BH1006" s="743"/>
    </row>
    <row r="1007" spans="1:60" s="628" customFormat="1" ht="15" customHeight="1" x14ac:dyDescent="0.25">
      <c r="A1007" s="1171" t="s">
        <v>0</v>
      </c>
      <c r="B1007" s="1171"/>
      <c r="C1007" s="1171"/>
      <c r="D1007" s="1171"/>
      <c r="E1007" s="1171"/>
      <c r="F1007" s="1171"/>
      <c r="G1007" s="743"/>
      <c r="H1007" s="743"/>
      <c r="I1007" s="743"/>
      <c r="J1007" s="743"/>
      <c r="K1007" s="743"/>
      <c r="L1007" s="743"/>
      <c r="M1007" s="743"/>
      <c r="N1007" s="743"/>
      <c r="O1007" s="743"/>
      <c r="P1007" s="743"/>
      <c r="Q1007" s="743"/>
      <c r="R1007" s="743"/>
      <c r="S1007" s="743"/>
      <c r="T1007" s="743"/>
      <c r="U1007" s="743"/>
      <c r="V1007" s="743"/>
      <c r="W1007" s="743"/>
      <c r="X1007" s="743"/>
      <c r="Y1007" s="743"/>
      <c r="Z1007" s="743"/>
      <c r="AA1007" s="743"/>
      <c r="AB1007" s="743"/>
      <c r="AC1007" s="743"/>
      <c r="AD1007" s="743"/>
      <c r="AE1007" s="743"/>
      <c r="AF1007" s="743"/>
      <c r="AG1007" s="743"/>
      <c r="AH1007" s="743"/>
      <c r="AI1007" s="743"/>
      <c r="AJ1007" s="743"/>
      <c r="AK1007" s="743"/>
      <c r="AL1007" s="743"/>
      <c r="AM1007" s="743"/>
      <c r="AN1007" s="743"/>
      <c r="AO1007" s="743"/>
      <c r="AP1007" s="743"/>
      <c r="AQ1007" s="743"/>
      <c r="AR1007" s="743"/>
      <c r="AS1007" s="743"/>
      <c r="AT1007" s="743"/>
      <c r="AU1007" s="743"/>
      <c r="AV1007" s="743"/>
      <c r="AW1007" s="743"/>
      <c r="AX1007" s="743"/>
      <c r="AY1007" s="743"/>
      <c r="AZ1007" s="743"/>
      <c r="BA1007" s="743"/>
      <c r="BB1007" s="743"/>
      <c r="BC1007" s="743"/>
      <c r="BD1007" s="743"/>
      <c r="BE1007" s="743"/>
      <c r="BF1007" s="743"/>
      <c r="BG1007" s="743"/>
      <c r="BH1007" s="743"/>
    </row>
    <row r="1008" spans="1:60" s="628" customFormat="1" ht="15" customHeight="1" x14ac:dyDescent="0.25">
      <c r="A1008" s="1171" t="s">
        <v>1</v>
      </c>
      <c r="B1008" s="1171"/>
      <c r="C1008" s="1171"/>
      <c r="D1008" s="1171"/>
      <c r="E1008" s="1171"/>
      <c r="F1008" s="1171"/>
      <c r="G1008" s="743"/>
      <c r="H1008" s="743"/>
      <c r="I1008" s="743"/>
      <c r="J1008" s="743"/>
      <c r="K1008" s="743"/>
      <c r="L1008" s="743"/>
      <c r="M1008" s="743"/>
      <c r="N1008" s="743"/>
      <c r="O1008" s="743"/>
      <c r="P1008" s="743"/>
      <c r="Q1008" s="743"/>
      <c r="R1008" s="743"/>
      <c r="S1008" s="743"/>
      <c r="T1008" s="743"/>
      <c r="U1008" s="743"/>
      <c r="V1008" s="743"/>
      <c r="W1008" s="743"/>
      <c r="X1008" s="743"/>
      <c r="Y1008" s="743"/>
      <c r="Z1008" s="743"/>
      <c r="AA1008" s="743"/>
      <c r="AB1008" s="743"/>
      <c r="AC1008" s="743"/>
      <c r="AD1008" s="743"/>
      <c r="AE1008" s="743"/>
      <c r="AF1008" s="743"/>
      <c r="AG1008" s="743"/>
      <c r="AH1008" s="743"/>
      <c r="AI1008" s="743"/>
      <c r="AJ1008" s="743"/>
      <c r="AK1008" s="743"/>
      <c r="AL1008" s="743"/>
      <c r="AM1008" s="743"/>
      <c r="AN1008" s="743"/>
      <c r="AO1008" s="743"/>
      <c r="AP1008" s="743"/>
      <c r="AQ1008" s="743"/>
      <c r="AR1008" s="743"/>
      <c r="AS1008" s="743"/>
      <c r="AT1008" s="743"/>
      <c r="AU1008" s="743"/>
      <c r="AV1008" s="743"/>
      <c r="AW1008" s="743"/>
      <c r="AX1008" s="743"/>
      <c r="AY1008" s="743"/>
      <c r="AZ1008" s="743"/>
      <c r="BA1008" s="743"/>
      <c r="BB1008" s="743"/>
      <c r="BC1008" s="743"/>
      <c r="BD1008" s="743"/>
      <c r="BE1008" s="743"/>
      <c r="BF1008" s="743"/>
      <c r="BG1008" s="743"/>
      <c r="BH1008" s="743"/>
    </row>
    <row r="1009" spans="1:60" s="628" customFormat="1" ht="15" customHeight="1" x14ac:dyDescent="0.25">
      <c r="A1009" s="1173" t="s">
        <v>4444</v>
      </c>
      <c r="B1009" s="1173"/>
      <c r="C1009" s="1173"/>
      <c r="D1009" s="1173"/>
      <c r="E1009" s="1173"/>
      <c r="F1009" s="1173"/>
      <c r="G1009" s="743"/>
      <c r="H1009" s="743"/>
      <c r="I1009" s="743"/>
      <c r="J1009" s="743"/>
      <c r="K1009" s="743"/>
      <c r="L1009" s="743"/>
      <c r="M1009" s="743"/>
      <c r="N1009" s="743"/>
      <c r="O1009" s="743"/>
      <c r="P1009" s="743"/>
      <c r="Q1009" s="743"/>
      <c r="R1009" s="743"/>
      <c r="S1009" s="743"/>
      <c r="T1009" s="743"/>
      <c r="U1009" s="743"/>
      <c r="V1009" s="743"/>
      <c r="W1009" s="743"/>
      <c r="X1009" s="743"/>
      <c r="Y1009" s="743"/>
      <c r="Z1009" s="743"/>
      <c r="AA1009" s="743"/>
      <c r="AB1009" s="743"/>
      <c r="AC1009" s="743"/>
      <c r="AD1009" s="743"/>
      <c r="AE1009" s="743"/>
      <c r="AF1009" s="743"/>
      <c r="AG1009" s="743"/>
      <c r="AH1009" s="743"/>
      <c r="AI1009" s="743"/>
      <c r="AJ1009" s="743"/>
      <c r="AK1009" s="743"/>
      <c r="AL1009" s="743"/>
      <c r="AM1009" s="743"/>
      <c r="AN1009" s="743"/>
      <c r="AO1009" s="743"/>
      <c r="AP1009" s="743"/>
      <c r="AQ1009" s="743"/>
      <c r="AR1009" s="743"/>
      <c r="AS1009" s="743"/>
      <c r="AT1009" s="743"/>
      <c r="AU1009" s="743"/>
      <c r="AV1009" s="743"/>
      <c r="AW1009" s="743"/>
      <c r="AX1009" s="743"/>
      <c r="AY1009" s="743"/>
      <c r="AZ1009" s="743"/>
      <c r="BA1009" s="743"/>
      <c r="BB1009" s="743"/>
      <c r="BC1009" s="743"/>
      <c r="BD1009" s="743"/>
      <c r="BE1009" s="743"/>
      <c r="BF1009" s="743"/>
      <c r="BG1009" s="743"/>
      <c r="BH1009" s="743"/>
    </row>
    <row r="1010" spans="1:60" s="628" customFormat="1" ht="15" customHeight="1" x14ac:dyDescent="0.25">
      <c r="A1010" s="1173" t="s">
        <v>2</v>
      </c>
      <c r="B1010" s="1173"/>
      <c r="C1010" s="1173"/>
      <c r="D1010" s="1173"/>
      <c r="E1010" s="1173"/>
      <c r="F1010" s="1173"/>
      <c r="G1010" s="743"/>
      <c r="H1010" s="743"/>
      <c r="I1010" s="743"/>
      <c r="J1010" s="743"/>
      <c r="K1010" s="743"/>
      <c r="L1010" s="743"/>
      <c r="M1010" s="743"/>
      <c r="N1010" s="743"/>
      <c r="O1010" s="743"/>
      <c r="P1010" s="743"/>
      <c r="Q1010" s="743"/>
      <c r="R1010" s="743"/>
      <c r="S1010" s="743"/>
      <c r="T1010" s="743"/>
      <c r="U1010" s="743"/>
      <c r="V1010" s="743"/>
      <c r="W1010" s="743"/>
      <c r="X1010" s="743"/>
      <c r="Y1010" s="743"/>
      <c r="Z1010" s="743"/>
      <c r="AA1010" s="743"/>
      <c r="AB1010" s="743"/>
      <c r="AC1010" s="743"/>
      <c r="AD1010" s="743"/>
      <c r="AE1010" s="743"/>
      <c r="AF1010" s="743"/>
      <c r="AG1010" s="743"/>
      <c r="AH1010" s="743"/>
      <c r="AI1010" s="743"/>
      <c r="AJ1010" s="743"/>
      <c r="AK1010" s="743"/>
      <c r="AL1010" s="743"/>
      <c r="AM1010" s="743"/>
      <c r="AN1010" s="743"/>
      <c r="AO1010" s="743"/>
      <c r="AP1010" s="743"/>
      <c r="AQ1010" s="743"/>
      <c r="AR1010" s="743"/>
      <c r="AS1010" s="743"/>
      <c r="AT1010" s="743"/>
      <c r="AU1010" s="743"/>
      <c r="AV1010" s="743"/>
      <c r="AW1010" s="743"/>
      <c r="AX1010" s="743"/>
      <c r="AY1010" s="743"/>
      <c r="AZ1010" s="743"/>
      <c r="BA1010" s="743"/>
      <c r="BB1010" s="743"/>
      <c r="BC1010" s="743"/>
      <c r="BD1010" s="743"/>
      <c r="BE1010" s="743"/>
      <c r="BF1010" s="743"/>
      <c r="BG1010" s="743"/>
      <c r="BH1010" s="743"/>
    </row>
    <row r="1011" spans="1:60" ht="15" customHeight="1" x14ac:dyDescent="0.2">
      <c r="A1011" s="17"/>
      <c r="B1011" s="7"/>
      <c r="C1011" s="14"/>
      <c r="D1011" s="69"/>
      <c r="E1011" s="108"/>
      <c r="F1011" s="103"/>
    </row>
    <row r="1012" spans="1:60" x14ac:dyDescent="0.2">
      <c r="A1012" s="17"/>
      <c r="B1012" s="7"/>
      <c r="C1012" s="14"/>
      <c r="D1012" s="69"/>
      <c r="E1012" s="108"/>
      <c r="F1012" s="103"/>
    </row>
    <row r="1013" spans="1:60" ht="15" customHeight="1" x14ac:dyDescent="0.2">
      <c r="A1013" s="1311" t="s">
        <v>26</v>
      </c>
      <c r="B1013" s="1312"/>
      <c r="C1013" s="1312"/>
      <c r="D1013" s="1312"/>
      <c r="E1013" s="1312"/>
      <c r="F1013" s="1313"/>
    </row>
    <row r="1014" spans="1:60" ht="30" customHeight="1" x14ac:dyDescent="0.2">
      <c r="A1014" s="1311" t="s">
        <v>4</v>
      </c>
      <c r="B1014" s="1312"/>
      <c r="C1014" s="1312"/>
      <c r="D1014" s="1312"/>
      <c r="E1014" s="1313"/>
      <c r="F1014" s="733">
        <v>132533.06</v>
      </c>
      <c r="G1014" s="623"/>
    </row>
    <row r="1015" spans="1:60" ht="33" customHeight="1" x14ac:dyDescent="0.2">
      <c r="A1015" s="732" t="s">
        <v>5</v>
      </c>
      <c r="B1015" s="732" t="s">
        <v>23</v>
      </c>
      <c r="C1015" s="732" t="s">
        <v>22</v>
      </c>
      <c r="D1015" s="732" t="s">
        <v>8</v>
      </c>
      <c r="E1015" s="732" t="s">
        <v>9</v>
      </c>
      <c r="F1015" s="732" t="s">
        <v>6181</v>
      </c>
      <c r="G1015" s="623"/>
    </row>
    <row r="1016" spans="1:60" ht="11.25" customHeight="1" x14ac:dyDescent="0.2">
      <c r="A1016" s="87"/>
      <c r="B1016" s="1"/>
      <c r="C1016" s="2" t="s">
        <v>27</v>
      </c>
      <c r="D1016" s="62"/>
      <c r="E1016" s="455"/>
      <c r="F1016" s="494">
        <f>F1014+D1016-E1016</f>
        <v>132533.06</v>
      </c>
      <c r="G1016" s="623"/>
    </row>
    <row r="1017" spans="1:60" x14ac:dyDescent="0.2">
      <c r="A1017" s="559"/>
      <c r="B1017" s="27"/>
      <c r="C1017" s="2" t="s">
        <v>751</v>
      </c>
      <c r="D1017" s="63"/>
      <c r="E1017" s="455"/>
      <c r="F1017" s="327">
        <f>F1016+D1017-E1017</f>
        <v>132533.06</v>
      </c>
      <c r="G1017" s="623"/>
    </row>
    <row r="1018" spans="1:60" x14ac:dyDescent="0.2">
      <c r="A1018" s="87"/>
      <c r="B1018" s="27"/>
      <c r="C1018" s="2" t="s">
        <v>1358</v>
      </c>
      <c r="D1018" s="62"/>
      <c r="E1018" s="717">
        <v>175</v>
      </c>
      <c r="F1018" s="327">
        <f>F1017+D1018-E1018</f>
        <v>132358.06</v>
      </c>
      <c r="G1018" s="623"/>
    </row>
    <row r="1019" spans="1:60" x14ac:dyDescent="0.2">
      <c r="A1019" s="59"/>
      <c r="B1019" s="7"/>
      <c r="C1019" s="31"/>
      <c r="D1019" s="74"/>
      <c r="E1019" s="283"/>
      <c r="F1019" s="116"/>
      <c r="G1019" s="623"/>
    </row>
    <row r="1020" spans="1:60" ht="15" customHeight="1" x14ac:dyDescent="0.2">
      <c r="A1020" s="59"/>
      <c r="B1020" s="7"/>
      <c r="C1020" s="31"/>
      <c r="D1020" s="74"/>
      <c r="E1020" s="283"/>
      <c r="F1020" s="116"/>
      <c r="G1020" s="623"/>
    </row>
    <row r="1021" spans="1:60" ht="15" customHeight="1" x14ac:dyDescent="0.2">
      <c r="A1021" s="59"/>
      <c r="B1021" s="7"/>
      <c r="C1021" s="31"/>
      <c r="D1021" s="74"/>
      <c r="E1021" s="283"/>
      <c r="F1021" s="116"/>
      <c r="G1021" s="623"/>
    </row>
    <row r="1022" spans="1:60" s="628" customFormat="1" ht="15" customHeight="1" x14ac:dyDescent="0.25">
      <c r="A1022" s="737"/>
      <c r="B1022" s="750"/>
      <c r="C1022" s="754"/>
      <c r="D1022" s="755"/>
      <c r="E1022" s="752"/>
      <c r="F1022" s="753"/>
      <c r="G1022" s="756"/>
      <c r="H1022" s="743"/>
      <c r="I1022" s="743"/>
      <c r="J1022" s="743"/>
      <c r="K1022" s="743"/>
      <c r="L1022" s="743"/>
      <c r="M1022" s="743"/>
      <c r="N1022" s="743"/>
      <c r="O1022" s="743"/>
      <c r="P1022" s="743"/>
      <c r="Q1022" s="743"/>
      <c r="R1022" s="743"/>
      <c r="S1022" s="743"/>
      <c r="T1022" s="743"/>
      <c r="U1022" s="743"/>
      <c r="V1022" s="743"/>
      <c r="W1022" s="743"/>
      <c r="X1022" s="743"/>
      <c r="Y1022" s="743"/>
      <c r="Z1022" s="743"/>
      <c r="AA1022" s="743"/>
      <c r="AB1022" s="743"/>
      <c r="AC1022" s="743"/>
      <c r="AD1022" s="743"/>
      <c r="AE1022" s="743"/>
      <c r="AF1022" s="743"/>
      <c r="AG1022" s="743"/>
      <c r="AH1022" s="743"/>
      <c r="AI1022" s="743"/>
      <c r="AJ1022" s="743"/>
      <c r="AK1022" s="743"/>
      <c r="AL1022" s="743"/>
      <c r="AM1022" s="743"/>
      <c r="AN1022" s="743"/>
      <c r="AO1022" s="743"/>
      <c r="AP1022" s="743"/>
      <c r="AQ1022" s="743"/>
      <c r="AR1022" s="743"/>
      <c r="AS1022" s="743"/>
      <c r="AT1022" s="743"/>
      <c r="AU1022" s="743"/>
      <c r="AV1022" s="743"/>
      <c r="AW1022" s="743"/>
      <c r="AX1022" s="743"/>
      <c r="AY1022" s="743"/>
      <c r="AZ1022" s="743"/>
      <c r="BA1022" s="743"/>
      <c r="BB1022" s="743"/>
      <c r="BC1022" s="743"/>
      <c r="BD1022" s="743"/>
      <c r="BE1022" s="743"/>
      <c r="BF1022" s="743"/>
      <c r="BG1022" s="743"/>
      <c r="BH1022" s="743"/>
    </row>
    <row r="1023" spans="1:60" s="628" customFormat="1" ht="15" customHeight="1" x14ac:dyDescent="0.25">
      <c r="A1023" s="1171" t="s">
        <v>0</v>
      </c>
      <c r="B1023" s="1171"/>
      <c r="C1023" s="1171"/>
      <c r="D1023" s="1171"/>
      <c r="E1023" s="1171"/>
      <c r="F1023" s="1171"/>
      <c r="G1023" s="756"/>
      <c r="H1023" s="743"/>
      <c r="I1023" s="743"/>
      <c r="J1023" s="743"/>
      <c r="K1023" s="743"/>
      <c r="L1023" s="743"/>
      <c r="M1023" s="743"/>
      <c r="N1023" s="743"/>
      <c r="O1023" s="743"/>
      <c r="P1023" s="743"/>
      <c r="Q1023" s="743"/>
      <c r="R1023" s="743"/>
      <c r="S1023" s="743"/>
      <c r="T1023" s="743"/>
      <c r="U1023" s="743"/>
      <c r="V1023" s="743"/>
      <c r="W1023" s="743"/>
      <c r="X1023" s="743"/>
      <c r="Y1023" s="743"/>
      <c r="Z1023" s="743"/>
      <c r="AA1023" s="743"/>
      <c r="AB1023" s="743"/>
      <c r="AC1023" s="743"/>
      <c r="AD1023" s="743"/>
      <c r="AE1023" s="743"/>
      <c r="AF1023" s="743"/>
      <c r="AG1023" s="743"/>
      <c r="AH1023" s="743"/>
      <c r="AI1023" s="743"/>
      <c r="AJ1023" s="743"/>
      <c r="AK1023" s="743"/>
      <c r="AL1023" s="743"/>
      <c r="AM1023" s="743"/>
      <c r="AN1023" s="743"/>
      <c r="AO1023" s="743"/>
      <c r="AP1023" s="743"/>
      <c r="AQ1023" s="743"/>
      <c r="AR1023" s="743"/>
      <c r="AS1023" s="743"/>
      <c r="AT1023" s="743"/>
      <c r="AU1023" s="743"/>
      <c r="AV1023" s="743"/>
      <c r="AW1023" s="743"/>
      <c r="AX1023" s="743"/>
      <c r="AY1023" s="743"/>
      <c r="AZ1023" s="743"/>
      <c r="BA1023" s="743"/>
      <c r="BB1023" s="743"/>
      <c r="BC1023" s="743"/>
      <c r="BD1023" s="743"/>
      <c r="BE1023" s="743"/>
      <c r="BF1023" s="743"/>
      <c r="BG1023" s="743"/>
      <c r="BH1023" s="743"/>
    </row>
    <row r="1024" spans="1:60" s="628" customFormat="1" ht="15" customHeight="1" x14ac:dyDescent="0.25">
      <c r="A1024" s="1171" t="s">
        <v>1</v>
      </c>
      <c r="B1024" s="1171"/>
      <c r="C1024" s="1171"/>
      <c r="D1024" s="1171"/>
      <c r="E1024" s="1171"/>
      <c r="F1024" s="1171"/>
      <c r="G1024" s="743"/>
      <c r="H1024" s="743"/>
      <c r="I1024" s="743"/>
      <c r="J1024" s="743"/>
      <c r="K1024" s="743"/>
      <c r="L1024" s="743"/>
      <c r="M1024" s="743"/>
      <c r="N1024" s="743"/>
      <c r="O1024" s="743"/>
      <c r="P1024" s="743"/>
      <c r="Q1024" s="743"/>
      <c r="R1024" s="743"/>
      <c r="S1024" s="743"/>
      <c r="T1024" s="743"/>
      <c r="U1024" s="743"/>
      <c r="V1024" s="743"/>
      <c r="W1024" s="743"/>
      <c r="X1024" s="743"/>
      <c r="Y1024" s="743"/>
      <c r="Z1024" s="743"/>
      <c r="AA1024" s="743"/>
      <c r="AB1024" s="743"/>
      <c r="AC1024" s="743"/>
      <c r="AD1024" s="743"/>
      <c r="AE1024" s="743"/>
      <c r="AF1024" s="743"/>
      <c r="AG1024" s="743"/>
      <c r="AH1024" s="743"/>
      <c r="AI1024" s="743"/>
      <c r="AJ1024" s="743"/>
      <c r="AK1024" s="743"/>
      <c r="AL1024" s="743"/>
      <c r="AM1024" s="743"/>
      <c r="AN1024" s="743"/>
      <c r="AO1024" s="743"/>
      <c r="AP1024" s="743"/>
      <c r="AQ1024" s="743"/>
      <c r="AR1024" s="743"/>
      <c r="AS1024" s="743"/>
      <c r="AT1024" s="743"/>
      <c r="AU1024" s="743"/>
      <c r="AV1024" s="743"/>
      <c r="AW1024" s="743"/>
      <c r="AX1024" s="743"/>
      <c r="AY1024" s="743"/>
      <c r="AZ1024" s="743"/>
      <c r="BA1024" s="743"/>
      <c r="BB1024" s="743"/>
      <c r="BC1024" s="743"/>
      <c r="BD1024" s="743"/>
      <c r="BE1024" s="743"/>
      <c r="BF1024" s="743"/>
      <c r="BG1024" s="743"/>
      <c r="BH1024" s="743"/>
    </row>
    <row r="1025" spans="1:60" s="628" customFormat="1" ht="15" customHeight="1" x14ac:dyDescent="0.25">
      <c r="A1025" s="1173" t="s">
        <v>4443</v>
      </c>
      <c r="B1025" s="1173"/>
      <c r="C1025" s="1173"/>
      <c r="D1025" s="1173"/>
      <c r="E1025" s="1173"/>
      <c r="F1025" s="1173"/>
      <c r="G1025" s="743"/>
      <c r="H1025" s="743"/>
      <c r="I1025" s="743"/>
      <c r="J1025" s="743"/>
      <c r="K1025" s="743"/>
      <c r="L1025" s="743"/>
      <c r="M1025" s="743"/>
      <c r="N1025" s="743"/>
      <c r="O1025" s="743"/>
      <c r="P1025" s="743"/>
      <c r="Q1025" s="743"/>
      <c r="R1025" s="743"/>
      <c r="S1025" s="743"/>
      <c r="T1025" s="743"/>
      <c r="U1025" s="743"/>
      <c r="V1025" s="743"/>
      <c r="W1025" s="743"/>
      <c r="X1025" s="743"/>
      <c r="Y1025" s="743"/>
      <c r="Z1025" s="743"/>
      <c r="AA1025" s="743"/>
      <c r="AB1025" s="743"/>
      <c r="AC1025" s="743"/>
      <c r="AD1025" s="743"/>
      <c r="AE1025" s="743"/>
      <c r="AF1025" s="743"/>
      <c r="AG1025" s="743"/>
      <c r="AH1025" s="743"/>
      <c r="AI1025" s="743"/>
      <c r="AJ1025" s="743"/>
      <c r="AK1025" s="743"/>
      <c r="AL1025" s="743"/>
      <c r="AM1025" s="743"/>
      <c r="AN1025" s="743"/>
      <c r="AO1025" s="743"/>
      <c r="AP1025" s="743"/>
      <c r="AQ1025" s="743"/>
      <c r="AR1025" s="743"/>
      <c r="AS1025" s="743"/>
      <c r="AT1025" s="743"/>
      <c r="AU1025" s="743"/>
      <c r="AV1025" s="743"/>
      <c r="AW1025" s="743"/>
      <c r="AX1025" s="743"/>
      <c r="AY1025" s="743"/>
      <c r="AZ1025" s="743"/>
      <c r="BA1025" s="743"/>
      <c r="BB1025" s="743"/>
      <c r="BC1025" s="743"/>
      <c r="BD1025" s="743"/>
      <c r="BE1025" s="743"/>
      <c r="BF1025" s="743"/>
      <c r="BG1025" s="743"/>
      <c r="BH1025" s="743"/>
    </row>
    <row r="1026" spans="1:60" s="628" customFormat="1" ht="15" customHeight="1" x14ac:dyDescent="0.25">
      <c r="A1026" s="1173" t="s">
        <v>2</v>
      </c>
      <c r="B1026" s="1173"/>
      <c r="C1026" s="1173"/>
      <c r="D1026" s="1173"/>
      <c r="E1026" s="1173"/>
      <c r="F1026" s="1173"/>
      <c r="G1026" s="743"/>
      <c r="H1026" s="743"/>
      <c r="I1026" s="743"/>
      <c r="J1026" s="743"/>
      <c r="K1026" s="743"/>
      <c r="L1026" s="743"/>
      <c r="M1026" s="743"/>
      <c r="N1026" s="743"/>
      <c r="O1026" s="743"/>
      <c r="P1026" s="743"/>
      <c r="Q1026" s="743"/>
      <c r="R1026" s="743"/>
      <c r="S1026" s="743"/>
      <c r="T1026" s="743"/>
      <c r="U1026" s="743"/>
      <c r="V1026" s="743"/>
      <c r="W1026" s="743"/>
      <c r="X1026" s="743"/>
      <c r="Y1026" s="743"/>
      <c r="Z1026" s="743"/>
      <c r="AA1026" s="743"/>
      <c r="AB1026" s="743"/>
      <c r="AC1026" s="743"/>
      <c r="AD1026" s="743"/>
      <c r="AE1026" s="743"/>
      <c r="AF1026" s="743"/>
      <c r="AG1026" s="743"/>
      <c r="AH1026" s="743"/>
      <c r="AI1026" s="743"/>
      <c r="AJ1026" s="743"/>
      <c r="AK1026" s="743"/>
      <c r="AL1026" s="743"/>
      <c r="AM1026" s="743"/>
      <c r="AN1026" s="743"/>
      <c r="AO1026" s="743"/>
      <c r="AP1026" s="743"/>
      <c r="AQ1026" s="743"/>
      <c r="AR1026" s="743"/>
      <c r="AS1026" s="743"/>
      <c r="AT1026" s="743"/>
      <c r="AU1026" s="743"/>
      <c r="AV1026" s="743"/>
      <c r="AW1026" s="743"/>
      <c r="AX1026" s="743"/>
      <c r="AY1026" s="743"/>
      <c r="AZ1026" s="743"/>
      <c r="BA1026" s="743"/>
      <c r="BB1026" s="743"/>
      <c r="BC1026" s="743"/>
      <c r="BD1026" s="743"/>
      <c r="BE1026" s="743"/>
      <c r="BF1026" s="743"/>
      <c r="BG1026" s="743"/>
      <c r="BH1026" s="743"/>
    </row>
    <row r="1027" spans="1:60" s="628" customFormat="1" ht="15" customHeight="1" x14ac:dyDescent="0.25">
      <c r="A1027" s="737"/>
      <c r="B1027" s="750"/>
      <c r="C1027" s="754"/>
      <c r="D1027" s="755"/>
      <c r="E1027" s="752"/>
      <c r="F1027" s="753"/>
      <c r="G1027" s="743"/>
      <c r="H1027" s="743"/>
      <c r="I1027" s="743"/>
      <c r="J1027" s="743"/>
      <c r="K1027" s="743"/>
      <c r="L1027" s="743"/>
      <c r="M1027" s="743"/>
      <c r="N1027" s="743"/>
      <c r="O1027" s="743"/>
      <c r="P1027" s="743"/>
      <c r="Q1027" s="743"/>
      <c r="R1027" s="743"/>
      <c r="S1027" s="743"/>
      <c r="T1027" s="743"/>
      <c r="U1027" s="743"/>
      <c r="V1027" s="743"/>
      <c r="W1027" s="743"/>
      <c r="X1027" s="743"/>
      <c r="Y1027" s="743"/>
      <c r="Z1027" s="743"/>
      <c r="AA1027" s="743"/>
      <c r="AB1027" s="743"/>
      <c r="AC1027" s="743"/>
      <c r="AD1027" s="743"/>
      <c r="AE1027" s="743"/>
      <c r="AF1027" s="743"/>
      <c r="AG1027" s="743"/>
      <c r="AH1027" s="743"/>
      <c r="AI1027" s="743"/>
      <c r="AJ1027" s="743"/>
      <c r="AK1027" s="743"/>
      <c r="AL1027" s="743"/>
      <c r="AM1027" s="743"/>
      <c r="AN1027" s="743"/>
      <c r="AO1027" s="743"/>
      <c r="AP1027" s="743"/>
      <c r="AQ1027" s="743"/>
      <c r="AR1027" s="743"/>
      <c r="AS1027" s="743"/>
      <c r="AT1027" s="743"/>
      <c r="AU1027" s="743"/>
      <c r="AV1027" s="743"/>
      <c r="AW1027" s="743"/>
      <c r="AX1027" s="743"/>
      <c r="AY1027" s="743"/>
      <c r="AZ1027" s="743"/>
      <c r="BA1027" s="743"/>
      <c r="BB1027" s="743"/>
      <c r="BC1027" s="743"/>
      <c r="BD1027" s="743"/>
      <c r="BE1027" s="743"/>
      <c r="BF1027" s="743"/>
      <c r="BG1027" s="743"/>
      <c r="BH1027" s="743"/>
    </row>
    <row r="1028" spans="1:60" ht="12" x14ac:dyDescent="0.2">
      <c r="A1028" s="1309" t="s">
        <v>30</v>
      </c>
      <c r="B1028" s="1309"/>
      <c r="C1028" s="1309"/>
      <c r="D1028" s="1309"/>
      <c r="E1028" s="1309"/>
      <c r="F1028" s="1309"/>
    </row>
    <row r="1029" spans="1:60" ht="30" customHeight="1" x14ac:dyDescent="0.2">
      <c r="A1029" s="1309" t="s">
        <v>4</v>
      </c>
      <c r="B1029" s="1309"/>
      <c r="C1029" s="1309"/>
      <c r="D1029" s="1309"/>
      <c r="E1029" s="1309"/>
      <c r="F1029" s="726">
        <v>464270.32</v>
      </c>
    </row>
    <row r="1030" spans="1:60" s="258" customFormat="1" ht="15.75" customHeight="1" x14ac:dyDescent="0.2">
      <c r="A1030" s="732" t="s">
        <v>5</v>
      </c>
      <c r="B1030" s="732" t="s">
        <v>23</v>
      </c>
      <c r="C1030" s="732" t="s">
        <v>22</v>
      </c>
      <c r="D1030" s="732" t="s">
        <v>8</v>
      </c>
      <c r="E1030" s="732" t="s">
        <v>9</v>
      </c>
      <c r="F1030" s="732" t="s">
        <v>6181</v>
      </c>
      <c r="G1030" s="14"/>
      <c r="H1030" s="623"/>
      <c r="I1030" s="623"/>
      <c r="J1030" s="623"/>
      <c r="K1030" s="623"/>
      <c r="L1030" s="623"/>
      <c r="M1030" s="623"/>
      <c r="N1030" s="623"/>
      <c r="O1030" s="623"/>
      <c r="P1030" s="623"/>
      <c r="Q1030" s="623"/>
      <c r="R1030" s="623"/>
      <c r="S1030" s="623"/>
      <c r="T1030" s="623"/>
      <c r="U1030" s="623"/>
      <c r="V1030" s="623"/>
      <c r="W1030" s="623"/>
      <c r="X1030" s="623"/>
      <c r="Y1030" s="623"/>
      <c r="Z1030" s="623"/>
      <c r="AA1030" s="623"/>
      <c r="AB1030" s="623"/>
      <c r="AC1030" s="623"/>
      <c r="AD1030" s="623"/>
      <c r="AE1030" s="623"/>
      <c r="AF1030" s="623"/>
      <c r="AG1030" s="623"/>
      <c r="AH1030" s="623"/>
      <c r="AI1030" s="623"/>
      <c r="AJ1030" s="623"/>
      <c r="AK1030" s="623"/>
      <c r="AL1030" s="623"/>
      <c r="AM1030" s="623"/>
      <c r="AN1030" s="623"/>
      <c r="AO1030" s="623"/>
      <c r="AP1030" s="623"/>
      <c r="AQ1030" s="623"/>
      <c r="AR1030" s="623"/>
      <c r="AS1030" s="623"/>
      <c r="AT1030" s="623"/>
      <c r="AU1030" s="623"/>
      <c r="AV1030" s="623"/>
      <c r="AW1030" s="623"/>
      <c r="AX1030" s="623"/>
      <c r="AY1030" s="623"/>
      <c r="AZ1030" s="623"/>
      <c r="BA1030" s="623"/>
      <c r="BB1030" s="623"/>
      <c r="BC1030" s="623"/>
      <c r="BD1030" s="623"/>
      <c r="BE1030" s="623"/>
      <c r="BF1030" s="623"/>
      <c r="BG1030" s="623"/>
      <c r="BH1030" s="623"/>
    </row>
    <row r="1031" spans="1:60" s="258" customFormat="1" x14ac:dyDescent="0.2">
      <c r="A1031" s="134"/>
      <c r="B1031" s="27"/>
      <c r="C1031" s="1" t="s">
        <v>27</v>
      </c>
      <c r="D1031" s="40"/>
      <c r="E1031" s="734"/>
      <c r="F1031" s="494">
        <f>F1029+D1031-E1031</f>
        <v>464270.32</v>
      </c>
      <c r="G1031" s="623"/>
      <c r="H1031" s="623"/>
      <c r="I1031" s="623"/>
      <c r="J1031" s="623"/>
      <c r="K1031" s="623"/>
      <c r="L1031" s="623"/>
      <c r="M1031" s="623"/>
      <c r="N1031" s="623"/>
      <c r="O1031" s="623"/>
      <c r="P1031" s="623"/>
      <c r="Q1031" s="623"/>
      <c r="R1031" s="623"/>
      <c r="S1031" s="623"/>
      <c r="T1031" s="623"/>
      <c r="U1031" s="623"/>
      <c r="V1031" s="623"/>
      <c r="W1031" s="623"/>
      <c r="X1031" s="623"/>
      <c r="Y1031" s="623"/>
      <c r="Z1031" s="623"/>
      <c r="AA1031" s="623"/>
      <c r="AB1031" s="623"/>
      <c r="AC1031" s="623"/>
      <c r="AD1031" s="623"/>
      <c r="AE1031" s="623"/>
      <c r="AF1031" s="623"/>
      <c r="AG1031" s="623"/>
      <c r="AH1031" s="623"/>
      <c r="AI1031" s="623"/>
      <c r="AJ1031" s="623"/>
      <c r="AK1031" s="623"/>
      <c r="AL1031" s="623"/>
      <c r="AM1031" s="623"/>
      <c r="AN1031" s="623"/>
      <c r="AO1031" s="623"/>
      <c r="AP1031" s="623"/>
      <c r="AQ1031" s="623"/>
      <c r="AR1031" s="623"/>
      <c r="AS1031" s="623"/>
      <c r="AT1031" s="623"/>
      <c r="AU1031" s="623"/>
      <c r="AV1031" s="623"/>
      <c r="AW1031" s="623"/>
      <c r="AX1031" s="623"/>
      <c r="AY1031" s="623"/>
      <c r="AZ1031" s="623"/>
      <c r="BA1031" s="623"/>
      <c r="BB1031" s="623"/>
      <c r="BC1031" s="623"/>
      <c r="BD1031" s="623"/>
      <c r="BE1031" s="623"/>
      <c r="BF1031" s="623"/>
      <c r="BG1031" s="623"/>
      <c r="BH1031" s="623"/>
    </row>
    <row r="1032" spans="1:60" s="258" customFormat="1" x14ac:dyDescent="0.2">
      <c r="A1032" s="134"/>
      <c r="B1032" s="27"/>
      <c r="C1032" s="1" t="s">
        <v>387</v>
      </c>
      <c r="D1032" s="40"/>
      <c r="E1032" s="455"/>
      <c r="F1032" s="494">
        <f>F1031+D1032-E1032</f>
        <v>464270.32</v>
      </c>
      <c r="G1032" s="623"/>
      <c r="H1032" s="623"/>
      <c r="I1032" s="623"/>
      <c r="J1032" s="623"/>
      <c r="K1032" s="623"/>
      <c r="L1032" s="623"/>
      <c r="M1032" s="623"/>
      <c r="N1032" s="623"/>
      <c r="O1032" s="623"/>
      <c r="P1032" s="623"/>
      <c r="Q1032" s="623"/>
      <c r="R1032" s="623"/>
      <c r="S1032" s="623"/>
      <c r="T1032" s="623"/>
      <c r="U1032" s="623"/>
      <c r="V1032" s="623"/>
      <c r="W1032" s="623"/>
      <c r="X1032" s="623"/>
      <c r="Y1032" s="623"/>
      <c r="Z1032" s="623"/>
      <c r="AA1032" s="623"/>
      <c r="AB1032" s="623"/>
      <c r="AC1032" s="623"/>
      <c r="AD1032" s="623"/>
      <c r="AE1032" s="623"/>
      <c r="AF1032" s="623"/>
      <c r="AG1032" s="623"/>
      <c r="AH1032" s="623"/>
      <c r="AI1032" s="623"/>
      <c r="AJ1032" s="623"/>
      <c r="AK1032" s="623"/>
      <c r="AL1032" s="623"/>
      <c r="AM1032" s="623"/>
      <c r="AN1032" s="623"/>
      <c r="AO1032" s="623"/>
      <c r="AP1032" s="623"/>
      <c r="AQ1032" s="623"/>
      <c r="AR1032" s="623"/>
      <c r="AS1032" s="623"/>
      <c r="AT1032" s="623"/>
      <c r="AU1032" s="623"/>
      <c r="AV1032" s="623"/>
      <c r="AW1032" s="623"/>
      <c r="AX1032" s="623"/>
      <c r="AY1032" s="623"/>
      <c r="AZ1032" s="623"/>
      <c r="BA1032" s="623"/>
      <c r="BB1032" s="623"/>
      <c r="BC1032" s="623"/>
      <c r="BD1032" s="623"/>
      <c r="BE1032" s="623"/>
      <c r="BF1032" s="623"/>
      <c r="BG1032" s="623"/>
      <c r="BH1032" s="623"/>
    </row>
    <row r="1033" spans="1:60" s="258" customFormat="1" x14ac:dyDescent="0.2">
      <c r="A1033" s="134"/>
      <c r="B1033" s="27"/>
      <c r="C1033" s="2" t="s">
        <v>1084</v>
      </c>
      <c r="D1033" s="62"/>
      <c r="E1033" s="40"/>
      <c r="F1033" s="494">
        <f>F1032+D1033+E1033</f>
        <v>464270.32</v>
      </c>
      <c r="G1033" s="623"/>
      <c r="H1033" s="623"/>
      <c r="I1033" s="623"/>
      <c r="J1033" s="623"/>
      <c r="K1033" s="623"/>
      <c r="L1033" s="623"/>
      <c r="M1033" s="623"/>
      <c r="N1033" s="623"/>
      <c r="O1033" s="623"/>
      <c r="P1033" s="623"/>
      <c r="Q1033" s="623"/>
      <c r="R1033" s="623"/>
      <c r="S1033" s="623"/>
      <c r="T1033" s="623"/>
      <c r="U1033" s="623"/>
      <c r="V1033" s="623"/>
      <c r="W1033" s="623"/>
      <c r="X1033" s="623"/>
      <c r="Y1033" s="623"/>
      <c r="Z1033" s="623"/>
      <c r="AA1033" s="623"/>
      <c r="AB1033" s="623"/>
      <c r="AC1033" s="623"/>
      <c r="AD1033" s="623"/>
      <c r="AE1033" s="623"/>
      <c r="AF1033" s="623"/>
      <c r="AG1033" s="623"/>
      <c r="AH1033" s="623"/>
      <c r="AI1033" s="623"/>
      <c r="AJ1033" s="623"/>
      <c r="AK1033" s="623"/>
      <c r="AL1033" s="623"/>
      <c r="AM1033" s="623"/>
      <c r="AN1033" s="623"/>
      <c r="AO1033" s="623"/>
      <c r="AP1033" s="623"/>
      <c r="AQ1033" s="623"/>
      <c r="AR1033" s="623"/>
      <c r="AS1033" s="623"/>
      <c r="AT1033" s="623"/>
      <c r="AU1033" s="623"/>
      <c r="AV1033" s="623"/>
      <c r="AW1033" s="623"/>
      <c r="AX1033" s="623"/>
      <c r="AY1033" s="623"/>
      <c r="AZ1033" s="623"/>
      <c r="BA1033" s="623"/>
      <c r="BB1033" s="623"/>
      <c r="BC1033" s="623"/>
      <c r="BD1033" s="623"/>
      <c r="BE1033" s="623"/>
      <c r="BF1033" s="623"/>
      <c r="BG1033" s="623"/>
      <c r="BH1033" s="623"/>
    </row>
    <row r="1034" spans="1:60" s="258" customFormat="1" x14ac:dyDescent="0.2">
      <c r="A1034" s="134"/>
      <c r="B1034" s="27"/>
      <c r="C1034" s="530" t="s">
        <v>2479</v>
      </c>
      <c r="D1034" s="62"/>
      <c r="E1034" s="40">
        <v>317.33999999999997</v>
      </c>
      <c r="F1034" s="494">
        <f>F1033+D1034-E1034</f>
        <v>463952.98</v>
      </c>
      <c r="G1034" s="623"/>
      <c r="H1034" s="623"/>
      <c r="I1034" s="623"/>
      <c r="J1034" s="623"/>
      <c r="K1034" s="623"/>
      <c r="L1034" s="623"/>
      <c r="M1034" s="623"/>
      <c r="N1034" s="623"/>
      <c r="O1034" s="623"/>
      <c r="P1034" s="623"/>
      <c r="Q1034" s="623"/>
      <c r="R1034" s="623"/>
      <c r="S1034" s="623"/>
      <c r="T1034" s="623"/>
      <c r="U1034" s="623"/>
      <c r="V1034" s="623"/>
      <c r="W1034" s="623"/>
      <c r="X1034" s="623"/>
      <c r="Y1034" s="623"/>
      <c r="Z1034" s="623"/>
      <c r="AA1034" s="623"/>
      <c r="AB1034" s="623"/>
      <c r="AC1034" s="623"/>
      <c r="AD1034" s="623"/>
      <c r="AE1034" s="623"/>
      <c r="AF1034" s="623"/>
      <c r="AG1034" s="623"/>
      <c r="AH1034" s="623"/>
      <c r="AI1034" s="623"/>
      <c r="AJ1034" s="623"/>
      <c r="AK1034" s="623"/>
      <c r="AL1034" s="623"/>
      <c r="AM1034" s="623"/>
      <c r="AN1034" s="623"/>
      <c r="AO1034" s="623"/>
      <c r="AP1034" s="623"/>
      <c r="AQ1034" s="623"/>
      <c r="AR1034" s="623"/>
      <c r="AS1034" s="623"/>
      <c r="AT1034" s="623"/>
      <c r="AU1034" s="623"/>
      <c r="AV1034" s="623"/>
      <c r="AW1034" s="623"/>
      <c r="AX1034" s="623"/>
      <c r="AY1034" s="623"/>
      <c r="AZ1034" s="623"/>
      <c r="BA1034" s="623"/>
      <c r="BB1034" s="623"/>
      <c r="BC1034" s="623"/>
      <c r="BD1034" s="623"/>
      <c r="BE1034" s="623"/>
      <c r="BF1034" s="623"/>
      <c r="BG1034" s="623"/>
      <c r="BH1034" s="623"/>
    </row>
    <row r="1035" spans="1:60" s="258" customFormat="1" x14ac:dyDescent="0.2">
      <c r="A1035" s="134"/>
      <c r="B1035" s="27"/>
      <c r="C1035" s="2" t="s">
        <v>1083</v>
      </c>
      <c r="D1035" s="62"/>
      <c r="E1035" s="455">
        <v>500</v>
      </c>
      <c r="F1035" s="494">
        <f t="shared" ref="F1035:F1064" si="19">F1034+D1035-E1035</f>
        <v>463452.98</v>
      </c>
      <c r="G1035" s="623"/>
      <c r="H1035" s="623"/>
      <c r="I1035" s="623"/>
      <c r="J1035" s="623"/>
      <c r="K1035" s="623"/>
      <c r="L1035" s="623"/>
      <c r="M1035" s="623"/>
      <c r="N1035" s="623"/>
      <c r="O1035" s="623"/>
      <c r="P1035" s="623"/>
      <c r="Q1035" s="623"/>
      <c r="R1035" s="623"/>
      <c r="S1035" s="623"/>
      <c r="T1035" s="623"/>
      <c r="U1035" s="623"/>
      <c r="V1035" s="623"/>
      <c r="W1035" s="623"/>
      <c r="X1035" s="623"/>
      <c r="Y1035" s="623"/>
      <c r="Z1035" s="623"/>
      <c r="AA1035" s="623"/>
      <c r="AB1035" s="623"/>
      <c r="AC1035" s="623"/>
      <c r="AD1035" s="623"/>
      <c r="AE1035" s="623"/>
      <c r="AF1035" s="623"/>
      <c r="AG1035" s="623"/>
      <c r="AH1035" s="623"/>
      <c r="AI1035" s="623"/>
      <c r="AJ1035" s="623"/>
      <c r="AK1035" s="623"/>
      <c r="AL1035" s="623"/>
      <c r="AM1035" s="623"/>
      <c r="AN1035" s="623"/>
      <c r="AO1035" s="623"/>
      <c r="AP1035" s="623"/>
      <c r="AQ1035" s="623"/>
      <c r="AR1035" s="623"/>
      <c r="AS1035" s="623"/>
      <c r="AT1035" s="623"/>
      <c r="AU1035" s="623"/>
      <c r="AV1035" s="623"/>
      <c r="AW1035" s="623"/>
      <c r="AX1035" s="623"/>
      <c r="AY1035" s="623"/>
      <c r="AZ1035" s="623"/>
      <c r="BA1035" s="623"/>
      <c r="BB1035" s="623"/>
      <c r="BC1035" s="623"/>
      <c r="BD1035" s="623"/>
      <c r="BE1035" s="623"/>
      <c r="BF1035" s="623"/>
      <c r="BG1035" s="623"/>
      <c r="BH1035" s="623"/>
    </row>
    <row r="1036" spans="1:60" s="258" customFormat="1" x14ac:dyDescent="0.2">
      <c r="A1036" s="87"/>
      <c r="B1036" s="27"/>
      <c r="C1036" s="2" t="s">
        <v>1358</v>
      </c>
      <c r="D1036" s="62"/>
      <c r="E1036" s="717">
        <v>175</v>
      </c>
      <c r="F1036" s="494">
        <f t="shared" si="19"/>
        <v>463277.98</v>
      </c>
      <c r="G1036" s="623"/>
      <c r="H1036" s="623"/>
      <c r="I1036" s="623"/>
      <c r="J1036" s="623"/>
      <c r="K1036" s="623"/>
      <c r="L1036" s="623"/>
      <c r="M1036" s="623"/>
      <c r="N1036" s="623"/>
      <c r="O1036" s="623"/>
      <c r="P1036" s="623"/>
      <c r="Q1036" s="623"/>
      <c r="R1036" s="623"/>
      <c r="S1036" s="623"/>
      <c r="T1036" s="623"/>
      <c r="U1036" s="623"/>
      <c r="V1036" s="623"/>
      <c r="W1036" s="623"/>
      <c r="X1036" s="623"/>
      <c r="Y1036" s="623"/>
      <c r="Z1036" s="623"/>
      <c r="AA1036" s="623"/>
      <c r="AB1036" s="623"/>
      <c r="AC1036" s="623"/>
      <c r="AD1036" s="623"/>
      <c r="AE1036" s="623"/>
      <c r="AF1036" s="623"/>
      <c r="AG1036" s="623"/>
      <c r="AH1036" s="623"/>
      <c r="AI1036" s="623"/>
      <c r="AJ1036" s="623"/>
      <c r="AK1036" s="623"/>
      <c r="AL1036" s="623"/>
      <c r="AM1036" s="623"/>
      <c r="AN1036" s="623"/>
      <c r="AO1036" s="623"/>
      <c r="AP1036" s="623"/>
      <c r="AQ1036" s="623"/>
      <c r="AR1036" s="623"/>
      <c r="AS1036" s="623"/>
      <c r="AT1036" s="623"/>
      <c r="AU1036" s="623"/>
      <c r="AV1036" s="623"/>
      <c r="AW1036" s="623"/>
      <c r="AX1036" s="623"/>
      <c r="AY1036" s="623"/>
      <c r="AZ1036" s="623"/>
      <c r="BA1036" s="623"/>
      <c r="BB1036" s="623"/>
      <c r="BC1036" s="623"/>
      <c r="BD1036" s="623"/>
      <c r="BE1036" s="623"/>
      <c r="BF1036" s="623"/>
      <c r="BG1036" s="623"/>
      <c r="BH1036" s="623"/>
    </row>
    <row r="1037" spans="1:60" s="258" customFormat="1" x14ac:dyDescent="0.2">
      <c r="A1037" s="758">
        <v>44351</v>
      </c>
      <c r="B1037" s="27">
        <v>2334</v>
      </c>
      <c r="C1037" s="759" t="s">
        <v>5129</v>
      </c>
      <c r="D1037" s="62"/>
      <c r="E1037" s="472">
        <v>8910</v>
      </c>
      <c r="F1037" s="494">
        <f t="shared" si="19"/>
        <v>454367.98</v>
      </c>
      <c r="G1037" s="623"/>
      <c r="H1037" s="623"/>
      <c r="I1037" s="623"/>
      <c r="J1037" s="623"/>
      <c r="K1037" s="623"/>
      <c r="L1037" s="623"/>
      <c r="M1037" s="623"/>
      <c r="N1037" s="623"/>
      <c r="O1037" s="623"/>
      <c r="P1037" s="623"/>
      <c r="Q1037" s="623"/>
      <c r="R1037" s="623"/>
      <c r="S1037" s="623"/>
      <c r="T1037" s="623"/>
      <c r="U1037" s="623"/>
      <c r="V1037" s="623"/>
      <c r="W1037" s="623"/>
      <c r="X1037" s="623"/>
      <c r="Y1037" s="623"/>
      <c r="Z1037" s="623"/>
      <c r="AA1037" s="623"/>
      <c r="AB1037" s="623"/>
      <c r="AC1037" s="623"/>
      <c r="AD1037" s="623"/>
      <c r="AE1037" s="623"/>
      <c r="AF1037" s="623"/>
      <c r="AG1037" s="623"/>
      <c r="AH1037" s="623"/>
      <c r="AI1037" s="623"/>
      <c r="AJ1037" s="623"/>
      <c r="AK1037" s="623"/>
      <c r="AL1037" s="623"/>
      <c r="AM1037" s="623"/>
      <c r="AN1037" s="623"/>
      <c r="AO1037" s="623"/>
      <c r="AP1037" s="623"/>
      <c r="AQ1037" s="623"/>
      <c r="AR1037" s="623"/>
      <c r="AS1037" s="623"/>
      <c r="AT1037" s="623"/>
      <c r="AU1037" s="623"/>
      <c r="AV1037" s="623"/>
      <c r="AW1037" s="623"/>
      <c r="AX1037" s="623"/>
      <c r="AY1037" s="623"/>
      <c r="AZ1037" s="623"/>
      <c r="BA1037" s="623"/>
      <c r="BB1037" s="623"/>
      <c r="BC1037" s="623"/>
      <c r="BD1037" s="623"/>
      <c r="BE1037" s="623"/>
      <c r="BF1037" s="623"/>
      <c r="BG1037" s="623"/>
      <c r="BH1037" s="623"/>
    </row>
    <row r="1038" spans="1:60" s="258" customFormat="1" x14ac:dyDescent="0.2">
      <c r="A1038" s="758">
        <v>44351</v>
      </c>
      <c r="B1038" s="27">
        <v>2335</v>
      </c>
      <c r="C1038" s="759" t="s">
        <v>5130</v>
      </c>
      <c r="D1038" s="62"/>
      <c r="E1038" s="472">
        <v>7110</v>
      </c>
      <c r="F1038" s="494">
        <f t="shared" si="19"/>
        <v>447257.98</v>
      </c>
      <c r="G1038" s="623"/>
      <c r="H1038" s="623"/>
      <c r="I1038" s="623"/>
      <c r="J1038" s="623"/>
      <c r="K1038" s="623"/>
      <c r="L1038" s="623"/>
      <c r="M1038" s="623"/>
      <c r="N1038" s="623"/>
      <c r="O1038" s="623"/>
      <c r="P1038" s="623"/>
      <c r="Q1038" s="623"/>
      <c r="R1038" s="623"/>
      <c r="S1038" s="623"/>
      <c r="T1038" s="623"/>
      <c r="U1038" s="623"/>
      <c r="V1038" s="623"/>
      <c r="W1038" s="623"/>
      <c r="X1038" s="623"/>
      <c r="Y1038" s="623"/>
      <c r="Z1038" s="623"/>
      <c r="AA1038" s="623"/>
      <c r="AB1038" s="623"/>
      <c r="AC1038" s="623"/>
      <c r="AD1038" s="623"/>
      <c r="AE1038" s="623"/>
      <c r="AF1038" s="623"/>
      <c r="AG1038" s="623"/>
      <c r="AH1038" s="623"/>
      <c r="AI1038" s="623"/>
      <c r="AJ1038" s="623"/>
      <c r="AK1038" s="623"/>
      <c r="AL1038" s="623"/>
      <c r="AM1038" s="623"/>
      <c r="AN1038" s="623"/>
      <c r="AO1038" s="623"/>
      <c r="AP1038" s="623"/>
      <c r="AQ1038" s="623"/>
      <c r="AR1038" s="623"/>
      <c r="AS1038" s="623"/>
      <c r="AT1038" s="623"/>
      <c r="AU1038" s="623"/>
      <c r="AV1038" s="623"/>
      <c r="AW1038" s="623"/>
      <c r="AX1038" s="623"/>
      <c r="AY1038" s="623"/>
      <c r="AZ1038" s="623"/>
      <c r="BA1038" s="623"/>
      <c r="BB1038" s="623"/>
      <c r="BC1038" s="623"/>
      <c r="BD1038" s="623"/>
      <c r="BE1038" s="623"/>
      <c r="BF1038" s="623"/>
      <c r="BG1038" s="623"/>
      <c r="BH1038" s="623"/>
    </row>
    <row r="1039" spans="1:60" s="258" customFormat="1" x14ac:dyDescent="0.2">
      <c r="A1039" s="758">
        <v>44351</v>
      </c>
      <c r="B1039" s="27">
        <v>2336</v>
      </c>
      <c r="C1039" s="759" t="s">
        <v>5131</v>
      </c>
      <c r="D1039" s="62"/>
      <c r="E1039" s="472">
        <v>3600</v>
      </c>
      <c r="F1039" s="494">
        <f t="shared" si="19"/>
        <v>443657.98</v>
      </c>
      <c r="G1039" s="623"/>
      <c r="H1039" s="623"/>
      <c r="I1039" s="623"/>
      <c r="J1039" s="623"/>
      <c r="K1039" s="623"/>
      <c r="L1039" s="623"/>
      <c r="M1039" s="623"/>
      <c r="N1039" s="623"/>
      <c r="O1039" s="623"/>
      <c r="P1039" s="623"/>
      <c r="Q1039" s="623"/>
      <c r="R1039" s="623"/>
      <c r="S1039" s="623"/>
      <c r="T1039" s="623"/>
      <c r="U1039" s="623"/>
      <c r="V1039" s="623"/>
      <c r="W1039" s="623"/>
      <c r="X1039" s="623"/>
      <c r="Y1039" s="623"/>
      <c r="Z1039" s="623"/>
      <c r="AA1039" s="623"/>
      <c r="AB1039" s="623"/>
      <c r="AC1039" s="623"/>
      <c r="AD1039" s="623"/>
      <c r="AE1039" s="623"/>
      <c r="AF1039" s="623"/>
      <c r="AG1039" s="623"/>
      <c r="AH1039" s="623"/>
      <c r="AI1039" s="623"/>
      <c r="AJ1039" s="623"/>
      <c r="AK1039" s="623"/>
      <c r="AL1039" s="623"/>
      <c r="AM1039" s="623"/>
      <c r="AN1039" s="623"/>
      <c r="AO1039" s="623"/>
      <c r="AP1039" s="623"/>
      <c r="AQ1039" s="623"/>
      <c r="AR1039" s="623"/>
      <c r="AS1039" s="623"/>
      <c r="AT1039" s="623"/>
      <c r="AU1039" s="623"/>
      <c r="AV1039" s="623"/>
      <c r="AW1039" s="623"/>
      <c r="AX1039" s="623"/>
      <c r="AY1039" s="623"/>
      <c r="AZ1039" s="623"/>
      <c r="BA1039" s="623"/>
      <c r="BB1039" s="623"/>
      <c r="BC1039" s="623"/>
      <c r="BD1039" s="623"/>
      <c r="BE1039" s="623"/>
      <c r="BF1039" s="623"/>
      <c r="BG1039" s="623"/>
      <c r="BH1039" s="623"/>
    </row>
    <row r="1040" spans="1:60" s="258" customFormat="1" x14ac:dyDescent="0.2">
      <c r="A1040" s="758">
        <v>44351</v>
      </c>
      <c r="B1040" s="27">
        <v>2337</v>
      </c>
      <c r="C1040" s="759" t="s">
        <v>5132</v>
      </c>
      <c r="D1040" s="62"/>
      <c r="E1040" s="472">
        <v>20070</v>
      </c>
      <c r="F1040" s="494">
        <f t="shared" si="19"/>
        <v>423587.98</v>
      </c>
      <c r="G1040" s="623"/>
      <c r="H1040" s="623"/>
      <c r="I1040" s="623"/>
      <c r="J1040" s="623"/>
      <c r="K1040" s="623"/>
      <c r="L1040" s="623"/>
      <c r="M1040" s="623"/>
      <c r="N1040" s="623"/>
      <c r="O1040" s="623"/>
      <c r="P1040" s="623"/>
      <c r="Q1040" s="623"/>
      <c r="R1040" s="623"/>
      <c r="S1040" s="623"/>
      <c r="T1040" s="623"/>
      <c r="U1040" s="623"/>
      <c r="V1040" s="623"/>
      <c r="W1040" s="623"/>
      <c r="X1040" s="623"/>
      <c r="Y1040" s="623"/>
      <c r="Z1040" s="623"/>
      <c r="AA1040" s="623"/>
      <c r="AB1040" s="623"/>
      <c r="AC1040" s="623"/>
      <c r="AD1040" s="623"/>
      <c r="AE1040" s="623"/>
      <c r="AF1040" s="623"/>
      <c r="AG1040" s="623"/>
      <c r="AH1040" s="623"/>
      <c r="AI1040" s="623"/>
      <c r="AJ1040" s="623"/>
      <c r="AK1040" s="623"/>
      <c r="AL1040" s="623"/>
      <c r="AM1040" s="623"/>
      <c r="AN1040" s="623"/>
      <c r="AO1040" s="623"/>
      <c r="AP1040" s="623"/>
      <c r="AQ1040" s="623"/>
      <c r="AR1040" s="623"/>
      <c r="AS1040" s="623"/>
      <c r="AT1040" s="623"/>
      <c r="AU1040" s="623"/>
      <c r="AV1040" s="623"/>
      <c r="AW1040" s="623"/>
      <c r="AX1040" s="623"/>
      <c r="AY1040" s="623"/>
      <c r="AZ1040" s="623"/>
      <c r="BA1040" s="623"/>
      <c r="BB1040" s="623"/>
      <c r="BC1040" s="623"/>
      <c r="BD1040" s="623"/>
      <c r="BE1040" s="623"/>
      <c r="BF1040" s="623"/>
      <c r="BG1040" s="623"/>
      <c r="BH1040" s="623"/>
    </row>
    <row r="1041" spans="1:60" s="258" customFormat="1" x14ac:dyDescent="0.2">
      <c r="A1041" s="758">
        <v>44351</v>
      </c>
      <c r="B1041" s="27">
        <v>2338</v>
      </c>
      <c r="C1041" s="759" t="s">
        <v>5133</v>
      </c>
      <c r="D1041" s="62"/>
      <c r="E1041" s="472">
        <v>4500</v>
      </c>
      <c r="F1041" s="494">
        <f t="shared" si="19"/>
        <v>419087.98</v>
      </c>
      <c r="G1041" s="623"/>
      <c r="H1041" s="623"/>
      <c r="I1041" s="623"/>
      <c r="J1041" s="623"/>
      <c r="K1041" s="623"/>
      <c r="L1041" s="623"/>
      <c r="M1041" s="623"/>
      <c r="N1041" s="623"/>
      <c r="O1041" s="623"/>
      <c r="P1041" s="623"/>
      <c r="Q1041" s="623"/>
      <c r="R1041" s="623"/>
      <c r="S1041" s="623"/>
      <c r="T1041" s="623"/>
      <c r="U1041" s="623"/>
      <c r="V1041" s="623"/>
      <c r="W1041" s="623"/>
      <c r="X1041" s="623"/>
      <c r="Y1041" s="623"/>
      <c r="Z1041" s="623"/>
      <c r="AA1041" s="623"/>
      <c r="AB1041" s="623"/>
      <c r="AC1041" s="623"/>
      <c r="AD1041" s="623"/>
      <c r="AE1041" s="623"/>
      <c r="AF1041" s="623"/>
      <c r="AG1041" s="623"/>
      <c r="AH1041" s="623"/>
      <c r="AI1041" s="623"/>
      <c r="AJ1041" s="623"/>
      <c r="AK1041" s="623"/>
      <c r="AL1041" s="623"/>
      <c r="AM1041" s="623"/>
      <c r="AN1041" s="623"/>
      <c r="AO1041" s="623"/>
      <c r="AP1041" s="623"/>
      <c r="AQ1041" s="623"/>
      <c r="AR1041" s="623"/>
      <c r="AS1041" s="623"/>
      <c r="AT1041" s="623"/>
      <c r="AU1041" s="623"/>
      <c r="AV1041" s="623"/>
      <c r="AW1041" s="623"/>
      <c r="AX1041" s="623"/>
      <c r="AY1041" s="623"/>
      <c r="AZ1041" s="623"/>
      <c r="BA1041" s="623"/>
      <c r="BB1041" s="623"/>
      <c r="BC1041" s="623"/>
      <c r="BD1041" s="623"/>
      <c r="BE1041" s="623"/>
      <c r="BF1041" s="623"/>
      <c r="BG1041" s="623"/>
      <c r="BH1041" s="623"/>
    </row>
    <row r="1042" spans="1:60" s="258" customFormat="1" x14ac:dyDescent="0.2">
      <c r="A1042" s="758">
        <v>44351</v>
      </c>
      <c r="B1042" s="27">
        <v>2339</v>
      </c>
      <c r="C1042" s="759" t="s">
        <v>5134</v>
      </c>
      <c r="D1042" s="62"/>
      <c r="E1042" s="472">
        <v>9600</v>
      </c>
      <c r="F1042" s="494">
        <f t="shared" si="19"/>
        <v>409487.98</v>
      </c>
      <c r="G1042" s="623"/>
      <c r="H1042" s="623"/>
      <c r="I1042" s="623"/>
      <c r="J1042" s="623"/>
      <c r="K1042" s="623"/>
      <c r="L1042" s="623"/>
      <c r="M1042" s="623"/>
      <c r="N1042" s="623"/>
      <c r="O1042" s="623"/>
      <c r="P1042" s="623"/>
      <c r="Q1042" s="623"/>
      <c r="R1042" s="623"/>
      <c r="S1042" s="623"/>
      <c r="T1042" s="623"/>
      <c r="U1042" s="623"/>
      <c r="V1042" s="623"/>
      <c r="W1042" s="623"/>
      <c r="X1042" s="623"/>
      <c r="Y1042" s="623"/>
      <c r="Z1042" s="623"/>
      <c r="AA1042" s="623"/>
      <c r="AB1042" s="623"/>
      <c r="AC1042" s="623"/>
      <c r="AD1042" s="623"/>
      <c r="AE1042" s="623"/>
      <c r="AF1042" s="623"/>
      <c r="AG1042" s="623"/>
      <c r="AH1042" s="623"/>
      <c r="AI1042" s="623"/>
      <c r="AJ1042" s="623"/>
      <c r="AK1042" s="623"/>
      <c r="AL1042" s="623"/>
      <c r="AM1042" s="623"/>
      <c r="AN1042" s="623"/>
      <c r="AO1042" s="623"/>
      <c r="AP1042" s="623"/>
      <c r="AQ1042" s="623"/>
      <c r="AR1042" s="623"/>
      <c r="AS1042" s="623"/>
      <c r="AT1042" s="623"/>
      <c r="AU1042" s="623"/>
      <c r="AV1042" s="623"/>
      <c r="AW1042" s="623"/>
      <c r="AX1042" s="623"/>
      <c r="AY1042" s="623"/>
      <c r="AZ1042" s="623"/>
      <c r="BA1042" s="623"/>
      <c r="BB1042" s="623"/>
      <c r="BC1042" s="623"/>
      <c r="BD1042" s="623"/>
      <c r="BE1042" s="623"/>
      <c r="BF1042" s="623"/>
      <c r="BG1042" s="623"/>
      <c r="BH1042" s="623"/>
    </row>
    <row r="1043" spans="1:60" s="258" customFormat="1" x14ac:dyDescent="0.2">
      <c r="A1043" s="758">
        <v>44351</v>
      </c>
      <c r="B1043" s="27">
        <v>2340</v>
      </c>
      <c r="C1043" s="759" t="s">
        <v>5135</v>
      </c>
      <c r="D1043" s="62"/>
      <c r="E1043" s="472">
        <v>6400</v>
      </c>
      <c r="F1043" s="494">
        <f t="shared" si="19"/>
        <v>403087.98</v>
      </c>
      <c r="G1043" s="623"/>
      <c r="H1043" s="623"/>
      <c r="I1043" s="623"/>
      <c r="J1043" s="623"/>
      <c r="K1043" s="623"/>
      <c r="L1043" s="623"/>
      <c r="M1043" s="623"/>
      <c r="N1043" s="623"/>
      <c r="O1043" s="623"/>
      <c r="P1043" s="623"/>
      <c r="Q1043" s="623"/>
      <c r="R1043" s="623"/>
      <c r="S1043" s="623"/>
      <c r="T1043" s="623"/>
      <c r="U1043" s="623"/>
      <c r="V1043" s="623"/>
      <c r="W1043" s="623"/>
      <c r="X1043" s="623"/>
      <c r="Y1043" s="623"/>
      <c r="Z1043" s="623"/>
      <c r="AA1043" s="623"/>
      <c r="AB1043" s="623"/>
      <c r="AC1043" s="623"/>
      <c r="AD1043" s="623"/>
      <c r="AE1043" s="623"/>
      <c r="AF1043" s="623"/>
      <c r="AG1043" s="623"/>
      <c r="AH1043" s="623"/>
      <c r="AI1043" s="623"/>
      <c r="AJ1043" s="623"/>
      <c r="AK1043" s="623"/>
      <c r="AL1043" s="623"/>
      <c r="AM1043" s="623"/>
      <c r="AN1043" s="623"/>
      <c r="AO1043" s="623"/>
      <c r="AP1043" s="623"/>
      <c r="AQ1043" s="623"/>
      <c r="AR1043" s="623"/>
      <c r="AS1043" s="623"/>
      <c r="AT1043" s="623"/>
      <c r="AU1043" s="623"/>
      <c r="AV1043" s="623"/>
      <c r="AW1043" s="623"/>
      <c r="AX1043" s="623"/>
      <c r="AY1043" s="623"/>
      <c r="AZ1043" s="623"/>
      <c r="BA1043" s="623"/>
      <c r="BB1043" s="623"/>
      <c r="BC1043" s="623"/>
      <c r="BD1043" s="623"/>
      <c r="BE1043" s="623"/>
      <c r="BF1043" s="623"/>
      <c r="BG1043" s="623"/>
      <c r="BH1043" s="623"/>
    </row>
    <row r="1044" spans="1:60" s="258" customFormat="1" x14ac:dyDescent="0.2">
      <c r="A1044" s="758">
        <v>44351</v>
      </c>
      <c r="B1044" s="27">
        <v>2341</v>
      </c>
      <c r="C1044" s="759" t="s">
        <v>5136</v>
      </c>
      <c r="D1044" s="62"/>
      <c r="E1044" s="472">
        <v>1500</v>
      </c>
      <c r="F1044" s="494">
        <f t="shared" si="19"/>
        <v>401587.98</v>
      </c>
      <c r="G1044" s="623"/>
      <c r="H1044" s="623"/>
      <c r="I1044" s="623"/>
      <c r="J1044" s="623"/>
      <c r="K1044" s="623"/>
      <c r="L1044" s="623"/>
      <c r="M1044" s="623"/>
      <c r="N1044" s="623"/>
      <c r="O1044" s="623"/>
      <c r="P1044" s="623"/>
      <c r="Q1044" s="623"/>
      <c r="R1044" s="623"/>
      <c r="S1044" s="623"/>
      <c r="T1044" s="623"/>
      <c r="U1044" s="623"/>
      <c r="V1044" s="623"/>
      <c r="W1044" s="623"/>
      <c r="X1044" s="623"/>
      <c r="Y1044" s="623"/>
      <c r="Z1044" s="623"/>
      <c r="AA1044" s="623"/>
      <c r="AB1044" s="623"/>
      <c r="AC1044" s="623"/>
      <c r="AD1044" s="623"/>
      <c r="AE1044" s="623"/>
      <c r="AF1044" s="623"/>
      <c r="AG1044" s="623"/>
      <c r="AH1044" s="623"/>
      <c r="AI1044" s="623"/>
      <c r="AJ1044" s="623"/>
      <c r="AK1044" s="623"/>
      <c r="AL1044" s="623"/>
      <c r="AM1044" s="623"/>
      <c r="AN1044" s="623"/>
      <c r="AO1044" s="623"/>
      <c r="AP1044" s="623"/>
      <c r="AQ1044" s="623"/>
      <c r="AR1044" s="623"/>
      <c r="AS1044" s="623"/>
      <c r="AT1044" s="623"/>
      <c r="AU1044" s="623"/>
      <c r="AV1044" s="623"/>
      <c r="AW1044" s="623"/>
      <c r="AX1044" s="623"/>
      <c r="AY1044" s="623"/>
      <c r="AZ1044" s="623"/>
      <c r="BA1044" s="623"/>
      <c r="BB1044" s="623"/>
      <c r="BC1044" s="623"/>
      <c r="BD1044" s="623"/>
      <c r="BE1044" s="623"/>
      <c r="BF1044" s="623"/>
      <c r="BG1044" s="623"/>
      <c r="BH1044" s="623"/>
    </row>
    <row r="1045" spans="1:60" s="258" customFormat="1" x14ac:dyDescent="0.2">
      <c r="A1045" s="758">
        <v>44351</v>
      </c>
      <c r="B1045" s="27">
        <v>2342</v>
      </c>
      <c r="C1045" s="759" t="s">
        <v>5137</v>
      </c>
      <c r="D1045" s="62"/>
      <c r="E1045" s="472">
        <v>2000</v>
      </c>
      <c r="F1045" s="494">
        <f t="shared" si="19"/>
        <v>399587.98</v>
      </c>
      <c r="G1045" s="623"/>
      <c r="H1045" s="623"/>
      <c r="I1045" s="623"/>
      <c r="J1045" s="623"/>
      <c r="K1045" s="623"/>
      <c r="L1045" s="623"/>
      <c r="M1045" s="623"/>
      <c r="N1045" s="623"/>
      <c r="O1045" s="623"/>
      <c r="P1045" s="623"/>
      <c r="Q1045" s="623"/>
      <c r="R1045" s="623"/>
      <c r="S1045" s="623"/>
      <c r="T1045" s="623"/>
      <c r="U1045" s="623"/>
      <c r="V1045" s="623"/>
      <c r="W1045" s="623"/>
      <c r="X1045" s="623"/>
      <c r="Y1045" s="623"/>
      <c r="Z1045" s="623"/>
      <c r="AA1045" s="623"/>
      <c r="AB1045" s="623"/>
      <c r="AC1045" s="623"/>
      <c r="AD1045" s="623"/>
      <c r="AE1045" s="623"/>
      <c r="AF1045" s="623"/>
      <c r="AG1045" s="623"/>
      <c r="AH1045" s="623"/>
      <c r="AI1045" s="623"/>
      <c r="AJ1045" s="623"/>
      <c r="AK1045" s="623"/>
      <c r="AL1045" s="623"/>
      <c r="AM1045" s="623"/>
      <c r="AN1045" s="623"/>
      <c r="AO1045" s="623"/>
      <c r="AP1045" s="623"/>
      <c r="AQ1045" s="623"/>
      <c r="AR1045" s="623"/>
      <c r="AS1045" s="623"/>
      <c r="AT1045" s="623"/>
      <c r="AU1045" s="623"/>
      <c r="AV1045" s="623"/>
      <c r="AW1045" s="623"/>
      <c r="AX1045" s="623"/>
      <c r="AY1045" s="623"/>
      <c r="AZ1045" s="623"/>
      <c r="BA1045" s="623"/>
      <c r="BB1045" s="623"/>
      <c r="BC1045" s="623"/>
      <c r="BD1045" s="623"/>
      <c r="BE1045" s="623"/>
      <c r="BF1045" s="623"/>
      <c r="BG1045" s="623"/>
      <c r="BH1045" s="623"/>
    </row>
    <row r="1046" spans="1:60" s="258" customFormat="1" x14ac:dyDescent="0.2">
      <c r="A1046" s="758">
        <v>44362</v>
      </c>
      <c r="B1046" s="27">
        <v>2343</v>
      </c>
      <c r="C1046" s="759" t="s">
        <v>5138</v>
      </c>
      <c r="D1046" s="432"/>
      <c r="E1046" s="472">
        <v>16136.02</v>
      </c>
      <c r="F1046" s="494">
        <f t="shared" si="19"/>
        <v>383451.95999999996</v>
      </c>
      <c r="G1046" s="623"/>
      <c r="H1046" s="623"/>
      <c r="I1046" s="623"/>
      <c r="J1046" s="623"/>
      <c r="K1046" s="623"/>
      <c r="L1046" s="623"/>
      <c r="M1046" s="623"/>
      <c r="N1046" s="623"/>
      <c r="O1046" s="623"/>
      <c r="P1046" s="623"/>
      <c r="Q1046" s="623"/>
      <c r="R1046" s="623"/>
      <c r="S1046" s="623"/>
      <c r="T1046" s="623"/>
      <c r="U1046" s="623"/>
      <c r="V1046" s="623"/>
      <c r="W1046" s="623"/>
      <c r="X1046" s="623"/>
      <c r="Y1046" s="623"/>
      <c r="Z1046" s="623"/>
      <c r="AA1046" s="623"/>
      <c r="AB1046" s="623"/>
      <c r="AC1046" s="623"/>
      <c r="AD1046" s="623"/>
      <c r="AE1046" s="623"/>
      <c r="AF1046" s="623"/>
      <c r="AG1046" s="623"/>
      <c r="AH1046" s="623"/>
      <c r="AI1046" s="623"/>
      <c r="AJ1046" s="623"/>
      <c r="AK1046" s="623"/>
      <c r="AL1046" s="623"/>
      <c r="AM1046" s="623"/>
      <c r="AN1046" s="623"/>
      <c r="AO1046" s="623"/>
      <c r="AP1046" s="623"/>
      <c r="AQ1046" s="623"/>
      <c r="AR1046" s="623"/>
      <c r="AS1046" s="623"/>
      <c r="AT1046" s="623"/>
      <c r="AU1046" s="623"/>
      <c r="AV1046" s="623"/>
      <c r="AW1046" s="623"/>
      <c r="AX1046" s="623"/>
      <c r="AY1046" s="623"/>
      <c r="AZ1046" s="623"/>
      <c r="BA1046" s="623"/>
      <c r="BB1046" s="623"/>
      <c r="BC1046" s="623"/>
      <c r="BD1046" s="623"/>
      <c r="BE1046" s="623"/>
      <c r="BF1046" s="623"/>
      <c r="BG1046" s="623"/>
      <c r="BH1046" s="623"/>
    </row>
    <row r="1047" spans="1:60" s="101" customFormat="1" ht="15" customHeight="1" x14ac:dyDescent="0.2">
      <c r="A1047" s="758">
        <v>44362</v>
      </c>
      <c r="B1047" s="27">
        <v>2344</v>
      </c>
      <c r="C1047" s="759" t="s">
        <v>5139</v>
      </c>
      <c r="D1047" s="432"/>
      <c r="E1047" s="472">
        <v>7110</v>
      </c>
      <c r="F1047" s="494">
        <f t="shared" si="19"/>
        <v>376341.95999999996</v>
      </c>
      <c r="G1047" s="103"/>
      <c r="H1047" s="103"/>
      <c r="I1047" s="103"/>
      <c r="J1047" s="103"/>
      <c r="K1047" s="103"/>
      <c r="L1047" s="103"/>
      <c r="M1047" s="103"/>
      <c r="N1047" s="103"/>
      <c r="O1047" s="103"/>
      <c r="P1047" s="103"/>
      <c r="Q1047" s="103"/>
      <c r="R1047" s="103"/>
      <c r="S1047" s="103"/>
      <c r="T1047" s="103"/>
      <c r="U1047" s="103"/>
      <c r="V1047" s="103"/>
      <c r="W1047" s="103"/>
      <c r="X1047" s="103"/>
      <c r="Y1047" s="103"/>
      <c r="Z1047" s="103"/>
      <c r="AA1047" s="103"/>
      <c r="AB1047" s="103"/>
      <c r="AC1047" s="103"/>
      <c r="AD1047" s="103"/>
      <c r="AE1047" s="103"/>
      <c r="AF1047" s="103"/>
      <c r="AG1047" s="103"/>
      <c r="AH1047" s="103"/>
      <c r="AI1047" s="103"/>
      <c r="AJ1047" s="103"/>
      <c r="AK1047" s="103"/>
      <c r="AL1047" s="103"/>
      <c r="AM1047" s="103"/>
      <c r="AN1047" s="103"/>
      <c r="AO1047" s="103"/>
      <c r="AP1047" s="103"/>
      <c r="AQ1047" s="103"/>
      <c r="AR1047" s="103"/>
      <c r="AS1047" s="103"/>
      <c r="AT1047" s="103"/>
      <c r="AU1047" s="103"/>
      <c r="AV1047" s="103"/>
      <c r="AW1047" s="103"/>
      <c r="AX1047" s="103"/>
      <c r="AY1047" s="103"/>
      <c r="AZ1047" s="103"/>
      <c r="BA1047" s="103"/>
      <c r="BB1047" s="103"/>
      <c r="BC1047" s="103"/>
      <c r="BD1047" s="103"/>
      <c r="BE1047" s="103"/>
      <c r="BF1047" s="103"/>
      <c r="BG1047" s="103"/>
      <c r="BH1047" s="103"/>
    </row>
    <row r="1048" spans="1:60" s="101" customFormat="1" ht="15" customHeight="1" x14ac:dyDescent="0.2">
      <c r="A1048" s="758">
        <v>44362</v>
      </c>
      <c r="B1048" s="27">
        <v>2345</v>
      </c>
      <c r="C1048" s="759" t="s">
        <v>5140</v>
      </c>
      <c r="D1048" s="432"/>
      <c r="E1048" s="472">
        <v>9388.75</v>
      </c>
      <c r="F1048" s="494">
        <f t="shared" si="19"/>
        <v>366953.20999999996</v>
      </c>
      <c r="G1048" s="103"/>
      <c r="H1048" s="103"/>
      <c r="I1048" s="103"/>
      <c r="J1048" s="103"/>
      <c r="K1048" s="103"/>
      <c r="L1048" s="103"/>
      <c r="M1048" s="103"/>
      <c r="N1048" s="103"/>
      <c r="O1048" s="103"/>
      <c r="P1048" s="103"/>
      <c r="Q1048" s="103"/>
      <c r="R1048" s="103"/>
      <c r="S1048" s="103"/>
      <c r="T1048" s="103"/>
      <c r="U1048" s="103"/>
      <c r="V1048" s="103"/>
      <c r="W1048" s="103"/>
      <c r="X1048" s="103"/>
      <c r="Y1048" s="103"/>
      <c r="Z1048" s="103"/>
      <c r="AA1048" s="103"/>
      <c r="AB1048" s="103"/>
      <c r="AC1048" s="103"/>
      <c r="AD1048" s="103"/>
      <c r="AE1048" s="103"/>
      <c r="AF1048" s="103"/>
      <c r="AG1048" s="103"/>
      <c r="AH1048" s="103"/>
      <c r="AI1048" s="103"/>
      <c r="AJ1048" s="103"/>
      <c r="AK1048" s="103"/>
      <c r="AL1048" s="103"/>
      <c r="AM1048" s="103"/>
      <c r="AN1048" s="103"/>
      <c r="AO1048" s="103"/>
      <c r="AP1048" s="103"/>
      <c r="AQ1048" s="103"/>
      <c r="AR1048" s="103"/>
      <c r="AS1048" s="103"/>
      <c r="AT1048" s="103"/>
      <c r="AU1048" s="103"/>
      <c r="AV1048" s="103"/>
      <c r="AW1048" s="103"/>
      <c r="AX1048" s="103"/>
      <c r="AY1048" s="103"/>
      <c r="AZ1048" s="103"/>
      <c r="BA1048" s="103"/>
      <c r="BB1048" s="103"/>
      <c r="BC1048" s="103"/>
      <c r="BD1048" s="103"/>
      <c r="BE1048" s="103"/>
      <c r="BF1048" s="103"/>
      <c r="BG1048" s="103"/>
      <c r="BH1048" s="103"/>
    </row>
    <row r="1049" spans="1:60" s="101" customFormat="1" ht="15" customHeight="1" x14ac:dyDescent="0.2">
      <c r="A1049" s="758">
        <v>44362</v>
      </c>
      <c r="B1049" s="27">
        <v>2346</v>
      </c>
      <c r="C1049" s="759" t="s">
        <v>41</v>
      </c>
      <c r="D1049" s="432"/>
      <c r="E1049" s="472">
        <v>0</v>
      </c>
      <c r="F1049" s="494">
        <f t="shared" si="19"/>
        <v>366953.20999999996</v>
      </c>
      <c r="G1049" s="103" t="s">
        <v>1365</v>
      </c>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3"/>
      <c r="AR1049" s="103"/>
      <c r="AS1049" s="103"/>
      <c r="AT1049" s="103"/>
      <c r="AU1049" s="103"/>
      <c r="AV1049" s="103"/>
      <c r="AW1049" s="103"/>
      <c r="AX1049" s="103"/>
      <c r="AY1049" s="103"/>
      <c r="AZ1049" s="103"/>
      <c r="BA1049" s="103"/>
      <c r="BB1049" s="103"/>
      <c r="BC1049" s="103"/>
      <c r="BD1049" s="103"/>
      <c r="BE1049" s="103"/>
      <c r="BF1049" s="103"/>
      <c r="BG1049" s="103"/>
      <c r="BH1049" s="103"/>
    </row>
    <row r="1050" spans="1:60" s="101" customFormat="1" ht="15" customHeight="1" x14ac:dyDescent="0.2">
      <c r="A1050" s="758">
        <v>44362</v>
      </c>
      <c r="B1050" s="27">
        <v>2347</v>
      </c>
      <c r="C1050" s="759" t="s">
        <v>5141</v>
      </c>
      <c r="D1050" s="432"/>
      <c r="E1050" s="472">
        <v>21600</v>
      </c>
      <c r="F1050" s="494">
        <f t="shared" si="19"/>
        <v>345353.20999999996</v>
      </c>
      <c r="G1050" s="103"/>
      <c r="H1050" s="103"/>
      <c r="I1050" s="103"/>
      <c r="J1050" s="103"/>
      <c r="K1050" s="103"/>
      <c r="L1050" s="103"/>
      <c r="M1050" s="103"/>
      <c r="N1050" s="103"/>
      <c r="O1050" s="103"/>
      <c r="P1050" s="103"/>
      <c r="Q1050" s="103"/>
      <c r="R1050" s="103"/>
      <c r="S1050" s="103"/>
      <c r="T1050" s="103"/>
      <c r="U1050" s="103"/>
      <c r="V1050" s="103"/>
      <c r="W1050" s="103"/>
      <c r="X1050" s="103"/>
      <c r="Y1050" s="103"/>
      <c r="Z1050" s="103"/>
      <c r="AA1050" s="103"/>
      <c r="AB1050" s="103"/>
      <c r="AC1050" s="103"/>
      <c r="AD1050" s="103"/>
      <c r="AE1050" s="103"/>
      <c r="AF1050" s="103"/>
      <c r="AG1050" s="103"/>
      <c r="AH1050" s="103"/>
      <c r="AI1050" s="103"/>
      <c r="AJ1050" s="103"/>
      <c r="AK1050" s="103"/>
      <c r="AL1050" s="103"/>
      <c r="AM1050" s="103"/>
      <c r="AN1050" s="103"/>
      <c r="AO1050" s="103"/>
      <c r="AP1050" s="103"/>
      <c r="AQ1050" s="103"/>
      <c r="AR1050" s="103"/>
      <c r="AS1050" s="103"/>
      <c r="AT1050" s="103"/>
      <c r="AU1050" s="103"/>
      <c r="AV1050" s="103"/>
      <c r="AW1050" s="103"/>
      <c r="AX1050" s="103"/>
      <c r="AY1050" s="103"/>
      <c r="AZ1050" s="103"/>
      <c r="BA1050" s="103"/>
      <c r="BB1050" s="103"/>
      <c r="BC1050" s="103"/>
      <c r="BD1050" s="103"/>
      <c r="BE1050" s="103"/>
      <c r="BF1050" s="103"/>
      <c r="BG1050" s="103"/>
      <c r="BH1050" s="103"/>
    </row>
    <row r="1051" spans="1:60" s="101" customFormat="1" ht="15" customHeight="1" x14ac:dyDescent="0.2">
      <c r="A1051" s="758">
        <v>44362</v>
      </c>
      <c r="B1051" s="27">
        <v>2348</v>
      </c>
      <c r="C1051" s="759" t="s">
        <v>5142</v>
      </c>
      <c r="D1051" s="432"/>
      <c r="E1051" s="472">
        <v>17820</v>
      </c>
      <c r="F1051" s="494">
        <f t="shared" si="19"/>
        <v>327533.20999999996</v>
      </c>
      <c r="G1051" s="103"/>
      <c r="H1051" s="103"/>
      <c r="I1051" s="103"/>
      <c r="J1051" s="103"/>
      <c r="K1051" s="103"/>
      <c r="L1051" s="103"/>
      <c r="M1051" s="103"/>
      <c r="N1051" s="103"/>
      <c r="O1051" s="103"/>
      <c r="P1051" s="103"/>
      <c r="Q1051" s="103"/>
      <c r="R1051" s="103"/>
      <c r="S1051" s="103"/>
      <c r="T1051" s="103"/>
      <c r="U1051" s="103"/>
      <c r="V1051" s="103"/>
      <c r="W1051" s="103"/>
      <c r="X1051" s="103"/>
      <c r="Y1051" s="103"/>
      <c r="Z1051" s="103"/>
      <c r="AA1051" s="103"/>
      <c r="AB1051" s="103"/>
      <c r="AC1051" s="103"/>
      <c r="AD1051" s="103"/>
      <c r="AE1051" s="103"/>
      <c r="AF1051" s="103"/>
      <c r="AG1051" s="103"/>
      <c r="AH1051" s="103"/>
      <c r="AI1051" s="103"/>
      <c r="AJ1051" s="103"/>
      <c r="AK1051" s="103"/>
      <c r="AL1051" s="103"/>
      <c r="AM1051" s="103"/>
      <c r="AN1051" s="103"/>
      <c r="AO1051" s="103"/>
      <c r="AP1051" s="103"/>
      <c r="AQ1051" s="103"/>
      <c r="AR1051" s="103"/>
      <c r="AS1051" s="103"/>
      <c r="AT1051" s="103"/>
      <c r="AU1051" s="103"/>
      <c r="AV1051" s="103"/>
      <c r="AW1051" s="103"/>
      <c r="AX1051" s="103"/>
      <c r="AY1051" s="103"/>
      <c r="AZ1051" s="103"/>
      <c r="BA1051" s="103"/>
      <c r="BB1051" s="103"/>
      <c r="BC1051" s="103"/>
      <c r="BD1051" s="103"/>
      <c r="BE1051" s="103"/>
      <c r="BF1051" s="103"/>
      <c r="BG1051" s="103"/>
      <c r="BH1051" s="103"/>
    </row>
    <row r="1052" spans="1:60" s="101" customFormat="1" ht="15" customHeight="1" x14ac:dyDescent="0.2">
      <c r="A1052" s="758">
        <v>44362</v>
      </c>
      <c r="B1052" s="27">
        <v>2349</v>
      </c>
      <c r="C1052" s="759" t="s">
        <v>5143</v>
      </c>
      <c r="D1052" s="432"/>
      <c r="E1052" s="472">
        <v>20070</v>
      </c>
      <c r="F1052" s="494">
        <f t="shared" si="19"/>
        <v>307463.20999999996</v>
      </c>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3"/>
      <c r="AR1052" s="103"/>
      <c r="AS1052" s="103"/>
      <c r="AT1052" s="103"/>
      <c r="AU1052" s="103"/>
      <c r="AV1052" s="103"/>
      <c r="AW1052" s="103"/>
      <c r="AX1052" s="103"/>
      <c r="AY1052" s="103"/>
      <c r="AZ1052" s="103"/>
      <c r="BA1052" s="103"/>
      <c r="BB1052" s="103"/>
      <c r="BC1052" s="103"/>
      <c r="BD1052" s="103"/>
      <c r="BE1052" s="103"/>
      <c r="BF1052" s="103"/>
      <c r="BG1052" s="103"/>
      <c r="BH1052" s="103"/>
    </row>
    <row r="1053" spans="1:60" s="101" customFormat="1" ht="15" customHeight="1" x14ac:dyDescent="0.2">
      <c r="A1053" s="758">
        <v>44362</v>
      </c>
      <c r="B1053" s="27">
        <v>2350</v>
      </c>
      <c r="C1053" s="759" t="s">
        <v>5144</v>
      </c>
      <c r="D1053" s="432"/>
      <c r="E1053" s="472">
        <v>8910</v>
      </c>
      <c r="F1053" s="494">
        <f t="shared" si="19"/>
        <v>298553.20999999996</v>
      </c>
      <c r="G1053" s="103"/>
      <c r="H1053" s="103"/>
      <c r="I1053" s="103"/>
      <c r="J1053" s="103"/>
      <c r="K1053" s="103"/>
      <c r="L1053" s="103"/>
      <c r="M1053" s="103"/>
      <c r="N1053" s="103"/>
      <c r="O1053" s="103"/>
      <c r="P1053" s="103"/>
      <c r="Q1053" s="103"/>
      <c r="R1053" s="103"/>
      <c r="S1053" s="103"/>
      <c r="T1053" s="103"/>
      <c r="U1053" s="103"/>
      <c r="V1053" s="103"/>
      <c r="W1053" s="103"/>
      <c r="X1053" s="103"/>
      <c r="Y1053" s="103"/>
      <c r="Z1053" s="103"/>
      <c r="AA1053" s="103"/>
      <c r="AB1053" s="103"/>
      <c r="AC1053" s="103"/>
      <c r="AD1053" s="103"/>
      <c r="AE1053" s="103"/>
      <c r="AF1053" s="103"/>
      <c r="AG1053" s="103"/>
      <c r="AH1053" s="103"/>
      <c r="AI1053" s="103"/>
      <c r="AJ1053" s="103"/>
      <c r="AK1053" s="103"/>
      <c r="AL1053" s="103"/>
      <c r="AM1053" s="103"/>
      <c r="AN1053" s="103"/>
      <c r="AO1053" s="103"/>
      <c r="AP1053" s="103"/>
      <c r="AQ1053" s="103"/>
      <c r="AR1053" s="103"/>
      <c r="AS1053" s="103"/>
      <c r="AT1053" s="103"/>
      <c r="AU1053" s="103"/>
      <c r="AV1053" s="103"/>
      <c r="AW1053" s="103"/>
      <c r="AX1053" s="103"/>
      <c r="AY1053" s="103"/>
      <c r="AZ1053" s="103"/>
      <c r="BA1053" s="103"/>
      <c r="BB1053" s="103"/>
      <c r="BC1053" s="103"/>
      <c r="BD1053" s="103"/>
      <c r="BE1053" s="103"/>
      <c r="BF1053" s="103"/>
      <c r="BG1053" s="103"/>
      <c r="BH1053" s="103"/>
    </row>
    <row r="1054" spans="1:60" s="101" customFormat="1" ht="15" customHeight="1" x14ac:dyDescent="0.2">
      <c r="A1054" s="758">
        <v>44362</v>
      </c>
      <c r="B1054" s="27">
        <v>2351</v>
      </c>
      <c r="C1054" s="759" t="s">
        <v>5145</v>
      </c>
      <c r="D1054" s="432"/>
      <c r="E1054" s="472">
        <v>15300</v>
      </c>
      <c r="F1054" s="494">
        <f t="shared" si="19"/>
        <v>283253.20999999996</v>
      </c>
      <c r="G1054" s="103"/>
      <c r="H1054" s="103"/>
      <c r="I1054" s="103"/>
      <c r="J1054" s="103"/>
      <c r="K1054" s="103"/>
      <c r="L1054" s="103"/>
      <c r="M1054" s="103"/>
      <c r="N1054" s="103"/>
      <c r="O1054" s="103"/>
      <c r="P1054" s="103"/>
      <c r="Q1054" s="103"/>
      <c r="R1054" s="103"/>
      <c r="S1054" s="103"/>
      <c r="T1054" s="103"/>
      <c r="U1054" s="103"/>
      <c r="V1054" s="103"/>
      <c r="W1054" s="103"/>
      <c r="X1054" s="103"/>
      <c r="Y1054" s="103"/>
      <c r="Z1054" s="103"/>
      <c r="AA1054" s="103"/>
      <c r="AB1054" s="103"/>
      <c r="AC1054" s="103"/>
      <c r="AD1054" s="103"/>
      <c r="AE1054" s="103"/>
      <c r="AF1054" s="103"/>
      <c r="AG1054" s="103"/>
      <c r="AH1054" s="103"/>
      <c r="AI1054" s="103"/>
      <c r="AJ1054" s="103"/>
      <c r="AK1054" s="103"/>
      <c r="AL1054" s="103"/>
      <c r="AM1054" s="103"/>
      <c r="AN1054" s="103"/>
      <c r="AO1054" s="103"/>
      <c r="AP1054" s="103"/>
      <c r="AQ1054" s="103"/>
      <c r="AR1054" s="103"/>
      <c r="AS1054" s="103"/>
      <c r="AT1054" s="103"/>
      <c r="AU1054" s="103"/>
      <c r="AV1054" s="103"/>
      <c r="AW1054" s="103"/>
      <c r="AX1054" s="103"/>
      <c r="AY1054" s="103"/>
      <c r="AZ1054" s="103"/>
      <c r="BA1054" s="103"/>
      <c r="BB1054" s="103"/>
      <c r="BC1054" s="103"/>
      <c r="BD1054" s="103"/>
      <c r="BE1054" s="103"/>
      <c r="BF1054" s="103"/>
      <c r="BG1054" s="103"/>
      <c r="BH1054" s="103"/>
    </row>
    <row r="1055" spans="1:60" s="101" customFormat="1" ht="15" customHeight="1" x14ac:dyDescent="0.2">
      <c r="A1055" s="758">
        <v>44362</v>
      </c>
      <c r="B1055" s="27">
        <v>2352</v>
      </c>
      <c r="C1055" s="759" t="s">
        <v>5146</v>
      </c>
      <c r="D1055" s="432"/>
      <c r="E1055" s="472">
        <v>15300</v>
      </c>
      <c r="F1055" s="494">
        <f t="shared" si="19"/>
        <v>267953.20999999996</v>
      </c>
      <c r="G1055" s="103"/>
      <c r="H1055" s="103"/>
      <c r="I1055" s="103"/>
      <c r="J1055" s="103"/>
      <c r="K1055" s="103"/>
      <c r="L1055" s="103"/>
      <c r="M1055" s="103"/>
      <c r="N1055" s="103"/>
      <c r="O1055" s="103"/>
      <c r="P1055" s="103"/>
      <c r="Q1055" s="103"/>
      <c r="R1055" s="103"/>
      <c r="S1055" s="103"/>
      <c r="T1055" s="103"/>
      <c r="U1055" s="103"/>
      <c r="V1055" s="103"/>
      <c r="W1055" s="103"/>
      <c r="X1055" s="103"/>
      <c r="Y1055" s="103"/>
      <c r="Z1055" s="103"/>
      <c r="AA1055" s="103"/>
      <c r="AB1055" s="103"/>
      <c r="AC1055" s="103"/>
      <c r="AD1055" s="103"/>
      <c r="AE1055" s="103"/>
      <c r="AF1055" s="103"/>
      <c r="AG1055" s="103"/>
      <c r="AH1055" s="103"/>
      <c r="AI1055" s="103"/>
      <c r="AJ1055" s="103"/>
      <c r="AK1055" s="103"/>
      <c r="AL1055" s="103"/>
      <c r="AM1055" s="103"/>
      <c r="AN1055" s="103"/>
      <c r="AO1055" s="103"/>
      <c r="AP1055" s="103"/>
      <c r="AQ1055" s="103"/>
      <c r="AR1055" s="103"/>
      <c r="AS1055" s="103"/>
      <c r="AT1055" s="103"/>
      <c r="AU1055" s="103"/>
      <c r="AV1055" s="103"/>
      <c r="AW1055" s="103"/>
      <c r="AX1055" s="103"/>
      <c r="AY1055" s="103"/>
      <c r="AZ1055" s="103"/>
      <c r="BA1055" s="103"/>
      <c r="BB1055" s="103"/>
      <c r="BC1055" s="103"/>
      <c r="BD1055" s="103"/>
      <c r="BE1055" s="103"/>
      <c r="BF1055" s="103"/>
      <c r="BG1055" s="103"/>
      <c r="BH1055" s="103"/>
    </row>
    <row r="1056" spans="1:60" s="101" customFormat="1" ht="15" customHeight="1" x14ac:dyDescent="0.2">
      <c r="A1056" s="758">
        <v>44362</v>
      </c>
      <c r="B1056" s="27">
        <v>2353</v>
      </c>
      <c r="C1056" s="759" t="s">
        <v>5147</v>
      </c>
      <c r="D1056" s="432"/>
      <c r="E1056" s="472">
        <v>3600</v>
      </c>
      <c r="F1056" s="494">
        <f t="shared" si="19"/>
        <v>264353.20999999996</v>
      </c>
      <c r="G1056" s="103"/>
      <c r="H1056" s="103"/>
      <c r="I1056" s="103"/>
      <c r="J1056" s="103"/>
      <c r="K1056" s="103"/>
      <c r="L1056" s="103"/>
      <c r="M1056" s="103"/>
      <c r="N1056" s="103"/>
      <c r="O1056" s="103"/>
      <c r="P1056" s="103"/>
      <c r="Q1056" s="103"/>
      <c r="R1056" s="103"/>
      <c r="S1056" s="103"/>
      <c r="T1056" s="103"/>
      <c r="U1056" s="103"/>
      <c r="V1056" s="103"/>
      <c r="W1056" s="103"/>
      <c r="X1056" s="103"/>
      <c r="Y1056" s="103"/>
      <c r="Z1056" s="103"/>
      <c r="AA1056" s="103"/>
      <c r="AB1056" s="103"/>
      <c r="AC1056" s="103"/>
      <c r="AD1056" s="103"/>
      <c r="AE1056" s="103"/>
      <c r="AF1056" s="103"/>
      <c r="AG1056" s="103"/>
      <c r="AH1056" s="103"/>
      <c r="AI1056" s="103"/>
      <c r="AJ1056" s="103"/>
      <c r="AK1056" s="103"/>
      <c r="AL1056" s="103"/>
      <c r="AM1056" s="103"/>
      <c r="AN1056" s="103"/>
      <c r="AO1056" s="103"/>
      <c r="AP1056" s="103"/>
      <c r="AQ1056" s="103"/>
      <c r="AR1056" s="103"/>
      <c r="AS1056" s="103"/>
      <c r="AT1056" s="103"/>
      <c r="AU1056" s="103"/>
      <c r="AV1056" s="103"/>
      <c r="AW1056" s="103"/>
      <c r="AX1056" s="103"/>
      <c r="AY1056" s="103"/>
      <c r="AZ1056" s="103"/>
      <c r="BA1056" s="103"/>
      <c r="BB1056" s="103"/>
      <c r="BC1056" s="103"/>
      <c r="BD1056" s="103"/>
      <c r="BE1056" s="103"/>
      <c r="BF1056" s="103"/>
      <c r="BG1056" s="103"/>
      <c r="BH1056" s="103"/>
    </row>
    <row r="1057" spans="1:60" s="101" customFormat="1" ht="15" customHeight="1" x14ac:dyDescent="0.2">
      <c r="A1057" s="758">
        <v>44363</v>
      </c>
      <c r="B1057" s="27">
        <v>2354</v>
      </c>
      <c r="C1057" s="759" t="s">
        <v>5149</v>
      </c>
      <c r="D1057" s="432"/>
      <c r="E1057" s="472">
        <v>3510</v>
      </c>
      <c r="F1057" s="494">
        <f t="shared" si="19"/>
        <v>260843.20999999996</v>
      </c>
      <c r="G1057" s="103"/>
      <c r="H1057" s="103"/>
      <c r="I1057" s="103"/>
      <c r="J1057" s="103"/>
      <c r="K1057" s="103"/>
      <c r="L1057" s="103"/>
      <c r="M1057" s="103"/>
      <c r="N1057" s="103"/>
      <c r="O1057" s="103"/>
      <c r="P1057" s="103"/>
      <c r="Q1057" s="103"/>
      <c r="R1057" s="103"/>
      <c r="S1057" s="103"/>
      <c r="T1057" s="103"/>
      <c r="U1057" s="103"/>
      <c r="V1057" s="103"/>
      <c r="W1057" s="103"/>
      <c r="X1057" s="103"/>
      <c r="Y1057" s="103"/>
      <c r="Z1057" s="103"/>
      <c r="AA1057" s="103"/>
      <c r="AB1057" s="103"/>
      <c r="AC1057" s="103"/>
      <c r="AD1057" s="103"/>
      <c r="AE1057" s="103"/>
      <c r="AF1057" s="103"/>
      <c r="AG1057" s="103"/>
      <c r="AH1057" s="103"/>
      <c r="AI1057" s="103"/>
      <c r="AJ1057" s="103"/>
      <c r="AK1057" s="103"/>
      <c r="AL1057" s="103"/>
      <c r="AM1057" s="103"/>
      <c r="AN1057" s="103"/>
      <c r="AO1057" s="103"/>
      <c r="AP1057" s="103"/>
      <c r="AQ1057" s="103"/>
      <c r="AR1057" s="103"/>
      <c r="AS1057" s="103"/>
      <c r="AT1057" s="103"/>
      <c r="AU1057" s="103"/>
      <c r="AV1057" s="103"/>
      <c r="AW1057" s="103"/>
      <c r="AX1057" s="103"/>
      <c r="AY1057" s="103"/>
      <c r="AZ1057" s="103"/>
      <c r="BA1057" s="103"/>
      <c r="BB1057" s="103"/>
      <c r="BC1057" s="103"/>
      <c r="BD1057" s="103"/>
      <c r="BE1057" s="103"/>
      <c r="BF1057" s="103"/>
      <c r="BG1057" s="103"/>
      <c r="BH1057" s="103"/>
    </row>
    <row r="1058" spans="1:60" s="101" customFormat="1" ht="15" customHeight="1" x14ac:dyDescent="0.2">
      <c r="A1058" s="758">
        <v>44363</v>
      </c>
      <c r="B1058" s="27">
        <v>2355</v>
      </c>
      <c r="C1058" s="759" t="s">
        <v>5148</v>
      </c>
      <c r="D1058" s="432"/>
      <c r="E1058" s="472">
        <v>3510</v>
      </c>
      <c r="F1058" s="494">
        <f t="shared" si="19"/>
        <v>257333.20999999996</v>
      </c>
      <c r="G1058" s="103"/>
      <c r="H1058" s="103"/>
      <c r="I1058" s="103"/>
      <c r="J1058" s="103"/>
      <c r="K1058" s="103"/>
      <c r="L1058" s="103"/>
      <c r="M1058" s="103"/>
      <c r="N1058" s="103"/>
      <c r="O1058" s="103"/>
      <c r="P1058" s="103"/>
      <c r="Q1058" s="103"/>
      <c r="R1058" s="103"/>
      <c r="S1058" s="103"/>
      <c r="T1058" s="103"/>
      <c r="U1058" s="103"/>
      <c r="V1058" s="103"/>
      <c r="W1058" s="103"/>
      <c r="X1058" s="103"/>
      <c r="Y1058" s="103"/>
      <c r="Z1058" s="103"/>
      <c r="AA1058" s="103"/>
      <c r="AB1058" s="103"/>
      <c r="AC1058" s="103"/>
      <c r="AD1058" s="103"/>
      <c r="AE1058" s="103"/>
      <c r="AF1058" s="103"/>
      <c r="AG1058" s="103"/>
      <c r="AH1058" s="103"/>
      <c r="AI1058" s="103"/>
      <c r="AJ1058" s="103"/>
      <c r="AK1058" s="103"/>
      <c r="AL1058" s="103"/>
      <c r="AM1058" s="103"/>
      <c r="AN1058" s="103"/>
      <c r="AO1058" s="103"/>
      <c r="AP1058" s="103"/>
      <c r="AQ1058" s="103"/>
      <c r="AR1058" s="103"/>
      <c r="AS1058" s="103"/>
      <c r="AT1058" s="103"/>
      <c r="AU1058" s="103"/>
      <c r="AV1058" s="103"/>
      <c r="AW1058" s="103"/>
      <c r="AX1058" s="103"/>
      <c r="AY1058" s="103"/>
      <c r="AZ1058" s="103"/>
      <c r="BA1058" s="103"/>
      <c r="BB1058" s="103"/>
      <c r="BC1058" s="103"/>
      <c r="BD1058" s="103"/>
      <c r="BE1058" s="103"/>
      <c r="BF1058" s="103"/>
      <c r="BG1058" s="103"/>
      <c r="BH1058" s="103"/>
    </row>
    <row r="1059" spans="1:60" s="101" customFormat="1" ht="15" customHeight="1" x14ac:dyDescent="0.2">
      <c r="A1059" s="758">
        <v>44363</v>
      </c>
      <c r="B1059" s="27">
        <v>2356</v>
      </c>
      <c r="C1059" s="735" t="s">
        <v>5150</v>
      </c>
      <c r="D1059" s="432"/>
      <c r="E1059" s="472">
        <v>3510</v>
      </c>
      <c r="F1059" s="494">
        <f t="shared" si="19"/>
        <v>253823.20999999996</v>
      </c>
      <c r="G1059" s="103"/>
      <c r="H1059" s="103"/>
      <c r="I1059" s="103"/>
      <c r="J1059" s="103"/>
      <c r="K1059" s="103"/>
      <c r="L1059" s="103"/>
      <c r="M1059" s="103"/>
      <c r="N1059" s="103"/>
      <c r="O1059" s="103"/>
      <c r="P1059" s="103"/>
      <c r="Q1059" s="103"/>
      <c r="R1059" s="103"/>
      <c r="S1059" s="103"/>
      <c r="T1059" s="103"/>
      <c r="U1059" s="103"/>
      <c r="V1059" s="103"/>
      <c r="W1059" s="103"/>
      <c r="X1059" s="103"/>
      <c r="Y1059" s="103"/>
      <c r="Z1059" s="103"/>
      <c r="AA1059" s="103"/>
      <c r="AB1059" s="103"/>
      <c r="AC1059" s="103"/>
      <c r="AD1059" s="103"/>
      <c r="AE1059" s="103"/>
      <c r="AF1059" s="103"/>
      <c r="AG1059" s="103"/>
      <c r="AH1059" s="103"/>
      <c r="AI1059" s="103"/>
      <c r="AJ1059" s="103"/>
      <c r="AK1059" s="103"/>
      <c r="AL1059" s="103"/>
      <c r="AM1059" s="103"/>
      <c r="AN1059" s="103"/>
      <c r="AO1059" s="103"/>
      <c r="AP1059" s="103"/>
      <c r="AQ1059" s="103"/>
      <c r="AR1059" s="103"/>
      <c r="AS1059" s="103"/>
      <c r="AT1059" s="103"/>
      <c r="AU1059" s="103"/>
      <c r="AV1059" s="103"/>
      <c r="AW1059" s="103"/>
      <c r="AX1059" s="103"/>
      <c r="AY1059" s="103"/>
      <c r="AZ1059" s="103"/>
      <c r="BA1059" s="103"/>
      <c r="BB1059" s="103"/>
      <c r="BC1059" s="103"/>
      <c r="BD1059" s="103"/>
      <c r="BE1059" s="103"/>
      <c r="BF1059" s="103"/>
      <c r="BG1059" s="103"/>
      <c r="BH1059" s="103"/>
    </row>
    <row r="1060" spans="1:60" s="101" customFormat="1" ht="15" customHeight="1" x14ac:dyDescent="0.2">
      <c r="A1060" s="758">
        <v>44370</v>
      </c>
      <c r="B1060" s="27">
        <v>2357</v>
      </c>
      <c r="C1060" s="137" t="s">
        <v>5758</v>
      </c>
      <c r="D1060" s="432"/>
      <c r="E1060" s="717">
        <v>7110</v>
      </c>
      <c r="F1060" s="494">
        <f t="shared" si="19"/>
        <v>246713.20999999996</v>
      </c>
      <c r="G1060" s="103"/>
      <c r="H1060" s="103"/>
      <c r="I1060" s="103"/>
      <c r="J1060" s="103"/>
      <c r="K1060" s="103"/>
      <c r="L1060" s="103"/>
      <c r="M1060" s="103"/>
      <c r="N1060" s="103"/>
      <c r="O1060" s="103"/>
      <c r="P1060" s="103"/>
      <c r="Q1060" s="103"/>
      <c r="R1060" s="103"/>
      <c r="S1060" s="103"/>
      <c r="T1060" s="103"/>
      <c r="U1060" s="103"/>
      <c r="V1060" s="103"/>
      <c r="W1060" s="103"/>
      <c r="X1060" s="103"/>
      <c r="Y1060" s="103"/>
      <c r="Z1060" s="103"/>
      <c r="AA1060" s="103"/>
      <c r="AB1060" s="103"/>
      <c r="AC1060" s="103"/>
      <c r="AD1060" s="103"/>
      <c r="AE1060" s="103"/>
      <c r="AF1060" s="103"/>
      <c r="AG1060" s="103"/>
      <c r="AH1060" s="103"/>
      <c r="AI1060" s="103"/>
      <c r="AJ1060" s="103"/>
      <c r="AK1060" s="103"/>
      <c r="AL1060" s="103"/>
      <c r="AM1060" s="103"/>
      <c r="AN1060" s="103"/>
      <c r="AO1060" s="103"/>
      <c r="AP1060" s="103"/>
      <c r="AQ1060" s="103"/>
      <c r="AR1060" s="103"/>
      <c r="AS1060" s="103"/>
      <c r="AT1060" s="103"/>
      <c r="AU1060" s="103"/>
      <c r="AV1060" s="103"/>
      <c r="AW1060" s="103"/>
      <c r="AX1060" s="103"/>
      <c r="AY1060" s="103"/>
      <c r="AZ1060" s="103"/>
      <c r="BA1060" s="103"/>
      <c r="BB1060" s="103"/>
      <c r="BC1060" s="103"/>
      <c r="BD1060" s="103"/>
      <c r="BE1060" s="103"/>
      <c r="BF1060" s="103"/>
      <c r="BG1060" s="103"/>
      <c r="BH1060" s="103"/>
    </row>
    <row r="1061" spans="1:60" s="101" customFormat="1" ht="15" customHeight="1" x14ac:dyDescent="0.2">
      <c r="A1061" s="758">
        <v>44370</v>
      </c>
      <c r="B1061" s="27">
        <v>2358</v>
      </c>
      <c r="C1061" s="137" t="s">
        <v>5759</v>
      </c>
      <c r="D1061" s="432"/>
      <c r="E1061" s="717">
        <v>7110</v>
      </c>
      <c r="F1061" s="494">
        <f t="shared" si="19"/>
        <v>239603.20999999996</v>
      </c>
      <c r="G1061" s="103"/>
      <c r="H1061" s="103"/>
      <c r="I1061" s="103"/>
      <c r="J1061" s="103"/>
      <c r="K1061" s="103"/>
      <c r="L1061" s="103"/>
      <c r="M1061" s="103"/>
      <c r="N1061" s="103"/>
      <c r="O1061" s="103"/>
      <c r="P1061" s="103"/>
      <c r="Q1061" s="103"/>
      <c r="R1061" s="103"/>
      <c r="S1061" s="103"/>
      <c r="T1061" s="103"/>
      <c r="U1061" s="103"/>
      <c r="V1061" s="103"/>
      <c r="W1061" s="103"/>
      <c r="X1061" s="103"/>
      <c r="Y1061" s="103"/>
      <c r="Z1061" s="103"/>
      <c r="AA1061" s="103"/>
      <c r="AB1061" s="103"/>
      <c r="AC1061" s="103"/>
      <c r="AD1061" s="103"/>
      <c r="AE1061" s="103"/>
      <c r="AF1061" s="103"/>
      <c r="AG1061" s="103"/>
      <c r="AH1061" s="103"/>
      <c r="AI1061" s="103"/>
      <c r="AJ1061" s="103"/>
      <c r="AK1061" s="103"/>
      <c r="AL1061" s="103"/>
      <c r="AM1061" s="103"/>
      <c r="AN1061" s="103"/>
      <c r="AO1061" s="103"/>
      <c r="AP1061" s="103"/>
      <c r="AQ1061" s="103"/>
      <c r="AR1061" s="103"/>
      <c r="AS1061" s="103"/>
      <c r="AT1061" s="103"/>
      <c r="AU1061" s="103"/>
      <c r="AV1061" s="103"/>
      <c r="AW1061" s="103"/>
      <c r="AX1061" s="103"/>
      <c r="AY1061" s="103"/>
      <c r="AZ1061" s="103"/>
      <c r="BA1061" s="103"/>
      <c r="BB1061" s="103"/>
      <c r="BC1061" s="103"/>
      <c r="BD1061" s="103"/>
      <c r="BE1061" s="103"/>
      <c r="BF1061" s="103"/>
      <c r="BG1061" s="103"/>
      <c r="BH1061" s="103"/>
    </row>
    <row r="1062" spans="1:60" s="101" customFormat="1" ht="28.5" customHeight="1" x14ac:dyDescent="0.2">
      <c r="A1062" s="758">
        <v>44370</v>
      </c>
      <c r="B1062" s="27">
        <v>2359</v>
      </c>
      <c r="C1062" s="154" t="s">
        <v>5760</v>
      </c>
      <c r="D1062" s="432"/>
      <c r="E1062" s="717">
        <v>5979</v>
      </c>
      <c r="F1062" s="494">
        <f t="shared" si="19"/>
        <v>233624.20999999996</v>
      </c>
      <c r="G1062" s="103"/>
      <c r="H1062" s="103"/>
      <c r="I1062" s="103"/>
      <c r="J1062" s="103"/>
      <c r="K1062" s="103"/>
      <c r="L1062" s="103"/>
      <c r="M1062" s="103"/>
      <c r="N1062" s="103"/>
      <c r="O1062" s="103"/>
      <c r="P1062" s="103"/>
      <c r="Q1062" s="103"/>
      <c r="R1062" s="103"/>
      <c r="S1062" s="103"/>
      <c r="T1062" s="103"/>
      <c r="U1062" s="103"/>
      <c r="V1062" s="103"/>
      <c r="W1062" s="103"/>
      <c r="X1062" s="103"/>
      <c r="Y1062" s="103"/>
      <c r="Z1062" s="103"/>
      <c r="AA1062" s="103"/>
      <c r="AB1062" s="103"/>
      <c r="AC1062" s="103"/>
      <c r="AD1062" s="103"/>
      <c r="AE1062" s="103"/>
      <c r="AF1062" s="103"/>
      <c r="AG1062" s="103"/>
      <c r="AH1062" s="103"/>
      <c r="AI1062" s="103"/>
      <c r="AJ1062" s="103"/>
      <c r="AK1062" s="103"/>
      <c r="AL1062" s="103"/>
      <c r="AM1062" s="103"/>
      <c r="AN1062" s="103"/>
      <c r="AO1062" s="103"/>
      <c r="AP1062" s="103"/>
      <c r="AQ1062" s="103"/>
      <c r="AR1062" s="103"/>
      <c r="AS1062" s="103"/>
      <c r="AT1062" s="103"/>
      <c r="AU1062" s="103"/>
      <c r="AV1062" s="103"/>
      <c r="AW1062" s="103"/>
      <c r="AX1062" s="103"/>
      <c r="AY1062" s="103"/>
      <c r="AZ1062" s="103"/>
      <c r="BA1062" s="103"/>
      <c r="BB1062" s="103"/>
      <c r="BC1062" s="103"/>
      <c r="BD1062" s="103"/>
      <c r="BE1062" s="103"/>
      <c r="BF1062" s="103"/>
      <c r="BG1062" s="103"/>
      <c r="BH1062" s="103"/>
    </row>
    <row r="1063" spans="1:60" s="101" customFormat="1" ht="27" customHeight="1" x14ac:dyDescent="0.2">
      <c r="A1063" s="758">
        <v>44370</v>
      </c>
      <c r="B1063" s="27">
        <v>2360</v>
      </c>
      <c r="C1063" s="154" t="s">
        <v>5761</v>
      </c>
      <c r="D1063" s="432"/>
      <c r="E1063" s="717">
        <v>2400</v>
      </c>
      <c r="F1063" s="494">
        <f t="shared" si="19"/>
        <v>231224.20999999996</v>
      </c>
      <c r="G1063" s="103"/>
      <c r="H1063" s="103"/>
      <c r="I1063" s="103"/>
      <c r="J1063" s="103" t="s">
        <v>6176</v>
      </c>
      <c r="K1063" s="103"/>
      <c r="L1063" s="103"/>
      <c r="M1063" s="103"/>
      <c r="N1063" s="103"/>
      <c r="O1063" s="103"/>
      <c r="P1063" s="103"/>
      <c r="Q1063" s="103"/>
      <c r="R1063" s="103"/>
      <c r="S1063" s="103"/>
      <c r="T1063" s="103"/>
      <c r="U1063" s="103"/>
      <c r="V1063" s="103"/>
      <c r="W1063" s="103"/>
      <c r="X1063" s="103"/>
      <c r="Y1063" s="103"/>
      <c r="Z1063" s="103"/>
      <c r="AA1063" s="103"/>
      <c r="AB1063" s="103"/>
      <c r="AC1063" s="103"/>
      <c r="AD1063" s="103"/>
      <c r="AE1063" s="103"/>
      <c r="AF1063" s="103"/>
      <c r="AG1063" s="103"/>
      <c r="AH1063" s="103"/>
      <c r="AI1063" s="103"/>
      <c r="AJ1063" s="103"/>
      <c r="AK1063" s="103"/>
      <c r="AL1063" s="103"/>
      <c r="AM1063" s="103"/>
      <c r="AN1063" s="103"/>
      <c r="AO1063" s="103"/>
      <c r="AP1063" s="103"/>
      <c r="AQ1063" s="103"/>
      <c r="AR1063" s="103"/>
      <c r="AS1063" s="103"/>
      <c r="AT1063" s="103"/>
      <c r="AU1063" s="103"/>
      <c r="AV1063" s="103"/>
      <c r="AW1063" s="103"/>
      <c r="AX1063" s="103"/>
      <c r="AY1063" s="103"/>
      <c r="AZ1063" s="103"/>
      <c r="BA1063" s="103"/>
      <c r="BB1063" s="103"/>
      <c r="BC1063" s="103"/>
      <c r="BD1063" s="103"/>
      <c r="BE1063" s="103"/>
      <c r="BF1063" s="103"/>
      <c r="BG1063" s="103"/>
      <c r="BH1063" s="103"/>
    </row>
    <row r="1064" spans="1:60" s="101" customFormat="1" ht="25.5" customHeight="1" x14ac:dyDescent="0.2">
      <c r="A1064" s="758">
        <v>44370</v>
      </c>
      <c r="B1064" s="27">
        <v>2361</v>
      </c>
      <c r="C1064" s="154" t="s">
        <v>5762</v>
      </c>
      <c r="D1064" s="432"/>
      <c r="E1064" s="717">
        <v>6400</v>
      </c>
      <c r="F1064" s="494">
        <f t="shared" si="19"/>
        <v>224824.20999999996</v>
      </c>
      <c r="G1064" s="103"/>
      <c r="H1064" s="103"/>
      <c r="I1064" s="103"/>
      <c r="J1064" s="103" t="s">
        <v>6175</v>
      </c>
      <c r="K1064" s="103"/>
      <c r="L1064" s="103"/>
      <c r="M1064" s="103"/>
      <c r="N1064" s="103"/>
      <c r="O1064" s="103"/>
      <c r="P1064" s="103"/>
      <c r="Q1064" s="103"/>
      <c r="R1064" s="103"/>
      <c r="S1064" s="103"/>
      <c r="T1064" s="103"/>
      <c r="U1064" s="103"/>
      <c r="V1064" s="103"/>
      <c r="W1064" s="103"/>
      <c r="X1064" s="103"/>
      <c r="Y1064" s="103"/>
      <c r="Z1064" s="103"/>
      <c r="AA1064" s="103"/>
      <c r="AB1064" s="103"/>
      <c r="AC1064" s="103"/>
      <c r="AD1064" s="103"/>
      <c r="AE1064" s="103"/>
      <c r="AF1064" s="103"/>
      <c r="AG1064" s="103"/>
      <c r="AH1064" s="103"/>
      <c r="AI1064" s="103"/>
      <c r="AJ1064" s="103"/>
      <c r="AK1064" s="103"/>
      <c r="AL1064" s="103"/>
      <c r="AM1064" s="103"/>
      <c r="AN1064" s="103"/>
      <c r="AO1064" s="103"/>
      <c r="AP1064" s="103"/>
      <c r="AQ1064" s="103"/>
      <c r="AR1064" s="103"/>
      <c r="AS1064" s="103"/>
      <c r="AT1064" s="103"/>
      <c r="AU1064" s="103"/>
      <c r="AV1064" s="103"/>
      <c r="AW1064" s="103"/>
      <c r="AX1064" s="103"/>
      <c r="AY1064" s="103"/>
      <c r="AZ1064" s="103"/>
      <c r="BA1064" s="103"/>
      <c r="BB1064" s="103"/>
      <c r="BC1064" s="103"/>
      <c r="BD1064" s="103"/>
      <c r="BE1064" s="103"/>
      <c r="BF1064" s="103"/>
      <c r="BG1064" s="103"/>
      <c r="BH1064" s="103"/>
    </row>
    <row r="1065" spans="1:60" x14ac:dyDescent="0.2">
      <c r="A1065" s="14"/>
      <c r="B1065" s="20"/>
      <c r="C1065" s="31"/>
      <c r="D1065" s="69"/>
      <c r="E1065" s="108"/>
      <c r="F1065" s="103"/>
    </row>
    <row r="1066" spans="1:60" x14ac:dyDescent="0.2">
      <c r="A1066" s="14"/>
      <c r="B1066" s="20"/>
      <c r="C1066" s="31"/>
      <c r="D1066" s="69"/>
      <c r="E1066" s="108"/>
      <c r="F1066" s="103"/>
    </row>
    <row r="1067" spans="1:60" x14ac:dyDescent="0.2">
      <c r="A1067" s="14"/>
      <c r="B1067" s="20"/>
      <c r="C1067" s="31"/>
      <c r="D1067" s="69"/>
      <c r="E1067" s="108"/>
      <c r="F1067" s="103"/>
    </row>
    <row r="1068" spans="1:60" x14ac:dyDescent="0.2">
      <c r="A1068" s="14"/>
      <c r="B1068" s="20"/>
      <c r="C1068" s="31"/>
      <c r="D1068" s="69"/>
      <c r="E1068" s="108"/>
      <c r="F1068" s="103"/>
    </row>
    <row r="1069" spans="1:60" x14ac:dyDescent="0.2">
      <c r="A1069" s="14"/>
      <c r="B1069" s="20"/>
      <c r="C1069" s="31"/>
      <c r="D1069" s="69"/>
      <c r="E1069" s="108"/>
      <c r="F1069" s="103"/>
    </row>
    <row r="1070" spans="1:60" x14ac:dyDescent="0.2">
      <c r="A1070" s="14"/>
      <c r="B1070" s="20"/>
      <c r="C1070" s="31"/>
      <c r="D1070" s="69"/>
      <c r="E1070" s="108"/>
      <c r="F1070" s="103"/>
    </row>
    <row r="1071" spans="1:60" x14ac:dyDescent="0.2">
      <c r="A1071" s="14"/>
      <c r="B1071" s="20"/>
      <c r="C1071" s="31"/>
      <c r="D1071" s="69"/>
      <c r="E1071" s="108"/>
      <c r="F1071" s="103"/>
    </row>
    <row r="1072" spans="1:60" x14ac:dyDescent="0.2">
      <c r="A1072" s="14"/>
      <c r="B1072" s="20"/>
      <c r="C1072" s="31"/>
      <c r="D1072" s="69"/>
      <c r="E1072" s="108"/>
      <c r="F1072" s="103"/>
    </row>
    <row r="1073" spans="1:6" x14ac:dyDescent="0.2">
      <c r="A1073" s="14"/>
      <c r="B1073" s="20"/>
      <c r="C1073" s="31"/>
      <c r="D1073" s="69"/>
      <c r="E1073" s="108"/>
      <c r="F1073" s="103"/>
    </row>
    <row r="1074" spans="1:6" x14ac:dyDescent="0.2">
      <c r="A1074" s="14"/>
      <c r="B1074" s="20"/>
      <c r="C1074" s="31"/>
      <c r="D1074" s="69"/>
      <c r="E1074" s="108"/>
      <c r="F1074" s="103"/>
    </row>
    <row r="1075" spans="1:6" x14ac:dyDescent="0.2">
      <c r="A1075" s="14"/>
      <c r="B1075" s="20"/>
      <c r="C1075" s="31"/>
      <c r="D1075" s="69"/>
      <c r="E1075" s="108"/>
      <c r="F1075" s="103"/>
    </row>
    <row r="1076" spans="1:6" x14ac:dyDescent="0.2">
      <c r="A1076" s="14"/>
      <c r="B1076" s="20"/>
      <c r="C1076" s="31"/>
      <c r="D1076" s="69"/>
      <c r="E1076" s="108"/>
      <c r="F1076" s="103"/>
    </row>
    <row r="1077" spans="1:6" x14ac:dyDescent="0.2">
      <c r="A1077" s="14"/>
      <c r="B1077" s="20"/>
      <c r="C1077" s="31"/>
      <c r="D1077" s="69"/>
      <c r="E1077" s="108"/>
      <c r="F1077" s="103"/>
    </row>
    <row r="1078" spans="1:6" x14ac:dyDescent="0.2">
      <c r="A1078" s="14"/>
      <c r="B1078" s="20"/>
      <c r="C1078" s="31"/>
      <c r="D1078" s="69"/>
      <c r="E1078" s="108"/>
      <c r="F1078" s="103"/>
    </row>
    <row r="1079" spans="1:6" x14ac:dyDescent="0.2">
      <c r="A1079" s="14"/>
      <c r="B1079" s="20"/>
      <c r="C1079" s="31"/>
      <c r="D1079" s="69"/>
      <c r="E1079" s="108"/>
      <c r="F1079" s="103"/>
    </row>
    <row r="1080" spans="1:6" x14ac:dyDescent="0.2">
      <c r="A1080" s="14"/>
      <c r="B1080" s="20"/>
      <c r="C1080" s="31"/>
      <c r="D1080" s="69"/>
      <c r="E1080" s="108"/>
      <c r="F1080" s="103"/>
    </row>
    <row r="1081" spans="1:6" x14ac:dyDescent="0.2">
      <c r="A1081" s="14"/>
      <c r="B1081" s="20"/>
      <c r="C1081" s="31"/>
      <c r="D1081" s="69"/>
      <c r="E1081" s="108"/>
      <c r="F1081" s="103"/>
    </row>
    <row r="1082" spans="1:6" x14ac:dyDescent="0.2">
      <c r="A1082" s="14"/>
      <c r="B1082" s="20"/>
      <c r="C1082" s="31"/>
      <c r="D1082" s="69"/>
      <c r="E1082" s="108"/>
      <c r="F1082" s="103"/>
    </row>
    <row r="1083" spans="1:6" x14ac:dyDescent="0.2">
      <c r="A1083" s="14"/>
      <c r="B1083" s="20"/>
      <c r="C1083" s="31"/>
      <c r="D1083" s="69"/>
      <c r="E1083" s="108"/>
      <c r="F1083" s="103"/>
    </row>
    <row r="1084" spans="1:6" x14ac:dyDescent="0.2">
      <c r="A1084" s="14"/>
      <c r="B1084" s="20"/>
      <c r="C1084" s="31"/>
      <c r="D1084" s="69"/>
      <c r="E1084" s="108"/>
      <c r="F1084" s="103"/>
    </row>
    <row r="1085" spans="1:6" x14ac:dyDescent="0.2">
      <c r="A1085" s="14"/>
      <c r="B1085" s="20"/>
      <c r="C1085" s="31"/>
      <c r="D1085" s="69"/>
      <c r="E1085" s="108"/>
      <c r="F1085" s="103"/>
    </row>
    <row r="1086" spans="1:6" x14ac:dyDescent="0.2">
      <c r="A1086" s="14"/>
      <c r="B1086" s="20"/>
      <c r="C1086" s="31"/>
      <c r="D1086" s="69"/>
      <c r="E1086" s="108"/>
      <c r="F1086" s="103"/>
    </row>
    <row r="1087" spans="1:6" x14ac:dyDescent="0.2">
      <c r="A1087" s="14"/>
      <c r="B1087" s="20"/>
      <c r="C1087" s="31"/>
      <c r="D1087" s="69"/>
      <c r="E1087" s="108"/>
      <c r="F1087" s="103"/>
    </row>
    <row r="1088" spans="1:6" x14ac:dyDescent="0.2">
      <c r="A1088" s="14"/>
      <c r="B1088" s="20"/>
      <c r="C1088" s="31"/>
      <c r="D1088" s="69"/>
      <c r="E1088" s="108"/>
      <c r="F1088" s="103"/>
    </row>
    <row r="1089" spans="1:6" x14ac:dyDescent="0.2">
      <c r="A1089" s="14"/>
      <c r="B1089" s="20"/>
      <c r="C1089" s="31"/>
      <c r="D1089" s="69"/>
      <c r="E1089" s="108"/>
      <c r="F1089" s="103"/>
    </row>
    <row r="1090" spans="1:6" x14ac:dyDescent="0.2">
      <c r="A1090" s="14"/>
      <c r="B1090" s="20"/>
      <c r="C1090" s="31"/>
      <c r="D1090" s="69"/>
      <c r="E1090" s="108"/>
      <c r="F1090" s="103"/>
    </row>
    <row r="1091" spans="1:6" x14ac:dyDescent="0.2">
      <c r="A1091" s="14"/>
      <c r="B1091" s="20"/>
      <c r="C1091" s="31"/>
      <c r="D1091" s="69"/>
      <c r="E1091" s="108"/>
      <c r="F1091" s="103"/>
    </row>
    <row r="1092" spans="1:6" x14ac:dyDescent="0.2">
      <c r="A1092" s="14"/>
      <c r="B1092" s="20"/>
      <c r="C1092" s="31"/>
      <c r="D1092" s="69"/>
      <c r="E1092" s="108"/>
      <c r="F1092" s="103"/>
    </row>
    <row r="1093" spans="1:6" x14ac:dyDescent="0.2">
      <c r="A1093" s="14"/>
      <c r="B1093" s="20"/>
      <c r="C1093" s="31"/>
      <c r="D1093" s="69"/>
      <c r="E1093" s="108"/>
      <c r="F1093" s="103"/>
    </row>
    <row r="1094" spans="1:6" x14ac:dyDescent="0.2">
      <c r="A1094" s="14"/>
      <c r="B1094" s="20"/>
      <c r="C1094" s="31"/>
      <c r="D1094" s="69"/>
      <c r="E1094" s="108"/>
      <c r="F1094" s="103"/>
    </row>
    <row r="1095" spans="1:6" x14ac:dyDescent="0.2">
      <c r="A1095" s="14"/>
      <c r="B1095" s="20"/>
      <c r="C1095" s="31"/>
      <c r="D1095" s="69"/>
      <c r="E1095" s="108"/>
      <c r="F1095" s="103"/>
    </row>
    <row r="1096" spans="1:6" x14ac:dyDescent="0.2">
      <c r="A1096" s="14"/>
      <c r="B1096" s="20"/>
      <c r="C1096" s="31"/>
      <c r="D1096" s="69"/>
      <c r="E1096" s="108"/>
      <c r="F1096" s="103"/>
    </row>
    <row r="1097" spans="1:6" x14ac:dyDescent="0.2">
      <c r="A1097" s="14"/>
      <c r="B1097" s="20"/>
      <c r="C1097" s="31"/>
      <c r="D1097" s="69"/>
      <c r="E1097" s="108"/>
      <c r="F1097" s="103"/>
    </row>
    <row r="1098" spans="1:6" x14ac:dyDescent="0.2">
      <c r="A1098" s="14"/>
      <c r="B1098" s="20"/>
      <c r="C1098" s="31"/>
      <c r="D1098" s="69"/>
      <c r="E1098" s="108"/>
      <c r="F1098" s="103"/>
    </row>
    <row r="1099" spans="1:6" x14ac:dyDescent="0.2">
      <c r="A1099" s="14"/>
      <c r="B1099" s="20"/>
      <c r="C1099" s="31"/>
      <c r="D1099" s="69"/>
      <c r="E1099" s="108"/>
      <c r="F1099" s="103"/>
    </row>
    <row r="1100" spans="1:6" x14ac:dyDescent="0.2">
      <c r="A1100" s="14"/>
      <c r="B1100" s="20"/>
      <c r="C1100" s="31"/>
      <c r="D1100" s="69"/>
      <c r="E1100" s="108"/>
      <c r="F1100" s="103"/>
    </row>
    <row r="1101" spans="1:6" x14ac:dyDescent="0.2">
      <c r="A1101" s="14"/>
      <c r="B1101" s="20"/>
      <c r="C1101" s="31"/>
      <c r="D1101" s="69"/>
      <c r="E1101" s="108"/>
      <c r="F1101" s="103"/>
    </row>
    <row r="1102" spans="1:6" x14ac:dyDescent="0.2">
      <c r="A1102" s="14"/>
      <c r="B1102" s="20"/>
      <c r="C1102" s="31"/>
      <c r="D1102" s="69"/>
      <c r="E1102" s="108"/>
      <c r="F1102" s="103"/>
    </row>
    <row r="1103" spans="1:6" x14ac:dyDescent="0.2">
      <c r="A1103" s="14"/>
      <c r="B1103" s="20"/>
      <c r="C1103" s="31"/>
      <c r="D1103" s="69"/>
      <c r="E1103" s="108"/>
      <c r="F1103" s="103"/>
    </row>
    <row r="1104" spans="1:6" x14ac:dyDescent="0.2">
      <c r="A1104" s="14"/>
      <c r="B1104" s="20"/>
      <c r="C1104" s="31"/>
      <c r="D1104" s="69"/>
      <c r="E1104" s="108"/>
      <c r="F1104" s="103"/>
    </row>
    <row r="1105" spans="1:60" x14ac:dyDescent="0.2">
      <c r="A1105" s="14"/>
      <c r="B1105" s="20"/>
      <c r="C1105" s="31"/>
      <c r="D1105" s="69"/>
      <c r="E1105" s="108"/>
      <c r="F1105" s="103"/>
    </row>
    <row r="1106" spans="1:60" x14ac:dyDescent="0.2">
      <c r="A1106" s="14"/>
      <c r="B1106" s="20"/>
      <c r="C1106" s="31"/>
      <c r="D1106" s="69"/>
      <c r="E1106" s="108"/>
      <c r="F1106" s="103"/>
    </row>
    <row r="1107" spans="1:60" x14ac:dyDescent="0.2">
      <c r="A1107" s="14"/>
      <c r="B1107" s="20"/>
      <c r="C1107" s="31"/>
      <c r="D1107" s="69"/>
      <c r="E1107" s="108"/>
      <c r="F1107" s="103"/>
    </row>
    <row r="1108" spans="1:60" x14ac:dyDescent="0.2">
      <c r="A1108" s="14"/>
      <c r="B1108" s="20"/>
      <c r="C1108" s="31"/>
      <c r="D1108" s="69"/>
      <c r="E1108" s="108"/>
      <c r="F1108" s="103"/>
    </row>
    <row r="1109" spans="1:60" x14ac:dyDescent="0.2">
      <c r="A1109" s="14"/>
      <c r="B1109" s="20"/>
      <c r="C1109" s="31"/>
      <c r="D1109" s="69"/>
      <c r="E1109" s="108"/>
      <c r="F1109" s="103"/>
    </row>
    <row r="1110" spans="1:60" s="628" customFormat="1" ht="15" customHeight="1" x14ac:dyDescent="0.25">
      <c r="A1110" s="1171" t="s">
        <v>0</v>
      </c>
      <c r="B1110" s="1171"/>
      <c r="C1110" s="1171"/>
      <c r="D1110" s="1171"/>
      <c r="E1110" s="1171"/>
      <c r="F1110" s="1171"/>
      <c r="G1110" s="743"/>
      <c r="H1110" s="743"/>
      <c r="I1110" s="743"/>
      <c r="J1110" s="743"/>
      <c r="K1110" s="743"/>
      <c r="L1110" s="743"/>
      <c r="M1110" s="743"/>
      <c r="N1110" s="743"/>
      <c r="O1110" s="743"/>
      <c r="P1110" s="743"/>
      <c r="Q1110" s="743"/>
      <c r="R1110" s="743"/>
      <c r="S1110" s="743"/>
      <c r="T1110" s="743"/>
      <c r="U1110" s="743"/>
      <c r="V1110" s="743"/>
      <c r="W1110" s="743"/>
      <c r="X1110" s="743"/>
      <c r="Y1110" s="743"/>
      <c r="Z1110" s="743"/>
      <c r="AA1110" s="743"/>
      <c r="AB1110" s="743"/>
      <c r="AC1110" s="743"/>
      <c r="AD1110" s="743"/>
      <c r="AE1110" s="743"/>
      <c r="AF1110" s="743"/>
      <c r="AG1110" s="743"/>
      <c r="AH1110" s="743"/>
      <c r="AI1110" s="743"/>
      <c r="AJ1110" s="743"/>
      <c r="AK1110" s="743"/>
      <c r="AL1110" s="743"/>
      <c r="AM1110" s="743"/>
      <c r="AN1110" s="743"/>
      <c r="AO1110" s="743"/>
      <c r="AP1110" s="743"/>
      <c r="AQ1110" s="743"/>
      <c r="AR1110" s="743"/>
      <c r="AS1110" s="743"/>
      <c r="AT1110" s="743"/>
      <c r="AU1110" s="743"/>
      <c r="AV1110" s="743"/>
      <c r="AW1110" s="743"/>
      <c r="AX1110" s="743"/>
      <c r="AY1110" s="743"/>
      <c r="AZ1110" s="743"/>
      <c r="BA1110" s="743"/>
      <c r="BB1110" s="743"/>
      <c r="BC1110" s="743"/>
      <c r="BD1110" s="743"/>
      <c r="BE1110" s="743"/>
      <c r="BF1110" s="743"/>
      <c r="BG1110" s="743"/>
      <c r="BH1110" s="743"/>
    </row>
    <row r="1111" spans="1:60" s="757" customFormat="1" ht="15" customHeight="1" x14ac:dyDescent="0.25">
      <c r="A1111" s="1171" t="s">
        <v>1</v>
      </c>
      <c r="B1111" s="1171"/>
      <c r="C1111" s="1171"/>
      <c r="D1111" s="1171"/>
      <c r="E1111" s="1171"/>
      <c r="F1111" s="1171"/>
      <c r="G1111" s="743"/>
      <c r="H1111" s="756"/>
      <c r="I1111" s="756"/>
      <c r="J1111" s="756"/>
      <c r="K1111" s="756"/>
      <c r="L1111" s="756"/>
      <c r="M1111" s="756"/>
      <c r="N1111" s="756"/>
      <c r="O1111" s="756"/>
      <c r="P1111" s="756"/>
      <c r="Q1111" s="756"/>
      <c r="R1111" s="756"/>
      <c r="S1111" s="756"/>
      <c r="T1111" s="756"/>
      <c r="U1111" s="756"/>
      <c r="V1111" s="756"/>
      <c r="W1111" s="756"/>
      <c r="X1111" s="756"/>
      <c r="Y1111" s="756"/>
      <c r="Z1111" s="756"/>
      <c r="AA1111" s="756"/>
      <c r="AB1111" s="756"/>
      <c r="AC1111" s="756"/>
      <c r="AD1111" s="756"/>
      <c r="AE1111" s="756"/>
      <c r="AF1111" s="756"/>
      <c r="AG1111" s="756"/>
      <c r="AH1111" s="756"/>
      <c r="AI1111" s="756"/>
      <c r="AJ1111" s="756"/>
      <c r="AK1111" s="756"/>
      <c r="AL1111" s="756"/>
      <c r="AM1111" s="756"/>
      <c r="AN1111" s="756"/>
      <c r="AO1111" s="756"/>
      <c r="AP1111" s="756"/>
      <c r="AQ1111" s="756"/>
      <c r="AR1111" s="756"/>
      <c r="AS1111" s="756"/>
      <c r="AT1111" s="756"/>
      <c r="AU1111" s="756"/>
      <c r="AV1111" s="756"/>
      <c r="AW1111" s="756"/>
      <c r="AX1111" s="756"/>
      <c r="AY1111" s="756"/>
      <c r="AZ1111" s="756"/>
      <c r="BA1111" s="756"/>
      <c r="BB1111" s="756"/>
      <c r="BC1111" s="756"/>
      <c r="BD1111" s="756"/>
      <c r="BE1111" s="756"/>
      <c r="BF1111" s="756"/>
      <c r="BG1111" s="756"/>
      <c r="BH1111" s="756"/>
    </row>
    <row r="1112" spans="1:60" s="757" customFormat="1" ht="15" customHeight="1" x14ac:dyDescent="0.25">
      <c r="A1112" s="1173" t="s">
        <v>4445</v>
      </c>
      <c r="B1112" s="1173"/>
      <c r="C1112" s="1173"/>
      <c r="D1112" s="1173"/>
      <c r="E1112" s="1173"/>
      <c r="F1112" s="1173"/>
      <c r="G1112" s="743"/>
      <c r="H1112" s="756"/>
      <c r="I1112" s="756"/>
      <c r="J1112" s="756"/>
      <c r="K1112" s="756"/>
      <c r="L1112" s="756"/>
      <c r="M1112" s="756"/>
      <c r="N1112" s="756"/>
      <c r="O1112" s="756"/>
      <c r="P1112" s="756"/>
      <c r="Q1112" s="756"/>
      <c r="R1112" s="756"/>
      <c r="S1112" s="756"/>
      <c r="T1112" s="756"/>
      <c r="U1112" s="756"/>
      <c r="V1112" s="756"/>
      <c r="W1112" s="756"/>
      <c r="X1112" s="756"/>
      <c r="Y1112" s="756"/>
      <c r="Z1112" s="756"/>
      <c r="AA1112" s="756"/>
      <c r="AB1112" s="756"/>
      <c r="AC1112" s="756"/>
      <c r="AD1112" s="756"/>
      <c r="AE1112" s="756"/>
      <c r="AF1112" s="756"/>
      <c r="AG1112" s="756"/>
      <c r="AH1112" s="756"/>
      <c r="AI1112" s="756"/>
      <c r="AJ1112" s="756"/>
      <c r="AK1112" s="756"/>
      <c r="AL1112" s="756"/>
      <c r="AM1112" s="756"/>
      <c r="AN1112" s="756"/>
      <c r="AO1112" s="756"/>
      <c r="AP1112" s="756"/>
      <c r="AQ1112" s="756"/>
      <c r="AR1112" s="756"/>
      <c r="AS1112" s="756"/>
      <c r="AT1112" s="756"/>
      <c r="AU1112" s="756"/>
      <c r="AV1112" s="756"/>
      <c r="AW1112" s="756"/>
      <c r="AX1112" s="756"/>
      <c r="AY1112" s="756"/>
      <c r="AZ1112" s="756"/>
      <c r="BA1112" s="756"/>
      <c r="BB1112" s="756"/>
      <c r="BC1112" s="756"/>
      <c r="BD1112" s="756"/>
      <c r="BE1112" s="756"/>
      <c r="BF1112" s="756"/>
      <c r="BG1112" s="756"/>
      <c r="BH1112" s="756"/>
    </row>
    <row r="1113" spans="1:60" s="757" customFormat="1" ht="15" customHeight="1" x14ac:dyDescent="0.25">
      <c r="A1113" s="1173" t="s">
        <v>2</v>
      </c>
      <c r="B1113" s="1173"/>
      <c r="C1113" s="1173"/>
      <c r="D1113" s="1173"/>
      <c r="E1113" s="1173"/>
      <c r="F1113" s="1173"/>
      <c r="G1113" s="743"/>
      <c r="H1113" s="756"/>
      <c r="I1113" s="756"/>
      <c r="J1113" s="756"/>
      <c r="K1113" s="756"/>
      <c r="L1113" s="756"/>
      <c r="M1113" s="756"/>
      <c r="N1113" s="756"/>
      <c r="O1113" s="756"/>
      <c r="P1113" s="756"/>
      <c r="Q1113" s="756"/>
      <c r="R1113" s="756"/>
      <c r="S1113" s="756"/>
      <c r="T1113" s="756"/>
      <c r="U1113" s="756"/>
      <c r="V1113" s="756"/>
      <c r="W1113" s="756"/>
      <c r="X1113" s="756"/>
      <c r="Y1113" s="756"/>
      <c r="Z1113" s="756"/>
      <c r="AA1113" s="756"/>
      <c r="AB1113" s="756"/>
      <c r="AC1113" s="756"/>
      <c r="AD1113" s="756"/>
      <c r="AE1113" s="756"/>
      <c r="AF1113" s="756"/>
      <c r="AG1113" s="756"/>
      <c r="AH1113" s="756"/>
      <c r="AI1113" s="756"/>
      <c r="AJ1113" s="756"/>
      <c r="AK1113" s="756"/>
      <c r="AL1113" s="756"/>
      <c r="AM1113" s="756"/>
      <c r="AN1113" s="756"/>
      <c r="AO1113" s="756"/>
      <c r="AP1113" s="756"/>
      <c r="AQ1113" s="756"/>
      <c r="AR1113" s="756"/>
      <c r="AS1113" s="756"/>
      <c r="AT1113" s="756"/>
      <c r="AU1113" s="756"/>
      <c r="AV1113" s="756"/>
      <c r="AW1113" s="756"/>
      <c r="AX1113" s="756"/>
      <c r="AY1113" s="756"/>
      <c r="AZ1113" s="756"/>
      <c r="BA1113" s="756"/>
      <c r="BB1113" s="756"/>
      <c r="BC1113" s="756"/>
      <c r="BD1113" s="756"/>
      <c r="BE1113" s="756"/>
      <c r="BF1113" s="756"/>
      <c r="BG1113" s="756"/>
      <c r="BH1113" s="756"/>
    </row>
    <row r="1114" spans="1:60" s="757" customFormat="1" ht="15" customHeight="1" x14ac:dyDescent="0.25">
      <c r="A1114" s="737"/>
      <c r="B1114" s="750"/>
      <c r="C1114" s="754"/>
      <c r="D1114" s="755"/>
      <c r="E1114" s="752"/>
      <c r="F1114" s="753"/>
      <c r="G1114" s="743"/>
      <c r="H1114" s="756"/>
      <c r="I1114" s="756"/>
      <c r="J1114" s="756"/>
      <c r="K1114" s="756"/>
      <c r="L1114" s="756"/>
      <c r="M1114" s="756"/>
      <c r="N1114" s="756"/>
      <c r="O1114" s="756"/>
      <c r="P1114" s="756"/>
      <c r="Q1114" s="756"/>
      <c r="R1114" s="756"/>
      <c r="S1114" s="756"/>
      <c r="T1114" s="756"/>
      <c r="U1114" s="756"/>
      <c r="V1114" s="756"/>
      <c r="W1114" s="756"/>
      <c r="X1114" s="756"/>
      <c r="Y1114" s="756"/>
      <c r="Z1114" s="756"/>
      <c r="AA1114" s="756"/>
      <c r="AB1114" s="756"/>
      <c r="AC1114" s="756"/>
      <c r="AD1114" s="756"/>
      <c r="AE1114" s="756"/>
      <c r="AF1114" s="756"/>
      <c r="AG1114" s="756"/>
      <c r="AH1114" s="756"/>
      <c r="AI1114" s="756"/>
      <c r="AJ1114" s="756"/>
      <c r="AK1114" s="756"/>
      <c r="AL1114" s="756"/>
      <c r="AM1114" s="756"/>
      <c r="AN1114" s="756"/>
      <c r="AO1114" s="756"/>
      <c r="AP1114" s="756"/>
      <c r="AQ1114" s="756"/>
      <c r="AR1114" s="756"/>
      <c r="AS1114" s="756"/>
      <c r="AT1114" s="756"/>
      <c r="AU1114" s="756"/>
      <c r="AV1114" s="756"/>
      <c r="AW1114" s="756"/>
      <c r="AX1114" s="756"/>
      <c r="AY1114" s="756"/>
      <c r="AZ1114" s="756"/>
      <c r="BA1114" s="756"/>
      <c r="BB1114" s="756"/>
      <c r="BC1114" s="756"/>
      <c r="BD1114" s="756"/>
      <c r="BE1114" s="756"/>
      <c r="BF1114" s="756"/>
      <c r="BG1114" s="756"/>
      <c r="BH1114" s="756"/>
    </row>
    <row r="1115" spans="1:60" s="258" customFormat="1" ht="12" x14ac:dyDescent="0.2">
      <c r="A1115" s="1309" t="s">
        <v>29</v>
      </c>
      <c r="B1115" s="1309"/>
      <c r="C1115" s="1309"/>
      <c r="D1115" s="1309"/>
      <c r="E1115" s="1309"/>
      <c r="F1115" s="1309"/>
      <c r="G1115" s="14"/>
      <c r="H1115" s="623"/>
      <c r="I1115" s="623"/>
      <c r="J1115" s="623"/>
      <c r="K1115" s="623"/>
      <c r="L1115" s="623"/>
      <c r="M1115" s="623"/>
      <c r="N1115" s="623"/>
      <c r="O1115" s="623"/>
      <c r="P1115" s="623"/>
      <c r="Q1115" s="623"/>
      <c r="R1115" s="623"/>
      <c r="S1115" s="623"/>
      <c r="T1115" s="623"/>
      <c r="U1115" s="623"/>
      <c r="V1115" s="623"/>
      <c r="W1115" s="623"/>
      <c r="X1115" s="623"/>
      <c r="Y1115" s="623"/>
      <c r="Z1115" s="623"/>
      <c r="AA1115" s="623"/>
      <c r="AB1115" s="623"/>
      <c r="AC1115" s="623"/>
      <c r="AD1115" s="623"/>
      <c r="AE1115" s="623"/>
      <c r="AF1115" s="623"/>
      <c r="AG1115" s="623"/>
      <c r="AH1115" s="623"/>
      <c r="AI1115" s="623"/>
      <c r="AJ1115" s="623"/>
      <c r="AK1115" s="623"/>
      <c r="AL1115" s="623"/>
      <c r="AM1115" s="623"/>
      <c r="AN1115" s="623"/>
      <c r="AO1115" s="623"/>
      <c r="AP1115" s="623"/>
      <c r="AQ1115" s="623"/>
      <c r="AR1115" s="623"/>
      <c r="AS1115" s="623"/>
      <c r="AT1115" s="623"/>
      <c r="AU1115" s="623"/>
      <c r="AV1115" s="623"/>
      <c r="AW1115" s="623"/>
      <c r="AX1115" s="623"/>
      <c r="AY1115" s="623"/>
      <c r="AZ1115" s="623"/>
      <c r="BA1115" s="623"/>
      <c r="BB1115" s="623"/>
      <c r="BC1115" s="623"/>
      <c r="BD1115" s="623"/>
      <c r="BE1115" s="623"/>
      <c r="BF1115" s="623"/>
      <c r="BG1115" s="623"/>
      <c r="BH1115" s="623"/>
    </row>
    <row r="1116" spans="1:60" s="258" customFormat="1" ht="15.75" customHeight="1" x14ac:dyDescent="0.2">
      <c r="A1116" s="1309" t="s">
        <v>4</v>
      </c>
      <c r="B1116" s="1309"/>
      <c r="C1116" s="1309"/>
      <c r="D1116" s="1309"/>
      <c r="E1116" s="1309"/>
      <c r="F1116" s="726">
        <v>3610040.62</v>
      </c>
      <c r="G1116" s="14"/>
      <c r="H1116" s="623"/>
      <c r="I1116" s="623"/>
      <c r="J1116" s="623"/>
      <c r="K1116" s="623"/>
      <c r="L1116" s="623"/>
      <c r="M1116" s="623"/>
      <c r="N1116" s="623"/>
      <c r="O1116" s="623"/>
      <c r="P1116" s="623"/>
      <c r="Q1116" s="623"/>
      <c r="R1116" s="623"/>
      <c r="S1116" s="623"/>
      <c r="T1116" s="623"/>
      <c r="U1116" s="623"/>
      <c r="V1116" s="623"/>
      <c r="W1116" s="623"/>
      <c r="X1116" s="623"/>
      <c r="Y1116" s="623"/>
      <c r="Z1116" s="623"/>
      <c r="AA1116" s="623"/>
      <c r="AB1116" s="623"/>
      <c r="AC1116" s="623"/>
      <c r="AD1116" s="623"/>
      <c r="AE1116" s="623"/>
      <c r="AF1116" s="623"/>
      <c r="AG1116" s="623"/>
      <c r="AH1116" s="623"/>
      <c r="AI1116" s="623"/>
      <c r="AJ1116" s="623"/>
      <c r="AK1116" s="623"/>
      <c r="AL1116" s="623"/>
      <c r="AM1116" s="623"/>
      <c r="AN1116" s="623"/>
      <c r="AO1116" s="623"/>
      <c r="AP1116" s="623"/>
      <c r="AQ1116" s="623"/>
      <c r="AR1116" s="623"/>
      <c r="AS1116" s="623"/>
      <c r="AT1116" s="623"/>
      <c r="AU1116" s="623"/>
      <c r="AV1116" s="623"/>
      <c r="AW1116" s="623"/>
      <c r="AX1116" s="623"/>
      <c r="AY1116" s="623"/>
      <c r="AZ1116" s="623"/>
      <c r="BA1116" s="623"/>
      <c r="BB1116" s="623"/>
      <c r="BC1116" s="623"/>
      <c r="BD1116" s="623"/>
      <c r="BE1116" s="623"/>
      <c r="BF1116" s="623"/>
      <c r="BG1116" s="623"/>
      <c r="BH1116" s="623"/>
    </row>
    <row r="1117" spans="1:60" s="258" customFormat="1" ht="15.75" customHeight="1" x14ac:dyDescent="0.2">
      <c r="A1117" s="732" t="s">
        <v>5</v>
      </c>
      <c r="B1117" s="732" t="s">
        <v>23</v>
      </c>
      <c r="C1117" s="732" t="s">
        <v>22</v>
      </c>
      <c r="D1117" s="732" t="s">
        <v>8</v>
      </c>
      <c r="E1117" s="732" t="s">
        <v>9</v>
      </c>
      <c r="F1117" s="732" t="s">
        <v>6181</v>
      </c>
      <c r="G1117" s="14"/>
      <c r="H1117" s="623"/>
      <c r="I1117" s="623"/>
      <c r="J1117" s="623"/>
      <c r="K1117" s="623"/>
      <c r="L1117" s="623"/>
      <c r="M1117" s="623"/>
      <c r="N1117" s="623"/>
      <c r="O1117" s="623"/>
      <c r="P1117" s="623"/>
      <c r="Q1117" s="623"/>
      <c r="R1117" s="623"/>
      <c r="S1117" s="623"/>
      <c r="T1117" s="623"/>
      <c r="U1117" s="623"/>
      <c r="V1117" s="623"/>
      <c r="W1117" s="623"/>
      <c r="X1117" s="623"/>
      <c r="Y1117" s="623"/>
      <c r="Z1117" s="623"/>
      <c r="AA1117" s="623"/>
      <c r="AB1117" s="623"/>
      <c r="AC1117" s="623"/>
      <c r="AD1117" s="623"/>
      <c r="AE1117" s="623"/>
      <c r="AF1117" s="623"/>
      <c r="AG1117" s="623"/>
      <c r="AH1117" s="623"/>
      <c r="AI1117" s="623"/>
      <c r="AJ1117" s="623"/>
      <c r="AK1117" s="623"/>
      <c r="AL1117" s="623"/>
      <c r="AM1117" s="623"/>
      <c r="AN1117" s="623"/>
      <c r="AO1117" s="623"/>
      <c r="AP1117" s="623"/>
      <c r="AQ1117" s="623"/>
      <c r="AR1117" s="623"/>
      <c r="AS1117" s="623"/>
      <c r="AT1117" s="623"/>
      <c r="AU1117" s="623"/>
      <c r="AV1117" s="623"/>
      <c r="AW1117" s="623"/>
      <c r="AX1117" s="623"/>
      <c r="AY1117" s="623"/>
      <c r="AZ1117" s="623"/>
      <c r="BA1117" s="623"/>
      <c r="BB1117" s="623"/>
      <c r="BC1117" s="623"/>
      <c r="BD1117" s="623"/>
      <c r="BE1117" s="623"/>
      <c r="BF1117" s="623"/>
      <c r="BG1117" s="623"/>
      <c r="BH1117" s="623"/>
    </row>
    <row r="1118" spans="1:60" s="258" customFormat="1" ht="15" customHeight="1" x14ac:dyDescent="0.2">
      <c r="A1118" s="61"/>
      <c r="B1118" s="1"/>
      <c r="C1118" s="2" t="s">
        <v>27</v>
      </c>
      <c r="D1118" s="40">
        <v>3148494.87</v>
      </c>
      <c r="E1118" s="40"/>
      <c r="F1118" s="494">
        <f>F1116+D1118-E1118</f>
        <v>6758535.4900000002</v>
      </c>
      <c r="G1118" s="14"/>
      <c r="H1118" s="623"/>
      <c r="I1118" s="623"/>
      <c r="J1118" s="623"/>
      <c r="K1118" s="623"/>
      <c r="L1118" s="623"/>
      <c r="M1118" s="623"/>
      <c r="N1118" s="623"/>
      <c r="O1118" s="623"/>
      <c r="P1118" s="623"/>
      <c r="Q1118" s="623"/>
      <c r="R1118" s="623"/>
      <c r="S1118" s="623"/>
      <c r="T1118" s="623"/>
      <c r="U1118" s="623"/>
      <c r="V1118" s="623"/>
      <c r="W1118" s="623"/>
      <c r="X1118" s="623"/>
      <c r="Y1118" s="623"/>
      <c r="Z1118" s="623"/>
      <c r="AA1118" s="623"/>
      <c r="AB1118" s="623"/>
      <c r="AC1118" s="623"/>
      <c r="AD1118" s="623"/>
      <c r="AE1118" s="623"/>
      <c r="AF1118" s="623"/>
      <c r="AG1118" s="623"/>
      <c r="AH1118" s="623"/>
      <c r="AI1118" s="623"/>
      <c r="AJ1118" s="623"/>
      <c r="AK1118" s="623"/>
      <c r="AL1118" s="623"/>
      <c r="AM1118" s="623"/>
      <c r="AN1118" s="623"/>
      <c r="AO1118" s="623"/>
      <c r="AP1118" s="623"/>
      <c r="AQ1118" s="623"/>
      <c r="AR1118" s="623"/>
      <c r="AS1118" s="623"/>
      <c r="AT1118" s="623"/>
      <c r="AU1118" s="623"/>
      <c r="AV1118" s="623"/>
      <c r="AW1118" s="623"/>
      <c r="AX1118" s="623"/>
      <c r="AY1118" s="623"/>
      <c r="AZ1118" s="623"/>
      <c r="BA1118" s="623"/>
      <c r="BB1118" s="623"/>
      <c r="BC1118" s="623"/>
      <c r="BD1118" s="623"/>
      <c r="BE1118" s="623"/>
      <c r="BF1118" s="623"/>
      <c r="BG1118" s="623"/>
      <c r="BH1118" s="623"/>
    </row>
    <row r="1119" spans="1:60" s="258" customFormat="1" ht="24" customHeight="1" x14ac:dyDescent="0.2">
      <c r="A1119" s="61"/>
      <c r="B1119" s="1"/>
      <c r="C1119" s="2" t="s">
        <v>1084</v>
      </c>
      <c r="D1119" s="62"/>
      <c r="E1119" s="455"/>
      <c r="F1119" s="494">
        <f>F1118</f>
        <v>6758535.4900000002</v>
      </c>
      <c r="G1119" s="14"/>
      <c r="H1119" s="623"/>
      <c r="I1119" s="623"/>
      <c r="J1119" s="623"/>
      <c r="K1119" s="623"/>
      <c r="L1119" s="623"/>
      <c r="M1119" s="623"/>
      <c r="N1119" s="623"/>
      <c r="O1119" s="623"/>
      <c r="P1119" s="623"/>
      <c r="Q1119" s="623"/>
      <c r="R1119" s="623"/>
      <c r="S1119" s="623"/>
      <c r="T1119" s="623"/>
      <c r="U1119" s="623"/>
      <c r="V1119" s="623"/>
      <c r="W1119" s="623"/>
      <c r="X1119" s="623"/>
      <c r="Y1119" s="623"/>
      <c r="Z1119" s="623"/>
      <c r="AA1119" s="623"/>
      <c r="AB1119" s="623"/>
      <c r="AC1119" s="623"/>
      <c r="AD1119" s="623"/>
      <c r="AE1119" s="623"/>
      <c r="AF1119" s="623"/>
      <c r="AG1119" s="623"/>
      <c r="AH1119" s="623"/>
      <c r="AI1119" s="623"/>
      <c r="AJ1119" s="623"/>
      <c r="AK1119" s="623"/>
      <c r="AL1119" s="623"/>
      <c r="AM1119" s="623"/>
      <c r="AN1119" s="623"/>
      <c r="AO1119" s="623"/>
      <c r="AP1119" s="623"/>
      <c r="AQ1119" s="623"/>
      <c r="AR1119" s="623"/>
      <c r="AS1119" s="623"/>
      <c r="AT1119" s="623"/>
      <c r="AU1119" s="623"/>
      <c r="AV1119" s="623"/>
      <c r="AW1119" s="623"/>
      <c r="AX1119" s="623"/>
      <c r="AY1119" s="623"/>
      <c r="AZ1119" s="623"/>
      <c r="BA1119" s="623"/>
      <c r="BB1119" s="623"/>
      <c r="BC1119" s="623"/>
      <c r="BD1119" s="623"/>
      <c r="BE1119" s="623"/>
      <c r="BF1119" s="623"/>
      <c r="BG1119" s="623"/>
      <c r="BH1119" s="623"/>
    </row>
    <row r="1120" spans="1:60" s="258" customFormat="1" x14ac:dyDescent="0.2">
      <c r="A1120" s="61"/>
      <c r="B1120" s="1"/>
      <c r="C1120" s="530" t="s">
        <v>2479</v>
      </c>
      <c r="D1120" s="62"/>
      <c r="E1120" s="455">
        <v>4633.05</v>
      </c>
      <c r="F1120" s="494">
        <f t="shared" ref="F1120:F1179" si="20">F1119+D1120-E1120</f>
        <v>6753902.4400000004</v>
      </c>
      <c r="G1120" s="14"/>
      <c r="H1120" s="623"/>
      <c r="I1120" s="623"/>
      <c r="J1120" s="623"/>
      <c r="K1120" s="623"/>
      <c r="L1120" s="623"/>
      <c r="M1120" s="623"/>
      <c r="N1120" s="623"/>
      <c r="O1120" s="623"/>
      <c r="P1120" s="623"/>
      <c r="Q1120" s="623"/>
      <c r="R1120" s="623"/>
      <c r="S1120" s="623"/>
      <c r="T1120" s="623"/>
      <c r="U1120" s="623"/>
      <c r="V1120" s="623"/>
      <c r="W1120" s="623"/>
      <c r="X1120" s="623"/>
      <c r="Y1120" s="623"/>
      <c r="Z1120" s="623"/>
      <c r="AA1120" s="623"/>
      <c r="AB1120" s="623"/>
      <c r="AC1120" s="623"/>
      <c r="AD1120" s="623"/>
      <c r="AE1120" s="623"/>
      <c r="AF1120" s="623"/>
      <c r="AG1120" s="623"/>
      <c r="AH1120" s="623"/>
      <c r="AI1120" s="623"/>
      <c r="AJ1120" s="623"/>
      <c r="AK1120" s="623"/>
      <c r="AL1120" s="623"/>
      <c r="AM1120" s="623"/>
      <c r="AN1120" s="623"/>
      <c r="AO1120" s="623"/>
      <c r="AP1120" s="623"/>
      <c r="AQ1120" s="623"/>
      <c r="AR1120" s="623"/>
      <c r="AS1120" s="623"/>
      <c r="AT1120" s="623"/>
      <c r="AU1120" s="623"/>
      <c r="AV1120" s="623"/>
      <c r="AW1120" s="623"/>
      <c r="AX1120" s="623"/>
      <c r="AY1120" s="623"/>
      <c r="AZ1120" s="623"/>
      <c r="BA1120" s="623"/>
      <c r="BB1120" s="623"/>
      <c r="BC1120" s="623"/>
      <c r="BD1120" s="623"/>
      <c r="BE1120" s="623"/>
      <c r="BF1120" s="623"/>
      <c r="BG1120" s="623"/>
      <c r="BH1120" s="623"/>
    </row>
    <row r="1121" spans="1:61" s="258" customFormat="1" x14ac:dyDescent="0.2">
      <c r="A1121" s="61"/>
      <c r="B1121" s="1"/>
      <c r="C1121" s="2" t="s">
        <v>1083</v>
      </c>
      <c r="D1121" s="62"/>
      <c r="E1121" s="455">
        <v>500</v>
      </c>
      <c r="F1121" s="494">
        <f t="shared" si="20"/>
        <v>6753402.4400000004</v>
      </c>
      <c r="G1121" s="14"/>
      <c r="H1121" s="623"/>
      <c r="I1121" s="623"/>
      <c r="J1121" s="623"/>
      <c r="K1121" s="623"/>
      <c r="L1121" s="623"/>
      <c r="M1121" s="623"/>
      <c r="N1121" s="623"/>
      <c r="O1121" s="623"/>
      <c r="P1121" s="623"/>
      <c r="Q1121" s="623"/>
      <c r="R1121" s="623"/>
      <c r="S1121" s="623"/>
      <c r="T1121" s="623"/>
      <c r="U1121" s="623"/>
      <c r="V1121" s="623"/>
      <c r="W1121" s="623"/>
      <c r="X1121" s="623"/>
      <c r="Y1121" s="623"/>
      <c r="Z1121" s="623"/>
      <c r="AA1121" s="623"/>
      <c r="AB1121" s="623"/>
      <c r="AC1121" s="623"/>
      <c r="AD1121" s="623"/>
      <c r="AE1121" s="623"/>
      <c r="AF1121" s="623"/>
      <c r="AG1121" s="623"/>
      <c r="AH1121" s="623"/>
      <c r="AI1121" s="623"/>
      <c r="AJ1121" s="623"/>
      <c r="AK1121" s="623"/>
      <c r="AL1121" s="623"/>
      <c r="AM1121" s="623"/>
      <c r="AN1121" s="623"/>
      <c r="AO1121" s="623"/>
      <c r="AP1121" s="623"/>
      <c r="AQ1121" s="623"/>
      <c r="AR1121" s="623"/>
      <c r="AS1121" s="623"/>
      <c r="AT1121" s="623"/>
      <c r="AU1121" s="623"/>
      <c r="AV1121" s="623"/>
      <c r="AW1121" s="623"/>
      <c r="AX1121" s="623"/>
      <c r="AY1121" s="623"/>
      <c r="AZ1121" s="623"/>
      <c r="BA1121" s="623"/>
      <c r="BB1121" s="623"/>
      <c r="BC1121" s="623"/>
      <c r="BD1121" s="623"/>
      <c r="BE1121" s="623"/>
      <c r="BF1121" s="623"/>
      <c r="BG1121" s="623"/>
      <c r="BH1121" s="623"/>
    </row>
    <row r="1122" spans="1:61" x14ac:dyDescent="0.2">
      <c r="A1122" s="87"/>
      <c r="B1122" s="27"/>
      <c r="C1122" s="2" t="s">
        <v>1358</v>
      </c>
      <c r="D1122" s="62"/>
      <c r="E1122" s="717">
        <v>175</v>
      </c>
      <c r="F1122" s="494">
        <f t="shared" si="20"/>
        <v>6753227.4400000004</v>
      </c>
    </row>
    <row r="1123" spans="1:61" x14ac:dyDescent="0.2">
      <c r="A1123" s="217">
        <v>44348</v>
      </c>
      <c r="B1123" s="27">
        <v>3889</v>
      </c>
      <c r="C1123" s="760" t="s">
        <v>5153</v>
      </c>
      <c r="D1123" s="434"/>
      <c r="E1123" s="455">
        <v>179975.33</v>
      </c>
      <c r="F1123" s="494">
        <f t="shared" si="20"/>
        <v>6573252.1100000003</v>
      </c>
    </row>
    <row r="1124" spans="1:61" x14ac:dyDescent="0.2">
      <c r="A1124" s="217">
        <v>44348</v>
      </c>
      <c r="B1124" s="27">
        <v>3890</v>
      </c>
      <c r="C1124" s="760" t="s">
        <v>5154</v>
      </c>
      <c r="D1124" s="434"/>
      <c r="E1124" s="455">
        <v>123880</v>
      </c>
      <c r="F1124" s="494">
        <f t="shared" si="20"/>
        <v>6449372.1100000003</v>
      </c>
    </row>
    <row r="1125" spans="1:61" ht="22.5" x14ac:dyDescent="0.2">
      <c r="A1125" s="217">
        <v>44349</v>
      </c>
      <c r="B1125" s="27">
        <v>3891</v>
      </c>
      <c r="C1125" s="760" t="s">
        <v>5155</v>
      </c>
      <c r="D1125" s="432"/>
      <c r="E1125" s="455">
        <v>99000</v>
      </c>
      <c r="F1125" s="494">
        <f t="shared" si="20"/>
        <v>6350372.1100000003</v>
      </c>
    </row>
    <row r="1126" spans="1:61" x14ac:dyDescent="0.2">
      <c r="A1126" s="217">
        <v>44349</v>
      </c>
      <c r="B1126" s="27">
        <v>3892</v>
      </c>
      <c r="C1126" s="760" t="s">
        <v>5156</v>
      </c>
      <c r="D1126" s="432"/>
      <c r="E1126" s="455">
        <v>233232</v>
      </c>
      <c r="F1126" s="494">
        <f t="shared" si="20"/>
        <v>6117140.1100000003</v>
      </c>
    </row>
    <row r="1127" spans="1:61" ht="21" customHeight="1" x14ac:dyDescent="0.2">
      <c r="A1127" s="217">
        <v>44349</v>
      </c>
      <c r="B1127" s="27">
        <v>3893</v>
      </c>
      <c r="C1127" s="760" t="s">
        <v>5157</v>
      </c>
      <c r="D1127" s="432"/>
      <c r="E1127" s="455">
        <v>526568.16</v>
      </c>
      <c r="F1127" s="494">
        <f t="shared" si="20"/>
        <v>5590571.9500000002</v>
      </c>
    </row>
    <row r="1128" spans="1:61" ht="21.75" customHeight="1" x14ac:dyDescent="0.2">
      <c r="A1128" s="217">
        <v>44351</v>
      </c>
      <c r="B1128" s="27">
        <v>3894</v>
      </c>
      <c r="C1128" s="760" t="s">
        <v>5158</v>
      </c>
      <c r="D1128" s="432"/>
      <c r="E1128" s="455">
        <v>85880</v>
      </c>
      <c r="F1128" s="494">
        <f t="shared" si="20"/>
        <v>5504691.9500000002</v>
      </c>
    </row>
    <row r="1129" spans="1:61" ht="21.75" customHeight="1" x14ac:dyDescent="0.2">
      <c r="A1129" s="217">
        <v>44351</v>
      </c>
      <c r="B1129" s="27">
        <v>3895</v>
      </c>
      <c r="C1129" s="760" t="s">
        <v>5159</v>
      </c>
      <c r="D1129" s="432"/>
      <c r="E1129" s="455">
        <v>39324</v>
      </c>
      <c r="F1129" s="494">
        <f t="shared" si="20"/>
        <v>5465367.9500000002</v>
      </c>
    </row>
    <row r="1130" spans="1:61" ht="29.25" customHeight="1" x14ac:dyDescent="0.2">
      <c r="A1130" s="217">
        <v>44351</v>
      </c>
      <c r="B1130" s="27">
        <v>3896</v>
      </c>
      <c r="C1130" s="760" t="s">
        <v>5160</v>
      </c>
      <c r="D1130" s="432"/>
      <c r="E1130" s="455">
        <v>45041.99</v>
      </c>
      <c r="F1130" s="494">
        <f t="shared" si="20"/>
        <v>5420325.96</v>
      </c>
    </row>
    <row r="1131" spans="1:61" ht="17.25" customHeight="1" x14ac:dyDescent="0.2">
      <c r="A1131" s="217">
        <v>44351</v>
      </c>
      <c r="B1131" s="27">
        <v>3897</v>
      </c>
      <c r="C1131" s="760" t="s">
        <v>5161</v>
      </c>
      <c r="D1131" s="432"/>
      <c r="E1131" s="455">
        <v>85880</v>
      </c>
      <c r="F1131" s="494">
        <f t="shared" si="20"/>
        <v>5334445.96</v>
      </c>
    </row>
    <row r="1132" spans="1:61" s="433" customFormat="1" ht="18.75" customHeight="1" x14ac:dyDescent="0.2">
      <c r="A1132" s="217">
        <v>44351</v>
      </c>
      <c r="B1132" s="27">
        <v>3898</v>
      </c>
      <c r="C1132" s="760" t="s">
        <v>5162</v>
      </c>
      <c r="D1132" s="432"/>
      <c r="E1132" s="455">
        <v>28424.02</v>
      </c>
      <c r="F1132" s="494">
        <f t="shared" si="20"/>
        <v>5306021.9400000004</v>
      </c>
      <c r="G1132" s="14"/>
      <c r="H1132" s="14"/>
      <c r="I1132" s="14"/>
      <c r="J1132" s="14"/>
      <c r="K1132" s="14"/>
      <c r="L1132" s="14"/>
      <c r="M1132" s="14"/>
      <c r="N1132" s="14"/>
      <c r="O1132" s="14"/>
      <c r="P1132" s="14"/>
      <c r="Q1132" s="14"/>
      <c r="R1132" s="14"/>
      <c r="S1132" s="14"/>
      <c r="T1132" s="14"/>
      <c r="U1132" s="14"/>
      <c r="V1132" s="14"/>
      <c r="W1132" s="14"/>
      <c r="X1132" s="14"/>
      <c r="Y1132" s="14"/>
      <c r="Z1132" s="14"/>
      <c r="AA1132" s="14"/>
      <c r="AB1132" s="14"/>
      <c r="AC1132" s="14"/>
      <c r="AD1132" s="14"/>
      <c r="AE1132" s="14"/>
      <c r="AF1132" s="14"/>
      <c r="AG1132" s="14"/>
      <c r="AH1132" s="14"/>
      <c r="AI1132" s="14"/>
      <c r="AJ1132" s="14"/>
      <c r="AK1132" s="14"/>
      <c r="AL1132" s="14"/>
      <c r="AM1132" s="14"/>
      <c r="AN1132" s="14"/>
      <c r="AO1132" s="14"/>
      <c r="AP1132" s="14"/>
      <c r="AQ1132" s="14"/>
      <c r="AR1132" s="14"/>
      <c r="AS1132" s="14"/>
      <c r="AT1132" s="14"/>
      <c r="AU1132" s="14"/>
      <c r="AV1132" s="14"/>
      <c r="AW1132" s="14"/>
      <c r="AX1132" s="14"/>
      <c r="AY1132" s="14"/>
      <c r="AZ1132" s="14"/>
      <c r="BA1132" s="14"/>
      <c r="BB1132" s="14"/>
      <c r="BC1132" s="14"/>
      <c r="BD1132" s="14"/>
      <c r="BE1132" s="14"/>
      <c r="BF1132" s="14"/>
      <c r="BG1132" s="14"/>
      <c r="BH1132" s="14"/>
      <c r="BI1132" s="625"/>
    </row>
    <row r="1133" spans="1:61" s="433" customFormat="1" ht="22.5" x14ac:dyDescent="0.2">
      <c r="A1133" s="217">
        <v>44351</v>
      </c>
      <c r="B1133" s="27">
        <v>3899</v>
      </c>
      <c r="C1133" s="760" t="s">
        <v>5163</v>
      </c>
      <c r="D1133" s="432"/>
      <c r="E1133" s="455">
        <v>81337.399999999994</v>
      </c>
      <c r="F1133" s="494">
        <f t="shared" si="20"/>
        <v>5224684.54</v>
      </c>
      <c r="G1133" s="14"/>
      <c r="H1133" s="14"/>
      <c r="I1133" s="14"/>
      <c r="J1133" s="14"/>
      <c r="K1133" s="14"/>
      <c r="L1133" s="14"/>
      <c r="M1133" s="14"/>
      <c r="N1133" s="14"/>
      <c r="O1133" s="14"/>
      <c r="P1133" s="14"/>
      <c r="Q1133" s="14"/>
      <c r="R1133" s="14"/>
      <c r="S1133" s="14"/>
      <c r="T1133" s="14"/>
      <c r="U1133" s="14"/>
      <c r="V1133" s="14"/>
      <c r="W1133" s="14"/>
      <c r="X1133" s="14"/>
      <c r="Y1133" s="14"/>
      <c r="Z1133" s="14"/>
      <c r="AA1133" s="14"/>
      <c r="AB1133" s="14"/>
      <c r="AC1133" s="14"/>
      <c r="AD1133" s="14"/>
      <c r="AE1133" s="14"/>
      <c r="AF1133" s="14"/>
      <c r="AG1133" s="14"/>
      <c r="AH1133" s="14"/>
      <c r="AI1133" s="14"/>
      <c r="AJ1133" s="14"/>
      <c r="AK1133" s="14"/>
      <c r="AL1133" s="14"/>
      <c r="AM1133" s="14"/>
      <c r="AN1133" s="14"/>
      <c r="AO1133" s="14"/>
      <c r="AP1133" s="14"/>
      <c r="AQ1133" s="14"/>
      <c r="AR1133" s="14"/>
      <c r="AS1133" s="14"/>
      <c r="AT1133" s="14"/>
      <c r="AU1133" s="14"/>
      <c r="AV1133" s="14"/>
      <c r="AW1133" s="14"/>
      <c r="AX1133" s="14"/>
      <c r="AY1133" s="14"/>
      <c r="AZ1133" s="14"/>
      <c r="BA1133" s="14"/>
      <c r="BB1133" s="14"/>
      <c r="BC1133" s="14"/>
      <c r="BD1133" s="14"/>
      <c r="BE1133" s="14"/>
      <c r="BF1133" s="14"/>
      <c r="BG1133" s="14"/>
      <c r="BH1133" s="14"/>
      <c r="BI1133" s="625"/>
    </row>
    <row r="1134" spans="1:61" ht="22.5" x14ac:dyDescent="0.2">
      <c r="A1134" s="217">
        <v>44351</v>
      </c>
      <c r="B1134" s="27">
        <v>3900</v>
      </c>
      <c r="C1134" s="760" t="s">
        <v>5164</v>
      </c>
      <c r="D1134" s="432"/>
      <c r="E1134" s="455">
        <v>27349.16</v>
      </c>
      <c r="F1134" s="494">
        <f t="shared" si="20"/>
        <v>5197335.38</v>
      </c>
    </row>
    <row r="1135" spans="1:61" ht="22.5" x14ac:dyDescent="0.2">
      <c r="A1135" s="217">
        <v>44351</v>
      </c>
      <c r="B1135" s="27">
        <v>3901</v>
      </c>
      <c r="C1135" s="760" t="s">
        <v>5165</v>
      </c>
      <c r="D1135" s="432"/>
      <c r="E1135" s="455">
        <v>48600</v>
      </c>
      <c r="F1135" s="494">
        <f t="shared" si="20"/>
        <v>5148735.38</v>
      </c>
    </row>
    <row r="1136" spans="1:61" ht="22.5" x14ac:dyDescent="0.2">
      <c r="A1136" s="217">
        <v>44351</v>
      </c>
      <c r="B1136" s="27">
        <v>3902</v>
      </c>
      <c r="C1136" s="704" t="s">
        <v>5166</v>
      </c>
      <c r="D1136" s="432"/>
      <c r="E1136" s="455">
        <v>52882.75</v>
      </c>
      <c r="F1136" s="494">
        <f t="shared" si="20"/>
        <v>5095852.63</v>
      </c>
      <c r="G1136" s="14" t="s">
        <v>5151</v>
      </c>
    </row>
    <row r="1137" spans="1:6" ht="40.5" customHeight="1" x14ac:dyDescent="0.2">
      <c r="A1137" s="217">
        <v>44351</v>
      </c>
      <c r="B1137" s="27">
        <v>3903</v>
      </c>
      <c r="C1137" s="704" t="s">
        <v>5167</v>
      </c>
      <c r="D1137" s="432"/>
      <c r="E1137" s="455">
        <v>29321</v>
      </c>
      <c r="F1137" s="494">
        <f t="shared" si="20"/>
        <v>5066531.63</v>
      </c>
    </row>
    <row r="1138" spans="1:6" ht="31.5" customHeight="1" x14ac:dyDescent="0.2">
      <c r="A1138" s="217">
        <v>44351</v>
      </c>
      <c r="B1138" s="27">
        <v>3904</v>
      </c>
      <c r="C1138" s="704" t="s">
        <v>5168</v>
      </c>
      <c r="D1138" s="432"/>
      <c r="E1138" s="455">
        <v>73877.490000000005</v>
      </c>
      <c r="F1138" s="494">
        <f t="shared" si="20"/>
        <v>4992654.1399999997</v>
      </c>
    </row>
    <row r="1139" spans="1:6" ht="37.5" customHeight="1" x14ac:dyDescent="0.2">
      <c r="A1139" s="217">
        <v>44357</v>
      </c>
      <c r="B1139" s="27">
        <v>3905</v>
      </c>
      <c r="C1139" s="704" t="s">
        <v>5169</v>
      </c>
      <c r="D1139" s="432"/>
      <c r="E1139" s="455">
        <v>263993.99</v>
      </c>
      <c r="F1139" s="494">
        <f t="shared" si="20"/>
        <v>4728660.1499999994</v>
      </c>
    </row>
    <row r="1140" spans="1:6" ht="27" customHeight="1" x14ac:dyDescent="0.2">
      <c r="A1140" s="217">
        <v>44357</v>
      </c>
      <c r="B1140" s="27">
        <v>3906</v>
      </c>
      <c r="C1140" s="704" t="s">
        <v>5170</v>
      </c>
      <c r="D1140" s="432"/>
      <c r="E1140" s="455">
        <v>14040</v>
      </c>
      <c r="F1140" s="494">
        <f t="shared" si="20"/>
        <v>4714620.1499999994</v>
      </c>
    </row>
    <row r="1141" spans="1:6" ht="30" customHeight="1" x14ac:dyDescent="0.2">
      <c r="A1141" s="217">
        <v>44357</v>
      </c>
      <c r="B1141" s="27">
        <v>3907</v>
      </c>
      <c r="C1141" s="704" t="s">
        <v>5171</v>
      </c>
      <c r="D1141" s="432"/>
      <c r="E1141" s="455">
        <v>7236</v>
      </c>
      <c r="F1141" s="494">
        <f t="shared" si="20"/>
        <v>4707384.1499999994</v>
      </c>
    </row>
    <row r="1142" spans="1:6" ht="23.25" customHeight="1" x14ac:dyDescent="0.2">
      <c r="A1142" s="217">
        <v>44357</v>
      </c>
      <c r="B1142" s="27">
        <v>3908</v>
      </c>
      <c r="C1142" s="704" t="s">
        <v>5172</v>
      </c>
      <c r="D1142" s="432"/>
      <c r="E1142" s="455">
        <v>16200</v>
      </c>
      <c r="F1142" s="494">
        <f t="shared" si="20"/>
        <v>4691184.1499999994</v>
      </c>
    </row>
    <row r="1143" spans="1:6" ht="24" customHeight="1" x14ac:dyDescent="0.2">
      <c r="A1143" s="217">
        <v>44358</v>
      </c>
      <c r="B1143" s="27">
        <v>3909</v>
      </c>
      <c r="C1143" s="704" t="s">
        <v>5173</v>
      </c>
      <c r="D1143" s="432"/>
      <c r="E1143" s="455">
        <v>4500</v>
      </c>
      <c r="F1143" s="494">
        <f t="shared" si="20"/>
        <v>4686684.1499999994</v>
      </c>
    </row>
    <row r="1144" spans="1:6" ht="35.25" customHeight="1" x14ac:dyDescent="0.2">
      <c r="A1144" s="758">
        <v>44358</v>
      </c>
      <c r="B1144" s="27">
        <v>3910</v>
      </c>
      <c r="C1144" s="704" t="s">
        <v>5174</v>
      </c>
      <c r="D1144" s="432"/>
      <c r="E1144" s="455">
        <v>25200</v>
      </c>
      <c r="F1144" s="494">
        <f t="shared" si="20"/>
        <v>4661484.1499999994</v>
      </c>
    </row>
    <row r="1145" spans="1:6" ht="28.5" customHeight="1" x14ac:dyDescent="0.2">
      <c r="A1145" s="758">
        <v>44358</v>
      </c>
      <c r="B1145" s="27">
        <v>3911</v>
      </c>
      <c r="C1145" s="704" t="s">
        <v>5175</v>
      </c>
      <c r="D1145" s="432"/>
      <c r="E1145" s="472">
        <v>14850</v>
      </c>
      <c r="F1145" s="494">
        <f t="shared" si="20"/>
        <v>4646634.1499999994</v>
      </c>
    </row>
    <row r="1146" spans="1:6" ht="28.5" customHeight="1" x14ac:dyDescent="0.2">
      <c r="A1146" s="758">
        <v>44358</v>
      </c>
      <c r="B1146" s="27">
        <v>3912</v>
      </c>
      <c r="C1146" s="704" t="s">
        <v>5176</v>
      </c>
      <c r="D1146" s="432"/>
      <c r="E1146" s="472">
        <v>64454.63</v>
      </c>
      <c r="F1146" s="494">
        <f t="shared" si="20"/>
        <v>4582179.5199999996</v>
      </c>
    </row>
    <row r="1147" spans="1:6" ht="30.75" customHeight="1" x14ac:dyDescent="0.2">
      <c r="A1147" s="758">
        <v>44358</v>
      </c>
      <c r="B1147" s="27">
        <v>3913</v>
      </c>
      <c r="C1147" s="704" t="s">
        <v>5177</v>
      </c>
      <c r="D1147" s="432"/>
      <c r="E1147" s="472">
        <v>57630</v>
      </c>
      <c r="F1147" s="494">
        <f t="shared" si="20"/>
        <v>4524549.5199999996</v>
      </c>
    </row>
    <row r="1148" spans="1:6" ht="33" customHeight="1" x14ac:dyDescent="0.2">
      <c r="A1148" s="758">
        <v>44358</v>
      </c>
      <c r="B1148" s="27">
        <v>3914</v>
      </c>
      <c r="C1148" s="704" t="s">
        <v>5178</v>
      </c>
      <c r="D1148" s="432"/>
      <c r="E1148" s="472">
        <v>25931.599999999999</v>
      </c>
      <c r="F1148" s="494">
        <f t="shared" si="20"/>
        <v>4498617.92</v>
      </c>
    </row>
    <row r="1149" spans="1:6" ht="33" customHeight="1" x14ac:dyDescent="0.2">
      <c r="A1149" s="758">
        <v>44358</v>
      </c>
      <c r="B1149" s="27">
        <v>3915</v>
      </c>
      <c r="C1149" s="704" t="s">
        <v>5179</v>
      </c>
      <c r="D1149" s="432"/>
      <c r="E1149" s="472">
        <v>30764.25</v>
      </c>
      <c r="F1149" s="494">
        <f t="shared" si="20"/>
        <v>4467853.67</v>
      </c>
    </row>
    <row r="1150" spans="1:6" ht="39.75" customHeight="1" x14ac:dyDescent="0.2">
      <c r="A1150" s="758">
        <v>44358</v>
      </c>
      <c r="B1150" s="27">
        <v>3916</v>
      </c>
      <c r="C1150" s="704" t="s">
        <v>5180</v>
      </c>
      <c r="D1150" s="432"/>
      <c r="E1150" s="472">
        <v>88140</v>
      </c>
      <c r="F1150" s="494">
        <f t="shared" si="20"/>
        <v>4379713.67</v>
      </c>
    </row>
    <row r="1151" spans="1:6" ht="38.25" customHeight="1" x14ac:dyDescent="0.2">
      <c r="A1151" s="758">
        <v>44358</v>
      </c>
      <c r="B1151" s="27">
        <v>3917</v>
      </c>
      <c r="C1151" s="704" t="s">
        <v>5181</v>
      </c>
      <c r="D1151" s="432"/>
      <c r="E1151" s="472">
        <v>123880</v>
      </c>
      <c r="F1151" s="494">
        <f t="shared" si="20"/>
        <v>4255833.67</v>
      </c>
    </row>
    <row r="1152" spans="1:6" ht="38.25" customHeight="1" x14ac:dyDescent="0.2">
      <c r="A1152" s="758">
        <v>44358</v>
      </c>
      <c r="B1152" s="27">
        <v>3918</v>
      </c>
      <c r="C1152" s="704" t="s">
        <v>5182</v>
      </c>
      <c r="D1152" s="432"/>
      <c r="E1152" s="472">
        <v>35369</v>
      </c>
      <c r="F1152" s="494">
        <f t="shared" si="20"/>
        <v>4220464.67</v>
      </c>
    </row>
    <row r="1153" spans="1:6" ht="36" customHeight="1" x14ac:dyDescent="0.2">
      <c r="A1153" s="758" t="s">
        <v>5152</v>
      </c>
      <c r="B1153" s="27">
        <v>3919</v>
      </c>
      <c r="C1153" s="704" t="s">
        <v>5183</v>
      </c>
      <c r="D1153" s="432"/>
      <c r="E1153" s="472">
        <v>51708.800000000003</v>
      </c>
      <c r="F1153" s="494">
        <f t="shared" si="20"/>
        <v>4168755.87</v>
      </c>
    </row>
    <row r="1154" spans="1:6" ht="39" customHeight="1" x14ac:dyDescent="0.2">
      <c r="A1154" s="758" t="s">
        <v>5152</v>
      </c>
      <c r="B1154" s="27">
        <v>3920</v>
      </c>
      <c r="C1154" s="704" t="s">
        <v>5184</v>
      </c>
      <c r="D1154" s="432"/>
      <c r="E1154" s="472">
        <v>42120</v>
      </c>
      <c r="F1154" s="494">
        <f t="shared" si="20"/>
        <v>4126635.87</v>
      </c>
    </row>
    <row r="1155" spans="1:6" ht="37.5" customHeight="1" x14ac:dyDescent="0.2">
      <c r="A1155" s="758" t="s">
        <v>5152</v>
      </c>
      <c r="B1155" s="27">
        <v>3921</v>
      </c>
      <c r="C1155" s="704" t="s">
        <v>5185</v>
      </c>
      <c r="D1155" s="432"/>
      <c r="E1155" s="472">
        <v>20943.560000000001</v>
      </c>
      <c r="F1155" s="494">
        <f t="shared" si="20"/>
        <v>4105692.31</v>
      </c>
    </row>
    <row r="1156" spans="1:6" ht="38.25" customHeight="1" x14ac:dyDescent="0.2">
      <c r="A1156" s="758">
        <v>44362</v>
      </c>
      <c r="B1156" s="27">
        <v>3922</v>
      </c>
      <c r="C1156" s="704" t="s">
        <v>5186</v>
      </c>
      <c r="D1156" s="432"/>
      <c r="E1156" s="472">
        <v>29160</v>
      </c>
      <c r="F1156" s="494">
        <f t="shared" si="20"/>
        <v>4076532.31</v>
      </c>
    </row>
    <row r="1157" spans="1:6" ht="23.25" customHeight="1" x14ac:dyDescent="0.2">
      <c r="A1157" s="758">
        <v>44362</v>
      </c>
      <c r="B1157" s="27">
        <v>3923</v>
      </c>
      <c r="C1157" s="704" t="s">
        <v>5187</v>
      </c>
      <c r="D1157" s="432"/>
      <c r="E1157" s="472">
        <v>7200</v>
      </c>
      <c r="F1157" s="494">
        <f t="shared" si="20"/>
        <v>4069332.31</v>
      </c>
    </row>
    <row r="1158" spans="1:6" ht="27.75" customHeight="1" x14ac:dyDescent="0.2">
      <c r="A1158" s="758">
        <v>44362</v>
      </c>
      <c r="B1158" s="27">
        <v>3924</v>
      </c>
      <c r="C1158" s="704" t="s">
        <v>5188</v>
      </c>
      <c r="D1158" s="432"/>
      <c r="E1158" s="472">
        <v>22050</v>
      </c>
      <c r="F1158" s="494">
        <f t="shared" si="20"/>
        <v>4047282.31</v>
      </c>
    </row>
    <row r="1159" spans="1:6" ht="24.75" customHeight="1" x14ac:dyDescent="0.2">
      <c r="A1159" s="758">
        <v>44365</v>
      </c>
      <c r="B1159" s="27">
        <v>3925</v>
      </c>
      <c r="C1159" s="704" t="s">
        <v>5511</v>
      </c>
      <c r="D1159" s="432"/>
      <c r="E1159" s="472">
        <v>37800</v>
      </c>
      <c r="F1159" s="494">
        <f t="shared" si="20"/>
        <v>4009482.31</v>
      </c>
    </row>
    <row r="1160" spans="1:6" ht="51" customHeight="1" x14ac:dyDescent="0.2">
      <c r="A1160" s="758">
        <v>44365</v>
      </c>
      <c r="B1160" s="27">
        <v>3926</v>
      </c>
      <c r="C1160" s="759" t="s">
        <v>5512</v>
      </c>
      <c r="D1160" s="432"/>
      <c r="E1160" s="472">
        <v>31526.799999999999</v>
      </c>
      <c r="F1160" s="494">
        <f t="shared" si="20"/>
        <v>3977955.5100000002</v>
      </c>
    </row>
    <row r="1161" spans="1:6" ht="34.5" customHeight="1" x14ac:dyDescent="0.2">
      <c r="A1161" s="758">
        <v>44365</v>
      </c>
      <c r="B1161" s="27">
        <v>3927</v>
      </c>
      <c r="C1161" s="759" t="s">
        <v>5513</v>
      </c>
      <c r="D1161" s="432"/>
      <c r="E1161" s="472">
        <v>59400</v>
      </c>
      <c r="F1161" s="494">
        <f t="shared" si="20"/>
        <v>3918555.5100000002</v>
      </c>
    </row>
    <row r="1162" spans="1:6" ht="21" customHeight="1" x14ac:dyDescent="0.2">
      <c r="A1162" s="758">
        <v>44365</v>
      </c>
      <c r="B1162" s="27">
        <v>3928</v>
      </c>
      <c r="C1162" s="759" t="s">
        <v>5514</v>
      </c>
      <c r="D1162" s="432"/>
      <c r="E1162" s="472">
        <v>46460.5</v>
      </c>
      <c r="F1162" s="494">
        <f t="shared" si="20"/>
        <v>3872095.0100000002</v>
      </c>
    </row>
    <row r="1163" spans="1:6" ht="21" customHeight="1" x14ac:dyDescent="0.2">
      <c r="A1163" s="758">
        <v>44365</v>
      </c>
      <c r="B1163" s="27">
        <v>3929</v>
      </c>
      <c r="C1163" s="759" t="s">
        <v>5515</v>
      </c>
      <c r="D1163" s="432"/>
      <c r="E1163" s="472">
        <v>69920</v>
      </c>
      <c r="F1163" s="494">
        <f t="shared" si="20"/>
        <v>3802175.0100000002</v>
      </c>
    </row>
    <row r="1164" spans="1:6" ht="21" customHeight="1" x14ac:dyDescent="0.2">
      <c r="A1164" s="758">
        <v>44365</v>
      </c>
      <c r="B1164" s="27">
        <v>3930</v>
      </c>
      <c r="C1164" s="759" t="s">
        <v>5516</v>
      </c>
      <c r="D1164" s="432"/>
      <c r="E1164" s="472">
        <v>98875</v>
      </c>
      <c r="F1164" s="494">
        <f t="shared" si="20"/>
        <v>3703300.0100000002</v>
      </c>
    </row>
    <row r="1165" spans="1:6" ht="24" customHeight="1" x14ac:dyDescent="0.2">
      <c r="A1165" s="758">
        <v>44369</v>
      </c>
      <c r="B1165" s="27">
        <v>3931</v>
      </c>
      <c r="C1165" s="242" t="s">
        <v>5517</v>
      </c>
      <c r="D1165" s="432"/>
      <c r="E1165" s="736">
        <v>124390.39999999999</v>
      </c>
      <c r="F1165" s="494">
        <f t="shared" si="20"/>
        <v>3578909.6100000003</v>
      </c>
    </row>
    <row r="1166" spans="1:6" ht="22.5" customHeight="1" x14ac:dyDescent="0.2">
      <c r="A1166" s="758">
        <v>44369</v>
      </c>
      <c r="B1166" s="243">
        <v>3932</v>
      </c>
      <c r="C1166" s="242" t="s">
        <v>5518</v>
      </c>
      <c r="D1166" s="432"/>
      <c r="E1166" s="736">
        <v>58276.160000000003</v>
      </c>
      <c r="F1166" s="494">
        <f t="shared" si="20"/>
        <v>3520633.45</v>
      </c>
    </row>
    <row r="1167" spans="1:6" ht="35.25" customHeight="1" x14ac:dyDescent="0.2">
      <c r="A1167" s="758">
        <v>44369</v>
      </c>
      <c r="B1167" s="243">
        <v>3933</v>
      </c>
      <c r="C1167" s="242" t="s">
        <v>5519</v>
      </c>
      <c r="D1167" s="432"/>
      <c r="E1167" s="736">
        <v>95326.8</v>
      </c>
      <c r="F1167" s="494">
        <f t="shared" si="20"/>
        <v>3425306.6500000004</v>
      </c>
    </row>
    <row r="1168" spans="1:6" ht="30" customHeight="1" x14ac:dyDescent="0.2">
      <c r="A1168" s="758">
        <v>44369</v>
      </c>
      <c r="B1168" s="243">
        <v>3934</v>
      </c>
      <c r="C1168" s="242" t="s">
        <v>5520</v>
      </c>
      <c r="D1168" s="432"/>
      <c r="E1168" s="736">
        <v>85880</v>
      </c>
      <c r="F1168" s="494">
        <f t="shared" si="20"/>
        <v>3339426.6500000004</v>
      </c>
    </row>
    <row r="1169" spans="1:6" ht="30" customHeight="1" x14ac:dyDescent="0.2">
      <c r="A1169" s="758">
        <v>44369</v>
      </c>
      <c r="B1169" s="243">
        <v>3935</v>
      </c>
      <c r="C1169" s="242" t="s">
        <v>5521</v>
      </c>
      <c r="D1169" s="432"/>
      <c r="E1169" s="736">
        <v>26469.599999999999</v>
      </c>
      <c r="F1169" s="494">
        <f t="shared" si="20"/>
        <v>3312957.0500000003</v>
      </c>
    </row>
    <row r="1170" spans="1:6" ht="26.25" customHeight="1" x14ac:dyDescent="0.2">
      <c r="A1170" s="758">
        <v>44370</v>
      </c>
      <c r="B1170" s="243">
        <v>3936</v>
      </c>
      <c r="C1170" s="242" t="s">
        <v>5522</v>
      </c>
      <c r="D1170" s="432"/>
      <c r="E1170" s="736">
        <v>168808</v>
      </c>
      <c r="F1170" s="494">
        <f t="shared" si="20"/>
        <v>3144149.0500000003</v>
      </c>
    </row>
    <row r="1171" spans="1:6" ht="35.25" customHeight="1" x14ac:dyDescent="0.2">
      <c r="A1171" s="758">
        <v>44370</v>
      </c>
      <c r="B1171" s="243">
        <v>3937</v>
      </c>
      <c r="C1171" s="704" t="s">
        <v>5763</v>
      </c>
      <c r="D1171" s="432"/>
      <c r="E1171" s="736">
        <v>110943.4</v>
      </c>
      <c r="F1171" s="494">
        <f t="shared" si="20"/>
        <v>3033205.6500000004</v>
      </c>
    </row>
    <row r="1172" spans="1:6" ht="30.75" customHeight="1" x14ac:dyDescent="0.2">
      <c r="A1172" s="758">
        <v>44370</v>
      </c>
      <c r="B1172" s="243">
        <v>3938</v>
      </c>
      <c r="C1172" s="704" t="s">
        <v>5764</v>
      </c>
      <c r="D1172" s="432"/>
      <c r="E1172" s="736">
        <v>80142.990000000005</v>
      </c>
      <c r="F1172" s="494">
        <f t="shared" si="20"/>
        <v>2953062.66</v>
      </c>
    </row>
    <row r="1173" spans="1:6" ht="22.5" customHeight="1" x14ac:dyDescent="0.2">
      <c r="A1173" s="758">
        <v>44370</v>
      </c>
      <c r="B1173" s="243">
        <v>3939</v>
      </c>
      <c r="C1173" s="704" t="s">
        <v>5765</v>
      </c>
      <c r="D1173" s="432"/>
      <c r="E1173" s="736">
        <v>62150</v>
      </c>
      <c r="F1173" s="494">
        <f t="shared" si="20"/>
        <v>2890912.66</v>
      </c>
    </row>
    <row r="1174" spans="1:6" ht="23.25" customHeight="1" x14ac:dyDescent="0.2">
      <c r="A1174" s="758">
        <v>44370</v>
      </c>
      <c r="B1174" s="243">
        <v>3940</v>
      </c>
      <c r="C1174" s="704" t="s">
        <v>5766</v>
      </c>
      <c r="D1174" s="432"/>
      <c r="E1174" s="736">
        <v>45674.6</v>
      </c>
      <c r="F1174" s="494">
        <f t="shared" si="20"/>
        <v>2845238.06</v>
      </c>
    </row>
    <row r="1175" spans="1:6" ht="27" customHeight="1" x14ac:dyDescent="0.2">
      <c r="A1175" s="758">
        <v>44370</v>
      </c>
      <c r="B1175" s="243">
        <v>3941</v>
      </c>
      <c r="C1175" s="704" t="s">
        <v>5767</v>
      </c>
      <c r="D1175" s="432"/>
      <c r="E1175" s="736">
        <v>75600</v>
      </c>
      <c r="F1175" s="494">
        <f t="shared" si="20"/>
        <v>2769638.06</v>
      </c>
    </row>
    <row r="1176" spans="1:6" ht="22.5" x14ac:dyDescent="0.2">
      <c r="A1176" s="758">
        <v>44370</v>
      </c>
      <c r="B1176" s="243">
        <v>3942</v>
      </c>
      <c r="C1176" s="704" t="s">
        <v>5768</v>
      </c>
      <c r="D1176" s="432"/>
      <c r="E1176" s="736">
        <v>43362.89</v>
      </c>
      <c r="F1176" s="494">
        <f t="shared" si="20"/>
        <v>2726275.17</v>
      </c>
    </row>
    <row r="1177" spans="1:6" ht="22.5" x14ac:dyDescent="0.2">
      <c r="A1177" s="758">
        <v>44370</v>
      </c>
      <c r="B1177" s="243">
        <v>3943</v>
      </c>
      <c r="C1177" s="704" t="s">
        <v>6002</v>
      </c>
      <c r="D1177" s="432"/>
      <c r="E1177" s="736">
        <v>4500</v>
      </c>
      <c r="F1177" s="494">
        <f t="shared" si="20"/>
        <v>2721775.17</v>
      </c>
    </row>
    <row r="1178" spans="1:6" ht="22.5" x14ac:dyDescent="0.2">
      <c r="A1178" s="758">
        <v>44370</v>
      </c>
      <c r="B1178" s="243">
        <v>3944</v>
      </c>
      <c r="C1178" s="704" t="s">
        <v>5769</v>
      </c>
      <c r="D1178" s="432"/>
      <c r="E1178" s="736">
        <v>35369</v>
      </c>
      <c r="F1178" s="494">
        <f t="shared" si="20"/>
        <v>2686406.17</v>
      </c>
    </row>
    <row r="1179" spans="1:6" x14ac:dyDescent="0.2">
      <c r="A1179" s="709">
        <v>44376</v>
      </c>
      <c r="B1179" s="16">
        <v>3945</v>
      </c>
      <c r="C1179" s="508" t="s">
        <v>6003</v>
      </c>
      <c r="D1179" s="432"/>
      <c r="E1179" s="441">
        <v>54150</v>
      </c>
      <c r="F1179" s="494">
        <f t="shared" si="20"/>
        <v>2632256.17</v>
      </c>
    </row>
  </sheetData>
  <mergeCells count="54">
    <mergeCell ref="A1116:E1116"/>
    <mergeCell ref="A1023:F1023"/>
    <mergeCell ref="A1024:F1024"/>
    <mergeCell ref="A1025:F1025"/>
    <mergeCell ref="A1026:F1026"/>
    <mergeCell ref="A1028:F1028"/>
    <mergeCell ref="A1029:E1029"/>
    <mergeCell ref="A1110:F1110"/>
    <mergeCell ref="A1111:F1111"/>
    <mergeCell ref="A1112:F1112"/>
    <mergeCell ref="A1113:F1113"/>
    <mergeCell ref="A1115:F1115"/>
    <mergeCell ref="A1014:E1014"/>
    <mergeCell ref="A990:F990"/>
    <mergeCell ref="A991:F991"/>
    <mergeCell ref="A992:F992"/>
    <mergeCell ref="A993:F993"/>
    <mergeCell ref="A995:F995"/>
    <mergeCell ref="A996:E996"/>
    <mergeCell ref="A1007:F1007"/>
    <mergeCell ref="A1008:F1008"/>
    <mergeCell ref="A1009:F1009"/>
    <mergeCell ref="A1010:F1010"/>
    <mergeCell ref="A1013:F1013"/>
    <mergeCell ref="A975:E975"/>
    <mergeCell ref="A954:F954"/>
    <mergeCell ref="A955:F955"/>
    <mergeCell ref="A956:F956"/>
    <mergeCell ref="A957:F957"/>
    <mergeCell ref="A959:F959"/>
    <mergeCell ref="A960:E960"/>
    <mergeCell ref="A969:F969"/>
    <mergeCell ref="A970:F970"/>
    <mergeCell ref="A971:F971"/>
    <mergeCell ref="A972:F972"/>
    <mergeCell ref="A974:F974"/>
    <mergeCell ref="A906:E906"/>
    <mergeCell ref="A828:F828"/>
    <mergeCell ref="A829:F829"/>
    <mergeCell ref="A830:F830"/>
    <mergeCell ref="A831:F831"/>
    <mergeCell ref="A833:F833"/>
    <mergeCell ref="A835:E835"/>
    <mergeCell ref="A900:F900"/>
    <mergeCell ref="A901:F901"/>
    <mergeCell ref="A902:F902"/>
    <mergeCell ref="A903:F903"/>
    <mergeCell ref="A905:F905"/>
    <mergeCell ref="A7:E7"/>
    <mergeCell ref="A1:F1"/>
    <mergeCell ref="A2:F2"/>
    <mergeCell ref="A3:F3"/>
    <mergeCell ref="A4:F4"/>
    <mergeCell ref="A6:F6"/>
  </mergeCells>
  <pageMargins left="0.70866141732283472" right="0.70866141732283472" top="0.74803149606299213" bottom="0.74803149606299213" header="0.31496062992125984" footer="0.31496062992125984"/>
  <pageSetup paperSize="9" scale="11" fitToHeight="40" orientation="portrait" r:id="rId1"/>
  <headerFooter>
    <oddFooter>&amp;RPagina &amp;P de 40</oddFooter>
  </headerFooter>
  <ignoredErrors>
    <ignoredError sqref="F843" formula="1"/>
    <ignoredError sqref="F1135:F1179"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1145"/>
  <sheetViews>
    <sheetView view="pageBreakPreview" topLeftCell="A1142" zoomScaleNormal="230" zoomScaleSheetLayoutView="100" workbookViewId="0">
      <selection activeCell="E649" sqref="E649"/>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6.85546875" style="106" customWidth="1"/>
    <col min="6" max="6" width="16" style="101" customWidth="1"/>
    <col min="7" max="60" width="11.42578125" style="14"/>
    <col min="61" max="16384" width="11.42578125" style="25"/>
  </cols>
  <sheetData>
    <row r="1" spans="1:6" ht="15" x14ac:dyDescent="0.25">
      <c r="A1" s="1171" t="s">
        <v>0</v>
      </c>
      <c r="B1" s="1171"/>
      <c r="C1" s="1171"/>
      <c r="D1" s="1171"/>
      <c r="E1" s="1171"/>
      <c r="F1" s="1171"/>
    </row>
    <row r="2" spans="1:6" ht="15" x14ac:dyDescent="0.25">
      <c r="A2" s="1171" t="s">
        <v>1</v>
      </c>
      <c r="B2" s="1171"/>
      <c r="C2" s="1171"/>
      <c r="D2" s="1171"/>
      <c r="E2" s="1171"/>
      <c r="F2" s="1171"/>
    </row>
    <row r="3" spans="1:6" ht="15" customHeight="1" x14ac:dyDescent="0.25">
      <c r="A3" s="1173" t="s">
        <v>6177</v>
      </c>
      <c r="B3" s="1173"/>
      <c r="C3" s="1173"/>
      <c r="D3" s="1173"/>
      <c r="E3" s="1173"/>
      <c r="F3" s="1173"/>
    </row>
    <row r="4" spans="1:6" ht="15" customHeight="1" x14ac:dyDescent="0.25">
      <c r="A4" s="1173" t="s">
        <v>2</v>
      </c>
      <c r="B4" s="1173"/>
      <c r="C4" s="1173"/>
      <c r="D4" s="1173"/>
      <c r="E4" s="1173"/>
      <c r="F4" s="1173"/>
    </row>
    <row r="5" spans="1:6" ht="15" x14ac:dyDescent="0.25">
      <c r="A5" s="626"/>
      <c r="B5" s="627"/>
      <c r="C5" s="628"/>
      <c r="D5" s="629"/>
      <c r="E5" s="630"/>
      <c r="F5" s="631"/>
    </row>
    <row r="6" spans="1:6" ht="30" customHeight="1" x14ac:dyDescent="0.2">
      <c r="A6" s="1306" t="s">
        <v>3</v>
      </c>
      <c r="B6" s="1307"/>
      <c r="C6" s="1307"/>
      <c r="D6" s="1307"/>
      <c r="E6" s="1307"/>
      <c r="F6" s="1308"/>
    </row>
    <row r="7" spans="1:6" ht="33" customHeight="1" x14ac:dyDescent="0.2">
      <c r="A7" s="1306" t="s">
        <v>4</v>
      </c>
      <c r="B7" s="1307"/>
      <c r="C7" s="1307"/>
      <c r="D7" s="1307"/>
      <c r="E7" s="1308"/>
      <c r="F7" s="718">
        <v>323190936.41000003</v>
      </c>
    </row>
    <row r="8" spans="1:6" ht="12" x14ac:dyDescent="0.2">
      <c r="A8" s="810" t="s">
        <v>5</v>
      </c>
      <c r="B8" s="810" t="s">
        <v>6</v>
      </c>
      <c r="C8" s="810" t="s">
        <v>7</v>
      </c>
      <c r="D8" s="810" t="s">
        <v>8</v>
      </c>
      <c r="E8" s="810" t="s">
        <v>9</v>
      </c>
      <c r="F8" s="810" t="s">
        <v>6180</v>
      </c>
    </row>
    <row r="9" spans="1:6" ht="15" customHeight="1" x14ac:dyDescent="0.2">
      <c r="A9" s="87"/>
      <c r="B9" s="1"/>
      <c r="C9" s="2" t="s">
        <v>11</v>
      </c>
      <c r="D9" s="40">
        <v>116483664.48</v>
      </c>
      <c r="E9" s="40"/>
      <c r="F9" s="494">
        <f>F7+D9</f>
        <v>439674600.89000005</v>
      </c>
    </row>
    <row r="10" spans="1:6" ht="15" customHeight="1" x14ac:dyDescent="0.2">
      <c r="A10" s="87"/>
      <c r="B10" s="1"/>
      <c r="C10" s="3" t="s">
        <v>12</v>
      </c>
      <c r="D10" s="40">
        <v>133297646.86</v>
      </c>
      <c r="E10" s="40"/>
      <c r="F10" s="494">
        <f>F9+D10</f>
        <v>572972247.75</v>
      </c>
    </row>
    <row r="11" spans="1:6" ht="15" customHeight="1" x14ac:dyDescent="0.2">
      <c r="A11" s="87"/>
      <c r="B11" s="1"/>
      <c r="C11" s="2" t="s">
        <v>13</v>
      </c>
      <c r="D11" s="777">
        <v>377726392.44</v>
      </c>
      <c r="E11" s="40"/>
      <c r="F11" s="494">
        <f>F10+D11</f>
        <v>950698640.19000006</v>
      </c>
    </row>
    <row r="12" spans="1:6" ht="15" customHeight="1" x14ac:dyDescent="0.2">
      <c r="A12" s="87"/>
      <c r="B12" s="1"/>
      <c r="C12" s="4" t="s">
        <v>31</v>
      </c>
      <c r="D12" s="41">
        <v>1052973.19</v>
      </c>
      <c r="E12" s="41"/>
      <c r="F12" s="494">
        <f>F11+D12</f>
        <v>951751613.38000011</v>
      </c>
    </row>
    <row r="13" spans="1:6" ht="15" customHeight="1" x14ac:dyDescent="0.2">
      <c r="A13" s="87"/>
      <c r="B13" s="1"/>
      <c r="C13" s="4" t="s">
        <v>7711</v>
      </c>
      <c r="D13" s="41">
        <v>170.24</v>
      </c>
      <c r="E13" s="41"/>
      <c r="F13" s="494">
        <f>F12+D13</f>
        <v>951751783.62000012</v>
      </c>
    </row>
    <row r="14" spans="1:6" ht="15" customHeight="1" x14ac:dyDescent="0.2">
      <c r="A14" s="87"/>
      <c r="B14" s="1"/>
      <c r="C14" s="3" t="s">
        <v>12</v>
      </c>
      <c r="D14" s="62"/>
      <c r="E14" s="40">
        <v>491731876.12</v>
      </c>
      <c r="F14" s="494">
        <f>F13-E14</f>
        <v>460019907.50000012</v>
      </c>
    </row>
    <row r="15" spans="1:6" ht="15" customHeight="1" x14ac:dyDescent="0.2">
      <c r="A15" s="87"/>
      <c r="B15" s="1"/>
      <c r="C15" s="3" t="s">
        <v>6871</v>
      </c>
      <c r="D15" s="62"/>
      <c r="E15" s="40">
        <v>6586.25</v>
      </c>
      <c r="F15" s="494">
        <f t="shared" ref="F15:F78" si="0">F14-E15</f>
        <v>460013321.25000012</v>
      </c>
    </row>
    <row r="16" spans="1:6" ht="15" customHeight="1" x14ac:dyDescent="0.2">
      <c r="A16" s="87"/>
      <c r="B16" s="1"/>
      <c r="C16" s="2" t="s">
        <v>1088</v>
      </c>
      <c r="D16" s="62"/>
      <c r="E16" s="711">
        <v>337768.95</v>
      </c>
      <c r="F16" s="494">
        <f t="shared" si="0"/>
        <v>459675552.30000013</v>
      </c>
    </row>
    <row r="17" spans="1:61" ht="15" customHeight="1" x14ac:dyDescent="0.2">
      <c r="A17" s="87"/>
      <c r="B17" s="1"/>
      <c r="C17" s="530" t="s">
        <v>2479</v>
      </c>
      <c r="D17" s="62"/>
      <c r="E17" s="711">
        <v>177490.39</v>
      </c>
      <c r="F17" s="494">
        <f t="shared" si="0"/>
        <v>459498061.91000015</v>
      </c>
    </row>
    <row r="18" spans="1:61" ht="15" customHeight="1" x14ac:dyDescent="0.2">
      <c r="A18" s="87"/>
      <c r="B18" s="1"/>
      <c r="C18" s="530" t="s">
        <v>6870</v>
      </c>
      <c r="D18" s="62"/>
      <c r="E18" s="711">
        <v>640</v>
      </c>
      <c r="F18" s="494">
        <f t="shared" si="0"/>
        <v>459497421.91000015</v>
      </c>
    </row>
    <row r="19" spans="1:61" ht="15" customHeight="1" x14ac:dyDescent="0.2">
      <c r="A19" s="87"/>
      <c r="B19" s="1"/>
      <c r="C19" s="2" t="s">
        <v>1083</v>
      </c>
      <c r="D19" s="62"/>
      <c r="E19" s="711">
        <v>3000</v>
      </c>
      <c r="F19" s="494">
        <f t="shared" si="0"/>
        <v>459494421.91000015</v>
      </c>
    </row>
    <row r="20" spans="1:61" ht="15" customHeight="1" x14ac:dyDescent="0.2">
      <c r="A20" s="87"/>
      <c r="B20" s="1"/>
      <c r="C20" s="2" t="s">
        <v>1086</v>
      </c>
      <c r="D20" s="62"/>
      <c r="E20" s="711">
        <v>200</v>
      </c>
      <c r="F20" s="494">
        <f t="shared" si="0"/>
        <v>459494221.91000015</v>
      </c>
    </row>
    <row r="21" spans="1:61" ht="15" customHeight="1" x14ac:dyDescent="0.2">
      <c r="A21" s="87"/>
      <c r="B21" s="1"/>
      <c r="C21" s="2" t="s">
        <v>1087</v>
      </c>
      <c r="D21" s="62"/>
      <c r="E21" s="711">
        <v>700</v>
      </c>
      <c r="F21" s="494">
        <f t="shared" si="0"/>
        <v>459493521.91000015</v>
      </c>
    </row>
    <row r="22" spans="1:61" ht="15" customHeight="1" x14ac:dyDescent="0.2">
      <c r="A22" s="87"/>
      <c r="B22" s="1"/>
      <c r="C22" s="2" t="s">
        <v>1358</v>
      </c>
      <c r="D22" s="62"/>
      <c r="E22" s="711">
        <v>175</v>
      </c>
      <c r="F22" s="494">
        <f t="shared" si="0"/>
        <v>459493346.91000015</v>
      </c>
    </row>
    <row r="23" spans="1:61" ht="15" customHeight="1" x14ac:dyDescent="0.2">
      <c r="A23" s="87"/>
      <c r="B23" s="1"/>
      <c r="C23" s="2" t="s">
        <v>7497</v>
      </c>
      <c r="D23" s="62"/>
      <c r="E23" s="711">
        <v>70405.509999999995</v>
      </c>
      <c r="F23" s="494">
        <f t="shared" si="0"/>
        <v>459422941.40000015</v>
      </c>
    </row>
    <row r="24" spans="1:61" ht="15" customHeight="1" x14ac:dyDescent="0.2">
      <c r="A24" s="87"/>
      <c r="B24" s="1"/>
      <c r="C24" s="2" t="s">
        <v>7712</v>
      </c>
      <c r="D24" s="62"/>
      <c r="E24" s="711">
        <v>28263.68</v>
      </c>
      <c r="F24" s="494">
        <f t="shared" si="0"/>
        <v>459394677.72000015</v>
      </c>
    </row>
    <row r="25" spans="1:61" ht="15" customHeight="1" x14ac:dyDescent="0.2">
      <c r="A25" s="87"/>
      <c r="B25" s="1"/>
      <c r="C25" s="2" t="s">
        <v>7713</v>
      </c>
      <c r="D25" s="62"/>
      <c r="E25" s="711">
        <v>30396.52</v>
      </c>
      <c r="F25" s="494">
        <f t="shared" si="0"/>
        <v>459364281.20000017</v>
      </c>
    </row>
    <row r="26" spans="1:61" ht="15" customHeight="1" x14ac:dyDescent="0.2">
      <c r="A26" s="87"/>
      <c r="B26" s="1"/>
      <c r="C26" s="2" t="s">
        <v>24</v>
      </c>
      <c r="D26" s="62"/>
      <c r="E26" s="711">
        <v>329745</v>
      </c>
      <c r="F26" s="494">
        <f t="shared" si="0"/>
        <v>459034536.20000017</v>
      </c>
    </row>
    <row r="27" spans="1:61" s="414" customFormat="1" ht="40.5" customHeight="1" x14ac:dyDescent="0.2">
      <c r="A27" s="827">
        <v>44378</v>
      </c>
      <c r="B27" s="534" t="s">
        <v>6269</v>
      </c>
      <c r="C27" s="828" t="s">
        <v>6291</v>
      </c>
      <c r="D27" s="416"/>
      <c r="E27" s="535">
        <v>147841.12</v>
      </c>
      <c r="F27" s="494">
        <f t="shared" si="0"/>
        <v>458886695.08000016</v>
      </c>
      <c r="G27" s="412"/>
      <c r="H27" s="412"/>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412"/>
      <c r="AY27" s="412"/>
      <c r="AZ27" s="412"/>
      <c r="BA27" s="412"/>
      <c r="BB27" s="412"/>
      <c r="BC27" s="412"/>
      <c r="BD27" s="412"/>
      <c r="BE27" s="412"/>
      <c r="BF27" s="412"/>
      <c r="BG27" s="412"/>
      <c r="BH27" s="412"/>
      <c r="BI27" s="545"/>
    </row>
    <row r="28" spans="1:61" s="412" customFormat="1" ht="72.75" customHeight="1" x14ac:dyDescent="0.2">
      <c r="A28" s="217">
        <v>44378</v>
      </c>
      <c r="B28" s="252" t="s">
        <v>6270</v>
      </c>
      <c r="C28" s="576" t="s">
        <v>6292</v>
      </c>
      <c r="D28" s="394"/>
      <c r="E28" s="42">
        <v>67800</v>
      </c>
      <c r="F28" s="494">
        <f t="shared" si="0"/>
        <v>458818895.08000016</v>
      </c>
    </row>
    <row r="29" spans="1:61" s="412" customFormat="1" ht="70.5" customHeight="1" x14ac:dyDescent="0.2">
      <c r="A29" s="217">
        <v>44378</v>
      </c>
      <c r="B29" s="252" t="s">
        <v>6271</v>
      </c>
      <c r="C29" s="576" t="s">
        <v>6293</v>
      </c>
      <c r="D29" s="402"/>
      <c r="E29" s="42">
        <v>169500</v>
      </c>
      <c r="F29" s="494">
        <f t="shared" si="0"/>
        <v>458649395.08000016</v>
      </c>
    </row>
    <row r="30" spans="1:61" s="412" customFormat="1" ht="61.5" customHeight="1" x14ac:dyDescent="0.2">
      <c r="A30" s="217">
        <v>44378</v>
      </c>
      <c r="B30" s="252" t="s">
        <v>6272</v>
      </c>
      <c r="C30" s="576" t="s">
        <v>6294</v>
      </c>
      <c r="D30" s="402"/>
      <c r="E30" s="42">
        <v>63000</v>
      </c>
      <c r="F30" s="494">
        <f t="shared" si="0"/>
        <v>458586395.08000016</v>
      </c>
    </row>
    <row r="31" spans="1:61" s="412" customFormat="1" ht="26.25" customHeight="1" x14ac:dyDescent="0.2">
      <c r="A31" s="217">
        <v>44378</v>
      </c>
      <c r="B31" s="252" t="s">
        <v>6985</v>
      </c>
      <c r="C31" s="576" t="s">
        <v>41</v>
      </c>
      <c r="D31" s="402"/>
      <c r="E31" s="42">
        <v>0</v>
      </c>
      <c r="F31" s="494">
        <f t="shared" si="0"/>
        <v>458586395.08000016</v>
      </c>
    </row>
    <row r="32" spans="1:61" s="412" customFormat="1" ht="57.75" customHeight="1" x14ac:dyDescent="0.2">
      <c r="A32" s="217">
        <v>44378</v>
      </c>
      <c r="B32" s="252" t="s">
        <v>6273</v>
      </c>
      <c r="C32" s="576" t="s">
        <v>6295</v>
      </c>
      <c r="D32" s="402"/>
      <c r="E32" s="42">
        <v>5138.13</v>
      </c>
      <c r="F32" s="494">
        <f t="shared" si="0"/>
        <v>458581256.95000017</v>
      </c>
    </row>
    <row r="33" spans="1:6" s="412" customFormat="1" ht="41.25" customHeight="1" x14ac:dyDescent="0.2">
      <c r="A33" s="217">
        <v>44378</v>
      </c>
      <c r="B33" s="252" t="s">
        <v>6274</v>
      </c>
      <c r="C33" s="576" t="s">
        <v>6296</v>
      </c>
      <c r="D33" s="402"/>
      <c r="E33" s="42">
        <v>18039.02</v>
      </c>
      <c r="F33" s="494">
        <f t="shared" si="0"/>
        <v>458563217.93000019</v>
      </c>
    </row>
    <row r="34" spans="1:6" s="412" customFormat="1" ht="39.75" customHeight="1" x14ac:dyDescent="0.2">
      <c r="A34" s="217">
        <v>44378</v>
      </c>
      <c r="B34" s="252" t="s">
        <v>6275</v>
      </c>
      <c r="C34" s="576" t="s">
        <v>6297</v>
      </c>
      <c r="D34" s="402"/>
      <c r="E34" s="42">
        <v>2976</v>
      </c>
      <c r="F34" s="494">
        <f t="shared" si="0"/>
        <v>458560241.93000019</v>
      </c>
    </row>
    <row r="35" spans="1:6" s="412" customFormat="1" ht="46.5" customHeight="1" x14ac:dyDescent="0.2">
      <c r="A35" s="217">
        <v>44378</v>
      </c>
      <c r="B35" s="252" t="s">
        <v>6276</v>
      </c>
      <c r="C35" s="576" t="s">
        <v>6298</v>
      </c>
      <c r="D35" s="402"/>
      <c r="E35" s="42">
        <v>34613.410000000003</v>
      </c>
      <c r="F35" s="494">
        <f t="shared" si="0"/>
        <v>458525628.52000016</v>
      </c>
    </row>
    <row r="36" spans="1:6" s="412" customFormat="1" ht="42" customHeight="1" x14ac:dyDescent="0.2">
      <c r="A36" s="217">
        <v>44378</v>
      </c>
      <c r="B36" s="252" t="s">
        <v>6277</v>
      </c>
      <c r="C36" s="576" t="s">
        <v>6299</v>
      </c>
      <c r="D36" s="402"/>
      <c r="E36" s="42">
        <v>5995.73</v>
      </c>
      <c r="F36" s="494">
        <f t="shared" si="0"/>
        <v>458519632.79000014</v>
      </c>
    </row>
    <row r="37" spans="1:6" s="412" customFormat="1" ht="41.25" customHeight="1" x14ac:dyDescent="0.2">
      <c r="A37" s="217">
        <v>44378</v>
      </c>
      <c r="B37" s="252" t="s">
        <v>6278</v>
      </c>
      <c r="C37" s="576" t="s">
        <v>6300</v>
      </c>
      <c r="D37" s="402"/>
      <c r="E37" s="42">
        <v>44508.44</v>
      </c>
      <c r="F37" s="494">
        <f t="shared" si="0"/>
        <v>458475124.35000014</v>
      </c>
    </row>
    <row r="38" spans="1:6" s="412" customFormat="1" ht="54.75" customHeight="1" x14ac:dyDescent="0.2">
      <c r="A38" s="217">
        <v>44378</v>
      </c>
      <c r="B38" s="252" t="s">
        <v>6279</v>
      </c>
      <c r="C38" s="576" t="s">
        <v>6301</v>
      </c>
      <c r="D38" s="402"/>
      <c r="E38" s="42">
        <v>118897.14</v>
      </c>
      <c r="F38" s="494">
        <f t="shared" si="0"/>
        <v>458356227.21000016</v>
      </c>
    </row>
    <row r="39" spans="1:6" s="412" customFormat="1" ht="67.5" customHeight="1" x14ac:dyDescent="0.2">
      <c r="A39" s="217">
        <v>44378</v>
      </c>
      <c r="B39" s="252" t="s">
        <v>6280</v>
      </c>
      <c r="C39" s="576" t="s">
        <v>6302</v>
      </c>
      <c r="D39" s="402"/>
      <c r="E39" s="42">
        <v>103250.13</v>
      </c>
      <c r="F39" s="494">
        <f t="shared" si="0"/>
        <v>458252977.08000016</v>
      </c>
    </row>
    <row r="40" spans="1:6" s="412" customFormat="1" ht="48" customHeight="1" x14ac:dyDescent="0.2">
      <c r="A40" s="217">
        <v>44378</v>
      </c>
      <c r="B40" s="252" t="s">
        <v>6281</v>
      </c>
      <c r="C40" s="576" t="s">
        <v>6303</v>
      </c>
      <c r="D40" s="402"/>
      <c r="E40" s="42">
        <v>200000</v>
      </c>
      <c r="F40" s="494">
        <f t="shared" si="0"/>
        <v>458052977.08000016</v>
      </c>
    </row>
    <row r="41" spans="1:6" s="412" customFormat="1" ht="48" customHeight="1" x14ac:dyDescent="0.2">
      <c r="A41" s="217">
        <v>44378</v>
      </c>
      <c r="B41" s="252" t="s">
        <v>6282</v>
      </c>
      <c r="C41" s="576" t="s">
        <v>6304</v>
      </c>
      <c r="D41" s="402"/>
      <c r="E41" s="42">
        <v>84271.19</v>
      </c>
      <c r="F41" s="494">
        <f t="shared" si="0"/>
        <v>457968705.89000016</v>
      </c>
    </row>
    <row r="42" spans="1:6" s="412" customFormat="1" ht="39" customHeight="1" x14ac:dyDescent="0.2">
      <c r="A42" s="217">
        <v>44378</v>
      </c>
      <c r="B42" s="252" t="s">
        <v>6283</v>
      </c>
      <c r="C42" s="576" t="s">
        <v>6305</v>
      </c>
      <c r="D42" s="402"/>
      <c r="E42" s="42">
        <v>26334.74</v>
      </c>
      <c r="F42" s="494">
        <f t="shared" si="0"/>
        <v>457942371.15000015</v>
      </c>
    </row>
    <row r="43" spans="1:6" s="412" customFormat="1" ht="39" customHeight="1" x14ac:dyDescent="0.2">
      <c r="A43" s="217">
        <v>44378</v>
      </c>
      <c r="B43" s="252" t="s">
        <v>6284</v>
      </c>
      <c r="C43" s="576" t="s">
        <v>6307</v>
      </c>
      <c r="D43" s="402"/>
      <c r="E43" s="42">
        <v>1196</v>
      </c>
      <c r="F43" s="494">
        <f t="shared" si="0"/>
        <v>457941175.15000015</v>
      </c>
    </row>
    <row r="44" spans="1:6" s="412" customFormat="1" ht="50.25" customHeight="1" x14ac:dyDescent="0.2">
      <c r="A44" s="217">
        <v>44378</v>
      </c>
      <c r="B44" s="252" t="s">
        <v>6285</v>
      </c>
      <c r="C44" s="576" t="s">
        <v>6306</v>
      </c>
      <c r="D44" s="402"/>
      <c r="E44" s="42">
        <v>60974.52</v>
      </c>
      <c r="F44" s="494">
        <f t="shared" si="0"/>
        <v>457880200.63000017</v>
      </c>
    </row>
    <row r="45" spans="1:6" s="412" customFormat="1" ht="40.5" customHeight="1" x14ac:dyDescent="0.2">
      <c r="A45" s="217">
        <v>44378</v>
      </c>
      <c r="B45" s="252" t="s">
        <v>6286</v>
      </c>
      <c r="C45" s="576" t="s">
        <v>6308</v>
      </c>
      <c r="D45" s="402"/>
      <c r="E45" s="42">
        <v>11014.4</v>
      </c>
      <c r="F45" s="494">
        <f t="shared" si="0"/>
        <v>457869186.2300002</v>
      </c>
    </row>
    <row r="46" spans="1:6" s="412" customFormat="1" ht="45.75" customHeight="1" x14ac:dyDescent="0.2">
      <c r="A46" s="217">
        <v>44378</v>
      </c>
      <c r="B46" s="252" t="s">
        <v>6287</v>
      </c>
      <c r="C46" s="576" t="s">
        <v>6309</v>
      </c>
      <c r="D46" s="402"/>
      <c r="E46" s="42">
        <v>101000</v>
      </c>
      <c r="F46" s="494">
        <f t="shared" si="0"/>
        <v>457768186.2300002</v>
      </c>
    </row>
    <row r="47" spans="1:6" s="412" customFormat="1" ht="63" customHeight="1" x14ac:dyDescent="0.2">
      <c r="A47" s="217">
        <v>44378</v>
      </c>
      <c r="B47" s="252" t="s">
        <v>6288</v>
      </c>
      <c r="C47" s="576" t="s">
        <v>6310</v>
      </c>
      <c r="D47" s="402"/>
      <c r="E47" s="42">
        <v>9000</v>
      </c>
      <c r="F47" s="494">
        <f t="shared" si="0"/>
        <v>457759186.2300002</v>
      </c>
    </row>
    <row r="48" spans="1:6" s="412" customFormat="1" ht="57" customHeight="1" x14ac:dyDescent="0.2">
      <c r="A48" s="217">
        <v>44378</v>
      </c>
      <c r="B48" s="252" t="s">
        <v>6289</v>
      </c>
      <c r="C48" s="576" t="s">
        <v>6311</v>
      </c>
      <c r="D48" s="402"/>
      <c r="E48" s="42">
        <v>67500</v>
      </c>
      <c r="F48" s="494">
        <f t="shared" si="0"/>
        <v>457691686.2300002</v>
      </c>
    </row>
    <row r="49" spans="1:6" s="412" customFormat="1" ht="48.75" customHeight="1" x14ac:dyDescent="0.2">
      <c r="A49" s="217">
        <v>44378</v>
      </c>
      <c r="B49" s="252" t="s">
        <v>6290</v>
      </c>
      <c r="C49" s="576" t="s">
        <v>6312</v>
      </c>
      <c r="D49" s="402"/>
      <c r="E49" s="42">
        <v>49607</v>
      </c>
      <c r="F49" s="494">
        <f t="shared" si="0"/>
        <v>457642079.2300002</v>
      </c>
    </row>
    <row r="50" spans="1:6" s="412" customFormat="1" ht="42" customHeight="1" x14ac:dyDescent="0.2">
      <c r="A50" s="217">
        <v>44378</v>
      </c>
      <c r="B50" s="252" t="s">
        <v>6259</v>
      </c>
      <c r="C50" s="576" t="s">
        <v>6313</v>
      </c>
      <c r="D50" s="402"/>
      <c r="E50" s="42">
        <v>126825</v>
      </c>
      <c r="F50" s="494">
        <f t="shared" si="0"/>
        <v>457515254.2300002</v>
      </c>
    </row>
    <row r="51" spans="1:6" s="412" customFormat="1" ht="41.25" customHeight="1" x14ac:dyDescent="0.2">
      <c r="A51" s="217">
        <v>44378</v>
      </c>
      <c r="B51" s="252" t="s">
        <v>6260</v>
      </c>
      <c r="C51" s="576" t="s">
        <v>6314</v>
      </c>
      <c r="D51" s="402"/>
      <c r="E51" s="42">
        <v>43222.5</v>
      </c>
      <c r="F51" s="494">
        <f t="shared" si="0"/>
        <v>457472031.7300002</v>
      </c>
    </row>
    <row r="52" spans="1:6" s="412" customFormat="1" ht="60.75" customHeight="1" x14ac:dyDescent="0.2">
      <c r="A52" s="217">
        <v>44378</v>
      </c>
      <c r="B52" s="252" t="s">
        <v>6261</v>
      </c>
      <c r="C52" s="576" t="s">
        <v>6315</v>
      </c>
      <c r="D52" s="402"/>
      <c r="E52" s="42">
        <v>503072.5</v>
      </c>
      <c r="F52" s="494">
        <f t="shared" si="0"/>
        <v>456968959.2300002</v>
      </c>
    </row>
    <row r="53" spans="1:6" s="412" customFormat="1" ht="50.25" customHeight="1" x14ac:dyDescent="0.2">
      <c r="A53" s="217">
        <v>44378</v>
      </c>
      <c r="B53" s="252" t="s">
        <v>6262</v>
      </c>
      <c r="C53" s="576" t="s">
        <v>6316</v>
      </c>
      <c r="D53" s="402"/>
      <c r="E53" s="42">
        <v>257877.5</v>
      </c>
      <c r="F53" s="494">
        <f t="shared" si="0"/>
        <v>456711081.7300002</v>
      </c>
    </row>
    <row r="54" spans="1:6" s="412" customFormat="1" ht="62.25" customHeight="1" x14ac:dyDescent="0.2">
      <c r="A54" s="217">
        <v>44378</v>
      </c>
      <c r="B54" s="252" t="s">
        <v>6263</v>
      </c>
      <c r="C54" s="576" t="s">
        <v>6317</v>
      </c>
      <c r="D54" s="402"/>
      <c r="E54" s="42">
        <v>448115</v>
      </c>
      <c r="F54" s="494">
        <f t="shared" si="0"/>
        <v>456262966.7300002</v>
      </c>
    </row>
    <row r="55" spans="1:6" s="412" customFormat="1" ht="45.75" customHeight="1" x14ac:dyDescent="0.2">
      <c r="A55" s="217">
        <v>44378</v>
      </c>
      <c r="B55" s="252" t="s">
        <v>6264</v>
      </c>
      <c r="C55" s="576" t="s">
        <v>6318</v>
      </c>
      <c r="D55" s="402"/>
      <c r="E55" s="42">
        <v>82123.77</v>
      </c>
      <c r="F55" s="494">
        <f t="shared" si="0"/>
        <v>456180842.96000022</v>
      </c>
    </row>
    <row r="56" spans="1:6" s="412" customFormat="1" ht="14.25" customHeight="1" x14ac:dyDescent="0.2">
      <c r="A56" s="217">
        <v>44378</v>
      </c>
      <c r="B56" s="252" t="s">
        <v>6265</v>
      </c>
      <c r="C56" s="576" t="s">
        <v>41</v>
      </c>
      <c r="D56" s="402"/>
      <c r="E56" s="42">
        <v>0</v>
      </c>
      <c r="F56" s="494">
        <f t="shared" si="0"/>
        <v>456180842.96000022</v>
      </c>
    </row>
    <row r="57" spans="1:6" s="412" customFormat="1" ht="70.5" customHeight="1" x14ac:dyDescent="0.2">
      <c r="A57" s="217">
        <v>44378</v>
      </c>
      <c r="B57" s="252" t="s">
        <v>6266</v>
      </c>
      <c r="C57" s="576" t="s">
        <v>6319</v>
      </c>
      <c r="D57" s="402"/>
      <c r="E57" s="42">
        <v>574940</v>
      </c>
      <c r="F57" s="494">
        <f t="shared" si="0"/>
        <v>455605902.96000022</v>
      </c>
    </row>
    <row r="58" spans="1:6" s="412" customFormat="1" ht="54.75" customHeight="1" x14ac:dyDescent="0.2">
      <c r="A58" s="217">
        <v>44378</v>
      </c>
      <c r="B58" s="252" t="s">
        <v>6267</v>
      </c>
      <c r="C58" s="576" t="s">
        <v>6320</v>
      </c>
      <c r="D58" s="402"/>
      <c r="E58" s="42">
        <v>253650</v>
      </c>
      <c r="F58" s="494">
        <f t="shared" si="0"/>
        <v>455352252.96000022</v>
      </c>
    </row>
    <row r="59" spans="1:6" s="412" customFormat="1" ht="53.25" customHeight="1" x14ac:dyDescent="0.2">
      <c r="A59" s="217">
        <v>44378</v>
      </c>
      <c r="B59" s="252" t="s">
        <v>6268</v>
      </c>
      <c r="C59" s="576" t="s">
        <v>6321</v>
      </c>
      <c r="D59" s="402"/>
      <c r="E59" s="42">
        <v>20471</v>
      </c>
      <c r="F59" s="494">
        <f t="shared" si="0"/>
        <v>455331781.96000022</v>
      </c>
    </row>
    <row r="60" spans="1:6" s="412" customFormat="1" ht="41.25" customHeight="1" x14ac:dyDescent="0.2">
      <c r="A60" s="217">
        <v>44379</v>
      </c>
      <c r="B60" s="252" t="s">
        <v>6327</v>
      </c>
      <c r="C60" s="576" t="s">
        <v>6354</v>
      </c>
      <c r="D60" s="402"/>
      <c r="E60" s="42">
        <v>54292.05</v>
      </c>
      <c r="F60" s="494">
        <f t="shared" si="0"/>
        <v>455277489.91000021</v>
      </c>
    </row>
    <row r="61" spans="1:6" s="412" customFormat="1" ht="51" customHeight="1" x14ac:dyDescent="0.2">
      <c r="A61" s="217">
        <v>44379</v>
      </c>
      <c r="B61" s="252" t="s">
        <v>6322</v>
      </c>
      <c r="C61" s="576" t="s">
        <v>6355</v>
      </c>
      <c r="D61" s="402"/>
      <c r="E61" s="42">
        <v>91070.2</v>
      </c>
      <c r="F61" s="494">
        <f t="shared" si="0"/>
        <v>455186419.71000022</v>
      </c>
    </row>
    <row r="62" spans="1:6" s="412" customFormat="1" ht="34.5" customHeight="1" x14ac:dyDescent="0.2">
      <c r="A62" s="217">
        <v>44379</v>
      </c>
      <c r="B62" s="252" t="s">
        <v>6328</v>
      </c>
      <c r="C62" s="576" t="s">
        <v>6356</v>
      </c>
      <c r="D62" s="402"/>
      <c r="E62" s="42">
        <v>207739.28</v>
      </c>
      <c r="F62" s="494">
        <f t="shared" si="0"/>
        <v>454978680.43000025</v>
      </c>
    </row>
    <row r="63" spans="1:6" s="412" customFormat="1" ht="31.5" customHeight="1" x14ac:dyDescent="0.2">
      <c r="A63" s="217">
        <v>44379</v>
      </c>
      <c r="B63" s="252" t="s">
        <v>6329</v>
      </c>
      <c r="C63" s="576" t="s">
        <v>6357</v>
      </c>
      <c r="D63" s="402"/>
      <c r="E63" s="42">
        <v>75546</v>
      </c>
      <c r="F63" s="494">
        <f t="shared" si="0"/>
        <v>454903134.43000025</v>
      </c>
    </row>
    <row r="64" spans="1:6" s="412" customFormat="1" ht="45.75" customHeight="1" x14ac:dyDescent="0.2">
      <c r="A64" s="217">
        <v>44379</v>
      </c>
      <c r="B64" s="252" t="s">
        <v>6330</v>
      </c>
      <c r="C64" s="576" t="s">
        <v>6358</v>
      </c>
      <c r="D64" s="402"/>
      <c r="E64" s="42">
        <v>225556.79</v>
      </c>
      <c r="F64" s="494">
        <f t="shared" si="0"/>
        <v>454677577.64000022</v>
      </c>
    </row>
    <row r="65" spans="1:6" s="412" customFormat="1" ht="19.5" customHeight="1" x14ac:dyDescent="0.2">
      <c r="A65" s="217">
        <v>44379</v>
      </c>
      <c r="B65" s="252" t="s">
        <v>6984</v>
      </c>
      <c r="C65" s="576" t="s">
        <v>41</v>
      </c>
      <c r="D65" s="402"/>
      <c r="E65" s="42">
        <v>0</v>
      </c>
      <c r="F65" s="494">
        <f t="shared" si="0"/>
        <v>454677577.64000022</v>
      </c>
    </row>
    <row r="66" spans="1:6" s="412" customFormat="1" ht="32.25" customHeight="1" x14ac:dyDescent="0.2">
      <c r="A66" s="217">
        <v>44379</v>
      </c>
      <c r="B66" s="252" t="s">
        <v>6331</v>
      </c>
      <c r="C66" s="576" t="s">
        <v>6359</v>
      </c>
      <c r="D66" s="402"/>
      <c r="E66" s="42">
        <v>66865.600000000006</v>
      </c>
      <c r="F66" s="494">
        <f t="shared" si="0"/>
        <v>454610712.0400002</v>
      </c>
    </row>
    <row r="67" spans="1:6" s="412" customFormat="1" ht="40.5" customHeight="1" x14ac:dyDescent="0.2">
      <c r="A67" s="217">
        <v>44379</v>
      </c>
      <c r="B67" s="252" t="s">
        <v>6332</v>
      </c>
      <c r="C67" s="576" t="s">
        <v>6360</v>
      </c>
      <c r="D67" s="402"/>
      <c r="E67" s="42">
        <v>25530.34</v>
      </c>
      <c r="F67" s="494">
        <f t="shared" si="0"/>
        <v>454585181.70000023</v>
      </c>
    </row>
    <row r="68" spans="1:6" s="412" customFormat="1" ht="41.25" customHeight="1" x14ac:dyDescent="0.2">
      <c r="A68" s="217">
        <v>44379</v>
      </c>
      <c r="B68" s="252" t="s">
        <v>6333</v>
      </c>
      <c r="C68" s="576" t="s">
        <v>6361</v>
      </c>
      <c r="D68" s="402"/>
      <c r="E68" s="42">
        <v>190558.36</v>
      </c>
      <c r="F68" s="494">
        <f t="shared" si="0"/>
        <v>454394623.34000021</v>
      </c>
    </row>
    <row r="69" spans="1:6" s="412" customFormat="1" ht="39" customHeight="1" x14ac:dyDescent="0.2">
      <c r="A69" s="217">
        <v>44379</v>
      </c>
      <c r="B69" s="252" t="s">
        <v>6334</v>
      </c>
      <c r="C69" s="576" t="s">
        <v>6362</v>
      </c>
      <c r="D69" s="402"/>
      <c r="E69" s="42">
        <v>119126.92</v>
      </c>
      <c r="F69" s="494">
        <f t="shared" si="0"/>
        <v>454275496.4200002</v>
      </c>
    </row>
    <row r="70" spans="1:6" s="412" customFormat="1" ht="41.25" customHeight="1" x14ac:dyDescent="0.2">
      <c r="A70" s="217">
        <v>44379</v>
      </c>
      <c r="B70" s="252" t="s">
        <v>6335</v>
      </c>
      <c r="C70" s="576" t="s">
        <v>6363</v>
      </c>
      <c r="D70" s="402"/>
      <c r="E70" s="42">
        <v>43533.53</v>
      </c>
      <c r="F70" s="494">
        <f t="shared" si="0"/>
        <v>454231962.89000022</v>
      </c>
    </row>
    <row r="71" spans="1:6" s="412" customFormat="1" ht="41.25" customHeight="1" x14ac:dyDescent="0.2">
      <c r="A71" s="217">
        <v>44379</v>
      </c>
      <c r="B71" s="252" t="s">
        <v>6336</v>
      </c>
      <c r="C71" s="576" t="s">
        <v>6364</v>
      </c>
      <c r="D71" s="402"/>
      <c r="E71" s="42">
        <v>2613.2199999999998</v>
      </c>
      <c r="F71" s="494">
        <f t="shared" si="0"/>
        <v>454229349.6700002</v>
      </c>
    </row>
    <row r="72" spans="1:6" s="412" customFormat="1" ht="33.75" customHeight="1" x14ac:dyDescent="0.2">
      <c r="A72" s="217">
        <v>44379</v>
      </c>
      <c r="B72" s="252" t="s">
        <v>6337</v>
      </c>
      <c r="C72" s="576" t="s">
        <v>6365</v>
      </c>
      <c r="D72" s="402"/>
      <c r="E72" s="42">
        <v>185594.63</v>
      </c>
      <c r="F72" s="494">
        <f t="shared" si="0"/>
        <v>454043755.0400002</v>
      </c>
    </row>
    <row r="73" spans="1:6" s="412" customFormat="1" ht="48.75" customHeight="1" x14ac:dyDescent="0.2">
      <c r="A73" s="217">
        <v>44379</v>
      </c>
      <c r="B73" s="252" t="s">
        <v>6338</v>
      </c>
      <c r="C73" s="576" t="s">
        <v>6366</v>
      </c>
      <c r="D73" s="402"/>
      <c r="E73" s="42">
        <v>14025.67</v>
      </c>
      <c r="F73" s="494">
        <f t="shared" si="0"/>
        <v>454029729.37000018</v>
      </c>
    </row>
    <row r="74" spans="1:6" s="412" customFormat="1" ht="32.25" customHeight="1" x14ac:dyDescent="0.2">
      <c r="A74" s="217">
        <v>44379</v>
      </c>
      <c r="B74" s="252" t="s">
        <v>6339</v>
      </c>
      <c r="C74" s="576" t="s">
        <v>6367</v>
      </c>
      <c r="D74" s="402"/>
      <c r="E74" s="42">
        <v>11700</v>
      </c>
      <c r="F74" s="494">
        <f t="shared" si="0"/>
        <v>454018029.37000018</v>
      </c>
    </row>
    <row r="75" spans="1:6" s="412" customFormat="1" ht="54" customHeight="1" x14ac:dyDescent="0.2">
      <c r="A75" s="217">
        <v>44379</v>
      </c>
      <c r="B75" s="252" t="s">
        <v>6340</v>
      </c>
      <c r="C75" s="576" t="s">
        <v>6368</v>
      </c>
      <c r="D75" s="402"/>
      <c r="E75" s="42">
        <v>126825</v>
      </c>
      <c r="F75" s="494">
        <f t="shared" si="0"/>
        <v>453891204.37000018</v>
      </c>
    </row>
    <row r="76" spans="1:6" s="412" customFormat="1" ht="50.25" customHeight="1" x14ac:dyDescent="0.2">
      <c r="A76" s="217">
        <v>44379</v>
      </c>
      <c r="B76" s="252" t="s">
        <v>6341</v>
      </c>
      <c r="C76" s="576" t="s">
        <v>6369</v>
      </c>
      <c r="D76" s="402"/>
      <c r="E76" s="42">
        <v>105687.5</v>
      </c>
      <c r="F76" s="494">
        <f t="shared" si="0"/>
        <v>453785516.87000018</v>
      </c>
    </row>
    <row r="77" spans="1:6" s="412" customFormat="1" ht="64.5" customHeight="1" x14ac:dyDescent="0.2">
      <c r="A77" s="217">
        <v>44379</v>
      </c>
      <c r="B77" s="252" t="s">
        <v>6342</v>
      </c>
      <c r="C77" s="576" t="s">
        <v>6370</v>
      </c>
      <c r="D77" s="402"/>
      <c r="E77" s="42">
        <v>3500000</v>
      </c>
      <c r="F77" s="494">
        <f t="shared" si="0"/>
        <v>450285516.87000018</v>
      </c>
    </row>
    <row r="78" spans="1:6" s="412" customFormat="1" ht="37.5" customHeight="1" x14ac:dyDescent="0.2">
      <c r="A78" s="217">
        <v>44379</v>
      </c>
      <c r="B78" s="252" t="s">
        <v>6343</v>
      </c>
      <c r="C78" s="576" t="s">
        <v>6371</v>
      </c>
      <c r="D78" s="402"/>
      <c r="E78" s="42">
        <v>119905.57</v>
      </c>
      <c r="F78" s="494">
        <f t="shared" si="0"/>
        <v>450165611.30000019</v>
      </c>
    </row>
    <row r="79" spans="1:6" s="412" customFormat="1" ht="38.25" customHeight="1" x14ac:dyDescent="0.2">
      <c r="A79" s="217">
        <v>44379</v>
      </c>
      <c r="B79" s="252" t="s">
        <v>6344</v>
      </c>
      <c r="C79" s="576" t="s">
        <v>6372</v>
      </c>
      <c r="D79" s="402"/>
      <c r="E79" s="42">
        <v>88620.97</v>
      </c>
      <c r="F79" s="494">
        <f t="shared" ref="F79:F142" si="1">F78-E79</f>
        <v>450076990.33000016</v>
      </c>
    </row>
    <row r="80" spans="1:6" s="412" customFormat="1" ht="30" customHeight="1" x14ac:dyDescent="0.2">
      <c r="A80" s="217">
        <v>44379</v>
      </c>
      <c r="B80" s="252" t="s">
        <v>6345</v>
      </c>
      <c r="C80" s="576" t="s">
        <v>6373</v>
      </c>
      <c r="D80" s="402"/>
      <c r="E80" s="42">
        <v>119413.79</v>
      </c>
      <c r="F80" s="494">
        <f t="shared" si="1"/>
        <v>449957576.54000014</v>
      </c>
    </row>
    <row r="81" spans="1:6" s="412" customFormat="1" ht="39" customHeight="1" x14ac:dyDescent="0.2">
      <c r="A81" s="217">
        <v>44379</v>
      </c>
      <c r="B81" s="252" t="s">
        <v>6346</v>
      </c>
      <c r="C81" s="576" t="s">
        <v>6374</v>
      </c>
      <c r="D81" s="472"/>
      <c r="E81" s="42">
        <v>101272.04</v>
      </c>
      <c r="F81" s="494">
        <f t="shared" si="1"/>
        <v>449856304.50000012</v>
      </c>
    </row>
    <row r="82" spans="1:6" s="412" customFormat="1" ht="73.5" customHeight="1" x14ac:dyDescent="0.2">
      <c r="A82" s="217">
        <v>44379</v>
      </c>
      <c r="B82" s="252" t="s">
        <v>6347</v>
      </c>
      <c r="C82" s="576" t="s">
        <v>6375</v>
      </c>
      <c r="D82" s="402"/>
      <c r="E82" s="42">
        <v>710220</v>
      </c>
      <c r="F82" s="494">
        <f t="shared" si="1"/>
        <v>449146084.50000012</v>
      </c>
    </row>
    <row r="83" spans="1:6" s="412" customFormat="1" ht="61.5" customHeight="1" x14ac:dyDescent="0.2">
      <c r="A83" s="217">
        <v>44379</v>
      </c>
      <c r="B83" s="252" t="s">
        <v>6348</v>
      </c>
      <c r="C83" s="576" t="s">
        <v>6376</v>
      </c>
      <c r="D83" s="402"/>
      <c r="E83" s="42">
        <v>460797.5</v>
      </c>
      <c r="F83" s="494">
        <f t="shared" si="1"/>
        <v>448685287.00000012</v>
      </c>
    </row>
    <row r="84" spans="1:6" s="412" customFormat="1" ht="74.25" customHeight="1" x14ac:dyDescent="0.2">
      <c r="A84" s="217">
        <v>44379</v>
      </c>
      <c r="B84" s="252" t="s">
        <v>6349</v>
      </c>
      <c r="C84" s="576" t="s">
        <v>6377</v>
      </c>
      <c r="D84" s="402"/>
      <c r="E84" s="42">
        <v>36756.15</v>
      </c>
      <c r="F84" s="494">
        <f t="shared" si="1"/>
        <v>448648530.85000014</v>
      </c>
    </row>
    <row r="85" spans="1:6" s="412" customFormat="1" ht="37.5" customHeight="1" x14ac:dyDescent="0.2">
      <c r="A85" s="217">
        <v>44379</v>
      </c>
      <c r="B85" s="252" t="s">
        <v>6350</v>
      </c>
      <c r="C85" s="576" t="s">
        <v>6378</v>
      </c>
      <c r="D85" s="402"/>
      <c r="E85" s="42">
        <v>118884.77</v>
      </c>
      <c r="F85" s="494">
        <f t="shared" si="1"/>
        <v>448529646.08000016</v>
      </c>
    </row>
    <row r="86" spans="1:6" s="412" customFormat="1" ht="37.5" customHeight="1" x14ac:dyDescent="0.2">
      <c r="A86" s="217">
        <v>44379</v>
      </c>
      <c r="B86" s="252" t="s">
        <v>6351</v>
      </c>
      <c r="C86" s="576" t="s">
        <v>6379</v>
      </c>
      <c r="D86" s="402"/>
      <c r="E86" s="42">
        <v>55368.63</v>
      </c>
      <c r="F86" s="494">
        <f t="shared" si="1"/>
        <v>448474277.45000017</v>
      </c>
    </row>
    <row r="87" spans="1:6" s="412" customFormat="1" ht="27.75" customHeight="1" x14ac:dyDescent="0.2">
      <c r="A87" s="217">
        <v>44379</v>
      </c>
      <c r="B87" s="252" t="s">
        <v>6352</v>
      </c>
      <c r="C87" s="576" t="s">
        <v>6380</v>
      </c>
      <c r="D87" s="402"/>
      <c r="E87" s="42">
        <v>294841.8</v>
      </c>
      <c r="F87" s="494">
        <f t="shared" si="1"/>
        <v>448179435.65000015</v>
      </c>
    </row>
    <row r="88" spans="1:6" s="412" customFormat="1" ht="46.5" customHeight="1" x14ac:dyDescent="0.2">
      <c r="A88" s="217">
        <v>44379</v>
      </c>
      <c r="B88" s="252" t="s">
        <v>6353</v>
      </c>
      <c r="C88" s="576" t="s">
        <v>6381</v>
      </c>
      <c r="D88" s="402"/>
      <c r="E88" s="42">
        <v>15449.85</v>
      </c>
      <c r="F88" s="494">
        <f t="shared" si="1"/>
        <v>448163985.80000013</v>
      </c>
    </row>
    <row r="89" spans="1:6" s="412" customFormat="1" ht="57" customHeight="1" x14ac:dyDescent="0.2">
      <c r="A89" s="217">
        <v>44379</v>
      </c>
      <c r="B89" s="252" t="s">
        <v>6323</v>
      </c>
      <c r="C89" s="576" t="s">
        <v>6382</v>
      </c>
      <c r="D89" s="402"/>
      <c r="E89" s="42">
        <v>60721.15</v>
      </c>
      <c r="F89" s="494">
        <f t="shared" si="1"/>
        <v>448103264.65000015</v>
      </c>
    </row>
    <row r="90" spans="1:6" s="412" customFormat="1" ht="49.5" customHeight="1" x14ac:dyDescent="0.2">
      <c r="A90" s="217">
        <v>44379</v>
      </c>
      <c r="B90" s="252" t="s">
        <v>6324</v>
      </c>
      <c r="C90" s="576" t="s">
        <v>6383</v>
      </c>
      <c r="D90" s="402"/>
      <c r="E90" s="42">
        <v>217468.5</v>
      </c>
      <c r="F90" s="494">
        <f t="shared" si="1"/>
        <v>447885796.15000015</v>
      </c>
    </row>
    <row r="91" spans="1:6" s="412" customFormat="1" ht="91.5" customHeight="1" x14ac:dyDescent="0.2">
      <c r="A91" s="217">
        <v>44379</v>
      </c>
      <c r="B91" s="252" t="s">
        <v>6325</v>
      </c>
      <c r="C91" s="576" t="s">
        <v>6384</v>
      </c>
      <c r="D91" s="402"/>
      <c r="E91" s="42">
        <v>8172753.4900000002</v>
      </c>
      <c r="F91" s="494">
        <f t="shared" si="1"/>
        <v>439713042.66000015</v>
      </c>
    </row>
    <row r="92" spans="1:6" s="412" customFormat="1" ht="49.5" customHeight="1" x14ac:dyDescent="0.2">
      <c r="A92" s="217">
        <v>44379</v>
      </c>
      <c r="B92" s="252" t="s">
        <v>6326</v>
      </c>
      <c r="C92" s="576" t="s">
        <v>6385</v>
      </c>
      <c r="D92" s="402"/>
      <c r="E92" s="42">
        <v>50850</v>
      </c>
      <c r="F92" s="494">
        <f t="shared" si="1"/>
        <v>439662192.66000015</v>
      </c>
    </row>
    <row r="93" spans="1:6" s="412" customFormat="1" ht="45" customHeight="1" x14ac:dyDescent="0.2">
      <c r="A93" s="217">
        <v>44382</v>
      </c>
      <c r="B93" s="252" t="s">
        <v>6390</v>
      </c>
      <c r="C93" s="576" t="s">
        <v>6414</v>
      </c>
      <c r="D93" s="402"/>
      <c r="E93" s="42">
        <v>152075.29</v>
      </c>
      <c r="F93" s="494">
        <f t="shared" si="1"/>
        <v>439510117.37000012</v>
      </c>
    </row>
    <row r="94" spans="1:6" s="412" customFormat="1" ht="48.75" customHeight="1" x14ac:dyDescent="0.2">
      <c r="A94" s="217">
        <v>44382</v>
      </c>
      <c r="B94" s="252" t="s">
        <v>6391</v>
      </c>
      <c r="C94" s="576" t="s">
        <v>6415</v>
      </c>
      <c r="D94" s="402"/>
      <c r="E94" s="42">
        <v>95119.75</v>
      </c>
      <c r="F94" s="494">
        <f t="shared" si="1"/>
        <v>439414997.62000012</v>
      </c>
    </row>
    <row r="95" spans="1:6" s="412" customFormat="1" ht="48" customHeight="1" x14ac:dyDescent="0.2">
      <c r="A95" s="217">
        <v>44382</v>
      </c>
      <c r="B95" s="252" t="s">
        <v>6392</v>
      </c>
      <c r="C95" s="576" t="s">
        <v>6416</v>
      </c>
      <c r="D95" s="402"/>
      <c r="E95" s="42">
        <v>149582.79</v>
      </c>
      <c r="F95" s="494">
        <f t="shared" si="1"/>
        <v>439265414.8300001</v>
      </c>
    </row>
    <row r="96" spans="1:6" s="412" customFormat="1" ht="45.75" customHeight="1" x14ac:dyDescent="0.2">
      <c r="A96" s="217">
        <v>44382</v>
      </c>
      <c r="B96" s="252" t="s">
        <v>6393</v>
      </c>
      <c r="C96" s="576" t="s">
        <v>6417</v>
      </c>
      <c r="D96" s="402"/>
      <c r="E96" s="42">
        <v>46406.86</v>
      </c>
      <c r="F96" s="494">
        <f t="shared" si="1"/>
        <v>439219007.97000009</v>
      </c>
    </row>
    <row r="97" spans="1:6" s="412" customFormat="1" ht="41.25" customHeight="1" x14ac:dyDescent="0.2">
      <c r="A97" s="217">
        <v>44382</v>
      </c>
      <c r="B97" s="252" t="s">
        <v>6394</v>
      </c>
      <c r="C97" s="576" t="s">
        <v>6418</v>
      </c>
      <c r="D97" s="402"/>
      <c r="E97" s="42">
        <v>11298.72</v>
      </c>
      <c r="F97" s="494">
        <f t="shared" si="1"/>
        <v>439207709.25000006</v>
      </c>
    </row>
    <row r="98" spans="1:6" s="412" customFormat="1" ht="41.25" customHeight="1" x14ac:dyDescent="0.2">
      <c r="A98" s="217">
        <v>44382</v>
      </c>
      <c r="B98" s="252" t="s">
        <v>6395</v>
      </c>
      <c r="C98" s="576" t="s">
        <v>6419</v>
      </c>
      <c r="D98" s="402"/>
      <c r="E98" s="42">
        <v>193950.93</v>
      </c>
      <c r="F98" s="494">
        <f t="shared" si="1"/>
        <v>439013758.32000005</v>
      </c>
    </row>
    <row r="99" spans="1:6" s="412" customFormat="1" ht="41.25" customHeight="1" x14ac:dyDescent="0.2">
      <c r="A99" s="217">
        <v>44382</v>
      </c>
      <c r="B99" s="252" t="s">
        <v>6396</v>
      </c>
      <c r="C99" s="576" t="s">
        <v>6420</v>
      </c>
      <c r="D99" s="402"/>
      <c r="E99" s="42">
        <v>166016.47</v>
      </c>
      <c r="F99" s="494">
        <f t="shared" si="1"/>
        <v>438847741.85000002</v>
      </c>
    </row>
    <row r="100" spans="1:6" s="412" customFormat="1" ht="41.25" customHeight="1" x14ac:dyDescent="0.2">
      <c r="A100" s="217">
        <v>44382</v>
      </c>
      <c r="B100" s="252" t="s">
        <v>6397</v>
      </c>
      <c r="C100" s="576" t="s">
        <v>6421</v>
      </c>
      <c r="D100" s="402"/>
      <c r="E100" s="42">
        <v>19364.240000000002</v>
      </c>
      <c r="F100" s="494">
        <f t="shared" si="1"/>
        <v>438828377.61000001</v>
      </c>
    </row>
    <row r="101" spans="1:6" s="706" customFormat="1" ht="43.5" customHeight="1" x14ac:dyDescent="0.2">
      <c r="A101" s="217">
        <v>44382</v>
      </c>
      <c r="B101" s="252" t="s">
        <v>6398</v>
      </c>
      <c r="C101" s="576" t="s">
        <v>6422</v>
      </c>
      <c r="D101" s="705"/>
      <c r="E101" s="42">
        <v>97074.3</v>
      </c>
      <c r="F101" s="494">
        <f t="shared" si="1"/>
        <v>438731303.31</v>
      </c>
    </row>
    <row r="102" spans="1:6" s="412" customFormat="1" ht="42" customHeight="1" x14ac:dyDescent="0.2">
      <c r="A102" s="217">
        <v>44382</v>
      </c>
      <c r="B102" s="252" t="s">
        <v>6399</v>
      </c>
      <c r="C102" s="576" t="s">
        <v>6423</v>
      </c>
      <c r="D102" s="402"/>
      <c r="E102" s="42">
        <v>149356.16</v>
      </c>
      <c r="F102" s="494">
        <f t="shared" si="1"/>
        <v>438581947.14999998</v>
      </c>
    </row>
    <row r="103" spans="1:6" s="412" customFormat="1" ht="48" customHeight="1" x14ac:dyDescent="0.2">
      <c r="A103" s="217">
        <v>44382</v>
      </c>
      <c r="B103" s="252" t="s">
        <v>6400</v>
      </c>
      <c r="C103" s="576" t="s">
        <v>6424</v>
      </c>
      <c r="D103" s="402"/>
      <c r="E103" s="42">
        <v>187688.05</v>
      </c>
      <c r="F103" s="494">
        <f t="shared" si="1"/>
        <v>438394259.09999996</v>
      </c>
    </row>
    <row r="104" spans="1:6" s="412" customFormat="1" ht="41.25" customHeight="1" x14ac:dyDescent="0.2">
      <c r="A104" s="217">
        <v>44382</v>
      </c>
      <c r="B104" s="252" t="s">
        <v>6401</v>
      </c>
      <c r="C104" s="576" t="s">
        <v>6425</v>
      </c>
      <c r="D104" s="402"/>
      <c r="E104" s="42">
        <v>70579.23</v>
      </c>
      <c r="F104" s="494">
        <f t="shared" si="1"/>
        <v>438323679.86999995</v>
      </c>
    </row>
    <row r="105" spans="1:6" s="412" customFormat="1" ht="41.25" customHeight="1" x14ac:dyDescent="0.2">
      <c r="A105" s="217">
        <v>44382</v>
      </c>
      <c r="B105" s="252" t="s">
        <v>6402</v>
      </c>
      <c r="C105" s="576" t="s">
        <v>6425</v>
      </c>
      <c r="D105" s="402"/>
      <c r="E105" s="42">
        <v>16804.25</v>
      </c>
      <c r="F105" s="494">
        <f t="shared" si="1"/>
        <v>438306875.61999995</v>
      </c>
    </row>
    <row r="106" spans="1:6" s="412" customFormat="1" ht="46.5" customHeight="1" x14ac:dyDescent="0.2">
      <c r="A106" s="217">
        <v>44382</v>
      </c>
      <c r="B106" s="252" t="s">
        <v>6403</v>
      </c>
      <c r="C106" s="576" t="s">
        <v>6426</v>
      </c>
      <c r="D106" s="402"/>
      <c r="E106" s="42">
        <v>120077.28</v>
      </c>
      <c r="F106" s="494">
        <f t="shared" si="1"/>
        <v>438186798.33999997</v>
      </c>
    </row>
    <row r="107" spans="1:6" s="412" customFormat="1" ht="45.75" customHeight="1" x14ac:dyDescent="0.2">
      <c r="A107" s="217">
        <v>44382</v>
      </c>
      <c r="B107" s="252" t="s">
        <v>6404</v>
      </c>
      <c r="C107" s="576" t="s">
        <v>6427</v>
      </c>
      <c r="D107" s="402"/>
      <c r="E107" s="42">
        <v>12073.16</v>
      </c>
      <c r="F107" s="494">
        <f t="shared" si="1"/>
        <v>438174725.17999995</v>
      </c>
    </row>
    <row r="108" spans="1:6" s="412" customFormat="1" ht="44.25" customHeight="1" x14ac:dyDescent="0.2">
      <c r="A108" s="217">
        <v>44382</v>
      </c>
      <c r="B108" s="252" t="s">
        <v>6405</v>
      </c>
      <c r="C108" s="576" t="s">
        <v>6428</v>
      </c>
      <c r="D108" s="402"/>
      <c r="E108" s="42">
        <v>49366.63</v>
      </c>
      <c r="F108" s="494">
        <f t="shared" si="1"/>
        <v>438125358.54999995</v>
      </c>
    </row>
    <row r="109" spans="1:6" s="412" customFormat="1" ht="41.25" customHeight="1" x14ac:dyDescent="0.2">
      <c r="A109" s="217">
        <v>44382</v>
      </c>
      <c r="B109" s="252" t="s">
        <v>6406</v>
      </c>
      <c r="C109" s="576" t="s">
        <v>6429</v>
      </c>
      <c r="D109" s="402"/>
      <c r="E109" s="42">
        <v>47246.2</v>
      </c>
      <c r="F109" s="494">
        <f t="shared" si="1"/>
        <v>438078112.34999996</v>
      </c>
    </row>
    <row r="110" spans="1:6" s="412" customFormat="1" ht="41.25" customHeight="1" x14ac:dyDescent="0.2">
      <c r="A110" s="217">
        <v>44382</v>
      </c>
      <c r="B110" s="252" t="s">
        <v>6407</v>
      </c>
      <c r="C110" s="576" t="s">
        <v>6430</v>
      </c>
      <c r="D110" s="402"/>
      <c r="E110" s="42">
        <v>207187.13</v>
      </c>
      <c r="F110" s="494">
        <f t="shared" si="1"/>
        <v>437870925.21999997</v>
      </c>
    </row>
    <row r="111" spans="1:6" s="412" customFormat="1" ht="41.25" customHeight="1" x14ac:dyDescent="0.2">
      <c r="A111" s="217">
        <v>44382</v>
      </c>
      <c r="B111" s="252" t="s">
        <v>6408</v>
      </c>
      <c r="C111" s="576" t="s">
        <v>6431</v>
      </c>
      <c r="D111" s="402"/>
      <c r="E111" s="42">
        <v>90214.37</v>
      </c>
      <c r="F111" s="494">
        <f t="shared" si="1"/>
        <v>437780710.84999996</v>
      </c>
    </row>
    <row r="112" spans="1:6" s="412" customFormat="1" ht="41.25" customHeight="1" x14ac:dyDescent="0.2">
      <c r="A112" s="217">
        <v>44382</v>
      </c>
      <c r="B112" s="252" t="s">
        <v>6409</v>
      </c>
      <c r="C112" s="576" t="s">
        <v>6432</v>
      </c>
      <c r="D112" s="402"/>
      <c r="E112" s="42">
        <v>23824.16</v>
      </c>
      <c r="F112" s="494">
        <f t="shared" si="1"/>
        <v>437756886.68999994</v>
      </c>
    </row>
    <row r="113" spans="1:6" s="412" customFormat="1" ht="25.5" customHeight="1" x14ac:dyDescent="0.2">
      <c r="A113" s="217">
        <v>44382</v>
      </c>
      <c r="B113" s="252" t="s">
        <v>6986</v>
      </c>
      <c r="C113" s="576" t="s">
        <v>41</v>
      </c>
      <c r="D113" s="402"/>
      <c r="E113" s="42">
        <v>0</v>
      </c>
      <c r="F113" s="494">
        <f t="shared" si="1"/>
        <v>437756886.68999994</v>
      </c>
    </row>
    <row r="114" spans="1:6" s="412" customFormat="1" ht="41.25" customHeight="1" x14ac:dyDescent="0.2">
      <c r="A114" s="217">
        <v>44382</v>
      </c>
      <c r="B114" s="252" t="s">
        <v>6410</v>
      </c>
      <c r="C114" s="576" t="s">
        <v>6433</v>
      </c>
      <c r="D114" s="402"/>
      <c r="E114" s="42">
        <v>60112.26</v>
      </c>
      <c r="F114" s="494">
        <f t="shared" si="1"/>
        <v>437696774.42999995</v>
      </c>
    </row>
    <row r="115" spans="1:6" s="412" customFormat="1" ht="41.25" customHeight="1" x14ac:dyDescent="0.2">
      <c r="A115" s="217">
        <v>44382</v>
      </c>
      <c r="B115" s="252" t="s">
        <v>6411</v>
      </c>
      <c r="C115" s="576" t="s">
        <v>6434</v>
      </c>
      <c r="D115" s="402"/>
      <c r="E115" s="42">
        <v>3000</v>
      </c>
      <c r="F115" s="494">
        <f t="shared" si="1"/>
        <v>437693774.42999995</v>
      </c>
    </row>
    <row r="116" spans="1:6" s="412" customFormat="1" ht="41.25" customHeight="1" x14ac:dyDescent="0.2">
      <c r="A116" s="217">
        <v>44382</v>
      </c>
      <c r="B116" s="252" t="s">
        <v>6412</v>
      </c>
      <c r="C116" s="576" t="s">
        <v>6435</v>
      </c>
      <c r="D116" s="402"/>
      <c r="E116" s="42">
        <v>179802.67</v>
      </c>
      <c r="F116" s="494">
        <f t="shared" si="1"/>
        <v>437513971.75999993</v>
      </c>
    </row>
    <row r="117" spans="1:6" s="412" customFormat="1" ht="67.5" customHeight="1" x14ac:dyDescent="0.2">
      <c r="A117" s="217">
        <v>44382</v>
      </c>
      <c r="B117" s="252" t="s">
        <v>6413</v>
      </c>
      <c r="C117" s="576" t="s">
        <v>6436</v>
      </c>
      <c r="D117" s="402"/>
      <c r="E117" s="42">
        <v>226000</v>
      </c>
      <c r="F117" s="494">
        <f t="shared" si="1"/>
        <v>437287971.75999993</v>
      </c>
    </row>
    <row r="118" spans="1:6" s="412" customFormat="1" ht="71.25" customHeight="1" x14ac:dyDescent="0.2">
      <c r="A118" s="217">
        <v>44382</v>
      </c>
      <c r="B118" s="252" t="s">
        <v>6386</v>
      </c>
      <c r="C118" s="576" t="s">
        <v>6437</v>
      </c>
      <c r="D118" s="402"/>
      <c r="E118" s="42">
        <v>19950790.68</v>
      </c>
      <c r="F118" s="494">
        <f t="shared" si="1"/>
        <v>417337181.07999992</v>
      </c>
    </row>
    <row r="119" spans="1:6" s="412" customFormat="1" ht="17.25" customHeight="1" x14ac:dyDescent="0.2">
      <c r="A119" s="217">
        <v>44382</v>
      </c>
      <c r="B119" s="252" t="s">
        <v>6387</v>
      </c>
      <c r="C119" s="807" t="s">
        <v>41</v>
      </c>
      <c r="D119" s="402"/>
      <c r="E119" s="42">
        <v>0</v>
      </c>
      <c r="F119" s="494">
        <f t="shared" si="1"/>
        <v>417337181.07999992</v>
      </c>
    </row>
    <row r="120" spans="1:6" s="412" customFormat="1" ht="21.75" customHeight="1" x14ac:dyDescent="0.2">
      <c r="A120" s="217">
        <v>44382</v>
      </c>
      <c r="B120" s="252" t="s">
        <v>6388</v>
      </c>
      <c r="C120" s="807" t="s">
        <v>41</v>
      </c>
      <c r="D120" s="402"/>
      <c r="E120" s="42">
        <v>0</v>
      </c>
      <c r="F120" s="494">
        <f t="shared" si="1"/>
        <v>417337181.07999992</v>
      </c>
    </row>
    <row r="121" spans="1:6" s="412" customFormat="1" ht="41.25" customHeight="1" x14ac:dyDescent="0.2">
      <c r="A121" s="217">
        <v>44382</v>
      </c>
      <c r="B121" s="252" t="s">
        <v>6389</v>
      </c>
      <c r="C121" s="576" t="s">
        <v>6438</v>
      </c>
      <c r="D121" s="402"/>
      <c r="E121" s="42">
        <v>174102.69</v>
      </c>
      <c r="F121" s="494">
        <f t="shared" si="1"/>
        <v>417163078.38999993</v>
      </c>
    </row>
    <row r="122" spans="1:6" s="412" customFormat="1" ht="53.25" customHeight="1" x14ac:dyDescent="0.2">
      <c r="A122" s="217">
        <v>44383</v>
      </c>
      <c r="B122" s="252" t="s">
        <v>6439</v>
      </c>
      <c r="C122" s="576" t="s">
        <v>6443</v>
      </c>
      <c r="D122" s="402"/>
      <c r="E122" s="42">
        <v>125449.15</v>
      </c>
      <c r="F122" s="494">
        <f t="shared" si="1"/>
        <v>417037629.23999995</v>
      </c>
    </row>
    <row r="123" spans="1:6" s="412" customFormat="1" ht="65.25" customHeight="1" x14ac:dyDescent="0.2">
      <c r="A123" s="217">
        <v>44383</v>
      </c>
      <c r="B123" s="252" t="s">
        <v>6440</v>
      </c>
      <c r="C123" s="576" t="s">
        <v>6444</v>
      </c>
      <c r="D123" s="402"/>
      <c r="E123" s="42">
        <v>50000</v>
      </c>
      <c r="F123" s="494">
        <f t="shared" si="1"/>
        <v>416987629.23999995</v>
      </c>
    </row>
    <row r="124" spans="1:6" s="412" customFormat="1" ht="65.25" customHeight="1" x14ac:dyDescent="0.2">
      <c r="A124" s="217">
        <v>44383</v>
      </c>
      <c r="B124" s="252" t="s">
        <v>6441</v>
      </c>
      <c r="C124" s="576" t="s">
        <v>6445</v>
      </c>
      <c r="D124" s="402"/>
      <c r="E124" s="42">
        <v>50000</v>
      </c>
      <c r="F124" s="494">
        <f t="shared" si="1"/>
        <v>416937629.23999995</v>
      </c>
    </row>
    <row r="125" spans="1:6" s="412" customFormat="1" ht="60" customHeight="1" x14ac:dyDescent="0.2">
      <c r="A125" s="217">
        <v>44383</v>
      </c>
      <c r="B125" s="252" t="s">
        <v>6442</v>
      </c>
      <c r="C125" s="576" t="s">
        <v>6446</v>
      </c>
      <c r="D125" s="402"/>
      <c r="E125" s="42">
        <v>596788.56999999995</v>
      </c>
      <c r="F125" s="494">
        <f t="shared" si="1"/>
        <v>416340840.66999996</v>
      </c>
    </row>
    <row r="126" spans="1:6" s="412" customFormat="1" ht="39" customHeight="1" x14ac:dyDescent="0.2">
      <c r="A126" s="217">
        <v>44384</v>
      </c>
      <c r="B126" s="252" t="s">
        <v>6459</v>
      </c>
      <c r="C126" s="576" t="s">
        <v>6550</v>
      </c>
      <c r="D126" s="402"/>
      <c r="E126" s="42">
        <v>169500</v>
      </c>
      <c r="F126" s="494">
        <f t="shared" si="1"/>
        <v>416171340.66999996</v>
      </c>
    </row>
    <row r="127" spans="1:6" s="412" customFormat="1" ht="48.75" customHeight="1" x14ac:dyDescent="0.2">
      <c r="A127" s="217">
        <v>44384</v>
      </c>
      <c r="B127" s="252" t="s">
        <v>6460</v>
      </c>
      <c r="C127" s="576" t="s">
        <v>6551</v>
      </c>
      <c r="D127" s="402"/>
      <c r="E127" s="42">
        <v>115425</v>
      </c>
      <c r="F127" s="494">
        <f t="shared" si="1"/>
        <v>416055915.66999996</v>
      </c>
    </row>
    <row r="128" spans="1:6" s="412" customFormat="1" ht="41.25" customHeight="1" x14ac:dyDescent="0.2">
      <c r="A128" s="217">
        <v>44384</v>
      </c>
      <c r="B128" s="252" t="s">
        <v>6461</v>
      </c>
      <c r="C128" s="576" t="s">
        <v>6552</v>
      </c>
      <c r="D128" s="402"/>
      <c r="E128" s="42">
        <v>6320.09</v>
      </c>
      <c r="F128" s="494">
        <f t="shared" si="1"/>
        <v>416049595.57999998</v>
      </c>
    </row>
    <row r="129" spans="1:6" s="412" customFormat="1" ht="70.5" customHeight="1" x14ac:dyDescent="0.2">
      <c r="A129" s="217">
        <v>44384</v>
      </c>
      <c r="B129" s="252" t="s">
        <v>6462</v>
      </c>
      <c r="C129" s="576" t="s">
        <v>6553</v>
      </c>
      <c r="D129" s="402"/>
      <c r="E129" s="42">
        <v>672172.5</v>
      </c>
      <c r="F129" s="494">
        <f t="shared" si="1"/>
        <v>415377423.07999998</v>
      </c>
    </row>
    <row r="130" spans="1:6" s="412" customFormat="1" ht="41.25" customHeight="1" x14ac:dyDescent="0.2">
      <c r="A130" s="217">
        <v>44384</v>
      </c>
      <c r="B130" s="252" t="s">
        <v>6463</v>
      </c>
      <c r="C130" s="576" t="s">
        <v>6554</v>
      </c>
      <c r="D130" s="402"/>
      <c r="E130" s="42">
        <v>96050</v>
      </c>
      <c r="F130" s="494">
        <f t="shared" si="1"/>
        <v>415281373.07999998</v>
      </c>
    </row>
    <row r="131" spans="1:6" s="412" customFormat="1" ht="61.5" customHeight="1" x14ac:dyDescent="0.2">
      <c r="A131" s="217">
        <v>44384</v>
      </c>
      <c r="B131" s="252" t="s">
        <v>6464</v>
      </c>
      <c r="C131" s="576" t="s">
        <v>6555</v>
      </c>
      <c r="D131" s="402"/>
      <c r="E131" s="42">
        <v>9000</v>
      </c>
      <c r="F131" s="494">
        <f t="shared" si="1"/>
        <v>415272373.07999998</v>
      </c>
    </row>
    <row r="132" spans="1:6" s="412" customFormat="1" ht="69" customHeight="1" x14ac:dyDescent="0.2">
      <c r="A132" s="217">
        <v>44384</v>
      </c>
      <c r="B132" s="252" t="s">
        <v>6465</v>
      </c>
      <c r="C132" s="576" t="s">
        <v>6556</v>
      </c>
      <c r="D132" s="402"/>
      <c r="E132" s="42">
        <v>50000</v>
      </c>
      <c r="F132" s="494">
        <f t="shared" si="1"/>
        <v>415222373.07999998</v>
      </c>
    </row>
    <row r="133" spans="1:6" s="412" customFormat="1" ht="41.25" customHeight="1" x14ac:dyDescent="0.2">
      <c r="A133" s="217">
        <v>44384</v>
      </c>
      <c r="B133" s="252" t="s">
        <v>6466</v>
      </c>
      <c r="C133" s="576" t="s">
        <v>6557</v>
      </c>
      <c r="D133" s="402"/>
      <c r="E133" s="42">
        <v>328454.08</v>
      </c>
      <c r="F133" s="494">
        <f t="shared" si="1"/>
        <v>414893919</v>
      </c>
    </row>
    <row r="134" spans="1:6" s="412" customFormat="1" ht="54.75" customHeight="1" x14ac:dyDescent="0.2">
      <c r="A134" s="217">
        <v>44384</v>
      </c>
      <c r="B134" s="252" t="s">
        <v>6467</v>
      </c>
      <c r="C134" s="576" t="s">
        <v>6558</v>
      </c>
      <c r="D134" s="402"/>
      <c r="E134" s="42">
        <v>94635.92</v>
      </c>
      <c r="F134" s="494">
        <f t="shared" si="1"/>
        <v>414799283.07999998</v>
      </c>
    </row>
    <row r="135" spans="1:6" s="275" customFormat="1" ht="41.25" customHeight="1" x14ac:dyDescent="0.2">
      <c r="A135" s="217">
        <v>44384</v>
      </c>
      <c r="B135" s="252" t="s">
        <v>6468</v>
      </c>
      <c r="C135" s="576" t="s">
        <v>6559</v>
      </c>
      <c r="D135" s="266"/>
      <c r="E135" s="42">
        <v>1781877</v>
      </c>
      <c r="F135" s="494">
        <f t="shared" si="1"/>
        <v>413017406.07999998</v>
      </c>
    </row>
    <row r="136" spans="1:6" s="275" customFormat="1" ht="41.25" customHeight="1" x14ac:dyDescent="0.2">
      <c r="A136" s="217">
        <v>44384</v>
      </c>
      <c r="B136" s="252" t="s">
        <v>6469</v>
      </c>
      <c r="C136" s="576" t="s">
        <v>6560</v>
      </c>
      <c r="D136" s="266"/>
      <c r="E136" s="42">
        <v>161742</v>
      </c>
      <c r="F136" s="494">
        <f t="shared" si="1"/>
        <v>412855664.07999998</v>
      </c>
    </row>
    <row r="137" spans="1:6" s="275" customFormat="1" ht="41.25" customHeight="1" x14ac:dyDescent="0.2">
      <c r="A137" s="217">
        <v>44384</v>
      </c>
      <c r="B137" s="252" t="s">
        <v>6470</v>
      </c>
      <c r="C137" s="576" t="s">
        <v>6561</v>
      </c>
      <c r="D137" s="266"/>
      <c r="E137" s="42">
        <v>72113.679999999993</v>
      </c>
      <c r="F137" s="494">
        <f t="shared" si="1"/>
        <v>412783550.39999998</v>
      </c>
    </row>
    <row r="138" spans="1:6" s="275" customFormat="1" ht="51" customHeight="1" x14ac:dyDescent="0.2">
      <c r="A138" s="217">
        <v>44384</v>
      </c>
      <c r="B138" s="252" t="s">
        <v>6471</v>
      </c>
      <c r="C138" s="576" t="s">
        <v>6562</v>
      </c>
      <c r="D138" s="266"/>
      <c r="E138" s="42">
        <v>567.45000000000005</v>
      </c>
      <c r="F138" s="494">
        <f t="shared" si="1"/>
        <v>412782982.94999999</v>
      </c>
    </row>
    <row r="139" spans="1:6" s="275" customFormat="1" ht="41.25" customHeight="1" x14ac:dyDescent="0.2">
      <c r="A139" s="217">
        <v>44384</v>
      </c>
      <c r="B139" s="252" t="s">
        <v>6472</v>
      </c>
      <c r="C139" s="576" t="s">
        <v>6563</v>
      </c>
      <c r="D139" s="266"/>
      <c r="E139" s="42">
        <v>184961.12</v>
      </c>
      <c r="F139" s="494">
        <f t="shared" si="1"/>
        <v>412598021.82999998</v>
      </c>
    </row>
    <row r="140" spans="1:6" s="275" customFormat="1" ht="41.25" customHeight="1" x14ac:dyDescent="0.2">
      <c r="A140" s="217">
        <v>44384</v>
      </c>
      <c r="B140" s="252" t="s">
        <v>6473</v>
      </c>
      <c r="C140" s="576" t="s">
        <v>6564</v>
      </c>
      <c r="D140" s="266"/>
      <c r="E140" s="42">
        <v>124724.16</v>
      </c>
      <c r="F140" s="494">
        <f t="shared" si="1"/>
        <v>412473297.66999996</v>
      </c>
    </row>
    <row r="141" spans="1:6" s="275" customFormat="1" ht="41.25" customHeight="1" x14ac:dyDescent="0.2">
      <c r="A141" s="217">
        <v>44384</v>
      </c>
      <c r="B141" s="252" t="s">
        <v>6474</v>
      </c>
      <c r="C141" s="576" t="s">
        <v>6565</v>
      </c>
      <c r="D141" s="266"/>
      <c r="E141" s="42">
        <v>19946.009999999998</v>
      </c>
      <c r="F141" s="494">
        <f t="shared" si="1"/>
        <v>412453351.65999997</v>
      </c>
    </row>
    <row r="142" spans="1:6" s="275" customFormat="1" ht="41.25" customHeight="1" x14ac:dyDescent="0.2">
      <c r="A142" s="217">
        <v>44384</v>
      </c>
      <c r="B142" s="252" t="s">
        <v>6475</v>
      </c>
      <c r="C142" s="576" t="s">
        <v>6566</v>
      </c>
      <c r="D142" s="266"/>
      <c r="E142" s="42">
        <v>33584.22</v>
      </c>
      <c r="F142" s="494">
        <f t="shared" si="1"/>
        <v>412419767.43999994</v>
      </c>
    </row>
    <row r="143" spans="1:6" s="275" customFormat="1" ht="32.25" customHeight="1" x14ac:dyDescent="0.2">
      <c r="A143" s="217">
        <v>44384</v>
      </c>
      <c r="B143" s="252" t="s">
        <v>6476</v>
      </c>
      <c r="C143" s="576" t="s">
        <v>6563</v>
      </c>
      <c r="D143" s="266"/>
      <c r="E143" s="42">
        <v>401629.31</v>
      </c>
      <c r="F143" s="494">
        <f t="shared" ref="F143:F206" si="2">F142-E143</f>
        <v>412018138.12999994</v>
      </c>
    </row>
    <row r="144" spans="1:6" s="275" customFormat="1" ht="41.25" customHeight="1" x14ac:dyDescent="0.2">
      <c r="A144" s="217">
        <v>44384</v>
      </c>
      <c r="B144" s="252" t="s">
        <v>6477</v>
      </c>
      <c r="C144" s="576" t="s">
        <v>6567</v>
      </c>
      <c r="D144" s="266"/>
      <c r="E144" s="42">
        <v>117590.81</v>
      </c>
      <c r="F144" s="494">
        <f t="shared" si="2"/>
        <v>411900547.31999993</v>
      </c>
    </row>
    <row r="145" spans="1:6" s="275" customFormat="1" ht="41.25" customHeight="1" x14ac:dyDescent="0.2">
      <c r="A145" s="217">
        <v>44384</v>
      </c>
      <c r="B145" s="252" t="s">
        <v>6478</v>
      </c>
      <c r="C145" s="576" t="s">
        <v>6568</v>
      </c>
      <c r="D145" s="266"/>
      <c r="E145" s="42">
        <v>34294.01</v>
      </c>
      <c r="F145" s="494">
        <f t="shared" si="2"/>
        <v>411866253.30999994</v>
      </c>
    </row>
    <row r="146" spans="1:6" s="275" customFormat="1" ht="41.25" customHeight="1" x14ac:dyDescent="0.2">
      <c r="A146" s="217">
        <v>44384</v>
      </c>
      <c r="B146" s="252" t="s">
        <v>6479</v>
      </c>
      <c r="C146" s="576" t="s">
        <v>6569</v>
      </c>
      <c r="D146" s="266"/>
      <c r="E146" s="42">
        <v>47554.239999999998</v>
      </c>
      <c r="F146" s="494">
        <f t="shared" si="2"/>
        <v>411818699.06999993</v>
      </c>
    </row>
    <row r="147" spans="1:6" s="275" customFormat="1" ht="41.25" customHeight="1" x14ac:dyDescent="0.2">
      <c r="A147" s="217">
        <v>44384</v>
      </c>
      <c r="B147" s="252" t="s">
        <v>6480</v>
      </c>
      <c r="C147" s="576" t="s">
        <v>6570</v>
      </c>
      <c r="D147" s="266"/>
      <c r="E147" s="42">
        <v>1215.8900000000001</v>
      </c>
      <c r="F147" s="494">
        <f t="shared" si="2"/>
        <v>411817483.17999995</v>
      </c>
    </row>
    <row r="148" spans="1:6" s="275" customFormat="1" ht="41.25" customHeight="1" x14ac:dyDescent="0.2">
      <c r="A148" s="217">
        <v>44384</v>
      </c>
      <c r="B148" s="252" t="s">
        <v>6481</v>
      </c>
      <c r="C148" s="576" t="s">
        <v>1587</v>
      </c>
      <c r="D148" s="266"/>
      <c r="E148" s="42">
        <v>38241.760000000002</v>
      </c>
      <c r="F148" s="494">
        <f t="shared" si="2"/>
        <v>411779241.41999996</v>
      </c>
    </row>
    <row r="149" spans="1:6" s="275" customFormat="1" ht="33.75" customHeight="1" x14ac:dyDescent="0.2">
      <c r="A149" s="217">
        <v>44384</v>
      </c>
      <c r="B149" s="252" t="s">
        <v>6482</v>
      </c>
      <c r="C149" s="576" t="s">
        <v>1628</v>
      </c>
      <c r="D149" s="266"/>
      <c r="E149" s="42">
        <v>20865.04</v>
      </c>
      <c r="F149" s="494">
        <f t="shared" si="2"/>
        <v>411758376.37999994</v>
      </c>
    </row>
    <row r="150" spans="1:6" s="275" customFormat="1" ht="41.25" customHeight="1" x14ac:dyDescent="0.2">
      <c r="A150" s="217">
        <v>44384</v>
      </c>
      <c r="B150" s="252" t="s">
        <v>6483</v>
      </c>
      <c r="C150" s="576" t="s">
        <v>6571</v>
      </c>
      <c r="D150" s="266"/>
      <c r="E150" s="42">
        <v>1178.73</v>
      </c>
      <c r="F150" s="494">
        <f t="shared" si="2"/>
        <v>411757197.64999992</v>
      </c>
    </row>
    <row r="151" spans="1:6" s="275" customFormat="1" ht="105.75" customHeight="1" x14ac:dyDescent="0.2">
      <c r="A151" s="217">
        <v>44384</v>
      </c>
      <c r="B151" s="252" t="s">
        <v>6484</v>
      </c>
      <c r="C151" s="576" t="s">
        <v>6572</v>
      </c>
      <c r="D151" s="266"/>
      <c r="E151" s="42">
        <v>67500</v>
      </c>
      <c r="F151" s="494">
        <f t="shared" si="2"/>
        <v>411689697.64999992</v>
      </c>
    </row>
    <row r="152" spans="1:6" s="275" customFormat="1" ht="41.25" customHeight="1" x14ac:dyDescent="0.2">
      <c r="A152" s="217">
        <v>44384</v>
      </c>
      <c r="B152" s="252" t="s">
        <v>6485</v>
      </c>
      <c r="C152" s="576" t="s">
        <v>6573</v>
      </c>
      <c r="D152" s="266"/>
      <c r="E152" s="42">
        <v>348926.13</v>
      </c>
      <c r="F152" s="494">
        <f t="shared" si="2"/>
        <v>411340771.51999992</v>
      </c>
    </row>
    <row r="153" spans="1:6" s="275" customFormat="1" ht="45.75" customHeight="1" x14ac:dyDescent="0.2">
      <c r="A153" s="217">
        <v>44384</v>
      </c>
      <c r="B153" s="252" t="s">
        <v>6486</v>
      </c>
      <c r="C153" s="576" t="s">
        <v>6574</v>
      </c>
      <c r="D153" s="266"/>
      <c r="E153" s="42">
        <v>58911.43</v>
      </c>
      <c r="F153" s="494">
        <f t="shared" si="2"/>
        <v>411281860.08999991</v>
      </c>
    </row>
    <row r="154" spans="1:6" s="275" customFormat="1" ht="51.75" customHeight="1" x14ac:dyDescent="0.2">
      <c r="A154" s="217">
        <v>44384</v>
      </c>
      <c r="B154" s="252" t="s">
        <v>6487</v>
      </c>
      <c r="C154" s="576" t="s">
        <v>6575</v>
      </c>
      <c r="D154" s="266"/>
      <c r="E154" s="42">
        <v>196840.21</v>
      </c>
      <c r="F154" s="494">
        <f t="shared" si="2"/>
        <v>411085019.87999994</v>
      </c>
    </row>
    <row r="155" spans="1:6" s="275" customFormat="1" ht="42.75" customHeight="1" x14ac:dyDescent="0.2">
      <c r="A155" s="217">
        <v>44384</v>
      </c>
      <c r="B155" s="252" t="s">
        <v>6488</v>
      </c>
      <c r="C155" s="576" t="s">
        <v>6576</v>
      </c>
      <c r="D155" s="266"/>
      <c r="E155" s="42">
        <v>2780.09</v>
      </c>
      <c r="F155" s="494">
        <f t="shared" si="2"/>
        <v>411082239.78999996</v>
      </c>
    </row>
    <row r="156" spans="1:6" s="275" customFormat="1" ht="41.25" customHeight="1" x14ac:dyDescent="0.2">
      <c r="A156" s="217">
        <v>44384</v>
      </c>
      <c r="B156" s="252" t="s">
        <v>6489</v>
      </c>
      <c r="C156" s="576" t="s">
        <v>6577</v>
      </c>
      <c r="D156" s="266"/>
      <c r="E156" s="42">
        <v>179676.2</v>
      </c>
      <c r="F156" s="494">
        <f t="shared" si="2"/>
        <v>410902563.58999997</v>
      </c>
    </row>
    <row r="157" spans="1:6" s="275" customFormat="1" ht="48.75" customHeight="1" x14ac:dyDescent="0.2">
      <c r="A157" s="217">
        <v>44384</v>
      </c>
      <c r="B157" s="252" t="s">
        <v>6490</v>
      </c>
      <c r="C157" s="576" t="s">
        <v>6578</v>
      </c>
      <c r="D157" s="266"/>
      <c r="E157" s="42">
        <v>10800</v>
      </c>
      <c r="F157" s="494">
        <f t="shared" si="2"/>
        <v>410891763.58999997</v>
      </c>
    </row>
    <row r="158" spans="1:6" s="275" customFormat="1" ht="48.75" customHeight="1" x14ac:dyDescent="0.2">
      <c r="A158" s="217">
        <v>44384</v>
      </c>
      <c r="B158" s="252" t="s">
        <v>6491</v>
      </c>
      <c r="C158" s="576" t="s">
        <v>6579</v>
      </c>
      <c r="D158" s="266"/>
      <c r="E158" s="42">
        <v>16396.03</v>
      </c>
      <c r="F158" s="494">
        <f t="shared" si="2"/>
        <v>410875367.56</v>
      </c>
    </row>
    <row r="159" spans="1:6" s="275" customFormat="1" ht="53.25" customHeight="1" x14ac:dyDescent="0.2">
      <c r="A159" s="217">
        <v>44384</v>
      </c>
      <c r="B159" s="252" t="s">
        <v>6492</v>
      </c>
      <c r="C159" s="576" t="s">
        <v>6580</v>
      </c>
      <c r="D159" s="266"/>
      <c r="E159" s="42">
        <v>909</v>
      </c>
      <c r="F159" s="494">
        <f t="shared" si="2"/>
        <v>410874458.56</v>
      </c>
    </row>
    <row r="160" spans="1:6" s="275" customFormat="1" ht="41.25" customHeight="1" x14ac:dyDescent="0.2">
      <c r="A160" s="217">
        <v>44384</v>
      </c>
      <c r="B160" s="252" t="s">
        <v>6493</v>
      </c>
      <c r="C160" s="576" t="s">
        <v>6581</v>
      </c>
      <c r="D160" s="266"/>
      <c r="E160" s="42">
        <v>158887.4</v>
      </c>
      <c r="F160" s="494">
        <f t="shared" si="2"/>
        <v>410715571.16000003</v>
      </c>
    </row>
    <row r="161" spans="1:6" s="275" customFormat="1" ht="41.25" customHeight="1" x14ac:dyDescent="0.2">
      <c r="A161" s="217">
        <v>44384</v>
      </c>
      <c r="B161" s="252" t="s">
        <v>6494</v>
      </c>
      <c r="C161" s="576" t="s">
        <v>6582</v>
      </c>
      <c r="D161" s="266"/>
      <c r="E161" s="42">
        <v>107010.11</v>
      </c>
      <c r="F161" s="494">
        <f t="shared" si="2"/>
        <v>410608561.05000001</v>
      </c>
    </row>
    <row r="162" spans="1:6" s="275" customFormat="1" ht="50.25" customHeight="1" x14ac:dyDescent="0.2">
      <c r="A162" s="217">
        <v>44384</v>
      </c>
      <c r="B162" s="252" t="s">
        <v>6495</v>
      </c>
      <c r="C162" s="576" t="s">
        <v>6583</v>
      </c>
      <c r="D162" s="266"/>
      <c r="E162" s="42">
        <v>63962.77</v>
      </c>
      <c r="F162" s="494">
        <f t="shared" si="2"/>
        <v>410544598.28000003</v>
      </c>
    </row>
    <row r="163" spans="1:6" s="275" customFormat="1" ht="41.25" customHeight="1" x14ac:dyDescent="0.2">
      <c r="A163" s="217">
        <v>44384</v>
      </c>
      <c r="B163" s="252" t="s">
        <v>6496</v>
      </c>
      <c r="C163" s="576" t="s">
        <v>6584</v>
      </c>
      <c r="D163" s="266"/>
      <c r="E163" s="42">
        <v>2188.59</v>
      </c>
      <c r="F163" s="494">
        <f t="shared" si="2"/>
        <v>410542409.69000006</v>
      </c>
    </row>
    <row r="164" spans="1:6" s="275" customFormat="1" ht="41.25" customHeight="1" x14ac:dyDescent="0.2">
      <c r="A164" s="217">
        <v>44384</v>
      </c>
      <c r="B164" s="252" t="s">
        <v>6497</v>
      </c>
      <c r="C164" s="576" t="s">
        <v>6585</v>
      </c>
      <c r="D164" s="266"/>
      <c r="E164" s="42">
        <v>129701.26</v>
      </c>
      <c r="F164" s="494">
        <f t="shared" si="2"/>
        <v>410412708.43000007</v>
      </c>
    </row>
    <row r="165" spans="1:6" s="275" customFormat="1" ht="22.5" customHeight="1" x14ac:dyDescent="0.2">
      <c r="A165" s="217">
        <v>44384</v>
      </c>
      <c r="B165" s="252" t="s">
        <v>6498</v>
      </c>
      <c r="C165" s="576" t="s">
        <v>41</v>
      </c>
      <c r="D165" s="266"/>
      <c r="E165" s="42">
        <v>0</v>
      </c>
      <c r="F165" s="494">
        <f t="shared" si="2"/>
        <v>410412708.43000007</v>
      </c>
    </row>
    <row r="166" spans="1:6" s="275" customFormat="1" ht="31.5" customHeight="1" x14ac:dyDescent="0.2">
      <c r="A166" s="217">
        <v>44384</v>
      </c>
      <c r="B166" s="252" t="s">
        <v>6499</v>
      </c>
      <c r="C166" s="576" t="s">
        <v>6586</v>
      </c>
      <c r="D166" s="266"/>
      <c r="E166" s="42">
        <v>575169.19999999995</v>
      </c>
      <c r="F166" s="494">
        <f t="shared" si="2"/>
        <v>409837539.23000008</v>
      </c>
    </row>
    <row r="167" spans="1:6" s="275" customFormat="1" ht="54.75" customHeight="1" x14ac:dyDescent="0.2">
      <c r="A167" s="217">
        <v>44384</v>
      </c>
      <c r="B167" s="252" t="s">
        <v>6500</v>
      </c>
      <c r="C167" s="576" t="s">
        <v>6587</v>
      </c>
      <c r="D167" s="266"/>
      <c r="E167" s="42">
        <v>9860.09</v>
      </c>
      <c r="F167" s="494">
        <f t="shared" si="2"/>
        <v>409827679.1400001</v>
      </c>
    </row>
    <row r="168" spans="1:6" s="275" customFormat="1" ht="41.25" customHeight="1" x14ac:dyDescent="0.2">
      <c r="A168" s="217">
        <v>44384</v>
      </c>
      <c r="B168" s="252" t="s">
        <v>6501</v>
      </c>
      <c r="C168" s="576" t="s">
        <v>6588</v>
      </c>
      <c r="D168" s="266"/>
      <c r="E168" s="42">
        <v>21520</v>
      </c>
      <c r="F168" s="494">
        <f t="shared" si="2"/>
        <v>409806159.1400001</v>
      </c>
    </row>
    <row r="169" spans="1:6" s="275" customFormat="1" ht="41.25" customHeight="1" x14ac:dyDescent="0.2">
      <c r="A169" s="217">
        <v>44384</v>
      </c>
      <c r="B169" s="252" t="s">
        <v>6502</v>
      </c>
      <c r="C169" s="576" t="s">
        <v>6589</v>
      </c>
      <c r="D169" s="266"/>
      <c r="E169" s="42">
        <v>2700</v>
      </c>
      <c r="F169" s="494">
        <f t="shared" si="2"/>
        <v>409803459.1400001</v>
      </c>
    </row>
    <row r="170" spans="1:6" s="275" customFormat="1" ht="47.25" customHeight="1" x14ac:dyDescent="0.2">
      <c r="A170" s="217">
        <v>44384</v>
      </c>
      <c r="B170" s="252" t="s">
        <v>6503</v>
      </c>
      <c r="C170" s="576" t="s">
        <v>6590</v>
      </c>
      <c r="D170" s="266"/>
      <c r="E170" s="42">
        <v>15930</v>
      </c>
      <c r="F170" s="494">
        <f t="shared" si="2"/>
        <v>409787529.1400001</v>
      </c>
    </row>
    <row r="171" spans="1:6" s="275" customFormat="1" ht="41.25" customHeight="1" x14ac:dyDescent="0.2">
      <c r="A171" s="217">
        <v>44384</v>
      </c>
      <c r="B171" s="252" t="s">
        <v>6504</v>
      </c>
      <c r="C171" s="576" t="s">
        <v>6591</v>
      </c>
      <c r="D171" s="266"/>
      <c r="E171" s="42">
        <v>3150</v>
      </c>
      <c r="F171" s="494">
        <f t="shared" si="2"/>
        <v>409784379.1400001</v>
      </c>
    </row>
    <row r="172" spans="1:6" s="275" customFormat="1" ht="41.25" customHeight="1" x14ac:dyDescent="0.2">
      <c r="A172" s="217">
        <v>44384</v>
      </c>
      <c r="B172" s="252" t="s">
        <v>6505</v>
      </c>
      <c r="C172" s="576" t="s">
        <v>6592</v>
      </c>
      <c r="D172" s="266"/>
      <c r="E172" s="42">
        <v>5400</v>
      </c>
      <c r="F172" s="494">
        <f t="shared" si="2"/>
        <v>409778979.1400001</v>
      </c>
    </row>
    <row r="173" spans="1:6" s="275" customFormat="1" ht="41.25" customHeight="1" x14ac:dyDescent="0.2">
      <c r="A173" s="217">
        <v>44384</v>
      </c>
      <c r="B173" s="252" t="s">
        <v>6506</v>
      </c>
      <c r="C173" s="576" t="s">
        <v>6593</v>
      </c>
      <c r="D173" s="266"/>
      <c r="E173" s="42">
        <v>5400</v>
      </c>
      <c r="F173" s="494">
        <f t="shared" si="2"/>
        <v>409773579.1400001</v>
      </c>
    </row>
    <row r="174" spans="1:6" s="275" customFormat="1" ht="41.25" customHeight="1" x14ac:dyDescent="0.2">
      <c r="A174" s="217">
        <v>44384</v>
      </c>
      <c r="B174" s="252" t="s">
        <v>6507</v>
      </c>
      <c r="C174" s="576" t="s">
        <v>6594</v>
      </c>
      <c r="D174" s="266"/>
      <c r="E174" s="42">
        <v>53100</v>
      </c>
      <c r="F174" s="494">
        <f t="shared" si="2"/>
        <v>409720479.1400001</v>
      </c>
    </row>
    <row r="175" spans="1:6" s="275" customFormat="1" ht="41.25" customHeight="1" x14ac:dyDescent="0.2">
      <c r="A175" s="217">
        <v>44384</v>
      </c>
      <c r="B175" s="252" t="s">
        <v>6508</v>
      </c>
      <c r="C175" s="576" t="s">
        <v>6595</v>
      </c>
      <c r="D175" s="266"/>
      <c r="E175" s="42">
        <v>4500</v>
      </c>
      <c r="F175" s="494">
        <f t="shared" si="2"/>
        <v>409715979.1400001</v>
      </c>
    </row>
    <row r="176" spans="1:6" s="275" customFormat="1" ht="41.25" customHeight="1" x14ac:dyDescent="0.2">
      <c r="A176" s="217">
        <v>44384</v>
      </c>
      <c r="B176" s="252" t="s">
        <v>6509</v>
      </c>
      <c r="C176" s="576" t="s">
        <v>6596</v>
      </c>
      <c r="D176" s="266"/>
      <c r="E176" s="42">
        <v>18000</v>
      </c>
      <c r="F176" s="494">
        <f t="shared" si="2"/>
        <v>409697979.1400001</v>
      </c>
    </row>
    <row r="177" spans="1:6" s="275" customFormat="1" ht="42" customHeight="1" x14ac:dyDescent="0.2">
      <c r="A177" s="217">
        <v>44384</v>
      </c>
      <c r="B177" s="252" t="s">
        <v>6510</v>
      </c>
      <c r="C177" s="576" t="s">
        <v>6597</v>
      </c>
      <c r="D177" s="266"/>
      <c r="E177" s="42">
        <v>15930</v>
      </c>
      <c r="F177" s="494">
        <f t="shared" si="2"/>
        <v>409682049.1400001</v>
      </c>
    </row>
    <row r="178" spans="1:6" s="275" customFormat="1" ht="41.25" customHeight="1" x14ac:dyDescent="0.2">
      <c r="A178" s="217">
        <v>44384</v>
      </c>
      <c r="B178" s="252" t="s">
        <v>6511</v>
      </c>
      <c r="C178" s="576" t="s">
        <v>6598</v>
      </c>
      <c r="D178" s="266"/>
      <c r="E178" s="42">
        <v>6300</v>
      </c>
      <c r="F178" s="494">
        <f t="shared" si="2"/>
        <v>409675749.1400001</v>
      </c>
    </row>
    <row r="179" spans="1:6" s="275" customFormat="1" ht="47.25" customHeight="1" x14ac:dyDescent="0.2">
      <c r="A179" s="217">
        <v>44384</v>
      </c>
      <c r="B179" s="252" t="s">
        <v>6512</v>
      </c>
      <c r="C179" s="576" t="s">
        <v>6599</v>
      </c>
      <c r="D179" s="266"/>
      <c r="E179" s="42">
        <v>5400</v>
      </c>
      <c r="F179" s="494">
        <f t="shared" si="2"/>
        <v>409670349.1400001</v>
      </c>
    </row>
    <row r="180" spans="1:6" s="275" customFormat="1" ht="41.25" customHeight="1" x14ac:dyDescent="0.2">
      <c r="A180" s="217">
        <v>44384</v>
      </c>
      <c r="B180" s="252" t="s">
        <v>6513</v>
      </c>
      <c r="C180" s="576" t="s">
        <v>6600</v>
      </c>
      <c r="D180" s="266"/>
      <c r="E180" s="42">
        <v>7200</v>
      </c>
      <c r="F180" s="494">
        <f t="shared" si="2"/>
        <v>409663149.1400001</v>
      </c>
    </row>
    <row r="181" spans="1:6" s="275" customFormat="1" ht="41.25" customHeight="1" x14ac:dyDescent="0.2">
      <c r="A181" s="217">
        <v>44384</v>
      </c>
      <c r="B181" s="252" t="s">
        <v>6514</v>
      </c>
      <c r="C181" s="576" t="s">
        <v>6601</v>
      </c>
      <c r="D181" s="266"/>
      <c r="E181" s="42">
        <v>3600</v>
      </c>
      <c r="F181" s="494">
        <f t="shared" si="2"/>
        <v>409659549.1400001</v>
      </c>
    </row>
    <row r="182" spans="1:6" s="275" customFormat="1" ht="41.25" customHeight="1" x14ac:dyDescent="0.2">
      <c r="A182" s="217">
        <v>44384</v>
      </c>
      <c r="B182" s="252" t="s">
        <v>6515</v>
      </c>
      <c r="C182" s="576" t="s">
        <v>6602</v>
      </c>
      <c r="D182" s="266"/>
      <c r="E182" s="42">
        <v>4500</v>
      </c>
      <c r="F182" s="494">
        <f t="shared" si="2"/>
        <v>409655049.1400001</v>
      </c>
    </row>
    <row r="183" spans="1:6" s="275" customFormat="1" ht="47.25" customHeight="1" x14ac:dyDescent="0.2">
      <c r="A183" s="217">
        <v>44384</v>
      </c>
      <c r="B183" s="252" t="s">
        <v>6516</v>
      </c>
      <c r="C183" s="576" t="s">
        <v>6603</v>
      </c>
      <c r="D183" s="266"/>
      <c r="E183" s="42">
        <v>27000</v>
      </c>
      <c r="F183" s="494">
        <f t="shared" si="2"/>
        <v>409628049.1400001</v>
      </c>
    </row>
    <row r="184" spans="1:6" s="275" customFormat="1" ht="63.75" customHeight="1" x14ac:dyDescent="0.2">
      <c r="A184" s="217">
        <v>44384</v>
      </c>
      <c r="B184" s="252" t="s">
        <v>6517</v>
      </c>
      <c r="C184" s="576" t="s">
        <v>6604</v>
      </c>
      <c r="D184" s="266"/>
      <c r="E184" s="42">
        <v>27000</v>
      </c>
      <c r="F184" s="494">
        <f t="shared" si="2"/>
        <v>409601049.1400001</v>
      </c>
    </row>
    <row r="185" spans="1:6" s="275" customFormat="1" ht="41.25" customHeight="1" x14ac:dyDescent="0.2">
      <c r="A185" s="217">
        <v>44384</v>
      </c>
      <c r="B185" s="252" t="s">
        <v>6518</v>
      </c>
      <c r="C185" s="576" t="s">
        <v>6605</v>
      </c>
      <c r="D185" s="266"/>
      <c r="E185" s="42">
        <v>10890</v>
      </c>
      <c r="F185" s="494">
        <f t="shared" si="2"/>
        <v>409590159.1400001</v>
      </c>
    </row>
    <row r="186" spans="1:6" s="275" customFormat="1" ht="41.25" customHeight="1" x14ac:dyDescent="0.2">
      <c r="A186" s="217">
        <v>44384</v>
      </c>
      <c r="B186" s="252" t="s">
        <v>6519</v>
      </c>
      <c r="C186" s="576" t="s">
        <v>6606</v>
      </c>
      <c r="D186" s="266"/>
      <c r="E186" s="42">
        <v>4050</v>
      </c>
      <c r="F186" s="494">
        <f t="shared" si="2"/>
        <v>409586109.1400001</v>
      </c>
    </row>
    <row r="187" spans="1:6" s="275" customFormat="1" ht="41.25" customHeight="1" x14ac:dyDescent="0.2">
      <c r="A187" s="217">
        <v>44384</v>
      </c>
      <c r="B187" s="252" t="s">
        <v>6520</v>
      </c>
      <c r="C187" s="576" t="s">
        <v>6607</v>
      </c>
      <c r="D187" s="266"/>
      <c r="E187" s="42">
        <v>13500</v>
      </c>
      <c r="F187" s="494">
        <f t="shared" si="2"/>
        <v>409572609.1400001</v>
      </c>
    </row>
    <row r="188" spans="1:6" s="275" customFormat="1" ht="51.75" customHeight="1" x14ac:dyDescent="0.2">
      <c r="A188" s="217">
        <v>44384</v>
      </c>
      <c r="B188" s="252" t="s">
        <v>6521</v>
      </c>
      <c r="C188" s="576" t="s">
        <v>6608</v>
      </c>
      <c r="D188" s="266"/>
      <c r="E188" s="42">
        <v>124978</v>
      </c>
      <c r="F188" s="494">
        <f t="shared" si="2"/>
        <v>409447631.1400001</v>
      </c>
    </row>
    <row r="189" spans="1:6" s="275" customFormat="1" ht="41.25" customHeight="1" x14ac:dyDescent="0.2">
      <c r="A189" s="217">
        <v>44384</v>
      </c>
      <c r="B189" s="252" t="s">
        <v>6522</v>
      </c>
      <c r="C189" s="576" t="s">
        <v>6609</v>
      </c>
      <c r="D189" s="266"/>
      <c r="E189" s="42">
        <v>10890</v>
      </c>
      <c r="F189" s="494">
        <f t="shared" si="2"/>
        <v>409436741.1400001</v>
      </c>
    </row>
    <row r="190" spans="1:6" s="275" customFormat="1" ht="41.25" customHeight="1" x14ac:dyDescent="0.2">
      <c r="A190" s="217">
        <v>44384</v>
      </c>
      <c r="B190" s="252" t="s">
        <v>6523</v>
      </c>
      <c r="C190" s="576" t="s">
        <v>6610</v>
      </c>
      <c r="D190" s="266"/>
      <c r="E190" s="42">
        <v>13500</v>
      </c>
      <c r="F190" s="494">
        <f t="shared" si="2"/>
        <v>409423241.1400001</v>
      </c>
    </row>
    <row r="191" spans="1:6" s="275" customFormat="1" ht="41.25" customHeight="1" x14ac:dyDescent="0.2">
      <c r="A191" s="217">
        <v>44384</v>
      </c>
      <c r="B191" s="252" t="s">
        <v>6524</v>
      </c>
      <c r="C191" s="576" t="s">
        <v>6611</v>
      </c>
      <c r="D191" s="266"/>
      <c r="E191" s="42">
        <v>18000</v>
      </c>
      <c r="F191" s="494">
        <f t="shared" si="2"/>
        <v>409405241.1400001</v>
      </c>
    </row>
    <row r="192" spans="1:6" s="275" customFormat="1" ht="41.25" customHeight="1" x14ac:dyDescent="0.2">
      <c r="A192" s="217">
        <v>44384</v>
      </c>
      <c r="B192" s="252" t="s">
        <v>6525</v>
      </c>
      <c r="C192" s="576" t="s">
        <v>6612</v>
      </c>
      <c r="D192" s="266"/>
      <c r="E192" s="42">
        <v>10800</v>
      </c>
      <c r="F192" s="494">
        <f t="shared" si="2"/>
        <v>409394441.1400001</v>
      </c>
    </row>
    <row r="193" spans="1:6" s="275" customFormat="1" ht="41.25" customHeight="1" x14ac:dyDescent="0.2">
      <c r="A193" s="217">
        <v>44384</v>
      </c>
      <c r="B193" s="252" t="s">
        <v>6526</v>
      </c>
      <c r="C193" s="576" t="s">
        <v>6613</v>
      </c>
      <c r="D193" s="266"/>
      <c r="E193" s="42">
        <v>23400</v>
      </c>
      <c r="F193" s="494">
        <f t="shared" si="2"/>
        <v>409371041.1400001</v>
      </c>
    </row>
    <row r="194" spans="1:6" s="275" customFormat="1" ht="41.25" customHeight="1" x14ac:dyDescent="0.2">
      <c r="A194" s="217">
        <v>44384</v>
      </c>
      <c r="B194" s="252" t="s">
        <v>6527</v>
      </c>
      <c r="C194" s="576" t="s">
        <v>6614</v>
      </c>
      <c r="D194" s="266"/>
      <c r="E194" s="42">
        <v>24750</v>
      </c>
      <c r="F194" s="494">
        <f t="shared" si="2"/>
        <v>409346291.1400001</v>
      </c>
    </row>
    <row r="195" spans="1:6" s="275" customFormat="1" ht="41.25" customHeight="1" x14ac:dyDescent="0.2">
      <c r="A195" s="217">
        <v>44384</v>
      </c>
      <c r="B195" s="252" t="s">
        <v>6528</v>
      </c>
      <c r="C195" s="576" t="s">
        <v>6615</v>
      </c>
      <c r="D195" s="266"/>
      <c r="E195" s="42">
        <v>67640</v>
      </c>
      <c r="F195" s="494">
        <f t="shared" si="2"/>
        <v>409278651.1400001</v>
      </c>
    </row>
    <row r="196" spans="1:6" s="275" customFormat="1" ht="41.25" customHeight="1" x14ac:dyDescent="0.2">
      <c r="A196" s="217">
        <v>44384</v>
      </c>
      <c r="B196" s="252" t="s">
        <v>6529</v>
      </c>
      <c r="C196" s="576" t="s">
        <v>6616</v>
      </c>
      <c r="D196" s="266"/>
      <c r="E196" s="42">
        <v>100486.3</v>
      </c>
      <c r="F196" s="494">
        <f t="shared" si="2"/>
        <v>409178164.84000009</v>
      </c>
    </row>
    <row r="197" spans="1:6" s="275" customFormat="1" ht="41.25" customHeight="1" x14ac:dyDescent="0.2">
      <c r="A197" s="217">
        <v>44384</v>
      </c>
      <c r="B197" s="252" t="s">
        <v>6530</v>
      </c>
      <c r="C197" s="576" t="s">
        <v>6617</v>
      </c>
      <c r="D197" s="266"/>
      <c r="E197" s="42">
        <v>45470.55</v>
      </c>
      <c r="F197" s="494">
        <f t="shared" si="2"/>
        <v>409132694.29000008</v>
      </c>
    </row>
    <row r="198" spans="1:6" s="275" customFormat="1" ht="41.25" customHeight="1" x14ac:dyDescent="0.2">
      <c r="A198" s="217">
        <v>44384</v>
      </c>
      <c r="B198" s="252" t="s">
        <v>6531</v>
      </c>
      <c r="C198" s="576" t="s">
        <v>6618</v>
      </c>
      <c r="D198" s="266"/>
      <c r="E198" s="42">
        <v>61190.98</v>
      </c>
      <c r="F198" s="494">
        <f t="shared" si="2"/>
        <v>409071503.31000006</v>
      </c>
    </row>
    <row r="199" spans="1:6" s="275" customFormat="1" ht="41.25" customHeight="1" x14ac:dyDescent="0.2">
      <c r="A199" s="217">
        <v>44384</v>
      </c>
      <c r="B199" s="252" t="s">
        <v>6532</v>
      </c>
      <c r="C199" s="576" t="s">
        <v>6619</v>
      </c>
      <c r="D199" s="266"/>
      <c r="E199" s="42">
        <v>35265.870000000003</v>
      </c>
      <c r="F199" s="494">
        <f t="shared" si="2"/>
        <v>409036237.44000006</v>
      </c>
    </row>
    <row r="200" spans="1:6" s="275" customFormat="1" ht="41.25" customHeight="1" x14ac:dyDescent="0.2">
      <c r="A200" s="217">
        <v>44384</v>
      </c>
      <c r="B200" s="252" t="s">
        <v>6533</v>
      </c>
      <c r="C200" s="576" t="s">
        <v>6052</v>
      </c>
      <c r="D200" s="266"/>
      <c r="E200" s="42">
        <v>87389.7</v>
      </c>
      <c r="F200" s="494">
        <f t="shared" si="2"/>
        <v>408948847.74000007</v>
      </c>
    </row>
    <row r="201" spans="1:6" s="275" customFormat="1" ht="41.25" customHeight="1" x14ac:dyDescent="0.2">
      <c r="A201" s="217">
        <v>44384</v>
      </c>
      <c r="B201" s="252" t="s">
        <v>6534</v>
      </c>
      <c r="C201" s="576" t="s">
        <v>6053</v>
      </c>
      <c r="D201" s="266"/>
      <c r="E201" s="42">
        <v>11069</v>
      </c>
      <c r="F201" s="494">
        <f t="shared" si="2"/>
        <v>408937778.74000007</v>
      </c>
    </row>
    <row r="202" spans="1:6" s="275" customFormat="1" ht="44.25" customHeight="1" x14ac:dyDescent="0.2">
      <c r="A202" s="217">
        <v>44384</v>
      </c>
      <c r="B202" s="252" t="s">
        <v>6535</v>
      </c>
      <c r="C202" s="576" t="s">
        <v>6620</v>
      </c>
      <c r="D202" s="266"/>
      <c r="E202" s="42">
        <v>72662.44</v>
      </c>
      <c r="F202" s="494">
        <f t="shared" si="2"/>
        <v>408865116.30000007</v>
      </c>
    </row>
    <row r="203" spans="1:6" s="275" customFormat="1" ht="41.25" customHeight="1" x14ac:dyDescent="0.2">
      <c r="A203" s="217">
        <v>44384</v>
      </c>
      <c r="B203" s="252" t="s">
        <v>6536</v>
      </c>
      <c r="C203" s="576" t="s">
        <v>6621</v>
      </c>
      <c r="D203" s="266"/>
      <c r="E203" s="42">
        <v>8740.42</v>
      </c>
      <c r="F203" s="494">
        <f t="shared" si="2"/>
        <v>408856375.88000005</v>
      </c>
    </row>
    <row r="204" spans="1:6" s="275" customFormat="1" ht="41.25" customHeight="1" x14ac:dyDescent="0.2">
      <c r="A204" s="217">
        <v>44384</v>
      </c>
      <c r="B204" s="252" t="s">
        <v>6537</v>
      </c>
      <c r="C204" s="576" t="s">
        <v>6622</v>
      </c>
      <c r="D204" s="266"/>
      <c r="E204" s="42">
        <v>44578.61</v>
      </c>
      <c r="F204" s="494">
        <f t="shared" si="2"/>
        <v>408811797.27000004</v>
      </c>
    </row>
    <row r="205" spans="1:6" s="275" customFormat="1" ht="41.25" customHeight="1" x14ac:dyDescent="0.2">
      <c r="A205" s="217">
        <v>44384</v>
      </c>
      <c r="B205" s="252" t="s">
        <v>6538</v>
      </c>
      <c r="C205" s="576" t="s">
        <v>6623</v>
      </c>
      <c r="D205" s="266"/>
      <c r="E205" s="42">
        <v>9171.7999999999993</v>
      </c>
      <c r="F205" s="494">
        <f t="shared" si="2"/>
        <v>408802625.47000003</v>
      </c>
    </row>
    <row r="206" spans="1:6" s="275" customFormat="1" ht="41.25" customHeight="1" x14ac:dyDescent="0.2">
      <c r="A206" s="217">
        <v>44384</v>
      </c>
      <c r="B206" s="252" t="s">
        <v>6539</v>
      </c>
      <c r="C206" s="576" t="s">
        <v>6624</v>
      </c>
      <c r="D206" s="266"/>
      <c r="E206" s="42">
        <v>2092.23</v>
      </c>
      <c r="F206" s="494">
        <f t="shared" si="2"/>
        <v>408800533.24000001</v>
      </c>
    </row>
    <row r="207" spans="1:6" s="275" customFormat="1" ht="41.25" customHeight="1" x14ac:dyDescent="0.2">
      <c r="A207" s="217">
        <v>44384</v>
      </c>
      <c r="B207" s="252" t="s">
        <v>6540</v>
      </c>
      <c r="C207" s="576" t="s">
        <v>6625</v>
      </c>
      <c r="D207" s="266"/>
      <c r="E207" s="42">
        <v>24158.67</v>
      </c>
      <c r="F207" s="494">
        <f t="shared" ref="F207:F270" si="3">F206-E207</f>
        <v>408776374.56999999</v>
      </c>
    </row>
    <row r="208" spans="1:6" s="275" customFormat="1" ht="41.25" customHeight="1" x14ac:dyDescent="0.2">
      <c r="A208" s="217">
        <v>44384</v>
      </c>
      <c r="B208" s="252" t="s">
        <v>6541</v>
      </c>
      <c r="C208" s="576" t="s">
        <v>6626</v>
      </c>
      <c r="D208" s="266"/>
      <c r="E208" s="42">
        <v>6300.95</v>
      </c>
      <c r="F208" s="494">
        <f t="shared" si="3"/>
        <v>408770073.62</v>
      </c>
    </row>
    <row r="209" spans="1:6" s="275" customFormat="1" ht="69.75" customHeight="1" x14ac:dyDescent="0.2">
      <c r="A209" s="217">
        <v>44384</v>
      </c>
      <c r="B209" s="252" t="s">
        <v>6542</v>
      </c>
      <c r="C209" s="576" t="s">
        <v>6627</v>
      </c>
      <c r="D209" s="266"/>
      <c r="E209" s="42">
        <v>226000</v>
      </c>
      <c r="F209" s="494">
        <f t="shared" si="3"/>
        <v>408544073.62</v>
      </c>
    </row>
    <row r="210" spans="1:6" s="275" customFormat="1" ht="41.25" customHeight="1" x14ac:dyDescent="0.2">
      <c r="A210" s="217">
        <v>44384</v>
      </c>
      <c r="B210" s="252" t="s">
        <v>6543</v>
      </c>
      <c r="C210" s="576" t="s">
        <v>6628</v>
      </c>
      <c r="D210" s="266"/>
      <c r="E210" s="42">
        <v>9000</v>
      </c>
      <c r="F210" s="494">
        <f t="shared" si="3"/>
        <v>408535073.62</v>
      </c>
    </row>
    <row r="211" spans="1:6" s="275" customFormat="1" ht="33.75" customHeight="1" x14ac:dyDescent="0.2">
      <c r="A211" s="217">
        <v>44384</v>
      </c>
      <c r="B211" s="252" t="s">
        <v>6544</v>
      </c>
      <c r="C211" s="576" t="s">
        <v>6629</v>
      </c>
      <c r="D211" s="266"/>
      <c r="E211" s="42">
        <v>3600</v>
      </c>
      <c r="F211" s="494">
        <f t="shared" si="3"/>
        <v>408531473.62</v>
      </c>
    </row>
    <row r="212" spans="1:6" s="275" customFormat="1" ht="41.25" customHeight="1" x14ac:dyDescent="0.2">
      <c r="A212" s="217">
        <v>44384</v>
      </c>
      <c r="B212" s="252" t="s">
        <v>6545</v>
      </c>
      <c r="C212" s="576" t="s">
        <v>6630</v>
      </c>
      <c r="D212" s="266"/>
      <c r="E212" s="42">
        <v>358751.93</v>
      </c>
      <c r="F212" s="494">
        <f t="shared" si="3"/>
        <v>408172721.69</v>
      </c>
    </row>
    <row r="213" spans="1:6" s="275" customFormat="1" ht="41.25" customHeight="1" x14ac:dyDescent="0.2">
      <c r="A213" s="217">
        <v>44384</v>
      </c>
      <c r="B213" s="252" t="s">
        <v>6546</v>
      </c>
      <c r="C213" s="576" t="s">
        <v>6631</v>
      </c>
      <c r="D213" s="266"/>
      <c r="E213" s="42">
        <v>32892.980000000003</v>
      </c>
      <c r="F213" s="494">
        <f t="shared" si="3"/>
        <v>408139828.70999998</v>
      </c>
    </row>
    <row r="214" spans="1:6" s="275" customFormat="1" ht="50.25" customHeight="1" x14ac:dyDescent="0.2">
      <c r="A214" s="217">
        <v>44384</v>
      </c>
      <c r="B214" s="252" t="s">
        <v>6547</v>
      </c>
      <c r="C214" s="576" t="s">
        <v>6632</v>
      </c>
      <c r="D214" s="266"/>
      <c r="E214" s="42">
        <v>12169.32</v>
      </c>
      <c r="F214" s="494">
        <f t="shared" si="3"/>
        <v>408127659.38999999</v>
      </c>
    </row>
    <row r="215" spans="1:6" s="275" customFormat="1" ht="41.25" customHeight="1" x14ac:dyDescent="0.2">
      <c r="A215" s="217">
        <v>44384</v>
      </c>
      <c r="B215" s="252" t="s">
        <v>6548</v>
      </c>
      <c r="C215" s="576" t="s">
        <v>6633</v>
      </c>
      <c r="D215" s="266"/>
      <c r="E215" s="42">
        <v>340823.35</v>
      </c>
      <c r="F215" s="494">
        <f t="shared" si="3"/>
        <v>407786836.03999996</v>
      </c>
    </row>
    <row r="216" spans="1:6" s="275" customFormat="1" ht="41.25" customHeight="1" x14ac:dyDescent="0.2">
      <c r="A216" s="217">
        <v>44384</v>
      </c>
      <c r="B216" s="252" t="s">
        <v>6549</v>
      </c>
      <c r="C216" s="576" t="s">
        <v>6634</v>
      </c>
      <c r="D216" s="266"/>
      <c r="E216" s="42">
        <v>187688.05</v>
      </c>
      <c r="F216" s="494">
        <f t="shared" si="3"/>
        <v>407599147.98999995</v>
      </c>
    </row>
    <row r="217" spans="1:6" s="275" customFormat="1" ht="63.75" customHeight="1" x14ac:dyDescent="0.2">
      <c r="A217" s="217">
        <v>44384</v>
      </c>
      <c r="B217" s="252" t="s">
        <v>6447</v>
      </c>
      <c r="C217" s="576" t="s">
        <v>6635</v>
      </c>
      <c r="D217" s="266"/>
      <c r="E217" s="42">
        <v>67500</v>
      </c>
      <c r="F217" s="494">
        <f t="shared" si="3"/>
        <v>407531647.98999995</v>
      </c>
    </row>
    <row r="218" spans="1:6" s="275" customFormat="1" ht="65.25" customHeight="1" x14ac:dyDescent="0.2">
      <c r="A218" s="217">
        <v>44384</v>
      </c>
      <c r="B218" s="252" t="s">
        <v>6448</v>
      </c>
      <c r="C218" s="576" t="s">
        <v>6636</v>
      </c>
      <c r="D218" s="266"/>
      <c r="E218" s="42">
        <v>36000</v>
      </c>
      <c r="F218" s="494">
        <f t="shared" si="3"/>
        <v>407495647.98999995</v>
      </c>
    </row>
    <row r="219" spans="1:6" s="275" customFormat="1" ht="41.25" customHeight="1" x14ac:dyDescent="0.2">
      <c r="A219" s="217">
        <v>44384</v>
      </c>
      <c r="B219" s="252" t="s">
        <v>6449</v>
      </c>
      <c r="C219" s="576" t="s">
        <v>6637</v>
      </c>
      <c r="D219" s="266"/>
      <c r="E219" s="42">
        <v>23400</v>
      </c>
      <c r="F219" s="494">
        <f t="shared" si="3"/>
        <v>407472247.98999995</v>
      </c>
    </row>
    <row r="220" spans="1:6" s="275" customFormat="1" ht="69" customHeight="1" x14ac:dyDescent="0.2">
      <c r="A220" s="217">
        <v>44384</v>
      </c>
      <c r="B220" s="252" t="s">
        <v>6450</v>
      </c>
      <c r="C220" s="576" t="s">
        <v>6638</v>
      </c>
      <c r="D220" s="266"/>
      <c r="E220" s="42">
        <v>339000</v>
      </c>
      <c r="F220" s="494">
        <f t="shared" si="3"/>
        <v>407133247.98999995</v>
      </c>
    </row>
    <row r="221" spans="1:6" s="275" customFormat="1" ht="49.5" customHeight="1" x14ac:dyDescent="0.2">
      <c r="A221" s="217">
        <v>44384</v>
      </c>
      <c r="B221" s="252" t="s">
        <v>6451</v>
      </c>
      <c r="C221" s="576" t="s">
        <v>6639</v>
      </c>
      <c r="D221" s="266"/>
      <c r="E221" s="42">
        <v>355725</v>
      </c>
      <c r="F221" s="494">
        <f t="shared" si="3"/>
        <v>406777522.98999995</v>
      </c>
    </row>
    <row r="222" spans="1:6" s="275" customFormat="1" ht="42.75" customHeight="1" x14ac:dyDescent="0.2">
      <c r="A222" s="217">
        <v>44384</v>
      </c>
      <c r="B222" s="252" t="s">
        <v>6452</v>
      </c>
      <c r="C222" s="576" t="s">
        <v>6640</v>
      </c>
      <c r="D222" s="266"/>
      <c r="E222" s="42">
        <v>165600</v>
      </c>
      <c r="F222" s="494">
        <f t="shared" si="3"/>
        <v>406611922.98999995</v>
      </c>
    </row>
    <row r="223" spans="1:6" s="275" customFormat="1" ht="42.75" customHeight="1" x14ac:dyDescent="0.2">
      <c r="A223" s="217">
        <v>44384</v>
      </c>
      <c r="B223" s="252" t="s">
        <v>6453</v>
      </c>
      <c r="C223" s="576" t="s">
        <v>6641</v>
      </c>
      <c r="D223" s="266"/>
      <c r="E223" s="42">
        <v>25200</v>
      </c>
      <c r="F223" s="494">
        <f t="shared" si="3"/>
        <v>406586722.98999995</v>
      </c>
    </row>
    <row r="224" spans="1:6" s="275" customFormat="1" ht="45" customHeight="1" x14ac:dyDescent="0.2">
      <c r="A224" s="217">
        <v>44384</v>
      </c>
      <c r="B224" s="252" t="s">
        <v>6454</v>
      </c>
      <c r="C224" s="576" t="s">
        <v>6642</v>
      </c>
      <c r="D224" s="266"/>
      <c r="E224" s="42">
        <v>13500</v>
      </c>
      <c r="F224" s="494">
        <f t="shared" si="3"/>
        <v>406573222.98999995</v>
      </c>
    </row>
    <row r="225" spans="1:6" s="275" customFormat="1" ht="53.25" customHeight="1" x14ac:dyDescent="0.2">
      <c r="A225" s="217">
        <v>44384</v>
      </c>
      <c r="B225" s="252" t="s">
        <v>6455</v>
      </c>
      <c r="C225" s="576" t="s">
        <v>7657</v>
      </c>
      <c r="D225" s="266"/>
      <c r="E225" s="42">
        <v>13500</v>
      </c>
      <c r="F225" s="494">
        <f t="shared" si="3"/>
        <v>406559722.98999995</v>
      </c>
    </row>
    <row r="226" spans="1:6" s="275" customFormat="1" ht="34.5" customHeight="1" x14ac:dyDescent="0.2">
      <c r="A226" s="217">
        <v>44384</v>
      </c>
      <c r="B226" s="252" t="s">
        <v>6456</v>
      </c>
      <c r="C226" s="576" t="s">
        <v>6643</v>
      </c>
      <c r="D226" s="266"/>
      <c r="E226" s="42">
        <v>6750</v>
      </c>
      <c r="F226" s="494">
        <f t="shared" si="3"/>
        <v>406552972.98999995</v>
      </c>
    </row>
    <row r="227" spans="1:6" s="275" customFormat="1" ht="49.5" customHeight="1" x14ac:dyDescent="0.2">
      <c r="A227" s="217">
        <v>44384</v>
      </c>
      <c r="B227" s="252" t="s">
        <v>6457</v>
      </c>
      <c r="C227" s="576" t="s">
        <v>6644</v>
      </c>
      <c r="D227" s="266"/>
      <c r="E227" s="42">
        <v>54000</v>
      </c>
      <c r="F227" s="494">
        <f t="shared" si="3"/>
        <v>406498972.98999995</v>
      </c>
    </row>
    <row r="228" spans="1:6" s="275" customFormat="1" ht="41.25" customHeight="1" x14ac:dyDescent="0.2">
      <c r="A228" s="217">
        <v>44384</v>
      </c>
      <c r="B228" s="252" t="s">
        <v>6458</v>
      </c>
      <c r="C228" s="576" t="s">
        <v>6645</v>
      </c>
      <c r="D228" s="266"/>
      <c r="E228" s="42">
        <v>18000</v>
      </c>
      <c r="F228" s="494">
        <f t="shared" si="3"/>
        <v>406480972.98999995</v>
      </c>
    </row>
    <row r="229" spans="1:6" s="275" customFormat="1" ht="40.5" customHeight="1" x14ac:dyDescent="0.2">
      <c r="A229" s="217">
        <v>44385</v>
      </c>
      <c r="B229" s="252" t="s">
        <v>6654</v>
      </c>
      <c r="C229" s="576" t="s">
        <v>6667</v>
      </c>
      <c r="D229" s="266"/>
      <c r="E229" s="42">
        <v>59520.34</v>
      </c>
      <c r="F229" s="494">
        <f t="shared" si="3"/>
        <v>406421452.64999998</v>
      </c>
    </row>
    <row r="230" spans="1:6" s="275" customFormat="1" ht="34.5" customHeight="1" x14ac:dyDescent="0.2">
      <c r="A230" s="217">
        <v>44385</v>
      </c>
      <c r="B230" s="252" t="s">
        <v>6655</v>
      </c>
      <c r="C230" s="576" t="s">
        <v>6668</v>
      </c>
      <c r="D230" s="266"/>
      <c r="E230" s="42">
        <v>2999.92</v>
      </c>
      <c r="F230" s="494">
        <f t="shared" si="3"/>
        <v>406418452.72999996</v>
      </c>
    </row>
    <row r="231" spans="1:6" s="275" customFormat="1" ht="33" customHeight="1" x14ac:dyDescent="0.2">
      <c r="A231" s="217">
        <v>44385</v>
      </c>
      <c r="B231" s="252" t="s">
        <v>6656</v>
      </c>
      <c r="C231" s="576" t="s">
        <v>6669</v>
      </c>
      <c r="D231" s="266"/>
      <c r="E231" s="42">
        <v>20700</v>
      </c>
      <c r="F231" s="494">
        <f t="shared" si="3"/>
        <v>406397752.72999996</v>
      </c>
    </row>
    <row r="232" spans="1:6" s="275" customFormat="1" ht="33.75" customHeight="1" x14ac:dyDescent="0.2">
      <c r="A232" s="217">
        <v>44385</v>
      </c>
      <c r="B232" s="252" t="s">
        <v>6657</v>
      </c>
      <c r="C232" s="576" t="s">
        <v>6670</v>
      </c>
      <c r="D232" s="266"/>
      <c r="E232" s="42">
        <v>5400</v>
      </c>
      <c r="F232" s="494">
        <f t="shared" si="3"/>
        <v>406392352.72999996</v>
      </c>
    </row>
    <row r="233" spans="1:6" s="275" customFormat="1" ht="42.75" customHeight="1" x14ac:dyDescent="0.2">
      <c r="A233" s="217">
        <v>44385</v>
      </c>
      <c r="B233" s="252" t="s">
        <v>6658</v>
      </c>
      <c r="C233" s="576" t="s">
        <v>6671</v>
      </c>
      <c r="D233" s="266"/>
      <c r="E233" s="42">
        <v>70946.34</v>
      </c>
      <c r="F233" s="494">
        <f t="shared" si="3"/>
        <v>406321406.38999999</v>
      </c>
    </row>
    <row r="234" spans="1:6" s="275" customFormat="1" ht="42" customHeight="1" x14ac:dyDescent="0.2">
      <c r="A234" s="217">
        <v>44385</v>
      </c>
      <c r="B234" s="252" t="s">
        <v>6659</v>
      </c>
      <c r="C234" s="576" t="s">
        <v>6672</v>
      </c>
      <c r="D234" s="266"/>
      <c r="E234" s="42">
        <v>36088.69</v>
      </c>
      <c r="F234" s="494">
        <f t="shared" si="3"/>
        <v>406285317.69999999</v>
      </c>
    </row>
    <row r="235" spans="1:6" s="275" customFormat="1" ht="42" customHeight="1" x14ac:dyDescent="0.2">
      <c r="A235" s="217">
        <v>44385</v>
      </c>
      <c r="B235" s="252" t="s">
        <v>6660</v>
      </c>
      <c r="C235" s="576" t="s">
        <v>6673</v>
      </c>
      <c r="D235" s="266"/>
      <c r="E235" s="42">
        <v>55689.72</v>
      </c>
      <c r="F235" s="494">
        <f t="shared" si="3"/>
        <v>406229627.97999996</v>
      </c>
    </row>
    <row r="236" spans="1:6" s="275" customFormat="1" ht="42" customHeight="1" x14ac:dyDescent="0.2">
      <c r="A236" s="217">
        <v>44385</v>
      </c>
      <c r="B236" s="252" t="s">
        <v>6661</v>
      </c>
      <c r="C236" s="576" t="s">
        <v>6674</v>
      </c>
      <c r="D236" s="266"/>
      <c r="E236" s="42">
        <v>23539.63</v>
      </c>
      <c r="F236" s="494">
        <f t="shared" si="3"/>
        <v>406206088.34999996</v>
      </c>
    </row>
    <row r="237" spans="1:6" s="275" customFormat="1" ht="41.25" customHeight="1" x14ac:dyDescent="0.2">
      <c r="A237" s="217">
        <v>44385</v>
      </c>
      <c r="B237" s="252" t="s">
        <v>6662</v>
      </c>
      <c r="C237" s="576" t="s">
        <v>6675</v>
      </c>
      <c r="D237" s="266"/>
      <c r="E237" s="42">
        <v>15031.2</v>
      </c>
      <c r="F237" s="494">
        <f t="shared" si="3"/>
        <v>406191057.14999998</v>
      </c>
    </row>
    <row r="238" spans="1:6" s="275" customFormat="1" ht="41.25" customHeight="1" x14ac:dyDescent="0.2">
      <c r="A238" s="217">
        <v>44385</v>
      </c>
      <c r="B238" s="252" t="s">
        <v>6663</v>
      </c>
      <c r="C238" s="576" t="s">
        <v>6676</v>
      </c>
      <c r="D238" s="266"/>
      <c r="E238" s="42">
        <v>30000</v>
      </c>
      <c r="F238" s="494">
        <f t="shared" si="3"/>
        <v>406161057.14999998</v>
      </c>
    </row>
    <row r="239" spans="1:6" s="275" customFormat="1" ht="41.25" customHeight="1" x14ac:dyDescent="0.2">
      <c r="A239" s="217">
        <v>44385</v>
      </c>
      <c r="B239" s="252" t="s">
        <v>6664</v>
      </c>
      <c r="C239" s="576" t="s">
        <v>6677</v>
      </c>
      <c r="D239" s="266"/>
      <c r="E239" s="42">
        <v>160500.63</v>
      </c>
      <c r="F239" s="494">
        <f t="shared" si="3"/>
        <v>406000556.51999998</v>
      </c>
    </row>
    <row r="240" spans="1:6" s="275" customFormat="1" ht="21.75" customHeight="1" x14ac:dyDescent="0.2">
      <c r="A240" s="217">
        <v>44385</v>
      </c>
      <c r="B240" s="252" t="s">
        <v>6665</v>
      </c>
      <c r="C240" s="576" t="s">
        <v>41</v>
      </c>
      <c r="D240" s="266"/>
      <c r="E240" s="42">
        <v>0</v>
      </c>
      <c r="F240" s="494">
        <f t="shared" si="3"/>
        <v>406000556.51999998</v>
      </c>
    </row>
    <row r="241" spans="1:6" s="275" customFormat="1" ht="82.5" customHeight="1" x14ac:dyDescent="0.2">
      <c r="A241" s="217">
        <v>44385</v>
      </c>
      <c r="B241" s="252" t="s">
        <v>6666</v>
      </c>
      <c r="C241" s="576" t="s">
        <v>6678</v>
      </c>
      <c r="D241" s="266"/>
      <c r="E241" s="42">
        <v>113000</v>
      </c>
      <c r="F241" s="494">
        <f t="shared" si="3"/>
        <v>405887556.51999998</v>
      </c>
    </row>
    <row r="242" spans="1:6" s="275" customFormat="1" ht="41.25" customHeight="1" x14ac:dyDescent="0.2">
      <c r="A242" s="217">
        <v>44385</v>
      </c>
      <c r="B242" s="252" t="s">
        <v>6646</v>
      </c>
      <c r="C242" s="576" t="s">
        <v>6679</v>
      </c>
      <c r="D242" s="266"/>
      <c r="E242" s="42">
        <v>5940</v>
      </c>
      <c r="F242" s="494">
        <f t="shared" si="3"/>
        <v>405881616.51999998</v>
      </c>
    </row>
    <row r="243" spans="1:6" s="275" customFormat="1" ht="42" customHeight="1" x14ac:dyDescent="0.2">
      <c r="A243" s="217">
        <v>44385</v>
      </c>
      <c r="B243" s="252" t="s">
        <v>6647</v>
      </c>
      <c r="C243" s="576" t="s">
        <v>6680</v>
      </c>
      <c r="D243" s="266"/>
      <c r="E243" s="42">
        <v>12150</v>
      </c>
      <c r="F243" s="494">
        <f t="shared" si="3"/>
        <v>405869466.51999998</v>
      </c>
    </row>
    <row r="244" spans="1:6" s="275" customFormat="1" ht="46.5" customHeight="1" x14ac:dyDescent="0.2">
      <c r="A244" s="217">
        <v>44385</v>
      </c>
      <c r="B244" s="252" t="s">
        <v>6648</v>
      </c>
      <c r="C244" s="576" t="s">
        <v>6681</v>
      </c>
      <c r="D244" s="266"/>
      <c r="E244" s="42">
        <v>24750</v>
      </c>
      <c r="F244" s="494">
        <f t="shared" si="3"/>
        <v>405844716.51999998</v>
      </c>
    </row>
    <row r="245" spans="1:6" s="275" customFormat="1" ht="41.25" customHeight="1" x14ac:dyDescent="0.2">
      <c r="A245" s="217">
        <v>44385</v>
      </c>
      <c r="B245" s="252" t="s">
        <v>6649</v>
      </c>
      <c r="C245" s="576" t="s">
        <v>6682</v>
      </c>
      <c r="D245" s="266"/>
      <c r="E245" s="42">
        <v>252852.5</v>
      </c>
      <c r="F245" s="494">
        <f t="shared" si="3"/>
        <v>405591864.01999998</v>
      </c>
    </row>
    <row r="246" spans="1:6" s="275" customFormat="1" ht="65.25" customHeight="1" x14ac:dyDescent="0.2">
      <c r="A246" s="217">
        <v>44385</v>
      </c>
      <c r="B246" s="252" t="s">
        <v>6650</v>
      </c>
      <c r="C246" s="576" t="s">
        <v>6683</v>
      </c>
      <c r="D246" s="266"/>
      <c r="E246" s="42">
        <v>507300</v>
      </c>
      <c r="F246" s="494">
        <f t="shared" si="3"/>
        <v>405084564.01999998</v>
      </c>
    </row>
    <row r="247" spans="1:6" s="275" customFormat="1" ht="41.25" customHeight="1" x14ac:dyDescent="0.2">
      <c r="A247" s="217">
        <v>44385</v>
      </c>
      <c r="B247" s="252" t="s">
        <v>6651</v>
      </c>
      <c r="C247" s="576" t="s">
        <v>6684</v>
      </c>
      <c r="D247" s="266"/>
      <c r="E247" s="42">
        <v>148500</v>
      </c>
      <c r="F247" s="494">
        <f t="shared" si="3"/>
        <v>404936064.01999998</v>
      </c>
    </row>
    <row r="248" spans="1:6" s="275" customFormat="1" ht="41.25" customHeight="1" x14ac:dyDescent="0.2">
      <c r="A248" s="217">
        <v>44385</v>
      </c>
      <c r="B248" s="252" t="s">
        <v>6652</v>
      </c>
      <c r="C248" s="576" t="s">
        <v>6685</v>
      </c>
      <c r="D248" s="266"/>
      <c r="E248" s="42">
        <v>183857</v>
      </c>
      <c r="F248" s="494">
        <f t="shared" si="3"/>
        <v>404752207.01999998</v>
      </c>
    </row>
    <row r="249" spans="1:6" s="275" customFormat="1" ht="61.5" customHeight="1" x14ac:dyDescent="0.2">
      <c r="A249" s="217">
        <v>44385</v>
      </c>
      <c r="B249" s="252" t="s">
        <v>6653</v>
      </c>
      <c r="C249" s="576" t="s">
        <v>6686</v>
      </c>
      <c r="D249" s="266"/>
      <c r="E249" s="42">
        <v>380475</v>
      </c>
      <c r="F249" s="494">
        <f t="shared" si="3"/>
        <v>404371732.01999998</v>
      </c>
    </row>
    <row r="250" spans="1:6" s="275" customFormat="1" ht="41.25" customHeight="1" x14ac:dyDescent="0.2">
      <c r="A250" s="217">
        <v>44386</v>
      </c>
      <c r="B250" s="252" t="s">
        <v>6734</v>
      </c>
      <c r="C250" s="576" t="s">
        <v>6735</v>
      </c>
      <c r="D250" s="266"/>
      <c r="E250" s="42">
        <v>158382.29999999999</v>
      </c>
      <c r="F250" s="494">
        <f t="shared" si="3"/>
        <v>404213349.71999997</v>
      </c>
    </row>
    <row r="251" spans="1:6" s="275" customFormat="1" ht="33.75" customHeight="1" x14ac:dyDescent="0.2">
      <c r="A251" s="217">
        <v>44386</v>
      </c>
      <c r="B251" s="252" t="s">
        <v>6687</v>
      </c>
      <c r="C251" s="576" t="s">
        <v>6736</v>
      </c>
      <c r="D251" s="266"/>
      <c r="E251" s="42">
        <v>29305.75</v>
      </c>
      <c r="F251" s="494">
        <f t="shared" si="3"/>
        <v>404184043.96999997</v>
      </c>
    </row>
    <row r="252" spans="1:6" s="275" customFormat="1" ht="41.25" customHeight="1" x14ac:dyDescent="0.2">
      <c r="A252" s="217">
        <v>44386</v>
      </c>
      <c r="B252" s="252" t="s">
        <v>6688</v>
      </c>
      <c r="C252" s="576" t="s">
        <v>6737</v>
      </c>
      <c r="D252" s="266"/>
      <c r="E252" s="42">
        <v>116469.59</v>
      </c>
      <c r="F252" s="494">
        <f t="shared" si="3"/>
        <v>404067574.38</v>
      </c>
    </row>
    <row r="253" spans="1:6" s="275" customFormat="1" ht="41.25" customHeight="1" x14ac:dyDescent="0.2">
      <c r="A253" s="217">
        <v>44386</v>
      </c>
      <c r="B253" s="252" t="s">
        <v>6689</v>
      </c>
      <c r="C253" s="576" t="s">
        <v>6738</v>
      </c>
      <c r="D253" s="266"/>
      <c r="E253" s="42">
        <v>28388.28</v>
      </c>
      <c r="F253" s="494">
        <f t="shared" si="3"/>
        <v>404039186.10000002</v>
      </c>
    </row>
    <row r="254" spans="1:6" s="275" customFormat="1" ht="35.25" customHeight="1" x14ac:dyDescent="0.2">
      <c r="A254" s="217">
        <v>44386</v>
      </c>
      <c r="B254" s="252" t="s">
        <v>6690</v>
      </c>
      <c r="C254" s="576" t="s">
        <v>6739</v>
      </c>
      <c r="D254" s="266"/>
      <c r="E254" s="42">
        <v>18689.43</v>
      </c>
      <c r="F254" s="494">
        <f t="shared" si="3"/>
        <v>404020496.67000002</v>
      </c>
    </row>
    <row r="255" spans="1:6" s="275" customFormat="1" ht="72.75" customHeight="1" x14ac:dyDescent="0.2">
      <c r="A255" s="217">
        <v>44386</v>
      </c>
      <c r="B255" s="252" t="s">
        <v>6691</v>
      </c>
      <c r="C255" s="576" t="s">
        <v>6740</v>
      </c>
      <c r="D255" s="266"/>
      <c r="E255" s="42">
        <v>237300</v>
      </c>
      <c r="F255" s="494">
        <f t="shared" si="3"/>
        <v>403783196.67000002</v>
      </c>
    </row>
    <row r="256" spans="1:6" s="275" customFormat="1" ht="67.5" customHeight="1" x14ac:dyDescent="0.2">
      <c r="A256" s="217">
        <v>44386</v>
      </c>
      <c r="B256" s="252" t="s">
        <v>6692</v>
      </c>
      <c r="C256" s="576" t="s">
        <v>6741</v>
      </c>
      <c r="D256" s="266"/>
      <c r="E256" s="42">
        <v>9000</v>
      </c>
      <c r="F256" s="494">
        <f t="shared" si="3"/>
        <v>403774196.67000002</v>
      </c>
    </row>
    <row r="257" spans="1:6" s="275" customFormat="1" ht="49.5" customHeight="1" x14ac:dyDescent="0.2">
      <c r="A257" s="217">
        <v>44386</v>
      </c>
      <c r="B257" s="252" t="s">
        <v>6693</v>
      </c>
      <c r="C257" s="576" t="s">
        <v>6742</v>
      </c>
      <c r="D257" s="266"/>
      <c r="E257" s="42">
        <v>311337.59999999998</v>
      </c>
      <c r="F257" s="494">
        <f t="shared" si="3"/>
        <v>403462859.06999999</v>
      </c>
    </row>
    <row r="258" spans="1:6" s="275" customFormat="1" ht="59.25" customHeight="1" x14ac:dyDescent="0.2">
      <c r="A258" s="217">
        <v>44386</v>
      </c>
      <c r="B258" s="252" t="s">
        <v>6694</v>
      </c>
      <c r="C258" s="576" t="s">
        <v>6743</v>
      </c>
      <c r="D258" s="266"/>
      <c r="E258" s="42">
        <v>226000</v>
      </c>
      <c r="F258" s="494">
        <f t="shared" si="3"/>
        <v>403236859.06999999</v>
      </c>
    </row>
    <row r="259" spans="1:6" s="275" customFormat="1" ht="54" customHeight="1" x14ac:dyDescent="0.2">
      <c r="A259" s="217">
        <v>44386</v>
      </c>
      <c r="B259" s="252" t="s">
        <v>6695</v>
      </c>
      <c r="C259" s="576" t="s">
        <v>6744</v>
      </c>
      <c r="D259" s="266"/>
      <c r="E259" s="42">
        <v>35200</v>
      </c>
      <c r="F259" s="494">
        <f t="shared" si="3"/>
        <v>403201659.06999999</v>
      </c>
    </row>
    <row r="260" spans="1:6" s="275" customFormat="1" ht="18" customHeight="1" x14ac:dyDescent="0.2">
      <c r="A260" s="217">
        <v>44386</v>
      </c>
      <c r="B260" s="252" t="s">
        <v>6696</v>
      </c>
      <c r="C260" s="576" t="s">
        <v>41</v>
      </c>
      <c r="D260" s="266"/>
      <c r="E260" s="42">
        <v>0</v>
      </c>
      <c r="F260" s="494">
        <f t="shared" si="3"/>
        <v>403201659.06999999</v>
      </c>
    </row>
    <row r="261" spans="1:6" s="275" customFormat="1" ht="49.5" customHeight="1" x14ac:dyDescent="0.2">
      <c r="A261" s="217">
        <v>44386</v>
      </c>
      <c r="B261" s="252" t="s">
        <v>6697</v>
      </c>
      <c r="C261" s="576" t="s">
        <v>6745</v>
      </c>
      <c r="D261" s="266"/>
      <c r="E261" s="42">
        <v>157097.03</v>
      </c>
      <c r="F261" s="494">
        <f t="shared" si="3"/>
        <v>403044562.04000002</v>
      </c>
    </row>
    <row r="262" spans="1:6" s="275" customFormat="1" ht="41.25" customHeight="1" x14ac:dyDescent="0.2">
      <c r="A262" s="217">
        <v>44386</v>
      </c>
      <c r="B262" s="252" t="s">
        <v>6698</v>
      </c>
      <c r="C262" s="576" t="s">
        <v>6746</v>
      </c>
      <c r="D262" s="266"/>
      <c r="E262" s="42">
        <v>28283.68</v>
      </c>
      <c r="F262" s="494">
        <f t="shared" si="3"/>
        <v>403016278.36000001</v>
      </c>
    </row>
    <row r="263" spans="1:6" s="275" customFormat="1" ht="41.25" customHeight="1" x14ac:dyDescent="0.2">
      <c r="A263" s="217">
        <v>44386</v>
      </c>
      <c r="B263" s="252" t="s">
        <v>6699</v>
      </c>
      <c r="C263" s="576" t="s">
        <v>6747</v>
      </c>
      <c r="D263" s="266"/>
      <c r="E263" s="42">
        <v>154366.15</v>
      </c>
      <c r="F263" s="494">
        <f t="shared" si="3"/>
        <v>402861912.21000004</v>
      </c>
    </row>
    <row r="264" spans="1:6" s="275" customFormat="1" ht="41.25" customHeight="1" x14ac:dyDescent="0.2">
      <c r="A264" s="217">
        <v>44386</v>
      </c>
      <c r="B264" s="252" t="s">
        <v>6700</v>
      </c>
      <c r="C264" s="576" t="s">
        <v>6748</v>
      </c>
      <c r="D264" s="266"/>
      <c r="E264" s="42">
        <v>31014.560000000001</v>
      </c>
      <c r="F264" s="494">
        <f t="shared" si="3"/>
        <v>402830897.65000004</v>
      </c>
    </row>
    <row r="265" spans="1:6" s="275" customFormat="1" ht="48" customHeight="1" x14ac:dyDescent="0.2">
      <c r="A265" s="217">
        <v>44386</v>
      </c>
      <c r="B265" s="252" t="s">
        <v>6701</v>
      </c>
      <c r="C265" s="576" t="s">
        <v>6749</v>
      </c>
      <c r="D265" s="266"/>
      <c r="E265" s="42">
        <v>343731.3</v>
      </c>
      <c r="F265" s="494">
        <f t="shared" si="3"/>
        <v>402487166.35000002</v>
      </c>
    </row>
    <row r="266" spans="1:6" s="275" customFormat="1" ht="41.25" customHeight="1" x14ac:dyDescent="0.2">
      <c r="A266" s="217">
        <v>44386</v>
      </c>
      <c r="B266" s="252" t="s">
        <v>6702</v>
      </c>
      <c r="C266" s="576" t="s">
        <v>6750</v>
      </c>
      <c r="D266" s="266"/>
      <c r="E266" s="42">
        <v>143289.57999999999</v>
      </c>
      <c r="F266" s="494">
        <f t="shared" si="3"/>
        <v>402343876.77000004</v>
      </c>
    </row>
    <row r="267" spans="1:6" s="275" customFormat="1" ht="52.5" customHeight="1" x14ac:dyDescent="0.2">
      <c r="A267" s="217">
        <v>44386</v>
      </c>
      <c r="B267" s="252" t="s">
        <v>6703</v>
      </c>
      <c r="C267" s="576" t="s">
        <v>6751</v>
      </c>
      <c r="D267" s="266"/>
      <c r="E267" s="42">
        <v>125446.55</v>
      </c>
      <c r="F267" s="494">
        <f t="shared" si="3"/>
        <v>402218430.22000003</v>
      </c>
    </row>
    <row r="268" spans="1:6" s="275" customFormat="1" ht="41.25" customHeight="1" x14ac:dyDescent="0.2">
      <c r="A268" s="217">
        <v>44386</v>
      </c>
      <c r="B268" s="252" t="s">
        <v>6704</v>
      </c>
      <c r="C268" s="576" t="s">
        <v>6752</v>
      </c>
      <c r="D268" s="266"/>
      <c r="E268" s="42">
        <v>234610.06</v>
      </c>
      <c r="F268" s="494">
        <f t="shared" si="3"/>
        <v>401983820.16000003</v>
      </c>
    </row>
    <row r="269" spans="1:6" s="275" customFormat="1" ht="41.25" customHeight="1" x14ac:dyDescent="0.2">
      <c r="A269" s="217">
        <v>44386</v>
      </c>
      <c r="B269" s="252" t="s">
        <v>6705</v>
      </c>
      <c r="C269" s="576" t="s">
        <v>6753</v>
      </c>
      <c r="D269" s="266"/>
      <c r="E269" s="42">
        <v>246340.57</v>
      </c>
      <c r="F269" s="494">
        <f t="shared" si="3"/>
        <v>401737479.59000003</v>
      </c>
    </row>
    <row r="270" spans="1:6" s="275" customFormat="1" ht="41.25" customHeight="1" x14ac:dyDescent="0.2">
      <c r="A270" s="217">
        <v>44386</v>
      </c>
      <c r="B270" s="252" t="s">
        <v>6706</v>
      </c>
      <c r="C270" s="576" t="s">
        <v>6754</v>
      </c>
      <c r="D270" s="266"/>
      <c r="E270" s="42">
        <v>112864.32000000001</v>
      </c>
      <c r="F270" s="494">
        <f t="shared" si="3"/>
        <v>401624615.27000004</v>
      </c>
    </row>
    <row r="271" spans="1:6" s="275" customFormat="1" ht="41.25" customHeight="1" x14ac:dyDescent="0.2">
      <c r="A271" s="217">
        <v>44386</v>
      </c>
      <c r="B271" s="252" t="s">
        <v>6707</v>
      </c>
      <c r="C271" s="576" t="s">
        <v>6755</v>
      </c>
      <c r="D271" s="266"/>
      <c r="E271" s="42">
        <v>47440.25</v>
      </c>
      <c r="F271" s="494">
        <f t="shared" ref="F271:F334" si="4">F270-E271</f>
        <v>401577175.02000004</v>
      </c>
    </row>
    <row r="272" spans="1:6" s="275" customFormat="1" ht="50.25" customHeight="1" x14ac:dyDescent="0.2">
      <c r="A272" s="217">
        <v>44386</v>
      </c>
      <c r="B272" s="252" t="s">
        <v>6708</v>
      </c>
      <c r="C272" s="576" t="s">
        <v>6756</v>
      </c>
      <c r="D272" s="266"/>
      <c r="E272" s="42">
        <v>59185</v>
      </c>
      <c r="F272" s="494">
        <f t="shared" si="4"/>
        <v>401517990.02000004</v>
      </c>
    </row>
    <row r="273" spans="1:6" s="275" customFormat="1" ht="41.25" customHeight="1" x14ac:dyDescent="0.2">
      <c r="A273" s="217">
        <v>44386</v>
      </c>
      <c r="B273" s="252" t="s">
        <v>6709</v>
      </c>
      <c r="C273" s="576" t="s">
        <v>6757</v>
      </c>
      <c r="D273" s="266"/>
      <c r="E273" s="42">
        <v>227694.3</v>
      </c>
      <c r="F273" s="494">
        <f t="shared" si="4"/>
        <v>401290295.72000003</v>
      </c>
    </row>
    <row r="274" spans="1:6" s="275" customFormat="1" ht="41.25" customHeight="1" x14ac:dyDescent="0.2">
      <c r="A274" s="217">
        <v>44386</v>
      </c>
      <c r="B274" s="252" t="s">
        <v>6710</v>
      </c>
      <c r="C274" s="576" t="s">
        <v>6758</v>
      </c>
      <c r="D274" s="266"/>
      <c r="E274" s="42">
        <v>306146.75</v>
      </c>
      <c r="F274" s="494">
        <f t="shared" si="4"/>
        <v>400984148.97000003</v>
      </c>
    </row>
    <row r="275" spans="1:6" s="275" customFormat="1" ht="41.25" customHeight="1" x14ac:dyDescent="0.2">
      <c r="A275" s="217">
        <v>44386</v>
      </c>
      <c r="B275" s="252" t="s">
        <v>6711</v>
      </c>
      <c r="C275" s="576" t="s">
        <v>6759</v>
      </c>
      <c r="D275" s="266"/>
      <c r="E275" s="42">
        <v>250250.73</v>
      </c>
      <c r="F275" s="494">
        <f t="shared" si="4"/>
        <v>400733898.24000001</v>
      </c>
    </row>
    <row r="276" spans="1:6" s="275" customFormat="1" ht="41.25" customHeight="1" x14ac:dyDescent="0.2">
      <c r="A276" s="217">
        <v>44386</v>
      </c>
      <c r="B276" s="252" t="s">
        <v>6712</v>
      </c>
      <c r="C276" s="576" t="s">
        <v>6760</v>
      </c>
      <c r="D276" s="266"/>
      <c r="E276" s="42">
        <v>422298.11</v>
      </c>
      <c r="F276" s="494">
        <f t="shared" si="4"/>
        <v>400311600.13</v>
      </c>
    </row>
    <row r="277" spans="1:6" s="275" customFormat="1" ht="41.25" customHeight="1" x14ac:dyDescent="0.2">
      <c r="A277" s="217">
        <v>44386</v>
      </c>
      <c r="B277" s="252" t="s">
        <v>6713</v>
      </c>
      <c r="C277" s="576" t="s">
        <v>6761</v>
      </c>
      <c r="D277" s="266"/>
      <c r="E277" s="42">
        <v>194455.93</v>
      </c>
      <c r="F277" s="494">
        <f t="shared" si="4"/>
        <v>400117144.19999999</v>
      </c>
    </row>
    <row r="278" spans="1:6" s="275" customFormat="1" ht="41.25" customHeight="1" x14ac:dyDescent="0.2">
      <c r="A278" s="217">
        <v>44386</v>
      </c>
      <c r="B278" s="252" t="s">
        <v>6714</v>
      </c>
      <c r="C278" s="576" t="s">
        <v>6762</v>
      </c>
      <c r="D278" s="266"/>
      <c r="E278" s="42">
        <v>225957.56</v>
      </c>
      <c r="F278" s="494">
        <f t="shared" si="4"/>
        <v>399891186.63999999</v>
      </c>
    </row>
    <row r="279" spans="1:6" s="275" customFormat="1" ht="41.25" customHeight="1" x14ac:dyDescent="0.2">
      <c r="A279" s="217">
        <v>44386</v>
      </c>
      <c r="B279" s="252" t="s">
        <v>6715</v>
      </c>
      <c r="C279" s="576" t="s">
        <v>6763</v>
      </c>
      <c r="D279" s="266"/>
      <c r="E279" s="42">
        <v>139035.54</v>
      </c>
      <c r="F279" s="494">
        <f t="shared" si="4"/>
        <v>399752151.09999996</v>
      </c>
    </row>
    <row r="280" spans="1:6" s="275" customFormat="1" ht="41.25" customHeight="1" x14ac:dyDescent="0.2">
      <c r="A280" s="217">
        <v>44386</v>
      </c>
      <c r="B280" s="252" t="s">
        <v>6716</v>
      </c>
      <c r="C280" s="576" t="s">
        <v>6764</v>
      </c>
      <c r="D280" s="266"/>
      <c r="E280" s="42">
        <v>179206.85</v>
      </c>
      <c r="F280" s="494">
        <f t="shared" si="4"/>
        <v>399572944.24999994</v>
      </c>
    </row>
    <row r="281" spans="1:6" s="275" customFormat="1" ht="41.25" customHeight="1" x14ac:dyDescent="0.2">
      <c r="A281" s="217">
        <v>44386</v>
      </c>
      <c r="B281" s="252" t="s">
        <v>6717</v>
      </c>
      <c r="C281" s="576" t="s">
        <v>6765</v>
      </c>
      <c r="D281" s="266"/>
      <c r="E281" s="42">
        <v>37402.29</v>
      </c>
      <c r="F281" s="494">
        <f t="shared" si="4"/>
        <v>399535541.95999992</v>
      </c>
    </row>
    <row r="282" spans="1:6" s="275" customFormat="1" ht="41.25" customHeight="1" x14ac:dyDescent="0.2">
      <c r="A282" s="217">
        <v>44386</v>
      </c>
      <c r="B282" s="252" t="s">
        <v>6718</v>
      </c>
      <c r="C282" s="576" t="s">
        <v>6766</v>
      </c>
      <c r="D282" s="266"/>
      <c r="E282" s="42">
        <v>131282.94</v>
      </c>
      <c r="F282" s="494">
        <f t="shared" si="4"/>
        <v>399404259.01999992</v>
      </c>
    </row>
    <row r="283" spans="1:6" s="275" customFormat="1" ht="41.25" customHeight="1" x14ac:dyDescent="0.2">
      <c r="A283" s="217">
        <v>44386</v>
      </c>
      <c r="B283" s="252" t="s">
        <v>6719</v>
      </c>
      <c r="C283" s="576" t="s">
        <v>6767</v>
      </c>
      <c r="D283" s="266"/>
      <c r="E283" s="42">
        <v>5898.62</v>
      </c>
      <c r="F283" s="494">
        <f t="shared" si="4"/>
        <v>399398360.39999992</v>
      </c>
    </row>
    <row r="284" spans="1:6" s="275" customFormat="1" ht="41.25" customHeight="1" x14ac:dyDescent="0.2">
      <c r="A284" s="217">
        <v>44386</v>
      </c>
      <c r="B284" s="252" t="s">
        <v>6720</v>
      </c>
      <c r="C284" s="576" t="s">
        <v>6768</v>
      </c>
      <c r="D284" s="266"/>
      <c r="E284" s="42">
        <v>241828.28</v>
      </c>
      <c r="F284" s="494">
        <f t="shared" si="4"/>
        <v>399156532.11999995</v>
      </c>
    </row>
    <row r="285" spans="1:6" s="275" customFormat="1" ht="49.5" customHeight="1" x14ac:dyDescent="0.2">
      <c r="A285" s="217">
        <v>44386</v>
      </c>
      <c r="B285" s="252" t="s">
        <v>6721</v>
      </c>
      <c r="C285" s="576" t="s">
        <v>6769</v>
      </c>
      <c r="D285" s="266"/>
      <c r="E285" s="42">
        <v>6287.64</v>
      </c>
      <c r="F285" s="494">
        <f t="shared" si="4"/>
        <v>399150244.47999996</v>
      </c>
    </row>
    <row r="286" spans="1:6" s="275" customFormat="1" ht="41.25" customHeight="1" x14ac:dyDescent="0.2">
      <c r="A286" s="217">
        <v>44386</v>
      </c>
      <c r="B286" s="252" t="s">
        <v>6722</v>
      </c>
      <c r="C286" s="576" t="s">
        <v>6770</v>
      </c>
      <c r="D286" s="266"/>
      <c r="E286" s="42">
        <v>527609.51</v>
      </c>
      <c r="F286" s="494">
        <f t="shared" si="4"/>
        <v>398622634.96999997</v>
      </c>
    </row>
    <row r="287" spans="1:6" s="275" customFormat="1" ht="41.25" customHeight="1" x14ac:dyDescent="0.2">
      <c r="A287" s="217">
        <v>44386</v>
      </c>
      <c r="B287" s="252" t="s">
        <v>6723</v>
      </c>
      <c r="C287" s="576" t="s">
        <v>6771</v>
      </c>
      <c r="D287" s="266"/>
      <c r="E287" s="42">
        <v>164753.28</v>
      </c>
      <c r="F287" s="494">
        <f t="shared" si="4"/>
        <v>398457881.69</v>
      </c>
    </row>
    <row r="288" spans="1:6" s="275" customFormat="1" ht="41.25" customHeight="1" x14ac:dyDescent="0.2">
      <c r="A288" s="217">
        <v>44386</v>
      </c>
      <c r="B288" s="252" t="s">
        <v>6724</v>
      </c>
      <c r="C288" s="576" t="s">
        <v>6772</v>
      </c>
      <c r="D288" s="266"/>
      <c r="E288" s="42">
        <v>455163.77</v>
      </c>
      <c r="F288" s="494">
        <f t="shared" si="4"/>
        <v>398002717.92000002</v>
      </c>
    </row>
    <row r="289" spans="1:6" s="275" customFormat="1" ht="39" customHeight="1" x14ac:dyDescent="0.2">
      <c r="A289" s="217">
        <v>44386</v>
      </c>
      <c r="B289" s="252" t="s">
        <v>6725</v>
      </c>
      <c r="C289" s="576" t="s">
        <v>6773</v>
      </c>
      <c r="D289" s="266"/>
      <c r="E289" s="42">
        <v>57710.6</v>
      </c>
      <c r="F289" s="494">
        <f t="shared" si="4"/>
        <v>397945007.31999999</v>
      </c>
    </row>
    <row r="290" spans="1:6" s="275" customFormat="1" ht="41.25" customHeight="1" x14ac:dyDescent="0.2">
      <c r="A290" s="217">
        <v>44386</v>
      </c>
      <c r="B290" s="252" t="s">
        <v>6726</v>
      </c>
      <c r="C290" s="576" t="s">
        <v>6774</v>
      </c>
      <c r="D290" s="266"/>
      <c r="E290" s="42">
        <v>241090.57</v>
      </c>
      <c r="F290" s="494">
        <f t="shared" si="4"/>
        <v>397703916.75</v>
      </c>
    </row>
    <row r="291" spans="1:6" s="275" customFormat="1" ht="18.75" customHeight="1" x14ac:dyDescent="0.2">
      <c r="A291" s="217">
        <v>44386</v>
      </c>
      <c r="B291" s="252" t="s">
        <v>6727</v>
      </c>
      <c r="C291" s="576" t="s">
        <v>41</v>
      </c>
      <c r="D291" s="266"/>
      <c r="E291" s="42">
        <v>0</v>
      </c>
      <c r="F291" s="494">
        <f t="shared" si="4"/>
        <v>397703916.75</v>
      </c>
    </row>
    <row r="292" spans="1:6" s="275" customFormat="1" ht="63.75" customHeight="1" x14ac:dyDescent="0.2">
      <c r="A292" s="217">
        <v>44386</v>
      </c>
      <c r="B292" s="252" t="s">
        <v>6728</v>
      </c>
      <c r="C292" s="576" t="s">
        <v>6775</v>
      </c>
      <c r="D292" s="266"/>
      <c r="E292" s="42">
        <v>25218.27</v>
      </c>
      <c r="F292" s="494">
        <f t="shared" si="4"/>
        <v>397678698.48000002</v>
      </c>
    </row>
    <row r="293" spans="1:6" s="275" customFormat="1" ht="24.75" customHeight="1" x14ac:dyDescent="0.2">
      <c r="A293" s="217">
        <v>44386</v>
      </c>
      <c r="B293" s="252" t="s">
        <v>6729</v>
      </c>
      <c r="C293" s="576" t="s">
        <v>41</v>
      </c>
      <c r="D293" s="266"/>
      <c r="E293" s="42">
        <v>0</v>
      </c>
      <c r="F293" s="494">
        <f t="shared" si="4"/>
        <v>397678698.48000002</v>
      </c>
    </row>
    <row r="294" spans="1:6" s="275" customFormat="1" ht="30.75" customHeight="1" x14ac:dyDescent="0.2">
      <c r="A294" s="217">
        <v>44386</v>
      </c>
      <c r="B294" s="252" t="s">
        <v>6730</v>
      </c>
      <c r="C294" s="576" t="s">
        <v>6777</v>
      </c>
      <c r="D294" s="266"/>
      <c r="E294" s="42">
        <v>41001.72</v>
      </c>
      <c r="F294" s="494">
        <f t="shared" si="4"/>
        <v>397637696.75999999</v>
      </c>
    </row>
    <row r="295" spans="1:6" s="275" customFormat="1" ht="51.75" customHeight="1" x14ac:dyDescent="0.2">
      <c r="A295" s="217">
        <v>44386</v>
      </c>
      <c r="B295" s="252" t="s">
        <v>6731</v>
      </c>
      <c r="C295" s="576" t="s">
        <v>6778</v>
      </c>
      <c r="D295" s="266"/>
      <c r="E295" s="42">
        <v>181420.37</v>
      </c>
      <c r="F295" s="494">
        <f t="shared" si="4"/>
        <v>397456276.38999999</v>
      </c>
    </row>
    <row r="296" spans="1:6" s="275" customFormat="1" ht="41.25" customHeight="1" x14ac:dyDescent="0.2">
      <c r="A296" s="217">
        <v>44386</v>
      </c>
      <c r="B296" s="252" t="s">
        <v>6732</v>
      </c>
      <c r="C296" s="576" t="s">
        <v>6779</v>
      </c>
      <c r="D296" s="266"/>
      <c r="E296" s="42">
        <v>1800</v>
      </c>
      <c r="F296" s="494">
        <f t="shared" si="4"/>
        <v>397454476.38999999</v>
      </c>
    </row>
    <row r="297" spans="1:6" s="275" customFormat="1" ht="62.25" customHeight="1" x14ac:dyDescent="0.2">
      <c r="A297" s="217">
        <v>44386</v>
      </c>
      <c r="B297" s="252" t="s">
        <v>6733</v>
      </c>
      <c r="C297" s="576" t="s">
        <v>6780</v>
      </c>
      <c r="D297" s="266"/>
      <c r="E297" s="42">
        <v>498845</v>
      </c>
      <c r="F297" s="494">
        <f t="shared" si="4"/>
        <v>396955631.38999999</v>
      </c>
    </row>
    <row r="298" spans="1:6" s="275" customFormat="1" ht="47.25" customHeight="1" x14ac:dyDescent="0.2">
      <c r="A298" s="217">
        <v>44389</v>
      </c>
      <c r="B298" s="252" t="s">
        <v>6791</v>
      </c>
      <c r="C298" s="576" t="s">
        <v>6828</v>
      </c>
      <c r="D298" s="266"/>
      <c r="E298" s="42">
        <v>4765.6499999999996</v>
      </c>
      <c r="F298" s="494">
        <f t="shared" si="4"/>
        <v>396950865.74000001</v>
      </c>
    </row>
    <row r="299" spans="1:6" s="275" customFormat="1" ht="41.25" customHeight="1" x14ac:dyDescent="0.2">
      <c r="A299" s="217">
        <v>44389</v>
      </c>
      <c r="B299" s="252" t="s">
        <v>6792</v>
      </c>
      <c r="C299" s="576" t="s">
        <v>6829</v>
      </c>
      <c r="D299" s="266"/>
      <c r="E299" s="42">
        <v>134032.13</v>
      </c>
      <c r="F299" s="494">
        <f t="shared" si="4"/>
        <v>396816833.61000001</v>
      </c>
    </row>
    <row r="300" spans="1:6" s="275" customFormat="1" ht="41.25" customHeight="1" x14ac:dyDescent="0.2">
      <c r="A300" s="217">
        <v>44389</v>
      </c>
      <c r="B300" s="252" t="s">
        <v>6793</v>
      </c>
      <c r="C300" s="576" t="s">
        <v>6829</v>
      </c>
      <c r="D300" s="266"/>
      <c r="E300" s="42">
        <v>36272.44</v>
      </c>
      <c r="F300" s="494">
        <f t="shared" si="4"/>
        <v>396780561.17000002</v>
      </c>
    </row>
    <row r="301" spans="1:6" s="275" customFormat="1" ht="59.25" customHeight="1" x14ac:dyDescent="0.2">
      <c r="A301" s="217">
        <v>44389</v>
      </c>
      <c r="B301" s="252" t="s">
        <v>6794</v>
      </c>
      <c r="C301" s="576" t="s">
        <v>6830</v>
      </c>
      <c r="D301" s="266"/>
      <c r="E301" s="42">
        <v>228285</v>
      </c>
      <c r="F301" s="494">
        <f t="shared" si="4"/>
        <v>396552276.17000002</v>
      </c>
    </row>
    <row r="302" spans="1:6" s="275" customFormat="1" ht="45" customHeight="1" x14ac:dyDescent="0.2">
      <c r="A302" s="217">
        <v>44389</v>
      </c>
      <c r="B302" s="252" t="s">
        <v>6795</v>
      </c>
      <c r="C302" s="576" t="s">
        <v>6831</v>
      </c>
      <c r="D302" s="266"/>
      <c r="E302" s="42">
        <v>246340.57</v>
      </c>
      <c r="F302" s="494">
        <f t="shared" si="4"/>
        <v>396305935.60000002</v>
      </c>
    </row>
    <row r="303" spans="1:6" s="275" customFormat="1" ht="25.5" customHeight="1" x14ac:dyDescent="0.2">
      <c r="A303" s="217">
        <v>44389</v>
      </c>
      <c r="B303" s="252" t="s">
        <v>6796</v>
      </c>
      <c r="C303" s="576" t="s">
        <v>41</v>
      </c>
      <c r="D303" s="266"/>
      <c r="E303" s="42">
        <v>0</v>
      </c>
      <c r="F303" s="494">
        <f t="shared" si="4"/>
        <v>396305935.60000002</v>
      </c>
    </row>
    <row r="304" spans="1:6" s="275" customFormat="1" ht="41.25" customHeight="1" x14ac:dyDescent="0.2">
      <c r="A304" s="217">
        <v>44389</v>
      </c>
      <c r="B304" s="252" t="s">
        <v>6797</v>
      </c>
      <c r="C304" s="576" t="s">
        <v>6832</v>
      </c>
      <c r="D304" s="266"/>
      <c r="E304" s="42">
        <v>267847.03999999998</v>
      </c>
      <c r="F304" s="494">
        <f t="shared" si="4"/>
        <v>396038088.56</v>
      </c>
    </row>
    <row r="305" spans="1:6" s="275" customFormat="1" ht="23.25" customHeight="1" x14ac:dyDescent="0.2">
      <c r="A305" s="217">
        <v>44389</v>
      </c>
      <c r="B305" s="252" t="s">
        <v>6798</v>
      </c>
      <c r="C305" s="576" t="s">
        <v>41</v>
      </c>
      <c r="D305" s="266"/>
      <c r="E305" s="42">
        <v>0</v>
      </c>
      <c r="F305" s="494">
        <f t="shared" si="4"/>
        <v>396038088.56</v>
      </c>
    </row>
    <row r="306" spans="1:6" s="275" customFormat="1" ht="47.25" customHeight="1" x14ac:dyDescent="0.2">
      <c r="A306" s="217">
        <v>44389</v>
      </c>
      <c r="B306" s="252" t="s">
        <v>6799</v>
      </c>
      <c r="C306" s="576" t="s">
        <v>6833</v>
      </c>
      <c r="D306" s="266"/>
      <c r="E306" s="42">
        <v>216134.79</v>
      </c>
      <c r="F306" s="494">
        <f t="shared" si="4"/>
        <v>395821953.76999998</v>
      </c>
    </row>
    <row r="307" spans="1:6" s="275" customFormat="1" ht="39.75" customHeight="1" x14ac:dyDescent="0.2">
      <c r="A307" s="217">
        <v>44389</v>
      </c>
      <c r="B307" s="252" t="s">
        <v>6800</v>
      </c>
      <c r="C307" s="576" t="s">
        <v>6834</v>
      </c>
      <c r="D307" s="266"/>
      <c r="E307" s="42">
        <v>402072.27</v>
      </c>
      <c r="F307" s="494">
        <f t="shared" si="4"/>
        <v>395419881.5</v>
      </c>
    </row>
    <row r="308" spans="1:6" s="275" customFormat="1" ht="41.25" customHeight="1" x14ac:dyDescent="0.2">
      <c r="A308" s="217">
        <v>44389</v>
      </c>
      <c r="B308" s="252" t="s">
        <v>6801</v>
      </c>
      <c r="C308" s="576" t="s">
        <v>6835</v>
      </c>
      <c r="D308" s="266"/>
      <c r="E308" s="42">
        <v>133024.18</v>
      </c>
      <c r="F308" s="494">
        <f t="shared" si="4"/>
        <v>395286857.31999999</v>
      </c>
    </row>
    <row r="309" spans="1:6" s="275" customFormat="1" ht="55.5" customHeight="1" x14ac:dyDescent="0.2">
      <c r="A309" s="217">
        <v>44389</v>
      </c>
      <c r="B309" s="252" t="s">
        <v>6802</v>
      </c>
      <c r="C309" s="576" t="s">
        <v>6836</v>
      </c>
      <c r="D309" s="266"/>
      <c r="E309" s="42">
        <v>92685.73</v>
      </c>
      <c r="F309" s="494">
        <f t="shared" si="4"/>
        <v>395194171.58999997</v>
      </c>
    </row>
    <row r="310" spans="1:6" s="275" customFormat="1" ht="41.25" customHeight="1" x14ac:dyDescent="0.2">
      <c r="A310" s="217">
        <v>44389</v>
      </c>
      <c r="B310" s="252" t="s">
        <v>6803</v>
      </c>
      <c r="C310" s="576" t="s">
        <v>6837</v>
      </c>
      <c r="D310" s="266"/>
      <c r="E310" s="42">
        <v>49003.24</v>
      </c>
      <c r="F310" s="494">
        <f t="shared" si="4"/>
        <v>395145168.34999996</v>
      </c>
    </row>
    <row r="311" spans="1:6" s="275" customFormat="1" ht="41.25" customHeight="1" x14ac:dyDescent="0.2">
      <c r="A311" s="217">
        <v>44389</v>
      </c>
      <c r="B311" s="252" t="s">
        <v>6804</v>
      </c>
      <c r="C311" s="576" t="s">
        <v>6838</v>
      </c>
      <c r="D311" s="266"/>
      <c r="E311" s="42">
        <v>408974.79</v>
      </c>
      <c r="F311" s="494">
        <f t="shared" si="4"/>
        <v>394736193.55999994</v>
      </c>
    </row>
    <row r="312" spans="1:6" s="275" customFormat="1" ht="50.25" customHeight="1" x14ac:dyDescent="0.2">
      <c r="A312" s="217">
        <v>44389</v>
      </c>
      <c r="B312" s="252" t="s">
        <v>6805</v>
      </c>
      <c r="C312" s="576" t="s">
        <v>6839</v>
      </c>
      <c r="D312" s="266"/>
      <c r="E312" s="42">
        <v>153865.74</v>
      </c>
      <c r="F312" s="494">
        <f t="shared" si="4"/>
        <v>394582327.81999993</v>
      </c>
    </row>
    <row r="313" spans="1:6" s="275" customFormat="1" ht="47.25" customHeight="1" x14ac:dyDescent="0.2">
      <c r="A313" s="217">
        <v>44389</v>
      </c>
      <c r="B313" s="252" t="s">
        <v>6806</v>
      </c>
      <c r="C313" s="576" t="s">
        <v>6840</v>
      </c>
      <c r="D313" s="266"/>
      <c r="E313" s="42">
        <v>466259.8</v>
      </c>
      <c r="F313" s="494">
        <f t="shared" si="4"/>
        <v>394116068.01999992</v>
      </c>
    </row>
    <row r="314" spans="1:6" s="275" customFormat="1" ht="41.25" customHeight="1" x14ac:dyDescent="0.2">
      <c r="A314" s="217">
        <v>44389</v>
      </c>
      <c r="B314" s="252" t="s">
        <v>6807</v>
      </c>
      <c r="C314" s="576" t="s">
        <v>6841</v>
      </c>
      <c r="D314" s="266"/>
      <c r="E314" s="42">
        <v>216341.74</v>
      </c>
      <c r="F314" s="494">
        <f t="shared" si="4"/>
        <v>393899726.27999991</v>
      </c>
    </row>
    <row r="315" spans="1:6" s="275" customFormat="1" ht="46.5" customHeight="1" x14ac:dyDescent="0.2">
      <c r="A315" s="217">
        <v>44389</v>
      </c>
      <c r="B315" s="252" t="s">
        <v>6808</v>
      </c>
      <c r="C315" s="576" t="s">
        <v>6842</v>
      </c>
      <c r="D315" s="266"/>
      <c r="E315" s="42">
        <v>82914.67</v>
      </c>
      <c r="F315" s="494">
        <f t="shared" si="4"/>
        <v>393816811.6099999</v>
      </c>
    </row>
    <row r="316" spans="1:6" s="275" customFormat="1" ht="48" customHeight="1" x14ac:dyDescent="0.2">
      <c r="A316" s="217">
        <v>44389</v>
      </c>
      <c r="B316" s="252" t="s">
        <v>6809</v>
      </c>
      <c r="C316" s="576" t="s">
        <v>6843</v>
      </c>
      <c r="D316" s="266"/>
      <c r="E316" s="42">
        <v>4159.63</v>
      </c>
      <c r="F316" s="494">
        <f t="shared" si="4"/>
        <v>393812651.9799999</v>
      </c>
    </row>
    <row r="317" spans="1:6" s="275" customFormat="1" ht="41.25" customHeight="1" x14ac:dyDescent="0.2">
      <c r="A317" s="217">
        <v>44389</v>
      </c>
      <c r="B317" s="252" t="s">
        <v>6810</v>
      </c>
      <c r="C317" s="576" t="s">
        <v>6356</v>
      </c>
      <c r="D317" s="266"/>
      <c r="E317" s="42">
        <v>243135.5</v>
      </c>
      <c r="F317" s="494">
        <f t="shared" si="4"/>
        <v>393569516.4799999</v>
      </c>
    </row>
    <row r="318" spans="1:6" s="275" customFormat="1" ht="41.25" customHeight="1" x14ac:dyDescent="0.2">
      <c r="A318" s="217">
        <v>44389</v>
      </c>
      <c r="B318" s="252" t="s">
        <v>6811</v>
      </c>
      <c r="C318" s="576" t="s">
        <v>6357</v>
      </c>
      <c r="D318" s="266"/>
      <c r="E318" s="42">
        <v>42435.57</v>
      </c>
      <c r="F318" s="494">
        <f t="shared" si="4"/>
        <v>393527080.90999991</v>
      </c>
    </row>
    <row r="319" spans="1:6" s="275" customFormat="1" ht="41.25" customHeight="1" x14ac:dyDescent="0.2">
      <c r="A319" s="217">
        <v>44389</v>
      </c>
      <c r="B319" s="252" t="s">
        <v>6812</v>
      </c>
      <c r="C319" s="576" t="s">
        <v>6844</v>
      </c>
      <c r="D319" s="266"/>
      <c r="E319" s="42">
        <v>174595.94</v>
      </c>
      <c r="F319" s="494">
        <f t="shared" si="4"/>
        <v>393352484.96999991</v>
      </c>
    </row>
    <row r="320" spans="1:6" s="275" customFormat="1" ht="41.25" customHeight="1" x14ac:dyDescent="0.2">
      <c r="A320" s="217">
        <v>44389</v>
      </c>
      <c r="B320" s="252" t="s">
        <v>6813</v>
      </c>
      <c r="C320" s="576" t="s">
        <v>6845</v>
      </c>
      <c r="D320" s="266"/>
      <c r="E320" s="42">
        <v>13092.11</v>
      </c>
      <c r="F320" s="494">
        <f t="shared" si="4"/>
        <v>393339392.8599999</v>
      </c>
    </row>
    <row r="321" spans="1:6" s="275" customFormat="1" ht="41.25" customHeight="1" x14ac:dyDescent="0.2">
      <c r="A321" s="217">
        <v>44389</v>
      </c>
      <c r="B321" s="252" t="s">
        <v>6814</v>
      </c>
      <c r="C321" s="576" t="s">
        <v>6846</v>
      </c>
      <c r="D321" s="266"/>
      <c r="E321" s="42">
        <v>361723.58</v>
      </c>
      <c r="F321" s="494">
        <f t="shared" si="4"/>
        <v>392977669.27999991</v>
      </c>
    </row>
    <row r="322" spans="1:6" s="275" customFormat="1" ht="41.25" customHeight="1" x14ac:dyDescent="0.2">
      <c r="A322" s="217">
        <v>44389</v>
      </c>
      <c r="B322" s="252" t="s">
        <v>6815</v>
      </c>
      <c r="C322" s="576" t="s">
        <v>6847</v>
      </c>
      <c r="D322" s="266"/>
      <c r="E322" s="42">
        <v>238848.46</v>
      </c>
      <c r="F322" s="494">
        <f t="shared" si="4"/>
        <v>392738820.81999993</v>
      </c>
    </row>
    <row r="323" spans="1:6" s="275" customFormat="1" ht="43.5" customHeight="1" x14ac:dyDescent="0.2">
      <c r="A323" s="217">
        <v>44389</v>
      </c>
      <c r="B323" s="252" t="s">
        <v>6816</v>
      </c>
      <c r="C323" s="576" t="s">
        <v>6848</v>
      </c>
      <c r="D323" s="266"/>
      <c r="E323" s="42">
        <v>409558.14</v>
      </c>
      <c r="F323" s="494">
        <f t="shared" si="4"/>
        <v>392329262.67999995</v>
      </c>
    </row>
    <row r="324" spans="1:6" s="275" customFormat="1" ht="78.75" customHeight="1" x14ac:dyDescent="0.2">
      <c r="A324" s="217">
        <v>44389</v>
      </c>
      <c r="B324" s="252" t="s">
        <v>6817</v>
      </c>
      <c r="C324" s="576" t="s">
        <v>6849</v>
      </c>
      <c r="D324" s="266"/>
      <c r="E324" s="42">
        <v>50000</v>
      </c>
      <c r="F324" s="494">
        <f t="shared" si="4"/>
        <v>392279262.67999995</v>
      </c>
    </row>
    <row r="325" spans="1:6" s="275" customFormat="1" ht="49.5" customHeight="1" x14ac:dyDescent="0.2">
      <c r="A325" s="217">
        <v>44389</v>
      </c>
      <c r="B325" s="252" t="s">
        <v>6818</v>
      </c>
      <c r="C325" s="576" t="s">
        <v>6850</v>
      </c>
      <c r="D325" s="266"/>
      <c r="E325" s="42">
        <v>116746</v>
      </c>
      <c r="F325" s="494">
        <f t="shared" si="4"/>
        <v>392162516.67999995</v>
      </c>
    </row>
    <row r="326" spans="1:6" s="275" customFormat="1" ht="65.25" customHeight="1" x14ac:dyDescent="0.2">
      <c r="A326" s="217">
        <v>44389</v>
      </c>
      <c r="B326" s="252" t="s">
        <v>6819</v>
      </c>
      <c r="C326" s="576" t="s">
        <v>6851</v>
      </c>
      <c r="D326" s="266"/>
      <c r="E326" s="42">
        <v>18000</v>
      </c>
      <c r="F326" s="494">
        <f t="shared" si="4"/>
        <v>392144516.67999995</v>
      </c>
    </row>
    <row r="327" spans="1:6" s="275" customFormat="1" ht="51" customHeight="1" x14ac:dyDescent="0.2">
      <c r="A327" s="217">
        <v>44389</v>
      </c>
      <c r="B327" s="252" t="s">
        <v>6820</v>
      </c>
      <c r="C327" s="576" t="s">
        <v>6852</v>
      </c>
      <c r="D327" s="266"/>
      <c r="E327" s="42">
        <v>41000</v>
      </c>
      <c r="F327" s="494">
        <f t="shared" si="4"/>
        <v>392103516.67999995</v>
      </c>
    </row>
    <row r="328" spans="1:6" s="275" customFormat="1" ht="45" customHeight="1" x14ac:dyDescent="0.2">
      <c r="A328" s="217">
        <v>44389</v>
      </c>
      <c r="B328" s="252" t="s">
        <v>6821</v>
      </c>
      <c r="C328" s="576" t="s">
        <v>6853</v>
      </c>
      <c r="D328" s="266"/>
      <c r="E328" s="42">
        <v>466125</v>
      </c>
      <c r="F328" s="494">
        <f t="shared" si="4"/>
        <v>391637391.67999995</v>
      </c>
    </row>
    <row r="329" spans="1:6" s="275" customFormat="1" ht="40.5" customHeight="1" x14ac:dyDescent="0.2">
      <c r="A329" s="217">
        <v>44389</v>
      </c>
      <c r="B329" s="252" t="s">
        <v>6822</v>
      </c>
      <c r="C329" s="576" t="s">
        <v>6854</v>
      </c>
      <c r="D329" s="266"/>
      <c r="E329" s="42">
        <v>289871.53999999998</v>
      </c>
      <c r="F329" s="494">
        <f t="shared" si="4"/>
        <v>391347520.13999993</v>
      </c>
    </row>
    <row r="330" spans="1:6" s="275" customFormat="1" ht="45.75" customHeight="1" x14ac:dyDescent="0.2">
      <c r="A330" s="217">
        <v>44389</v>
      </c>
      <c r="B330" s="252" t="s">
        <v>6823</v>
      </c>
      <c r="C330" s="576" t="s">
        <v>6855</v>
      </c>
      <c r="D330" s="266"/>
      <c r="E330" s="42">
        <v>17086.939999999999</v>
      </c>
      <c r="F330" s="494">
        <f t="shared" si="4"/>
        <v>391330433.19999993</v>
      </c>
    </row>
    <row r="331" spans="1:6" s="275" customFormat="1" ht="41.25" customHeight="1" x14ac:dyDescent="0.2">
      <c r="A331" s="217">
        <v>44389</v>
      </c>
      <c r="B331" s="252" t="s">
        <v>6824</v>
      </c>
      <c r="C331" s="576" t="s">
        <v>6856</v>
      </c>
      <c r="D331" s="266"/>
      <c r="E331" s="42">
        <v>291974.62</v>
      </c>
      <c r="F331" s="494">
        <f t="shared" si="4"/>
        <v>391038458.57999992</v>
      </c>
    </row>
    <row r="332" spans="1:6" s="275" customFormat="1" ht="41.25" customHeight="1" x14ac:dyDescent="0.2">
      <c r="A332" s="217">
        <v>44389</v>
      </c>
      <c r="B332" s="252" t="s">
        <v>6825</v>
      </c>
      <c r="C332" s="576" t="s">
        <v>6857</v>
      </c>
      <c r="D332" s="266"/>
      <c r="E332" s="42">
        <v>313868.65000000002</v>
      </c>
      <c r="F332" s="494">
        <f t="shared" si="4"/>
        <v>390724589.92999995</v>
      </c>
    </row>
    <row r="333" spans="1:6" s="275" customFormat="1" ht="41.25" customHeight="1" x14ac:dyDescent="0.2">
      <c r="A333" s="217">
        <v>44389</v>
      </c>
      <c r="B333" s="252" t="s">
        <v>6826</v>
      </c>
      <c r="C333" s="576" t="s">
        <v>6858</v>
      </c>
      <c r="D333" s="266"/>
      <c r="E333" s="42">
        <v>267296.49</v>
      </c>
      <c r="F333" s="494">
        <f t="shared" si="4"/>
        <v>390457293.43999994</v>
      </c>
    </row>
    <row r="334" spans="1:6" s="275" customFormat="1" ht="41.25" customHeight="1" x14ac:dyDescent="0.2">
      <c r="A334" s="217">
        <v>44389</v>
      </c>
      <c r="B334" s="252" t="s">
        <v>6827</v>
      </c>
      <c r="C334" s="576" t="s">
        <v>6859</v>
      </c>
      <c r="D334" s="266"/>
      <c r="E334" s="42">
        <v>2183.56</v>
      </c>
      <c r="F334" s="494">
        <f t="shared" si="4"/>
        <v>390455109.87999994</v>
      </c>
    </row>
    <row r="335" spans="1:6" s="275" customFormat="1" ht="41.25" customHeight="1" x14ac:dyDescent="0.2">
      <c r="A335" s="217">
        <v>44389</v>
      </c>
      <c r="B335" s="252" t="s">
        <v>6781</v>
      </c>
      <c r="C335" s="576" t="s">
        <v>6860</v>
      </c>
      <c r="D335" s="266"/>
      <c r="E335" s="42">
        <v>126825</v>
      </c>
      <c r="F335" s="494">
        <f t="shared" ref="F335:F398" si="5">F334-E335</f>
        <v>390328284.87999994</v>
      </c>
    </row>
    <row r="336" spans="1:6" s="275" customFormat="1" ht="59.25" customHeight="1" x14ac:dyDescent="0.2">
      <c r="A336" s="217">
        <v>44389</v>
      </c>
      <c r="B336" s="252" t="s">
        <v>6782</v>
      </c>
      <c r="C336" s="576" t="s">
        <v>6861</v>
      </c>
      <c r="D336" s="266"/>
      <c r="E336" s="42">
        <v>388930</v>
      </c>
      <c r="F336" s="494">
        <f t="shared" si="5"/>
        <v>389939354.87999994</v>
      </c>
    </row>
    <row r="337" spans="1:6" s="275" customFormat="1" ht="48" customHeight="1" x14ac:dyDescent="0.2">
      <c r="A337" s="217">
        <v>44389</v>
      </c>
      <c r="B337" s="252" t="s">
        <v>6783</v>
      </c>
      <c r="C337" s="576" t="s">
        <v>6862</v>
      </c>
      <c r="D337" s="266"/>
      <c r="E337" s="42">
        <v>652.58000000000004</v>
      </c>
      <c r="F337" s="494">
        <f t="shared" si="5"/>
        <v>389938702.29999995</v>
      </c>
    </row>
    <row r="338" spans="1:6" s="275" customFormat="1" ht="102" customHeight="1" x14ac:dyDescent="0.2">
      <c r="A338" s="217">
        <v>44389</v>
      </c>
      <c r="B338" s="252" t="s">
        <v>6784</v>
      </c>
      <c r="C338" s="576" t="s">
        <v>6863</v>
      </c>
      <c r="D338" s="266"/>
      <c r="E338" s="42">
        <v>113000</v>
      </c>
      <c r="F338" s="494">
        <f t="shared" si="5"/>
        <v>389825702.29999995</v>
      </c>
    </row>
    <row r="339" spans="1:6" s="275" customFormat="1" ht="58.5" customHeight="1" x14ac:dyDescent="0.2">
      <c r="A339" s="217">
        <v>44389</v>
      </c>
      <c r="B339" s="252" t="s">
        <v>6785</v>
      </c>
      <c r="C339" s="576" t="s">
        <v>6864</v>
      </c>
      <c r="D339" s="266"/>
      <c r="E339" s="42">
        <v>388930</v>
      </c>
      <c r="F339" s="494">
        <f t="shared" si="5"/>
        <v>389436772.29999995</v>
      </c>
    </row>
    <row r="340" spans="1:6" s="275" customFormat="1" ht="45.75" customHeight="1" x14ac:dyDescent="0.2">
      <c r="A340" s="217">
        <v>44389</v>
      </c>
      <c r="B340" s="252" t="s">
        <v>6786</v>
      </c>
      <c r="C340" s="576" t="s">
        <v>6865</v>
      </c>
      <c r="D340" s="266"/>
      <c r="E340" s="42">
        <v>126825</v>
      </c>
      <c r="F340" s="494">
        <f t="shared" si="5"/>
        <v>389309947.29999995</v>
      </c>
    </row>
    <row r="341" spans="1:6" s="275" customFormat="1" ht="45" customHeight="1" x14ac:dyDescent="0.2">
      <c r="A341" s="217">
        <v>44389</v>
      </c>
      <c r="B341" s="252" t="s">
        <v>6787</v>
      </c>
      <c r="C341" s="576" t="s">
        <v>6866</v>
      </c>
      <c r="D341" s="266"/>
      <c r="E341" s="42">
        <v>126825</v>
      </c>
      <c r="F341" s="494">
        <f t="shared" si="5"/>
        <v>389183122.29999995</v>
      </c>
    </row>
    <row r="342" spans="1:6" s="275" customFormat="1" ht="27" customHeight="1" x14ac:dyDescent="0.2">
      <c r="A342" s="217">
        <v>44389</v>
      </c>
      <c r="B342" s="252" t="s">
        <v>6788</v>
      </c>
      <c r="C342" s="576" t="s">
        <v>6867</v>
      </c>
      <c r="D342" s="266"/>
      <c r="E342" s="42">
        <v>34457422.119999997</v>
      </c>
      <c r="F342" s="494">
        <f t="shared" si="5"/>
        <v>354725700.17999995</v>
      </c>
    </row>
    <row r="343" spans="1:6" s="275" customFormat="1" ht="51.75" customHeight="1" x14ac:dyDescent="0.2">
      <c r="A343" s="217">
        <v>44389</v>
      </c>
      <c r="B343" s="252" t="s">
        <v>6789</v>
      </c>
      <c r="C343" s="576" t="s">
        <v>6868</v>
      </c>
      <c r="D343" s="266"/>
      <c r="E343" s="42">
        <v>126825</v>
      </c>
      <c r="F343" s="494">
        <f t="shared" si="5"/>
        <v>354598875.17999995</v>
      </c>
    </row>
    <row r="344" spans="1:6" s="275" customFormat="1" ht="41.25" customHeight="1" x14ac:dyDescent="0.2">
      <c r="A344" s="217">
        <v>44389</v>
      </c>
      <c r="B344" s="252" t="s">
        <v>6790</v>
      </c>
      <c r="C344" s="576" t="s">
        <v>6869</v>
      </c>
      <c r="D344" s="266"/>
      <c r="E344" s="42">
        <v>126825</v>
      </c>
      <c r="F344" s="494">
        <f t="shared" si="5"/>
        <v>354472050.17999995</v>
      </c>
    </row>
    <row r="345" spans="1:6" s="275" customFormat="1" ht="59.25" customHeight="1" x14ac:dyDescent="0.2">
      <c r="A345" s="217">
        <v>44390</v>
      </c>
      <c r="B345" s="252" t="s">
        <v>6899</v>
      </c>
      <c r="C345" s="576" t="s">
        <v>6916</v>
      </c>
      <c r="D345" s="266"/>
      <c r="E345" s="42">
        <v>339000</v>
      </c>
      <c r="F345" s="494">
        <f t="shared" si="5"/>
        <v>354133050.17999995</v>
      </c>
    </row>
    <row r="346" spans="1:6" s="275" customFormat="1" ht="74.25" customHeight="1" x14ac:dyDescent="0.2">
      <c r="A346" s="217">
        <v>44390</v>
      </c>
      <c r="B346" s="252" t="s">
        <v>6900</v>
      </c>
      <c r="C346" s="576" t="s">
        <v>6917</v>
      </c>
      <c r="D346" s="266"/>
      <c r="E346" s="42">
        <v>149764.54999999999</v>
      </c>
      <c r="F346" s="494">
        <f t="shared" si="5"/>
        <v>353983285.62999994</v>
      </c>
    </row>
    <row r="347" spans="1:6" s="275" customFormat="1" ht="51" customHeight="1" x14ac:dyDescent="0.2">
      <c r="A347" s="217">
        <v>44390</v>
      </c>
      <c r="B347" s="252" t="s">
        <v>6901</v>
      </c>
      <c r="C347" s="576" t="s">
        <v>6918</v>
      </c>
      <c r="D347" s="266"/>
      <c r="E347" s="42">
        <v>9244465.5899999999</v>
      </c>
      <c r="F347" s="494">
        <f t="shared" si="5"/>
        <v>344738820.03999996</v>
      </c>
    </row>
    <row r="348" spans="1:6" s="275" customFormat="1" ht="59.25" customHeight="1" x14ac:dyDescent="0.2">
      <c r="A348" s="217">
        <v>44390</v>
      </c>
      <c r="B348" s="252" t="s">
        <v>6902</v>
      </c>
      <c r="C348" s="576" t="s">
        <v>6919</v>
      </c>
      <c r="D348" s="266"/>
      <c r="E348" s="42">
        <v>240967.5</v>
      </c>
      <c r="F348" s="494">
        <f t="shared" si="5"/>
        <v>344497852.53999996</v>
      </c>
    </row>
    <row r="349" spans="1:6" s="275" customFormat="1" ht="84" customHeight="1" x14ac:dyDescent="0.2">
      <c r="A349" s="217">
        <v>44390</v>
      </c>
      <c r="B349" s="252" t="s">
        <v>6903</v>
      </c>
      <c r="C349" s="576" t="s">
        <v>6920</v>
      </c>
      <c r="D349" s="266"/>
      <c r="E349" s="42">
        <v>113000</v>
      </c>
      <c r="F349" s="494">
        <f t="shared" si="5"/>
        <v>344384852.53999996</v>
      </c>
    </row>
    <row r="350" spans="1:6" s="275" customFormat="1" ht="48" customHeight="1" x14ac:dyDescent="0.2">
      <c r="A350" s="217">
        <v>44390</v>
      </c>
      <c r="B350" s="252" t="s">
        <v>6904</v>
      </c>
      <c r="C350" s="576" t="s">
        <v>6921</v>
      </c>
      <c r="D350" s="266"/>
      <c r="E350" s="42">
        <v>38081.360000000001</v>
      </c>
      <c r="F350" s="494">
        <f t="shared" si="5"/>
        <v>344346771.17999995</v>
      </c>
    </row>
    <row r="351" spans="1:6" s="275" customFormat="1" ht="60" customHeight="1" x14ac:dyDescent="0.2">
      <c r="A351" s="217">
        <v>44390</v>
      </c>
      <c r="B351" s="252" t="s">
        <v>6905</v>
      </c>
      <c r="C351" s="576" t="s">
        <v>6922</v>
      </c>
      <c r="D351" s="266"/>
      <c r="E351" s="42">
        <v>169500</v>
      </c>
      <c r="F351" s="494">
        <f t="shared" si="5"/>
        <v>344177271.17999995</v>
      </c>
    </row>
    <row r="352" spans="1:6" s="275" customFormat="1" ht="41.25" customHeight="1" x14ac:dyDescent="0.2">
      <c r="A352" s="217">
        <v>44390</v>
      </c>
      <c r="B352" s="252" t="s">
        <v>6906</v>
      </c>
      <c r="C352" s="576" t="s">
        <v>6923</v>
      </c>
      <c r="D352" s="266"/>
      <c r="E352" s="42">
        <v>415029.99</v>
      </c>
      <c r="F352" s="494">
        <f t="shared" si="5"/>
        <v>343762241.18999994</v>
      </c>
    </row>
    <row r="353" spans="1:6" s="275" customFormat="1" ht="41.25" customHeight="1" x14ac:dyDescent="0.2">
      <c r="A353" s="217">
        <v>44390</v>
      </c>
      <c r="B353" s="252" t="s">
        <v>6907</v>
      </c>
      <c r="C353" s="576" t="s">
        <v>6924</v>
      </c>
      <c r="D353" s="266"/>
      <c r="E353" s="42">
        <v>398837.1</v>
      </c>
      <c r="F353" s="494">
        <f t="shared" si="5"/>
        <v>343363404.08999991</v>
      </c>
    </row>
    <row r="354" spans="1:6" s="275" customFormat="1" ht="41.25" customHeight="1" x14ac:dyDescent="0.2">
      <c r="A354" s="217">
        <v>44390</v>
      </c>
      <c r="B354" s="252" t="s">
        <v>6908</v>
      </c>
      <c r="C354" s="576" t="s">
        <v>6925</v>
      </c>
      <c r="D354" s="266"/>
      <c r="E354" s="42">
        <v>89161.44</v>
      </c>
      <c r="F354" s="494">
        <f t="shared" si="5"/>
        <v>343274242.64999992</v>
      </c>
    </row>
    <row r="355" spans="1:6" s="275" customFormat="1" ht="51.75" customHeight="1" x14ac:dyDescent="0.2">
      <c r="A355" s="217">
        <v>44390</v>
      </c>
      <c r="B355" s="252" t="s">
        <v>6909</v>
      </c>
      <c r="C355" s="576" t="s">
        <v>6926</v>
      </c>
      <c r="D355" s="266"/>
      <c r="E355" s="42">
        <v>235524.74</v>
      </c>
      <c r="F355" s="494">
        <f t="shared" si="5"/>
        <v>343038717.90999991</v>
      </c>
    </row>
    <row r="356" spans="1:6" s="275" customFormat="1" ht="38.25" customHeight="1" x14ac:dyDescent="0.2">
      <c r="A356" s="217">
        <v>44390</v>
      </c>
      <c r="B356" s="252" t="s">
        <v>6910</v>
      </c>
      <c r="C356" s="576" t="s">
        <v>6927</v>
      </c>
      <c r="D356" s="266"/>
      <c r="E356" s="42">
        <v>412415.9</v>
      </c>
      <c r="F356" s="494">
        <f t="shared" si="5"/>
        <v>342626302.00999993</v>
      </c>
    </row>
    <row r="357" spans="1:6" s="275" customFormat="1" ht="60.75" customHeight="1" x14ac:dyDescent="0.2">
      <c r="A357" s="217">
        <v>44390</v>
      </c>
      <c r="B357" s="252" t="s">
        <v>6911</v>
      </c>
      <c r="C357" s="576" t="s">
        <v>6928</v>
      </c>
      <c r="D357" s="266"/>
      <c r="E357" s="42">
        <v>9000</v>
      </c>
      <c r="F357" s="494">
        <f t="shared" si="5"/>
        <v>342617302.00999993</v>
      </c>
    </row>
    <row r="358" spans="1:6" s="275" customFormat="1" ht="41.25" customHeight="1" x14ac:dyDescent="0.2">
      <c r="A358" s="217">
        <v>44390</v>
      </c>
      <c r="B358" s="252" t="s">
        <v>6912</v>
      </c>
      <c r="C358" s="576" t="s">
        <v>6929</v>
      </c>
      <c r="D358" s="266"/>
      <c r="E358" s="42">
        <v>163014.95000000001</v>
      </c>
      <c r="F358" s="494">
        <f t="shared" si="5"/>
        <v>342454287.05999994</v>
      </c>
    </row>
    <row r="359" spans="1:6" s="275" customFormat="1" ht="21" customHeight="1" x14ac:dyDescent="0.2">
      <c r="A359" s="217">
        <v>44390</v>
      </c>
      <c r="B359" s="252" t="s">
        <v>6913</v>
      </c>
      <c r="C359" s="576" t="s">
        <v>41</v>
      </c>
      <c r="D359" s="266"/>
      <c r="E359" s="42">
        <v>0</v>
      </c>
      <c r="F359" s="494">
        <f t="shared" si="5"/>
        <v>342454287.05999994</v>
      </c>
    </row>
    <row r="360" spans="1:6" s="275" customFormat="1" ht="41.25" customHeight="1" x14ac:dyDescent="0.2">
      <c r="A360" s="217">
        <v>44390</v>
      </c>
      <c r="B360" s="252" t="s">
        <v>6914</v>
      </c>
      <c r="C360" s="576" t="s">
        <v>6930</v>
      </c>
      <c r="D360" s="266"/>
      <c r="E360" s="42">
        <v>119360.72</v>
      </c>
      <c r="F360" s="494">
        <f t="shared" si="5"/>
        <v>342334926.33999991</v>
      </c>
    </row>
    <row r="361" spans="1:6" s="275" customFormat="1" ht="34.5" customHeight="1" x14ac:dyDescent="0.2">
      <c r="A361" s="217">
        <v>44390</v>
      </c>
      <c r="B361" s="252" t="s">
        <v>6915</v>
      </c>
      <c r="C361" s="576" t="s">
        <v>6931</v>
      </c>
      <c r="D361" s="266"/>
      <c r="E361" s="42">
        <v>299722</v>
      </c>
      <c r="F361" s="494">
        <f t="shared" si="5"/>
        <v>342035204.33999991</v>
      </c>
    </row>
    <row r="362" spans="1:6" s="275" customFormat="1" ht="64.5" customHeight="1" x14ac:dyDescent="0.2">
      <c r="A362" s="217">
        <v>44390</v>
      </c>
      <c r="B362" s="252" t="s">
        <v>6879</v>
      </c>
      <c r="C362" s="576" t="s">
        <v>6932</v>
      </c>
      <c r="D362" s="266"/>
      <c r="E362" s="42">
        <v>376247.5</v>
      </c>
      <c r="F362" s="494">
        <f t="shared" si="5"/>
        <v>341658956.83999991</v>
      </c>
    </row>
    <row r="363" spans="1:6" s="275" customFormat="1" ht="54" customHeight="1" x14ac:dyDescent="0.2">
      <c r="A363" s="217">
        <v>44390</v>
      </c>
      <c r="B363" s="252" t="s">
        <v>6880</v>
      </c>
      <c r="C363" s="576" t="s">
        <v>6933</v>
      </c>
      <c r="D363" s="266"/>
      <c r="E363" s="42">
        <v>122597.5</v>
      </c>
      <c r="F363" s="494">
        <f t="shared" si="5"/>
        <v>341536359.33999991</v>
      </c>
    </row>
    <row r="364" spans="1:6" s="275" customFormat="1" ht="51.75" customHeight="1" x14ac:dyDescent="0.2">
      <c r="A364" s="217">
        <v>44390</v>
      </c>
      <c r="B364" s="252" t="s">
        <v>6881</v>
      </c>
      <c r="C364" s="576" t="s">
        <v>6934</v>
      </c>
      <c r="D364" s="266"/>
      <c r="E364" s="42">
        <v>126825</v>
      </c>
      <c r="F364" s="494">
        <f t="shared" si="5"/>
        <v>341409534.33999991</v>
      </c>
    </row>
    <row r="365" spans="1:6" s="275" customFormat="1" ht="41.25" customHeight="1" x14ac:dyDescent="0.2">
      <c r="A365" s="217">
        <v>44390</v>
      </c>
      <c r="B365" s="252" t="s">
        <v>6882</v>
      </c>
      <c r="C365" s="576" t="s">
        <v>6935</v>
      </c>
      <c r="D365" s="266"/>
      <c r="E365" s="42">
        <v>131052.5</v>
      </c>
      <c r="F365" s="494">
        <f t="shared" si="5"/>
        <v>341278481.83999991</v>
      </c>
    </row>
    <row r="366" spans="1:6" s="412" customFormat="1" ht="30" customHeight="1" x14ac:dyDescent="0.2">
      <c r="A366" s="217">
        <v>44390</v>
      </c>
      <c r="B366" s="252" t="s">
        <v>6883</v>
      </c>
      <c r="C366" s="576" t="s">
        <v>6936</v>
      </c>
      <c r="D366" s="402"/>
      <c r="E366" s="42">
        <v>46453.919999999998</v>
      </c>
      <c r="F366" s="494">
        <f t="shared" si="5"/>
        <v>341232027.9199999</v>
      </c>
    </row>
    <row r="367" spans="1:6" s="275" customFormat="1" ht="60.75" customHeight="1" x14ac:dyDescent="0.2">
      <c r="A367" s="217">
        <v>44390</v>
      </c>
      <c r="B367" s="252" t="s">
        <v>6884</v>
      </c>
      <c r="C367" s="576" t="s">
        <v>6937</v>
      </c>
      <c r="D367" s="266"/>
      <c r="E367" s="42">
        <v>359337.5</v>
      </c>
      <c r="F367" s="494">
        <f t="shared" si="5"/>
        <v>340872690.4199999</v>
      </c>
    </row>
    <row r="368" spans="1:6" s="275" customFormat="1" ht="58.5" customHeight="1" x14ac:dyDescent="0.2">
      <c r="A368" s="217">
        <v>44390</v>
      </c>
      <c r="B368" s="252" t="s">
        <v>6885</v>
      </c>
      <c r="C368" s="576" t="s">
        <v>6938</v>
      </c>
      <c r="D368" s="266"/>
      <c r="E368" s="42">
        <v>9000</v>
      </c>
      <c r="F368" s="494">
        <f t="shared" si="5"/>
        <v>340863690.4199999</v>
      </c>
    </row>
    <row r="369" spans="1:6" s="275" customFormat="1" ht="53.25" customHeight="1" x14ac:dyDescent="0.2">
      <c r="A369" s="217">
        <v>44390</v>
      </c>
      <c r="B369" s="252" t="s">
        <v>6886</v>
      </c>
      <c r="C369" s="576" t="s">
        <v>6939</v>
      </c>
      <c r="D369" s="266"/>
      <c r="E369" s="42">
        <v>126825</v>
      </c>
      <c r="F369" s="494">
        <f t="shared" si="5"/>
        <v>340736865.4199999</v>
      </c>
    </row>
    <row r="370" spans="1:6" s="275" customFormat="1" ht="57" customHeight="1" x14ac:dyDescent="0.2">
      <c r="A370" s="217">
        <v>44390</v>
      </c>
      <c r="B370" s="252" t="s">
        <v>6887</v>
      </c>
      <c r="C370" s="576" t="s">
        <v>6940</v>
      </c>
      <c r="D370" s="266"/>
      <c r="E370" s="42">
        <v>287470</v>
      </c>
      <c r="F370" s="494">
        <f t="shared" si="5"/>
        <v>340449395.4199999</v>
      </c>
    </row>
    <row r="371" spans="1:6" s="275" customFormat="1" ht="60" customHeight="1" x14ac:dyDescent="0.2">
      <c r="A371" s="217">
        <v>44390</v>
      </c>
      <c r="B371" s="252" t="s">
        <v>6888</v>
      </c>
      <c r="C371" s="576" t="s">
        <v>6941</v>
      </c>
      <c r="D371" s="266"/>
      <c r="E371" s="42">
        <v>363565</v>
      </c>
      <c r="F371" s="494">
        <f t="shared" si="5"/>
        <v>340085830.4199999</v>
      </c>
    </row>
    <row r="372" spans="1:6" s="275" customFormat="1" ht="59.25" customHeight="1" x14ac:dyDescent="0.2">
      <c r="A372" s="217">
        <v>44390</v>
      </c>
      <c r="B372" s="252" t="s">
        <v>6889</v>
      </c>
      <c r="C372" s="576" t="s">
        <v>6942</v>
      </c>
      <c r="D372" s="266"/>
      <c r="E372" s="42">
        <v>456570</v>
      </c>
      <c r="F372" s="494">
        <f t="shared" si="5"/>
        <v>339629260.4199999</v>
      </c>
    </row>
    <row r="373" spans="1:6" s="275" customFormat="1" ht="48" customHeight="1" x14ac:dyDescent="0.2">
      <c r="A373" s="217">
        <v>44390</v>
      </c>
      <c r="B373" s="252" t="s">
        <v>6890</v>
      </c>
      <c r="C373" s="576" t="s">
        <v>6943</v>
      </c>
      <c r="D373" s="266"/>
      <c r="E373" s="42">
        <v>29592.5</v>
      </c>
      <c r="F373" s="494">
        <f t="shared" si="5"/>
        <v>339599667.9199999</v>
      </c>
    </row>
    <row r="374" spans="1:6" s="275" customFormat="1" ht="39.75" customHeight="1" x14ac:dyDescent="0.2">
      <c r="A374" s="217">
        <v>44390</v>
      </c>
      <c r="B374" s="252" t="s">
        <v>6891</v>
      </c>
      <c r="C374" s="576" t="s">
        <v>6944</v>
      </c>
      <c r="D374" s="266"/>
      <c r="E374" s="42">
        <v>131052.5</v>
      </c>
      <c r="F374" s="494">
        <f t="shared" si="5"/>
        <v>339468615.4199999</v>
      </c>
    </row>
    <row r="375" spans="1:6" s="275" customFormat="1" ht="41.25" customHeight="1" x14ac:dyDescent="0.2">
      <c r="A375" s="217">
        <v>44390</v>
      </c>
      <c r="B375" s="252" t="s">
        <v>6892</v>
      </c>
      <c r="C375" s="576" t="s">
        <v>6945</v>
      </c>
      <c r="D375" s="266"/>
      <c r="E375" s="42">
        <v>6300</v>
      </c>
      <c r="F375" s="494">
        <f t="shared" si="5"/>
        <v>339462315.4199999</v>
      </c>
    </row>
    <row r="376" spans="1:6" s="275" customFormat="1" ht="51" customHeight="1" x14ac:dyDescent="0.2">
      <c r="A376" s="217">
        <v>44390</v>
      </c>
      <c r="B376" s="252" t="s">
        <v>6893</v>
      </c>
      <c r="C376" s="576" t="s">
        <v>6946</v>
      </c>
      <c r="D376" s="266"/>
      <c r="E376" s="42">
        <v>207147.5</v>
      </c>
      <c r="F376" s="494">
        <f t="shared" si="5"/>
        <v>339255167.9199999</v>
      </c>
    </row>
    <row r="377" spans="1:6" s="275" customFormat="1" ht="72.75" customHeight="1" x14ac:dyDescent="0.2">
      <c r="A377" s="217">
        <v>44390</v>
      </c>
      <c r="B377" s="252" t="s">
        <v>6894</v>
      </c>
      <c r="C377" s="576" t="s">
        <v>6947</v>
      </c>
      <c r="D377" s="266"/>
      <c r="E377" s="42">
        <v>197750</v>
      </c>
      <c r="F377" s="494">
        <f t="shared" si="5"/>
        <v>339057417.9199999</v>
      </c>
    </row>
    <row r="378" spans="1:6" s="275" customFormat="1" ht="50.25" customHeight="1" x14ac:dyDescent="0.2">
      <c r="A378" s="217">
        <v>44390</v>
      </c>
      <c r="B378" s="252" t="s">
        <v>6895</v>
      </c>
      <c r="C378" s="576" t="s">
        <v>6948</v>
      </c>
      <c r="D378" s="266"/>
      <c r="E378" s="42">
        <v>34380.93</v>
      </c>
      <c r="F378" s="494">
        <f t="shared" si="5"/>
        <v>339023036.98999989</v>
      </c>
    </row>
    <row r="379" spans="1:6" s="275" customFormat="1" ht="54.75" customHeight="1" x14ac:dyDescent="0.2">
      <c r="A379" s="217">
        <v>44390</v>
      </c>
      <c r="B379" s="252" t="s">
        <v>6896</v>
      </c>
      <c r="C379" s="576" t="s">
        <v>6949</v>
      </c>
      <c r="D379" s="266"/>
      <c r="E379" s="42">
        <v>245195</v>
      </c>
      <c r="F379" s="494">
        <f t="shared" si="5"/>
        <v>338777841.98999989</v>
      </c>
    </row>
    <row r="380" spans="1:6" s="275" customFormat="1" ht="32.25" customHeight="1" x14ac:dyDescent="0.2">
      <c r="A380" s="217">
        <v>44390</v>
      </c>
      <c r="B380" s="252" t="s">
        <v>6897</v>
      </c>
      <c r="C380" s="576" t="s">
        <v>6950</v>
      </c>
      <c r="D380" s="266"/>
      <c r="E380" s="42">
        <v>18998941.82</v>
      </c>
      <c r="F380" s="494">
        <f t="shared" si="5"/>
        <v>319778900.1699999</v>
      </c>
    </row>
    <row r="381" spans="1:6" s="275" customFormat="1" ht="50.25" customHeight="1" x14ac:dyDescent="0.2">
      <c r="A381" s="217">
        <v>44390</v>
      </c>
      <c r="B381" s="252" t="s">
        <v>6898</v>
      </c>
      <c r="C381" s="576" t="s">
        <v>6951</v>
      </c>
      <c r="D381" s="266"/>
      <c r="E381" s="42">
        <v>236740</v>
      </c>
      <c r="F381" s="494">
        <f t="shared" si="5"/>
        <v>319542160.1699999</v>
      </c>
    </row>
    <row r="382" spans="1:6" s="275" customFormat="1" ht="48.75" customHeight="1" x14ac:dyDescent="0.2">
      <c r="A382" s="217">
        <v>44391</v>
      </c>
      <c r="B382" s="252" t="s">
        <v>6957</v>
      </c>
      <c r="C382" s="576" t="s">
        <v>6969</v>
      </c>
      <c r="D382" s="266"/>
      <c r="E382" s="42">
        <v>29097.5</v>
      </c>
      <c r="F382" s="494">
        <f t="shared" si="5"/>
        <v>319513062.6699999</v>
      </c>
    </row>
    <row r="383" spans="1:6" s="275" customFormat="1" ht="50.25" customHeight="1" x14ac:dyDescent="0.2">
      <c r="A383" s="217">
        <v>44391</v>
      </c>
      <c r="B383" s="252" t="s">
        <v>6958</v>
      </c>
      <c r="C383" s="576" t="s">
        <v>6970</v>
      </c>
      <c r="D383" s="266"/>
      <c r="E383" s="42">
        <v>100311.24</v>
      </c>
      <c r="F383" s="494">
        <f t="shared" si="5"/>
        <v>319412751.42999989</v>
      </c>
    </row>
    <row r="384" spans="1:6" s="275" customFormat="1" ht="21.75" customHeight="1" x14ac:dyDescent="0.2">
      <c r="A384" s="217">
        <v>44391</v>
      </c>
      <c r="B384" s="252" t="s">
        <v>6959</v>
      </c>
      <c r="C384" s="576" t="s">
        <v>41</v>
      </c>
      <c r="D384" s="266"/>
      <c r="E384" s="42">
        <v>0</v>
      </c>
      <c r="F384" s="494">
        <f t="shared" si="5"/>
        <v>319412751.42999989</v>
      </c>
    </row>
    <row r="385" spans="1:6" s="275" customFormat="1" ht="30.75" customHeight="1" x14ac:dyDescent="0.2">
      <c r="A385" s="217">
        <v>44391</v>
      </c>
      <c r="B385" s="252" t="s">
        <v>6960</v>
      </c>
      <c r="C385" s="576" t="s">
        <v>6971</v>
      </c>
      <c r="D385" s="266"/>
      <c r="E385" s="42">
        <v>718832.49</v>
      </c>
      <c r="F385" s="494">
        <f t="shared" si="5"/>
        <v>318693918.93999988</v>
      </c>
    </row>
    <row r="386" spans="1:6" s="275" customFormat="1" ht="44.25" customHeight="1" x14ac:dyDescent="0.2">
      <c r="A386" s="217">
        <v>44391</v>
      </c>
      <c r="B386" s="252" t="s">
        <v>6961</v>
      </c>
      <c r="C386" s="576" t="s">
        <v>6972</v>
      </c>
      <c r="D386" s="266"/>
      <c r="E386" s="42">
        <v>1360806.36</v>
      </c>
      <c r="F386" s="494">
        <f t="shared" si="5"/>
        <v>317333112.57999986</v>
      </c>
    </row>
    <row r="387" spans="1:6" s="275" customFormat="1" ht="42" customHeight="1" x14ac:dyDescent="0.2">
      <c r="A387" s="217">
        <v>44391</v>
      </c>
      <c r="B387" s="252" t="s">
        <v>6962</v>
      </c>
      <c r="C387" s="576" t="s">
        <v>6973</v>
      </c>
      <c r="D387" s="266"/>
      <c r="E387" s="42">
        <v>5824</v>
      </c>
      <c r="F387" s="494">
        <f t="shared" si="5"/>
        <v>317327288.57999986</v>
      </c>
    </row>
    <row r="388" spans="1:6" s="275" customFormat="1" ht="35.25" customHeight="1" x14ac:dyDescent="0.2">
      <c r="A388" s="217">
        <v>44391</v>
      </c>
      <c r="B388" s="252" t="s">
        <v>6963</v>
      </c>
      <c r="C388" s="576" t="s">
        <v>6974</v>
      </c>
      <c r="D388" s="266"/>
      <c r="E388" s="42">
        <v>117280.22</v>
      </c>
      <c r="F388" s="494">
        <f t="shared" si="5"/>
        <v>317210008.35999984</v>
      </c>
    </row>
    <row r="389" spans="1:6" s="275" customFormat="1" ht="72" customHeight="1" x14ac:dyDescent="0.2">
      <c r="A389" s="217">
        <v>44391</v>
      </c>
      <c r="B389" s="252" t="s">
        <v>6964</v>
      </c>
      <c r="C389" s="576" t="s">
        <v>6975</v>
      </c>
      <c r="D389" s="266"/>
      <c r="E389" s="42">
        <v>667945</v>
      </c>
      <c r="F389" s="494">
        <f t="shared" si="5"/>
        <v>316542063.35999984</v>
      </c>
    </row>
    <row r="390" spans="1:6" s="275" customFormat="1" ht="33.75" customHeight="1" x14ac:dyDescent="0.2">
      <c r="A390" s="217">
        <v>44391</v>
      </c>
      <c r="B390" s="252" t="s">
        <v>6965</v>
      </c>
      <c r="C390" s="576" t="s">
        <v>6976</v>
      </c>
      <c r="D390" s="266"/>
      <c r="E390" s="42">
        <v>200802.76</v>
      </c>
      <c r="F390" s="494">
        <f t="shared" si="5"/>
        <v>316341260.59999985</v>
      </c>
    </row>
    <row r="391" spans="1:6" s="275" customFormat="1" ht="72.75" customHeight="1" x14ac:dyDescent="0.2">
      <c r="A391" s="217">
        <v>44391</v>
      </c>
      <c r="B391" s="252" t="s">
        <v>6966</v>
      </c>
      <c r="C391" s="576" t="s">
        <v>6977</v>
      </c>
      <c r="D391" s="266"/>
      <c r="E391" s="42">
        <v>697537.5</v>
      </c>
      <c r="F391" s="494">
        <f t="shared" si="5"/>
        <v>315643723.09999985</v>
      </c>
    </row>
    <row r="392" spans="1:6" s="275" customFormat="1" ht="60.75" customHeight="1" x14ac:dyDescent="0.2">
      <c r="A392" s="217">
        <v>44391</v>
      </c>
      <c r="B392" s="252" t="s">
        <v>6967</v>
      </c>
      <c r="C392" s="576" t="s">
        <v>6978</v>
      </c>
      <c r="D392" s="266"/>
      <c r="E392" s="42">
        <v>537777.67000000004</v>
      </c>
      <c r="F392" s="494">
        <f t="shared" si="5"/>
        <v>315105945.42999983</v>
      </c>
    </row>
    <row r="393" spans="1:6" s="275" customFormat="1" ht="69" customHeight="1" x14ac:dyDescent="0.2">
      <c r="A393" s="217">
        <v>44391</v>
      </c>
      <c r="B393" s="252" t="s">
        <v>6968</v>
      </c>
      <c r="C393" s="576" t="s">
        <v>6979</v>
      </c>
      <c r="D393" s="266"/>
      <c r="E393" s="42">
        <v>50000</v>
      </c>
      <c r="F393" s="494">
        <f t="shared" si="5"/>
        <v>315055945.42999983</v>
      </c>
    </row>
    <row r="394" spans="1:6" s="275" customFormat="1" ht="71.25" customHeight="1" x14ac:dyDescent="0.2">
      <c r="A394" s="217">
        <v>44391</v>
      </c>
      <c r="B394" s="252" t="s">
        <v>6952</v>
      </c>
      <c r="C394" s="576" t="s">
        <v>6776</v>
      </c>
      <c r="D394" s="266"/>
      <c r="E394" s="42">
        <v>84750</v>
      </c>
      <c r="F394" s="494">
        <f t="shared" si="5"/>
        <v>314971195.42999983</v>
      </c>
    </row>
    <row r="395" spans="1:6" s="275" customFormat="1" ht="42" customHeight="1" x14ac:dyDescent="0.2">
      <c r="A395" s="217">
        <v>44391</v>
      </c>
      <c r="B395" s="252" t="s">
        <v>6953</v>
      </c>
      <c r="C395" s="576" t="s">
        <v>6980</v>
      </c>
      <c r="D395" s="266"/>
      <c r="E395" s="42">
        <v>109915</v>
      </c>
      <c r="F395" s="494">
        <f t="shared" si="5"/>
        <v>314861280.42999983</v>
      </c>
    </row>
    <row r="396" spans="1:6" s="275" customFormat="1" ht="42" customHeight="1" x14ac:dyDescent="0.2">
      <c r="A396" s="217">
        <v>44391</v>
      </c>
      <c r="B396" s="252" t="s">
        <v>6954</v>
      </c>
      <c r="C396" s="576" t="s">
        <v>6981</v>
      </c>
      <c r="D396" s="266"/>
      <c r="E396" s="42">
        <v>105687.5</v>
      </c>
      <c r="F396" s="494">
        <f t="shared" si="5"/>
        <v>314755592.92999983</v>
      </c>
    </row>
    <row r="397" spans="1:6" s="275" customFormat="1" ht="58.5" customHeight="1" x14ac:dyDescent="0.2">
      <c r="A397" s="217">
        <v>44391</v>
      </c>
      <c r="B397" s="252" t="s">
        <v>6955</v>
      </c>
      <c r="C397" s="576" t="s">
        <v>6982</v>
      </c>
      <c r="D397" s="266"/>
      <c r="E397" s="42">
        <v>435432.5</v>
      </c>
      <c r="F397" s="494">
        <f t="shared" si="5"/>
        <v>314320160.42999983</v>
      </c>
    </row>
    <row r="398" spans="1:6" s="275" customFormat="1" ht="65.25" customHeight="1" x14ac:dyDescent="0.2">
      <c r="A398" s="217">
        <v>44391</v>
      </c>
      <c r="B398" s="252" t="s">
        <v>6956</v>
      </c>
      <c r="C398" s="576" t="s">
        <v>6983</v>
      </c>
      <c r="D398" s="266"/>
      <c r="E398" s="42">
        <v>135000</v>
      </c>
      <c r="F398" s="494">
        <f t="shared" si="5"/>
        <v>314185160.42999983</v>
      </c>
    </row>
    <row r="399" spans="1:6" s="275" customFormat="1" ht="113.25" customHeight="1" x14ac:dyDescent="0.2">
      <c r="A399" s="464">
        <v>44392</v>
      </c>
      <c r="B399" s="252" t="s">
        <v>7104</v>
      </c>
      <c r="C399" s="576" t="s">
        <v>7127</v>
      </c>
      <c r="D399" s="266"/>
      <c r="E399" s="42">
        <v>27000</v>
      </c>
      <c r="F399" s="494">
        <f t="shared" ref="F399:F462" si="6">F398-E399</f>
        <v>314158160.42999983</v>
      </c>
    </row>
    <row r="400" spans="1:6" s="275" customFormat="1" ht="33" customHeight="1" x14ac:dyDescent="0.2">
      <c r="A400" s="464">
        <v>44392</v>
      </c>
      <c r="B400" s="252" t="s">
        <v>7105</v>
      </c>
      <c r="C400" s="576" t="s">
        <v>7128</v>
      </c>
      <c r="D400" s="266"/>
      <c r="E400" s="42">
        <v>2977.95</v>
      </c>
      <c r="F400" s="494">
        <f t="shared" si="6"/>
        <v>314155182.47999984</v>
      </c>
    </row>
    <row r="401" spans="1:6" s="275" customFormat="1" ht="44.25" customHeight="1" x14ac:dyDescent="0.2">
      <c r="A401" s="464">
        <v>44392</v>
      </c>
      <c r="B401" s="252" t="s">
        <v>7106</v>
      </c>
      <c r="C401" s="576" t="s">
        <v>7129</v>
      </c>
      <c r="D401" s="266"/>
      <c r="E401" s="42">
        <v>316326.90000000002</v>
      </c>
      <c r="F401" s="494">
        <f t="shared" si="6"/>
        <v>313838855.57999986</v>
      </c>
    </row>
    <row r="402" spans="1:6" s="275" customFormat="1" ht="47.25" customHeight="1" x14ac:dyDescent="0.2">
      <c r="A402" s="464">
        <v>44392</v>
      </c>
      <c r="B402" s="252" t="s">
        <v>7107</v>
      </c>
      <c r="C402" s="576" t="s">
        <v>7130</v>
      </c>
      <c r="D402" s="266"/>
      <c r="E402" s="42">
        <v>30335.03</v>
      </c>
      <c r="F402" s="494">
        <f t="shared" si="6"/>
        <v>313808520.54999989</v>
      </c>
    </row>
    <row r="403" spans="1:6" s="275" customFormat="1" ht="41.25" customHeight="1" x14ac:dyDescent="0.2">
      <c r="A403" s="464">
        <v>44392</v>
      </c>
      <c r="B403" s="252" t="s">
        <v>7108</v>
      </c>
      <c r="C403" s="576" t="s">
        <v>7131</v>
      </c>
      <c r="D403" s="266"/>
      <c r="E403" s="42">
        <v>407837.56</v>
      </c>
      <c r="F403" s="494">
        <f t="shared" si="6"/>
        <v>313400682.98999989</v>
      </c>
    </row>
    <row r="404" spans="1:6" s="275" customFormat="1" ht="42.75" customHeight="1" x14ac:dyDescent="0.2">
      <c r="A404" s="464">
        <v>44392</v>
      </c>
      <c r="B404" s="252" t="s">
        <v>7109</v>
      </c>
      <c r="C404" s="576" t="s">
        <v>7132</v>
      </c>
      <c r="D404" s="266"/>
      <c r="E404" s="42">
        <v>68931.73</v>
      </c>
      <c r="F404" s="494">
        <f t="shared" si="6"/>
        <v>313331751.25999987</v>
      </c>
    </row>
    <row r="405" spans="1:6" s="275" customFormat="1" ht="41.25" customHeight="1" x14ac:dyDescent="0.2">
      <c r="A405" s="464">
        <v>44392</v>
      </c>
      <c r="B405" s="252" t="s">
        <v>7110</v>
      </c>
      <c r="C405" s="576" t="s">
        <v>7133</v>
      </c>
      <c r="D405" s="266"/>
      <c r="E405" s="42">
        <v>29526.97</v>
      </c>
      <c r="F405" s="494">
        <f t="shared" si="6"/>
        <v>313302224.28999984</v>
      </c>
    </row>
    <row r="406" spans="1:6" s="275" customFormat="1" ht="52.5" customHeight="1" x14ac:dyDescent="0.2">
      <c r="A406" s="464">
        <v>44392</v>
      </c>
      <c r="B406" s="252" t="s">
        <v>7111</v>
      </c>
      <c r="C406" s="576" t="s">
        <v>7134</v>
      </c>
      <c r="D406" s="266"/>
      <c r="E406" s="42">
        <v>25000</v>
      </c>
      <c r="F406" s="494">
        <f t="shared" si="6"/>
        <v>313277224.28999984</v>
      </c>
    </row>
    <row r="407" spans="1:6" s="275" customFormat="1" ht="40.5" customHeight="1" x14ac:dyDescent="0.2">
      <c r="A407" s="464">
        <v>44392</v>
      </c>
      <c r="B407" s="252" t="s">
        <v>7112</v>
      </c>
      <c r="C407" s="576" t="s">
        <v>7135</v>
      </c>
      <c r="D407" s="266"/>
      <c r="E407" s="42">
        <v>89623.7</v>
      </c>
      <c r="F407" s="494">
        <f t="shared" si="6"/>
        <v>313187600.58999985</v>
      </c>
    </row>
    <row r="408" spans="1:6" s="275" customFormat="1" ht="40.5" customHeight="1" x14ac:dyDescent="0.2">
      <c r="A408" s="464">
        <v>44392</v>
      </c>
      <c r="B408" s="252" t="s">
        <v>7113</v>
      </c>
      <c r="C408" s="576" t="s">
        <v>7136</v>
      </c>
      <c r="D408" s="266"/>
      <c r="E408" s="42">
        <v>185380.71</v>
      </c>
      <c r="F408" s="494">
        <f t="shared" si="6"/>
        <v>313002219.87999988</v>
      </c>
    </row>
    <row r="409" spans="1:6" s="275" customFormat="1" ht="42.75" customHeight="1" x14ac:dyDescent="0.2">
      <c r="A409" s="464">
        <v>44392</v>
      </c>
      <c r="B409" s="252" t="s">
        <v>7114</v>
      </c>
      <c r="C409" s="576" t="s">
        <v>7137</v>
      </c>
      <c r="D409" s="266"/>
      <c r="E409" s="42">
        <v>31536.69</v>
      </c>
      <c r="F409" s="494">
        <f t="shared" si="6"/>
        <v>312970683.18999988</v>
      </c>
    </row>
    <row r="410" spans="1:6" s="275" customFormat="1" ht="41.25" customHeight="1" x14ac:dyDescent="0.2">
      <c r="A410" s="464">
        <v>44392</v>
      </c>
      <c r="B410" s="252" t="s">
        <v>7115</v>
      </c>
      <c r="C410" s="576" t="s">
        <v>7138</v>
      </c>
      <c r="D410" s="266"/>
      <c r="E410" s="42">
        <v>314117.5</v>
      </c>
      <c r="F410" s="494">
        <f t="shared" si="6"/>
        <v>312656565.68999988</v>
      </c>
    </row>
    <row r="411" spans="1:6" s="275" customFormat="1" ht="44.25" customHeight="1" x14ac:dyDescent="0.2">
      <c r="A411" s="464">
        <v>44392</v>
      </c>
      <c r="B411" s="252" t="s">
        <v>7116</v>
      </c>
      <c r="C411" s="576" t="s">
        <v>7139</v>
      </c>
      <c r="D411" s="266"/>
      <c r="E411" s="42">
        <v>93720.06</v>
      </c>
      <c r="F411" s="494">
        <f t="shared" si="6"/>
        <v>312562845.62999988</v>
      </c>
    </row>
    <row r="412" spans="1:6" s="275" customFormat="1" ht="41.25" customHeight="1" x14ac:dyDescent="0.2">
      <c r="A412" s="464">
        <v>44392</v>
      </c>
      <c r="B412" s="252" t="s">
        <v>7117</v>
      </c>
      <c r="C412" s="576" t="s">
        <v>7140</v>
      </c>
      <c r="D412" s="266"/>
      <c r="E412" s="42">
        <v>1159</v>
      </c>
      <c r="F412" s="494">
        <f t="shared" si="6"/>
        <v>312561686.62999988</v>
      </c>
    </row>
    <row r="413" spans="1:6" s="275" customFormat="1" ht="41.25" customHeight="1" x14ac:dyDescent="0.2">
      <c r="A413" s="464">
        <v>44392</v>
      </c>
      <c r="B413" s="252" t="s">
        <v>7118</v>
      </c>
      <c r="C413" s="576" t="s">
        <v>7141</v>
      </c>
      <c r="D413" s="266"/>
      <c r="E413" s="42">
        <v>88384.73</v>
      </c>
      <c r="F413" s="494">
        <f t="shared" si="6"/>
        <v>312473301.89999986</v>
      </c>
    </row>
    <row r="414" spans="1:6" s="275" customFormat="1" ht="50.25" customHeight="1" x14ac:dyDescent="0.2">
      <c r="A414" s="464">
        <v>44392</v>
      </c>
      <c r="B414" s="252" t="s">
        <v>7119</v>
      </c>
      <c r="C414" s="576" t="s">
        <v>7142</v>
      </c>
      <c r="D414" s="266"/>
      <c r="E414" s="42">
        <v>25257.41</v>
      </c>
      <c r="F414" s="494">
        <f t="shared" si="6"/>
        <v>312448044.48999983</v>
      </c>
    </row>
    <row r="415" spans="1:6" s="275" customFormat="1" ht="41.25" customHeight="1" x14ac:dyDescent="0.2">
      <c r="A415" s="464">
        <v>44392</v>
      </c>
      <c r="B415" s="252" t="s">
        <v>7120</v>
      </c>
      <c r="C415" s="576" t="s">
        <v>7143</v>
      </c>
      <c r="D415" s="266"/>
      <c r="E415" s="42">
        <v>151536.69</v>
      </c>
      <c r="F415" s="494">
        <f t="shared" si="6"/>
        <v>312296507.79999983</v>
      </c>
    </row>
    <row r="416" spans="1:6" s="275" customFormat="1" ht="41.25" customHeight="1" x14ac:dyDescent="0.2">
      <c r="A416" s="464">
        <v>44392</v>
      </c>
      <c r="B416" s="252" t="s">
        <v>7121</v>
      </c>
      <c r="C416" s="576" t="s">
        <v>7144</v>
      </c>
      <c r="D416" s="266"/>
      <c r="E416" s="42">
        <v>157438.93</v>
      </c>
      <c r="F416" s="494">
        <f t="shared" si="6"/>
        <v>312139068.86999983</v>
      </c>
    </row>
    <row r="417" spans="1:6" s="275" customFormat="1" ht="41.25" customHeight="1" x14ac:dyDescent="0.2">
      <c r="A417" s="464">
        <v>44392</v>
      </c>
      <c r="B417" s="252" t="s">
        <v>7122</v>
      </c>
      <c r="C417" s="576" t="s">
        <v>7145</v>
      </c>
      <c r="D417" s="266"/>
      <c r="E417" s="42">
        <v>27941.78</v>
      </c>
      <c r="F417" s="494">
        <f t="shared" si="6"/>
        <v>312111127.08999985</v>
      </c>
    </row>
    <row r="418" spans="1:6" s="275" customFormat="1" ht="41.25" customHeight="1" x14ac:dyDescent="0.2">
      <c r="A418" s="464">
        <v>44392</v>
      </c>
      <c r="B418" s="252" t="s">
        <v>7123</v>
      </c>
      <c r="C418" s="576" t="s">
        <v>7146</v>
      </c>
      <c r="D418" s="266"/>
      <c r="E418" s="42">
        <v>32459.62</v>
      </c>
      <c r="F418" s="494">
        <f t="shared" si="6"/>
        <v>312078667.46999985</v>
      </c>
    </row>
    <row r="419" spans="1:6" s="275" customFormat="1" ht="70.5" customHeight="1" x14ac:dyDescent="0.2">
      <c r="A419" s="464">
        <v>44392</v>
      </c>
      <c r="B419" s="252" t="s">
        <v>7124</v>
      </c>
      <c r="C419" s="576" t="s">
        <v>7147</v>
      </c>
      <c r="D419" s="266"/>
      <c r="E419" s="42">
        <v>18000</v>
      </c>
      <c r="F419" s="494">
        <f t="shared" si="6"/>
        <v>312060667.46999985</v>
      </c>
    </row>
    <row r="420" spans="1:6" s="275" customFormat="1" ht="78" customHeight="1" x14ac:dyDescent="0.2">
      <c r="A420" s="464">
        <v>44392</v>
      </c>
      <c r="B420" s="252" t="s">
        <v>7125</v>
      </c>
      <c r="C420" s="576" t="s">
        <v>7149</v>
      </c>
      <c r="D420" s="266"/>
      <c r="E420" s="42">
        <v>226800</v>
      </c>
      <c r="F420" s="494">
        <f t="shared" si="6"/>
        <v>311833867.46999985</v>
      </c>
    </row>
    <row r="421" spans="1:6" s="275" customFormat="1" ht="41.25" customHeight="1" x14ac:dyDescent="0.2">
      <c r="A421" s="464">
        <v>44392</v>
      </c>
      <c r="B421" s="252" t="s">
        <v>7126</v>
      </c>
      <c r="C421" s="576" t="s">
        <v>7148</v>
      </c>
      <c r="D421" s="266"/>
      <c r="E421" s="42">
        <v>187688.05</v>
      </c>
      <c r="F421" s="494">
        <f t="shared" si="6"/>
        <v>311646179.41999984</v>
      </c>
    </row>
    <row r="422" spans="1:6" s="275" customFormat="1" ht="45" customHeight="1" x14ac:dyDescent="0.2">
      <c r="A422" s="464">
        <v>44392</v>
      </c>
      <c r="B422" s="252" t="s">
        <v>7096</v>
      </c>
      <c r="C422" s="576" t="s">
        <v>7150</v>
      </c>
      <c r="D422" s="266"/>
      <c r="E422" s="42">
        <v>20471</v>
      </c>
      <c r="F422" s="494">
        <f t="shared" si="6"/>
        <v>311625708.41999984</v>
      </c>
    </row>
    <row r="423" spans="1:6" s="275" customFormat="1" ht="48" customHeight="1" x14ac:dyDescent="0.2">
      <c r="A423" s="464">
        <v>44392</v>
      </c>
      <c r="B423" s="252" t="s">
        <v>7097</v>
      </c>
      <c r="C423" s="576" t="s">
        <v>7151</v>
      </c>
      <c r="D423" s="266"/>
      <c r="E423" s="42">
        <v>122597.5</v>
      </c>
      <c r="F423" s="494">
        <f t="shared" si="6"/>
        <v>311503110.91999984</v>
      </c>
    </row>
    <row r="424" spans="1:6" s="275" customFormat="1" ht="42.75" customHeight="1" x14ac:dyDescent="0.2">
      <c r="A424" s="464">
        <v>44392</v>
      </c>
      <c r="B424" s="252" t="s">
        <v>7098</v>
      </c>
      <c r="C424" s="576" t="s">
        <v>7152</v>
      </c>
      <c r="D424" s="266"/>
      <c r="E424" s="42">
        <v>676241.95</v>
      </c>
      <c r="F424" s="494">
        <f t="shared" si="6"/>
        <v>310826868.96999985</v>
      </c>
    </row>
    <row r="425" spans="1:6" s="275" customFormat="1" ht="75.75" customHeight="1" x14ac:dyDescent="0.2">
      <c r="A425" s="464">
        <v>44392</v>
      </c>
      <c r="B425" s="252" t="s">
        <v>7099</v>
      </c>
      <c r="C425" s="576" t="s">
        <v>7153</v>
      </c>
      <c r="D425" s="266"/>
      <c r="E425" s="42">
        <v>621442.5</v>
      </c>
      <c r="F425" s="494">
        <f t="shared" si="6"/>
        <v>310205426.46999985</v>
      </c>
    </row>
    <row r="426" spans="1:6" s="275" customFormat="1" ht="41.25" customHeight="1" x14ac:dyDescent="0.2">
      <c r="A426" s="464">
        <v>44392</v>
      </c>
      <c r="B426" s="252" t="s">
        <v>7100</v>
      </c>
      <c r="C426" s="576" t="s">
        <v>7154</v>
      </c>
      <c r="D426" s="266"/>
      <c r="E426" s="42">
        <v>5328502.33</v>
      </c>
      <c r="F426" s="494">
        <f t="shared" si="6"/>
        <v>304876924.13999987</v>
      </c>
    </row>
    <row r="427" spans="1:6" s="275" customFormat="1" ht="96.75" customHeight="1" x14ac:dyDescent="0.2">
      <c r="A427" s="464">
        <v>44392</v>
      </c>
      <c r="B427" s="252" t="s">
        <v>7101</v>
      </c>
      <c r="C427" s="576" t="s">
        <v>7155</v>
      </c>
      <c r="D427" s="266"/>
      <c r="E427" s="42">
        <v>99868.32</v>
      </c>
      <c r="F427" s="494">
        <f t="shared" si="6"/>
        <v>304777055.81999987</v>
      </c>
    </row>
    <row r="428" spans="1:6" s="275" customFormat="1" ht="51" customHeight="1" x14ac:dyDescent="0.2">
      <c r="A428" s="464">
        <v>44392</v>
      </c>
      <c r="B428" s="252" t="s">
        <v>7102</v>
      </c>
      <c r="C428" s="576" t="s">
        <v>7156</v>
      </c>
      <c r="D428" s="266"/>
      <c r="E428" s="42">
        <v>253650</v>
      </c>
      <c r="F428" s="494">
        <f t="shared" si="6"/>
        <v>304523405.81999987</v>
      </c>
    </row>
    <row r="429" spans="1:6" s="275" customFormat="1" ht="72.75" customHeight="1" x14ac:dyDescent="0.2">
      <c r="A429" s="464">
        <v>44392</v>
      </c>
      <c r="B429" s="252" t="s">
        <v>7103</v>
      </c>
      <c r="C429" s="576" t="s">
        <v>7157</v>
      </c>
      <c r="D429" s="266"/>
      <c r="E429" s="42">
        <v>684855</v>
      </c>
      <c r="F429" s="494">
        <f t="shared" si="6"/>
        <v>303838550.81999987</v>
      </c>
    </row>
    <row r="430" spans="1:6" s="275" customFormat="1" ht="74.25" customHeight="1" x14ac:dyDescent="0.2">
      <c r="A430" s="464">
        <v>44396</v>
      </c>
      <c r="B430" s="252" t="s">
        <v>7166</v>
      </c>
      <c r="C430" s="576" t="s">
        <v>7194</v>
      </c>
      <c r="D430" s="266"/>
      <c r="E430" s="42">
        <v>50000</v>
      </c>
      <c r="F430" s="494">
        <f t="shared" si="6"/>
        <v>303788550.81999987</v>
      </c>
    </row>
    <row r="431" spans="1:6" s="275" customFormat="1" ht="41.25" customHeight="1" x14ac:dyDescent="0.2">
      <c r="A431" s="464">
        <v>44396</v>
      </c>
      <c r="B431" s="252" t="s">
        <v>7167</v>
      </c>
      <c r="C431" s="576" t="s">
        <v>7195</v>
      </c>
      <c r="D431" s="266"/>
      <c r="E431" s="42">
        <v>160939.28</v>
      </c>
      <c r="F431" s="494">
        <f t="shared" si="6"/>
        <v>303627611.5399999</v>
      </c>
    </row>
    <row r="432" spans="1:6" s="275" customFormat="1" ht="41.25" customHeight="1" x14ac:dyDescent="0.2">
      <c r="A432" s="464">
        <v>44396</v>
      </c>
      <c r="B432" s="252" t="s">
        <v>7168</v>
      </c>
      <c r="C432" s="576" t="s">
        <v>7196</v>
      </c>
      <c r="D432" s="266"/>
      <c r="E432" s="42">
        <v>26748.77</v>
      </c>
      <c r="F432" s="494">
        <f t="shared" si="6"/>
        <v>303600862.76999992</v>
      </c>
    </row>
    <row r="433" spans="1:6" s="412" customFormat="1" ht="20.25" customHeight="1" x14ac:dyDescent="0.2">
      <c r="A433" s="464">
        <v>44396</v>
      </c>
      <c r="B433" s="252" t="s">
        <v>7158</v>
      </c>
      <c r="C433" s="576" t="s">
        <v>41</v>
      </c>
      <c r="D433" s="402"/>
      <c r="E433" s="42">
        <v>0</v>
      </c>
      <c r="F433" s="494">
        <f t="shared" si="6"/>
        <v>303600862.76999992</v>
      </c>
    </row>
    <row r="434" spans="1:6" s="275" customFormat="1" ht="51.75" customHeight="1" x14ac:dyDescent="0.2">
      <c r="A434" s="464">
        <v>44396</v>
      </c>
      <c r="B434" s="252" t="s">
        <v>7169</v>
      </c>
      <c r="C434" s="576" t="s">
        <v>7197</v>
      </c>
      <c r="D434" s="266"/>
      <c r="E434" s="42">
        <v>177555</v>
      </c>
      <c r="F434" s="494">
        <f t="shared" si="6"/>
        <v>303423307.76999992</v>
      </c>
    </row>
    <row r="435" spans="1:6" s="275" customFormat="1" ht="41.25" customHeight="1" x14ac:dyDescent="0.2">
      <c r="A435" s="464">
        <v>44396</v>
      </c>
      <c r="B435" s="252" t="s">
        <v>7170</v>
      </c>
      <c r="C435" s="576" t="s">
        <v>7198</v>
      </c>
      <c r="D435" s="266"/>
      <c r="E435" s="42">
        <v>118494.6</v>
      </c>
      <c r="F435" s="494">
        <f t="shared" si="6"/>
        <v>303304813.1699999</v>
      </c>
    </row>
    <row r="436" spans="1:6" s="275" customFormat="1" ht="63.75" customHeight="1" x14ac:dyDescent="0.2">
      <c r="A436" s="464">
        <v>44396</v>
      </c>
      <c r="B436" s="252" t="s">
        <v>7171</v>
      </c>
      <c r="C436" s="576" t="s">
        <v>7199</v>
      </c>
      <c r="D436" s="266"/>
      <c r="E436" s="42">
        <v>31500</v>
      </c>
      <c r="F436" s="494">
        <f t="shared" si="6"/>
        <v>303273313.1699999</v>
      </c>
    </row>
    <row r="437" spans="1:6" s="275" customFormat="1" ht="73.5" customHeight="1" x14ac:dyDescent="0.2">
      <c r="A437" s="464">
        <v>44396</v>
      </c>
      <c r="B437" s="252" t="s">
        <v>7172</v>
      </c>
      <c r="C437" s="576" t="s">
        <v>7200</v>
      </c>
      <c r="D437" s="266"/>
      <c r="E437" s="42">
        <v>45000</v>
      </c>
      <c r="F437" s="494">
        <f t="shared" si="6"/>
        <v>303228313.1699999</v>
      </c>
    </row>
    <row r="438" spans="1:6" s="275" customFormat="1" ht="83.25" customHeight="1" x14ac:dyDescent="0.2">
      <c r="A438" s="464">
        <v>44396</v>
      </c>
      <c r="B438" s="252" t="s">
        <v>7173</v>
      </c>
      <c r="C438" s="576" t="s">
        <v>7201</v>
      </c>
      <c r="D438" s="266"/>
      <c r="E438" s="42">
        <v>54000</v>
      </c>
      <c r="F438" s="494">
        <f t="shared" si="6"/>
        <v>303174313.1699999</v>
      </c>
    </row>
    <row r="439" spans="1:6" s="275" customFormat="1" ht="43.5" customHeight="1" x14ac:dyDescent="0.2">
      <c r="A439" s="464">
        <v>44396</v>
      </c>
      <c r="B439" s="252" t="s">
        <v>7174</v>
      </c>
      <c r="C439" s="576" t="s">
        <v>7202</v>
      </c>
      <c r="D439" s="266"/>
      <c r="E439" s="42">
        <v>36612.480000000003</v>
      </c>
      <c r="F439" s="494">
        <f t="shared" si="6"/>
        <v>303137700.68999988</v>
      </c>
    </row>
    <row r="440" spans="1:6" s="275" customFormat="1" ht="43.5" customHeight="1" x14ac:dyDescent="0.2">
      <c r="A440" s="464">
        <v>44396</v>
      </c>
      <c r="B440" s="252" t="s">
        <v>7175</v>
      </c>
      <c r="C440" s="576" t="s">
        <v>7203</v>
      </c>
      <c r="D440" s="266"/>
      <c r="E440" s="42">
        <v>37222.31</v>
      </c>
      <c r="F440" s="494">
        <f t="shared" si="6"/>
        <v>303100478.37999988</v>
      </c>
    </row>
    <row r="441" spans="1:6" s="275" customFormat="1" ht="41.25" customHeight="1" x14ac:dyDescent="0.2">
      <c r="A441" s="464">
        <v>44396</v>
      </c>
      <c r="B441" s="252" t="s">
        <v>7176</v>
      </c>
      <c r="C441" s="576" t="s">
        <v>7204</v>
      </c>
      <c r="D441" s="266"/>
      <c r="E441" s="42">
        <v>158535.03</v>
      </c>
      <c r="F441" s="494">
        <f t="shared" si="6"/>
        <v>302941943.3499999</v>
      </c>
    </row>
    <row r="442" spans="1:6" s="275" customFormat="1" ht="41.25" customHeight="1" x14ac:dyDescent="0.2">
      <c r="A442" s="464">
        <v>44396</v>
      </c>
      <c r="B442" s="252" t="s">
        <v>7177</v>
      </c>
      <c r="C442" s="576" t="s">
        <v>7205</v>
      </c>
      <c r="D442" s="266"/>
      <c r="E442" s="42">
        <v>81093.399999999994</v>
      </c>
      <c r="F442" s="494">
        <f t="shared" si="6"/>
        <v>302860849.94999993</v>
      </c>
    </row>
    <row r="443" spans="1:6" s="275" customFormat="1" ht="41.25" customHeight="1" x14ac:dyDescent="0.2">
      <c r="A443" s="464">
        <v>44396</v>
      </c>
      <c r="B443" s="252" t="s">
        <v>7178</v>
      </c>
      <c r="C443" s="576" t="s">
        <v>7206</v>
      </c>
      <c r="D443" s="266"/>
      <c r="E443" s="42">
        <v>100113.88</v>
      </c>
      <c r="F443" s="494">
        <f t="shared" si="6"/>
        <v>302760736.06999993</v>
      </c>
    </row>
    <row r="444" spans="1:6" s="275" customFormat="1" ht="43.5" customHeight="1" x14ac:dyDescent="0.2">
      <c r="A444" s="464">
        <v>44396</v>
      </c>
      <c r="B444" s="252" t="s">
        <v>7179</v>
      </c>
      <c r="C444" s="576" t="s">
        <v>7207</v>
      </c>
      <c r="D444" s="266"/>
      <c r="E444" s="42">
        <v>105840.2</v>
      </c>
      <c r="F444" s="494">
        <f t="shared" si="6"/>
        <v>302654895.86999995</v>
      </c>
    </row>
    <row r="445" spans="1:6" s="275" customFormat="1" ht="41.25" customHeight="1" x14ac:dyDescent="0.2">
      <c r="A445" s="464">
        <v>44396</v>
      </c>
      <c r="B445" s="252" t="s">
        <v>7180</v>
      </c>
      <c r="C445" s="576" t="s">
        <v>7208</v>
      </c>
      <c r="D445" s="266"/>
      <c r="E445" s="42">
        <v>46088.54</v>
      </c>
      <c r="F445" s="494">
        <f t="shared" si="6"/>
        <v>302608807.32999992</v>
      </c>
    </row>
    <row r="446" spans="1:6" s="275" customFormat="1" ht="46.5" customHeight="1" x14ac:dyDescent="0.2">
      <c r="A446" s="464">
        <v>44396</v>
      </c>
      <c r="B446" s="252" t="s">
        <v>7181</v>
      </c>
      <c r="C446" s="576" t="s">
        <v>7209</v>
      </c>
      <c r="D446" s="266"/>
      <c r="E446" s="42">
        <v>2365.54</v>
      </c>
      <c r="F446" s="494">
        <f t="shared" si="6"/>
        <v>302606441.7899999</v>
      </c>
    </row>
    <row r="447" spans="1:6" s="275" customFormat="1" ht="41.25" customHeight="1" x14ac:dyDescent="0.2">
      <c r="A447" s="464">
        <v>44396</v>
      </c>
      <c r="B447" s="252" t="s">
        <v>7182</v>
      </c>
      <c r="C447" s="576" t="s">
        <v>1728</v>
      </c>
      <c r="D447" s="266"/>
      <c r="E447" s="42">
        <v>142602.72</v>
      </c>
      <c r="F447" s="494">
        <f t="shared" si="6"/>
        <v>302463839.06999987</v>
      </c>
    </row>
    <row r="448" spans="1:6" s="275" customFormat="1" ht="41.25" customHeight="1" x14ac:dyDescent="0.2">
      <c r="A448" s="464">
        <v>44396</v>
      </c>
      <c r="B448" s="252" t="s">
        <v>7183</v>
      </c>
      <c r="C448" s="576" t="s">
        <v>7210</v>
      </c>
      <c r="D448" s="266"/>
      <c r="E448" s="42">
        <v>42777.99</v>
      </c>
      <c r="F448" s="494">
        <f t="shared" si="6"/>
        <v>302421061.07999986</v>
      </c>
    </row>
    <row r="449" spans="1:6" s="275" customFormat="1" ht="39" customHeight="1" x14ac:dyDescent="0.2">
      <c r="A449" s="464">
        <v>44396</v>
      </c>
      <c r="B449" s="252" t="s">
        <v>7184</v>
      </c>
      <c r="C449" s="576" t="s">
        <v>7211</v>
      </c>
      <c r="D449" s="266"/>
      <c r="E449" s="42">
        <v>310711.57</v>
      </c>
      <c r="F449" s="494">
        <f t="shared" si="6"/>
        <v>302110349.50999987</v>
      </c>
    </row>
    <row r="450" spans="1:6" s="275" customFormat="1" ht="41.25" customHeight="1" x14ac:dyDescent="0.2">
      <c r="A450" s="464">
        <v>44396</v>
      </c>
      <c r="B450" s="252" t="s">
        <v>7185</v>
      </c>
      <c r="C450" s="576" t="s">
        <v>7212</v>
      </c>
      <c r="D450" s="266"/>
      <c r="E450" s="42">
        <v>389620.21</v>
      </c>
      <c r="F450" s="494">
        <f t="shared" si="6"/>
        <v>301720729.29999989</v>
      </c>
    </row>
    <row r="451" spans="1:6" s="275" customFormat="1" ht="41.25" customHeight="1" x14ac:dyDescent="0.2">
      <c r="A451" s="464">
        <v>44396</v>
      </c>
      <c r="B451" s="252" t="s">
        <v>7186</v>
      </c>
      <c r="C451" s="576" t="s">
        <v>7213</v>
      </c>
      <c r="D451" s="266"/>
      <c r="E451" s="42">
        <v>381687.51</v>
      </c>
      <c r="F451" s="494">
        <f t="shared" si="6"/>
        <v>301339041.7899999</v>
      </c>
    </row>
    <row r="452" spans="1:6" s="275" customFormat="1" ht="32.25" customHeight="1" x14ac:dyDescent="0.2">
      <c r="A452" s="464">
        <v>44396</v>
      </c>
      <c r="B452" s="252" t="s">
        <v>7187</v>
      </c>
      <c r="C452" s="576" t="s">
        <v>7214</v>
      </c>
      <c r="D452" s="266"/>
      <c r="E452" s="42">
        <v>56952.08</v>
      </c>
      <c r="F452" s="494">
        <f t="shared" si="6"/>
        <v>301282089.70999992</v>
      </c>
    </row>
    <row r="453" spans="1:6" s="275" customFormat="1" ht="41.25" customHeight="1" x14ac:dyDescent="0.2">
      <c r="A453" s="464">
        <v>44396</v>
      </c>
      <c r="B453" s="252" t="s">
        <v>7188</v>
      </c>
      <c r="C453" s="576" t="s">
        <v>7215</v>
      </c>
      <c r="D453" s="266"/>
      <c r="E453" s="42">
        <v>330130.45</v>
      </c>
      <c r="F453" s="494">
        <f t="shared" si="6"/>
        <v>300951959.25999993</v>
      </c>
    </row>
    <row r="454" spans="1:6" s="275" customFormat="1" ht="41.25" customHeight="1" x14ac:dyDescent="0.2">
      <c r="A454" s="464">
        <v>44396</v>
      </c>
      <c r="B454" s="252" t="s">
        <v>7189</v>
      </c>
      <c r="C454" s="576" t="s">
        <v>7216</v>
      </c>
      <c r="D454" s="266"/>
      <c r="E454" s="42">
        <v>81261.929999999993</v>
      </c>
      <c r="F454" s="494">
        <f t="shared" si="6"/>
        <v>300870697.32999992</v>
      </c>
    </row>
    <row r="455" spans="1:6" s="275" customFormat="1" ht="42.75" customHeight="1" x14ac:dyDescent="0.2">
      <c r="A455" s="464">
        <v>44396</v>
      </c>
      <c r="B455" s="252" t="s">
        <v>7190</v>
      </c>
      <c r="C455" s="576" t="s">
        <v>7217</v>
      </c>
      <c r="D455" s="266"/>
      <c r="E455" s="42">
        <v>31094.92</v>
      </c>
      <c r="F455" s="494">
        <f t="shared" si="6"/>
        <v>300839602.40999991</v>
      </c>
    </row>
    <row r="456" spans="1:6" s="275" customFormat="1" ht="40.5" customHeight="1" x14ac:dyDescent="0.2">
      <c r="A456" s="464">
        <v>44396</v>
      </c>
      <c r="B456" s="252" t="s">
        <v>7191</v>
      </c>
      <c r="C456" s="576" t="s">
        <v>7218</v>
      </c>
      <c r="D456" s="266"/>
      <c r="E456" s="42">
        <v>320084.26</v>
      </c>
      <c r="F456" s="494">
        <f t="shared" si="6"/>
        <v>300519518.14999992</v>
      </c>
    </row>
    <row r="457" spans="1:6" s="275" customFormat="1" ht="41.25" customHeight="1" x14ac:dyDescent="0.2">
      <c r="A457" s="464">
        <v>44396</v>
      </c>
      <c r="B457" s="252" t="s">
        <v>7192</v>
      </c>
      <c r="C457" s="576" t="s">
        <v>7219</v>
      </c>
      <c r="D457" s="266"/>
      <c r="E457" s="42">
        <v>602877.17000000004</v>
      </c>
      <c r="F457" s="494">
        <f t="shared" si="6"/>
        <v>299916640.9799999</v>
      </c>
    </row>
    <row r="458" spans="1:6" s="275" customFormat="1" ht="60" customHeight="1" x14ac:dyDescent="0.2">
      <c r="A458" s="464">
        <v>44396</v>
      </c>
      <c r="B458" s="252" t="s">
        <v>7193</v>
      </c>
      <c r="C458" s="576" t="s">
        <v>7220</v>
      </c>
      <c r="D458" s="266"/>
      <c r="E458" s="42">
        <v>113000</v>
      </c>
      <c r="F458" s="494">
        <f t="shared" si="6"/>
        <v>299803640.9799999</v>
      </c>
    </row>
    <row r="459" spans="1:6" s="275" customFormat="1" ht="41.25" customHeight="1" x14ac:dyDescent="0.2">
      <c r="A459" s="464">
        <v>44396</v>
      </c>
      <c r="B459" s="252" t="s">
        <v>7159</v>
      </c>
      <c r="C459" s="576" t="s">
        <v>7221</v>
      </c>
      <c r="D459" s="266"/>
      <c r="E459" s="42">
        <v>24925.599999999999</v>
      </c>
      <c r="F459" s="494">
        <f t="shared" si="6"/>
        <v>299778715.37999988</v>
      </c>
    </row>
    <row r="460" spans="1:6" s="275" customFormat="1" ht="41.25" customHeight="1" x14ac:dyDescent="0.2">
      <c r="A460" s="464">
        <v>44396</v>
      </c>
      <c r="B460" s="252" t="s">
        <v>7160</v>
      </c>
      <c r="C460" s="576" t="s">
        <v>7222</v>
      </c>
      <c r="D460" s="266"/>
      <c r="E460" s="42">
        <v>7202.12</v>
      </c>
      <c r="F460" s="494">
        <f t="shared" si="6"/>
        <v>299771513.25999987</v>
      </c>
    </row>
    <row r="461" spans="1:6" s="275" customFormat="1" ht="56.25" customHeight="1" x14ac:dyDescent="0.2">
      <c r="A461" s="464">
        <v>44396</v>
      </c>
      <c r="B461" s="252" t="s">
        <v>7161</v>
      </c>
      <c r="C461" s="576" t="s">
        <v>7223</v>
      </c>
      <c r="D461" s="266"/>
      <c r="E461" s="42">
        <v>75427.27</v>
      </c>
      <c r="F461" s="494">
        <f t="shared" si="6"/>
        <v>299696085.98999989</v>
      </c>
    </row>
    <row r="462" spans="1:6" s="275" customFormat="1" ht="68.25" customHeight="1" x14ac:dyDescent="0.2">
      <c r="A462" s="464">
        <v>44396</v>
      </c>
      <c r="B462" s="252" t="s">
        <v>7162</v>
      </c>
      <c r="C462" s="576" t="s">
        <v>7224</v>
      </c>
      <c r="D462" s="266"/>
      <c r="E462" s="42">
        <v>617215</v>
      </c>
      <c r="F462" s="494">
        <f t="shared" si="6"/>
        <v>299078870.98999989</v>
      </c>
    </row>
    <row r="463" spans="1:6" s="275" customFormat="1" ht="41.25" customHeight="1" x14ac:dyDescent="0.2">
      <c r="A463" s="464">
        <v>44396</v>
      </c>
      <c r="B463" s="252" t="s">
        <v>7163</v>
      </c>
      <c r="C463" s="576" t="s">
        <v>7225</v>
      </c>
      <c r="D463" s="266"/>
      <c r="E463" s="42">
        <v>43269982.479999997</v>
      </c>
      <c r="F463" s="494">
        <f t="shared" ref="F463:F526" si="7">F462-E463</f>
        <v>255808888.5099999</v>
      </c>
    </row>
    <row r="464" spans="1:6" s="275" customFormat="1" ht="66" customHeight="1" x14ac:dyDescent="0.2">
      <c r="A464" s="464">
        <v>44396</v>
      </c>
      <c r="B464" s="252" t="s">
        <v>7164</v>
      </c>
      <c r="C464" s="576" t="s">
        <v>7226</v>
      </c>
      <c r="D464" s="266"/>
      <c r="E464" s="42">
        <v>600305</v>
      </c>
      <c r="F464" s="494">
        <f t="shared" si="7"/>
        <v>255208583.5099999</v>
      </c>
    </row>
    <row r="465" spans="1:6" s="275" customFormat="1" ht="62.25" customHeight="1" x14ac:dyDescent="0.2">
      <c r="A465" s="464">
        <v>44396</v>
      </c>
      <c r="B465" s="252" t="s">
        <v>7165</v>
      </c>
      <c r="C465" s="576" t="s">
        <v>7227</v>
      </c>
      <c r="D465" s="266"/>
      <c r="E465" s="42">
        <v>58326</v>
      </c>
      <c r="F465" s="494">
        <f t="shared" si="7"/>
        <v>255150257.5099999</v>
      </c>
    </row>
    <row r="466" spans="1:6" s="275" customFormat="1" ht="25.5" customHeight="1" x14ac:dyDescent="0.2">
      <c r="A466" s="464">
        <v>44397</v>
      </c>
      <c r="B466" s="252" t="s">
        <v>7230</v>
      </c>
      <c r="C466" s="807" t="s">
        <v>41</v>
      </c>
      <c r="D466" s="266"/>
      <c r="E466" s="472">
        <v>0</v>
      </c>
      <c r="F466" s="494">
        <f t="shared" si="7"/>
        <v>255150257.5099999</v>
      </c>
    </row>
    <row r="467" spans="1:6" s="275" customFormat="1" ht="62.25" customHeight="1" x14ac:dyDescent="0.2">
      <c r="A467" s="464">
        <v>44397</v>
      </c>
      <c r="B467" s="252" t="s">
        <v>7228</v>
      </c>
      <c r="C467" s="576" t="s">
        <v>7246</v>
      </c>
      <c r="D467" s="266"/>
      <c r="E467" s="42">
        <v>9000</v>
      </c>
      <c r="F467" s="494">
        <f t="shared" si="7"/>
        <v>255141257.5099999</v>
      </c>
    </row>
    <row r="468" spans="1:6" s="275" customFormat="1" ht="60.75" customHeight="1" x14ac:dyDescent="0.2">
      <c r="A468" s="464">
        <v>44397</v>
      </c>
      <c r="B468" s="252" t="s">
        <v>7229</v>
      </c>
      <c r="C468" s="576" t="s">
        <v>7247</v>
      </c>
      <c r="D468" s="266"/>
      <c r="E468" s="42">
        <v>113000</v>
      </c>
      <c r="F468" s="494">
        <f t="shared" si="7"/>
        <v>255028257.5099999</v>
      </c>
    </row>
    <row r="469" spans="1:6" s="275" customFormat="1" ht="48" customHeight="1" x14ac:dyDescent="0.2">
      <c r="A469" s="464">
        <v>44397</v>
      </c>
      <c r="B469" s="252" t="s">
        <v>7240</v>
      </c>
      <c r="C469" s="576" t="s">
        <v>7248</v>
      </c>
      <c r="D469" s="266"/>
      <c r="E469" s="42">
        <v>448165.42</v>
      </c>
      <c r="F469" s="494">
        <f t="shared" si="7"/>
        <v>254580092.08999991</v>
      </c>
    </row>
    <row r="470" spans="1:6" s="275" customFormat="1" ht="41.25" customHeight="1" x14ac:dyDescent="0.2">
      <c r="A470" s="464">
        <v>44397</v>
      </c>
      <c r="B470" s="252" t="s">
        <v>7241</v>
      </c>
      <c r="C470" s="576" t="s">
        <v>7249</v>
      </c>
      <c r="D470" s="266"/>
      <c r="E470" s="42">
        <v>618427.67000000004</v>
      </c>
      <c r="F470" s="494">
        <f t="shared" si="7"/>
        <v>253961664.41999993</v>
      </c>
    </row>
    <row r="471" spans="1:6" s="275" customFormat="1" ht="30.75" customHeight="1" x14ac:dyDescent="0.2">
      <c r="A471" s="464">
        <v>44397</v>
      </c>
      <c r="B471" s="252" t="s">
        <v>7242</v>
      </c>
      <c r="C471" s="576" t="s">
        <v>7250</v>
      </c>
      <c r="D471" s="266"/>
      <c r="E471" s="42">
        <v>29975.19</v>
      </c>
      <c r="F471" s="494">
        <f t="shared" si="7"/>
        <v>253931689.22999993</v>
      </c>
    </row>
    <row r="472" spans="1:6" s="275" customFormat="1" ht="37.5" customHeight="1" x14ac:dyDescent="0.2">
      <c r="A472" s="464">
        <v>44397</v>
      </c>
      <c r="B472" s="252" t="s">
        <v>7243</v>
      </c>
      <c r="C472" s="576" t="s">
        <v>7251</v>
      </c>
      <c r="D472" s="266"/>
      <c r="E472" s="42">
        <v>177566.47</v>
      </c>
      <c r="F472" s="494">
        <f t="shared" si="7"/>
        <v>253754122.75999993</v>
      </c>
    </row>
    <row r="473" spans="1:6" s="275" customFormat="1" ht="41.25" customHeight="1" x14ac:dyDescent="0.2">
      <c r="A473" s="464">
        <v>44397</v>
      </c>
      <c r="B473" s="252" t="s">
        <v>7244</v>
      </c>
      <c r="C473" s="576" t="s">
        <v>7252</v>
      </c>
      <c r="D473" s="266"/>
      <c r="E473" s="42">
        <v>7814.24</v>
      </c>
      <c r="F473" s="494">
        <f t="shared" si="7"/>
        <v>253746308.51999992</v>
      </c>
    </row>
    <row r="474" spans="1:6" s="275" customFormat="1" ht="41.25" customHeight="1" x14ac:dyDescent="0.2">
      <c r="A474" s="464">
        <v>44397</v>
      </c>
      <c r="B474" s="252" t="s">
        <v>7245</v>
      </c>
      <c r="C474" s="576" t="s">
        <v>7253</v>
      </c>
      <c r="D474" s="266"/>
      <c r="E474" s="42">
        <v>328454.09000000003</v>
      </c>
      <c r="F474" s="494">
        <f t="shared" si="7"/>
        <v>253417854.42999992</v>
      </c>
    </row>
    <row r="475" spans="1:6" s="275" customFormat="1" ht="41.25" customHeight="1" x14ac:dyDescent="0.2">
      <c r="A475" s="464">
        <v>44397</v>
      </c>
      <c r="B475" s="252" t="s">
        <v>7231</v>
      </c>
      <c r="C475" s="576" t="s">
        <v>7254</v>
      </c>
      <c r="D475" s="266"/>
      <c r="E475" s="42">
        <v>4576362.8600000003</v>
      </c>
      <c r="F475" s="494">
        <f t="shared" si="7"/>
        <v>248841491.5699999</v>
      </c>
    </row>
    <row r="476" spans="1:6" s="275" customFormat="1" ht="52.5" customHeight="1" x14ac:dyDescent="0.2">
      <c r="A476" s="464">
        <v>44397</v>
      </c>
      <c r="B476" s="252" t="s">
        <v>7232</v>
      </c>
      <c r="C476" s="576" t="s">
        <v>7255</v>
      </c>
      <c r="D476" s="266"/>
      <c r="E476" s="42">
        <v>47392.29</v>
      </c>
      <c r="F476" s="494">
        <f t="shared" si="7"/>
        <v>248794099.27999991</v>
      </c>
    </row>
    <row r="477" spans="1:6" s="275" customFormat="1" ht="30" customHeight="1" x14ac:dyDescent="0.2">
      <c r="A477" s="464">
        <v>44397</v>
      </c>
      <c r="B477" s="252" t="s">
        <v>7233</v>
      </c>
      <c r="C477" s="576" t="s">
        <v>7256</v>
      </c>
      <c r="D477" s="266"/>
      <c r="E477" s="42">
        <v>1157.5899999999999</v>
      </c>
      <c r="F477" s="494">
        <f t="shared" si="7"/>
        <v>248792941.68999991</v>
      </c>
    </row>
    <row r="478" spans="1:6" s="275" customFormat="1" ht="30" customHeight="1" x14ac:dyDescent="0.2">
      <c r="A478" s="464">
        <v>44397</v>
      </c>
      <c r="B478" s="252" t="s">
        <v>7234</v>
      </c>
      <c r="C478" s="576" t="s">
        <v>7257</v>
      </c>
      <c r="D478" s="266"/>
      <c r="E478" s="42">
        <v>41319805.369999997</v>
      </c>
      <c r="F478" s="494">
        <f t="shared" si="7"/>
        <v>207473136.3199999</v>
      </c>
    </row>
    <row r="479" spans="1:6" s="275" customFormat="1" ht="41.25" customHeight="1" x14ac:dyDescent="0.2">
      <c r="A479" s="464">
        <v>44397</v>
      </c>
      <c r="B479" s="252" t="s">
        <v>7235</v>
      </c>
      <c r="C479" s="576" t="s">
        <v>7258</v>
      </c>
      <c r="D479" s="266"/>
      <c r="E479" s="42">
        <v>39034364.159999996</v>
      </c>
      <c r="F479" s="494">
        <f t="shared" si="7"/>
        <v>168438772.15999991</v>
      </c>
    </row>
    <row r="480" spans="1:6" s="275" customFormat="1" ht="48.75" customHeight="1" x14ac:dyDescent="0.2">
      <c r="A480" s="464">
        <v>44397</v>
      </c>
      <c r="B480" s="252" t="s">
        <v>7236</v>
      </c>
      <c r="C480" s="576" t="s">
        <v>7259</v>
      </c>
      <c r="D480" s="266"/>
      <c r="E480" s="42">
        <v>131052.5</v>
      </c>
      <c r="F480" s="494">
        <f t="shared" si="7"/>
        <v>168307719.65999991</v>
      </c>
    </row>
    <row r="481" spans="1:6" s="275" customFormat="1" ht="41.25" customHeight="1" x14ac:dyDescent="0.2">
      <c r="A481" s="464">
        <v>44397</v>
      </c>
      <c r="B481" s="252" t="s">
        <v>7237</v>
      </c>
      <c r="C481" s="576" t="s">
        <v>7260</v>
      </c>
      <c r="D481" s="266"/>
      <c r="E481" s="42">
        <v>6282.02</v>
      </c>
      <c r="F481" s="494">
        <f t="shared" si="7"/>
        <v>168301437.6399999</v>
      </c>
    </row>
    <row r="482" spans="1:6" s="275" customFormat="1" ht="41.25" customHeight="1" x14ac:dyDescent="0.2">
      <c r="A482" s="464">
        <v>44397</v>
      </c>
      <c r="B482" s="252" t="s">
        <v>7238</v>
      </c>
      <c r="C482" s="576" t="s">
        <v>7261</v>
      </c>
      <c r="D482" s="266"/>
      <c r="E482" s="42">
        <v>266802.65000000002</v>
      </c>
      <c r="F482" s="494">
        <f t="shared" si="7"/>
        <v>168034634.98999989</v>
      </c>
    </row>
    <row r="483" spans="1:6" s="275" customFormat="1" ht="41.25" customHeight="1" x14ac:dyDescent="0.2">
      <c r="A483" s="464">
        <v>44397</v>
      </c>
      <c r="B483" s="252" t="s">
        <v>7239</v>
      </c>
      <c r="C483" s="576" t="s">
        <v>7262</v>
      </c>
      <c r="D483" s="266"/>
      <c r="E483" s="42">
        <v>33300</v>
      </c>
      <c r="F483" s="494">
        <f t="shared" si="7"/>
        <v>168001334.98999989</v>
      </c>
    </row>
    <row r="484" spans="1:6" s="275" customFormat="1" ht="41.25" customHeight="1" x14ac:dyDescent="0.2">
      <c r="A484" s="464">
        <v>44398</v>
      </c>
      <c r="B484" s="252" t="s">
        <v>7272</v>
      </c>
      <c r="C484" s="576" t="s">
        <v>7292</v>
      </c>
      <c r="D484" s="266"/>
      <c r="E484" s="42">
        <v>82709.490000000005</v>
      </c>
      <c r="F484" s="494">
        <f t="shared" si="7"/>
        <v>167918625.49999988</v>
      </c>
    </row>
    <row r="485" spans="1:6" s="275" customFormat="1" ht="41.25" customHeight="1" x14ac:dyDescent="0.2">
      <c r="A485" s="464">
        <v>44398</v>
      </c>
      <c r="B485" s="252" t="s">
        <v>7273</v>
      </c>
      <c r="C485" s="576" t="s">
        <v>7293</v>
      </c>
      <c r="D485" s="266"/>
      <c r="E485" s="42">
        <v>5749.21</v>
      </c>
      <c r="F485" s="494">
        <f t="shared" si="7"/>
        <v>167912876.28999987</v>
      </c>
    </row>
    <row r="486" spans="1:6" s="275" customFormat="1" ht="41.25" customHeight="1" x14ac:dyDescent="0.2">
      <c r="A486" s="464">
        <v>44398</v>
      </c>
      <c r="B486" s="252" t="s">
        <v>7274</v>
      </c>
      <c r="C486" s="576" t="s">
        <v>7294</v>
      </c>
      <c r="D486" s="266"/>
      <c r="E486" s="42">
        <v>109447.54</v>
      </c>
      <c r="F486" s="494">
        <f t="shared" si="7"/>
        <v>167803428.74999988</v>
      </c>
    </row>
    <row r="487" spans="1:6" s="275" customFormat="1" ht="41.25" customHeight="1" x14ac:dyDescent="0.2">
      <c r="A487" s="464">
        <v>44398</v>
      </c>
      <c r="B487" s="252" t="s">
        <v>7275</v>
      </c>
      <c r="C487" s="576" t="s">
        <v>7295</v>
      </c>
      <c r="D487" s="266"/>
      <c r="E487" s="42">
        <v>120026.57</v>
      </c>
      <c r="F487" s="494">
        <f t="shared" si="7"/>
        <v>167683402.17999989</v>
      </c>
    </row>
    <row r="488" spans="1:6" s="275" customFormat="1" ht="41.25" customHeight="1" x14ac:dyDescent="0.2">
      <c r="A488" s="464">
        <v>44398</v>
      </c>
      <c r="B488" s="252" t="s">
        <v>7276</v>
      </c>
      <c r="C488" s="576" t="s">
        <v>7296</v>
      </c>
      <c r="D488" s="266"/>
      <c r="E488" s="42">
        <v>9013.2000000000007</v>
      </c>
      <c r="F488" s="494">
        <f t="shared" si="7"/>
        <v>167674388.9799999</v>
      </c>
    </row>
    <row r="489" spans="1:6" s="275" customFormat="1" ht="41.25" customHeight="1" x14ac:dyDescent="0.2">
      <c r="A489" s="464">
        <v>44398</v>
      </c>
      <c r="B489" s="252" t="s">
        <v>7277</v>
      </c>
      <c r="C489" s="576" t="s">
        <v>7297</v>
      </c>
      <c r="D489" s="266"/>
      <c r="E489" s="42">
        <v>193043.65</v>
      </c>
      <c r="F489" s="494">
        <f t="shared" si="7"/>
        <v>167481345.32999989</v>
      </c>
    </row>
    <row r="490" spans="1:6" s="275" customFormat="1" ht="41.25" customHeight="1" x14ac:dyDescent="0.2">
      <c r="A490" s="464">
        <v>44398</v>
      </c>
      <c r="B490" s="252" t="s">
        <v>7278</v>
      </c>
      <c r="C490" s="576" t="s">
        <v>7298</v>
      </c>
      <c r="D490" s="266"/>
      <c r="E490" s="42">
        <v>213729.36</v>
      </c>
      <c r="F490" s="494">
        <f t="shared" si="7"/>
        <v>167267615.96999988</v>
      </c>
    </row>
    <row r="491" spans="1:6" s="275" customFormat="1" ht="41.25" customHeight="1" x14ac:dyDescent="0.2">
      <c r="A491" s="464">
        <v>44398</v>
      </c>
      <c r="B491" s="252" t="s">
        <v>7279</v>
      </c>
      <c r="C491" s="576" t="s">
        <v>7299</v>
      </c>
      <c r="D491" s="266"/>
      <c r="E491" s="42">
        <v>13373.18</v>
      </c>
      <c r="F491" s="494">
        <f t="shared" si="7"/>
        <v>167254242.78999987</v>
      </c>
    </row>
    <row r="492" spans="1:6" s="275" customFormat="1" ht="41.25" customHeight="1" x14ac:dyDescent="0.2">
      <c r="A492" s="464">
        <v>44398</v>
      </c>
      <c r="B492" s="252" t="s">
        <v>7280</v>
      </c>
      <c r="C492" s="576" t="s">
        <v>7300</v>
      </c>
      <c r="D492" s="266"/>
      <c r="E492" s="42">
        <v>96908.17</v>
      </c>
      <c r="F492" s="494">
        <f t="shared" si="7"/>
        <v>167157334.61999989</v>
      </c>
    </row>
    <row r="493" spans="1:6" s="275" customFormat="1" ht="39" customHeight="1" x14ac:dyDescent="0.2">
      <c r="A493" s="464">
        <v>44398</v>
      </c>
      <c r="B493" s="252" t="s">
        <v>7281</v>
      </c>
      <c r="C493" s="576" t="s">
        <v>7301</v>
      </c>
      <c r="D493" s="266"/>
      <c r="E493" s="42">
        <v>30456.85</v>
      </c>
      <c r="F493" s="494">
        <f t="shared" si="7"/>
        <v>167126877.76999989</v>
      </c>
    </row>
    <row r="494" spans="1:6" s="275" customFormat="1" ht="78" customHeight="1" x14ac:dyDescent="0.2">
      <c r="A494" s="464">
        <v>44398</v>
      </c>
      <c r="B494" s="252" t="s">
        <v>7282</v>
      </c>
      <c r="C494" s="576" t="s">
        <v>7302</v>
      </c>
      <c r="D494" s="266"/>
      <c r="E494" s="42">
        <v>113000</v>
      </c>
      <c r="F494" s="494">
        <f t="shared" si="7"/>
        <v>167013877.76999989</v>
      </c>
    </row>
    <row r="495" spans="1:6" s="275" customFormat="1" ht="90.75" customHeight="1" x14ac:dyDescent="0.2">
      <c r="A495" s="464">
        <v>44398</v>
      </c>
      <c r="B495" s="252" t="s">
        <v>7283</v>
      </c>
      <c r="C495" s="576" t="s">
        <v>7303</v>
      </c>
      <c r="D495" s="266"/>
      <c r="E495" s="42">
        <v>226000</v>
      </c>
      <c r="F495" s="494">
        <f t="shared" si="7"/>
        <v>166787877.76999989</v>
      </c>
    </row>
    <row r="496" spans="1:6" s="275" customFormat="1" ht="41.25" customHeight="1" x14ac:dyDescent="0.2">
      <c r="A496" s="464">
        <v>44398</v>
      </c>
      <c r="B496" s="252" t="s">
        <v>7284</v>
      </c>
      <c r="C496" s="576" t="s">
        <v>7304</v>
      </c>
      <c r="D496" s="266"/>
      <c r="E496" s="42">
        <v>39782.68</v>
      </c>
      <c r="F496" s="494">
        <f t="shared" si="7"/>
        <v>166748095.08999988</v>
      </c>
    </row>
    <row r="497" spans="1:6" s="275" customFormat="1" ht="41.25" customHeight="1" x14ac:dyDescent="0.2">
      <c r="A497" s="464">
        <v>44398</v>
      </c>
      <c r="B497" s="252" t="s">
        <v>7285</v>
      </c>
      <c r="C497" s="576" t="s">
        <v>7305</v>
      </c>
      <c r="D497" s="266"/>
      <c r="E497" s="42">
        <v>157905.37</v>
      </c>
      <c r="F497" s="494">
        <f t="shared" si="7"/>
        <v>166590189.71999988</v>
      </c>
    </row>
    <row r="498" spans="1:6" s="275" customFormat="1" ht="30" customHeight="1" x14ac:dyDescent="0.2">
      <c r="A498" s="464">
        <v>44398</v>
      </c>
      <c r="B498" s="252" t="s">
        <v>7286</v>
      </c>
      <c r="C498" s="576" t="s">
        <v>7306</v>
      </c>
      <c r="D498" s="266"/>
      <c r="E498" s="42">
        <v>43520.54</v>
      </c>
      <c r="F498" s="494">
        <f t="shared" si="7"/>
        <v>166546669.17999989</v>
      </c>
    </row>
    <row r="499" spans="1:6" s="275" customFormat="1" ht="41.25" customHeight="1" x14ac:dyDescent="0.2">
      <c r="A499" s="464">
        <v>44398</v>
      </c>
      <c r="B499" s="252" t="s">
        <v>7287</v>
      </c>
      <c r="C499" s="576" t="s">
        <v>7307</v>
      </c>
      <c r="D499" s="266"/>
      <c r="E499" s="42">
        <v>476.92</v>
      </c>
      <c r="F499" s="494">
        <f t="shared" si="7"/>
        <v>166546192.2599999</v>
      </c>
    </row>
    <row r="500" spans="1:6" s="275" customFormat="1" ht="41.25" customHeight="1" x14ac:dyDescent="0.2">
      <c r="A500" s="464">
        <v>44398</v>
      </c>
      <c r="B500" s="252" t="s">
        <v>7288</v>
      </c>
      <c r="C500" s="576" t="s">
        <v>7308</v>
      </c>
      <c r="D500" s="266"/>
      <c r="E500" s="42">
        <v>27181.8</v>
      </c>
      <c r="F500" s="494">
        <f t="shared" si="7"/>
        <v>166519010.45999989</v>
      </c>
    </row>
    <row r="501" spans="1:6" s="275" customFormat="1" ht="41.25" customHeight="1" x14ac:dyDescent="0.2">
      <c r="A501" s="464">
        <v>44398</v>
      </c>
      <c r="B501" s="252" t="s">
        <v>7289</v>
      </c>
      <c r="C501" s="576" t="s">
        <v>7309</v>
      </c>
      <c r="D501" s="266"/>
      <c r="E501" s="42">
        <v>506.25</v>
      </c>
      <c r="F501" s="494">
        <f t="shared" si="7"/>
        <v>166518504.20999989</v>
      </c>
    </row>
    <row r="502" spans="1:6" s="275" customFormat="1" ht="41.25" customHeight="1" x14ac:dyDescent="0.2">
      <c r="A502" s="464">
        <v>44398</v>
      </c>
      <c r="B502" s="252" t="s">
        <v>7290</v>
      </c>
      <c r="C502" s="576" t="s">
        <v>7310</v>
      </c>
      <c r="D502" s="266"/>
      <c r="E502" s="42">
        <v>224820.62</v>
      </c>
      <c r="F502" s="494">
        <f t="shared" si="7"/>
        <v>166293683.58999988</v>
      </c>
    </row>
    <row r="503" spans="1:6" s="275" customFormat="1" ht="41.25" customHeight="1" x14ac:dyDescent="0.2">
      <c r="A503" s="464">
        <v>44398</v>
      </c>
      <c r="B503" s="252" t="s">
        <v>7291</v>
      </c>
      <c r="C503" s="576" t="s">
        <v>7311</v>
      </c>
      <c r="D503" s="266"/>
      <c r="E503" s="42">
        <v>167887.13</v>
      </c>
      <c r="F503" s="494">
        <f t="shared" si="7"/>
        <v>166125796.45999989</v>
      </c>
    </row>
    <row r="504" spans="1:6" s="275" customFormat="1" ht="63.75" customHeight="1" x14ac:dyDescent="0.2">
      <c r="A504" s="464">
        <v>44398</v>
      </c>
      <c r="B504" s="252" t="s">
        <v>7270</v>
      </c>
      <c r="C504" s="576" t="s">
        <v>7312</v>
      </c>
      <c r="D504" s="266"/>
      <c r="E504" s="42">
        <v>60721.15</v>
      </c>
      <c r="F504" s="494">
        <f t="shared" si="7"/>
        <v>166065075.30999988</v>
      </c>
    </row>
    <row r="505" spans="1:6" s="275" customFormat="1" ht="105.75" customHeight="1" x14ac:dyDescent="0.2">
      <c r="A505" s="464">
        <v>44398</v>
      </c>
      <c r="B505" s="252" t="s">
        <v>7271</v>
      </c>
      <c r="C505" s="576" t="s">
        <v>7313</v>
      </c>
      <c r="D505" s="266"/>
      <c r="E505" s="42">
        <v>116616</v>
      </c>
      <c r="F505" s="494">
        <f t="shared" si="7"/>
        <v>165948459.30999988</v>
      </c>
    </row>
    <row r="506" spans="1:6" s="275" customFormat="1" ht="62.25" customHeight="1" x14ac:dyDescent="0.2">
      <c r="A506" s="464">
        <v>44398</v>
      </c>
      <c r="B506" s="252" t="s">
        <v>7263</v>
      </c>
      <c r="C506" s="576" t="s">
        <v>7314</v>
      </c>
      <c r="D506" s="266"/>
      <c r="E506" s="42">
        <v>28250</v>
      </c>
      <c r="F506" s="494">
        <f t="shared" si="7"/>
        <v>165920209.30999988</v>
      </c>
    </row>
    <row r="507" spans="1:6" s="275" customFormat="1" ht="66" customHeight="1" x14ac:dyDescent="0.2">
      <c r="A507" s="464">
        <v>44398</v>
      </c>
      <c r="B507" s="252" t="s">
        <v>7264</v>
      </c>
      <c r="C507" s="576" t="s">
        <v>7315</v>
      </c>
      <c r="D507" s="266"/>
      <c r="E507" s="42">
        <v>27000</v>
      </c>
      <c r="F507" s="494">
        <f t="shared" si="7"/>
        <v>165893209.30999988</v>
      </c>
    </row>
    <row r="508" spans="1:6" s="275" customFormat="1" ht="30.75" customHeight="1" x14ac:dyDescent="0.2">
      <c r="A508" s="464">
        <v>44398</v>
      </c>
      <c r="B508" s="252" t="s">
        <v>7265</v>
      </c>
      <c r="C508" s="576" t="s">
        <v>7316</v>
      </c>
      <c r="D508" s="266"/>
      <c r="E508" s="42">
        <v>1637415</v>
      </c>
      <c r="F508" s="494">
        <f t="shared" si="7"/>
        <v>164255794.30999988</v>
      </c>
    </row>
    <row r="509" spans="1:6" s="275" customFormat="1" ht="41.25" customHeight="1" x14ac:dyDescent="0.2">
      <c r="A509" s="464">
        <v>44398</v>
      </c>
      <c r="B509" s="252" t="s">
        <v>7266</v>
      </c>
      <c r="C509" s="576" t="s">
        <v>7317</v>
      </c>
      <c r="D509" s="266"/>
      <c r="E509" s="42">
        <v>8644.5</v>
      </c>
      <c r="F509" s="494">
        <f t="shared" si="7"/>
        <v>164247149.80999988</v>
      </c>
    </row>
    <row r="510" spans="1:6" s="275" customFormat="1" ht="41.25" customHeight="1" x14ac:dyDescent="0.2">
      <c r="A510" s="464">
        <v>44398</v>
      </c>
      <c r="B510" s="252" t="s">
        <v>7267</v>
      </c>
      <c r="C510" s="576" t="s">
        <v>7318</v>
      </c>
      <c r="D510" s="266"/>
      <c r="E510" s="42">
        <v>85754.5</v>
      </c>
      <c r="F510" s="494">
        <f t="shared" si="7"/>
        <v>164161395.30999988</v>
      </c>
    </row>
    <row r="511" spans="1:6" s="275" customFormat="1" ht="50.25" customHeight="1" x14ac:dyDescent="0.2">
      <c r="A511" s="464">
        <v>44398</v>
      </c>
      <c r="B511" s="252" t="s">
        <v>7268</v>
      </c>
      <c r="C511" s="576" t="s">
        <v>7319</v>
      </c>
      <c r="D511" s="266"/>
      <c r="E511" s="42">
        <v>114142.5</v>
      </c>
      <c r="F511" s="494">
        <f t="shared" si="7"/>
        <v>164047252.80999988</v>
      </c>
    </row>
    <row r="512" spans="1:6" s="275" customFormat="1" ht="41.25" customHeight="1" x14ac:dyDescent="0.2">
      <c r="A512" s="464">
        <v>44398</v>
      </c>
      <c r="B512" s="252" t="s">
        <v>7269</v>
      </c>
      <c r="C512" s="576" t="s">
        <v>7320</v>
      </c>
      <c r="D512" s="266"/>
      <c r="E512" s="42">
        <v>4016536.11</v>
      </c>
      <c r="F512" s="494">
        <f t="shared" si="7"/>
        <v>160030716.69999987</v>
      </c>
    </row>
    <row r="513" spans="1:6" s="275" customFormat="1" ht="41.25" customHeight="1" x14ac:dyDescent="0.2">
      <c r="A513" s="464">
        <v>44399</v>
      </c>
      <c r="B513" s="252" t="s">
        <v>7326</v>
      </c>
      <c r="C513" s="576" t="s">
        <v>7335</v>
      </c>
      <c r="D513" s="266"/>
      <c r="E513" s="42">
        <v>67432.23</v>
      </c>
      <c r="F513" s="494">
        <f t="shared" si="7"/>
        <v>159963284.46999988</v>
      </c>
    </row>
    <row r="514" spans="1:6" s="275" customFormat="1" ht="41.25" customHeight="1" x14ac:dyDescent="0.2">
      <c r="A514" s="464">
        <v>44399</v>
      </c>
      <c r="B514" s="252" t="s">
        <v>7327</v>
      </c>
      <c r="C514" s="576" t="s">
        <v>7335</v>
      </c>
      <c r="D514" s="266"/>
      <c r="E514" s="42">
        <v>179140.61</v>
      </c>
      <c r="F514" s="494">
        <f t="shared" si="7"/>
        <v>159784143.85999987</v>
      </c>
    </row>
    <row r="515" spans="1:6" s="275" customFormat="1" ht="42" customHeight="1" x14ac:dyDescent="0.2">
      <c r="A515" s="464">
        <v>44399</v>
      </c>
      <c r="B515" s="252" t="s">
        <v>7328</v>
      </c>
      <c r="C515" s="576" t="s">
        <v>7336</v>
      </c>
      <c r="D515" s="266"/>
      <c r="E515" s="42">
        <v>92155.83</v>
      </c>
      <c r="F515" s="494">
        <f t="shared" si="7"/>
        <v>159691988.02999985</v>
      </c>
    </row>
    <row r="516" spans="1:6" s="275" customFormat="1" ht="20.25" customHeight="1" x14ac:dyDescent="0.2">
      <c r="A516" s="464">
        <v>44399</v>
      </c>
      <c r="B516" s="252" t="s">
        <v>7329</v>
      </c>
      <c r="C516" s="576" t="s">
        <v>41</v>
      </c>
      <c r="D516" s="266"/>
      <c r="E516" s="42">
        <v>0</v>
      </c>
      <c r="F516" s="494">
        <f t="shared" si="7"/>
        <v>159691988.02999985</v>
      </c>
    </row>
    <row r="517" spans="1:6" s="275" customFormat="1" ht="37.5" customHeight="1" x14ac:dyDescent="0.2">
      <c r="A517" s="464">
        <v>44399</v>
      </c>
      <c r="B517" s="252" t="s">
        <v>7330</v>
      </c>
      <c r="C517" s="576" t="s">
        <v>7337</v>
      </c>
      <c r="D517" s="266"/>
      <c r="E517" s="42">
        <v>13844.01</v>
      </c>
      <c r="F517" s="494">
        <f t="shared" si="7"/>
        <v>159678144.01999986</v>
      </c>
    </row>
    <row r="518" spans="1:6" s="275" customFormat="1" ht="41.25" customHeight="1" x14ac:dyDescent="0.2">
      <c r="A518" s="464">
        <v>44399</v>
      </c>
      <c r="B518" s="252" t="s">
        <v>7331</v>
      </c>
      <c r="C518" s="576" t="s">
        <v>7338</v>
      </c>
      <c r="D518" s="266"/>
      <c r="E518" s="42">
        <v>74614.69</v>
      </c>
      <c r="F518" s="494">
        <f t="shared" si="7"/>
        <v>159603529.32999986</v>
      </c>
    </row>
    <row r="519" spans="1:6" s="275" customFormat="1" ht="29.25" customHeight="1" x14ac:dyDescent="0.2">
      <c r="A519" s="464">
        <v>44399</v>
      </c>
      <c r="B519" s="252" t="s">
        <v>7332</v>
      </c>
      <c r="C519" s="576" t="s">
        <v>7339</v>
      </c>
      <c r="D519" s="266"/>
      <c r="E519" s="42">
        <v>14740.24</v>
      </c>
      <c r="F519" s="494">
        <f t="shared" si="7"/>
        <v>159588789.08999985</v>
      </c>
    </row>
    <row r="520" spans="1:6" s="275" customFormat="1" ht="24.75" customHeight="1" x14ac:dyDescent="0.2">
      <c r="A520" s="464">
        <v>44399</v>
      </c>
      <c r="B520" s="252" t="s">
        <v>7321</v>
      </c>
      <c r="C520" s="576" t="s">
        <v>41</v>
      </c>
      <c r="D520" s="266"/>
      <c r="E520" s="42">
        <v>0</v>
      </c>
      <c r="F520" s="494">
        <f t="shared" si="7"/>
        <v>159588789.08999985</v>
      </c>
    </row>
    <row r="521" spans="1:6" s="275" customFormat="1" ht="41.25" customHeight="1" x14ac:dyDescent="0.2">
      <c r="A521" s="464">
        <v>44399</v>
      </c>
      <c r="B521" s="252" t="s">
        <v>7333</v>
      </c>
      <c r="C521" s="576" t="s">
        <v>7340</v>
      </c>
      <c r="D521" s="266"/>
      <c r="E521" s="42">
        <v>56614</v>
      </c>
      <c r="F521" s="494">
        <f t="shared" si="7"/>
        <v>159532175.08999985</v>
      </c>
    </row>
    <row r="522" spans="1:6" s="275" customFormat="1" ht="41.25" customHeight="1" x14ac:dyDescent="0.2">
      <c r="A522" s="464">
        <v>44399</v>
      </c>
      <c r="B522" s="252" t="s">
        <v>7334</v>
      </c>
      <c r="C522" s="576" t="s">
        <v>7341</v>
      </c>
      <c r="D522" s="266"/>
      <c r="E522" s="42">
        <v>71811.5</v>
      </c>
      <c r="F522" s="494">
        <f t="shared" si="7"/>
        <v>159460363.58999985</v>
      </c>
    </row>
    <row r="523" spans="1:6" s="275" customFormat="1" ht="75.75" customHeight="1" x14ac:dyDescent="0.2">
      <c r="A523" s="464">
        <v>44399</v>
      </c>
      <c r="B523" s="252" t="s">
        <v>7322</v>
      </c>
      <c r="C523" s="576" t="s">
        <v>7342</v>
      </c>
      <c r="D523" s="266"/>
      <c r="E523" s="42">
        <v>667945</v>
      </c>
      <c r="F523" s="494">
        <f t="shared" si="7"/>
        <v>158792418.58999985</v>
      </c>
    </row>
    <row r="524" spans="1:6" s="275" customFormat="1" ht="20.25" customHeight="1" x14ac:dyDescent="0.2">
      <c r="A524" s="464">
        <v>44399</v>
      </c>
      <c r="B524" s="252" t="s">
        <v>7323</v>
      </c>
      <c r="C524" s="807" t="s">
        <v>41</v>
      </c>
      <c r="D524" s="266"/>
      <c r="E524" s="42">
        <v>0</v>
      </c>
      <c r="F524" s="494">
        <f t="shared" si="7"/>
        <v>158792418.58999985</v>
      </c>
    </row>
    <row r="525" spans="1:6" s="275" customFormat="1" ht="75" customHeight="1" x14ac:dyDescent="0.2">
      <c r="A525" s="464">
        <v>44399</v>
      </c>
      <c r="B525" s="252" t="s">
        <v>7324</v>
      </c>
      <c r="C525" s="576" t="s">
        <v>7344</v>
      </c>
      <c r="D525" s="266"/>
      <c r="E525" s="42">
        <v>4027642.57</v>
      </c>
      <c r="F525" s="494">
        <f t="shared" si="7"/>
        <v>154764776.01999986</v>
      </c>
    </row>
    <row r="526" spans="1:6" s="275" customFormat="1" ht="60.75" customHeight="1" x14ac:dyDescent="0.2">
      <c r="A526" s="464">
        <v>44399</v>
      </c>
      <c r="B526" s="252" t="s">
        <v>7325</v>
      </c>
      <c r="C526" s="576" t="s">
        <v>7343</v>
      </c>
      <c r="D526" s="266"/>
      <c r="E526" s="42">
        <v>477707.5</v>
      </c>
      <c r="F526" s="494">
        <f t="shared" si="7"/>
        <v>154287068.51999986</v>
      </c>
    </row>
    <row r="527" spans="1:6" s="275" customFormat="1" ht="41.25" customHeight="1" x14ac:dyDescent="0.2">
      <c r="A527" s="464">
        <v>44400</v>
      </c>
      <c r="B527" s="252" t="s">
        <v>7350</v>
      </c>
      <c r="C527" s="576" t="s">
        <v>7376</v>
      </c>
      <c r="D527" s="266"/>
      <c r="E527" s="42">
        <v>145447.95000000001</v>
      </c>
      <c r="F527" s="494">
        <f t="shared" ref="F527:F590" si="8">F526-E527</f>
        <v>154141620.56999987</v>
      </c>
    </row>
    <row r="528" spans="1:6" s="275" customFormat="1" ht="48" customHeight="1" x14ac:dyDescent="0.2">
      <c r="A528" s="464">
        <v>44400</v>
      </c>
      <c r="B528" s="252" t="s">
        <v>7351</v>
      </c>
      <c r="C528" s="576" t="s">
        <v>7377</v>
      </c>
      <c r="D528" s="266"/>
      <c r="E528" s="42">
        <v>38872</v>
      </c>
      <c r="F528" s="494">
        <f t="shared" si="8"/>
        <v>154102748.56999987</v>
      </c>
    </row>
    <row r="529" spans="1:6" s="275" customFormat="1" ht="41.25" customHeight="1" x14ac:dyDescent="0.2">
      <c r="A529" s="464">
        <v>44400</v>
      </c>
      <c r="B529" s="252" t="s">
        <v>7352</v>
      </c>
      <c r="C529" s="576" t="s">
        <v>7378</v>
      </c>
      <c r="D529" s="266"/>
      <c r="E529" s="42">
        <v>149829.70000000001</v>
      </c>
      <c r="F529" s="494">
        <f t="shared" si="8"/>
        <v>153952918.86999989</v>
      </c>
    </row>
    <row r="530" spans="1:6" s="275" customFormat="1" ht="40.5" customHeight="1" x14ac:dyDescent="0.2">
      <c r="A530" s="464">
        <v>44400</v>
      </c>
      <c r="B530" s="252" t="s">
        <v>7353</v>
      </c>
      <c r="C530" s="576" t="s">
        <v>7379</v>
      </c>
      <c r="D530" s="266"/>
      <c r="E530" s="42">
        <v>36795.93</v>
      </c>
      <c r="F530" s="494">
        <f t="shared" si="8"/>
        <v>153916122.93999988</v>
      </c>
    </row>
    <row r="531" spans="1:6" s="275" customFormat="1" ht="41.25" customHeight="1" x14ac:dyDescent="0.2">
      <c r="A531" s="464">
        <v>44400</v>
      </c>
      <c r="B531" s="252" t="s">
        <v>7354</v>
      </c>
      <c r="C531" s="576" t="s">
        <v>7380</v>
      </c>
      <c r="D531" s="266"/>
      <c r="E531" s="42">
        <v>134893.04</v>
      </c>
      <c r="F531" s="494">
        <f t="shared" si="8"/>
        <v>153781229.89999989</v>
      </c>
    </row>
    <row r="532" spans="1:6" s="275" customFormat="1" ht="41.25" customHeight="1" x14ac:dyDescent="0.2">
      <c r="A532" s="464">
        <v>44400</v>
      </c>
      <c r="B532" s="252" t="s">
        <v>7355</v>
      </c>
      <c r="C532" s="576" t="s">
        <v>7381</v>
      </c>
      <c r="D532" s="266"/>
      <c r="E532" s="42">
        <v>543690.55000000005</v>
      </c>
      <c r="F532" s="494">
        <f t="shared" si="8"/>
        <v>153237539.34999987</v>
      </c>
    </row>
    <row r="533" spans="1:6" s="275" customFormat="1" ht="41.25" customHeight="1" x14ac:dyDescent="0.2">
      <c r="A533" s="464">
        <v>44400</v>
      </c>
      <c r="B533" s="252" t="s">
        <v>7356</v>
      </c>
      <c r="C533" s="576" t="s">
        <v>7382</v>
      </c>
      <c r="D533" s="266"/>
      <c r="E533" s="42">
        <v>1490.58</v>
      </c>
      <c r="F533" s="494">
        <f t="shared" si="8"/>
        <v>153236048.76999986</v>
      </c>
    </row>
    <row r="534" spans="1:6" s="275" customFormat="1" ht="41.25" customHeight="1" x14ac:dyDescent="0.2">
      <c r="A534" s="464">
        <v>44400</v>
      </c>
      <c r="B534" s="252" t="s">
        <v>7357</v>
      </c>
      <c r="C534" s="576" t="s">
        <v>7383</v>
      </c>
      <c r="D534" s="266"/>
      <c r="E534" s="42">
        <v>182304.31</v>
      </c>
      <c r="F534" s="494">
        <f t="shared" si="8"/>
        <v>153053744.45999986</v>
      </c>
    </row>
    <row r="535" spans="1:6" s="275" customFormat="1" ht="41.25" customHeight="1" x14ac:dyDescent="0.2">
      <c r="A535" s="464">
        <v>44400</v>
      </c>
      <c r="B535" s="252" t="s">
        <v>7358</v>
      </c>
      <c r="C535" s="576" t="s">
        <v>7384</v>
      </c>
      <c r="D535" s="266"/>
      <c r="E535" s="42">
        <v>73863.199999999997</v>
      </c>
      <c r="F535" s="494">
        <f t="shared" si="8"/>
        <v>152979881.25999987</v>
      </c>
    </row>
    <row r="536" spans="1:6" s="275" customFormat="1" ht="41.25" customHeight="1" x14ac:dyDescent="0.2">
      <c r="A536" s="464">
        <v>44400</v>
      </c>
      <c r="B536" s="252" t="s">
        <v>7359</v>
      </c>
      <c r="C536" s="576" t="s">
        <v>7385</v>
      </c>
      <c r="D536" s="266"/>
      <c r="E536" s="42">
        <v>200000</v>
      </c>
      <c r="F536" s="494">
        <f t="shared" si="8"/>
        <v>152779881.25999987</v>
      </c>
    </row>
    <row r="537" spans="1:6" s="275" customFormat="1" ht="41.25" customHeight="1" x14ac:dyDescent="0.2">
      <c r="A537" s="464">
        <v>44400</v>
      </c>
      <c r="B537" s="252" t="s">
        <v>7360</v>
      </c>
      <c r="C537" s="576" t="s">
        <v>7386</v>
      </c>
      <c r="D537" s="266"/>
      <c r="E537" s="42">
        <v>101149.5</v>
      </c>
      <c r="F537" s="494">
        <f t="shared" si="8"/>
        <v>152678731.75999987</v>
      </c>
    </row>
    <row r="538" spans="1:6" s="275" customFormat="1" ht="40.5" customHeight="1" x14ac:dyDescent="0.2">
      <c r="A538" s="464">
        <v>44400</v>
      </c>
      <c r="B538" s="252" t="s">
        <v>7361</v>
      </c>
      <c r="C538" s="576" t="s">
        <v>7387</v>
      </c>
      <c r="D538" s="266"/>
      <c r="E538" s="42">
        <v>159494.39000000001</v>
      </c>
      <c r="F538" s="494">
        <f t="shared" si="8"/>
        <v>152519237.36999989</v>
      </c>
    </row>
    <row r="539" spans="1:6" s="275" customFormat="1" ht="41.25" customHeight="1" x14ac:dyDescent="0.2">
      <c r="A539" s="464">
        <v>44400</v>
      </c>
      <c r="B539" s="252" t="s">
        <v>7362</v>
      </c>
      <c r="C539" s="576" t="s">
        <v>7388</v>
      </c>
      <c r="D539" s="266"/>
      <c r="E539" s="42">
        <v>192808.33</v>
      </c>
      <c r="F539" s="494">
        <f t="shared" si="8"/>
        <v>152326429.03999987</v>
      </c>
    </row>
    <row r="540" spans="1:6" s="275" customFormat="1" ht="73.5" customHeight="1" x14ac:dyDescent="0.2">
      <c r="A540" s="464">
        <v>44400</v>
      </c>
      <c r="B540" s="252" t="s">
        <v>7363</v>
      </c>
      <c r="C540" s="576" t="s">
        <v>7389</v>
      </c>
      <c r="D540" s="266"/>
      <c r="E540" s="42">
        <v>74778</v>
      </c>
      <c r="F540" s="494">
        <f t="shared" si="8"/>
        <v>152251651.03999987</v>
      </c>
    </row>
    <row r="541" spans="1:6" s="275" customFormat="1" ht="44.25" customHeight="1" x14ac:dyDescent="0.2">
      <c r="A541" s="464">
        <v>44400</v>
      </c>
      <c r="B541" s="252" t="s">
        <v>7364</v>
      </c>
      <c r="C541" s="576" t="s">
        <v>7390</v>
      </c>
      <c r="D541" s="266"/>
      <c r="E541" s="42">
        <v>165445.66</v>
      </c>
      <c r="F541" s="494">
        <f t="shared" si="8"/>
        <v>152086205.37999988</v>
      </c>
    </row>
    <row r="542" spans="1:6" s="275" customFormat="1" ht="21.75" customHeight="1" x14ac:dyDescent="0.2">
      <c r="A542" s="464">
        <v>44400</v>
      </c>
      <c r="B542" s="252" t="s">
        <v>7365</v>
      </c>
      <c r="C542" s="576" t="s">
        <v>41</v>
      </c>
      <c r="D542" s="266"/>
      <c r="E542" s="42">
        <v>0</v>
      </c>
      <c r="F542" s="494">
        <f t="shared" si="8"/>
        <v>152086205.37999988</v>
      </c>
    </row>
    <row r="543" spans="1:6" s="275" customFormat="1" ht="41.25" customHeight="1" x14ac:dyDescent="0.2">
      <c r="A543" s="464">
        <v>44400</v>
      </c>
      <c r="B543" s="252" t="s">
        <v>7366</v>
      </c>
      <c r="C543" s="576" t="s">
        <v>7391</v>
      </c>
      <c r="D543" s="266"/>
      <c r="E543" s="42">
        <v>7046.94</v>
      </c>
      <c r="F543" s="494">
        <f t="shared" si="8"/>
        <v>152079158.43999988</v>
      </c>
    </row>
    <row r="544" spans="1:6" s="275" customFormat="1" ht="40.5" customHeight="1" x14ac:dyDescent="0.2">
      <c r="A544" s="464">
        <v>44400</v>
      </c>
      <c r="B544" s="252" t="s">
        <v>7367</v>
      </c>
      <c r="C544" s="576" t="s">
        <v>7392</v>
      </c>
      <c r="D544" s="266"/>
      <c r="E544" s="42">
        <v>12334.69</v>
      </c>
      <c r="F544" s="494">
        <f t="shared" si="8"/>
        <v>152066823.74999988</v>
      </c>
    </row>
    <row r="545" spans="1:6" s="275" customFormat="1" ht="42.75" customHeight="1" x14ac:dyDescent="0.2">
      <c r="A545" s="464">
        <v>44400</v>
      </c>
      <c r="B545" s="252" t="s">
        <v>7368</v>
      </c>
      <c r="C545" s="576" t="s">
        <v>7393</v>
      </c>
      <c r="D545" s="266"/>
      <c r="E545" s="42">
        <v>4489.59</v>
      </c>
      <c r="F545" s="494">
        <f t="shared" si="8"/>
        <v>152062334.15999988</v>
      </c>
    </row>
    <row r="546" spans="1:6" s="275" customFormat="1" ht="43.5" customHeight="1" x14ac:dyDescent="0.2">
      <c r="A546" s="464">
        <v>44400</v>
      </c>
      <c r="B546" s="252" t="s">
        <v>7369</v>
      </c>
      <c r="C546" s="576" t="s">
        <v>7394</v>
      </c>
      <c r="D546" s="266"/>
      <c r="E546" s="42">
        <v>83969.11</v>
      </c>
      <c r="F546" s="494">
        <f t="shared" si="8"/>
        <v>151978365.04999986</v>
      </c>
    </row>
    <row r="547" spans="1:6" s="275" customFormat="1" ht="39.75" customHeight="1" x14ac:dyDescent="0.2">
      <c r="A547" s="464">
        <v>44400</v>
      </c>
      <c r="B547" s="252" t="s">
        <v>7370</v>
      </c>
      <c r="C547" s="576" t="s">
        <v>7395</v>
      </c>
      <c r="D547" s="266"/>
      <c r="E547" s="42">
        <v>299469.01</v>
      </c>
      <c r="F547" s="494">
        <f t="shared" si="8"/>
        <v>151678896.03999987</v>
      </c>
    </row>
    <row r="548" spans="1:6" s="275" customFormat="1" ht="33" customHeight="1" x14ac:dyDescent="0.2">
      <c r="A548" s="464">
        <v>44400</v>
      </c>
      <c r="B548" s="252" t="s">
        <v>7371</v>
      </c>
      <c r="C548" s="576" t="s">
        <v>7396</v>
      </c>
      <c r="D548" s="266"/>
      <c r="E548" s="42">
        <v>91587.49</v>
      </c>
      <c r="F548" s="494">
        <f t="shared" si="8"/>
        <v>151587308.54999986</v>
      </c>
    </row>
    <row r="549" spans="1:6" s="275" customFormat="1" ht="39" customHeight="1" x14ac:dyDescent="0.2">
      <c r="A549" s="464">
        <v>44400</v>
      </c>
      <c r="B549" s="252" t="s">
        <v>7372</v>
      </c>
      <c r="C549" s="576" t="s">
        <v>7397</v>
      </c>
      <c r="D549" s="266"/>
      <c r="E549" s="42">
        <v>83745</v>
      </c>
      <c r="F549" s="494">
        <f t="shared" si="8"/>
        <v>151503563.54999986</v>
      </c>
    </row>
    <row r="550" spans="1:6" s="275" customFormat="1" ht="77.25" customHeight="1" x14ac:dyDescent="0.2">
      <c r="A550" s="464">
        <v>44400</v>
      </c>
      <c r="B550" s="252" t="s">
        <v>7373</v>
      </c>
      <c r="C550" s="576" t="s">
        <v>7398</v>
      </c>
      <c r="D550" s="266"/>
      <c r="E550" s="42">
        <v>45000</v>
      </c>
      <c r="F550" s="494">
        <f t="shared" si="8"/>
        <v>151458563.54999986</v>
      </c>
    </row>
    <row r="551" spans="1:6" s="275" customFormat="1" ht="50.25" customHeight="1" x14ac:dyDescent="0.2">
      <c r="A551" s="464">
        <v>44400</v>
      </c>
      <c r="B551" s="252" t="s">
        <v>7374</v>
      </c>
      <c r="C551" s="576" t="s">
        <v>7399</v>
      </c>
      <c r="D551" s="266"/>
      <c r="E551" s="42">
        <v>75000</v>
      </c>
      <c r="F551" s="494">
        <f t="shared" si="8"/>
        <v>151383563.54999986</v>
      </c>
    </row>
    <row r="552" spans="1:6" s="275" customFormat="1" ht="41.25" customHeight="1" x14ac:dyDescent="0.2">
      <c r="A552" s="464">
        <v>44400</v>
      </c>
      <c r="B552" s="252" t="s">
        <v>7375</v>
      </c>
      <c r="C552" s="576" t="s">
        <v>7400</v>
      </c>
      <c r="D552" s="266"/>
      <c r="E552" s="42">
        <v>32205</v>
      </c>
      <c r="F552" s="494">
        <f t="shared" si="8"/>
        <v>151351358.54999986</v>
      </c>
    </row>
    <row r="553" spans="1:6" s="275" customFormat="1" ht="41.25" customHeight="1" x14ac:dyDescent="0.2">
      <c r="A553" s="464">
        <v>44400</v>
      </c>
      <c r="B553" s="252" t="s">
        <v>7345</v>
      </c>
      <c r="C553" s="576" t="s">
        <v>7401</v>
      </c>
      <c r="D553" s="266"/>
      <c r="E553" s="42">
        <v>1712907.09</v>
      </c>
      <c r="F553" s="494">
        <f t="shared" si="8"/>
        <v>149638451.45999986</v>
      </c>
    </row>
    <row r="554" spans="1:6" s="275" customFormat="1" ht="41.25" customHeight="1" x14ac:dyDescent="0.2">
      <c r="A554" s="464">
        <v>44400</v>
      </c>
      <c r="B554" s="252" t="s">
        <v>7346</v>
      </c>
      <c r="C554" s="576" t="s">
        <v>7402</v>
      </c>
      <c r="D554" s="266"/>
      <c r="E554" s="42">
        <v>247018</v>
      </c>
      <c r="F554" s="494">
        <f t="shared" si="8"/>
        <v>149391433.45999986</v>
      </c>
    </row>
    <row r="555" spans="1:6" s="275" customFormat="1" ht="65.25" customHeight="1" x14ac:dyDescent="0.2">
      <c r="A555" s="464">
        <v>44400</v>
      </c>
      <c r="B555" s="252" t="s">
        <v>7347</v>
      </c>
      <c r="C555" s="576" t="s">
        <v>7403</v>
      </c>
      <c r="D555" s="266"/>
      <c r="E555" s="42">
        <v>855420</v>
      </c>
      <c r="F555" s="494">
        <f t="shared" si="8"/>
        <v>148536013.45999986</v>
      </c>
    </row>
    <row r="556" spans="1:6" s="275" customFormat="1" ht="51.75" customHeight="1" x14ac:dyDescent="0.2">
      <c r="A556" s="464">
        <v>44400</v>
      </c>
      <c r="B556" s="252" t="s">
        <v>7348</v>
      </c>
      <c r="C556" s="576" t="s">
        <v>7404</v>
      </c>
      <c r="D556" s="266"/>
      <c r="E556" s="42">
        <v>126825</v>
      </c>
      <c r="F556" s="494">
        <f t="shared" si="8"/>
        <v>148409188.45999986</v>
      </c>
    </row>
    <row r="557" spans="1:6" s="275" customFormat="1" ht="48" customHeight="1" x14ac:dyDescent="0.2">
      <c r="A557" s="464">
        <v>44400</v>
      </c>
      <c r="B557" s="252" t="s">
        <v>7349</v>
      </c>
      <c r="C557" s="576" t="s">
        <v>7405</v>
      </c>
      <c r="D557" s="266"/>
      <c r="E557" s="42">
        <v>126825</v>
      </c>
      <c r="F557" s="494">
        <f t="shared" si="8"/>
        <v>148282363.45999986</v>
      </c>
    </row>
    <row r="558" spans="1:6" s="275" customFormat="1" ht="53.25" customHeight="1" x14ac:dyDescent="0.2">
      <c r="A558" s="464">
        <v>44403</v>
      </c>
      <c r="B558" s="252" t="s">
        <v>7417</v>
      </c>
      <c r="C558" s="576" t="s">
        <v>7431</v>
      </c>
      <c r="D558" s="266"/>
      <c r="E558" s="42">
        <v>254250</v>
      </c>
      <c r="F558" s="494">
        <f t="shared" si="8"/>
        <v>148028113.45999986</v>
      </c>
    </row>
    <row r="559" spans="1:6" s="275" customFormat="1" ht="123.75" customHeight="1" x14ac:dyDescent="0.2">
      <c r="A559" s="464">
        <v>44403</v>
      </c>
      <c r="B559" s="252" t="s">
        <v>7418</v>
      </c>
      <c r="C559" s="576" t="s">
        <v>7432</v>
      </c>
      <c r="D559" s="266"/>
      <c r="E559" s="42">
        <v>76162.720000000001</v>
      </c>
      <c r="F559" s="494">
        <f t="shared" si="8"/>
        <v>147951950.73999986</v>
      </c>
    </row>
    <row r="560" spans="1:6" s="275" customFormat="1" ht="41.25" customHeight="1" x14ac:dyDescent="0.2">
      <c r="A560" s="464">
        <v>44403</v>
      </c>
      <c r="B560" s="252" t="s">
        <v>7419</v>
      </c>
      <c r="C560" s="576" t="s">
        <v>7433</v>
      </c>
      <c r="D560" s="266"/>
      <c r="E560" s="42">
        <v>229221</v>
      </c>
      <c r="F560" s="494">
        <f t="shared" si="8"/>
        <v>147722729.73999986</v>
      </c>
    </row>
    <row r="561" spans="1:6" s="275" customFormat="1" ht="41.25" customHeight="1" x14ac:dyDescent="0.2">
      <c r="A561" s="464">
        <v>44403</v>
      </c>
      <c r="B561" s="252" t="s">
        <v>7420</v>
      </c>
      <c r="C561" s="576" t="s">
        <v>7434</v>
      </c>
      <c r="D561" s="266"/>
      <c r="E561" s="42">
        <v>146770.59</v>
      </c>
      <c r="F561" s="494">
        <f t="shared" si="8"/>
        <v>147575959.14999986</v>
      </c>
    </row>
    <row r="562" spans="1:6" s="275" customFormat="1" ht="39" customHeight="1" x14ac:dyDescent="0.2">
      <c r="A562" s="464">
        <v>44403</v>
      </c>
      <c r="B562" s="252" t="s">
        <v>7421</v>
      </c>
      <c r="C562" s="576" t="s">
        <v>7435</v>
      </c>
      <c r="D562" s="266"/>
      <c r="E562" s="42">
        <v>58385.47</v>
      </c>
      <c r="F562" s="494">
        <f t="shared" si="8"/>
        <v>147517573.67999986</v>
      </c>
    </row>
    <row r="563" spans="1:6" s="275" customFormat="1" ht="41.25" customHeight="1" x14ac:dyDescent="0.2">
      <c r="A563" s="464">
        <v>44403</v>
      </c>
      <c r="B563" s="252" t="s">
        <v>7422</v>
      </c>
      <c r="C563" s="576" t="s">
        <v>7436</v>
      </c>
      <c r="D563" s="266"/>
      <c r="E563" s="42">
        <v>118.05</v>
      </c>
      <c r="F563" s="494">
        <f t="shared" si="8"/>
        <v>147517455.62999985</v>
      </c>
    </row>
    <row r="564" spans="1:6" s="275" customFormat="1" ht="50.25" customHeight="1" x14ac:dyDescent="0.2">
      <c r="A564" s="464">
        <v>44403</v>
      </c>
      <c r="B564" s="252" t="s">
        <v>7423</v>
      </c>
      <c r="C564" s="576" t="s">
        <v>7437</v>
      </c>
      <c r="D564" s="266"/>
      <c r="E564" s="42">
        <v>339000</v>
      </c>
      <c r="F564" s="494">
        <f t="shared" si="8"/>
        <v>147178455.62999985</v>
      </c>
    </row>
    <row r="565" spans="1:6" s="275" customFormat="1" ht="61.5" customHeight="1" x14ac:dyDescent="0.2">
      <c r="A565" s="464">
        <v>44403</v>
      </c>
      <c r="B565" s="252" t="s">
        <v>7424</v>
      </c>
      <c r="C565" s="576" t="s">
        <v>7438</v>
      </c>
      <c r="D565" s="266"/>
      <c r="E565" s="42">
        <v>113000</v>
      </c>
      <c r="F565" s="494">
        <f t="shared" si="8"/>
        <v>147065455.62999985</v>
      </c>
    </row>
    <row r="566" spans="1:6" s="275" customFormat="1" ht="65.25" customHeight="1" x14ac:dyDescent="0.2">
      <c r="A566" s="464">
        <v>44403</v>
      </c>
      <c r="B566" s="252" t="s">
        <v>7425</v>
      </c>
      <c r="C566" s="576" t="s">
        <v>7439</v>
      </c>
      <c r="D566" s="266"/>
      <c r="E566" s="42">
        <v>45000</v>
      </c>
      <c r="F566" s="494">
        <f t="shared" si="8"/>
        <v>147020455.62999985</v>
      </c>
    </row>
    <row r="567" spans="1:6" s="275" customFormat="1" ht="49.5" customHeight="1" x14ac:dyDescent="0.2">
      <c r="A567" s="464">
        <v>44403</v>
      </c>
      <c r="B567" s="252" t="s">
        <v>7426</v>
      </c>
      <c r="C567" s="576" t="s">
        <v>7440</v>
      </c>
      <c r="D567" s="266"/>
      <c r="E567" s="42">
        <v>14000</v>
      </c>
      <c r="F567" s="494">
        <f t="shared" si="8"/>
        <v>147006455.62999985</v>
      </c>
    </row>
    <row r="568" spans="1:6" s="275" customFormat="1" ht="48.75" customHeight="1" x14ac:dyDescent="0.2">
      <c r="A568" s="464">
        <v>44403</v>
      </c>
      <c r="B568" s="252" t="s">
        <v>7427</v>
      </c>
      <c r="C568" s="576" t="s">
        <v>7441</v>
      </c>
      <c r="D568" s="266"/>
      <c r="E568" s="42">
        <v>2482.1999999999998</v>
      </c>
      <c r="F568" s="494">
        <f t="shared" si="8"/>
        <v>147003973.42999986</v>
      </c>
    </row>
    <row r="569" spans="1:6" s="275" customFormat="1" ht="41.25" customHeight="1" x14ac:dyDescent="0.2">
      <c r="A569" s="464">
        <v>44403</v>
      </c>
      <c r="B569" s="252" t="s">
        <v>7428</v>
      </c>
      <c r="C569" s="576" t="s">
        <v>7442</v>
      </c>
      <c r="D569" s="266"/>
      <c r="E569" s="42">
        <v>217850.79</v>
      </c>
      <c r="F569" s="494">
        <f t="shared" si="8"/>
        <v>146786122.63999987</v>
      </c>
    </row>
    <row r="570" spans="1:6" s="275" customFormat="1" ht="41.25" customHeight="1" x14ac:dyDescent="0.2">
      <c r="A570" s="464">
        <v>44403</v>
      </c>
      <c r="B570" s="252" t="s">
        <v>7429</v>
      </c>
      <c r="C570" s="576" t="s">
        <v>7443</v>
      </c>
      <c r="D570" s="266"/>
      <c r="E570" s="42">
        <v>15102.96</v>
      </c>
      <c r="F570" s="494">
        <f t="shared" si="8"/>
        <v>146771019.67999986</v>
      </c>
    </row>
    <row r="571" spans="1:6" s="275" customFormat="1" ht="36.75" customHeight="1" x14ac:dyDescent="0.2">
      <c r="A571" s="464">
        <v>44403</v>
      </c>
      <c r="B571" s="252" t="s">
        <v>7430</v>
      </c>
      <c r="C571" s="576" t="s">
        <v>7444</v>
      </c>
      <c r="D571" s="266"/>
      <c r="E571" s="42">
        <v>3355.74</v>
      </c>
      <c r="F571" s="494">
        <f t="shared" si="8"/>
        <v>146767663.93999985</v>
      </c>
    </row>
    <row r="572" spans="1:6" s="412" customFormat="1" ht="41.25" customHeight="1" x14ac:dyDescent="0.2">
      <c r="A572" s="464">
        <v>44403</v>
      </c>
      <c r="B572" s="252" t="s">
        <v>7406</v>
      </c>
      <c r="C572" s="576" t="s">
        <v>7445</v>
      </c>
      <c r="D572" s="402"/>
      <c r="E572" s="42">
        <v>706542.84</v>
      </c>
      <c r="F572" s="494">
        <f t="shared" si="8"/>
        <v>146061121.09999985</v>
      </c>
    </row>
    <row r="573" spans="1:6" s="412" customFormat="1" ht="51" customHeight="1" x14ac:dyDescent="0.2">
      <c r="A573" s="464">
        <v>44403</v>
      </c>
      <c r="B573" s="252" t="s">
        <v>7407</v>
      </c>
      <c r="C573" s="576" t="s">
        <v>7446</v>
      </c>
      <c r="D573" s="402"/>
      <c r="E573" s="42">
        <v>5444303.6100000003</v>
      </c>
      <c r="F573" s="494">
        <f t="shared" si="8"/>
        <v>140616817.48999983</v>
      </c>
    </row>
    <row r="574" spans="1:6" s="412" customFormat="1" ht="75" customHeight="1" x14ac:dyDescent="0.2">
      <c r="A574" s="464">
        <v>44403</v>
      </c>
      <c r="B574" s="252" t="s">
        <v>7408</v>
      </c>
      <c r="C574" s="576" t="s">
        <v>7447</v>
      </c>
      <c r="D574" s="402"/>
      <c r="E574" s="42">
        <v>659490</v>
      </c>
      <c r="F574" s="494">
        <f t="shared" si="8"/>
        <v>139957327.48999983</v>
      </c>
    </row>
    <row r="575" spans="1:6" s="412" customFormat="1" ht="41.25" customHeight="1" x14ac:dyDescent="0.2">
      <c r="A575" s="464">
        <v>44403</v>
      </c>
      <c r="B575" s="252" t="s">
        <v>7409</v>
      </c>
      <c r="C575" s="576" t="s">
        <v>7448</v>
      </c>
      <c r="D575" s="402"/>
      <c r="E575" s="42">
        <v>17792174.27</v>
      </c>
      <c r="F575" s="494">
        <f t="shared" si="8"/>
        <v>122165153.21999983</v>
      </c>
    </row>
    <row r="576" spans="1:6" s="275" customFormat="1" ht="41.25" customHeight="1" x14ac:dyDescent="0.2">
      <c r="A576" s="464">
        <v>44403</v>
      </c>
      <c r="B576" s="252" t="s">
        <v>7410</v>
      </c>
      <c r="C576" s="576" t="s">
        <v>7449</v>
      </c>
      <c r="D576" s="266"/>
      <c r="E576" s="42">
        <v>126825</v>
      </c>
      <c r="F576" s="494">
        <f t="shared" si="8"/>
        <v>122038328.21999983</v>
      </c>
    </row>
    <row r="577" spans="1:6" s="275" customFormat="1" ht="18" customHeight="1" x14ac:dyDescent="0.2">
      <c r="A577" s="464">
        <v>44403</v>
      </c>
      <c r="B577" s="252" t="s">
        <v>7411</v>
      </c>
      <c r="C577" s="576" t="s">
        <v>41</v>
      </c>
      <c r="D577" s="266"/>
      <c r="E577" s="42">
        <v>0</v>
      </c>
      <c r="F577" s="494">
        <f t="shared" si="8"/>
        <v>122038328.21999983</v>
      </c>
    </row>
    <row r="578" spans="1:6" s="275" customFormat="1" ht="37.5" customHeight="1" x14ac:dyDescent="0.2">
      <c r="A578" s="464">
        <v>44403</v>
      </c>
      <c r="B578" s="252" t="s">
        <v>7412</v>
      </c>
      <c r="C578" s="576" t="s">
        <v>7450</v>
      </c>
      <c r="D578" s="266"/>
      <c r="E578" s="42">
        <v>7772439.5899999999</v>
      </c>
      <c r="F578" s="494">
        <f t="shared" si="8"/>
        <v>114265888.62999983</v>
      </c>
    </row>
    <row r="579" spans="1:6" s="275" customFormat="1" ht="55.5" customHeight="1" x14ac:dyDescent="0.2">
      <c r="A579" s="464">
        <v>44403</v>
      </c>
      <c r="B579" s="252" t="s">
        <v>7413</v>
      </c>
      <c r="C579" s="576" t="s">
        <v>7451</v>
      </c>
      <c r="D579" s="266"/>
      <c r="E579" s="42">
        <v>126825</v>
      </c>
      <c r="F579" s="494">
        <f t="shared" si="8"/>
        <v>114139063.62999983</v>
      </c>
    </row>
    <row r="580" spans="1:6" s="275" customFormat="1" ht="51" customHeight="1" x14ac:dyDescent="0.2">
      <c r="A580" s="464">
        <v>44403</v>
      </c>
      <c r="B580" s="252" t="s">
        <v>7414</v>
      </c>
      <c r="C580" s="576" t="s">
        <v>7452</v>
      </c>
      <c r="D580" s="266"/>
      <c r="E580" s="42">
        <v>126825</v>
      </c>
      <c r="F580" s="494">
        <f t="shared" si="8"/>
        <v>114012238.62999983</v>
      </c>
    </row>
    <row r="581" spans="1:6" s="275" customFormat="1" ht="43.5" customHeight="1" x14ac:dyDescent="0.2">
      <c r="A581" s="464">
        <v>44403</v>
      </c>
      <c r="B581" s="252" t="s">
        <v>7415</v>
      </c>
      <c r="C581" s="576" t="s">
        <v>7453</v>
      </c>
      <c r="D581" s="266"/>
      <c r="E581" s="42">
        <v>4180337.4</v>
      </c>
      <c r="F581" s="494">
        <f t="shared" si="8"/>
        <v>109831901.22999983</v>
      </c>
    </row>
    <row r="582" spans="1:6" s="275" customFormat="1" ht="37.5" customHeight="1" x14ac:dyDescent="0.2">
      <c r="A582" s="464">
        <v>44403</v>
      </c>
      <c r="B582" s="252" t="s">
        <v>7416</v>
      </c>
      <c r="C582" s="576" t="s">
        <v>7454</v>
      </c>
      <c r="D582" s="266"/>
      <c r="E582" s="42">
        <v>4734.3999999999996</v>
      </c>
      <c r="F582" s="494">
        <f t="shared" si="8"/>
        <v>109827166.82999982</v>
      </c>
    </row>
    <row r="583" spans="1:6" s="275" customFormat="1" ht="49.5" customHeight="1" x14ac:dyDescent="0.2">
      <c r="A583" s="464">
        <v>44404</v>
      </c>
      <c r="B583" s="252" t="s">
        <v>7462</v>
      </c>
      <c r="C583" s="576" t="s">
        <v>7476</v>
      </c>
      <c r="D583" s="266"/>
      <c r="E583" s="42">
        <v>4881.6000000000004</v>
      </c>
      <c r="F583" s="494">
        <f t="shared" si="8"/>
        <v>109822285.22999983</v>
      </c>
    </row>
    <row r="584" spans="1:6" s="275" customFormat="1" ht="50.25" customHeight="1" x14ac:dyDescent="0.2">
      <c r="A584" s="464">
        <v>44404</v>
      </c>
      <c r="B584" s="252" t="s">
        <v>7463</v>
      </c>
      <c r="C584" s="576" t="s">
        <v>7477</v>
      </c>
      <c r="D584" s="266"/>
      <c r="E584" s="42">
        <v>188792.34</v>
      </c>
      <c r="F584" s="494">
        <f t="shared" si="8"/>
        <v>109633492.88999982</v>
      </c>
    </row>
    <row r="585" spans="1:6" s="275" customFormat="1" ht="39.75" customHeight="1" x14ac:dyDescent="0.2">
      <c r="A585" s="464">
        <v>44404</v>
      </c>
      <c r="B585" s="252" t="s">
        <v>7464</v>
      </c>
      <c r="C585" s="576" t="s">
        <v>7478</v>
      </c>
      <c r="D585" s="266"/>
      <c r="E585" s="42">
        <v>62936.82</v>
      </c>
      <c r="F585" s="494">
        <f t="shared" si="8"/>
        <v>109570556.06999983</v>
      </c>
    </row>
    <row r="586" spans="1:6" s="275" customFormat="1" ht="85.5" customHeight="1" x14ac:dyDescent="0.2">
      <c r="A586" s="464">
        <v>44404</v>
      </c>
      <c r="B586" s="252" t="s">
        <v>7465</v>
      </c>
      <c r="C586" s="576" t="s">
        <v>7479</v>
      </c>
      <c r="D586" s="266"/>
      <c r="E586" s="42">
        <v>270000</v>
      </c>
      <c r="F586" s="494">
        <f t="shared" si="8"/>
        <v>109300556.06999983</v>
      </c>
    </row>
    <row r="587" spans="1:6" s="275" customFormat="1" ht="64.5" customHeight="1" x14ac:dyDescent="0.2">
      <c r="A587" s="464">
        <v>44404</v>
      </c>
      <c r="B587" s="252" t="s">
        <v>7466</v>
      </c>
      <c r="C587" s="576" t="s">
        <v>7480</v>
      </c>
      <c r="D587" s="266"/>
      <c r="E587" s="42">
        <v>158200</v>
      </c>
      <c r="F587" s="494">
        <f t="shared" si="8"/>
        <v>109142356.06999983</v>
      </c>
    </row>
    <row r="588" spans="1:6" s="275" customFormat="1" ht="49.5" customHeight="1" x14ac:dyDescent="0.2">
      <c r="A588" s="464">
        <v>44404</v>
      </c>
      <c r="B588" s="252" t="s">
        <v>7467</v>
      </c>
      <c r="C588" s="576" t="s">
        <v>7481</v>
      </c>
      <c r="D588" s="266"/>
      <c r="E588" s="42">
        <v>84075</v>
      </c>
      <c r="F588" s="494">
        <f t="shared" si="8"/>
        <v>109058281.06999983</v>
      </c>
    </row>
    <row r="589" spans="1:6" s="275" customFormat="1" ht="88.5" customHeight="1" x14ac:dyDescent="0.2">
      <c r="A589" s="464">
        <v>44404</v>
      </c>
      <c r="B589" s="252" t="s">
        <v>7468</v>
      </c>
      <c r="C589" s="576" t="s">
        <v>7482</v>
      </c>
      <c r="D589" s="266"/>
      <c r="E589" s="42">
        <v>67500</v>
      </c>
      <c r="F589" s="494">
        <f t="shared" si="8"/>
        <v>108990781.06999983</v>
      </c>
    </row>
    <row r="590" spans="1:6" s="275" customFormat="1" ht="41.25" customHeight="1" x14ac:dyDescent="0.2">
      <c r="A590" s="464">
        <v>44404</v>
      </c>
      <c r="B590" s="252" t="s">
        <v>7469</v>
      </c>
      <c r="C590" s="576" t="s">
        <v>7483</v>
      </c>
      <c r="D590" s="266"/>
      <c r="E590" s="42">
        <v>33014.730000000003</v>
      </c>
      <c r="F590" s="494">
        <f t="shared" si="8"/>
        <v>108957766.33999982</v>
      </c>
    </row>
    <row r="591" spans="1:6" s="275" customFormat="1" ht="41.25" customHeight="1" x14ac:dyDescent="0.2">
      <c r="A591" s="464">
        <v>44404</v>
      </c>
      <c r="B591" s="252" t="s">
        <v>7470</v>
      </c>
      <c r="C591" s="576" t="s">
        <v>7484</v>
      </c>
      <c r="D591" s="266"/>
      <c r="E591" s="42">
        <v>10940.41</v>
      </c>
      <c r="F591" s="494">
        <f t="shared" ref="F591:F654" si="9">F590-E591</f>
        <v>108946825.92999983</v>
      </c>
    </row>
    <row r="592" spans="1:6" s="275" customFormat="1" ht="41.25" customHeight="1" x14ac:dyDescent="0.2">
      <c r="A592" s="464">
        <v>44404</v>
      </c>
      <c r="B592" s="252" t="s">
        <v>7471</v>
      </c>
      <c r="C592" s="576" t="s">
        <v>7485</v>
      </c>
      <c r="D592" s="266"/>
      <c r="E592" s="42">
        <v>6243.29</v>
      </c>
      <c r="F592" s="494">
        <f t="shared" si="9"/>
        <v>108940582.63999982</v>
      </c>
    </row>
    <row r="593" spans="1:6" s="275" customFormat="1" ht="41.25" customHeight="1" x14ac:dyDescent="0.2">
      <c r="A593" s="464">
        <v>44404</v>
      </c>
      <c r="B593" s="252" t="s">
        <v>7472</v>
      </c>
      <c r="C593" s="576" t="s">
        <v>7486</v>
      </c>
      <c r="D593" s="266"/>
      <c r="E593" s="42">
        <v>292356.73</v>
      </c>
      <c r="F593" s="494">
        <f t="shared" si="9"/>
        <v>108648225.90999982</v>
      </c>
    </row>
    <row r="594" spans="1:6" s="275" customFormat="1" ht="41.25" customHeight="1" x14ac:dyDescent="0.2">
      <c r="A594" s="464">
        <v>44404</v>
      </c>
      <c r="B594" s="252" t="s">
        <v>7473</v>
      </c>
      <c r="C594" s="576" t="s">
        <v>7487</v>
      </c>
      <c r="D594" s="266"/>
      <c r="E594" s="42">
        <v>30722.11</v>
      </c>
      <c r="F594" s="494">
        <f t="shared" si="9"/>
        <v>108617503.79999982</v>
      </c>
    </row>
    <row r="595" spans="1:6" s="275" customFormat="1" ht="48" customHeight="1" x14ac:dyDescent="0.2">
      <c r="A595" s="464">
        <v>44404</v>
      </c>
      <c r="B595" s="252" t="s">
        <v>7474</v>
      </c>
      <c r="C595" s="576" t="s">
        <v>7488</v>
      </c>
      <c r="D595" s="266"/>
      <c r="E595" s="42">
        <v>52669.48</v>
      </c>
      <c r="F595" s="494">
        <f t="shared" si="9"/>
        <v>108564834.31999981</v>
      </c>
    </row>
    <row r="596" spans="1:6" s="275" customFormat="1" ht="41.25" customHeight="1" x14ac:dyDescent="0.2">
      <c r="A596" s="464">
        <v>44404</v>
      </c>
      <c r="B596" s="252" t="s">
        <v>7475</v>
      </c>
      <c r="C596" s="576" t="s">
        <v>7489</v>
      </c>
      <c r="D596" s="266"/>
      <c r="E596" s="42">
        <v>42291.38</v>
      </c>
      <c r="F596" s="494">
        <f t="shared" si="9"/>
        <v>108522542.93999982</v>
      </c>
    </row>
    <row r="597" spans="1:6" s="275" customFormat="1" ht="41.25" customHeight="1" x14ac:dyDescent="0.2">
      <c r="A597" s="464">
        <v>44404</v>
      </c>
      <c r="B597" s="252" t="s">
        <v>7455</v>
      </c>
      <c r="C597" s="576" t="s">
        <v>7490</v>
      </c>
      <c r="D597" s="266"/>
      <c r="E597" s="42">
        <v>114142.5</v>
      </c>
      <c r="F597" s="494">
        <f t="shared" si="9"/>
        <v>108408400.43999982</v>
      </c>
    </row>
    <row r="598" spans="1:6" s="275" customFormat="1" ht="41.25" customHeight="1" x14ac:dyDescent="0.2">
      <c r="A598" s="464">
        <v>44404</v>
      </c>
      <c r="B598" s="252" t="s">
        <v>7456</v>
      </c>
      <c r="C598" s="576" t="s">
        <v>7491</v>
      </c>
      <c r="D598" s="266"/>
      <c r="E598" s="42">
        <v>165600</v>
      </c>
      <c r="F598" s="494">
        <f t="shared" si="9"/>
        <v>108242800.43999982</v>
      </c>
    </row>
    <row r="599" spans="1:6" s="275" customFormat="1" ht="41.25" customHeight="1" x14ac:dyDescent="0.2">
      <c r="A599" s="464">
        <v>44404</v>
      </c>
      <c r="B599" s="252" t="s">
        <v>7457</v>
      </c>
      <c r="C599" s="576" t="s">
        <v>7492</v>
      </c>
      <c r="D599" s="266"/>
      <c r="E599" s="42">
        <v>355725</v>
      </c>
      <c r="F599" s="494">
        <f t="shared" si="9"/>
        <v>107887075.43999982</v>
      </c>
    </row>
    <row r="600" spans="1:6" s="275" customFormat="1" ht="65.25" customHeight="1" x14ac:dyDescent="0.2">
      <c r="A600" s="464">
        <v>44404</v>
      </c>
      <c r="B600" s="252" t="s">
        <v>7458</v>
      </c>
      <c r="C600" s="576" t="s">
        <v>7493</v>
      </c>
      <c r="D600" s="266"/>
      <c r="E600" s="42">
        <v>384702.5</v>
      </c>
      <c r="F600" s="494">
        <f t="shared" si="9"/>
        <v>107502372.93999982</v>
      </c>
    </row>
    <row r="601" spans="1:6" s="275" customFormat="1" ht="68.25" customHeight="1" x14ac:dyDescent="0.2">
      <c r="A601" s="464">
        <v>44404</v>
      </c>
      <c r="B601" s="252" t="s">
        <v>7459</v>
      </c>
      <c r="C601" s="576" t="s">
        <v>7494</v>
      </c>
      <c r="D601" s="266"/>
      <c r="E601" s="42">
        <v>847289.79</v>
      </c>
      <c r="F601" s="494">
        <f t="shared" si="9"/>
        <v>106655083.14999981</v>
      </c>
    </row>
    <row r="602" spans="1:6" s="275" customFormat="1" ht="50.25" customHeight="1" x14ac:dyDescent="0.2">
      <c r="A602" s="464">
        <v>44404</v>
      </c>
      <c r="B602" s="252" t="s">
        <v>7460</v>
      </c>
      <c r="C602" s="576" t="s">
        <v>7495</v>
      </c>
      <c r="D602" s="266"/>
      <c r="E602" s="42">
        <v>5822955.8399999999</v>
      </c>
      <c r="F602" s="494">
        <f t="shared" si="9"/>
        <v>100832127.30999981</v>
      </c>
    </row>
    <row r="603" spans="1:6" s="275" customFormat="1" ht="51.75" customHeight="1" x14ac:dyDescent="0.2">
      <c r="A603" s="464">
        <v>44404</v>
      </c>
      <c r="B603" s="252" t="s">
        <v>7461</v>
      </c>
      <c r="C603" s="576" t="s">
        <v>7496</v>
      </c>
      <c r="D603" s="266"/>
      <c r="E603" s="42">
        <v>126825</v>
      </c>
      <c r="F603" s="494">
        <f t="shared" si="9"/>
        <v>100705302.30999981</v>
      </c>
    </row>
    <row r="604" spans="1:6" s="275" customFormat="1" ht="37.5" customHeight="1" x14ac:dyDescent="0.2">
      <c r="A604" s="464">
        <v>44405</v>
      </c>
      <c r="B604" s="252" t="s">
        <v>7530</v>
      </c>
      <c r="C604" s="576" t="s">
        <v>7549</v>
      </c>
      <c r="D604" s="266"/>
      <c r="E604" s="42">
        <v>99669.5</v>
      </c>
      <c r="F604" s="494">
        <f t="shared" si="9"/>
        <v>100605632.80999981</v>
      </c>
    </row>
    <row r="605" spans="1:6" s="275" customFormat="1" ht="42.75" customHeight="1" x14ac:dyDescent="0.2">
      <c r="A605" s="464">
        <v>44405</v>
      </c>
      <c r="B605" s="252" t="s">
        <v>7531</v>
      </c>
      <c r="C605" s="576" t="s">
        <v>7550</v>
      </c>
      <c r="D605" s="266"/>
      <c r="E605" s="42">
        <v>8635.07</v>
      </c>
      <c r="F605" s="494">
        <f t="shared" si="9"/>
        <v>100596997.73999982</v>
      </c>
    </row>
    <row r="606" spans="1:6" s="275" customFormat="1" ht="40.5" customHeight="1" x14ac:dyDescent="0.2">
      <c r="A606" s="464">
        <v>44405</v>
      </c>
      <c r="B606" s="252" t="s">
        <v>7532</v>
      </c>
      <c r="C606" s="576" t="s">
        <v>7551</v>
      </c>
      <c r="D606" s="266"/>
      <c r="E606" s="42">
        <v>117888.41</v>
      </c>
      <c r="F606" s="494">
        <f t="shared" si="9"/>
        <v>100479109.32999982</v>
      </c>
    </row>
    <row r="607" spans="1:6" s="275" customFormat="1" ht="39" customHeight="1" x14ac:dyDescent="0.2">
      <c r="A607" s="464">
        <v>44405</v>
      </c>
      <c r="B607" s="252" t="s">
        <v>7533</v>
      </c>
      <c r="C607" s="576" t="s">
        <v>7552</v>
      </c>
      <c r="D607" s="266"/>
      <c r="E607" s="42">
        <v>3939</v>
      </c>
      <c r="F607" s="494">
        <f t="shared" si="9"/>
        <v>100475170.32999982</v>
      </c>
    </row>
    <row r="608" spans="1:6" s="275" customFormat="1" ht="39.75" customHeight="1" x14ac:dyDescent="0.2">
      <c r="A608" s="464">
        <v>44405</v>
      </c>
      <c r="B608" s="252" t="s">
        <v>7534</v>
      </c>
      <c r="C608" s="576" t="s">
        <v>7553</v>
      </c>
      <c r="D608" s="266"/>
      <c r="E608" s="42">
        <v>50381.05</v>
      </c>
      <c r="F608" s="494">
        <f t="shared" si="9"/>
        <v>100424789.27999982</v>
      </c>
    </row>
    <row r="609" spans="1:6" s="275" customFormat="1" ht="24" customHeight="1" x14ac:dyDescent="0.2">
      <c r="A609" s="464">
        <v>44405</v>
      </c>
      <c r="B609" s="252" t="s">
        <v>7535</v>
      </c>
      <c r="C609" s="576" t="s">
        <v>7554</v>
      </c>
      <c r="D609" s="266"/>
      <c r="E609" s="42">
        <v>46800</v>
      </c>
      <c r="F609" s="494">
        <f t="shared" si="9"/>
        <v>100377989.27999982</v>
      </c>
    </row>
    <row r="610" spans="1:6" s="275" customFormat="1" ht="61.5" customHeight="1" x14ac:dyDescent="0.2">
      <c r="A610" s="464">
        <v>44405</v>
      </c>
      <c r="B610" s="252" t="s">
        <v>7536</v>
      </c>
      <c r="C610" s="576" t="s">
        <v>7555</v>
      </c>
      <c r="D610" s="266"/>
      <c r="E610" s="42">
        <v>423750</v>
      </c>
      <c r="F610" s="494">
        <f t="shared" si="9"/>
        <v>99954239.279999822</v>
      </c>
    </row>
    <row r="611" spans="1:6" s="275" customFormat="1" ht="68.25" customHeight="1" x14ac:dyDescent="0.2">
      <c r="A611" s="464">
        <v>44405</v>
      </c>
      <c r="B611" s="252" t="s">
        <v>7537</v>
      </c>
      <c r="C611" s="576" t="s">
        <v>7556</v>
      </c>
      <c r="D611" s="266"/>
      <c r="E611" s="42">
        <v>98389.83</v>
      </c>
      <c r="F611" s="494">
        <f t="shared" si="9"/>
        <v>99855849.449999824</v>
      </c>
    </row>
    <row r="612" spans="1:6" s="275" customFormat="1" ht="41.25" customHeight="1" x14ac:dyDescent="0.2">
      <c r="A612" s="464">
        <v>44405</v>
      </c>
      <c r="B612" s="252" t="s">
        <v>7538</v>
      </c>
      <c r="C612" s="576" t="s">
        <v>7557</v>
      </c>
      <c r="D612" s="266"/>
      <c r="E612" s="42">
        <v>21311.52</v>
      </c>
      <c r="F612" s="494">
        <f t="shared" si="9"/>
        <v>99834537.929999828</v>
      </c>
    </row>
    <row r="613" spans="1:6" s="275" customFormat="1" ht="41.25" customHeight="1" x14ac:dyDescent="0.2">
      <c r="A613" s="464">
        <v>44405</v>
      </c>
      <c r="B613" s="252" t="s">
        <v>7539</v>
      </c>
      <c r="C613" s="576" t="s">
        <v>7558</v>
      </c>
      <c r="D613" s="266"/>
      <c r="E613" s="42">
        <v>176376.53</v>
      </c>
      <c r="F613" s="494">
        <f t="shared" si="9"/>
        <v>99658161.399999827</v>
      </c>
    </row>
    <row r="614" spans="1:6" s="275" customFormat="1" ht="90.75" customHeight="1" x14ac:dyDescent="0.2">
      <c r="A614" s="464">
        <v>44405</v>
      </c>
      <c r="B614" s="252" t="s">
        <v>7540</v>
      </c>
      <c r="C614" s="576" t="s">
        <v>7559</v>
      </c>
      <c r="D614" s="266"/>
      <c r="E614" s="42">
        <v>56500</v>
      </c>
      <c r="F614" s="494">
        <f t="shared" si="9"/>
        <v>99601661.399999827</v>
      </c>
    </row>
    <row r="615" spans="1:6" s="275" customFormat="1" ht="37.5" customHeight="1" x14ac:dyDescent="0.2">
      <c r="A615" s="464">
        <v>44405</v>
      </c>
      <c r="B615" s="252" t="s">
        <v>7541</v>
      </c>
      <c r="C615" s="576" t="s">
        <v>7560</v>
      </c>
      <c r="D615" s="266"/>
      <c r="E615" s="42">
        <v>71641.789999999994</v>
      </c>
      <c r="F615" s="494">
        <f t="shared" si="9"/>
        <v>99530019.609999821</v>
      </c>
    </row>
    <row r="616" spans="1:6" s="275" customFormat="1" ht="41.25" customHeight="1" x14ac:dyDescent="0.2">
      <c r="A616" s="464">
        <v>44405</v>
      </c>
      <c r="B616" s="252" t="s">
        <v>7542</v>
      </c>
      <c r="C616" s="576" t="s">
        <v>7561</v>
      </c>
      <c r="D616" s="266"/>
      <c r="E616" s="42">
        <v>82455.67</v>
      </c>
      <c r="F616" s="494">
        <f t="shared" si="9"/>
        <v>99447563.939999819</v>
      </c>
    </row>
    <row r="617" spans="1:6" s="275" customFormat="1" ht="41.25" customHeight="1" x14ac:dyDescent="0.2">
      <c r="A617" s="464">
        <v>44405</v>
      </c>
      <c r="B617" s="252" t="s">
        <v>7543</v>
      </c>
      <c r="C617" s="576" t="s">
        <v>7562</v>
      </c>
      <c r="D617" s="266"/>
      <c r="E617" s="42">
        <v>37602.43</v>
      </c>
      <c r="F617" s="494">
        <f t="shared" si="9"/>
        <v>99409961.509999812</v>
      </c>
    </row>
    <row r="618" spans="1:6" s="275" customFormat="1" ht="41.25" customHeight="1" x14ac:dyDescent="0.2">
      <c r="A618" s="464">
        <v>44405</v>
      </c>
      <c r="B618" s="252" t="s">
        <v>7544</v>
      </c>
      <c r="C618" s="576" t="s">
        <v>7563</v>
      </c>
      <c r="D618" s="266"/>
      <c r="E618" s="42">
        <v>150085.62</v>
      </c>
      <c r="F618" s="494">
        <f t="shared" si="9"/>
        <v>99259875.889999807</v>
      </c>
    </row>
    <row r="619" spans="1:6" s="275" customFormat="1" ht="41.25" customHeight="1" x14ac:dyDescent="0.2">
      <c r="A619" s="464">
        <v>44405</v>
      </c>
      <c r="B619" s="252" t="s">
        <v>7545</v>
      </c>
      <c r="C619" s="576" t="s">
        <v>7564</v>
      </c>
      <c r="D619" s="266"/>
      <c r="E619" s="42">
        <v>90447.62</v>
      </c>
      <c r="F619" s="494">
        <f t="shared" si="9"/>
        <v>99169428.269999802</v>
      </c>
    </row>
    <row r="620" spans="1:6" s="275" customFormat="1" ht="41.25" customHeight="1" x14ac:dyDescent="0.2">
      <c r="A620" s="464">
        <v>44405</v>
      </c>
      <c r="B620" s="252" t="s">
        <v>7546</v>
      </c>
      <c r="C620" s="576" t="s">
        <v>7565</v>
      </c>
      <c r="D620" s="266"/>
      <c r="E620" s="42">
        <v>1782.27</v>
      </c>
      <c r="F620" s="494">
        <f t="shared" si="9"/>
        <v>99167645.999999806</v>
      </c>
    </row>
    <row r="621" spans="1:6" s="275" customFormat="1" ht="41.25" customHeight="1" x14ac:dyDescent="0.2">
      <c r="A621" s="464">
        <v>44405</v>
      </c>
      <c r="B621" s="252" t="s">
        <v>7547</v>
      </c>
      <c r="C621" s="576" t="s">
        <v>7566</v>
      </c>
      <c r="D621" s="266"/>
      <c r="E621" s="42">
        <v>6262.1</v>
      </c>
      <c r="F621" s="494">
        <f t="shared" si="9"/>
        <v>99161383.899999812</v>
      </c>
    </row>
    <row r="622" spans="1:6" s="275" customFormat="1" ht="38.25" customHeight="1" x14ac:dyDescent="0.2">
      <c r="A622" s="464">
        <v>44405</v>
      </c>
      <c r="B622" s="252" t="s">
        <v>7548</v>
      </c>
      <c r="C622" s="576" t="s">
        <v>7567</v>
      </c>
      <c r="D622" s="266"/>
      <c r="E622" s="42">
        <v>137912.48000000001</v>
      </c>
      <c r="F622" s="494">
        <f t="shared" si="9"/>
        <v>99023471.419999808</v>
      </c>
    </row>
    <row r="623" spans="1:6" s="275" customFormat="1" ht="72.75" customHeight="1" x14ac:dyDescent="0.2">
      <c r="A623" s="464">
        <v>44405</v>
      </c>
      <c r="B623" s="252" t="s">
        <v>7523</v>
      </c>
      <c r="C623" s="576" t="s">
        <v>7568</v>
      </c>
      <c r="D623" s="266"/>
      <c r="E623" s="42">
        <v>659490</v>
      </c>
      <c r="F623" s="494">
        <f t="shared" si="9"/>
        <v>98363981.419999808</v>
      </c>
    </row>
    <row r="624" spans="1:6" s="275" customFormat="1" ht="48" customHeight="1" x14ac:dyDescent="0.2">
      <c r="A624" s="464">
        <v>44405</v>
      </c>
      <c r="B624" s="252" t="s">
        <v>7524</v>
      </c>
      <c r="C624" s="576" t="s">
        <v>7569</v>
      </c>
      <c r="D624" s="266"/>
      <c r="E624" s="42">
        <v>295925</v>
      </c>
      <c r="F624" s="494">
        <f t="shared" si="9"/>
        <v>98068056.419999808</v>
      </c>
    </row>
    <row r="625" spans="1:6" s="275" customFormat="1" ht="51" customHeight="1" x14ac:dyDescent="0.2">
      <c r="A625" s="464">
        <v>44405</v>
      </c>
      <c r="B625" s="252" t="s">
        <v>7525</v>
      </c>
      <c r="C625" s="576" t="s">
        <v>7570</v>
      </c>
      <c r="D625" s="266"/>
      <c r="E625" s="42">
        <v>126825</v>
      </c>
      <c r="F625" s="494">
        <f t="shared" si="9"/>
        <v>97941231.419999808</v>
      </c>
    </row>
    <row r="626" spans="1:6" s="275" customFormat="1" ht="28.5" customHeight="1" x14ac:dyDescent="0.2">
      <c r="A626" s="464">
        <v>44405</v>
      </c>
      <c r="B626" s="252" t="s">
        <v>7526</v>
      </c>
      <c r="C626" s="576" t="s">
        <v>7571</v>
      </c>
      <c r="D626" s="266"/>
      <c r="E626" s="42">
        <v>41205003.840000004</v>
      </c>
      <c r="F626" s="494">
        <f t="shared" si="9"/>
        <v>56736227.579999804</v>
      </c>
    </row>
    <row r="627" spans="1:6" s="275" customFormat="1" ht="51.75" customHeight="1" x14ac:dyDescent="0.2">
      <c r="A627" s="464">
        <v>44405</v>
      </c>
      <c r="B627" s="252" t="s">
        <v>7527</v>
      </c>
      <c r="C627" s="576" t="s">
        <v>7572</v>
      </c>
      <c r="D627" s="266"/>
      <c r="E627" s="42">
        <v>84550</v>
      </c>
      <c r="F627" s="494">
        <f t="shared" si="9"/>
        <v>56651677.579999804</v>
      </c>
    </row>
    <row r="628" spans="1:6" s="275" customFormat="1" ht="50.25" customHeight="1" x14ac:dyDescent="0.2">
      <c r="A628" s="464">
        <v>44405</v>
      </c>
      <c r="B628" s="252" t="s">
        <v>7528</v>
      </c>
      <c r="C628" s="576" t="s">
        <v>7573</v>
      </c>
      <c r="D628" s="266"/>
      <c r="E628" s="42">
        <v>126825</v>
      </c>
      <c r="F628" s="494">
        <f t="shared" si="9"/>
        <v>56524852.579999804</v>
      </c>
    </row>
    <row r="629" spans="1:6" s="275" customFormat="1" ht="50.25" customHeight="1" x14ac:dyDescent="0.2">
      <c r="A629" s="464">
        <v>44405</v>
      </c>
      <c r="B629" s="252" t="s">
        <v>7529</v>
      </c>
      <c r="C629" s="576" t="s">
        <v>7574</v>
      </c>
      <c r="D629" s="266"/>
      <c r="E629" s="42">
        <v>126825</v>
      </c>
      <c r="F629" s="494">
        <f t="shared" si="9"/>
        <v>56398027.579999804</v>
      </c>
    </row>
    <row r="630" spans="1:6" s="275" customFormat="1" ht="70.5" customHeight="1" x14ac:dyDescent="0.2">
      <c r="A630" s="464">
        <v>44406</v>
      </c>
      <c r="B630" s="252" t="s">
        <v>7578</v>
      </c>
      <c r="C630" s="576" t="s">
        <v>7586</v>
      </c>
      <c r="D630" s="266"/>
      <c r="E630" s="42">
        <v>9000</v>
      </c>
      <c r="F630" s="494">
        <f t="shared" si="9"/>
        <v>56389027.579999804</v>
      </c>
    </row>
    <row r="631" spans="1:6" s="275" customFormat="1" ht="48" customHeight="1" x14ac:dyDescent="0.2">
      <c r="A631" s="464">
        <v>44406</v>
      </c>
      <c r="B631" s="252" t="s">
        <v>7579</v>
      </c>
      <c r="C631" s="576" t="s">
        <v>7587</v>
      </c>
      <c r="D631" s="266"/>
      <c r="E631" s="42">
        <v>33820</v>
      </c>
      <c r="F631" s="494">
        <f t="shared" si="9"/>
        <v>56355207.579999804</v>
      </c>
    </row>
    <row r="632" spans="1:6" s="275" customFormat="1" ht="51.75" customHeight="1" x14ac:dyDescent="0.2">
      <c r="A632" s="464">
        <v>44406</v>
      </c>
      <c r="B632" s="252" t="s">
        <v>7580</v>
      </c>
      <c r="C632" s="576" t="s">
        <v>7588</v>
      </c>
      <c r="D632" s="266"/>
      <c r="E632" s="42">
        <v>7085.1</v>
      </c>
      <c r="F632" s="494">
        <f t="shared" si="9"/>
        <v>56348122.479999803</v>
      </c>
    </row>
    <row r="633" spans="1:6" s="275" customFormat="1" ht="59.25" customHeight="1" x14ac:dyDescent="0.2">
      <c r="A633" s="464">
        <v>44406</v>
      </c>
      <c r="B633" s="252" t="s">
        <v>7581</v>
      </c>
      <c r="C633" s="576" t="s">
        <v>7589</v>
      </c>
      <c r="D633" s="266"/>
      <c r="E633" s="42">
        <v>169500</v>
      </c>
      <c r="F633" s="494">
        <f t="shared" si="9"/>
        <v>56178622.479999803</v>
      </c>
    </row>
    <row r="634" spans="1:6" s="275" customFormat="1" ht="54" customHeight="1" x14ac:dyDescent="0.2">
      <c r="A634" s="464">
        <v>44406</v>
      </c>
      <c r="B634" s="252" t="s">
        <v>7582</v>
      </c>
      <c r="C634" s="576" t="s">
        <v>7590</v>
      </c>
      <c r="D634" s="266"/>
      <c r="E634" s="42">
        <v>628845</v>
      </c>
      <c r="F634" s="494">
        <f t="shared" si="9"/>
        <v>55549777.479999803</v>
      </c>
    </row>
    <row r="635" spans="1:6" s="275" customFormat="1" ht="43.5" customHeight="1" x14ac:dyDescent="0.2">
      <c r="A635" s="464">
        <v>44406</v>
      </c>
      <c r="B635" s="252" t="s">
        <v>7583</v>
      </c>
      <c r="C635" s="576" t="s">
        <v>7591</v>
      </c>
      <c r="D635" s="266"/>
      <c r="E635" s="42">
        <v>13322.7</v>
      </c>
      <c r="F635" s="494">
        <f t="shared" si="9"/>
        <v>55536454.7799998</v>
      </c>
    </row>
    <row r="636" spans="1:6" s="275" customFormat="1" ht="48" customHeight="1" x14ac:dyDescent="0.2">
      <c r="A636" s="464">
        <v>44406</v>
      </c>
      <c r="B636" s="252" t="s">
        <v>7584</v>
      </c>
      <c r="C636" s="576" t="s">
        <v>7592</v>
      </c>
      <c r="D636" s="266"/>
      <c r="E636" s="42">
        <v>118650</v>
      </c>
      <c r="F636" s="494">
        <f t="shared" si="9"/>
        <v>55417804.7799998</v>
      </c>
    </row>
    <row r="637" spans="1:6" s="275" customFormat="1" ht="40.5" customHeight="1" x14ac:dyDescent="0.2">
      <c r="A637" s="464">
        <v>44406</v>
      </c>
      <c r="B637" s="252" t="s">
        <v>7585</v>
      </c>
      <c r="C637" s="576" t="s">
        <v>7593</v>
      </c>
      <c r="D637" s="266"/>
      <c r="E637" s="42">
        <v>55398.54</v>
      </c>
      <c r="F637" s="494">
        <f t="shared" si="9"/>
        <v>55362406.239999801</v>
      </c>
    </row>
    <row r="638" spans="1:6" s="275" customFormat="1" ht="51" customHeight="1" x14ac:dyDescent="0.2">
      <c r="A638" s="464">
        <v>44406</v>
      </c>
      <c r="B638" s="252" t="s">
        <v>7575</v>
      </c>
      <c r="C638" s="576" t="s">
        <v>7594</v>
      </c>
      <c r="D638" s="266"/>
      <c r="E638" s="42">
        <v>321290</v>
      </c>
      <c r="F638" s="494">
        <f t="shared" si="9"/>
        <v>55041116.239999801</v>
      </c>
    </row>
    <row r="639" spans="1:6" s="275" customFormat="1" ht="75" customHeight="1" x14ac:dyDescent="0.2">
      <c r="A639" s="464">
        <v>44406</v>
      </c>
      <c r="B639" s="252" t="s">
        <v>7576</v>
      </c>
      <c r="C639" s="576" t="s">
        <v>7595</v>
      </c>
      <c r="D639" s="266"/>
      <c r="E639" s="42">
        <v>532665</v>
      </c>
      <c r="F639" s="494">
        <f t="shared" si="9"/>
        <v>54508451.239999801</v>
      </c>
    </row>
    <row r="640" spans="1:6" s="275" customFormat="1" ht="39.75" customHeight="1" x14ac:dyDescent="0.2">
      <c r="A640" s="464">
        <v>44406</v>
      </c>
      <c r="B640" s="252" t="s">
        <v>7577</v>
      </c>
      <c r="C640" s="576" t="s">
        <v>7596</v>
      </c>
      <c r="D640" s="266"/>
      <c r="E640" s="42">
        <v>10170</v>
      </c>
      <c r="F640" s="494">
        <f t="shared" si="9"/>
        <v>54498281.239999801</v>
      </c>
    </row>
    <row r="641" spans="1:6" s="275" customFormat="1" ht="30.75" customHeight="1" x14ac:dyDescent="0.2">
      <c r="A641" s="464">
        <v>44407</v>
      </c>
      <c r="B641" s="252" t="s">
        <v>7601</v>
      </c>
      <c r="C641" s="576" t="s">
        <v>7629</v>
      </c>
      <c r="D641" s="266"/>
      <c r="E641" s="42">
        <v>1959648.52</v>
      </c>
      <c r="F641" s="494">
        <f t="shared" si="9"/>
        <v>52538632.719999798</v>
      </c>
    </row>
    <row r="642" spans="1:6" s="275" customFormat="1" ht="35.25" customHeight="1" x14ac:dyDescent="0.2">
      <c r="A642" s="464">
        <v>44407</v>
      </c>
      <c r="B642" s="252" t="s">
        <v>7602</v>
      </c>
      <c r="C642" s="576" t="s">
        <v>7630</v>
      </c>
      <c r="D642" s="266"/>
      <c r="E642" s="42">
        <v>115851.49</v>
      </c>
      <c r="F642" s="494">
        <f t="shared" si="9"/>
        <v>52422781.229999796</v>
      </c>
    </row>
    <row r="643" spans="1:6" s="275" customFormat="1" ht="49.5" customHeight="1" x14ac:dyDescent="0.2">
      <c r="A643" s="464">
        <v>44407</v>
      </c>
      <c r="B643" s="252" t="s">
        <v>7603</v>
      </c>
      <c r="C643" s="576" t="s">
        <v>7631</v>
      </c>
      <c r="D643" s="266"/>
      <c r="E643" s="42">
        <v>97232.5</v>
      </c>
      <c r="F643" s="494">
        <f t="shared" si="9"/>
        <v>52325548.729999796</v>
      </c>
    </row>
    <row r="644" spans="1:6" s="275" customFormat="1" ht="41.25" customHeight="1" x14ac:dyDescent="0.2">
      <c r="A644" s="464">
        <v>44407</v>
      </c>
      <c r="B644" s="252" t="s">
        <v>7604</v>
      </c>
      <c r="C644" s="576" t="s">
        <v>7632</v>
      </c>
      <c r="D644" s="266"/>
      <c r="E644" s="42">
        <v>289512.28999999998</v>
      </c>
      <c r="F644" s="494">
        <f t="shared" si="9"/>
        <v>52036036.439999796</v>
      </c>
    </row>
    <row r="645" spans="1:6" s="275" customFormat="1" ht="44.25" customHeight="1" x14ac:dyDescent="0.2">
      <c r="A645" s="464">
        <v>44407</v>
      </c>
      <c r="B645" s="252" t="s">
        <v>7605</v>
      </c>
      <c r="C645" s="576" t="s">
        <v>7633</v>
      </c>
      <c r="D645" s="266"/>
      <c r="E645" s="42">
        <v>21383.9</v>
      </c>
      <c r="F645" s="494">
        <f t="shared" si="9"/>
        <v>52014652.539999798</v>
      </c>
    </row>
    <row r="646" spans="1:6" s="275" customFormat="1" ht="41.25" customHeight="1" x14ac:dyDescent="0.2">
      <c r="A646" s="464">
        <v>44407</v>
      </c>
      <c r="B646" s="252" t="s">
        <v>7606</v>
      </c>
      <c r="C646" s="576" t="s">
        <v>7634</v>
      </c>
      <c r="D646" s="266"/>
      <c r="E646" s="42">
        <v>253100.21</v>
      </c>
      <c r="F646" s="494">
        <f t="shared" si="9"/>
        <v>51761552.329999797</v>
      </c>
    </row>
    <row r="647" spans="1:6" s="275" customFormat="1" ht="41.25" customHeight="1" x14ac:dyDescent="0.2">
      <c r="A647" s="464">
        <v>44407</v>
      </c>
      <c r="B647" s="252" t="s">
        <v>7607</v>
      </c>
      <c r="C647" s="576" t="s">
        <v>7635</v>
      </c>
      <c r="D647" s="266"/>
      <c r="E647" s="42">
        <v>227603.83</v>
      </c>
      <c r="F647" s="494">
        <f t="shared" si="9"/>
        <v>51533948.499999799</v>
      </c>
    </row>
    <row r="648" spans="1:6" s="275" customFormat="1" ht="41.25" customHeight="1" x14ac:dyDescent="0.2">
      <c r="A648" s="464">
        <v>44407</v>
      </c>
      <c r="B648" s="252" t="s">
        <v>7608</v>
      </c>
      <c r="C648" s="576" t="s">
        <v>7636</v>
      </c>
      <c r="D648" s="266"/>
      <c r="E648" s="42">
        <v>209.67</v>
      </c>
      <c r="F648" s="494">
        <f t="shared" si="9"/>
        <v>51533738.829999797</v>
      </c>
    </row>
    <row r="649" spans="1:6" s="275" customFormat="1" ht="45.75" customHeight="1" x14ac:dyDescent="0.2">
      <c r="A649" s="464">
        <v>44407</v>
      </c>
      <c r="B649" s="252" t="s">
        <v>7609</v>
      </c>
      <c r="C649" s="576" t="s">
        <v>7637</v>
      </c>
      <c r="D649" s="266"/>
      <c r="E649" s="42">
        <v>159033.21</v>
      </c>
      <c r="F649" s="494">
        <f t="shared" si="9"/>
        <v>51374705.619999796</v>
      </c>
    </row>
    <row r="650" spans="1:6" s="275" customFormat="1" ht="45.75" customHeight="1" x14ac:dyDescent="0.2">
      <c r="A650" s="464">
        <v>44407</v>
      </c>
      <c r="B650" s="252" t="s">
        <v>7610</v>
      </c>
      <c r="C650" s="576" t="s">
        <v>7637</v>
      </c>
      <c r="D650" s="266"/>
      <c r="E650" s="42">
        <v>28654.84</v>
      </c>
      <c r="F650" s="494">
        <f t="shared" si="9"/>
        <v>51346050.779999793</v>
      </c>
    </row>
    <row r="651" spans="1:6" s="275" customFormat="1" ht="37.5" customHeight="1" x14ac:dyDescent="0.2">
      <c r="A651" s="464">
        <v>44407</v>
      </c>
      <c r="B651" s="252" t="s">
        <v>7611</v>
      </c>
      <c r="C651" s="576" t="s">
        <v>7638</v>
      </c>
      <c r="D651" s="266"/>
      <c r="E651" s="42">
        <v>33108.300000000003</v>
      </c>
      <c r="F651" s="494">
        <f t="shared" si="9"/>
        <v>51312942.479999796</v>
      </c>
    </row>
    <row r="652" spans="1:6" s="275" customFormat="1" ht="41.25" customHeight="1" x14ac:dyDescent="0.2">
      <c r="A652" s="464">
        <v>44407</v>
      </c>
      <c r="B652" s="252" t="s">
        <v>7612</v>
      </c>
      <c r="C652" s="576" t="s">
        <v>7638</v>
      </c>
      <c r="D652" s="266"/>
      <c r="E652" s="42">
        <v>98119.2</v>
      </c>
      <c r="F652" s="494">
        <f t="shared" si="9"/>
        <v>51214823.279999793</v>
      </c>
    </row>
    <row r="653" spans="1:6" s="275" customFormat="1" ht="41.25" customHeight="1" x14ac:dyDescent="0.2">
      <c r="A653" s="464">
        <v>44407</v>
      </c>
      <c r="B653" s="252" t="s">
        <v>7613</v>
      </c>
      <c r="C653" s="576" t="s">
        <v>7639</v>
      </c>
      <c r="D653" s="266"/>
      <c r="E653" s="42">
        <v>12780.69</v>
      </c>
      <c r="F653" s="494">
        <f t="shared" si="9"/>
        <v>51202042.589999795</v>
      </c>
    </row>
    <row r="654" spans="1:6" s="275" customFormat="1" ht="41.25" customHeight="1" x14ac:dyDescent="0.2">
      <c r="A654" s="464">
        <v>44407</v>
      </c>
      <c r="B654" s="252" t="s">
        <v>7614</v>
      </c>
      <c r="C654" s="576" t="s">
        <v>7640</v>
      </c>
      <c r="D654" s="266"/>
      <c r="E654" s="42">
        <v>130292.68</v>
      </c>
      <c r="F654" s="494">
        <f t="shared" si="9"/>
        <v>51071749.909999795</v>
      </c>
    </row>
    <row r="655" spans="1:6" s="275" customFormat="1" ht="41.25" customHeight="1" x14ac:dyDescent="0.2">
      <c r="A655" s="464">
        <v>44407</v>
      </c>
      <c r="B655" s="252" t="s">
        <v>7615</v>
      </c>
      <c r="C655" s="576" t="s">
        <v>7641</v>
      </c>
      <c r="D655" s="266"/>
      <c r="E655" s="42">
        <v>200158.65</v>
      </c>
      <c r="F655" s="494">
        <f t="shared" ref="F655:F670" si="10">F654-E655</f>
        <v>50871591.259999797</v>
      </c>
    </row>
    <row r="656" spans="1:6" s="275" customFormat="1" ht="41.25" customHeight="1" x14ac:dyDescent="0.2">
      <c r="A656" s="464">
        <v>44407</v>
      </c>
      <c r="B656" s="252" t="s">
        <v>7616</v>
      </c>
      <c r="C656" s="576" t="s">
        <v>7642</v>
      </c>
      <c r="D656" s="266"/>
      <c r="E656" s="42">
        <v>252123.43</v>
      </c>
      <c r="F656" s="494">
        <f t="shared" si="10"/>
        <v>50619467.829999797</v>
      </c>
    </row>
    <row r="657" spans="1:6" s="275" customFormat="1" ht="41.25" customHeight="1" x14ac:dyDescent="0.2">
      <c r="A657" s="464">
        <v>44407</v>
      </c>
      <c r="B657" s="252" t="s">
        <v>7617</v>
      </c>
      <c r="C657" s="576" t="s">
        <v>7643</v>
      </c>
      <c r="D657" s="266"/>
      <c r="E657" s="42">
        <v>984.56</v>
      </c>
      <c r="F657" s="494">
        <f t="shared" si="10"/>
        <v>50618483.269999795</v>
      </c>
    </row>
    <row r="658" spans="1:6" s="275" customFormat="1" ht="77.25" customHeight="1" x14ac:dyDescent="0.2">
      <c r="A658" s="464">
        <v>44407</v>
      </c>
      <c r="B658" s="252" t="s">
        <v>7618</v>
      </c>
      <c r="C658" s="576" t="s">
        <v>7644</v>
      </c>
      <c r="D658" s="266"/>
      <c r="E658" s="42">
        <v>481935</v>
      </c>
      <c r="F658" s="494">
        <f t="shared" si="10"/>
        <v>50136548.269999795</v>
      </c>
    </row>
    <row r="659" spans="1:6" s="275" customFormat="1" ht="98.25" customHeight="1" x14ac:dyDescent="0.2">
      <c r="A659" s="464">
        <v>44407</v>
      </c>
      <c r="B659" s="252" t="s">
        <v>7619</v>
      </c>
      <c r="C659" s="576" t="s">
        <v>7645</v>
      </c>
      <c r="D659" s="266"/>
      <c r="E659" s="42">
        <v>18000</v>
      </c>
      <c r="F659" s="494">
        <f t="shared" si="10"/>
        <v>50118548.269999795</v>
      </c>
    </row>
    <row r="660" spans="1:6" s="275" customFormat="1" ht="31.5" customHeight="1" x14ac:dyDescent="0.2">
      <c r="A660" s="464">
        <v>44407</v>
      </c>
      <c r="B660" s="252" t="s">
        <v>7620</v>
      </c>
      <c r="C660" s="576" t="s">
        <v>7646</v>
      </c>
      <c r="D660" s="266"/>
      <c r="E660" s="42">
        <v>34560</v>
      </c>
      <c r="F660" s="494">
        <f t="shared" si="10"/>
        <v>50083988.269999795</v>
      </c>
    </row>
    <row r="661" spans="1:6" s="275" customFormat="1" ht="41.25" customHeight="1" x14ac:dyDescent="0.2">
      <c r="A661" s="464">
        <v>44407</v>
      </c>
      <c r="B661" s="252" t="s">
        <v>7621</v>
      </c>
      <c r="C661" s="576" t="s">
        <v>7647</v>
      </c>
      <c r="D661" s="266"/>
      <c r="E661" s="42">
        <v>20543.75</v>
      </c>
      <c r="F661" s="494">
        <f t="shared" si="10"/>
        <v>50063444.519999795</v>
      </c>
    </row>
    <row r="662" spans="1:6" s="275" customFormat="1" ht="41.25" customHeight="1" x14ac:dyDescent="0.2">
      <c r="A662" s="464">
        <v>44407</v>
      </c>
      <c r="B662" s="252" t="s">
        <v>7622</v>
      </c>
      <c r="C662" s="576" t="s">
        <v>7648</v>
      </c>
      <c r="D662" s="266"/>
      <c r="E662" s="42">
        <v>2333.04</v>
      </c>
      <c r="F662" s="494">
        <f t="shared" si="10"/>
        <v>50061111.479999796</v>
      </c>
    </row>
    <row r="663" spans="1:6" s="275" customFormat="1" ht="54" customHeight="1" x14ac:dyDescent="0.2">
      <c r="A663" s="464">
        <v>44407</v>
      </c>
      <c r="B663" s="252" t="s">
        <v>7623</v>
      </c>
      <c r="C663" s="576" t="s">
        <v>7649</v>
      </c>
      <c r="D663" s="266"/>
      <c r="E663" s="42">
        <v>247621.94</v>
      </c>
      <c r="F663" s="494">
        <f t="shared" si="10"/>
        <v>49813489.539999798</v>
      </c>
    </row>
    <row r="664" spans="1:6" s="275" customFormat="1" ht="41.25" customHeight="1" x14ac:dyDescent="0.2">
      <c r="A664" s="464">
        <v>44407</v>
      </c>
      <c r="B664" s="252" t="s">
        <v>7624</v>
      </c>
      <c r="C664" s="576" t="s">
        <v>7650</v>
      </c>
      <c r="D664" s="266"/>
      <c r="E664" s="42">
        <v>94920</v>
      </c>
      <c r="F664" s="494">
        <f t="shared" si="10"/>
        <v>49718569.539999798</v>
      </c>
    </row>
    <row r="665" spans="1:6" s="275" customFormat="1" ht="87" customHeight="1" x14ac:dyDescent="0.2">
      <c r="A665" s="464">
        <v>44407</v>
      </c>
      <c r="B665" s="252" t="s">
        <v>7625</v>
      </c>
      <c r="C665" s="576" t="s">
        <v>7656</v>
      </c>
      <c r="D665" s="266"/>
      <c r="E665" s="42">
        <v>67500</v>
      </c>
      <c r="F665" s="494">
        <f t="shared" si="10"/>
        <v>49651069.539999798</v>
      </c>
    </row>
    <row r="666" spans="1:6" s="275" customFormat="1" ht="52.5" customHeight="1" x14ac:dyDescent="0.2">
      <c r="A666" s="464">
        <v>44407</v>
      </c>
      <c r="B666" s="252" t="s">
        <v>7626</v>
      </c>
      <c r="C666" s="576" t="s">
        <v>7651</v>
      </c>
      <c r="D666" s="266"/>
      <c r="E666" s="42">
        <v>187094.1</v>
      </c>
      <c r="F666" s="494">
        <f t="shared" si="10"/>
        <v>49463975.439999796</v>
      </c>
    </row>
    <row r="667" spans="1:6" s="275" customFormat="1" ht="51.75" customHeight="1" x14ac:dyDescent="0.2">
      <c r="A667" s="464">
        <v>44407</v>
      </c>
      <c r="B667" s="252" t="s">
        <v>7627</v>
      </c>
      <c r="C667" s="576" t="s">
        <v>7652</v>
      </c>
      <c r="D667" s="266"/>
      <c r="E667" s="42">
        <v>197451.32</v>
      </c>
      <c r="F667" s="494">
        <f t="shared" si="10"/>
        <v>49266524.119999796</v>
      </c>
    </row>
    <row r="668" spans="1:6" s="275" customFormat="1" ht="41.25" customHeight="1" x14ac:dyDescent="0.2">
      <c r="A668" s="464">
        <v>44407</v>
      </c>
      <c r="B668" s="252" t="s">
        <v>7628</v>
      </c>
      <c r="C668" s="576" t="s">
        <v>7653</v>
      </c>
      <c r="D668" s="266"/>
      <c r="E668" s="42">
        <v>55376.1</v>
      </c>
      <c r="F668" s="494">
        <f t="shared" si="10"/>
        <v>49211148.019999795</v>
      </c>
    </row>
    <row r="669" spans="1:6" s="275" customFormat="1" ht="53.25" customHeight="1" x14ac:dyDescent="0.2">
      <c r="A669" s="464">
        <v>44407</v>
      </c>
      <c r="B669" s="5" t="s">
        <v>7599</v>
      </c>
      <c r="C669" s="576" t="s">
        <v>7654</v>
      </c>
      <c r="D669" s="266"/>
      <c r="E669" s="42">
        <v>101460</v>
      </c>
      <c r="F669" s="494">
        <f t="shared" si="10"/>
        <v>49109688.019999795</v>
      </c>
    </row>
    <row r="670" spans="1:6" s="275" customFormat="1" ht="41.25" customHeight="1" x14ac:dyDescent="0.2">
      <c r="A670" s="464">
        <v>44407</v>
      </c>
      <c r="B670" s="5" t="s">
        <v>7600</v>
      </c>
      <c r="C670" s="576" t="s">
        <v>7655</v>
      </c>
      <c r="D670" s="266"/>
      <c r="E670" s="42">
        <v>19181955.969999999</v>
      </c>
      <c r="F670" s="494">
        <f t="shared" si="10"/>
        <v>29927732.049999796</v>
      </c>
    </row>
    <row r="671" spans="1:6" s="275" customFormat="1" ht="29.25" customHeight="1" x14ac:dyDescent="0.2">
      <c r="A671" s="573"/>
      <c r="B671" s="707"/>
      <c r="C671" s="35"/>
      <c r="D671" s="634"/>
      <c r="E671" s="32"/>
      <c r="F671" s="118"/>
    </row>
    <row r="672" spans="1:6" s="275" customFormat="1" ht="29.25" customHeight="1" x14ac:dyDescent="0.2">
      <c r="A672" s="573"/>
      <c r="B672" s="707"/>
      <c r="C672" s="35"/>
      <c r="D672" s="634"/>
      <c r="E672" s="32"/>
      <c r="F672" s="118"/>
    </row>
    <row r="673" spans="1:6" s="275" customFormat="1" ht="29.25" customHeight="1" x14ac:dyDescent="0.2">
      <c r="A673" s="573"/>
      <c r="B673" s="707"/>
      <c r="C673" s="35"/>
      <c r="D673" s="634"/>
      <c r="E673" s="32"/>
      <c r="F673" s="118"/>
    </row>
    <row r="674" spans="1:6" s="275" customFormat="1" ht="29.25" customHeight="1" x14ac:dyDescent="0.2">
      <c r="A674" s="573"/>
      <c r="B674" s="707"/>
      <c r="C674" s="35"/>
      <c r="D674" s="634"/>
      <c r="E674" s="32"/>
      <c r="F674" s="118"/>
    </row>
    <row r="675" spans="1:6" s="275" customFormat="1" ht="29.25" customHeight="1" x14ac:dyDescent="0.2">
      <c r="A675" s="573"/>
      <c r="B675" s="707"/>
      <c r="C675" s="35"/>
      <c r="D675" s="634"/>
      <c r="E675" s="32"/>
      <c r="F675" s="118"/>
    </row>
    <row r="676" spans="1:6" s="275" customFormat="1" ht="29.25" customHeight="1" x14ac:dyDescent="0.2">
      <c r="A676" s="573"/>
      <c r="B676" s="707"/>
      <c r="C676" s="35"/>
      <c r="D676" s="634"/>
      <c r="E676" s="32"/>
      <c r="F676" s="118"/>
    </row>
    <row r="677" spans="1:6" s="275" customFormat="1" ht="29.25" customHeight="1" x14ac:dyDescent="0.2">
      <c r="A677" s="573"/>
      <c r="B677" s="707"/>
      <c r="C677" s="35"/>
      <c r="D677" s="634"/>
      <c r="E677" s="32"/>
      <c r="F677" s="118"/>
    </row>
    <row r="678" spans="1:6" s="275" customFormat="1" ht="29.25" customHeight="1" x14ac:dyDescent="0.2">
      <c r="A678" s="573"/>
      <c r="B678" s="707"/>
      <c r="C678" s="35"/>
      <c r="D678" s="634"/>
      <c r="E678" s="32"/>
      <c r="F678" s="118"/>
    </row>
    <row r="679" spans="1:6" s="275" customFormat="1" ht="29.25" customHeight="1" x14ac:dyDescent="0.2">
      <c r="A679" s="573"/>
      <c r="B679" s="707"/>
      <c r="C679" s="35"/>
      <c r="D679" s="634"/>
      <c r="E679" s="32"/>
      <c r="F679" s="118"/>
    </row>
    <row r="680" spans="1:6" s="275" customFormat="1" ht="29.25" customHeight="1" x14ac:dyDescent="0.2">
      <c r="A680" s="573"/>
      <c r="B680" s="707"/>
      <c r="C680" s="35"/>
      <c r="D680" s="634"/>
      <c r="E680" s="32"/>
      <c r="F680" s="118"/>
    </row>
    <row r="681" spans="1:6" s="275" customFormat="1" ht="29.25" customHeight="1" x14ac:dyDescent="0.2">
      <c r="A681" s="573"/>
      <c r="B681" s="707"/>
      <c r="C681" s="35"/>
      <c r="D681" s="634"/>
      <c r="E681" s="32"/>
      <c r="F681" s="118"/>
    </row>
    <row r="682" spans="1:6" s="275" customFormat="1" ht="29.25" customHeight="1" x14ac:dyDescent="0.2">
      <c r="A682" s="573"/>
      <c r="B682" s="707"/>
      <c r="C682" s="35"/>
      <c r="D682" s="634"/>
      <c r="E682" s="32"/>
      <c r="F682" s="118"/>
    </row>
    <row r="683" spans="1:6" s="275" customFormat="1" ht="29.25" customHeight="1" x14ac:dyDescent="0.2">
      <c r="A683" s="573"/>
      <c r="B683" s="707"/>
      <c r="C683" s="35"/>
      <c r="D683" s="634"/>
      <c r="E683" s="32"/>
      <c r="F683" s="118"/>
    </row>
    <row r="684" spans="1:6" s="275" customFormat="1" ht="29.25" customHeight="1" x14ac:dyDescent="0.2">
      <c r="A684" s="573"/>
      <c r="B684" s="707"/>
      <c r="C684" s="35"/>
      <c r="D684" s="634"/>
      <c r="E684" s="32"/>
      <c r="F684" s="118"/>
    </row>
    <row r="685" spans="1:6" s="275" customFormat="1" ht="29.25" customHeight="1" x14ac:dyDescent="0.2">
      <c r="A685" s="573"/>
      <c r="B685" s="707"/>
      <c r="C685" s="35"/>
      <c r="D685" s="634"/>
      <c r="E685" s="32"/>
      <c r="F685" s="118"/>
    </row>
    <row r="686" spans="1:6" s="275" customFormat="1" ht="29.25" customHeight="1" x14ac:dyDescent="0.2">
      <c r="A686" s="573"/>
      <c r="B686" s="707"/>
      <c r="C686" s="35"/>
      <c r="D686" s="634"/>
      <c r="E686" s="32"/>
      <c r="F686" s="118"/>
    </row>
    <row r="687" spans="1:6" s="275" customFormat="1" ht="29.25" customHeight="1" x14ac:dyDescent="0.2">
      <c r="A687" s="573"/>
      <c r="B687" s="707"/>
      <c r="C687" s="35"/>
      <c r="D687" s="634"/>
      <c r="E687" s="32"/>
      <c r="F687" s="118"/>
    </row>
    <row r="688" spans="1:6" s="275" customFormat="1" ht="29.25" customHeight="1" x14ac:dyDescent="0.2">
      <c r="A688" s="573"/>
      <c r="B688" s="707"/>
      <c r="C688" s="35"/>
      <c r="D688" s="634"/>
      <c r="E688" s="32"/>
      <c r="F688" s="118"/>
    </row>
    <row r="689" spans="1:6" s="275" customFormat="1" ht="29.25" customHeight="1" x14ac:dyDescent="0.2">
      <c r="A689" s="573"/>
      <c r="B689" s="707"/>
      <c r="C689" s="35"/>
      <c r="D689" s="634"/>
      <c r="E689" s="32"/>
      <c r="F689" s="118"/>
    </row>
    <row r="690" spans="1:6" s="275" customFormat="1" ht="29.25" customHeight="1" x14ac:dyDescent="0.2">
      <c r="A690" s="573"/>
      <c r="B690" s="707"/>
      <c r="C690" s="35"/>
      <c r="D690" s="634"/>
      <c r="E690" s="32"/>
      <c r="F690" s="118"/>
    </row>
    <row r="691" spans="1:6" s="275" customFormat="1" ht="29.25" customHeight="1" x14ac:dyDescent="0.2">
      <c r="A691" s="573"/>
      <c r="B691" s="707"/>
      <c r="C691" s="35"/>
      <c r="D691" s="634"/>
      <c r="E691" s="32"/>
      <c r="F691" s="118"/>
    </row>
    <row r="692" spans="1:6" s="275" customFormat="1" ht="29.25" customHeight="1" x14ac:dyDescent="0.2">
      <c r="A692" s="573"/>
      <c r="B692" s="707"/>
      <c r="C692" s="35"/>
      <c r="D692" s="634"/>
      <c r="E692" s="32"/>
      <c r="F692" s="118"/>
    </row>
    <row r="693" spans="1:6" s="275" customFormat="1" ht="29.25" customHeight="1" x14ac:dyDescent="0.2">
      <c r="A693" s="573"/>
      <c r="B693" s="707"/>
      <c r="C693" s="35"/>
      <c r="D693" s="634"/>
      <c r="E693" s="32"/>
      <c r="F693" s="118"/>
    </row>
    <row r="694" spans="1:6" s="275" customFormat="1" ht="29.25" customHeight="1" x14ac:dyDescent="0.2">
      <c r="A694" s="573"/>
      <c r="B694" s="707"/>
      <c r="C694" s="35"/>
      <c r="D694" s="634"/>
      <c r="E694" s="32"/>
      <c r="F694" s="118"/>
    </row>
    <row r="695" spans="1:6" s="275" customFormat="1" ht="29.25" customHeight="1" x14ac:dyDescent="0.2">
      <c r="A695" s="573"/>
      <c r="B695" s="707"/>
      <c r="C695" s="35"/>
      <c r="D695" s="634"/>
      <c r="E695" s="32"/>
      <c r="F695" s="118"/>
    </row>
    <row r="696" spans="1:6" s="275" customFormat="1" ht="29.25" customHeight="1" x14ac:dyDescent="0.2">
      <c r="A696" s="573"/>
      <c r="B696" s="707"/>
      <c r="C696" s="35"/>
      <c r="D696" s="634"/>
      <c r="E696" s="32"/>
      <c r="F696" s="118"/>
    </row>
    <row r="697" spans="1:6" s="275" customFormat="1" ht="29.25" customHeight="1" x14ac:dyDescent="0.2">
      <c r="A697" s="573"/>
      <c r="B697" s="707"/>
      <c r="C697" s="35"/>
      <c r="D697" s="634"/>
      <c r="E697" s="32"/>
      <c r="F697" s="118"/>
    </row>
    <row r="698" spans="1:6" s="275" customFormat="1" ht="29.25" customHeight="1" x14ac:dyDescent="0.2">
      <c r="A698" s="573"/>
      <c r="B698" s="707"/>
      <c r="C698" s="35"/>
      <c r="D698" s="634"/>
      <c r="E698" s="32"/>
      <c r="F698" s="118"/>
    </row>
    <row r="699" spans="1:6" s="275" customFormat="1" ht="29.25" customHeight="1" x14ac:dyDescent="0.2">
      <c r="A699" s="573"/>
      <c r="B699" s="707"/>
      <c r="C699" s="35"/>
      <c r="D699" s="634"/>
      <c r="E699" s="32"/>
      <c r="F699" s="118"/>
    </row>
    <row r="700" spans="1:6" s="275" customFormat="1" ht="29.25" customHeight="1" x14ac:dyDescent="0.2">
      <c r="A700" s="573"/>
      <c r="B700" s="707"/>
      <c r="C700" s="35"/>
      <c r="D700" s="634"/>
      <c r="E700" s="32"/>
      <c r="F700" s="118"/>
    </row>
    <row r="701" spans="1:6" s="275" customFormat="1" ht="29.25" customHeight="1" x14ac:dyDescent="0.2">
      <c r="A701" s="573"/>
      <c r="B701" s="707"/>
      <c r="C701" s="35"/>
      <c r="D701" s="634"/>
      <c r="E701" s="32"/>
      <c r="F701" s="118"/>
    </row>
    <row r="702" spans="1:6" s="275" customFormat="1" ht="29.25" customHeight="1" x14ac:dyDescent="0.2">
      <c r="A702" s="573"/>
      <c r="B702" s="707"/>
      <c r="C702" s="35"/>
      <c r="D702" s="634"/>
      <c r="E702" s="32"/>
      <c r="F702" s="118"/>
    </row>
    <row r="703" spans="1:6" s="275" customFormat="1" ht="29.25" customHeight="1" x14ac:dyDescent="0.2">
      <c r="A703" s="573"/>
      <c r="B703" s="707"/>
      <c r="C703" s="35"/>
      <c r="D703" s="634"/>
      <c r="E703" s="32"/>
      <c r="F703" s="118"/>
    </row>
    <row r="704" spans="1:6" s="275" customFormat="1" ht="29.25" customHeight="1" x14ac:dyDescent="0.2">
      <c r="A704" s="573"/>
      <c r="B704" s="707"/>
      <c r="C704" s="35"/>
      <c r="D704" s="634"/>
      <c r="E704" s="32"/>
      <c r="F704" s="118"/>
    </row>
    <row r="705" spans="1:60" s="275" customFormat="1" ht="29.25" customHeight="1" x14ac:dyDescent="0.2">
      <c r="A705" s="573"/>
      <c r="B705" s="707"/>
      <c r="C705" s="35"/>
      <c r="D705" s="634"/>
      <c r="E705" s="32"/>
      <c r="F705" s="118"/>
    </row>
    <row r="706" spans="1:60" s="275" customFormat="1" ht="15" customHeight="1" x14ac:dyDescent="0.25">
      <c r="A706" s="1171" t="s">
        <v>0</v>
      </c>
      <c r="B706" s="1171"/>
      <c r="C706" s="1171"/>
      <c r="D706" s="1171"/>
      <c r="E706" s="1171"/>
      <c r="F706" s="1171"/>
    </row>
    <row r="707" spans="1:60" s="275" customFormat="1" ht="15" customHeight="1" x14ac:dyDescent="0.25">
      <c r="A707" s="1171" t="s">
        <v>1</v>
      </c>
      <c r="B707" s="1171"/>
      <c r="C707" s="1171"/>
      <c r="D707" s="1171"/>
      <c r="E707" s="1171"/>
      <c r="F707" s="1171"/>
    </row>
    <row r="708" spans="1:60" s="275" customFormat="1" ht="15" customHeight="1" x14ac:dyDescent="0.25">
      <c r="A708" s="1173" t="s">
        <v>6177</v>
      </c>
      <c r="B708" s="1173"/>
      <c r="C708" s="1173"/>
      <c r="D708" s="1173"/>
      <c r="E708" s="1173"/>
      <c r="F708" s="1173"/>
    </row>
    <row r="709" spans="1:60" s="275" customFormat="1" ht="15" customHeight="1" x14ac:dyDescent="0.25">
      <c r="A709" s="1173" t="s">
        <v>2</v>
      </c>
      <c r="B709" s="1173"/>
      <c r="C709" s="1173"/>
      <c r="D709" s="1173"/>
      <c r="E709" s="1173"/>
      <c r="F709" s="1173"/>
    </row>
    <row r="710" spans="1:60" s="275" customFormat="1" ht="14.25" customHeight="1" x14ac:dyDescent="0.25">
      <c r="A710" s="626"/>
      <c r="B710" s="627"/>
      <c r="C710" s="628"/>
      <c r="D710" s="629"/>
      <c r="E710" s="630"/>
      <c r="F710" s="631"/>
    </row>
    <row r="711" spans="1:60" s="275" customFormat="1" ht="30" customHeight="1" x14ac:dyDescent="0.2">
      <c r="A711" s="1310" t="s">
        <v>15</v>
      </c>
      <c r="B711" s="1310"/>
      <c r="C711" s="1310"/>
      <c r="D711" s="1310"/>
      <c r="E711" s="1310"/>
      <c r="F711" s="1310"/>
    </row>
    <row r="712" spans="1:60" s="275" customFormat="1" ht="3.75" hidden="1" customHeight="1" x14ac:dyDescent="0.2">
      <c r="A712" s="719"/>
      <c r="B712" s="714"/>
      <c r="C712" s="719"/>
      <c r="D712" s="719"/>
      <c r="E712" s="719"/>
      <c r="F712" s="719"/>
    </row>
    <row r="713" spans="1:60" s="275" customFormat="1" ht="33" customHeight="1" x14ac:dyDescent="0.2">
      <c r="A713" s="1310" t="s">
        <v>4</v>
      </c>
      <c r="B713" s="1310"/>
      <c r="C713" s="1310"/>
      <c r="D713" s="1310"/>
      <c r="E713" s="1310"/>
      <c r="F713" s="720">
        <v>2790153776.5700002</v>
      </c>
    </row>
    <row r="714" spans="1:60" s="275" customFormat="1" ht="5.25" hidden="1" customHeight="1" x14ac:dyDescent="0.2">
      <c r="A714" s="719"/>
      <c r="B714" s="714"/>
      <c r="C714" s="719"/>
      <c r="D714" s="719"/>
      <c r="E714" s="719"/>
      <c r="F714" s="720"/>
    </row>
    <row r="715" spans="1:60" s="68" customFormat="1" ht="15" customHeight="1" x14ac:dyDescent="0.2">
      <c r="A715" s="811" t="s">
        <v>5</v>
      </c>
      <c r="B715" s="811" t="s">
        <v>6</v>
      </c>
      <c r="C715" s="811" t="s">
        <v>22</v>
      </c>
      <c r="D715" s="811" t="s">
        <v>8</v>
      </c>
      <c r="E715" s="811" t="s">
        <v>9</v>
      </c>
      <c r="F715" s="811" t="s">
        <v>6181</v>
      </c>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c r="BG715" s="69"/>
      <c r="BH715" s="69"/>
    </row>
    <row r="716" spans="1:60" ht="15" customHeight="1" x14ac:dyDescent="0.2">
      <c r="A716" s="719"/>
      <c r="B716" s="721"/>
      <c r="C716" s="719"/>
      <c r="D716" s="719"/>
      <c r="E716" s="722"/>
      <c r="F716" s="719"/>
    </row>
    <row r="717" spans="1:60" ht="15" customHeight="1" x14ac:dyDescent="0.2">
      <c r="A717" s="640"/>
      <c r="B717" s="4"/>
      <c r="C717" s="641" t="s">
        <v>16</v>
      </c>
      <c r="D717" s="723">
        <v>370403467</v>
      </c>
      <c r="E717" s="153"/>
      <c r="F717" s="724">
        <f>F713+D717-E717</f>
        <v>3160557243.5700002</v>
      </c>
    </row>
    <row r="718" spans="1:60" ht="15" customHeight="1" x14ac:dyDescent="0.2">
      <c r="A718" s="640"/>
      <c r="B718" s="4"/>
      <c r="C718" s="641" t="s">
        <v>387</v>
      </c>
      <c r="D718" s="723">
        <v>205000</v>
      </c>
      <c r="E718" s="153"/>
      <c r="F718" s="724">
        <f>F717+D718-E718</f>
        <v>3160762243.5700002</v>
      </c>
    </row>
    <row r="719" spans="1:60" ht="15" customHeight="1" x14ac:dyDescent="0.2">
      <c r="A719" s="640"/>
      <c r="B719" s="4"/>
      <c r="C719" s="641" t="s">
        <v>1759</v>
      </c>
      <c r="D719" s="723"/>
      <c r="E719" s="153"/>
      <c r="F719" s="724">
        <f>F718</f>
        <v>3160762243.5700002</v>
      </c>
    </row>
    <row r="720" spans="1:60" ht="15" customHeight="1" x14ac:dyDescent="0.2">
      <c r="A720" s="644"/>
      <c r="B720" s="708"/>
      <c r="C720" s="641" t="s">
        <v>34</v>
      </c>
      <c r="D720" s="723">
        <v>57063.97</v>
      </c>
      <c r="E720" s="723"/>
      <c r="F720" s="724">
        <f>F719+D720-E720</f>
        <v>3160819307.54</v>
      </c>
    </row>
    <row r="721" spans="1:60" ht="15" customHeight="1" x14ac:dyDescent="0.2">
      <c r="A721" s="644"/>
      <c r="B721" s="708"/>
      <c r="C721" s="641" t="s">
        <v>16</v>
      </c>
      <c r="D721" s="645"/>
      <c r="E721" s="789">
        <v>205124893.37</v>
      </c>
      <c r="F721" s="724">
        <f t="shared" ref="F721:F760" si="11">F720+D721-E721</f>
        <v>2955694414.1700001</v>
      </c>
    </row>
    <row r="722" spans="1:60" ht="15" customHeight="1" x14ac:dyDescent="0.2">
      <c r="A722" s="654"/>
      <c r="B722" s="708"/>
      <c r="C722" s="657" t="s">
        <v>1090</v>
      </c>
      <c r="D722" s="128"/>
      <c r="E722" s="790">
        <v>282978.83</v>
      </c>
      <c r="F722" s="724">
        <f t="shared" si="11"/>
        <v>2955411435.3400002</v>
      </c>
    </row>
    <row r="723" spans="1:60" ht="15" customHeight="1" x14ac:dyDescent="0.2">
      <c r="A723" s="654"/>
      <c r="B723" s="708"/>
      <c r="C723" s="656" t="s">
        <v>2479</v>
      </c>
      <c r="D723" s="128"/>
      <c r="E723" s="790">
        <v>35183.519999999997</v>
      </c>
      <c r="F723" s="724">
        <f t="shared" si="11"/>
        <v>2955376251.8200002</v>
      </c>
    </row>
    <row r="724" spans="1:60" ht="15" customHeight="1" x14ac:dyDescent="0.2">
      <c r="A724" s="654"/>
      <c r="B724" s="708"/>
      <c r="C724" s="656" t="s">
        <v>7514</v>
      </c>
      <c r="D724" s="128"/>
      <c r="E724" s="790">
        <v>0.01</v>
      </c>
      <c r="F724" s="724">
        <f t="shared" si="11"/>
        <v>2955376251.8099999</v>
      </c>
    </row>
    <row r="725" spans="1:60" ht="15" customHeight="1" x14ac:dyDescent="0.2">
      <c r="A725" s="654"/>
      <c r="B725" s="708"/>
      <c r="C725" s="657" t="s">
        <v>1083</v>
      </c>
      <c r="D725" s="128"/>
      <c r="E725" s="790">
        <v>1500</v>
      </c>
      <c r="F725" s="724">
        <f t="shared" si="11"/>
        <v>2955374751.8099999</v>
      </c>
      <c r="K725" s="103"/>
    </row>
    <row r="726" spans="1:60" ht="15" customHeight="1" x14ac:dyDescent="0.2">
      <c r="A726" s="654"/>
      <c r="B726" s="708"/>
      <c r="C726" s="657" t="s">
        <v>1358</v>
      </c>
      <c r="D726" s="128"/>
      <c r="E726" s="790">
        <v>175</v>
      </c>
      <c r="F726" s="724">
        <f t="shared" si="11"/>
        <v>2955374576.8099999</v>
      </c>
    </row>
    <row r="727" spans="1:60" s="141" customFormat="1" ht="45" customHeight="1" x14ac:dyDescent="0.2">
      <c r="A727" s="654">
        <v>44378</v>
      </c>
      <c r="B727" s="5">
        <v>33982</v>
      </c>
      <c r="C727" s="576" t="s">
        <v>6185</v>
      </c>
      <c r="D727" s="198"/>
      <c r="E727" s="42">
        <v>1417722.8799999999</v>
      </c>
      <c r="F727" s="724">
        <f t="shared" si="11"/>
        <v>2953956853.9299998</v>
      </c>
      <c r="G727" s="276"/>
      <c r="H727" s="792"/>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row>
    <row r="728" spans="1:60" s="141" customFormat="1" ht="60" customHeight="1" x14ac:dyDescent="0.2">
      <c r="A728" s="654">
        <v>44379</v>
      </c>
      <c r="B728" s="661">
        <v>33983</v>
      </c>
      <c r="C728" s="576" t="s">
        <v>6220</v>
      </c>
      <c r="D728" s="198"/>
      <c r="E728" s="42">
        <v>936744.41</v>
      </c>
      <c r="F728" s="724">
        <f t="shared" si="11"/>
        <v>2953020109.52</v>
      </c>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76"/>
      <c r="AE728" s="276"/>
      <c r="AF728" s="276"/>
      <c r="AG728" s="276"/>
      <c r="AH728" s="276"/>
      <c r="AI728" s="276"/>
      <c r="AJ728" s="276"/>
      <c r="AK728" s="276"/>
      <c r="AL728" s="276"/>
      <c r="AM728" s="276"/>
      <c r="AN728" s="276"/>
      <c r="AO728" s="276"/>
      <c r="AP728" s="276"/>
      <c r="AQ728" s="276"/>
      <c r="AR728" s="276"/>
      <c r="AS728" s="276"/>
      <c r="AT728" s="276"/>
      <c r="AU728" s="276"/>
      <c r="AV728" s="276"/>
      <c r="AW728" s="276"/>
      <c r="AX728" s="276"/>
      <c r="AY728" s="276"/>
      <c r="AZ728" s="276"/>
      <c r="BA728" s="276"/>
      <c r="BB728" s="276"/>
      <c r="BC728" s="276"/>
      <c r="BD728" s="276"/>
      <c r="BE728" s="276"/>
      <c r="BF728" s="276"/>
      <c r="BG728" s="276"/>
      <c r="BH728" s="276"/>
    </row>
    <row r="729" spans="1:60" s="141" customFormat="1" ht="37.5" customHeight="1" x14ac:dyDescent="0.2">
      <c r="A729" s="654">
        <v>44379</v>
      </c>
      <c r="B729" s="661" t="s">
        <v>6182</v>
      </c>
      <c r="C729" s="576" t="s">
        <v>6186</v>
      </c>
      <c r="D729" s="198"/>
      <c r="E729" s="42">
        <v>4579856.84</v>
      </c>
      <c r="F729" s="724">
        <f t="shared" si="11"/>
        <v>2948440252.6799998</v>
      </c>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76"/>
      <c r="AE729" s="276"/>
      <c r="AF729" s="276"/>
      <c r="AG729" s="276"/>
      <c r="AH729" s="276"/>
      <c r="AI729" s="276"/>
      <c r="AJ729" s="276"/>
      <c r="AK729" s="276"/>
      <c r="AL729" s="276"/>
      <c r="AM729" s="276"/>
      <c r="AN729" s="276"/>
      <c r="AO729" s="276"/>
      <c r="AP729" s="276"/>
      <c r="AQ729" s="276"/>
      <c r="AR729" s="276"/>
      <c r="AS729" s="276"/>
      <c r="AT729" s="276"/>
      <c r="AU729" s="276"/>
      <c r="AV729" s="276"/>
      <c r="AW729" s="276"/>
      <c r="AX729" s="276"/>
      <c r="AY729" s="276"/>
      <c r="AZ729" s="276"/>
      <c r="BA729" s="276"/>
      <c r="BB729" s="276"/>
      <c r="BC729" s="276"/>
      <c r="BD729" s="276"/>
      <c r="BE729" s="276"/>
      <c r="BF729" s="276"/>
      <c r="BG729" s="276"/>
      <c r="BH729" s="276"/>
    </row>
    <row r="730" spans="1:60" s="141" customFormat="1" ht="37.5" customHeight="1" x14ac:dyDescent="0.2">
      <c r="A730" s="654">
        <v>44382</v>
      </c>
      <c r="B730" s="661" t="s">
        <v>6183</v>
      </c>
      <c r="C730" s="576" t="s">
        <v>6190</v>
      </c>
      <c r="D730" s="198"/>
      <c r="E730" s="42">
        <v>566785.17000000004</v>
      </c>
      <c r="F730" s="724">
        <f t="shared" si="11"/>
        <v>2947873467.5099998</v>
      </c>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76"/>
      <c r="AE730" s="276"/>
      <c r="AF730" s="276"/>
      <c r="AG730" s="276"/>
      <c r="AH730" s="276"/>
      <c r="AI730" s="276"/>
      <c r="AJ730" s="276"/>
      <c r="AK730" s="276"/>
      <c r="AL730" s="276"/>
      <c r="AM730" s="276"/>
      <c r="AN730" s="276"/>
      <c r="AO730" s="276"/>
      <c r="AP730" s="276"/>
      <c r="AQ730" s="276"/>
      <c r="AR730" s="276"/>
      <c r="AS730" s="276"/>
      <c r="AT730" s="276"/>
      <c r="AU730" s="276"/>
      <c r="AV730" s="276"/>
      <c r="AW730" s="276"/>
      <c r="AX730" s="276"/>
      <c r="AY730" s="276"/>
      <c r="AZ730" s="276"/>
      <c r="BA730" s="276"/>
      <c r="BB730" s="276"/>
      <c r="BC730" s="276"/>
      <c r="BD730" s="276"/>
      <c r="BE730" s="276"/>
      <c r="BF730" s="276"/>
      <c r="BG730" s="276"/>
      <c r="BH730" s="276"/>
    </row>
    <row r="731" spans="1:60" s="141" customFormat="1" ht="36.75" customHeight="1" x14ac:dyDescent="0.2">
      <c r="A731" s="654">
        <v>44382</v>
      </c>
      <c r="B731" s="661" t="s">
        <v>6184</v>
      </c>
      <c r="C731" s="576" t="s">
        <v>6187</v>
      </c>
      <c r="D731" s="198"/>
      <c r="E731" s="42">
        <v>4885401.04</v>
      </c>
      <c r="F731" s="724">
        <f t="shared" si="11"/>
        <v>2942988066.4699998</v>
      </c>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276"/>
      <c r="AE731" s="276"/>
      <c r="AF731" s="276"/>
      <c r="AG731" s="276"/>
      <c r="AH731" s="276"/>
      <c r="AI731" s="276"/>
      <c r="AJ731" s="276"/>
      <c r="AK731" s="276"/>
      <c r="AL731" s="276"/>
      <c r="AM731" s="276"/>
      <c r="AN731" s="276"/>
      <c r="AO731" s="276"/>
      <c r="AP731" s="276"/>
      <c r="AQ731" s="276"/>
      <c r="AR731" s="276"/>
      <c r="AS731" s="276"/>
      <c r="AT731" s="276"/>
      <c r="AU731" s="276"/>
      <c r="AV731" s="276"/>
      <c r="AW731" s="276"/>
      <c r="AX731" s="276"/>
      <c r="AY731" s="276"/>
      <c r="AZ731" s="276"/>
      <c r="BA731" s="276"/>
      <c r="BB731" s="276"/>
      <c r="BC731" s="276"/>
      <c r="BD731" s="276"/>
      <c r="BE731" s="276"/>
      <c r="BF731" s="276"/>
      <c r="BG731" s="276"/>
      <c r="BH731" s="276"/>
    </row>
    <row r="732" spans="1:60" s="141" customFormat="1" ht="30" customHeight="1" x14ac:dyDescent="0.2">
      <c r="A732" s="654">
        <v>44384</v>
      </c>
      <c r="B732" s="661">
        <v>33984</v>
      </c>
      <c r="C732" s="576" t="s">
        <v>6221</v>
      </c>
      <c r="D732" s="198"/>
      <c r="E732" s="42">
        <v>1237815.58</v>
      </c>
      <c r="F732" s="724">
        <f t="shared" si="11"/>
        <v>2941750250.8899999</v>
      </c>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276"/>
      <c r="AE732" s="276"/>
      <c r="AF732" s="276"/>
      <c r="AG732" s="276"/>
      <c r="AH732" s="276"/>
      <c r="AI732" s="276"/>
      <c r="AJ732" s="276"/>
      <c r="AK732" s="276"/>
      <c r="AL732" s="276"/>
      <c r="AM732" s="276"/>
      <c r="AN732" s="276"/>
      <c r="AO732" s="276"/>
      <c r="AP732" s="276"/>
      <c r="AQ732" s="276"/>
      <c r="AR732" s="276"/>
      <c r="AS732" s="276"/>
      <c r="AT732" s="276"/>
      <c r="AU732" s="276"/>
      <c r="AV732" s="276"/>
      <c r="AW732" s="276"/>
      <c r="AX732" s="276"/>
      <c r="AY732" s="276"/>
      <c r="AZ732" s="276"/>
      <c r="BA732" s="276"/>
      <c r="BB732" s="276"/>
      <c r="BC732" s="276"/>
      <c r="BD732" s="276"/>
      <c r="BE732" s="276"/>
      <c r="BF732" s="276"/>
      <c r="BG732" s="276"/>
      <c r="BH732" s="276"/>
    </row>
    <row r="733" spans="1:60" s="141" customFormat="1" ht="36.75" customHeight="1" x14ac:dyDescent="0.2">
      <c r="A733" s="654">
        <v>44384</v>
      </c>
      <c r="B733" s="661" t="s">
        <v>6188</v>
      </c>
      <c r="C733" s="576" t="s">
        <v>6189</v>
      </c>
      <c r="D733" s="198"/>
      <c r="E733" s="42">
        <v>7542918.6699999999</v>
      </c>
      <c r="F733" s="724">
        <f t="shared" si="11"/>
        <v>2934207332.2199998</v>
      </c>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76"/>
      <c r="AE733" s="276"/>
      <c r="AF733" s="276"/>
      <c r="AG733" s="276"/>
      <c r="AH733" s="276"/>
      <c r="AI733" s="276"/>
      <c r="AJ733" s="276"/>
      <c r="AK733" s="276"/>
      <c r="AL733" s="276"/>
      <c r="AM733" s="276"/>
      <c r="AN733" s="276"/>
      <c r="AO733" s="276"/>
      <c r="AP733" s="276"/>
      <c r="AQ733" s="276"/>
      <c r="AR733" s="276"/>
      <c r="AS733" s="276"/>
      <c r="AT733" s="276"/>
      <c r="AU733" s="276"/>
      <c r="AV733" s="276"/>
      <c r="AW733" s="276"/>
      <c r="AX733" s="276"/>
      <c r="AY733" s="276"/>
      <c r="AZ733" s="276"/>
      <c r="BA733" s="276"/>
      <c r="BB733" s="276"/>
      <c r="BC733" s="276"/>
      <c r="BD733" s="276"/>
      <c r="BE733" s="276"/>
      <c r="BF733" s="276"/>
      <c r="BG733" s="276"/>
      <c r="BH733" s="276"/>
    </row>
    <row r="734" spans="1:60" s="141" customFormat="1" ht="39.75" customHeight="1" x14ac:dyDescent="0.2">
      <c r="A734" s="654">
        <v>44386</v>
      </c>
      <c r="B734" s="661" t="s">
        <v>6223</v>
      </c>
      <c r="C734" s="576" t="s">
        <v>6876</v>
      </c>
      <c r="D734" s="95"/>
      <c r="E734" s="42">
        <v>732824</v>
      </c>
      <c r="F734" s="724">
        <f t="shared" si="11"/>
        <v>2933474508.2199998</v>
      </c>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276"/>
      <c r="AE734" s="276"/>
      <c r="AF734" s="276"/>
      <c r="AG734" s="276"/>
      <c r="AH734" s="276"/>
      <c r="AI734" s="276"/>
      <c r="AJ734" s="276"/>
      <c r="AK734" s="276"/>
      <c r="AL734" s="276"/>
      <c r="AM734" s="276"/>
      <c r="AN734" s="276"/>
      <c r="AO734" s="276"/>
      <c r="AP734" s="276"/>
      <c r="AQ734" s="276"/>
      <c r="AR734" s="276"/>
      <c r="AS734" s="276"/>
      <c r="AT734" s="276"/>
      <c r="AU734" s="276"/>
      <c r="AV734" s="276"/>
      <c r="AW734" s="276"/>
      <c r="AX734" s="276"/>
      <c r="AY734" s="276"/>
      <c r="AZ734" s="276"/>
      <c r="BA734" s="276"/>
      <c r="BB734" s="276"/>
      <c r="BC734" s="276"/>
      <c r="BD734" s="276"/>
      <c r="BE734" s="276"/>
      <c r="BF734" s="276"/>
      <c r="BG734" s="276"/>
      <c r="BH734" s="276"/>
    </row>
    <row r="735" spans="1:60" s="141" customFormat="1" ht="45" customHeight="1" x14ac:dyDescent="0.2">
      <c r="A735" s="134">
        <v>44389</v>
      </c>
      <c r="B735" s="661" t="s">
        <v>6872</v>
      </c>
      <c r="C735" s="576" t="s">
        <v>6877</v>
      </c>
      <c r="D735" s="95"/>
      <c r="E735" s="42">
        <v>903077.28</v>
      </c>
      <c r="F735" s="724">
        <f t="shared" si="11"/>
        <v>2932571430.9399996</v>
      </c>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276"/>
      <c r="AF735" s="276"/>
      <c r="AG735" s="276"/>
      <c r="AH735" s="276"/>
      <c r="AI735" s="276"/>
      <c r="AJ735" s="276"/>
      <c r="AK735" s="276"/>
      <c r="AL735" s="276"/>
      <c r="AM735" s="276"/>
      <c r="AN735" s="276"/>
      <c r="AO735" s="276"/>
      <c r="AP735" s="276"/>
      <c r="AQ735" s="276"/>
      <c r="AR735" s="276"/>
      <c r="AS735" s="276"/>
      <c r="AT735" s="276"/>
      <c r="AU735" s="276"/>
      <c r="AV735" s="276"/>
      <c r="AW735" s="276"/>
      <c r="AX735" s="276"/>
      <c r="AY735" s="276"/>
      <c r="AZ735" s="276"/>
      <c r="BA735" s="276"/>
      <c r="BB735" s="276"/>
      <c r="BC735" s="276"/>
      <c r="BD735" s="276"/>
      <c r="BE735" s="276"/>
      <c r="BF735" s="276"/>
      <c r="BG735" s="276"/>
      <c r="BH735" s="276"/>
    </row>
    <row r="736" spans="1:60" s="141" customFormat="1" ht="36.75" customHeight="1" x14ac:dyDescent="0.2">
      <c r="A736" s="134">
        <v>44390</v>
      </c>
      <c r="B736" s="661" t="s">
        <v>6875</v>
      </c>
      <c r="C736" s="576" t="s">
        <v>6878</v>
      </c>
      <c r="D736" s="95"/>
      <c r="E736" s="42">
        <v>8162444.1200000001</v>
      </c>
      <c r="F736" s="724">
        <f t="shared" si="11"/>
        <v>2924408986.8199997</v>
      </c>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276"/>
      <c r="AF736" s="276"/>
      <c r="AG736" s="276"/>
      <c r="AH736" s="276"/>
      <c r="AI736" s="276"/>
      <c r="AJ736" s="276"/>
      <c r="AK736" s="276"/>
      <c r="AL736" s="276"/>
      <c r="AM736" s="276"/>
      <c r="AN736" s="276"/>
      <c r="AO736" s="276"/>
      <c r="AP736" s="276"/>
      <c r="AQ736" s="276"/>
      <c r="AR736" s="276"/>
      <c r="AS736" s="276"/>
      <c r="AT736" s="276"/>
      <c r="AU736" s="276"/>
      <c r="AV736" s="276"/>
      <c r="AW736" s="276"/>
      <c r="AX736" s="276"/>
      <c r="AY736" s="276"/>
      <c r="AZ736" s="276"/>
      <c r="BA736" s="276"/>
      <c r="BB736" s="276"/>
      <c r="BC736" s="276"/>
      <c r="BD736" s="276"/>
      <c r="BE736" s="276"/>
      <c r="BF736" s="276"/>
      <c r="BG736" s="276"/>
      <c r="BH736" s="276"/>
    </row>
    <row r="737" spans="1:60" s="141" customFormat="1" ht="38.25" customHeight="1" x14ac:dyDescent="0.2">
      <c r="A737" s="134">
        <v>44392</v>
      </c>
      <c r="B737" s="661" t="s">
        <v>6987</v>
      </c>
      <c r="C737" s="576" t="s">
        <v>6988</v>
      </c>
      <c r="D737" s="95"/>
      <c r="E737" s="42">
        <v>39338652.049999997</v>
      </c>
      <c r="F737" s="724">
        <f t="shared" si="11"/>
        <v>2885070334.7699995</v>
      </c>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276"/>
      <c r="AF737" s="276"/>
      <c r="AG737" s="276"/>
      <c r="AH737" s="276"/>
      <c r="AI737" s="276"/>
      <c r="AJ737" s="276"/>
      <c r="AK737" s="276"/>
      <c r="AL737" s="276"/>
      <c r="AM737" s="276"/>
      <c r="AN737" s="276"/>
      <c r="AO737" s="276"/>
      <c r="AP737" s="276"/>
      <c r="AQ737" s="276"/>
      <c r="AR737" s="276"/>
      <c r="AS737" s="276"/>
      <c r="AT737" s="276"/>
      <c r="AU737" s="276"/>
      <c r="AV737" s="276"/>
      <c r="AW737" s="276"/>
      <c r="AX737" s="276"/>
      <c r="AY737" s="276"/>
      <c r="AZ737" s="276"/>
      <c r="BA737" s="276"/>
      <c r="BB737" s="276"/>
      <c r="BC737" s="276"/>
      <c r="BD737" s="276"/>
      <c r="BE737" s="276"/>
      <c r="BF737" s="276"/>
      <c r="BG737" s="276"/>
      <c r="BH737" s="276"/>
    </row>
    <row r="738" spans="1:60" s="141" customFormat="1" ht="36" customHeight="1" x14ac:dyDescent="0.2">
      <c r="A738" s="134">
        <v>44393</v>
      </c>
      <c r="B738" s="661" t="s">
        <v>6989</v>
      </c>
      <c r="C738" s="576" t="s">
        <v>6990</v>
      </c>
      <c r="D738" s="95"/>
      <c r="E738" s="42">
        <v>16789674.41</v>
      </c>
      <c r="F738" s="724">
        <f t="shared" si="11"/>
        <v>2868280660.3599997</v>
      </c>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6"/>
      <c r="AD738" s="276"/>
      <c r="AE738" s="276"/>
      <c r="AF738" s="276"/>
      <c r="AG738" s="276"/>
      <c r="AH738" s="276"/>
      <c r="AI738" s="276"/>
      <c r="AJ738" s="276"/>
      <c r="AK738" s="276"/>
      <c r="AL738" s="276"/>
      <c r="AM738" s="276"/>
      <c r="AN738" s="276"/>
      <c r="AO738" s="276"/>
      <c r="AP738" s="276"/>
      <c r="AQ738" s="276"/>
      <c r="AR738" s="276"/>
      <c r="AS738" s="276"/>
      <c r="AT738" s="276"/>
      <c r="AU738" s="276"/>
      <c r="AV738" s="276"/>
      <c r="AW738" s="276"/>
      <c r="AX738" s="276"/>
      <c r="AY738" s="276"/>
      <c r="AZ738" s="276"/>
      <c r="BA738" s="276"/>
      <c r="BB738" s="276"/>
      <c r="BC738" s="276"/>
      <c r="BD738" s="276"/>
      <c r="BE738" s="276"/>
      <c r="BF738" s="276"/>
      <c r="BG738" s="276"/>
      <c r="BH738" s="276"/>
    </row>
    <row r="739" spans="1:60" s="141" customFormat="1" ht="23.25" customHeight="1" x14ac:dyDescent="0.2">
      <c r="A739" s="134">
        <v>44393</v>
      </c>
      <c r="B739" s="661" t="s">
        <v>6991</v>
      </c>
      <c r="C739" s="576" t="s">
        <v>41</v>
      </c>
      <c r="D739" s="95"/>
      <c r="E739" s="42">
        <v>0</v>
      </c>
      <c r="F739" s="724">
        <f t="shared" si="11"/>
        <v>2868280660.3599997</v>
      </c>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276"/>
      <c r="AE739" s="276"/>
      <c r="AF739" s="276"/>
      <c r="AG739" s="276"/>
      <c r="AH739" s="276"/>
      <c r="AI739" s="276"/>
      <c r="AJ739" s="276"/>
      <c r="AK739" s="276"/>
      <c r="AL739" s="276"/>
      <c r="AM739" s="276"/>
      <c r="AN739" s="276"/>
      <c r="AO739" s="276"/>
      <c r="AP739" s="276"/>
      <c r="AQ739" s="276"/>
      <c r="AR739" s="276"/>
      <c r="AS739" s="276"/>
      <c r="AT739" s="276"/>
      <c r="AU739" s="276"/>
      <c r="AV739" s="276"/>
      <c r="AW739" s="276"/>
      <c r="AX739" s="276"/>
      <c r="AY739" s="276"/>
      <c r="AZ739" s="276"/>
      <c r="BA739" s="276"/>
      <c r="BB739" s="276"/>
      <c r="BC739" s="276"/>
      <c r="BD739" s="276"/>
      <c r="BE739" s="276"/>
      <c r="BF739" s="276"/>
      <c r="BG739" s="276"/>
      <c r="BH739" s="276"/>
    </row>
    <row r="740" spans="1:60" s="141" customFormat="1" ht="22.5" customHeight="1" x14ac:dyDescent="0.2">
      <c r="A740" s="134">
        <v>44397</v>
      </c>
      <c r="B740" s="661" t="s">
        <v>6997</v>
      </c>
      <c r="C740" s="576" t="s">
        <v>41</v>
      </c>
      <c r="D740" s="95"/>
      <c r="E740" s="42">
        <v>0</v>
      </c>
      <c r="F740" s="724">
        <f t="shared" si="11"/>
        <v>2868280660.3599997</v>
      </c>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76"/>
      <c r="AE740" s="276"/>
      <c r="AF740" s="276"/>
      <c r="AG740" s="276"/>
      <c r="AH740" s="276"/>
      <c r="AI740" s="276"/>
      <c r="AJ740" s="276"/>
      <c r="AK740" s="276"/>
      <c r="AL740" s="276"/>
      <c r="AM740" s="276"/>
      <c r="AN740" s="276"/>
      <c r="AO740" s="276"/>
      <c r="AP740" s="276"/>
      <c r="AQ740" s="276"/>
      <c r="AR740" s="276"/>
      <c r="AS740" s="276"/>
      <c r="AT740" s="276"/>
      <c r="AU740" s="276"/>
      <c r="AV740" s="276"/>
      <c r="AW740" s="276"/>
      <c r="AX740" s="276"/>
      <c r="AY740" s="276"/>
      <c r="AZ740" s="276"/>
      <c r="BA740" s="276"/>
      <c r="BB740" s="276"/>
      <c r="BC740" s="276"/>
      <c r="BD740" s="276"/>
      <c r="BE740" s="276"/>
      <c r="BF740" s="276"/>
      <c r="BG740" s="276"/>
      <c r="BH740" s="276"/>
    </row>
    <row r="741" spans="1:60" s="141" customFormat="1" ht="43.5" customHeight="1" x14ac:dyDescent="0.2">
      <c r="A741" s="134">
        <v>44400</v>
      </c>
      <c r="B741" s="661" t="s">
        <v>7031</v>
      </c>
      <c r="C741" s="576" t="s">
        <v>7028</v>
      </c>
      <c r="D741" s="95"/>
      <c r="E741" s="42">
        <v>608730.9</v>
      </c>
      <c r="F741" s="724">
        <f t="shared" si="11"/>
        <v>2867671929.4599996</v>
      </c>
      <c r="G741" s="276"/>
      <c r="H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76"/>
      <c r="AE741" s="276"/>
      <c r="AF741" s="276"/>
      <c r="AG741" s="276"/>
      <c r="AH741" s="276"/>
      <c r="AI741" s="276"/>
      <c r="AJ741" s="276"/>
      <c r="AK741" s="276"/>
      <c r="AL741" s="276"/>
      <c r="AM741" s="276"/>
      <c r="AN741" s="276"/>
      <c r="AO741" s="276"/>
      <c r="AP741" s="276"/>
      <c r="AQ741" s="276"/>
      <c r="AR741" s="276"/>
      <c r="AS741" s="276"/>
      <c r="AT741" s="276"/>
      <c r="AU741" s="276"/>
      <c r="AV741" s="276"/>
      <c r="AW741" s="276"/>
      <c r="AX741" s="276"/>
      <c r="AY741" s="276"/>
      <c r="AZ741" s="276"/>
      <c r="BA741" s="276"/>
      <c r="BB741" s="276"/>
      <c r="BC741" s="276"/>
      <c r="BD741" s="276"/>
      <c r="BE741" s="276"/>
      <c r="BF741" s="276"/>
      <c r="BG741" s="276"/>
      <c r="BH741" s="276"/>
    </row>
    <row r="742" spans="1:60" s="141" customFormat="1" ht="33" customHeight="1" x14ac:dyDescent="0.2">
      <c r="A742" s="134">
        <v>44400</v>
      </c>
      <c r="B742" s="661" t="s">
        <v>7032</v>
      </c>
      <c r="C742" s="576" t="s">
        <v>7029</v>
      </c>
      <c r="D742" s="95"/>
      <c r="E742" s="42">
        <v>5003260.33</v>
      </c>
      <c r="F742" s="724">
        <f t="shared" si="11"/>
        <v>2862668669.1299996</v>
      </c>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76"/>
      <c r="AE742" s="276"/>
      <c r="AF742" s="276"/>
      <c r="AG742" s="276"/>
      <c r="AH742" s="276"/>
      <c r="AI742" s="276"/>
      <c r="AJ742" s="276"/>
      <c r="AK742" s="276"/>
      <c r="AL742" s="276"/>
      <c r="AM742" s="276"/>
      <c r="AN742" s="276"/>
      <c r="AO742" s="276"/>
      <c r="AP742" s="276"/>
      <c r="AQ742" s="276"/>
      <c r="AR742" s="276"/>
      <c r="AS742" s="276"/>
      <c r="AT742" s="276"/>
      <c r="AU742" s="276"/>
      <c r="AV742" s="276"/>
      <c r="AW742" s="276"/>
      <c r="AX742" s="276"/>
      <c r="AY742" s="276"/>
      <c r="AZ742" s="276"/>
      <c r="BA742" s="276"/>
      <c r="BB742" s="276"/>
      <c r="BC742" s="276"/>
      <c r="BD742" s="276"/>
      <c r="BE742" s="276"/>
      <c r="BF742" s="276"/>
      <c r="BG742" s="276"/>
      <c r="BH742" s="276"/>
    </row>
    <row r="743" spans="1:60" s="141" customFormat="1" ht="58.5" customHeight="1" x14ac:dyDescent="0.2">
      <c r="A743" s="134">
        <v>44400</v>
      </c>
      <c r="B743" s="661" t="s">
        <v>7033</v>
      </c>
      <c r="C743" s="576" t="s">
        <v>7030</v>
      </c>
      <c r="D743" s="95"/>
      <c r="E743" s="42">
        <v>3019337.71</v>
      </c>
      <c r="F743" s="724">
        <f t="shared" si="11"/>
        <v>2859649331.4199996</v>
      </c>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76"/>
      <c r="AE743" s="276"/>
      <c r="AF743" s="276"/>
      <c r="AG743" s="276"/>
      <c r="AH743" s="276"/>
      <c r="AI743" s="276"/>
      <c r="AJ743" s="276"/>
      <c r="AK743" s="276"/>
      <c r="AL743" s="276"/>
      <c r="AM743" s="276"/>
      <c r="AN743" s="276"/>
      <c r="AO743" s="276"/>
      <c r="AP743" s="276"/>
      <c r="AQ743" s="276"/>
      <c r="AR743" s="276"/>
      <c r="AS743" s="276"/>
      <c r="AT743" s="276"/>
      <c r="AU743" s="276"/>
      <c r="AV743" s="276"/>
      <c r="AW743" s="276"/>
      <c r="AX743" s="276"/>
      <c r="AY743" s="276"/>
      <c r="AZ743" s="276"/>
      <c r="BA743" s="276"/>
      <c r="BB743" s="276"/>
      <c r="BC743" s="276"/>
      <c r="BD743" s="276"/>
      <c r="BE743" s="276"/>
      <c r="BF743" s="276"/>
      <c r="BG743" s="276"/>
      <c r="BH743" s="276"/>
    </row>
    <row r="744" spans="1:60" s="141" customFormat="1" ht="18" customHeight="1" x14ac:dyDescent="0.2">
      <c r="A744" s="134">
        <v>44403</v>
      </c>
      <c r="B744" s="661">
        <v>33985</v>
      </c>
      <c r="C744" s="576" t="s">
        <v>41</v>
      </c>
      <c r="D744" s="95"/>
      <c r="E744" s="42">
        <v>0</v>
      </c>
      <c r="F744" s="724">
        <f t="shared" si="11"/>
        <v>2859649331.4199996</v>
      </c>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76"/>
      <c r="AE744" s="276"/>
      <c r="AF744" s="276"/>
      <c r="AG744" s="276"/>
      <c r="AH744" s="276"/>
      <c r="AI744" s="276"/>
      <c r="AJ744" s="276"/>
      <c r="AK744" s="276"/>
      <c r="AL744" s="276"/>
      <c r="AM744" s="276"/>
      <c r="AN744" s="276"/>
      <c r="AO744" s="276"/>
      <c r="AP744" s="276"/>
      <c r="AQ744" s="276"/>
      <c r="AR744" s="276"/>
      <c r="AS744" s="276"/>
      <c r="AT744" s="276"/>
      <c r="AU744" s="276"/>
      <c r="AV744" s="276"/>
      <c r="AW744" s="276"/>
      <c r="AX744" s="276"/>
      <c r="AY744" s="276"/>
      <c r="AZ744" s="276"/>
      <c r="BA744" s="276"/>
      <c r="BB744" s="276"/>
      <c r="BC744" s="276"/>
      <c r="BD744" s="276"/>
      <c r="BE744" s="276"/>
      <c r="BF744" s="276"/>
      <c r="BG744" s="276"/>
      <c r="BH744" s="276"/>
    </row>
    <row r="745" spans="1:60" s="141" customFormat="1" ht="31.5" customHeight="1" x14ac:dyDescent="0.2">
      <c r="A745" s="134">
        <v>44403</v>
      </c>
      <c r="B745" s="661">
        <v>33986</v>
      </c>
      <c r="C745" s="576" t="s">
        <v>7087</v>
      </c>
      <c r="D745" s="95"/>
      <c r="E745" s="42">
        <v>1913209.12</v>
      </c>
      <c r="F745" s="724">
        <f t="shared" si="11"/>
        <v>2857736122.2999997</v>
      </c>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276"/>
      <c r="AF745" s="276"/>
      <c r="AG745" s="276"/>
      <c r="AH745" s="276"/>
      <c r="AI745" s="276"/>
      <c r="AJ745" s="276"/>
      <c r="AK745" s="276"/>
      <c r="AL745" s="276"/>
      <c r="AM745" s="276"/>
      <c r="AN745" s="276"/>
      <c r="AO745" s="276"/>
      <c r="AP745" s="276"/>
      <c r="AQ745" s="276"/>
      <c r="AR745" s="276"/>
      <c r="AS745" s="276"/>
      <c r="AT745" s="276"/>
      <c r="AU745" s="276"/>
      <c r="AV745" s="276"/>
      <c r="AW745" s="276"/>
      <c r="AX745" s="276"/>
      <c r="AY745" s="276"/>
      <c r="AZ745" s="276"/>
      <c r="BA745" s="276"/>
      <c r="BB745" s="276"/>
      <c r="BC745" s="276"/>
      <c r="BD745" s="276"/>
      <c r="BE745" s="276"/>
      <c r="BF745" s="276"/>
      <c r="BG745" s="276"/>
      <c r="BH745" s="276"/>
    </row>
    <row r="746" spans="1:60" s="141" customFormat="1" ht="31.5" customHeight="1" x14ac:dyDescent="0.2">
      <c r="A746" s="134">
        <v>44403</v>
      </c>
      <c r="B746" s="661">
        <v>33987</v>
      </c>
      <c r="C746" s="576" t="s">
        <v>7088</v>
      </c>
      <c r="D746" s="95"/>
      <c r="E746" s="42">
        <v>154884.41</v>
      </c>
      <c r="F746" s="724">
        <f t="shared" si="11"/>
        <v>2857581237.8899999</v>
      </c>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276"/>
      <c r="AF746" s="276"/>
      <c r="AG746" s="276"/>
      <c r="AH746" s="276"/>
      <c r="AI746" s="276"/>
      <c r="AJ746" s="276"/>
      <c r="AK746" s="276"/>
      <c r="AL746" s="276"/>
      <c r="AM746" s="276"/>
      <c r="AN746" s="276"/>
      <c r="AO746" s="276"/>
      <c r="AP746" s="276"/>
      <c r="AQ746" s="276"/>
      <c r="AR746" s="276"/>
      <c r="AS746" s="276"/>
      <c r="AT746" s="276"/>
      <c r="AU746" s="276"/>
      <c r="AV746" s="276"/>
      <c r="AW746" s="276"/>
      <c r="AX746" s="276"/>
      <c r="AY746" s="276"/>
      <c r="AZ746" s="276"/>
      <c r="BA746" s="276"/>
      <c r="BB746" s="276"/>
      <c r="BC746" s="276"/>
      <c r="BD746" s="276"/>
      <c r="BE746" s="276"/>
      <c r="BF746" s="276"/>
      <c r="BG746" s="276"/>
      <c r="BH746" s="276"/>
    </row>
    <row r="747" spans="1:60" s="141" customFormat="1" ht="26.25" customHeight="1" x14ac:dyDescent="0.2">
      <c r="A747" s="134">
        <v>44403</v>
      </c>
      <c r="B747" s="661">
        <v>33988</v>
      </c>
      <c r="C747" s="576" t="s">
        <v>7089</v>
      </c>
      <c r="D747" s="95"/>
      <c r="E747" s="42">
        <v>1031417.76</v>
      </c>
      <c r="F747" s="724">
        <f t="shared" si="11"/>
        <v>2856549820.1299996</v>
      </c>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276"/>
      <c r="AE747" s="276"/>
      <c r="AF747" s="276"/>
      <c r="AG747" s="276"/>
      <c r="AH747" s="276"/>
      <c r="AI747" s="276"/>
      <c r="AJ747" s="276"/>
      <c r="AK747" s="276"/>
      <c r="AL747" s="276"/>
      <c r="AM747" s="276"/>
      <c r="AN747" s="276"/>
      <c r="AO747" s="276"/>
      <c r="AP747" s="276"/>
      <c r="AQ747" s="276"/>
      <c r="AR747" s="276"/>
      <c r="AS747" s="276"/>
      <c r="AT747" s="276"/>
      <c r="AU747" s="276"/>
      <c r="AV747" s="276"/>
      <c r="AW747" s="276"/>
      <c r="AX747" s="276"/>
      <c r="AY747" s="276"/>
      <c r="AZ747" s="276"/>
      <c r="BA747" s="276"/>
      <c r="BB747" s="276"/>
      <c r="BC747" s="276"/>
      <c r="BD747" s="276"/>
      <c r="BE747" s="276"/>
      <c r="BF747" s="276"/>
      <c r="BG747" s="276"/>
      <c r="BH747" s="276"/>
    </row>
    <row r="748" spans="1:60" s="141" customFormat="1" ht="28.5" customHeight="1" x14ac:dyDescent="0.2">
      <c r="A748" s="134">
        <v>44403</v>
      </c>
      <c r="B748" s="661">
        <v>33989</v>
      </c>
      <c r="C748" s="576" t="s">
        <v>7090</v>
      </c>
      <c r="D748" s="95"/>
      <c r="E748" s="42">
        <v>2002038.68</v>
      </c>
      <c r="F748" s="724">
        <f t="shared" si="11"/>
        <v>2854547781.4499998</v>
      </c>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c r="AD748" s="276"/>
      <c r="AE748" s="276"/>
      <c r="AF748" s="276"/>
      <c r="AG748" s="276"/>
      <c r="AH748" s="276"/>
      <c r="AI748" s="276"/>
      <c r="AJ748" s="276"/>
      <c r="AK748" s="276"/>
      <c r="AL748" s="276"/>
      <c r="AM748" s="276"/>
      <c r="AN748" s="276"/>
      <c r="AO748" s="276"/>
      <c r="AP748" s="276"/>
      <c r="AQ748" s="276"/>
      <c r="AR748" s="276"/>
      <c r="AS748" s="276"/>
      <c r="AT748" s="276"/>
      <c r="AU748" s="276"/>
      <c r="AV748" s="276"/>
      <c r="AW748" s="276"/>
      <c r="AX748" s="276"/>
      <c r="AY748" s="276"/>
      <c r="AZ748" s="276"/>
      <c r="BA748" s="276"/>
      <c r="BB748" s="276"/>
      <c r="BC748" s="276"/>
      <c r="BD748" s="276"/>
      <c r="BE748" s="276"/>
      <c r="BF748" s="276"/>
      <c r="BG748" s="276"/>
      <c r="BH748" s="276"/>
    </row>
    <row r="749" spans="1:60" s="141" customFormat="1" ht="27" customHeight="1" x14ac:dyDescent="0.2">
      <c r="A749" s="134">
        <v>44403</v>
      </c>
      <c r="B749" s="661">
        <v>33990</v>
      </c>
      <c r="C749" s="576" t="s">
        <v>7091</v>
      </c>
      <c r="D749" s="95"/>
      <c r="E749" s="42">
        <v>740600.84</v>
      </c>
      <c r="F749" s="724">
        <f t="shared" si="11"/>
        <v>2853807180.6099997</v>
      </c>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276"/>
      <c r="AE749" s="276"/>
      <c r="AF749" s="276"/>
      <c r="AG749" s="276"/>
      <c r="AH749" s="276"/>
      <c r="AI749" s="276"/>
      <c r="AJ749" s="276"/>
      <c r="AK749" s="276"/>
      <c r="AL749" s="276"/>
      <c r="AM749" s="276"/>
      <c r="AN749" s="276"/>
      <c r="AO749" s="276"/>
      <c r="AP749" s="276"/>
      <c r="AQ749" s="276"/>
      <c r="AR749" s="276"/>
      <c r="AS749" s="276"/>
      <c r="AT749" s="276"/>
      <c r="AU749" s="276"/>
      <c r="AV749" s="276"/>
      <c r="AW749" s="276"/>
      <c r="AX749" s="276"/>
      <c r="AY749" s="276"/>
      <c r="AZ749" s="276"/>
      <c r="BA749" s="276"/>
      <c r="BB749" s="276"/>
      <c r="BC749" s="276"/>
      <c r="BD749" s="276"/>
      <c r="BE749" s="276"/>
      <c r="BF749" s="276"/>
      <c r="BG749" s="276"/>
      <c r="BH749" s="276"/>
    </row>
    <row r="750" spans="1:60" s="141" customFormat="1" ht="37.5" customHeight="1" x14ac:dyDescent="0.2">
      <c r="A750" s="134">
        <v>44403</v>
      </c>
      <c r="B750" s="661" t="s">
        <v>7092</v>
      </c>
      <c r="C750" s="576" t="s">
        <v>7094</v>
      </c>
      <c r="D750" s="95"/>
      <c r="E750" s="42">
        <v>450908.29</v>
      </c>
      <c r="F750" s="724">
        <f t="shared" si="11"/>
        <v>2853356272.3199997</v>
      </c>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6"/>
      <c r="AD750" s="276"/>
      <c r="AE750" s="276"/>
      <c r="AF750" s="276"/>
      <c r="AG750" s="276"/>
      <c r="AH750" s="276"/>
      <c r="AI750" s="276"/>
      <c r="AJ750" s="276"/>
      <c r="AK750" s="276"/>
      <c r="AL750" s="276"/>
      <c r="AM750" s="276"/>
      <c r="AN750" s="276"/>
      <c r="AO750" s="276"/>
      <c r="AP750" s="276"/>
      <c r="AQ750" s="276"/>
      <c r="AR750" s="276"/>
      <c r="AS750" s="276"/>
      <c r="AT750" s="276"/>
      <c r="AU750" s="276"/>
      <c r="AV750" s="276"/>
      <c r="AW750" s="276"/>
      <c r="AX750" s="276"/>
      <c r="AY750" s="276"/>
      <c r="AZ750" s="276"/>
      <c r="BA750" s="276"/>
      <c r="BB750" s="276"/>
      <c r="BC750" s="276"/>
      <c r="BD750" s="276"/>
      <c r="BE750" s="276"/>
      <c r="BF750" s="276"/>
      <c r="BG750" s="276"/>
      <c r="BH750" s="276"/>
    </row>
    <row r="751" spans="1:60" s="141" customFormat="1" ht="29.25" customHeight="1" x14ac:dyDescent="0.2">
      <c r="A751" s="134">
        <v>44403</v>
      </c>
      <c r="B751" s="661" t="s">
        <v>7093</v>
      </c>
      <c r="C751" s="576" t="s">
        <v>7095</v>
      </c>
      <c r="D751" s="95"/>
      <c r="E751" s="42">
        <v>1081162.06</v>
      </c>
      <c r="F751" s="724">
        <f t="shared" si="11"/>
        <v>2852275110.2599998</v>
      </c>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6"/>
      <c r="AD751" s="276"/>
      <c r="AE751" s="276"/>
      <c r="AF751" s="276"/>
      <c r="AG751" s="276"/>
      <c r="AH751" s="276"/>
      <c r="AI751" s="276"/>
      <c r="AJ751" s="276"/>
      <c r="AK751" s="276"/>
      <c r="AL751" s="276"/>
      <c r="AM751" s="276"/>
      <c r="AN751" s="276"/>
      <c r="AO751" s="276"/>
      <c r="AP751" s="276"/>
      <c r="AQ751" s="276"/>
      <c r="AR751" s="276"/>
      <c r="AS751" s="276"/>
      <c r="AT751" s="276"/>
      <c r="AU751" s="276"/>
      <c r="AV751" s="276"/>
      <c r="AW751" s="276"/>
      <c r="AX751" s="276"/>
      <c r="AY751" s="276"/>
      <c r="AZ751" s="276"/>
      <c r="BA751" s="276"/>
      <c r="BB751" s="276"/>
      <c r="BC751" s="276"/>
      <c r="BD751" s="276"/>
      <c r="BE751" s="276"/>
      <c r="BF751" s="276"/>
      <c r="BG751" s="276"/>
      <c r="BH751" s="276"/>
    </row>
    <row r="752" spans="1:60" s="141" customFormat="1" ht="51.75" customHeight="1" x14ac:dyDescent="0.2">
      <c r="A752" s="134">
        <v>44405</v>
      </c>
      <c r="B752" s="661">
        <v>33991</v>
      </c>
      <c r="C752" s="576" t="s">
        <v>7504</v>
      </c>
      <c r="D752" s="95"/>
      <c r="E752" s="42">
        <v>9205058.4499999993</v>
      </c>
      <c r="F752" s="724">
        <f t="shared" si="11"/>
        <v>2843070051.8099999</v>
      </c>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276"/>
      <c r="AF752" s="276"/>
      <c r="AG752" s="276"/>
      <c r="AH752" s="276"/>
      <c r="AI752" s="276"/>
      <c r="AJ752" s="276"/>
      <c r="AK752" s="276"/>
      <c r="AL752" s="276"/>
      <c r="AM752" s="276"/>
      <c r="AN752" s="276"/>
      <c r="AO752" s="276"/>
      <c r="AP752" s="276"/>
      <c r="AQ752" s="276"/>
      <c r="AR752" s="276"/>
      <c r="AS752" s="276"/>
      <c r="AT752" s="276"/>
      <c r="AU752" s="276"/>
      <c r="AV752" s="276"/>
      <c r="AW752" s="276"/>
      <c r="AX752" s="276"/>
      <c r="AY752" s="276"/>
      <c r="AZ752" s="276"/>
      <c r="BA752" s="276"/>
      <c r="BB752" s="276"/>
      <c r="BC752" s="276"/>
      <c r="BD752" s="276"/>
      <c r="BE752" s="276"/>
      <c r="BF752" s="276"/>
      <c r="BG752" s="276"/>
      <c r="BH752" s="276"/>
    </row>
    <row r="753" spans="1:60" s="141" customFormat="1" ht="39.75" customHeight="1" x14ac:dyDescent="0.2">
      <c r="A753" s="134">
        <v>44405</v>
      </c>
      <c r="B753" s="661">
        <v>33992</v>
      </c>
      <c r="C753" s="576" t="s">
        <v>7505</v>
      </c>
      <c r="D753" s="95"/>
      <c r="E753" s="42">
        <v>470000</v>
      </c>
      <c r="F753" s="724">
        <f t="shared" si="11"/>
        <v>2842600051.8099999</v>
      </c>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76"/>
      <c r="AE753" s="276"/>
      <c r="AF753" s="276"/>
      <c r="AG753" s="276"/>
      <c r="AH753" s="276"/>
      <c r="AI753" s="276"/>
      <c r="AJ753" s="276"/>
      <c r="AK753" s="276"/>
      <c r="AL753" s="276"/>
      <c r="AM753" s="276"/>
      <c r="AN753" s="276"/>
      <c r="AO753" s="276"/>
      <c r="AP753" s="276"/>
      <c r="AQ753" s="276"/>
      <c r="AR753" s="276"/>
      <c r="AS753" s="276"/>
      <c r="AT753" s="276"/>
      <c r="AU753" s="276"/>
      <c r="AV753" s="276"/>
      <c r="AW753" s="276"/>
      <c r="AX753" s="276"/>
      <c r="AY753" s="276"/>
      <c r="AZ753" s="276"/>
      <c r="BA753" s="276"/>
      <c r="BB753" s="276"/>
      <c r="BC753" s="276"/>
      <c r="BD753" s="276"/>
      <c r="BE753" s="276"/>
      <c r="BF753" s="276"/>
      <c r="BG753" s="276"/>
      <c r="BH753" s="276"/>
    </row>
    <row r="754" spans="1:60" s="141" customFormat="1" ht="34.5" customHeight="1" x14ac:dyDescent="0.2">
      <c r="A754" s="134">
        <v>44405</v>
      </c>
      <c r="B754" s="661" t="s">
        <v>7506</v>
      </c>
      <c r="C754" s="576" t="s">
        <v>7510</v>
      </c>
      <c r="D754" s="95"/>
      <c r="E754" s="42">
        <v>1873714.5</v>
      </c>
      <c r="F754" s="724">
        <f t="shared" si="11"/>
        <v>2840726337.3099999</v>
      </c>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76"/>
      <c r="AE754" s="276"/>
      <c r="AF754" s="276"/>
      <c r="AG754" s="276"/>
      <c r="AH754" s="276"/>
      <c r="AI754" s="276"/>
      <c r="AJ754" s="276"/>
      <c r="AK754" s="276"/>
      <c r="AL754" s="276"/>
      <c r="AM754" s="276"/>
      <c r="AN754" s="276"/>
      <c r="AO754" s="276"/>
      <c r="AP754" s="276"/>
      <c r="AQ754" s="276"/>
      <c r="AR754" s="276"/>
      <c r="AS754" s="276"/>
      <c r="AT754" s="276"/>
      <c r="AU754" s="276"/>
      <c r="AV754" s="276"/>
      <c r="AW754" s="276"/>
      <c r="AX754" s="276"/>
      <c r="AY754" s="276"/>
      <c r="AZ754" s="276"/>
      <c r="BA754" s="276"/>
      <c r="BB754" s="276"/>
      <c r="BC754" s="276"/>
      <c r="BD754" s="276"/>
      <c r="BE754" s="276"/>
      <c r="BF754" s="276"/>
      <c r="BG754" s="276"/>
      <c r="BH754" s="276"/>
    </row>
    <row r="755" spans="1:60" s="141" customFormat="1" ht="34.5" customHeight="1" x14ac:dyDescent="0.2">
      <c r="A755" s="134">
        <v>44405</v>
      </c>
      <c r="B755" s="661" t="s">
        <v>7507</v>
      </c>
      <c r="C755" s="576" t="s">
        <v>7511</v>
      </c>
      <c r="D755" s="95"/>
      <c r="E755" s="42">
        <v>3553178.69</v>
      </c>
      <c r="F755" s="724">
        <f t="shared" si="11"/>
        <v>2837173158.6199999</v>
      </c>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76"/>
      <c r="AE755" s="276"/>
      <c r="AF755" s="276"/>
      <c r="AG755" s="276"/>
      <c r="AH755" s="276"/>
      <c r="AI755" s="276"/>
      <c r="AJ755" s="276"/>
      <c r="AK755" s="276"/>
      <c r="AL755" s="276"/>
      <c r="AM755" s="276"/>
      <c r="AN755" s="276"/>
      <c r="AO755" s="276"/>
      <c r="AP755" s="276"/>
      <c r="AQ755" s="276"/>
      <c r="AR755" s="276"/>
      <c r="AS755" s="276"/>
      <c r="AT755" s="276"/>
      <c r="AU755" s="276"/>
      <c r="AV755" s="276"/>
      <c r="AW755" s="276"/>
      <c r="AX755" s="276"/>
      <c r="AY755" s="276"/>
      <c r="AZ755" s="276"/>
      <c r="BA755" s="276"/>
      <c r="BB755" s="276"/>
      <c r="BC755" s="276"/>
      <c r="BD755" s="276"/>
      <c r="BE755" s="276"/>
      <c r="BF755" s="276"/>
      <c r="BG755" s="276"/>
      <c r="BH755" s="276"/>
    </row>
    <row r="756" spans="1:60" s="141" customFormat="1" ht="28.5" customHeight="1" x14ac:dyDescent="0.2">
      <c r="A756" s="134">
        <v>44405</v>
      </c>
      <c r="B756" s="661" t="s">
        <v>7508</v>
      </c>
      <c r="C756" s="576" t="s">
        <v>7512</v>
      </c>
      <c r="D756" s="95"/>
      <c r="E756" s="42">
        <v>2250914.37</v>
      </c>
      <c r="F756" s="724">
        <f t="shared" si="11"/>
        <v>2834922244.25</v>
      </c>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76"/>
      <c r="AE756" s="276"/>
      <c r="AF756" s="276"/>
      <c r="AG756" s="276"/>
      <c r="AH756" s="276"/>
      <c r="AI756" s="276"/>
      <c r="AJ756" s="276"/>
      <c r="AK756" s="276"/>
      <c r="AL756" s="276"/>
      <c r="AM756" s="276"/>
      <c r="AN756" s="276"/>
      <c r="AO756" s="276"/>
      <c r="AP756" s="276"/>
      <c r="AQ756" s="276"/>
      <c r="AR756" s="276"/>
      <c r="AS756" s="276"/>
      <c r="AT756" s="276"/>
      <c r="AU756" s="276"/>
      <c r="AV756" s="276"/>
      <c r="AW756" s="276"/>
      <c r="AX756" s="276"/>
      <c r="AY756" s="276"/>
      <c r="AZ756" s="276"/>
      <c r="BA756" s="276"/>
      <c r="BB756" s="276"/>
      <c r="BC756" s="276"/>
      <c r="BD756" s="276"/>
      <c r="BE756" s="276"/>
      <c r="BF756" s="276"/>
      <c r="BG756" s="276"/>
      <c r="BH756" s="276"/>
    </row>
    <row r="757" spans="1:60" s="141" customFormat="1" ht="42" customHeight="1" x14ac:dyDescent="0.2">
      <c r="A757" s="134">
        <v>44405</v>
      </c>
      <c r="B757" s="661" t="s">
        <v>7509</v>
      </c>
      <c r="C757" s="576" t="s">
        <v>7513</v>
      </c>
      <c r="D757" s="95"/>
      <c r="E757" s="42">
        <v>3124738.33</v>
      </c>
      <c r="F757" s="724">
        <f t="shared" si="11"/>
        <v>2831797505.9200001</v>
      </c>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76"/>
      <c r="AE757" s="276"/>
      <c r="AF757" s="276"/>
      <c r="AG757" s="276"/>
      <c r="AH757" s="276"/>
      <c r="AI757" s="276"/>
      <c r="AJ757" s="276"/>
      <c r="AK757" s="276"/>
      <c r="AL757" s="276"/>
      <c r="AM757" s="276"/>
      <c r="AN757" s="276"/>
      <c r="AO757" s="276"/>
      <c r="AP757" s="276"/>
      <c r="AQ757" s="276"/>
      <c r="AR757" s="276"/>
      <c r="AS757" s="276"/>
      <c r="AT757" s="276"/>
      <c r="AU757" s="276"/>
      <c r="AV757" s="276"/>
      <c r="AW757" s="276"/>
      <c r="AX757" s="276"/>
      <c r="AY757" s="276"/>
      <c r="AZ757" s="276"/>
      <c r="BA757" s="276"/>
      <c r="BB757" s="276"/>
      <c r="BC757" s="276"/>
      <c r="BD757" s="276"/>
      <c r="BE757" s="276"/>
      <c r="BF757" s="276"/>
      <c r="BG757" s="276"/>
      <c r="BH757" s="276"/>
    </row>
    <row r="758" spans="1:60" s="141" customFormat="1" ht="45.75" customHeight="1" x14ac:dyDescent="0.2">
      <c r="A758" s="134">
        <v>44406</v>
      </c>
      <c r="B758" s="661">
        <v>33993</v>
      </c>
      <c r="C758" s="576" t="s">
        <v>7515</v>
      </c>
      <c r="D758" s="95"/>
      <c r="E758" s="42">
        <v>994615.32</v>
      </c>
      <c r="F758" s="724">
        <f t="shared" si="11"/>
        <v>2830802890.5999999</v>
      </c>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76"/>
      <c r="AE758" s="276"/>
      <c r="AF758" s="276"/>
      <c r="AG758" s="276"/>
      <c r="AH758" s="276"/>
      <c r="AI758" s="276"/>
      <c r="AJ758" s="276"/>
      <c r="AK758" s="276"/>
      <c r="AL758" s="276"/>
      <c r="AM758" s="276"/>
      <c r="AN758" s="276"/>
      <c r="AO758" s="276"/>
      <c r="AP758" s="276"/>
      <c r="AQ758" s="276"/>
      <c r="AR758" s="276"/>
      <c r="AS758" s="276"/>
      <c r="AT758" s="276"/>
      <c r="AU758" s="276"/>
      <c r="AV758" s="276"/>
      <c r="AW758" s="276"/>
      <c r="AX758" s="276"/>
      <c r="AY758" s="276"/>
      <c r="AZ758" s="276"/>
      <c r="BA758" s="276"/>
      <c r="BB758" s="276"/>
      <c r="BC758" s="276"/>
      <c r="BD758" s="276"/>
      <c r="BE758" s="276"/>
      <c r="BF758" s="276"/>
      <c r="BG758" s="276"/>
      <c r="BH758" s="276"/>
    </row>
    <row r="759" spans="1:60" s="141" customFormat="1" ht="39.75" customHeight="1" x14ac:dyDescent="0.2">
      <c r="A759" s="134">
        <v>44406</v>
      </c>
      <c r="B759" s="661">
        <v>33994</v>
      </c>
      <c r="C759" s="576" t="s">
        <v>7516</v>
      </c>
      <c r="D759" s="95"/>
      <c r="E759" s="42">
        <v>294000</v>
      </c>
      <c r="F759" s="724">
        <f t="shared" si="11"/>
        <v>2830508890.5999999</v>
      </c>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76"/>
      <c r="AE759" s="276"/>
      <c r="AF759" s="276"/>
      <c r="AG759" s="276"/>
      <c r="AH759" s="276"/>
      <c r="AI759" s="276"/>
      <c r="AJ759" s="276"/>
      <c r="AK759" s="276"/>
      <c r="AL759" s="276"/>
      <c r="AM759" s="276"/>
      <c r="AN759" s="276"/>
      <c r="AO759" s="276"/>
      <c r="AP759" s="276"/>
      <c r="AQ759" s="276"/>
      <c r="AR759" s="276"/>
      <c r="AS759" s="276"/>
      <c r="AT759" s="276"/>
      <c r="AU759" s="276"/>
      <c r="AV759" s="276"/>
      <c r="AW759" s="276"/>
      <c r="AX759" s="276"/>
      <c r="AY759" s="276"/>
      <c r="AZ759" s="276"/>
      <c r="BA759" s="276"/>
      <c r="BB759" s="276"/>
      <c r="BC759" s="276"/>
      <c r="BD759" s="276"/>
      <c r="BE759" s="276"/>
      <c r="BF759" s="276"/>
      <c r="BG759" s="276"/>
      <c r="BH759" s="276"/>
    </row>
    <row r="760" spans="1:60" s="141" customFormat="1" ht="28.5" customHeight="1" x14ac:dyDescent="0.2">
      <c r="A760" s="134">
        <v>44406</v>
      </c>
      <c r="B760" s="791" t="s">
        <v>7518</v>
      </c>
      <c r="C760" s="576" t="s">
        <v>7517</v>
      </c>
      <c r="D760" s="95"/>
      <c r="E760" s="42">
        <v>66015493.460000001</v>
      </c>
      <c r="F760" s="724">
        <f t="shared" si="11"/>
        <v>2764493397.1399999</v>
      </c>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c r="AK760" s="276"/>
      <c r="AL760" s="276"/>
      <c r="AM760" s="276"/>
      <c r="AN760" s="276"/>
      <c r="AO760" s="276"/>
      <c r="AP760" s="276"/>
      <c r="AQ760" s="276"/>
      <c r="AR760" s="276"/>
      <c r="AS760" s="276"/>
      <c r="AT760" s="276"/>
      <c r="AU760" s="276"/>
      <c r="AV760" s="276"/>
      <c r="AW760" s="276"/>
      <c r="AX760" s="276"/>
      <c r="AY760" s="276"/>
      <c r="AZ760" s="276"/>
      <c r="BA760" s="276"/>
      <c r="BB760" s="276"/>
      <c r="BC760" s="276"/>
      <c r="BD760" s="276"/>
      <c r="BE760" s="276"/>
      <c r="BF760" s="276"/>
      <c r="BG760" s="276"/>
      <c r="BH760" s="276"/>
    </row>
    <row r="761" spans="1:60" s="141" customFormat="1" ht="34.5" customHeight="1" x14ac:dyDescent="0.2">
      <c r="A761" s="10"/>
      <c r="B761" s="28"/>
      <c r="C761" s="28"/>
      <c r="D761" s="121"/>
      <c r="E761" s="32"/>
      <c r="F761" s="113"/>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row>
    <row r="762" spans="1:60" s="141" customFormat="1" ht="34.5" customHeight="1" x14ac:dyDescent="0.2">
      <c r="A762" s="10"/>
      <c r="B762" s="28"/>
      <c r="C762" s="28"/>
      <c r="D762" s="121"/>
      <c r="E762" s="32"/>
      <c r="F762" s="113"/>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76"/>
      <c r="AE762" s="276"/>
      <c r="AF762" s="276"/>
      <c r="AG762" s="276"/>
      <c r="AH762" s="276"/>
      <c r="AI762" s="276"/>
      <c r="AJ762" s="276"/>
      <c r="AK762" s="276"/>
      <c r="AL762" s="276"/>
      <c r="AM762" s="276"/>
      <c r="AN762" s="276"/>
      <c r="AO762" s="276"/>
      <c r="AP762" s="276"/>
      <c r="AQ762" s="276"/>
      <c r="AR762" s="276"/>
      <c r="AS762" s="276"/>
      <c r="AT762" s="276"/>
      <c r="AU762" s="276"/>
      <c r="AV762" s="276"/>
      <c r="AW762" s="276"/>
      <c r="AX762" s="276"/>
      <c r="AY762" s="276"/>
      <c r="AZ762" s="276"/>
      <c r="BA762" s="276"/>
      <c r="BB762" s="276"/>
      <c r="BC762" s="276"/>
      <c r="BD762" s="276"/>
      <c r="BE762" s="276"/>
      <c r="BF762" s="276"/>
      <c r="BG762" s="276"/>
      <c r="BH762" s="276"/>
    </row>
    <row r="763" spans="1:60" s="141" customFormat="1" ht="34.5" customHeight="1" x14ac:dyDescent="0.2">
      <c r="A763" s="10"/>
      <c r="B763" s="28"/>
      <c r="C763" s="28"/>
      <c r="D763" s="121"/>
      <c r="E763" s="32"/>
      <c r="F763" s="113"/>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76"/>
      <c r="AE763" s="276"/>
      <c r="AF763" s="276"/>
      <c r="AG763" s="276"/>
      <c r="AH763" s="276"/>
      <c r="AI763" s="276"/>
      <c r="AJ763" s="276"/>
      <c r="AK763" s="276"/>
      <c r="AL763" s="276"/>
      <c r="AM763" s="276"/>
      <c r="AN763" s="276"/>
      <c r="AO763" s="276"/>
      <c r="AP763" s="276"/>
      <c r="AQ763" s="276"/>
      <c r="AR763" s="276"/>
      <c r="AS763" s="276"/>
      <c r="AT763" s="276"/>
      <c r="AU763" s="276"/>
      <c r="AV763" s="276"/>
      <c r="AW763" s="276"/>
      <c r="AX763" s="276"/>
      <c r="AY763" s="276"/>
      <c r="AZ763" s="276"/>
      <c r="BA763" s="276"/>
      <c r="BB763" s="276"/>
      <c r="BC763" s="276"/>
      <c r="BD763" s="276"/>
      <c r="BE763" s="276"/>
      <c r="BF763" s="276"/>
      <c r="BG763" s="276"/>
      <c r="BH763" s="276"/>
    </row>
    <row r="764" spans="1:60" s="141" customFormat="1" ht="34.5" customHeight="1" x14ac:dyDescent="0.2">
      <c r="A764" s="10"/>
      <c r="B764" s="28"/>
      <c r="C764" s="28"/>
      <c r="D764" s="121"/>
      <c r="E764" s="32"/>
      <c r="F764" s="113"/>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76"/>
      <c r="AE764" s="276"/>
      <c r="AF764" s="276"/>
      <c r="AG764" s="276"/>
      <c r="AH764" s="276"/>
      <c r="AI764" s="276"/>
      <c r="AJ764" s="276"/>
      <c r="AK764" s="276"/>
      <c r="AL764" s="276"/>
      <c r="AM764" s="276"/>
      <c r="AN764" s="276"/>
      <c r="AO764" s="276"/>
      <c r="AP764" s="276"/>
      <c r="AQ764" s="276"/>
      <c r="AR764" s="276"/>
      <c r="AS764" s="276"/>
      <c r="AT764" s="276"/>
      <c r="AU764" s="276"/>
      <c r="AV764" s="276"/>
      <c r="AW764" s="276"/>
      <c r="AX764" s="276"/>
      <c r="AY764" s="276"/>
      <c r="AZ764" s="276"/>
      <c r="BA764" s="276"/>
      <c r="BB764" s="276"/>
      <c r="BC764" s="276"/>
      <c r="BD764" s="276"/>
      <c r="BE764" s="276"/>
      <c r="BF764" s="276"/>
      <c r="BG764" s="276"/>
      <c r="BH764" s="276"/>
    </row>
    <row r="765" spans="1:60" s="141" customFormat="1" ht="34.5" customHeight="1" x14ac:dyDescent="0.2">
      <c r="A765" s="10"/>
      <c r="B765" s="28"/>
      <c r="C765" s="28"/>
      <c r="D765" s="121"/>
      <c r="E765" s="32"/>
      <c r="F765" s="113"/>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76"/>
      <c r="AE765" s="276"/>
      <c r="AF765" s="276"/>
      <c r="AG765" s="276"/>
      <c r="AH765" s="276"/>
      <c r="AI765" s="276"/>
      <c r="AJ765" s="276"/>
      <c r="AK765" s="276"/>
      <c r="AL765" s="276"/>
      <c r="AM765" s="276"/>
      <c r="AN765" s="276"/>
      <c r="AO765" s="276"/>
      <c r="AP765" s="276"/>
      <c r="AQ765" s="276"/>
      <c r="AR765" s="276"/>
      <c r="AS765" s="276"/>
      <c r="AT765" s="276"/>
      <c r="AU765" s="276"/>
      <c r="AV765" s="276"/>
      <c r="AW765" s="276"/>
      <c r="AX765" s="276"/>
      <c r="AY765" s="276"/>
      <c r="AZ765" s="276"/>
      <c r="BA765" s="276"/>
      <c r="BB765" s="276"/>
      <c r="BC765" s="276"/>
      <c r="BD765" s="276"/>
      <c r="BE765" s="276"/>
      <c r="BF765" s="276"/>
      <c r="BG765" s="276"/>
      <c r="BH765" s="276"/>
    </row>
    <row r="766" spans="1:60" s="141" customFormat="1" ht="34.5" customHeight="1" x14ac:dyDescent="0.2">
      <c r="A766" s="10"/>
      <c r="B766" s="28"/>
      <c r="C766" s="28"/>
      <c r="D766" s="121"/>
      <c r="E766" s="32"/>
      <c r="F766" s="113"/>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76"/>
      <c r="AE766" s="276"/>
      <c r="AF766" s="276"/>
      <c r="AG766" s="276"/>
      <c r="AH766" s="276"/>
      <c r="AI766" s="276"/>
      <c r="AJ766" s="276"/>
      <c r="AK766" s="276"/>
      <c r="AL766" s="276"/>
      <c r="AM766" s="276"/>
      <c r="AN766" s="276"/>
      <c r="AO766" s="276"/>
      <c r="AP766" s="276"/>
      <c r="AQ766" s="276"/>
      <c r="AR766" s="276"/>
      <c r="AS766" s="276"/>
      <c r="AT766" s="276"/>
      <c r="AU766" s="276"/>
      <c r="AV766" s="276"/>
      <c r="AW766" s="276"/>
      <c r="AX766" s="276"/>
      <c r="AY766" s="276"/>
      <c r="AZ766" s="276"/>
      <c r="BA766" s="276"/>
      <c r="BB766" s="276"/>
      <c r="BC766" s="276"/>
      <c r="BD766" s="276"/>
      <c r="BE766" s="276"/>
      <c r="BF766" s="276"/>
      <c r="BG766" s="276"/>
      <c r="BH766" s="276"/>
    </row>
    <row r="767" spans="1:60" s="141" customFormat="1" ht="34.5" customHeight="1" x14ac:dyDescent="0.2">
      <c r="A767" s="10"/>
      <c r="B767" s="28"/>
      <c r="C767" s="28"/>
      <c r="D767" s="121"/>
      <c r="E767" s="32"/>
      <c r="F767" s="113"/>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76"/>
      <c r="AE767" s="276"/>
      <c r="AF767" s="276"/>
      <c r="AG767" s="276"/>
      <c r="AH767" s="276"/>
      <c r="AI767" s="276"/>
      <c r="AJ767" s="276"/>
      <c r="AK767" s="276"/>
      <c r="AL767" s="276"/>
      <c r="AM767" s="276"/>
      <c r="AN767" s="276"/>
      <c r="AO767" s="276"/>
      <c r="AP767" s="276"/>
      <c r="AQ767" s="276"/>
      <c r="AR767" s="276"/>
      <c r="AS767" s="276"/>
      <c r="AT767" s="276"/>
      <c r="AU767" s="276"/>
      <c r="AV767" s="276"/>
      <c r="AW767" s="276"/>
      <c r="AX767" s="276"/>
      <c r="AY767" s="276"/>
      <c r="AZ767" s="276"/>
      <c r="BA767" s="276"/>
      <c r="BB767" s="276"/>
      <c r="BC767" s="276"/>
      <c r="BD767" s="276"/>
      <c r="BE767" s="276"/>
      <c r="BF767" s="276"/>
      <c r="BG767" s="276"/>
      <c r="BH767" s="276"/>
    </row>
    <row r="768" spans="1:60" s="141" customFormat="1" ht="34.5" customHeight="1" x14ac:dyDescent="0.2">
      <c r="A768" s="10"/>
      <c r="B768" s="28"/>
      <c r="C768" s="28"/>
      <c r="D768" s="121"/>
      <c r="E768" s="32"/>
      <c r="F768" s="113"/>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76"/>
      <c r="AE768" s="276"/>
      <c r="AF768" s="276"/>
      <c r="AG768" s="276"/>
      <c r="AH768" s="276"/>
      <c r="AI768" s="276"/>
      <c r="AJ768" s="276"/>
      <c r="AK768" s="276"/>
      <c r="AL768" s="276"/>
      <c r="AM768" s="276"/>
      <c r="AN768" s="276"/>
      <c r="AO768" s="276"/>
      <c r="AP768" s="276"/>
      <c r="AQ768" s="276"/>
      <c r="AR768" s="276"/>
      <c r="AS768" s="276"/>
      <c r="AT768" s="276"/>
      <c r="AU768" s="276"/>
      <c r="AV768" s="276"/>
      <c r="AW768" s="276"/>
      <c r="AX768" s="276"/>
      <c r="AY768" s="276"/>
      <c r="AZ768" s="276"/>
      <c r="BA768" s="276"/>
      <c r="BB768" s="276"/>
      <c r="BC768" s="276"/>
      <c r="BD768" s="276"/>
      <c r="BE768" s="276"/>
      <c r="BF768" s="276"/>
      <c r="BG768" s="276"/>
      <c r="BH768" s="276"/>
    </row>
    <row r="769" spans="1:60" s="141" customFormat="1" ht="34.5" customHeight="1" x14ac:dyDescent="0.2">
      <c r="A769" s="10"/>
      <c r="B769" s="28"/>
      <c r="C769" s="28"/>
      <c r="D769" s="121"/>
      <c r="E769" s="32"/>
      <c r="F769" s="113"/>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76"/>
      <c r="AE769" s="276"/>
      <c r="AF769" s="276"/>
      <c r="AG769" s="276"/>
      <c r="AH769" s="276"/>
      <c r="AI769" s="276"/>
      <c r="AJ769" s="276"/>
      <c r="AK769" s="276"/>
      <c r="AL769" s="276"/>
      <c r="AM769" s="276"/>
      <c r="AN769" s="276"/>
      <c r="AO769" s="276"/>
      <c r="AP769" s="276"/>
      <c r="AQ769" s="276"/>
      <c r="AR769" s="276"/>
      <c r="AS769" s="276"/>
      <c r="AT769" s="276"/>
      <c r="AU769" s="276"/>
      <c r="AV769" s="276"/>
      <c r="AW769" s="276"/>
      <c r="AX769" s="276"/>
      <c r="AY769" s="276"/>
      <c r="AZ769" s="276"/>
      <c r="BA769" s="276"/>
      <c r="BB769" s="276"/>
      <c r="BC769" s="276"/>
      <c r="BD769" s="276"/>
      <c r="BE769" s="276"/>
      <c r="BF769" s="276"/>
      <c r="BG769" s="276"/>
      <c r="BH769" s="276"/>
    </row>
    <row r="770" spans="1:60" s="141" customFormat="1" ht="34.5" customHeight="1" x14ac:dyDescent="0.2">
      <c r="A770" s="10"/>
      <c r="B770" s="28"/>
      <c r="C770" s="28"/>
      <c r="D770" s="121"/>
      <c r="E770" s="32"/>
      <c r="F770" s="113"/>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76"/>
      <c r="AE770" s="276"/>
      <c r="AF770" s="276"/>
      <c r="AG770" s="276"/>
      <c r="AH770" s="276"/>
      <c r="AI770" s="276"/>
      <c r="AJ770" s="276"/>
      <c r="AK770" s="276"/>
      <c r="AL770" s="276"/>
      <c r="AM770" s="276"/>
      <c r="AN770" s="276"/>
      <c r="AO770" s="276"/>
      <c r="AP770" s="276"/>
      <c r="AQ770" s="276"/>
      <c r="AR770" s="276"/>
      <c r="AS770" s="276"/>
      <c r="AT770" s="276"/>
      <c r="AU770" s="276"/>
      <c r="AV770" s="276"/>
      <c r="AW770" s="276"/>
      <c r="AX770" s="276"/>
      <c r="AY770" s="276"/>
      <c r="AZ770" s="276"/>
      <c r="BA770" s="276"/>
      <c r="BB770" s="276"/>
      <c r="BC770" s="276"/>
      <c r="BD770" s="276"/>
      <c r="BE770" s="276"/>
      <c r="BF770" s="276"/>
      <c r="BG770" s="276"/>
      <c r="BH770" s="276"/>
    </row>
    <row r="771" spans="1:60" s="141" customFormat="1" ht="34.5" customHeight="1" x14ac:dyDescent="0.2">
      <c r="A771" s="10"/>
      <c r="B771" s="28"/>
      <c r="C771" s="28"/>
      <c r="D771" s="121"/>
      <c r="E771" s="32"/>
      <c r="F771" s="113"/>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76"/>
      <c r="AE771" s="276"/>
      <c r="AF771" s="276"/>
      <c r="AG771" s="276"/>
      <c r="AH771" s="276"/>
      <c r="AI771" s="276"/>
      <c r="AJ771" s="276"/>
      <c r="AK771" s="276"/>
      <c r="AL771" s="276"/>
      <c r="AM771" s="276"/>
      <c r="AN771" s="276"/>
      <c r="AO771" s="276"/>
      <c r="AP771" s="276"/>
      <c r="AQ771" s="276"/>
      <c r="AR771" s="276"/>
      <c r="AS771" s="276"/>
      <c r="AT771" s="276"/>
      <c r="AU771" s="276"/>
      <c r="AV771" s="276"/>
      <c r="AW771" s="276"/>
      <c r="AX771" s="276"/>
      <c r="AY771" s="276"/>
      <c r="AZ771" s="276"/>
      <c r="BA771" s="276"/>
      <c r="BB771" s="276"/>
      <c r="BC771" s="276"/>
      <c r="BD771" s="276"/>
      <c r="BE771" s="276"/>
      <c r="BF771" s="276"/>
      <c r="BG771" s="276"/>
      <c r="BH771" s="276"/>
    </row>
    <row r="772" spans="1:60" s="141" customFormat="1" ht="34.5" customHeight="1" x14ac:dyDescent="0.2">
      <c r="A772" s="10"/>
      <c r="B772" s="28"/>
      <c r="C772" s="28"/>
      <c r="D772" s="121"/>
      <c r="E772" s="32"/>
      <c r="F772" s="113"/>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76"/>
      <c r="AE772" s="276"/>
      <c r="AF772" s="276"/>
      <c r="AG772" s="276"/>
      <c r="AH772" s="276"/>
      <c r="AI772" s="276"/>
      <c r="AJ772" s="276"/>
      <c r="AK772" s="276"/>
      <c r="AL772" s="276"/>
      <c r="AM772" s="276"/>
      <c r="AN772" s="276"/>
      <c r="AO772" s="276"/>
      <c r="AP772" s="276"/>
      <c r="AQ772" s="276"/>
      <c r="AR772" s="276"/>
      <c r="AS772" s="276"/>
      <c r="AT772" s="276"/>
      <c r="AU772" s="276"/>
      <c r="AV772" s="276"/>
      <c r="AW772" s="276"/>
      <c r="AX772" s="276"/>
      <c r="AY772" s="276"/>
      <c r="AZ772" s="276"/>
      <c r="BA772" s="276"/>
      <c r="BB772" s="276"/>
      <c r="BC772" s="276"/>
      <c r="BD772" s="276"/>
      <c r="BE772" s="276"/>
      <c r="BF772" s="276"/>
      <c r="BG772" s="276"/>
      <c r="BH772" s="276"/>
    </row>
    <row r="773" spans="1:60" s="141" customFormat="1" ht="34.5" customHeight="1" x14ac:dyDescent="0.2">
      <c r="A773" s="10"/>
      <c r="B773" s="28"/>
      <c r="C773" s="28"/>
      <c r="D773" s="121"/>
      <c r="E773" s="32"/>
      <c r="F773" s="113"/>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76"/>
      <c r="AE773" s="276"/>
      <c r="AF773" s="276"/>
      <c r="AG773" s="276"/>
      <c r="AH773" s="276"/>
      <c r="AI773" s="276"/>
      <c r="AJ773" s="276"/>
      <c r="AK773" s="276"/>
      <c r="AL773" s="276"/>
      <c r="AM773" s="276"/>
      <c r="AN773" s="276"/>
      <c r="AO773" s="276"/>
      <c r="AP773" s="276"/>
      <c r="AQ773" s="276"/>
      <c r="AR773" s="276"/>
      <c r="AS773" s="276"/>
      <c r="AT773" s="276"/>
      <c r="AU773" s="276"/>
      <c r="AV773" s="276"/>
      <c r="AW773" s="276"/>
      <c r="AX773" s="276"/>
      <c r="AY773" s="276"/>
      <c r="AZ773" s="276"/>
      <c r="BA773" s="276"/>
      <c r="BB773" s="276"/>
      <c r="BC773" s="276"/>
      <c r="BD773" s="276"/>
      <c r="BE773" s="276"/>
      <c r="BF773" s="276"/>
      <c r="BG773" s="276"/>
      <c r="BH773" s="276"/>
    </row>
    <row r="774" spans="1:60" s="141" customFormat="1" ht="34.5" customHeight="1" x14ac:dyDescent="0.2">
      <c r="A774" s="10"/>
      <c r="B774" s="28"/>
      <c r="C774" s="28"/>
      <c r="D774" s="121"/>
      <c r="E774" s="32"/>
      <c r="F774" s="113"/>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76"/>
      <c r="AE774" s="276"/>
      <c r="AF774" s="276"/>
      <c r="AG774" s="276"/>
      <c r="AH774" s="276"/>
      <c r="AI774" s="276"/>
      <c r="AJ774" s="276"/>
      <c r="AK774" s="276"/>
      <c r="AL774" s="276"/>
      <c r="AM774" s="276"/>
      <c r="AN774" s="276"/>
      <c r="AO774" s="276"/>
      <c r="AP774" s="276"/>
      <c r="AQ774" s="276"/>
      <c r="AR774" s="276"/>
      <c r="AS774" s="276"/>
      <c r="AT774" s="276"/>
      <c r="AU774" s="276"/>
      <c r="AV774" s="276"/>
      <c r="AW774" s="276"/>
      <c r="AX774" s="276"/>
      <c r="AY774" s="276"/>
      <c r="AZ774" s="276"/>
      <c r="BA774" s="276"/>
      <c r="BB774" s="276"/>
      <c r="BC774" s="276"/>
      <c r="BD774" s="276"/>
      <c r="BE774" s="276"/>
      <c r="BF774" s="276"/>
      <c r="BG774" s="276"/>
      <c r="BH774" s="276"/>
    </row>
    <row r="775" spans="1:60" s="141" customFormat="1" ht="34.5" customHeight="1" x14ac:dyDescent="0.2">
      <c r="A775" s="10"/>
      <c r="B775" s="28"/>
      <c r="C775" s="28"/>
      <c r="D775" s="121"/>
      <c r="E775" s="32"/>
      <c r="F775" s="113"/>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76"/>
      <c r="AE775" s="276"/>
      <c r="AF775" s="276"/>
      <c r="AG775" s="276"/>
      <c r="AH775" s="276"/>
      <c r="AI775" s="276"/>
      <c r="AJ775" s="276"/>
      <c r="AK775" s="276"/>
      <c r="AL775" s="276"/>
      <c r="AM775" s="276"/>
      <c r="AN775" s="276"/>
      <c r="AO775" s="276"/>
      <c r="AP775" s="276"/>
      <c r="AQ775" s="276"/>
      <c r="AR775" s="276"/>
      <c r="AS775" s="276"/>
      <c r="AT775" s="276"/>
      <c r="AU775" s="276"/>
      <c r="AV775" s="276"/>
      <c r="AW775" s="276"/>
      <c r="AX775" s="276"/>
      <c r="AY775" s="276"/>
      <c r="AZ775" s="276"/>
      <c r="BA775" s="276"/>
      <c r="BB775" s="276"/>
      <c r="BC775" s="276"/>
      <c r="BD775" s="276"/>
      <c r="BE775" s="276"/>
      <c r="BF775" s="276"/>
      <c r="BG775" s="276"/>
      <c r="BH775" s="276"/>
    </row>
    <row r="776" spans="1:60" s="141" customFormat="1" ht="34.5" customHeight="1" x14ac:dyDescent="0.2">
      <c r="A776" s="10"/>
      <c r="B776" s="28"/>
      <c r="C776" s="28"/>
      <c r="D776" s="121"/>
      <c r="E776" s="32"/>
      <c r="F776" s="113"/>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c r="AN776" s="276"/>
      <c r="AO776" s="276"/>
      <c r="AP776" s="276"/>
      <c r="AQ776" s="276"/>
      <c r="AR776" s="276"/>
      <c r="AS776" s="276"/>
      <c r="AT776" s="276"/>
      <c r="AU776" s="276"/>
      <c r="AV776" s="276"/>
      <c r="AW776" s="276"/>
      <c r="AX776" s="276"/>
      <c r="AY776" s="276"/>
      <c r="AZ776" s="276"/>
      <c r="BA776" s="276"/>
      <c r="BB776" s="276"/>
      <c r="BC776" s="276"/>
      <c r="BD776" s="276"/>
      <c r="BE776" s="276"/>
      <c r="BF776" s="276"/>
      <c r="BG776" s="276"/>
      <c r="BH776" s="276"/>
    </row>
    <row r="777" spans="1:60" s="141" customFormat="1" ht="34.5" customHeight="1" x14ac:dyDescent="0.2">
      <c r="A777" s="10"/>
      <c r="B777" s="28"/>
      <c r="C777" s="28"/>
      <c r="D777" s="121"/>
      <c r="E777" s="32"/>
      <c r="F777" s="113"/>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76"/>
      <c r="AE777" s="276"/>
      <c r="AF777" s="276"/>
      <c r="AG777" s="276"/>
      <c r="AH777" s="276"/>
      <c r="AI777" s="276"/>
      <c r="AJ777" s="276"/>
      <c r="AK777" s="276"/>
      <c r="AL777" s="276"/>
      <c r="AM777" s="276"/>
      <c r="AN777" s="276"/>
      <c r="AO777" s="276"/>
      <c r="AP777" s="276"/>
      <c r="AQ777" s="276"/>
      <c r="AR777" s="276"/>
      <c r="AS777" s="276"/>
      <c r="AT777" s="276"/>
      <c r="AU777" s="276"/>
      <c r="AV777" s="276"/>
      <c r="AW777" s="276"/>
      <c r="AX777" s="276"/>
      <c r="AY777" s="276"/>
      <c r="AZ777" s="276"/>
      <c r="BA777" s="276"/>
      <c r="BB777" s="276"/>
      <c r="BC777" s="276"/>
      <c r="BD777" s="276"/>
      <c r="BE777" s="276"/>
      <c r="BF777" s="276"/>
      <c r="BG777" s="276"/>
      <c r="BH777" s="276"/>
    </row>
    <row r="778" spans="1:60" s="141" customFormat="1" ht="34.5" customHeight="1" x14ac:dyDescent="0.2">
      <c r="A778" s="10"/>
      <c r="B778" s="28"/>
      <c r="C778" s="28"/>
      <c r="D778" s="121"/>
      <c r="E778" s="32"/>
      <c r="F778" s="113"/>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76"/>
      <c r="AE778" s="276"/>
      <c r="AF778" s="276"/>
      <c r="AG778" s="276"/>
      <c r="AH778" s="276"/>
      <c r="AI778" s="276"/>
      <c r="AJ778" s="276"/>
      <c r="AK778" s="276"/>
      <c r="AL778" s="276"/>
      <c r="AM778" s="276"/>
      <c r="AN778" s="276"/>
      <c r="AO778" s="276"/>
      <c r="AP778" s="276"/>
      <c r="AQ778" s="276"/>
      <c r="AR778" s="276"/>
      <c r="AS778" s="276"/>
      <c r="AT778" s="276"/>
      <c r="AU778" s="276"/>
      <c r="AV778" s="276"/>
      <c r="AW778" s="276"/>
      <c r="AX778" s="276"/>
      <c r="AY778" s="276"/>
      <c r="AZ778" s="276"/>
      <c r="BA778" s="276"/>
      <c r="BB778" s="276"/>
      <c r="BC778" s="276"/>
      <c r="BD778" s="276"/>
      <c r="BE778" s="276"/>
      <c r="BF778" s="276"/>
      <c r="BG778" s="276"/>
      <c r="BH778" s="276"/>
    </row>
    <row r="779" spans="1:60" s="141" customFormat="1" ht="34.5" customHeight="1" x14ac:dyDescent="0.2">
      <c r="A779" s="10"/>
      <c r="B779" s="28"/>
      <c r="C779" s="28"/>
      <c r="D779" s="121"/>
      <c r="E779" s="32"/>
      <c r="F779" s="113"/>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76"/>
      <c r="AE779" s="276"/>
      <c r="AF779" s="276"/>
      <c r="AG779" s="276"/>
      <c r="AH779" s="276"/>
      <c r="AI779" s="276"/>
      <c r="AJ779" s="276"/>
      <c r="AK779" s="276"/>
      <c r="AL779" s="276"/>
      <c r="AM779" s="276"/>
      <c r="AN779" s="276"/>
      <c r="AO779" s="276"/>
      <c r="AP779" s="276"/>
      <c r="AQ779" s="276"/>
      <c r="AR779" s="276"/>
      <c r="AS779" s="276"/>
      <c r="AT779" s="276"/>
      <c r="AU779" s="276"/>
      <c r="AV779" s="276"/>
      <c r="AW779" s="276"/>
      <c r="AX779" s="276"/>
      <c r="AY779" s="276"/>
      <c r="AZ779" s="276"/>
      <c r="BA779" s="276"/>
      <c r="BB779" s="276"/>
      <c r="BC779" s="276"/>
      <c r="BD779" s="276"/>
      <c r="BE779" s="276"/>
      <c r="BF779" s="276"/>
      <c r="BG779" s="276"/>
      <c r="BH779" s="276"/>
    </row>
    <row r="780" spans="1:60" s="141" customFormat="1" ht="34.5" customHeight="1" x14ac:dyDescent="0.2">
      <c r="A780" s="10"/>
      <c r="B780" s="28"/>
      <c r="C780" s="28"/>
      <c r="D780" s="121"/>
      <c r="E780" s="32"/>
      <c r="F780" s="113"/>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76"/>
      <c r="AE780" s="276"/>
      <c r="AF780" s="276"/>
      <c r="AG780" s="276"/>
      <c r="AH780" s="276"/>
      <c r="AI780" s="276"/>
      <c r="AJ780" s="276"/>
      <c r="AK780" s="276"/>
      <c r="AL780" s="276"/>
      <c r="AM780" s="276"/>
      <c r="AN780" s="276"/>
      <c r="AO780" s="276"/>
      <c r="AP780" s="276"/>
      <c r="AQ780" s="276"/>
      <c r="AR780" s="276"/>
      <c r="AS780" s="276"/>
      <c r="AT780" s="276"/>
      <c r="AU780" s="276"/>
      <c r="AV780" s="276"/>
      <c r="AW780" s="276"/>
      <c r="AX780" s="276"/>
      <c r="AY780" s="276"/>
      <c r="AZ780" s="276"/>
      <c r="BA780" s="276"/>
      <c r="BB780" s="276"/>
      <c r="BC780" s="276"/>
      <c r="BD780" s="276"/>
      <c r="BE780" s="276"/>
      <c r="BF780" s="276"/>
      <c r="BG780" s="276"/>
      <c r="BH780" s="276"/>
    </row>
    <row r="781" spans="1:60" s="141" customFormat="1" ht="15" customHeight="1" x14ac:dyDescent="0.25">
      <c r="A781" s="1171" t="s">
        <v>0</v>
      </c>
      <c r="B781" s="1171"/>
      <c r="C781" s="1171"/>
      <c r="D781" s="1171"/>
      <c r="E781" s="1171"/>
      <c r="F781" s="1171"/>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276"/>
      <c r="AF781" s="276"/>
      <c r="AG781" s="276"/>
      <c r="AH781" s="276"/>
      <c r="AI781" s="276"/>
      <c r="AJ781" s="276"/>
      <c r="AK781" s="276"/>
      <c r="AL781" s="276"/>
      <c r="AM781" s="276"/>
      <c r="AN781" s="276"/>
      <c r="AO781" s="276"/>
      <c r="AP781" s="276"/>
      <c r="AQ781" s="276"/>
      <c r="AR781" s="276"/>
      <c r="AS781" s="276"/>
      <c r="AT781" s="276"/>
      <c r="AU781" s="276"/>
      <c r="AV781" s="276"/>
      <c r="AW781" s="276"/>
      <c r="AX781" s="276"/>
      <c r="AY781" s="276"/>
      <c r="AZ781" s="276"/>
      <c r="BA781" s="276"/>
      <c r="BB781" s="276"/>
      <c r="BC781" s="276"/>
      <c r="BD781" s="276"/>
      <c r="BE781" s="276"/>
      <c r="BF781" s="276"/>
      <c r="BG781" s="276"/>
      <c r="BH781" s="276"/>
    </row>
    <row r="782" spans="1:60" s="141" customFormat="1" ht="15" customHeight="1" x14ac:dyDescent="0.25">
      <c r="A782" s="1171" t="s">
        <v>1</v>
      </c>
      <c r="B782" s="1171"/>
      <c r="C782" s="1171"/>
      <c r="D782" s="1171"/>
      <c r="E782" s="1171"/>
      <c r="F782" s="1171"/>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76"/>
      <c r="AE782" s="276"/>
      <c r="AF782" s="276"/>
      <c r="AG782" s="276"/>
      <c r="AH782" s="276"/>
      <c r="AI782" s="276"/>
      <c r="AJ782" s="276"/>
      <c r="AK782" s="276"/>
      <c r="AL782" s="276"/>
      <c r="AM782" s="276"/>
      <c r="AN782" s="276"/>
      <c r="AO782" s="276"/>
      <c r="AP782" s="276"/>
      <c r="AQ782" s="276"/>
      <c r="AR782" s="276"/>
      <c r="AS782" s="276"/>
      <c r="AT782" s="276"/>
      <c r="AU782" s="276"/>
      <c r="AV782" s="276"/>
      <c r="AW782" s="276"/>
      <c r="AX782" s="276"/>
      <c r="AY782" s="276"/>
      <c r="AZ782" s="276"/>
      <c r="BA782" s="276"/>
      <c r="BB782" s="276"/>
      <c r="BC782" s="276"/>
      <c r="BD782" s="276"/>
      <c r="BE782" s="276"/>
      <c r="BF782" s="276"/>
      <c r="BG782" s="276"/>
      <c r="BH782" s="276"/>
    </row>
    <row r="783" spans="1:60" s="141" customFormat="1" ht="15" customHeight="1" x14ac:dyDescent="0.25">
      <c r="A783" s="1173" t="s">
        <v>6177</v>
      </c>
      <c r="B783" s="1173"/>
      <c r="C783" s="1173"/>
      <c r="D783" s="1173"/>
      <c r="E783" s="1173"/>
      <c r="F783" s="1173"/>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76"/>
      <c r="AE783" s="276"/>
      <c r="AF783" s="276"/>
      <c r="AG783" s="276"/>
      <c r="AH783" s="276"/>
      <c r="AI783" s="276"/>
      <c r="AJ783" s="276"/>
      <c r="AK783" s="276"/>
      <c r="AL783" s="276"/>
      <c r="AM783" s="276"/>
      <c r="AN783" s="276"/>
      <c r="AO783" s="276"/>
      <c r="AP783" s="276"/>
      <c r="AQ783" s="276"/>
      <c r="AR783" s="276"/>
      <c r="AS783" s="276"/>
      <c r="AT783" s="276"/>
      <c r="AU783" s="276"/>
      <c r="AV783" s="276"/>
      <c r="AW783" s="276"/>
      <c r="AX783" s="276"/>
      <c r="AY783" s="276"/>
      <c r="AZ783" s="276"/>
      <c r="BA783" s="276"/>
      <c r="BB783" s="276"/>
      <c r="BC783" s="276"/>
      <c r="BD783" s="276"/>
      <c r="BE783" s="276"/>
      <c r="BF783" s="276"/>
      <c r="BG783" s="276"/>
      <c r="BH783" s="276"/>
    </row>
    <row r="784" spans="1:60" s="141" customFormat="1" ht="15" customHeight="1" x14ac:dyDescent="0.25">
      <c r="A784" s="1173" t="s">
        <v>2</v>
      </c>
      <c r="B784" s="1173"/>
      <c r="C784" s="1173"/>
      <c r="D784" s="1173"/>
      <c r="E784" s="1173"/>
      <c r="F784" s="1173"/>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76"/>
      <c r="AE784" s="276"/>
      <c r="AF784" s="276"/>
      <c r="AG784" s="276"/>
      <c r="AH784" s="276"/>
      <c r="AI784" s="276"/>
      <c r="AJ784" s="276"/>
      <c r="AK784" s="276"/>
      <c r="AL784" s="276"/>
      <c r="AM784" s="276"/>
      <c r="AN784" s="276"/>
      <c r="AO784" s="276"/>
      <c r="AP784" s="276"/>
      <c r="AQ784" s="276"/>
      <c r="AR784" s="276"/>
      <c r="AS784" s="276"/>
      <c r="AT784" s="276"/>
      <c r="AU784" s="276"/>
      <c r="AV784" s="276"/>
      <c r="AW784" s="276"/>
      <c r="AX784" s="276"/>
      <c r="AY784" s="276"/>
      <c r="AZ784" s="276"/>
      <c r="BA784" s="276"/>
      <c r="BB784" s="276"/>
      <c r="BC784" s="276"/>
      <c r="BD784" s="276"/>
      <c r="BE784" s="276"/>
      <c r="BF784" s="276"/>
      <c r="BG784" s="276"/>
      <c r="BH784" s="276"/>
    </row>
    <row r="785" spans="1:60" s="141" customFormat="1" ht="15" customHeight="1" x14ac:dyDescent="0.25">
      <c r="A785" s="626"/>
      <c r="B785" s="627"/>
      <c r="C785" s="628"/>
      <c r="D785" s="629"/>
      <c r="E785" s="630"/>
      <c r="F785" s="631"/>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76"/>
      <c r="AE785" s="276"/>
      <c r="AF785" s="276"/>
      <c r="AG785" s="276"/>
      <c r="AH785" s="276"/>
      <c r="AI785" s="276"/>
      <c r="AJ785" s="276"/>
      <c r="AK785" s="276"/>
      <c r="AL785" s="276"/>
      <c r="AM785" s="276"/>
      <c r="AN785" s="276"/>
      <c r="AO785" s="276"/>
      <c r="AP785" s="276"/>
      <c r="AQ785" s="276"/>
      <c r="AR785" s="276"/>
      <c r="AS785" s="276"/>
      <c r="AT785" s="276"/>
      <c r="AU785" s="276"/>
      <c r="AV785" s="276"/>
      <c r="AW785" s="276"/>
      <c r="AX785" s="276"/>
      <c r="AY785" s="276"/>
      <c r="AZ785" s="276"/>
      <c r="BA785" s="276"/>
      <c r="BB785" s="276"/>
      <c r="BC785" s="276"/>
      <c r="BD785" s="276"/>
      <c r="BE785" s="276"/>
      <c r="BF785" s="276"/>
      <c r="BG785" s="276"/>
      <c r="BH785" s="276"/>
    </row>
    <row r="786" spans="1:60" s="141" customFormat="1" ht="30" customHeight="1" x14ac:dyDescent="0.2">
      <c r="A786" s="1309" t="s">
        <v>17</v>
      </c>
      <c r="B786" s="1309"/>
      <c r="C786" s="1309"/>
      <c r="D786" s="1309"/>
      <c r="E786" s="1309"/>
      <c r="F786" s="1309"/>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76"/>
      <c r="AE786" s="276"/>
      <c r="AF786" s="276"/>
      <c r="AG786" s="276"/>
      <c r="AH786" s="276"/>
      <c r="AI786" s="276"/>
      <c r="AJ786" s="276"/>
      <c r="AK786" s="276"/>
      <c r="AL786" s="276"/>
      <c r="AM786" s="276"/>
      <c r="AN786" s="276"/>
      <c r="AO786" s="276"/>
      <c r="AP786" s="276"/>
      <c r="AQ786" s="276"/>
      <c r="AR786" s="276"/>
      <c r="AS786" s="276"/>
      <c r="AT786" s="276"/>
      <c r="AU786" s="276"/>
      <c r="AV786" s="276"/>
      <c r="AW786" s="276"/>
      <c r="AX786" s="276"/>
      <c r="AY786" s="276"/>
      <c r="AZ786" s="276"/>
      <c r="BA786" s="276"/>
      <c r="BB786" s="276"/>
      <c r="BC786" s="276"/>
      <c r="BD786" s="276"/>
      <c r="BE786" s="276"/>
      <c r="BF786" s="276"/>
      <c r="BG786" s="276"/>
      <c r="BH786" s="276"/>
    </row>
    <row r="787" spans="1:60" s="141" customFormat="1" ht="33" customHeight="1" x14ac:dyDescent="0.2">
      <c r="A787" s="1309" t="s">
        <v>4</v>
      </c>
      <c r="B787" s="1309"/>
      <c r="C787" s="1309"/>
      <c r="D787" s="1309"/>
      <c r="E787" s="1309"/>
      <c r="F787" s="726">
        <v>18924467.52</v>
      </c>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76"/>
      <c r="AE787" s="276"/>
      <c r="AF787" s="276"/>
      <c r="AG787" s="276"/>
      <c r="AH787" s="276"/>
      <c r="AI787" s="276"/>
      <c r="AJ787" s="276"/>
      <c r="AK787" s="276"/>
      <c r="AL787" s="276"/>
      <c r="AM787" s="276"/>
      <c r="AN787" s="276"/>
      <c r="AO787" s="276"/>
      <c r="AP787" s="276"/>
      <c r="AQ787" s="276"/>
      <c r="AR787" s="276"/>
      <c r="AS787" s="276"/>
      <c r="AT787" s="276"/>
      <c r="AU787" s="276"/>
      <c r="AV787" s="276"/>
      <c r="AW787" s="276"/>
      <c r="AX787" s="276"/>
      <c r="AY787" s="276"/>
      <c r="AZ787" s="276"/>
      <c r="BA787" s="276"/>
      <c r="BB787" s="276"/>
      <c r="BC787" s="276"/>
      <c r="BD787" s="276"/>
      <c r="BE787" s="276"/>
      <c r="BF787" s="276"/>
      <c r="BG787" s="276"/>
      <c r="BH787" s="276"/>
    </row>
    <row r="788" spans="1:60" ht="12" x14ac:dyDescent="0.2">
      <c r="A788" s="810" t="s">
        <v>5</v>
      </c>
      <c r="B788" s="810" t="s">
        <v>6</v>
      </c>
      <c r="C788" s="810" t="s">
        <v>18</v>
      </c>
      <c r="D788" s="810" t="s">
        <v>8</v>
      </c>
      <c r="E788" s="810" t="s">
        <v>9</v>
      </c>
      <c r="F788" s="810" t="s">
        <v>6181</v>
      </c>
    </row>
    <row r="789" spans="1:60" x14ac:dyDescent="0.2">
      <c r="A789" s="615"/>
      <c r="B789" s="359"/>
      <c r="C789" s="616" t="s">
        <v>387</v>
      </c>
      <c r="D789" s="715"/>
      <c r="E789" s="447"/>
      <c r="F789" s="619">
        <f>F787+D789-E789</f>
        <v>18924467.52</v>
      </c>
    </row>
    <row r="790" spans="1:60" x14ac:dyDescent="0.2">
      <c r="A790" s="87"/>
      <c r="B790" s="1"/>
      <c r="C790" s="2" t="s">
        <v>19</v>
      </c>
      <c r="D790" s="716">
        <v>160841546</v>
      </c>
      <c r="E790" s="40"/>
      <c r="F790" s="619">
        <f t="shared" ref="F790:F837" si="12">F789+D790-E790</f>
        <v>179766013.52000001</v>
      </c>
    </row>
    <row r="791" spans="1:60" x14ac:dyDescent="0.2">
      <c r="A791" s="87"/>
      <c r="B791" s="1"/>
      <c r="C791" s="2" t="s">
        <v>20</v>
      </c>
      <c r="D791" s="716">
        <v>2030491.21</v>
      </c>
      <c r="E791" s="717"/>
      <c r="F791" s="619">
        <f t="shared" si="12"/>
        <v>181796504.73000002</v>
      </c>
    </row>
    <row r="792" spans="1:60" ht="15" customHeight="1" x14ac:dyDescent="0.2">
      <c r="A792" s="87"/>
      <c r="B792" s="1"/>
      <c r="C792" s="2" t="s">
        <v>19</v>
      </c>
      <c r="D792" s="40"/>
      <c r="E792" s="717">
        <v>8172753.4900000002</v>
      </c>
      <c r="F792" s="619">
        <f t="shared" si="12"/>
        <v>173623751.24000001</v>
      </c>
    </row>
    <row r="793" spans="1:60" ht="15" customHeight="1" x14ac:dyDescent="0.2">
      <c r="A793" s="87"/>
      <c r="B793" s="1"/>
      <c r="C793" s="2" t="s">
        <v>1599</v>
      </c>
      <c r="D793" s="717"/>
      <c r="E793" s="40"/>
      <c r="F793" s="619">
        <f t="shared" si="12"/>
        <v>173623751.24000001</v>
      </c>
    </row>
    <row r="794" spans="1:60" x14ac:dyDescent="0.2">
      <c r="A794" s="87"/>
      <c r="B794" s="1"/>
      <c r="C794" s="2" t="s">
        <v>2371</v>
      </c>
      <c r="D794" s="717"/>
      <c r="E794" s="40"/>
      <c r="F794" s="619">
        <f t="shared" si="12"/>
        <v>173623751.24000001</v>
      </c>
    </row>
    <row r="795" spans="1:60" x14ac:dyDescent="0.2">
      <c r="A795" s="87"/>
      <c r="B795" s="1"/>
      <c r="C795" s="2" t="s">
        <v>1084</v>
      </c>
      <c r="D795" s="717"/>
      <c r="E795" s="763"/>
      <c r="F795" s="619">
        <f t="shared" si="12"/>
        <v>173623751.24000001</v>
      </c>
    </row>
    <row r="796" spans="1:60" x14ac:dyDescent="0.2">
      <c r="A796" s="87"/>
      <c r="B796" s="1"/>
      <c r="C796" s="2" t="s">
        <v>3408</v>
      </c>
      <c r="D796" s="717"/>
      <c r="E796" s="763"/>
      <c r="F796" s="619">
        <f t="shared" si="12"/>
        <v>173623751.24000001</v>
      </c>
    </row>
    <row r="797" spans="1:60" x14ac:dyDescent="0.2">
      <c r="A797" s="87"/>
      <c r="B797" s="1"/>
      <c r="C797" s="530" t="s">
        <v>2479</v>
      </c>
      <c r="D797" s="717"/>
      <c r="E797" s="763">
        <v>191239.66</v>
      </c>
      <c r="F797" s="619">
        <f t="shared" si="12"/>
        <v>173432511.58000001</v>
      </c>
    </row>
    <row r="798" spans="1:60" x14ac:dyDescent="0.2">
      <c r="A798" s="87"/>
      <c r="B798" s="1"/>
      <c r="C798" s="2" t="s">
        <v>1090</v>
      </c>
      <c r="D798" s="717"/>
      <c r="E798" s="763">
        <v>657.88</v>
      </c>
      <c r="F798" s="619">
        <f t="shared" si="12"/>
        <v>173431853.70000002</v>
      </c>
    </row>
    <row r="799" spans="1:60" x14ac:dyDescent="0.2">
      <c r="A799" s="87"/>
      <c r="B799" s="242"/>
      <c r="C799" s="2" t="s">
        <v>1083</v>
      </c>
      <c r="D799" s="62"/>
      <c r="E799" s="711">
        <v>1000</v>
      </c>
      <c r="F799" s="619">
        <f t="shared" si="12"/>
        <v>173430853.70000002</v>
      </c>
    </row>
    <row r="800" spans="1:60" x14ac:dyDescent="0.2">
      <c r="A800" s="87"/>
      <c r="B800" s="242"/>
      <c r="C800" s="2" t="s">
        <v>1358</v>
      </c>
      <c r="D800" s="62"/>
      <c r="E800" s="711">
        <v>175</v>
      </c>
      <c r="F800" s="619">
        <f t="shared" si="12"/>
        <v>173430678.70000002</v>
      </c>
    </row>
    <row r="801" spans="1:6" x14ac:dyDescent="0.2">
      <c r="A801" s="134"/>
      <c r="B801" s="27"/>
      <c r="C801" s="538" t="s">
        <v>2484</v>
      </c>
      <c r="D801" s="95"/>
      <c r="E801" s="472">
        <v>291559.75</v>
      </c>
      <c r="F801" s="619">
        <f t="shared" si="12"/>
        <v>173139118.95000002</v>
      </c>
    </row>
    <row r="802" spans="1:6" ht="18.75" customHeight="1" x14ac:dyDescent="0.2">
      <c r="A802" s="134">
        <v>44379</v>
      </c>
      <c r="B802" s="5" t="s">
        <v>6874</v>
      </c>
      <c r="C802" s="576" t="s">
        <v>41</v>
      </c>
      <c r="D802" s="95"/>
      <c r="E802" s="472">
        <v>0</v>
      </c>
      <c r="F802" s="619">
        <f t="shared" si="12"/>
        <v>173139118.95000002</v>
      </c>
    </row>
    <row r="803" spans="1:6" ht="27.75" customHeight="1" x14ac:dyDescent="0.2">
      <c r="A803" s="134">
        <v>44352</v>
      </c>
      <c r="B803" s="5" t="s">
        <v>6873</v>
      </c>
      <c r="C803" s="807" t="s">
        <v>6195</v>
      </c>
      <c r="D803" s="95"/>
      <c r="E803" s="42">
        <v>28097.87</v>
      </c>
      <c r="F803" s="619">
        <f t="shared" si="12"/>
        <v>173111021.08000001</v>
      </c>
    </row>
    <row r="804" spans="1:6" ht="25.5" customHeight="1" x14ac:dyDescent="0.2">
      <c r="A804" s="134">
        <v>44352</v>
      </c>
      <c r="B804" s="5" t="s">
        <v>6196</v>
      </c>
      <c r="C804" s="807" t="s">
        <v>6197</v>
      </c>
      <c r="D804" s="95"/>
      <c r="E804" s="42">
        <v>5186121.1399999997</v>
      </c>
      <c r="F804" s="619">
        <f t="shared" si="12"/>
        <v>167924899.94000003</v>
      </c>
    </row>
    <row r="805" spans="1:6" s="14" customFormat="1" ht="35.25" customHeight="1" x14ac:dyDescent="0.2">
      <c r="A805" s="134">
        <v>44352</v>
      </c>
      <c r="B805" s="5" t="s">
        <v>6191</v>
      </c>
      <c r="C805" s="576" t="s">
        <v>6193</v>
      </c>
      <c r="D805" s="95"/>
      <c r="E805" s="42">
        <v>20598.080000000002</v>
      </c>
      <c r="F805" s="619">
        <f t="shared" si="12"/>
        <v>167904301.86000001</v>
      </c>
    </row>
    <row r="806" spans="1:6" s="14" customFormat="1" ht="49.5" customHeight="1" x14ac:dyDescent="0.2">
      <c r="A806" s="134">
        <v>44352</v>
      </c>
      <c r="B806" s="5" t="s">
        <v>6192</v>
      </c>
      <c r="C806" s="576" t="s">
        <v>6194</v>
      </c>
      <c r="D806" s="95"/>
      <c r="E806" s="42">
        <v>356451.31</v>
      </c>
      <c r="F806" s="619">
        <f t="shared" si="12"/>
        <v>167547850.55000001</v>
      </c>
    </row>
    <row r="807" spans="1:6" s="14" customFormat="1" ht="33" customHeight="1" x14ac:dyDescent="0.2">
      <c r="A807" s="134">
        <v>44386</v>
      </c>
      <c r="B807" s="5" t="s">
        <v>6224</v>
      </c>
      <c r="C807" s="578" t="s">
        <v>6226</v>
      </c>
      <c r="D807" s="95"/>
      <c r="E807" s="42">
        <v>11050</v>
      </c>
      <c r="F807" s="619">
        <f t="shared" si="12"/>
        <v>167536800.55000001</v>
      </c>
    </row>
    <row r="808" spans="1:6" s="14" customFormat="1" ht="41.25" customHeight="1" x14ac:dyDescent="0.2">
      <c r="A808" s="134">
        <v>44386</v>
      </c>
      <c r="B808" s="5" t="s">
        <v>6225</v>
      </c>
      <c r="C808" s="578" t="s">
        <v>6227</v>
      </c>
      <c r="D808" s="95"/>
      <c r="E808" s="42">
        <v>71078</v>
      </c>
      <c r="F808" s="619">
        <f t="shared" si="12"/>
        <v>167465722.55000001</v>
      </c>
    </row>
    <row r="809" spans="1:6" s="14" customFormat="1" ht="22.5" customHeight="1" x14ac:dyDescent="0.2">
      <c r="A809" s="134">
        <v>44399</v>
      </c>
      <c r="B809" s="252" t="s">
        <v>7073</v>
      </c>
      <c r="C809" s="808" t="s">
        <v>5734</v>
      </c>
      <c r="D809" s="95"/>
      <c r="E809" s="42">
        <v>9384</v>
      </c>
      <c r="F809" s="619">
        <f t="shared" si="12"/>
        <v>167456338.55000001</v>
      </c>
    </row>
    <row r="810" spans="1:6" s="14" customFormat="1" ht="20.25" customHeight="1" x14ac:dyDescent="0.2">
      <c r="A810" s="134">
        <v>44399</v>
      </c>
      <c r="B810" s="252" t="s">
        <v>7034</v>
      </c>
      <c r="C810" s="808" t="s">
        <v>526</v>
      </c>
      <c r="D810" s="95"/>
      <c r="E810" s="42">
        <v>295365.38</v>
      </c>
      <c r="F810" s="619">
        <f t="shared" si="12"/>
        <v>167160973.17000002</v>
      </c>
    </row>
    <row r="811" spans="1:6" s="14" customFormat="1" ht="23.25" customHeight="1" x14ac:dyDescent="0.2">
      <c r="A811" s="134">
        <v>44399</v>
      </c>
      <c r="B811" s="252" t="s">
        <v>7074</v>
      </c>
      <c r="C811" s="808" t="s">
        <v>7035</v>
      </c>
      <c r="D811" s="95"/>
      <c r="E811" s="42">
        <v>44366.239999999998</v>
      </c>
      <c r="F811" s="619">
        <f t="shared" si="12"/>
        <v>167116606.93000001</v>
      </c>
    </row>
    <row r="812" spans="1:6" s="14" customFormat="1" ht="20.25" customHeight="1" x14ac:dyDescent="0.2">
      <c r="A812" s="134">
        <v>44399</v>
      </c>
      <c r="B812" s="5">
        <v>103206</v>
      </c>
      <c r="C812" s="808" t="s">
        <v>41</v>
      </c>
      <c r="D812" s="95"/>
      <c r="E812" s="42">
        <v>0</v>
      </c>
      <c r="F812" s="619">
        <f t="shared" si="12"/>
        <v>167116606.93000001</v>
      </c>
    </row>
    <row r="813" spans="1:6" s="14" customFormat="1" ht="24.75" customHeight="1" x14ac:dyDescent="0.2">
      <c r="A813" s="134">
        <v>44399</v>
      </c>
      <c r="B813" s="252" t="s">
        <v>7036</v>
      </c>
      <c r="C813" s="808" t="s">
        <v>7040</v>
      </c>
      <c r="D813" s="95"/>
      <c r="E813" s="42">
        <v>704407.77</v>
      </c>
      <c r="F813" s="619">
        <f t="shared" si="12"/>
        <v>166412199.16</v>
      </c>
    </row>
    <row r="814" spans="1:6" s="14" customFormat="1" ht="18.75" customHeight="1" x14ac:dyDescent="0.2">
      <c r="A814" s="134">
        <v>44399</v>
      </c>
      <c r="B814" s="252" t="s">
        <v>7037</v>
      </c>
      <c r="C814" s="808" t="s">
        <v>527</v>
      </c>
      <c r="D814" s="95"/>
      <c r="E814" s="42">
        <v>45236.800000000003</v>
      </c>
      <c r="F814" s="619">
        <f t="shared" si="12"/>
        <v>166366962.35999998</v>
      </c>
    </row>
    <row r="815" spans="1:6" s="14" customFormat="1" ht="20.25" customHeight="1" x14ac:dyDescent="0.2">
      <c r="A815" s="134">
        <v>44399</v>
      </c>
      <c r="B815" s="212">
        <v>103257</v>
      </c>
      <c r="C815" s="809" t="s">
        <v>41</v>
      </c>
      <c r="D815" s="265"/>
      <c r="E815" s="42">
        <v>0</v>
      </c>
      <c r="F815" s="619">
        <f t="shared" si="12"/>
        <v>166366962.35999998</v>
      </c>
    </row>
    <row r="816" spans="1:6" s="14" customFormat="1" ht="18.75" customHeight="1" x14ac:dyDescent="0.2">
      <c r="A816" s="134">
        <v>44399</v>
      </c>
      <c r="B816" s="293" t="s">
        <v>7038</v>
      </c>
      <c r="C816" s="808" t="s">
        <v>527</v>
      </c>
      <c r="D816" s="95"/>
      <c r="E816" s="42">
        <v>26961.88</v>
      </c>
      <c r="F816" s="619">
        <f t="shared" si="12"/>
        <v>166340000.47999999</v>
      </c>
    </row>
    <row r="817" spans="1:34" s="14" customFormat="1" ht="24.75" customHeight="1" x14ac:dyDescent="0.2">
      <c r="A817" s="134">
        <v>44399</v>
      </c>
      <c r="B817" s="5">
        <v>103261</v>
      </c>
      <c r="C817" s="809" t="s">
        <v>41</v>
      </c>
      <c r="D817" s="265"/>
      <c r="E817" s="42">
        <v>0</v>
      </c>
      <c r="F817" s="619">
        <f t="shared" si="12"/>
        <v>166340000.47999999</v>
      </c>
    </row>
    <row r="818" spans="1:34" s="433" customFormat="1" ht="18.75" customHeight="1" x14ac:dyDescent="0.2">
      <c r="A818" s="134">
        <v>44399</v>
      </c>
      <c r="B818" s="252" t="s">
        <v>7039</v>
      </c>
      <c r="C818" s="808" t="s">
        <v>527</v>
      </c>
      <c r="D818" s="95"/>
      <c r="E818" s="42">
        <v>86757.25</v>
      </c>
      <c r="F818" s="619">
        <f t="shared" si="12"/>
        <v>166253243.22999999</v>
      </c>
      <c r="G818" s="14"/>
      <c r="H818" s="14"/>
      <c r="I818" s="14"/>
      <c r="J818" s="14"/>
      <c r="K818" s="14"/>
      <c r="L818" s="625"/>
      <c r="S818" s="779"/>
      <c r="T818" s="14"/>
      <c r="U818" s="14"/>
      <c r="V818" s="14"/>
      <c r="W818" s="14"/>
      <c r="X818" s="14"/>
      <c r="Y818" s="14"/>
      <c r="Z818" s="14"/>
      <c r="AA818" s="14"/>
      <c r="AB818" s="14"/>
      <c r="AC818" s="14"/>
      <c r="AD818" s="14"/>
      <c r="AE818" s="14"/>
      <c r="AF818" s="14"/>
      <c r="AG818" s="14"/>
      <c r="AH818" s="625"/>
    </row>
    <row r="819" spans="1:34" s="14" customFormat="1" ht="23.25" customHeight="1" x14ac:dyDescent="0.2">
      <c r="A819" s="134">
        <v>44399</v>
      </c>
      <c r="B819" s="252" t="s">
        <v>7041</v>
      </c>
      <c r="C819" s="578" t="s">
        <v>7054</v>
      </c>
      <c r="D819" s="95"/>
      <c r="E819" s="42">
        <v>48694310.130000003</v>
      </c>
      <c r="F819" s="619">
        <f t="shared" si="12"/>
        <v>117558933.09999999</v>
      </c>
    </row>
    <row r="820" spans="1:34" s="14" customFormat="1" ht="34.5" customHeight="1" x14ac:dyDescent="0.2">
      <c r="A820" s="134">
        <v>44399</v>
      </c>
      <c r="B820" s="252" t="s">
        <v>7042</v>
      </c>
      <c r="C820" s="578" t="s">
        <v>7055</v>
      </c>
      <c r="D820" s="95"/>
      <c r="E820" s="42">
        <v>10102293.01</v>
      </c>
      <c r="F820" s="619">
        <f t="shared" si="12"/>
        <v>107456640.08999999</v>
      </c>
    </row>
    <row r="821" spans="1:34" s="14" customFormat="1" ht="36" customHeight="1" x14ac:dyDescent="0.2">
      <c r="A821" s="134">
        <v>44399</v>
      </c>
      <c r="B821" s="252" t="s">
        <v>7043</v>
      </c>
      <c r="C821" s="578" t="s">
        <v>7056</v>
      </c>
      <c r="D821" s="95"/>
      <c r="E821" s="42">
        <v>4640315.9400000004</v>
      </c>
      <c r="F821" s="619">
        <f t="shared" si="12"/>
        <v>102816324.14999999</v>
      </c>
    </row>
    <row r="822" spans="1:34" s="14" customFormat="1" ht="24" customHeight="1" x14ac:dyDescent="0.2">
      <c r="A822" s="134">
        <v>44399</v>
      </c>
      <c r="B822" s="252" t="s">
        <v>7044</v>
      </c>
      <c r="C822" s="578" t="s">
        <v>7057</v>
      </c>
      <c r="D822" s="95"/>
      <c r="E822" s="42">
        <v>4471986.08</v>
      </c>
      <c r="F822" s="619">
        <f t="shared" si="12"/>
        <v>98344338.069999993</v>
      </c>
    </row>
    <row r="823" spans="1:34" s="14" customFormat="1" ht="33.75" customHeight="1" x14ac:dyDescent="0.2">
      <c r="A823" s="134">
        <v>44399</v>
      </c>
      <c r="B823" s="252" t="s">
        <v>7045</v>
      </c>
      <c r="C823" s="578" t="s">
        <v>7058</v>
      </c>
      <c r="D823" s="95"/>
      <c r="E823" s="42">
        <v>3407288.52</v>
      </c>
      <c r="F823" s="619">
        <f t="shared" si="12"/>
        <v>94937049.549999997</v>
      </c>
    </row>
    <row r="824" spans="1:34" s="14" customFormat="1" ht="32.25" customHeight="1" x14ac:dyDescent="0.2">
      <c r="A824" s="134">
        <v>44399</v>
      </c>
      <c r="B824" s="252" t="s">
        <v>7046</v>
      </c>
      <c r="C824" s="578" t="s">
        <v>7059</v>
      </c>
      <c r="D824" s="95"/>
      <c r="E824" s="42">
        <v>2875225.02</v>
      </c>
      <c r="F824" s="619">
        <f t="shared" si="12"/>
        <v>92061824.530000001</v>
      </c>
    </row>
    <row r="825" spans="1:34" s="14" customFormat="1" ht="31.5" customHeight="1" x14ac:dyDescent="0.2">
      <c r="A825" s="134">
        <v>44399</v>
      </c>
      <c r="B825" s="252" t="s">
        <v>7047</v>
      </c>
      <c r="C825" s="578" t="s">
        <v>7060</v>
      </c>
      <c r="D825" s="95"/>
      <c r="E825" s="42">
        <v>256340.74</v>
      </c>
      <c r="F825" s="619">
        <f t="shared" si="12"/>
        <v>91805483.790000007</v>
      </c>
    </row>
    <row r="826" spans="1:34" s="14" customFormat="1" ht="29.25" customHeight="1" x14ac:dyDescent="0.2">
      <c r="A826" s="134">
        <v>44399</v>
      </c>
      <c r="B826" s="252" t="s">
        <v>7048</v>
      </c>
      <c r="C826" s="578" t="s">
        <v>7061</v>
      </c>
      <c r="D826" s="95"/>
      <c r="E826" s="42">
        <v>121867.27</v>
      </c>
      <c r="F826" s="619">
        <f t="shared" si="12"/>
        <v>91683616.520000011</v>
      </c>
    </row>
    <row r="827" spans="1:34" s="14" customFormat="1" ht="34.5" customHeight="1" x14ac:dyDescent="0.2">
      <c r="A827" s="134">
        <v>44399</v>
      </c>
      <c r="B827" s="252" t="s">
        <v>7049</v>
      </c>
      <c r="C827" s="578" t="s">
        <v>7062</v>
      </c>
      <c r="D827" s="95"/>
      <c r="E827" s="42">
        <v>30999.7</v>
      </c>
      <c r="F827" s="619">
        <f t="shared" si="12"/>
        <v>91652616.820000008</v>
      </c>
    </row>
    <row r="828" spans="1:34" s="14" customFormat="1" ht="30.75" customHeight="1" x14ac:dyDescent="0.2">
      <c r="A828" s="134">
        <v>44399</v>
      </c>
      <c r="B828" s="252" t="s">
        <v>7050</v>
      </c>
      <c r="C828" s="578" t="s">
        <v>7063</v>
      </c>
      <c r="D828" s="95"/>
      <c r="E828" s="42">
        <v>27329.279999999999</v>
      </c>
      <c r="F828" s="619">
        <f t="shared" si="12"/>
        <v>91625287.540000007</v>
      </c>
    </row>
    <row r="829" spans="1:34" s="14" customFormat="1" ht="33.75" customHeight="1" x14ac:dyDescent="0.2">
      <c r="A829" s="134">
        <v>44399</v>
      </c>
      <c r="B829" s="252" t="s">
        <v>7051</v>
      </c>
      <c r="C829" s="578" t="s">
        <v>7064</v>
      </c>
      <c r="D829" s="95"/>
      <c r="E829" s="42">
        <v>271288.64</v>
      </c>
      <c r="F829" s="619">
        <f t="shared" si="12"/>
        <v>91353998.900000006</v>
      </c>
    </row>
    <row r="830" spans="1:34" s="14" customFormat="1" ht="36" customHeight="1" x14ac:dyDescent="0.2">
      <c r="A830" s="134">
        <v>44399</v>
      </c>
      <c r="B830" s="252" t="s">
        <v>7052</v>
      </c>
      <c r="C830" s="578" t="s">
        <v>7065</v>
      </c>
      <c r="D830" s="95"/>
      <c r="E830" s="42">
        <v>7000</v>
      </c>
      <c r="F830" s="619">
        <f t="shared" si="12"/>
        <v>91346998.900000006</v>
      </c>
    </row>
    <row r="831" spans="1:34" s="14" customFormat="1" ht="27.75" customHeight="1" x14ac:dyDescent="0.2">
      <c r="A831" s="256">
        <v>44399</v>
      </c>
      <c r="B831" s="456" t="s">
        <v>7053</v>
      </c>
      <c r="C831" s="578" t="s">
        <v>7066</v>
      </c>
      <c r="D831" s="265"/>
      <c r="E831" s="213">
        <v>48306009.340000004</v>
      </c>
      <c r="F831" s="619">
        <f t="shared" si="12"/>
        <v>43040989.560000002</v>
      </c>
    </row>
    <row r="832" spans="1:34" s="14" customFormat="1" ht="41.25" customHeight="1" x14ac:dyDescent="0.2">
      <c r="A832" s="134">
        <v>44400</v>
      </c>
      <c r="B832" s="252" t="s">
        <v>7067</v>
      </c>
      <c r="C832" s="578" t="s">
        <v>7070</v>
      </c>
      <c r="D832" s="95"/>
      <c r="E832" s="42">
        <v>7000</v>
      </c>
      <c r="F832" s="619">
        <f t="shared" si="12"/>
        <v>43033989.560000002</v>
      </c>
    </row>
    <row r="833" spans="1:6" s="14" customFormat="1" ht="35.25" customHeight="1" x14ac:dyDescent="0.2">
      <c r="A833" s="134">
        <v>44400</v>
      </c>
      <c r="B833" s="252" t="s">
        <v>7068</v>
      </c>
      <c r="C833" s="578" t="s">
        <v>7071</v>
      </c>
      <c r="D833" s="95"/>
      <c r="E833" s="42">
        <v>191606.96</v>
      </c>
      <c r="F833" s="619">
        <f t="shared" si="12"/>
        <v>42842382.600000001</v>
      </c>
    </row>
    <row r="834" spans="1:6" s="14" customFormat="1" ht="31.5" customHeight="1" x14ac:dyDescent="0.2">
      <c r="A834" s="134">
        <v>44400</v>
      </c>
      <c r="B834" s="252" t="s">
        <v>7069</v>
      </c>
      <c r="C834" s="578" t="s">
        <v>7072</v>
      </c>
      <c r="D834" s="95"/>
      <c r="E834" s="793">
        <v>3882.76</v>
      </c>
      <c r="F834" s="619">
        <f t="shared" si="12"/>
        <v>42838499.840000004</v>
      </c>
    </row>
    <row r="835" spans="1:6" s="14" customFormat="1" ht="27" customHeight="1" x14ac:dyDescent="0.2">
      <c r="A835" s="134">
        <v>44406</v>
      </c>
      <c r="B835" s="252" t="s">
        <v>7519</v>
      </c>
      <c r="C835" s="576" t="s">
        <v>7521</v>
      </c>
      <c r="D835" s="95"/>
      <c r="E835" s="793">
        <v>574131.14</v>
      </c>
      <c r="F835" s="619">
        <f t="shared" si="12"/>
        <v>42264368.700000003</v>
      </c>
    </row>
    <row r="836" spans="1:6" s="14" customFormat="1" ht="26.25" customHeight="1" x14ac:dyDescent="0.2">
      <c r="A836" s="134">
        <v>44406</v>
      </c>
      <c r="B836" s="252" t="s">
        <v>7520</v>
      </c>
      <c r="C836" s="576" t="s">
        <v>7522</v>
      </c>
      <c r="D836" s="95"/>
      <c r="E836" s="793">
        <v>25765280.120000001</v>
      </c>
      <c r="F836" s="619">
        <f t="shared" si="12"/>
        <v>16499088.580000002</v>
      </c>
    </row>
    <row r="837" spans="1:6" s="14" customFormat="1" ht="27" customHeight="1" x14ac:dyDescent="0.2">
      <c r="A837" s="134">
        <v>44407</v>
      </c>
      <c r="B837" s="252" t="s">
        <v>7598</v>
      </c>
      <c r="C837" s="576" t="s">
        <v>7597</v>
      </c>
      <c r="D837" s="95"/>
      <c r="E837" s="42">
        <v>13963805.470000001</v>
      </c>
      <c r="F837" s="619">
        <f t="shared" si="12"/>
        <v>2535283.1100000013</v>
      </c>
    </row>
    <row r="838" spans="1:6" s="14" customFormat="1" ht="18.75" customHeight="1" x14ac:dyDescent="0.2">
      <c r="A838" s="10"/>
      <c r="B838" s="780"/>
      <c r="C838" s="28"/>
      <c r="D838" s="121"/>
      <c r="E838" s="781"/>
      <c r="F838" s="620"/>
    </row>
    <row r="839" spans="1:6" s="14" customFormat="1" ht="18.75" customHeight="1" x14ac:dyDescent="0.2">
      <c r="A839" s="10"/>
      <c r="B839" s="780"/>
      <c r="C839" s="28"/>
      <c r="D839" s="121"/>
      <c r="E839" s="781"/>
      <c r="F839" s="620"/>
    </row>
    <row r="840" spans="1:6" s="14" customFormat="1" ht="18.75" customHeight="1" x14ac:dyDescent="0.2">
      <c r="A840" s="10"/>
      <c r="B840" s="780"/>
      <c r="C840" s="28"/>
      <c r="D840" s="121"/>
      <c r="E840" s="781"/>
      <c r="F840" s="620"/>
    </row>
    <row r="841" spans="1:6" s="14" customFormat="1" ht="18.75" customHeight="1" x14ac:dyDescent="0.2">
      <c r="A841" s="10"/>
      <c r="B841" s="780"/>
      <c r="C841" s="28"/>
      <c r="D841" s="121"/>
      <c r="E841" s="781"/>
      <c r="F841" s="620"/>
    </row>
    <row r="842" spans="1:6" s="14" customFormat="1" ht="18.75" customHeight="1" x14ac:dyDescent="0.2">
      <c r="A842" s="10"/>
      <c r="B842" s="780"/>
      <c r="C842" s="28"/>
      <c r="D842" s="121"/>
      <c r="E842" s="781"/>
      <c r="F842" s="620"/>
    </row>
    <row r="843" spans="1:6" s="14" customFormat="1" ht="18.75" customHeight="1" x14ac:dyDescent="0.2">
      <c r="A843" s="10"/>
      <c r="B843" s="780"/>
      <c r="C843" s="28"/>
      <c r="D843" s="121"/>
      <c r="E843" s="781"/>
      <c r="F843" s="620"/>
    </row>
    <row r="844" spans="1:6" s="14" customFormat="1" ht="18.75" customHeight="1" x14ac:dyDescent="0.2">
      <c r="A844" s="10"/>
      <c r="B844" s="780"/>
      <c r="C844" s="28"/>
      <c r="D844" s="121"/>
      <c r="E844" s="781"/>
      <c r="F844" s="620"/>
    </row>
    <row r="845" spans="1:6" s="14" customFormat="1" ht="18.75" customHeight="1" x14ac:dyDescent="0.2">
      <c r="A845" s="10"/>
      <c r="B845" s="780"/>
      <c r="C845" s="28"/>
      <c r="D845" s="121"/>
      <c r="E845" s="781"/>
      <c r="F845" s="620"/>
    </row>
    <row r="846" spans="1:6" s="14" customFormat="1" ht="18.75" customHeight="1" x14ac:dyDescent="0.2">
      <c r="A846" s="10"/>
      <c r="B846" s="780"/>
      <c r="C846" s="28"/>
      <c r="D846" s="121"/>
      <c r="E846" s="781"/>
      <c r="F846" s="620"/>
    </row>
    <row r="847" spans="1:6" s="14" customFormat="1" ht="18.75" customHeight="1" x14ac:dyDescent="0.2">
      <c r="A847" s="10"/>
      <c r="B847" s="780"/>
      <c r="C847" s="28"/>
      <c r="D847" s="121"/>
      <c r="E847" s="781"/>
      <c r="F847" s="620"/>
    </row>
    <row r="848" spans="1:6" s="14" customFormat="1" ht="18.75" customHeight="1" x14ac:dyDescent="0.2">
      <c r="A848" s="10"/>
      <c r="B848" s="780"/>
      <c r="C848" s="28"/>
      <c r="D848" s="121"/>
      <c r="E848" s="781"/>
      <c r="F848" s="620"/>
    </row>
    <row r="849" spans="1:6" s="14" customFormat="1" ht="18.75" customHeight="1" x14ac:dyDescent="0.2">
      <c r="A849" s="10"/>
      <c r="B849" s="780"/>
      <c r="C849" s="28"/>
      <c r="D849" s="121"/>
      <c r="E849" s="781"/>
      <c r="F849" s="620"/>
    </row>
    <row r="850" spans="1:6" s="14" customFormat="1" ht="18.75" customHeight="1" x14ac:dyDescent="0.2">
      <c r="A850" s="10"/>
      <c r="B850" s="780"/>
      <c r="C850" s="28"/>
      <c r="D850" s="121"/>
      <c r="E850" s="781"/>
      <c r="F850" s="620"/>
    </row>
    <row r="851" spans="1:6" s="14" customFormat="1" ht="18.75" customHeight="1" x14ac:dyDescent="0.2">
      <c r="A851" s="10"/>
      <c r="B851" s="780"/>
      <c r="C851" s="28"/>
      <c r="D851" s="121"/>
      <c r="E851" s="781"/>
      <c r="F851" s="620"/>
    </row>
    <row r="852" spans="1:6" s="14" customFormat="1" ht="18.75" customHeight="1" x14ac:dyDescent="0.2">
      <c r="A852" s="10"/>
      <c r="B852" s="780"/>
      <c r="C852" s="28"/>
      <c r="D852" s="121"/>
      <c r="E852" s="781"/>
      <c r="F852" s="620"/>
    </row>
    <row r="853" spans="1:6" s="14" customFormat="1" ht="18.75" customHeight="1" x14ac:dyDescent="0.2">
      <c r="A853" s="10"/>
      <c r="B853" s="780"/>
      <c r="C853" s="28"/>
      <c r="D853" s="121"/>
      <c r="E853" s="781"/>
      <c r="F853" s="620"/>
    </row>
    <row r="854" spans="1:6" s="14" customFormat="1" ht="18.75" customHeight="1" x14ac:dyDescent="0.2">
      <c r="A854" s="10"/>
      <c r="B854" s="780"/>
      <c r="C854" s="28"/>
      <c r="D854" s="121"/>
      <c r="E854" s="781"/>
      <c r="F854" s="620"/>
    </row>
    <row r="855" spans="1:6" s="14" customFormat="1" ht="18.75" customHeight="1" x14ac:dyDescent="0.2">
      <c r="A855" s="10"/>
      <c r="B855" s="780"/>
      <c r="C855" s="28"/>
      <c r="D855" s="121"/>
      <c r="E855" s="781"/>
      <c r="F855" s="620"/>
    </row>
    <row r="856" spans="1:6" s="14" customFormat="1" ht="18.75" customHeight="1" x14ac:dyDescent="0.2">
      <c r="A856" s="10"/>
      <c r="B856" s="780"/>
      <c r="C856" s="28"/>
      <c r="D856" s="121"/>
      <c r="E856" s="781"/>
      <c r="F856" s="620"/>
    </row>
    <row r="857" spans="1:6" s="14" customFormat="1" ht="18.75" customHeight="1" x14ac:dyDescent="0.2">
      <c r="A857" s="10"/>
      <c r="B857" s="780"/>
      <c r="C857" s="28"/>
      <c r="D857" s="121"/>
      <c r="E857" s="781"/>
      <c r="F857" s="620"/>
    </row>
    <row r="858" spans="1:6" s="14" customFormat="1" ht="18.75" customHeight="1" x14ac:dyDescent="0.2">
      <c r="A858" s="10"/>
      <c r="B858" s="780"/>
      <c r="C858" s="28"/>
      <c r="D858" s="121"/>
      <c r="E858" s="781"/>
      <c r="F858" s="620"/>
    </row>
    <row r="859" spans="1:6" s="14" customFormat="1" ht="18.75" customHeight="1" x14ac:dyDescent="0.2">
      <c r="A859" s="10"/>
      <c r="B859" s="780"/>
      <c r="C859" s="28"/>
      <c r="D859" s="121"/>
      <c r="E859" s="781"/>
      <c r="F859" s="620"/>
    </row>
    <row r="860" spans="1:6" s="14" customFormat="1" ht="18.75" customHeight="1" x14ac:dyDescent="0.2">
      <c r="A860" s="10"/>
      <c r="B860" s="780"/>
      <c r="C860" s="28"/>
      <c r="D860" s="121"/>
      <c r="E860" s="781"/>
      <c r="F860" s="620"/>
    </row>
    <row r="861" spans="1:6" s="14" customFormat="1" ht="18.75" customHeight="1" x14ac:dyDescent="0.2">
      <c r="A861" s="10"/>
      <c r="B861" s="780"/>
      <c r="C861" s="28"/>
      <c r="D861" s="121"/>
      <c r="E861" s="781"/>
      <c r="F861" s="620"/>
    </row>
    <row r="862" spans="1:6" s="14" customFormat="1" ht="18.75" customHeight="1" x14ac:dyDescent="0.2">
      <c r="A862" s="10"/>
      <c r="B862" s="780"/>
      <c r="C862" s="28"/>
      <c r="D862" s="121"/>
      <c r="E862" s="781"/>
      <c r="F862" s="620"/>
    </row>
    <row r="863" spans="1:6" s="14" customFormat="1" ht="18.75" customHeight="1" x14ac:dyDescent="0.2">
      <c r="A863" s="10"/>
      <c r="B863" s="780"/>
      <c r="C863" s="28"/>
      <c r="D863" s="121"/>
      <c r="E863" s="781"/>
      <c r="F863" s="620"/>
    </row>
    <row r="864" spans="1:6" s="14" customFormat="1" ht="18.75" customHeight="1" x14ac:dyDescent="0.2">
      <c r="A864" s="10"/>
      <c r="B864" s="780"/>
      <c r="C864" s="28"/>
      <c r="D864" s="121"/>
      <c r="E864" s="781"/>
      <c r="F864" s="620"/>
    </row>
    <row r="865" spans="1:6" s="14" customFormat="1" ht="18.75" customHeight="1" x14ac:dyDescent="0.2">
      <c r="A865" s="10"/>
      <c r="B865" s="780"/>
      <c r="C865" s="28"/>
      <c r="D865" s="121"/>
      <c r="E865" s="781"/>
      <c r="F865" s="620"/>
    </row>
    <row r="866" spans="1:6" s="14" customFormat="1" ht="18.75" customHeight="1" x14ac:dyDescent="0.2">
      <c r="A866" s="10"/>
      <c r="B866" s="780"/>
      <c r="C866" s="28"/>
      <c r="D866" s="121"/>
      <c r="E866" s="781"/>
      <c r="F866" s="620"/>
    </row>
    <row r="867" spans="1:6" s="14" customFormat="1" ht="18.75" customHeight="1" x14ac:dyDescent="0.2">
      <c r="A867" s="10"/>
      <c r="B867" s="780"/>
      <c r="C867" s="28"/>
      <c r="D867" s="121"/>
      <c r="E867" s="781"/>
      <c r="F867" s="620"/>
    </row>
    <row r="868" spans="1:6" s="14" customFormat="1" ht="18.75" customHeight="1" x14ac:dyDescent="0.2">
      <c r="A868" s="10"/>
      <c r="B868" s="780"/>
      <c r="C868" s="28"/>
      <c r="D868" s="121"/>
      <c r="E868" s="781"/>
      <c r="F868" s="620"/>
    </row>
    <row r="869" spans="1:6" s="14" customFormat="1" ht="18.75" customHeight="1" x14ac:dyDescent="0.2">
      <c r="A869" s="10"/>
      <c r="B869" s="780"/>
      <c r="C869" s="28"/>
      <c r="D869" s="121"/>
      <c r="E869" s="781"/>
      <c r="F869" s="620"/>
    </row>
    <row r="870" spans="1:6" s="14" customFormat="1" ht="18.75" customHeight="1" x14ac:dyDescent="0.2">
      <c r="A870" s="10"/>
      <c r="B870" s="780"/>
      <c r="C870" s="28"/>
      <c r="D870" s="121"/>
      <c r="E870" s="781"/>
      <c r="F870" s="620"/>
    </row>
    <row r="871" spans="1:6" s="14" customFormat="1" ht="18.75" customHeight="1" x14ac:dyDescent="0.2">
      <c r="A871" s="10"/>
      <c r="B871" s="780"/>
      <c r="C871" s="28"/>
      <c r="D871" s="121"/>
      <c r="E871" s="781"/>
      <c r="F871" s="620"/>
    </row>
    <row r="872" spans="1:6" s="14" customFormat="1" ht="18.75" customHeight="1" x14ac:dyDescent="0.2">
      <c r="A872" s="10"/>
      <c r="B872" s="780"/>
      <c r="C872" s="28"/>
      <c r="D872" s="121"/>
      <c r="E872" s="781"/>
      <c r="F872" s="620"/>
    </row>
    <row r="873" spans="1:6" s="14" customFormat="1" ht="18.75" customHeight="1" x14ac:dyDescent="0.2">
      <c r="A873" s="10"/>
      <c r="B873" s="780"/>
      <c r="C873" s="28"/>
      <c r="D873" s="121"/>
      <c r="E873" s="781"/>
      <c r="F873" s="620"/>
    </row>
    <row r="874" spans="1:6" s="14" customFormat="1" ht="18.75" customHeight="1" x14ac:dyDescent="0.2">
      <c r="A874" s="10"/>
      <c r="B874" s="780"/>
      <c r="C874" s="28"/>
      <c r="D874" s="121"/>
      <c r="E874" s="781"/>
      <c r="F874" s="620"/>
    </row>
    <row r="875" spans="1:6" s="14" customFormat="1" ht="18.75" customHeight="1" x14ac:dyDescent="0.2">
      <c r="A875" s="10"/>
      <c r="B875" s="780"/>
      <c r="C875" s="28"/>
      <c r="D875" s="121"/>
      <c r="E875" s="781"/>
      <c r="F875" s="620"/>
    </row>
    <row r="876" spans="1:6" s="14" customFormat="1" ht="18.75" customHeight="1" x14ac:dyDescent="0.2">
      <c r="A876" s="10"/>
      <c r="B876" s="780"/>
      <c r="C876" s="28"/>
      <c r="D876" s="121"/>
      <c r="E876" s="781"/>
      <c r="F876" s="620"/>
    </row>
    <row r="877" spans="1:6" s="14" customFormat="1" ht="18.75" customHeight="1" x14ac:dyDescent="0.2">
      <c r="A877" s="10"/>
      <c r="B877" s="780"/>
      <c r="C877" s="28"/>
      <c r="D877" s="121"/>
      <c r="E877" s="781"/>
      <c r="F877" s="620"/>
    </row>
    <row r="878" spans="1:6" s="14" customFormat="1" ht="18.75" customHeight="1" x14ac:dyDescent="0.2">
      <c r="A878" s="10"/>
      <c r="B878" s="780"/>
      <c r="C878" s="28"/>
      <c r="D878" s="121"/>
      <c r="E878" s="781"/>
      <c r="F878" s="620"/>
    </row>
    <row r="879" spans="1:6" s="14" customFormat="1" ht="18.75" customHeight="1" x14ac:dyDescent="0.2">
      <c r="A879" s="10"/>
      <c r="B879" s="780"/>
      <c r="C879" s="28"/>
      <c r="D879" s="121"/>
      <c r="E879" s="781"/>
      <c r="F879" s="620"/>
    </row>
    <row r="880" spans="1:6" s="14" customFormat="1" ht="18.75" customHeight="1" x14ac:dyDescent="0.2">
      <c r="A880" s="10"/>
      <c r="B880" s="780"/>
      <c r="C880" s="28"/>
      <c r="D880" s="121"/>
      <c r="E880" s="283"/>
      <c r="F880" s="620"/>
    </row>
    <row r="881" spans="1:60" s="14" customFormat="1" ht="18.75" customHeight="1" x14ac:dyDescent="0.2">
      <c r="A881" s="10"/>
      <c r="B881" s="780"/>
      <c r="C881" s="28"/>
      <c r="D881" s="121"/>
      <c r="E881" s="283"/>
      <c r="F881" s="620"/>
    </row>
    <row r="882" spans="1:60" ht="15" customHeight="1" x14ac:dyDescent="0.25">
      <c r="A882" s="1171" t="s">
        <v>0</v>
      </c>
      <c r="B882" s="1171"/>
      <c r="C882" s="1171"/>
      <c r="D882" s="1171"/>
      <c r="E882" s="1171"/>
      <c r="F882" s="1171"/>
    </row>
    <row r="883" spans="1:60" ht="15" customHeight="1" x14ac:dyDescent="0.25">
      <c r="A883" s="1171" t="s">
        <v>1</v>
      </c>
      <c r="B883" s="1171"/>
      <c r="C883" s="1171"/>
      <c r="D883" s="1171"/>
      <c r="E883" s="1171"/>
      <c r="F883" s="1171"/>
      <c r="G883" s="279"/>
    </row>
    <row r="884" spans="1:60" ht="15" customHeight="1" x14ac:dyDescent="0.25">
      <c r="A884" s="1173" t="s">
        <v>6177</v>
      </c>
      <c r="B884" s="1173"/>
      <c r="C884" s="1173"/>
      <c r="D884" s="1173"/>
      <c r="E884" s="1173"/>
      <c r="F884" s="1173"/>
      <c r="G884" s="279"/>
    </row>
    <row r="885" spans="1:60" ht="15" customHeight="1" x14ac:dyDescent="0.25">
      <c r="A885" s="1173" t="s">
        <v>2</v>
      </c>
      <c r="B885" s="1173"/>
      <c r="C885" s="1173"/>
      <c r="D885" s="1173"/>
      <c r="E885" s="1173"/>
      <c r="F885" s="1173"/>
      <c r="G885" s="279"/>
    </row>
    <row r="886" spans="1:60" ht="15" customHeight="1" x14ac:dyDescent="0.2">
      <c r="A886" s="123"/>
      <c r="G886" s="279"/>
    </row>
    <row r="887" spans="1:60" ht="30" customHeight="1" x14ac:dyDescent="0.2">
      <c r="A887" s="1311" t="s">
        <v>21</v>
      </c>
      <c r="B887" s="1312"/>
      <c r="C887" s="1312"/>
      <c r="D887" s="1312"/>
      <c r="E887" s="1312"/>
      <c r="F887" s="1313"/>
    </row>
    <row r="888" spans="1:60" ht="33" customHeight="1" x14ac:dyDescent="0.2">
      <c r="A888" s="1311" t="s">
        <v>4</v>
      </c>
      <c r="B888" s="1312"/>
      <c r="C888" s="1312"/>
      <c r="D888" s="1312"/>
      <c r="E888" s="1313"/>
      <c r="F888" s="726">
        <v>563434234.90999997</v>
      </c>
    </row>
    <row r="889" spans="1:60" s="68" customFormat="1" ht="21.75" customHeight="1" x14ac:dyDescent="0.2">
      <c r="A889" s="810" t="s">
        <v>5</v>
      </c>
      <c r="B889" s="810" t="s">
        <v>6</v>
      </c>
      <c r="C889" s="810" t="s">
        <v>22</v>
      </c>
      <c r="D889" s="810" t="s">
        <v>8</v>
      </c>
      <c r="E889" s="810" t="s">
        <v>9</v>
      </c>
      <c r="F889" s="810" t="s">
        <v>6181</v>
      </c>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c r="BG889" s="69"/>
      <c r="BH889" s="69"/>
    </row>
    <row r="890" spans="1:60" ht="15" customHeight="1" x14ac:dyDescent="0.2">
      <c r="A890" s="134"/>
      <c r="B890" s="16"/>
      <c r="C890" s="2" t="s">
        <v>32</v>
      </c>
      <c r="D890" s="128">
        <v>37139913.82</v>
      </c>
      <c r="E890" s="608"/>
      <c r="F890" s="332">
        <f>F888+D890</f>
        <v>600574148.73000002</v>
      </c>
    </row>
    <row r="891" spans="1:60" ht="15" customHeight="1" x14ac:dyDescent="0.2">
      <c r="A891" s="134"/>
      <c r="B891" s="16"/>
      <c r="C891" s="2" t="s">
        <v>32</v>
      </c>
      <c r="D891" s="128"/>
      <c r="E891" s="717"/>
      <c r="F891" s="332">
        <f>F890</f>
        <v>600574148.73000002</v>
      </c>
    </row>
    <row r="892" spans="1:60" ht="15" customHeight="1" x14ac:dyDescent="0.2">
      <c r="A892" s="134"/>
      <c r="B892" s="16"/>
      <c r="C892" s="2" t="s">
        <v>751</v>
      </c>
      <c r="D892" s="128"/>
      <c r="E892" s="608"/>
      <c r="F892" s="332">
        <f>F891</f>
        <v>600574148.73000002</v>
      </c>
    </row>
    <row r="893" spans="1:60" ht="15" customHeight="1" x14ac:dyDescent="0.2">
      <c r="A893" s="61"/>
      <c r="B893" s="16"/>
      <c r="C893" s="2" t="s">
        <v>1358</v>
      </c>
      <c r="D893" s="62"/>
      <c r="E893" s="717">
        <v>175</v>
      </c>
      <c r="F893" s="332">
        <f>F892-E893</f>
        <v>600573973.73000002</v>
      </c>
    </row>
    <row r="894" spans="1:60" ht="21.75" customHeight="1" x14ac:dyDescent="0.2">
      <c r="A894" s="59"/>
      <c r="B894" s="20"/>
      <c r="C894" s="64"/>
      <c r="D894" s="72"/>
      <c r="E894" s="65"/>
      <c r="F894" s="114"/>
    </row>
    <row r="895" spans="1:60" ht="21.75" customHeight="1" x14ac:dyDescent="0.2">
      <c r="A895" s="59"/>
      <c r="B895" s="20"/>
      <c r="C895" s="64"/>
      <c r="D895" s="72"/>
      <c r="E895" s="65"/>
      <c r="F895" s="114"/>
    </row>
    <row r="896" spans="1:60" s="628" customFormat="1" ht="15" customHeight="1" x14ac:dyDescent="0.25">
      <c r="A896" s="737"/>
      <c r="B896" s="738"/>
      <c r="C896" s="739"/>
      <c r="D896" s="740"/>
      <c r="E896" s="741"/>
      <c r="F896" s="742"/>
      <c r="G896" s="743"/>
      <c r="H896" s="743"/>
      <c r="I896" s="743"/>
      <c r="J896" s="743"/>
      <c r="K896" s="743"/>
      <c r="L896" s="743"/>
      <c r="M896" s="743"/>
      <c r="N896" s="743"/>
      <c r="O896" s="743"/>
      <c r="P896" s="743"/>
      <c r="Q896" s="743"/>
      <c r="R896" s="743"/>
      <c r="S896" s="743"/>
      <c r="T896" s="743"/>
      <c r="U896" s="743"/>
      <c r="V896" s="743"/>
      <c r="W896" s="743"/>
      <c r="X896" s="743"/>
      <c r="Y896" s="743"/>
      <c r="Z896" s="743"/>
      <c r="AA896" s="743"/>
      <c r="AB896" s="743"/>
      <c r="AC896" s="743"/>
      <c r="AD896" s="743"/>
      <c r="AE896" s="743"/>
      <c r="AF896" s="743"/>
      <c r="AG896" s="743"/>
      <c r="AH896" s="743"/>
      <c r="AI896" s="743"/>
      <c r="AJ896" s="743"/>
      <c r="AK896" s="743"/>
      <c r="AL896" s="743"/>
      <c r="AM896" s="743"/>
      <c r="AN896" s="743"/>
      <c r="AO896" s="743"/>
      <c r="AP896" s="743"/>
      <c r="AQ896" s="743"/>
      <c r="AR896" s="743"/>
      <c r="AS896" s="743"/>
      <c r="AT896" s="743"/>
      <c r="AU896" s="743"/>
      <c r="AV896" s="743"/>
      <c r="AW896" s="743"/>
      <c r="AX896" s="743"/>
      <c r="AY896" s="743"/>
      <c r="AZ896" s="743"/>
      <c r="BA896" s="743"/>
      <c r="BB896" s="743"/>
      <c r="BC896" s="743"/>
      <c r="BD896" s="743"/>
      <c r="BE896" s="743"/>
      <c r="BF896" s="743"/>
      <c r="BG896" s="743"/>
      <c r="BH896" s="743"/>
    </row>
    <row r="897" spans="1:60" s="628" customFormat="1" ht="15" customHeight="1" x14ac:dyDescent="0.25">
      <c r="A897" s="1171" t="s">
        <v>0</v>
      </c>
      <c r="B897" s="1171"/>
      <c r="C897" s="1171"/>
      <c r="D897" s="1171"/>
      <c r="E897" s="1171"/>
      <c r="F897" s="1171"/>
      <c r="G897" s="743"/>
      <c r="H897" s="743"/>
      <c r="I897" s="743"/>
      <c r="J897" s="743"/>
      <c r="K897" s="743"/>
      <c r="L897" s="743"/>
      <c r="M897" s="743"/>
      <c r="N897" s="743"/>
      <c r="O897" s="743"/>
      <c r="P897" s="743"/>
      <c r="Q897" s="743"/>
      <c r="R897" s="743"/>
      <c r="S897" s="743"/>
      <c r="T897" s="743"/>
      <c r="U897" s="743"/>
      <c r="V897" s="743"/>
      <c r="W897" s="743"/>
      <c r="X897" s="743"/>
      <c r="Y897" s="743"/>
      <c r="Z897" s="743"/>
      <c r="AA897" s="743"/>
      <c r="AB897" s="743"/>
      <c r="AC897" s="743"/>
      <c r="AD897" s="743"/>
      <c r="AE897" s="743"/>
      <c r="AF897" s="743"/>
      <c r="AG897" s="743"/>
      <c r="AH897" s="743"/>
      <c r="AI897" s="743"/>
      <c r="AJ897" s="743"/>
      <c r="AK897" s="743"/>
      <c r="AL897" s="743"/>
      <c r="AM897" s="743"/>
      <c r="AN897" s="743"/>
      <c r="AO897" s="743"/>
      <c r="AP897" s="743"/>
      <c r="AQ897" s="743"/>
      <c r="AR897" s="743"/>
      <c r="AS897" s="743"/>
      <c r="AT897" s="743"/>
      <c r="AU897" s="743"/>
      <c r="AV897" s="743"/>
      <c r="AW897" s="743"/>
      <c r="AX897" s="743"/>
      <c r="AY897" s="743"/>
      <c r="AZ897" s="743"/>
      <c r="BA897" s="743"/>
      <c r="BB897" s="743"/>
      <c r="BC897" s="743"/>
      <c r="BD897" s="743"/>
      <c r="BE897" s="743"/>
      <c r="BF897" s="743"/>
      <c r="BG897" s="743"/>
      <c r="BH897" s="743"/>
    </row>
    <row r="898" spans="1:60" s="628" customFormat="1" ht="15" customHeight="1" x14ac:dyDescent="0.25">
      <c r="A898" s="1171" t="s">
        <v>1</v>
      </c>
      <c r="B898" s="1171"/>
      <c r="C898" s="1171"/>
      <c r="D898" s="1171"/>
      <c r="E898" s="1171"/>
      <c r="F898" s="1171"/>
      <c r="G898" s="743"/>
      <c r="H898" s="743"/>
      <c r="I898" s="743"/>
      <c r="J898" s="743"/>
      <c r="K898" s="743"/>
      <c r="L898" s="743"/>
      <c r="M898" s="743"/>
      <c r="N898" s="743"/>
      <c r="O898" s="743"/>
      <c r="P898" s="743"/>
      <c r="Q898" s="743"/>
      <c r="R898" s="743"/>
      <c r="S898" s="743"/>
      <c r="T898" s="743"/>
      <c r="U898" s="743"/>
      <c r="V898" s="743"/>
      <c r="W898" s="743"/>
      <c r="X898" s="743"/>
      <c r="Y898" s="743"/>
      <c r="Z898" s="743"/>
      <c r="AA898" s="743"/>
      <c r="AB898" s="743"/>
      <c r="AC898" s="743"/>
      <c r="AD898" s="743"/>
      <c r="AE898" s="743"/>
      <c r="AF898" s="743"/>
      <c r="AG898" s="743"/>
      <c r="AH898" s="743"/>
      <c r="AI898" s="743"/>
      <c r="AJ898" s="743"/>
      <c r="AK898" s="743"/>
      <c r="AL898" s="743"/>
      <c r="AM898" s="743"/>
      <c r="AN898" s="743"/>
      <c r="AO898" s="743"/>
      <c r="AP898" s="743"/>
      <c r="AQ898" s="743"/>
      <c r="AR898" s="743"/>
      <c r="AS898" s="743"/>
      <c r="AT898" s="743"/>
      <c r="AU898" s="743"/>
      <c r="AV898" s="743"/>
      <c r="AW898" s="743"/>
      <c r="AX898" s="743"/>
      <c r="AY898" s="743"/>
      <c r="AZ898" s="743"/>
      <c r="BA898" s="743"/>
      <c r="BB898" s="743"/>
      <c r="BC898" s="743"/>
      <c r="BD898" s="743"/>
      <c r="BE898" s="743"/>
      <c r="BF898" s="743"/>
      <c r="BG898" s="743"/>
      <c r="BH898" s="743"/>
    </row>
    <row r="899" spans="1:60" s="745" customFormat="1" ht="15" customHeight="1" x14ac:dyDescent="0.25">
      <c r="A899" s="1173" t="s">
        <v>6177</v>
      </c>
      <c r="B899" s="1173"/>
      <c r="C899" s="1173"/>
      <c r="D899" s="1173"/>
      <c r="E899" s="1173"/>
      <c r="F899" s="1173"/>
      <c r="G899" s="743"/>
      <c r="H899" s="744"/>
      <c r="I899" s="744"/>
      <c r="J899" s="744"/>
      <c r="K899" s="744"/>
      <c r="L899" s="744"/>
      <c r="M899" s="744"/>
      <c r="N899" s="744"/>
      <c r="O899" s="744"/>
      <c r="P899" s="744"/>
      <c r="Q899" s="744"/>
      <c r="R899" s="744"/>
      <c r="S899" s="744"/>
      <c r="T899" s="744"/>
      <c r="U899" s="744"/>
      <c r="V899" s="744"/>
      <c r="W899" s="744"/>
      <c r="X899" s="744"/>
      <c r="Y899" s="744"/>
      <c r="Z899" s="744"/>
      <c r="AA899" s="744"/>
      <c r="AB899" s="744"/>
      <c r="AC899" s="744"/>
      <c r="AD899" s="744"/>
      <c r="AE899" s="744"/>
      <c r="AF899" s="744"/>
      <c r="AG899" s="744"/>
      <c r="AH899" s="744"/>
      <c r="AI899" s="744"/>
      <c r="AJ899" s="744"/>
      <c r="AK899" s="744"/>
      <c r="AL899" s="744"/>
      <c r="AM899" s="744"/>
      <c r="AN899" s="744"/>
      <c r="AO899" s="744"/>
      <c r="AP899" s="744"/>
      <c r="AQ899" s="744"/>
      <c r="AR899" s="744"/>
      <c r="AS899" s="744"/>
      <c r="AT899" s="744"/>
      <c r="AU899" s="744"/>
      <c r="AV899" s="744"/>
      <c r="AW899" s="744"/>
      <c r="AX899" s="744"/>
      <c r="AY899" s="744"/>
      <c r="AZ899" s="744"/>
      <c r="BA899" s="744"/>
      <c r="BB899" s="744"/>
      <c r="BC899" s="744"/>
      <c r="BD899" s="744"/>
      <c r="BE899" s="744"/>
      <c r="BF899" s="744"/>
      <c r="BG899" s="744"/>
      <c r="BH899" s="744"/>
    </row>
    <row r="900" spans="1:60" s="745" customFormat="1" ht="15" customHeight="1" x14ac:dyDescent="0.25">
      <c r="A900" s="1173" t="s">
        <v>2</v>
      </c>
      <c r="B900" s="1173"/>
      <c r="C900" s="1173"/>
      <c r="D900" s="1173"/>
      <c r="E900" s="1173"/>
      <c r="F900" s="1173"/>
      <c r="G900" s="743"/>
      <c r="H900" s="744"/>
      <c r="I900" s="744"/>
      <c r="J900" s="744"/>
      <c r="K900" s="744"/>
      <c r="L900" s="744"/>
      <c r="M900" s="744"/>
      <c r="N900" s="744"/>
      <c r="O900" s="744"/>
      <c r="P900" s="744"/>
      <c r="Q900" s="744"/>
      <c r="R900" s="744"/>
      <c r="S900" s="744"/>
      <c r="T900" s="744"/>
      <c r="U900" s="744"/>
      <c r="V900" s="744"/>
      <c r="W900" s="744"/>
      <c r="X900" s="744"/>
      <c r="Y900" s="744"/>
      <c r="Z900" s="744"/>
      <c r="AA900" s="744"/>
      <c r="AB900" s="744"/>
      <c r="AC900" s="744"/>
      <c r="AD900" s="744"/>
      <c r="AE900" s="744"/>
      <c r="AF900" s="744"/>
      <c r="AG900" s="744"/>
      <c r="AH900" s="744"/>
      <c r="AI900" s="744"/>
      <c r="AJ900" s="744"/>
      <c r="AK900" s="744"/>
      <c r="AL900" s="744"/>
      <c r="AM900" s="744"/>
      <c r="AN900" s="744"/>
      <c r="AO900" s="744"/>
      <c r="AP900" s="744"/>
      <c r="AQ900" s="744"/>
      <c r="AR900" s="744"/>
      <c r="AS900" s="744"/>
      <c r="AT900" s="744"/>
      <c r="AU900" s="744"/>
      <c r="AV900" s="744"/>
      <c r="AW900" s="744"/>
      <c r="AX900" s="744"/>
      <c r="AY900" s="744"/>
      <c r="AZ900" s="744"/>
      <c r="BA900" s="744"/>
      <c r="BB900" s="744"/>
      <c r="BC900" s="744"/>
      <c r="BD900" s="744"/>
      <c r="BE900" s="744"/>
      <c r="BF900" s="744"/>
      <c r="BG900" s="744"/>
      <c r="BH900" s="744"/>
    </row>
    <row r="901" spans="1:60" s="745" customFormat="1" ht="16.5" customHeight="1" x14ac:dyDescent="0.25">
      <c r="A901" s="746"/>
      <c r="B901" s="627"/>
      <c r="C901" s="628"/>
      <c r="D901" s="629"/>
      <c r="E901" s="630"/>
      <c r="F901" s="631"/>
      <c r="G901" s="743"/>
      <c r="H901" s="744"/>
      <c r="I901" s="744"/>
      <c r="J901" s="744"/>
      <c r="K901" s="744"/>
      <c r="L901" s="744"/>
      <c r="M901" s="744"/>
      <c r="N901" s="744"/>
      <c r="O901" s="744"/>
      <c r="P901" s="744"/>
      <c r="Q901" s="744"/>
      <c r="R901" s="744"/>
      <c r="S901" s="744"/>
      <c r="T901" s="744"/>
      <c r="U901" s="744"/>
      <c r="V901" s="744"/>
      <c r="W901" s="744"/>
      <c r="X901" s="744"/>
      <c r="Y901" s="744"/>
      <c r="Z901" s="744"/>
      <c r="AA901" s="744"/>
      <c r="AB901" s="744"/>
      <c r="AC901" s="744"/>
      <c r="AD901" s="744"/>
      <c r="AE901" s="744"/>
      <c r="AF901" s="744"/>
      <c r="AG901" s="744"/>
      <c r="AH901" s="744"/>
      <c r="AI901" s="744"/>
      <c r="AJ901" s="744"/>
      <c r="AK901" s="744"/>
      <c r="AL901" s="744"/>
      <c r="AM901" s="744"/>
      <c r="AN901" s="744"/>
      <c r="AO901" s="744"/>
      <c r="AP901" s="744"/>
      <c r="AQ901" s="744"/>
      <c r="AR901" s="744"/>
      <c r="AS901" s="744"/>
      <c r="AT901" s="744"/>
      <c r="AU901" s="744"/>
      <c r="AV901" s="744"/>
      <c r="AW901" s="744"/>
      <c r="AX901" s="744"/>
      <c r="AY901" s="744"/>
      <c r="AZ901" s="744"/>
      <c r="BA901" s="744"/>
      <c r="BB901" s="744"/>
      <c r="BC901" s="744"/>
      <c r="BD901" s="744"/>
      <c r="BE901" s="744"/>
      <c r="BF901" s="744"/>
      <c r="BG901" s="744"/>
      <c r="BH901" s="744"/>
    </row>
    <row r="902" spans="1:60" s="728" customFormat="1" ht="18" customHeight="1" x14ac:dyDescent="0.2">
      <c r="A902" s="1311" t="s">
        <v>38</v>
      </c>
      <c r="B902" s="1312"/>
      <c r="C902" s="1312"/>
      <c r="D902" s="1312"/>
      <c r="E902" s="1312"/>
      <c r="F902" s="1313"/>
      <c r="G902" s="727"/>
      <c r="H902" s="727"/>
      <c r="I902" s="727"/>
      <c r="J902" s="727"/>
      <c r="K902" s="727"/>
      <c r="L902" s="727"/>
      <c r="M902" s="727"/>
      <c r="N902" s="727"/>
      <c r="O902" s="727"/>
      <c r="P902" s="727"/>
      <c r="Q902" s="727"/>
      <c r="R902" s="727"/>
      <c r="S902" s="727"/>
      <c r="T902" s="727"/>
      <c r="U902" s="727"/>
      <c r="V902" s="727"/>
      <c r="W902" s="727"/>
      <c r="X902" s="727"/>
      <c r="Y902" s="727"/>
      <c r="Z902" s="727"/>
      <c r="AA902" s="727"/>
      <c r="AB902" s="727"/>
      <c r="AC902" s="727"/>
      <c r="AD902" s="727"/>
      <c r="AE902" s="727"/>
      <c r="AF902" s="727"/>
      <c r="AG902" s="727"/>
      <c r="AH902" s="727"/>
      <c r="AI902" s="727"/>
      <c r="AJ902" s="727"/>
      <c r="AK902" s="727"/>
      <c r="AL902" s="727"/>
      <c r="AM902" s="727"/>
      <c r="AN902" s="727"/>
      <c r="AO902" s="727"/>
      <c r="AP902" s="727"/>
      <c r="AQ902" s="727"/>
      <c r="AR902" s="727"/>
      <c r="AS902" s="727"/>
      <c r="AT902" s="727"/>
      <c r="AU902" s="727"/>
      <c r="AV902" s="727"/>
      <c r="AW902" s="727"/>
      <c r="AX902" s="727"/>
      <c r="AY902" s="727"/>
      <c r="AZ902" s="727"/>
      <c r="BA902" s="727"/>
      <c r="BB902" s="727"/>
      <c r="BC902" s="727"/>
      <c r="BD902" s="727"/>
      <c r="BE902" s="727"/>
      <c r="BF902" s="727"/>
      <c r="BG902" s="727"/>
      <c r="BH902" s="727"/>
    </row>
    <row r="903" spans="1:60" s="728" customFormat="1" ht="12.75" customHeight="1" x14ac:dyDescent="0.2">
      <c r="A903" s="1311" t="s">
        <v>4</v>
      </c>
      <c r="B903" s="1312"/>
      <c r="C903" s="1312"/>
      <c r="D903" s="1312"/>
      <c r="E903" s="1313"/>
      <c r="F903" s="726">
        <v>46510756.43</v>
      </c>
      <c r="G903" s="727"/>
      <c r="H903" s="727"/>
      <c r="I903" s="727"/>
      <c r="J903" s="727"/>
      <c r="K903" s="727"/>
      <c r="L903" s="727"/>
      <c r="M903" s="727"/>
      <c r="N903" s="727"/>
      <c r="O903" s="727"/>
      <c r="P903" s="727"/>
      <c r="Q903" s="727"/>
      <c r="R903" s="727"/>
      <c r="S903" s="727"/>
      <c r="T903" s="727"/>
      <c r="U903" s="727"/>
      <c r="V903" s="727"/>
      <c r="W903" s="727"/>
      <c r="X903" s="727"/>
      <c r="Y903" s="727"/>
      <c r="Z903" s="727"/>
      <c r="AA903" s="727"/>
      <c r="AB903" s="727"/>
      <c r="AC903" s="727"/>
      <c r="AD903" s="727"/>
      <c r="AE903" s="727"/>
      <c r="AF903" s="727"/>
      <c r="AG903" s="727"/>
      <c r="AH903" s="727"/>
      <c r="AI903" s="727"/>
      <c r="AJ903" s="727"/>
      <c r="AK903" s="727"/>
      <c r="AL903" s="727"/>
      <c r="AM903" s="727"/>
      <c r="AN903" s="727"/>
      <c r="AO903" s="727"/>
      <c r="AP903" s="727"/>
      <c r="AQ903" s="727"/>
      <c r="AR903" s="727"/>
      <c r="AS903" s="727"/>
      <c r="AT903" s="727"/>
      <c r="AU903" s="727"/>
      <c r="AV903" s="727"/>
      <c r="AW903" s="727"/>
      <c r="AX903" s="727"/>
      <c r="AY903" s="727"/>
      <c r="AZ903" s="727"/>
      <c r="BA903" s="727"/>
      <c r="BB903" s="727"/>
      <c r="BC903" s="727"/>
      <c r="BD903" s="727"/>
      <c r="BE903" s="727"/>
      <c r="BF903" s="727"/>
      <c r="BG903" s="727"/>
      <c r="BH903" s="727"/>
    </row>
    <row r="904" spans="1:60" s="728" customFormat="1" ht="12.75" customHeight="1" x14ac:dyDescent="0.2">
      <c r="A904" s="810" t="s">
        <v>5</v>
      </c>
      <c r="B904" s="810" t="s">
        <v>6</v>
      </c>
      <c r="C904" s="810" t="s">
        <v>22</v>
      </c>
      <c r="D904" s="810" t="s">
        <v>8</v>
      </c>
      <c r="E904" s="810" t="s">
        <v>9</v>
      </c>
      <c r="F904" s="810" t="s">
        <v>6181</v>
      </c>
      <c r="G904" s="727"/>
      <c r="H904" s="727"/>
      <c r="I904" s="727"/>
      <c r="J904" s="727"/>
      <c r="K904" s="727"/>
      <c r="L904" s="727"/>
      <c r="M904" s="727"/>
      <c r="N904" s="727"/>
      <c r="O904" s="727"/>
      <c r="P904" s="727"/>
      <c r="Q904" s="727"/>
      <c r="R904" s="727"/>
      <c r="S904" s="727"/>
      <c r="T904" s="727"/>
      <c r="U904" s="727"/>
      <c r="V904" s="727"/>
      <c r="W904" s="727"/>
      <c r="X904" s="727"/>
      <c r="Y904" s="727"/>
      <c r="Z904" s="727"/>
      <c r="AA904" s="727"/>
      <c r="AB904" s="727"/>
      <c r="AC904" s="727"/>
      <c r="AD904" s="727"/>
      <c r="AE904" s="727"/>
      <c r="AF904" s="727"/>
      <c r="AG904" s="727"/>
      <c r="AH904" s="727"/>
      <c r="AI904" s="727"/>
      <c r="AJ904" s="727"/>
      <c r="AK904" s="727"/>
      <c r="AL904" s="727"/>
      <c r="AM904" s="727"/>
      <c r="AN904" s="727"/>
      <c r="AO904" s="727"/>
      <c r="AP904" s="727"/>
      <c r="AQ904" s="727"/>
      <c r="AR904" s="727"/>
      <c r="AS904" s="727"/>
      <c r="AT904" s="727"/>
      <c r="AU904" s="727"/>
      <c r="AV904" s="727"/>
      <c r="AW904" s="727"/>
      <c r="AX904" s="727"/>
      <c r="AY904" s="727"/>
      <c r="AZ904" s="727"/>
      <c r="BA904" s="727"/>
      <c r="BB904" s="727"/>
      <c r="BC904" s="727"/>
      <c r="BD904" s="727"/>
      <c r="BE904" s="727"/>
      <c r="BF904" s="727"/>
      <c r="BG904" s="727"/>
      <c r="BH904" s="727"/>
    </row>
    <row r="905" spans="1:60" ht="11.25" customHeight="1" x14ac:dyDescent="0.2">
      <c r="A905" s="134"/>
      <c r="B905" s="16"/>
      <c r="C905" s="2" t="s">
        <v>387</v>
      </c>
      <c r="D905" s="729">
        <v>22752766.899999999</v>
      </c>
      <c r="E905" s="608"/>
      <c r="F905" s="332">
        <f>F903+D905</f>
        <v>69263523.329999998</v>
      </c>
    </row>
    <row r="906" spans="1:60" x14ac:dyDescent="0.2">
      <c r="A906" s="134"/>
      <c r="B906" s="16"/>
      <c r="C906" s="2" t="s">
        <v>32</v>
      </c>
      <c r="D906" s="128"/>
      <c r="E906" s="40"/>
      <c r="F906" s="332">
        <f>F905</f>
        <v>69263523.329999998</v>
      </c>
    </row>
    <row r="907" spans="1:60" x14ac:dyDescent="0.2">
      <c r="A907" s="134"/>
      <c r="B907" s="16"/>
      <c r="C907" s="2" t="s">
        <v>1330</v>
      </c>
      <c r="D907" s="128"/>
      <c r="E907" s="40">
        <v>1054900</v>
      </c>
      <c r="F907" s="332">
        <f>F906-E907</f>
        <v>68208623.329999998</v>
      </c>
    </row>
    <row r="908" spans="1:60" x14ac:dyDescent="0.2">
      <c r="A908" s="134"/>
      <c r="B908" s="16"/>
      <c r="C908" s="2" t="s">
        <v>1334</v>
      </c>
      <c r="D908" s="128"/>
      <c r="E908" s="40"/>
      <c r="F908" s="332">
        <f>F907</f>
        <v>68208623.329999998</v>
      </c>
    </row>
    <row r="909" spans="1:60" ht="15" customHeight="1" x14ac:dyDescent="0.2">
      <c r="A909" s="134"/>
      <c r="B909" s="16"/>
      <c r="C909" s="2" t="s">
        <v>1331</v>
      </c>
      <c r="D909" s="128"/>
      <c r="E909" s="40">
        <v>1000</v>
      </c>
      <c r="F909" s="332">
        <f>F908-E909</f>
        <v>68207623.329999998</v>
      </c>
    </row>
    <row r="910" spans="1:60" ht="15" customHeight="1" x14ac:dyDescent="0.2">
      <c r="A910" s="134"/>
      <c r="B910" s="16"/>
      <c r="C910" s="2" t="s">
        <v>6174</v>
      </c>
      <c r="D910" s="128"/>
      <c r="E910" s="40">
        <v>145.5</v>
      </c>
      <c r="F910" s="332">
        <f>F909-E910</f>
        <v>68207477.829999998</v>
      </c>
    </row>
    <row r="911" spans="1:60" ht="15" customHeight="1" x14ac:dyDescent="0.2">
      <c r="A911" s="134"/>
      <c r="B911" s="16"/>
      <c r="C911" s="2" t="s">
        <v>6198</v>
      </c>
      <c r="D911" s="128"/>
      <c r="E911" s="40">
        <v>3311.96</v>
      </c>
      <c r="F911" s="332">
        <f>F910-E911</f>
        <v>68204165.870000005</v>
      </c>
    </row>
    <row r="912" spans="1:60" x14ac:dyDescent="0.2">
      <c r="A912" s="134"/>
      <c r="B912" s="16"/>
      <c r="C912" s="2" t="s">
        <v>1333</v>
      </c>
      <c r="D912" s="128"/>
      <c r="E912" s="40">
        <v>150</v>
      </c>
      <c r="F912" s="332">
        <f>F911-E912</f>
        <v>68204015.870000005</v>
      </c>
    </row>
    <row r="913" spans="1:6" x14ac:dyDescent="0.2">
      <c r="A913" s="134"/>
      <c r="B913" s="16"/>
      <c r="C913" s="2" t="s">
        <v>2372</v>
      </c>
      <c r="D913" s="128">
        <v>70209.41</v>
      </c>
      <c r="E913" s="40"/>
      <c r="F913" s="332">
        <f>F912+D913</f>
        <v>68274225.280000001</v>
      </c>
    </row>
    <row r="914" spans="1:6" x14ac:dyDescent="0.2">
      <c r="A914" s="134"/>
      <c r="B914" s="16"/>
      <c r="C914" s="2" t="s">
        <v>4384</v>
      </c>
      <c r="D914" s="40">
        <v>324169.78999999998</v>
      </c>
      <c r="E914" s="40"/>
      <c r="F914" s="332">
        <f>F913+D914</f>
        <v>68598395.070000008</v>
      </c>
    </row>
    <row r="915" spans="1:6" x14ac:dyDescent="0.2">
      <c r="A915" s="59"/>
      <c r="B915" s="20"/>
      <c r="C915" s="86"/>
      <c r="D915" s="72"/>
      <c r="E915" s="65"/>
      <c r="F915" s="164"/>
    </row>
    <row r="916" spans="1:6" x14ac:dyDescent="0.2">
      <c r="A916" s="59"/>
      <c r="B916" s="20"/>
      <c r="C916" s="86"/>
      <c r="D916" s="72"/>
      <c r="E916" s="65"/>
      <c r="F916" s="164"/>
    </row>
    <row r="917" spans="1:6" x14ac:dyDescent="0.2">
      <c r="A917" s="59"/>
      <c r="B917" s="20"/>
      <c r="C917" s="86"/>
      <c r="D917" s="72"/>
      <c r="E917" s="65"/>
      <c r="F917" s="164"/>
    </row>
    <row r="918" spans="1:6" x14ac:dyDescent="0.2">
      <c r="A918" s="59"/>
      <c r="B918" s="20"/>
      <c r="C918" s="86"/>
      <c r="D918" s="72"/>
      <c r="E918" s="65"/>
      <c r="F918" s="164"/>
    </row>
    <row r="919" spans="1:6" x14ac:dyDescent="0.2">
      <c r="A919" s="59"/>
      <c r="B919" s="20"/>
      <c r="C919" s="86"/>
      <c r="D919" s="72"/>
      <c r="E919" s="65"/>
      <c r="F919" s="164"/>
    </row>
    <row r="920" spans="1:6" x14ac:dyDescent="0.2">
      <c r="A920" s="59"/>
      <c r="B920" s="20"/>
      <c r="C920" s="86"/>
      <c r="D920" s="72"/>
      <c r="E920" s="65"/>
      <c r="F920" s="164"/>
    </row>
    <row r="921" spans="1:6" x14ac:dyDescent="0.2">
      <c r="A921" s="59"/>
      <c r="B921" s="20"/>
      <c r="C921" s="86"/>
      <c r="D921" s="72"/>
      <c r="E921" s="65"/>
      <c r="F921" s="164"/>
    </row>
    <row r="922" spans="1:6" x14ac:dyDescent="0.2">
      <c r="A922" s="59"/>
      <c r="B922" s="20"/>
      <c r="C922" s="86"/>
      <c r="D922" s="72"/>
      <c r="E922" s="65"/>
      <c r="F922" s="164"/>
    </row>
    <row r="923" spans="1:6" x14ac:dyDescent="0.2">
      <c r="A923" s="59"/>
      <c r="B923" s="20"/>
      <c r="C923" s="86"/>
      <c r="D923" s="72"/>
      <c r="E923" s="65"/>
      <c r="F923" s="164"/>
    </row>
    <row r="924" spans="1:6" x14ac:dyDescent="0.2">
      <c r="A924" s="59"/>
      <c r="B924" s="20"/>
      <c r="C924" s="86"/>
      <c r="D924" s="72"/>
      <c r="E924" s="65"/>
      <c r="F924" s="164"/>
    </row>
    <row r="925" spans="1:6" x14ac:dyDescent="0.2">
      <c r="A925" s="59"/>
      <c r="B925" s="20"/>
      <c r="C925" s="86"/>
      <c r="D925" s="72"/>
      <c r="E925" s="65"/>
      <c r="F925" s="164"/>
    </row>
    <row r="926" spans="1:6" x14ac:dyDescent="0.2">
      <c r="A926" s="59"/>
      <c r="B926" s="20"/>
      <c r="C926" s="86"/>
      <c r="D926" s="72"/>
      <c r="E926" s="65"/>
      <c r="F926" s="164"/>
    </row>
    <row r="927" spans="1:6" x14ac:dyDescent="0.2">
      <c r="A927" s="59"/>
      <c r="B927" s="20"/>
      <c r="C927" s="86"/>
      <c r="D927" s="72"/>
      <c r="E927" s="65"/>
      <c r="F927" s="164"/>
    </row>
    <row r="928" spans="1:6" x14ac:dyDescent="0.2">
      <c r="A928" s="59"/>
      <c r="B928" s="20"/>
      <c r="C928" s="86"/>
      <c r="D928" s="72"/>
      <c r="E928" s="65"/>
      <c r="F928" s="164"/>
    </row>
    <row r="929" spans="1:6" x14ac:dyDescent="0.2">
      <c r="A929" s="59"/>
      <c r="B929" s="20"/>
      <c r="C929" s="86"/>
      <c r="D929" s="72"/>
      <c r="E929" s="65"/>
      <c r="F929" s="164"/>
    </row>
    <row r="930" spans="1:6" x14ac:dyDescent="0.2">
      <c r="A930" s="59"/>
      <c r="B930" s="20"/>
      <c r="C930" s="86"/>
      <c r="D930" s="72"/>
      <c r="E930" s="65"/>
      <c r="F930" s="164"/>
    </row>
    <row r="931" spans="1:6" x14ac:dyDescent="0.2">
      <c r="A931" s="59"/>
      <c r="B931" s="20"/>
      <c r="C931" s="86"/>
      <c r="D931" s="72"/>
      <c r="E931" s="65"/>
      <c r="F931" s="164"/>
    </row>
    <row r="932" spans="1:6" x14ac:dyDescent="0.2">
      <c r="A932" s="59"/>
      <c r="B932" s="20"/>
      <c r="C932" s="86"/>
      <c r="D932" s="72"/>
      <c r="E932" s="65"/>
      <c r="F932" s="164"/>
    </row>
    <row r="933" spans="1:6" x14ac:dyDescent="0.2">
      <c r="A933" s="59"/>
      <c r="B933" s="20"/>
      <c r="C933" s="86"/>
      <c r="D933" s="72"/>
      <c r="E933" s="65"/>
      <c r="F933" s="164"/>
    </row>
    <row r="934" spans="1:6" x14ac:dyDescent="0.2">
      <c r="A934" s="59"/>
      <c r="B934" s="20"/>
      <c r="C934" s="86"/>
      <c r="D934" s="72"/>
      <c r="E934" s="65"/>
      <c r="F934" s="164"/>
    </row>
    <row r="935" spans="1:6" x14ac:dyDescent="0.2">
      <c r="A935" s="59"/>
      <c r="B935" s="20"/>
      <c r="C935" s="86"/>
      <c r="D935" s="72"/>
      <c r="E935" s="65"/>
      <c r="F935" s="164"/>
    </row>
    <row r="936" spans="1:6" x14ac:dyDescent="0.2">
      <c r="A936" s="59"/>
      <c r="B936" s="20"/>
      <c r="C936" s="86"/>
      <c r="D936" s="72"/>
      <c r="E936" s="65"/>
      <c r="F936" s="164"/>
    </row>
    <row r="937" spans="1:6" x14ac:dyDescent="0.2">
      <c r="A937" s="59"/>
      <c r="B937" s="20"/>
      <c r="C937" s="86"/>
      <c r="D937" s="72"/>
      <c r="E937" s="65"/>
      <c r="F937" s="164"/>
    </row>
    <row r="938" spans="1:6" x14ac:dyDescent="0.2">
      <c r="A938" s="59"/>
      <c r="B938" s="20"/>
      <c r="C938" s="86"/>
      <c r="D938" s="72"/>
      <c r="E938" s="65"/>
      <c r="F938" s="164"/>
    </row>
    <row r="939" spans="1:6" x14ac:dyDescent="0.2">
      <c r="A939" s="59"/>
      <c r="B939" s="20"/>
      <c r="C939" s="86"/>
      <c r="D939" s="72"/>
      <c r="E939" s="65"/>
      <c r="F939" s="164"/>
    </row>
    <row r="940" spans="1:6" x14ac:dyDescent="0.2">
      <c r="A940" s="59"/>
      <c r="B940" s="20"/>
      <c r="C940" s="86"/>
      <c r="D940" s="72"/>
      <c r="E940" s="65"/>
      <c r="F940" s="164"/>
    </row>
    <row r="941" spans="1:6" x14ac:dyDescent="0.2">
      <c r="A941" s="59"/>
      <c r="B941" s="20"/>
      <c r="C941" s="86"/>
      <c r="D941" s="72"/>
      <c r="E941" s="65"/>
      <c r="F941" s="164"/>
    </row>
    <row r="942" spans="1:6" x14ac:dyDescent="0.2">
      <c r="A942" s="59"/>
      <c r="B942" s="20"/>
      <c r="C942" s="86"/>
      <c r="D942" s="72"/>
      <c r="E942" s="65"/>
      <c r="F942" s="164"/>
    </row>
    <row r="943" spans="1:6" x14ac:dyDescent="0.2">
      <c r="A943" s="59"/>
      <c r="B943" s="20"/>
      <c r="C943" s="86"/>
      <c r="D943" s="72"/>
      <c r="E943" s="65"/>
      <c r="F943" s="164"/>
    </row>
    <row r="944" spans="1:6" x14ac:dyDescent="0.2">
      <c r="A944" s="59"/>
      <c r="B944" s="20"/>
      <c r="C944" s="86"/>
      <c r="D944" s="72"/>
      <c r="E944" s="65"/>
      <c r="F944" s="164"/>
    </row>
    <row r="945" spans="1:6" x14ac:dyDescent="0.2">
      <c r="A945" s="59"/>
      <c r="B945" s="20"/>
      <c r="C945" s="86"/>
      <c r="D945" s="72"/>
      <c r="E945" s="65"/>
      <c r="F945" s="164"/>
    </row>
    <row r="946" spans="1:6" x14ac:dyDescent="0.2">
      <c r="A946" s="59"/>
      <c r="B946" s="20"/>
      <c r="C946" s="86"/>
      <c r="D946" s="72"/>
      <c r="E946" s="65"/>
      <c r="F946" s="164"/>
    </row>
    <row r="947" spans="1:6" x14ac:dyDescent="0.2">
      <c r="A947" s="59"/>
      <c r="B947" s="20"/>
      <c r="C947" s="86"/>
      <c r="D947" s="72"/>
      <c r="E947" s="65"/>
      <c r="F947" s="164"/>
    </row>
    <row r="948" spans="1:6" x14ac:dyDescent="0.2">
      <c r="A948" s="59"/>
      <c r="B948" s="20"/>
      <c r="C948" s="86"/>
      <c r="D948" s="72"/>
      <c r="E948" s="65"/>
      <c r="F948" s="164"/>
    </row>
    <row r="949" spans="1:6" x14ac:dyDescent="0.2">
      <c r="A949" s="59"/>
      <c r="B949" s="20"/>
      <c r="C949" s="86"/>
      <c r="D949" s="72"/>
      <c r="E949" s="65"/>
      <c r="F949" s="164"/>
    </row>
    <row r="950" spans="1:6" x14ac:dyDescent="0.2">
      <c r="A950" s="59"/>
      <c r="B950" s="20"/>
      <c r="C950" s="86"/>
      <c r="D950" s="72"/>
      <c r="E950" s="65"/>
      <c r="F950" s="164"/>
    </row>
    <row r="951" spans="1:6" x14ac:dyDescent="0.2">
      <c r="A951" s="59"/>
      <c r="B951" s="20"/>
      <c r="C951" s="86"/>
      <c r="D951" s="72"/>
      <c r="E951" s="65"/>
      <c r="F951" s="164"/>
    </row>
    <row r="952" spans="1:6" x14ac:dyDescent="0.2">
      <c r="A952" s="59"/>
      <c r="B952" s="20"/>
      <c r="C952" s="86"/>
      <c r="D952" s="72"/>
      <c r="E952" s="65"/>
      <c r="F952" s="164"/>
    </row>
    <row r="953" spans="1:6" x14ac:dyDescent="0.2">
      <c r="A953" s="59"/>
      <c r="B953" s="20"/>
      <c r="C953" s="86"/>
      <c r="D953" s="72"/>
      <c r="E953" s="65"/>
      <c r="F953" s="164"/>
    </row>
    <row r="954" spans="1:6" x14ac:dyDescent="0.2">
      <c r="A954" s="59"/>
      <c r="B954" s="20"/>
      <c r="C954" s="86"/>
      <c r="D954" s="72"/>
      <c r="E954" s="65"/>
      <c r="F954" s="164"/>
    </row>
    <row r="955" spans="1:6" x14ac:dyDescent="0.2">
      <c r="A955" s="59"/>
      <c r="B955" s="20"/>
      <c r="C955" s="86"/>
      <c r="D955" s="72"/>
      <c r="E955" s="65"/>
      <c r="F955" s="164"/>
    </row>
    <row r="956" spans="1:6" x14ac:dyDescent="0.2">
      <c r="A956" s="59"/>
      <c r="B956" s="20"/>
      <c r="C956" s="86"/>
      <c r="D956" s="72"/>
      <c r="E956" s="65"/>
      <c r="F956" s="164"/>
    </row>
    <row r="957" spans="1:6" x14ac:dyDescent="0.2">
      <c r="A957" s="59"/>
      <c r="B957" s="20"/>
      <c r="C957" s="86"/>
      <c r="D957" s="72"/>
      <c r="E957" s="65"/>
      <c r="F957" s="164"/>
    </row>
    <row r="958" spans="1:6" x14ac:dyDescent="0.2">
      <c r="A958" s="59"/>
      <c r="B958" s="20"/>
      <c r="C958" s="86"/>
      <c r="D958" s="72"/>
      <c r="E958" s="65"/>
      <c r="F958" s="164"/>
    </row>
    <row r="959" spans="1:6" x14ac:dyDescent="0.2">
      <c r="A959" s="59"/>
      <c r="B959" s="20"/>
      <c r="C959" s="86"/>
      <c r="D959" s="72"/>
      <c r="E959" s="65"/>
      <c r="F959" s="164"/>
    </row>
    <row r="960" spans="1:6" x14ac:dyDescent="0.2">
      <c r="A960" s="59"/>
      <c r="B960" s="20"/>
      <c r="C960" s="86"/>
      <c r="D960" s="72"/>
      <c r="E960" s="65"/>
      <c r="F960" s="164"/>
    </row>
    <row r="961" spans="1:60" x14ac:dyDescent="0.2">
      <c r="A961" s="59"/>
      <c r="B961" s="20"/>
      <c r="C961" s="86"/>
      <c r="D961" s="72"/>
      <c r="E961" s="65"/>
      <c r="F961" s="164"/>
    </row>
    <row r="962" spans="1:60" x14ac:dyDescent="0.2">
      <c r="A962" s="59"/>
      <c r="B962" s="20"/>
      <c r="C962" s="86"/>
      <c r="D962" s="72"/>
      <c r="E962" s="65"/>
      <c r="F962" s="164"/>
    </row>
    <row r="963" spans="1:60" x14ac:dyDescent="0.2">
      <c r="A963" s="59"/>
      <c r="B963" s="20"/>
      <c r="C963" s="86"/>
      <c r="D963" s="72"/>
      <c r="E963" s="65"/>
      <c r="F963" s="164"/>
    </row>
    <row r="964" spans="1:60" s="628" customFormat="1" ht="15" customHeight="1" x14ac:dyDescent="0.25">
      <c r="A964" s="737"/>
      <c r="B964" s="738"/>
      <c r="C964" s="748"/>
      <c r="D964" s="740"/>
      <c r="E964" s="741"/>
      <c r="F964" s="749"/>
      <c r="G964" s="743"/>
      <c r="H964" s="743"/>
      <c r="I964" s="743"/>
      <c r="J964" s="743"/>
      <c r="K964" s="743"/>
      <c r="L964" s="743"/>
      <c r="M964" s="743"/>
      <c r="N964" s="743"/>
      <c r="O964" s="743"/>
      <c r="P964" s="743"/>
      <c r="Q964" s="743"/>
      <c r="R964" s="743"/>
      <c r="S964" s="743"/>
      <c r="T964" s="743"/>
      <c r="U964" s="743"/>
      <c r="V964" s="743"/>
      <c r="W964" s="743"/>
      <c r="X964" s="743"/>
      <c r="Y964" s="743"/>
      <c r="Z964" s="743"/>
      <c r="AA964" s="743"/>
      <c r="AB964" s="743"/>
      <c r="AC964" s="743"/>
      <c r="AD964" s="743"/>
      <c r="AE964" s="743"/>
      <c r="AF964" s="743"/>
      <c r="AG964" s="743"/>
      <c r="AH964" s="743"/>
      <c r="AI964" s="743"/>
      <c r="AJ964" s="743"/>
      <c r="AK964" s="743"/>
      <c r="AL964" s="743"/>
      <c r="AM964" s="743"/>
      <c r="AN964" s="743"/>
      <c r="AO964" s="743"/>
      <c r="AP964" s="743"/>
      <c r="AQ964" s="743"/>
      <c r="AR964" s="743"/>
      <c r="AS964" s="743"/>
      <c r="AT964" s="743"/>
      <c r="AU964" s="743"/>
      <c r="AV964" s="743"/>
      <c r="AW964" s="743"/>
      <c r="AX964" s="743"/>
      <c r="AY964" s="743"/>
      <c r="AZ964" s="743"/>
      <c r="BA964" s="743"/>
      <c r="BB964" s="743"/>
      <c r="BC964" s="743"/>
      <c r="BD964" s="743"/>
      <c r="BE964" s="743"/>
      <c r="BF964" s="743"/>
      <c r="BG964" s="743"/>
      <c r="BH964" s="743"/>
    </row>
    <row r="965" spans="1:60" s="628" customFormat="1" ht="15" customHeight="1" x14ac:dyDescent="0.25">
      <c r="A965" s="1171" t="s">
        <v>0</v>
      </c>
      <c r="B965" s="1171"/>
      <c r="C965" s="1171"/>
      <c r="D965" s="1171"/>
      <c r="E965" s="1171"/>
      <c r="F965" s="1171"/>
      <c r="G965" s="743"/>
      <c r="H965" s="743"/>
      <c r="I965" s="743"/>
      <c r="J965" s="743"/>
      <c r="K965" s="743"/>
      <c r="L965" s="743"/>
      <c r="M965" s="743"/>
      <c r="N965" s="743"/>
      <c r="O965" s="743"/>
      <c r="P965" s="743"/>
      <c r="Q965" s="743"/>
      <c r="R965" s="743"/>
      <c r="S965" s="743"/>
      <c r="T965" s="743"/>
      <c r="U965" s="743"/>
      <c r="V965" s="743"/>
      <c r="W965" s="743"/>
      <c r="X965" s="743"/>
      <c r="Y965" s="743"/>
      <c r="Z965" s="743"/>
      <c r="AA965" s="743"/>
      <c r="AB965" s="743"/>
      <c r="AC965" s="743"/>
      <c r="AD965" s="743"/>
      <c r="AE965" s="743"/>
      <c r="AF965" s="743"/>
      <c r="AG965" s="743"/>
      <c r="AH965" s="743"/>
      <c r="AI965" s="743"/>
      <c r="AJ965" s="743"/>
      <c r="AK965" s="743"/>
      <c r="AL965" s="743"/>
      <c r="AM965" s="743"/>
      <c r="AN965" s="743"/>
      <c r="AO965" s="743"/>
      <c r="AP965" s="743"/>
      <c r="AQ965" s="743"/>
      <c r="AR965" s="743"/>
      <c r="AS965" s="743"/>
      <c r="AT965" s="743"/>
      <c r="AU965" s="743"/>
      <c r="AV965" s="743"/>
      <c r="AW965" s="743"/>
      <c r="AX965" s="743"/>
      <c r="AY965" s="743"/>
      <c r="AZ965" s="743"/>
      <c r="BA965" s="743"/>
      <c r="BB965" s="743"/>
      <c r="BC965" s="743"/>
      <c r="BD965" s="743"/>
      <c r="BE965" s="743"/>
      <c r="BF965" s="743"/>
      <c r="BG965" s="743"/>
      <c r="BH965" s="743"/>
    </row>
    <row r="966" spans="1:60" s="628" customFormat="1" ht="15" customHeight="1" x14ac:dyDescent="0.25">
      <c r="A966" s="1171" t="s">
        <v>1</v>
      </c>
      <c r="B966" s="1171"/>
      <c r="C966" s="1171"/>
      <c r="D966" s="1171"/>
      <c r="E966" s="1171"/>
      <c r="F966" s="1171"/>
      <c r="G966" s="743"/>
      <c r="H966" s="743"/>
      <c r="I966" s="743"/>
      <c r="J966" s="743"/>
      <c r="K966" s="743"/>
      <c r="L966" s="743"/>
      <c r="M966" s="743"/>
      <c r="N966" s="743"/>
      <c r="O966" s="743"/>
      <c r="P966" s="743"/>
      <c r="Q966" s="743"/>
      <c r="R966" s="743"/>
      <c r="S966" s="743"/>
      <c r="T966" s="743"/>
      <c r="U966" s="743"/>
      <c r="V966" s="743"/>
      <c r="W966" s="743"/>
      <c r="X966" s="743"/>
      <c r="Y966" s="743"/>
      <c r="Z966" s="743"/>
      <c r="AA966" s="743"/>
      <c r="AB966" s="743"/>
      <c r="AC966" s="743"/>
      <c r="AD966" s="743"/>
      <c r="AE966" s="743"/>
      <c r="AF966" s="743"/>
      <c r="AG966" s="743"/>
      <c r="AH966" s="743"/>
      <c r="AI966" s="743"/>
      <c r="AJ966" s="743"/>
      <c r="AK966" s="743"/>
      <c r="AL966" s="743"/>
      <c r="AM966" s="743"/>
      <c r="AN966" s="743"/>
      <c r="AO966" s="743"/>
      <c r="AP966" s="743"/>
      <c r="AQ966" s="743"/>
      <c r="AR966" s="743"/>
      <c r="AS966" s="743"/>
      <c r="AT966" s="743"/>
      <c r="AU966" s="743"/>
      <c r="AV966" s="743"/>
      <c r="AW966" s="743"/>
      <c r="AX966" s="743"/>
      <c r="AY966" s="743"/>
      <c r="AZ966" s="743"/>
      <c r="BA966" s="743"/>
      <c r="BB966" s="743"/>
      <c r="BC966" s="743"/>
      <c r="BD966" s="743"/>
      <c r="BE966" s="743"/>
      <c r="BF966" s="743"/>
      <c r="BG966" s="743"/>
      <c r="BH966" s="743"/>
    </row>
    <row r="967" spans="1:60" s="628" customFormat="1" ht="15" customHeight="1" x14ac:dyDescent="0.25">
      <c r="A967" s="1173" t="s">
        <v>6177</v>
      </c>
      <c r="B967" s="1173"/>
      <c r="C967" s="1173"/>
      <c r="D967" s="1173"/>
      <c r="E967" s="1173"/>
      <c r="F967" s="1173"/>
      <c r="G967" s="743"/>
      <c r="H967" s="743"/>
      <c r="I967" s="743"/>
      <c r="J967" s="743"/>
      <c r="K967" s="743"/>
      <c r="L967" s="743"/>
      <c r="M967" s="743"/>
      <c r="N967" s="743"/>
      <c r="O967" s="743"/>
      <c r="P967" s="743"/>
      <c r="Q967" s="743"/>
      <c r="R967" s="743"/>
      <c r="S967" s="743"/>
      <c r="T967" s="743"/>
      <c r="U967" s="743"/>
      <c r="V967" s="743"/>
      <c r="W967" s="743"/>
      <c r="X967" s="743"/>
      <c r="Y967" s="743"/>
      <c r="Z967" s="743"/>
      <c r="AA967" s="743"/>
      <c r="AB967" s="743"/>
      <c r="AC967" s="743"/>
      <c r="AD967" s="743"/>
      <c r="AE967" s="743"/>
      <c r="AF967" s="743"/>
      <c r="AG967" s="743"/>
      <c r="AH967" s="743"/>
      <c r="AI967" s="743"/>
      <c r="AJ967" s="743"/>
      <c r="AK967" s="743"/>
      <c r="AL967" s="743"/>
      <c r="AM967" s="743"/>
      <c r="AN967" s="743"/>
      <c r="AO967" s="743"/>
      <c r="AP967" s="743"/>
      <c r="AQ967" s="743"/>
      <c r="AR967" s="743"/>
      <c r="AS967" s="743"/>
      <c r="AT967" s="743"/>
      <c r="AU967" s="743"/>
      <c r="AV967" s="743"/>
      <c r="AW967" s="743"/>
      <c r="AX967" s="743"/>
      <c r="AY967" s="743"/>
      <c r="AZ967" s="743"/>
      <c r="BA967" s="743"/>
      <c r="BB967" s="743"/>
      <c r="BC967" s="743"/>
      <c r="BD967" s="743"/>
      <c r="BE967" s="743"/>
      <c r="BF967" s="743"/>
      <c r="BG967" s="743"/>
      <c r="BH967" s="743"/>
    </row>
    <row r="968" spans="1:60" s="628" customFormat="1" ht="15" customHeight="1" x14ac:dyDescent="0.25">
      <c r="A968" s="1173" t="s">
        <v>2</v>
      </c>
      <c r="B968" s="1173"/>
      <c r="C968" s="1173"/>
      <c r="D968" s="1173"/>
      <c r="E968" s="1173"/>
      <c r="F968" s="1173"/>
      <c r="G968" s="743"/>
      <c r="H968" s="743"/>
      <c r="I968" s="743"/>
      <c r="J968" s="743"/>
      <c r="K968" s="743"/>
      <c r="L968" s="743"/>
      <c r="M968" s="743"/>
      <c r="N968" s="743"/>
      <c r="O968" s="743"/>
      <c r="P968" s="743"/>
      <c r="Q968" s="743"/>
      <c r="R968" s="743"/>
      <c r="S968" s="743"/>
      <c r="T968" s="743"/>
      <c r="U968" s="743"/>
      <c r="V968" s="743"/>
      <c r="W968" s="743"/>
      <c r="X968" s="743"/>
      <c r="Y968" s="743"/>
      <c r="Z968" s="743"/>
      <c r="AA968" s="743"/>
      <c r="AB968" s="743"/>
      <c r="AC968" s="743"/>
      <c r="AD968" s="743"/>
      <c r="AE968" s="743"/>
      <c r="AF968" s="743"/>
      <c r="AG968" s="743"/>
      <c r="AH968" s="743"/>
      <c r="AI968" s="743"/>
      <c r="AJ968" s="743"/>
      <c r="AK968" s="743"/>
      <c r="AL968" s="743"/>
      <c r="AM968" s="743"/>
      <c r="AN968" s="743"/>
      <c r="AO968" s="743"/>
      <c r="AP968" s="743"/>
      <c r="AQ968" s="743"/>
      <c r="AR968" s="743"/>
      <c r="AS968" s="743"/>
      <c r="AT968" s="743"/>
      <c r="AU968" s="743"/>
      <c r="AV968" s="743"/>
      <c r="AW968" s="743"/>
      <c r="AX968" s="743"/>
      <c r="AY968" s="743"/>
      <c r="AZ968" s="743"/>
      <c r="BA968" s="743"/>
      <c r="BB968" s="743"/>
      <c r="BC968" s="743"/>
      <c r="BD968" s="743"/>
      <c r="BE968" s="743"/>
      <c r="BF968" s="743"/>
      <c r="BG968" s="743"/>
      <c r="BH968" s="743"/>
    </row>
    <row r="969" spans="1:60" s="628" customFormat="1" ht="15" customHeight="1" x14ac:dyDescent="0.25">
      <c r="A969" s="746"/>
      <c r="B969" s="627"/>
      <c r="D969" s="629"/>
      <c r="E969" s="630"/>
      <c r="F969" s="631"/>
      <c r="G969" s="743"/>
      <c r="H969" s="743"/>
      <c r="I969" s="743"/>
      <c r="J969" s="743"/>
      <c r="K969" s="743"/>
      <c r="L969" s="743"/>
      <c r="M969" s="743"/>
      <c r="N969" s="743"/>
      <c r="O969" s="743"/>
      <c r="P969" s="743"/>
      <c r="Q969" s="743"/>
      <c r="R969" s="743"/>
      <c r="S969" s="743"/>
      <c r="T969" s="743"/>
      <c r="U969" s="743"/>
      <c r="V969" s="743"/>
      <c r="W969" s="743"/>
      <c r="X969" s="743"/>
      <c r="Y969" s="743"/>
      <c r="Z969" s="743"/>
      <c r="AA969" s="743"/>
      <c r="AB969" s="743"/>
      <c r="AC969" s="743"/>
      <c r="AD969" s="743"/>
      <c r="AE969" s="743"/>
      <c r="AF969" s="743"/>
      <c r="AG969" s="743"/>
      <c r="AH969" s="743"/>
      <c r="AI969" s="743"/>
      <c r="AJ969" s="743"/>
      <c r="AK969" s="743"/>
      <c r="AL969" s="743"/>
      <c r="AM969" s="743"/>
      <c r="AN969" s="743"/>
      <c r="AO969" s="743"/>
      <c r="AP969" s="743"/>
      <c r="AQ969" s="743"/>
      <c r="AR969" s="743"/>
      <c r="AS969" s="743"/>
      <c r="AT969" s="743"/>
      <c r="AU969" s="743"/>
      <c r="AV969" s="743"/>
      <c r="AW969" s="743"/>
      <c r="AX969" s="743"/>
      <c r="AY969" s="743"/>
      <c r="AZ969" s="743"/>
      <c r="BA969" s="743"/>
      <c r="BB969" s="743"/>
      <c r="BC969" s="743"/>
      <c r="BD969" s="743"/>
      <c r="BE969" s="743"/>
      <c r="BF969" s="743"/>
      <c r="BG969" s="743"/>
      <c r="BH969" s="743"/>
    </row>
    <row r="970" spans="1:60" s="628" customFormat="1" ht="15" customHeight="1" x14ac:dyDescent="0.25">
      <c r="A970" s="1311" t="s">
        <v>25</v>
      </c>
      <c r="B970" s="1312"/>
      <c r="C970" s="1312"/>
      <c r="D970" s="1312"/>
      <c r="E970" s="1312"/>
      <c r="F970" s="1313"/>
      <c r="G970" s="743"/>
      <c r="H970" s="743"/>
      <c r="I970" s="743"/>
      <c r="J970" s="743"/>
      <c r="K970" s="743"/>
      <c r="L970" s="743"/>
      <c r="M970" s="743"/>
      <c r="N970" s="743"/>
      <c r="O970" s="743"/>
      <c r="P970" s="743"/>
      <c r="Q970" s="743"/>
      <c r="R970" s="743"/>
      <c r="S970" s="743"/>
      <c r="T970" s="743"/>
      <c r="U970" s="743"/>
      <c r="V970" s="743"/>
      <c r="W970" s="743"/>
      <c r="X970" s="743"/>
      <c r="Y970" s="743"/>
      <c r="Z970" s="743"/>
      <c r="AA970" s="743"/>
      <c r="AB970" s="743"/>
      <c r="AC970" s="743"/>
      <c r="AD970" s="743"/>
      <c r="AE970" s="743"/>
      <c r="AF970" s="743"/>
      <c r="AG970" s="743"/>
      <c r="AH970" s="743"/>
      <c r="AI970" s="743"/>
      <c r="AJ970" s="743"/>
      <c r="AK970" s="743"/>
      <c r="AL970" s="743"/>
      <c r="AM970" s="743"/>
      <c r="AN970" s="743"/>
      <c r="AO970" s="743"/>
      <c r="AP970" s="743"/>
      <c r="AQ970" s="743"/>
      <c r="AR970" s="743"/>
      <c r="AS970" s="743"/>
      <c r="AT970" s="743"/>
      <c r="AU970" s="743"/>
      <c r="AV970" s="743"/>
      <c r="AW970" s="743"/>
      <c r="AX970" s="743"/>
      <c r="AY970" s="743"/>
      <c r="AZ970" s="743"/>
      <c r="BA970" s="743"/>
      <c r="BB970" s="743"/>
      <c r="BC970" s="743"/>
      <c r="BD970" s="743"/>
      <c r="BE970" s="743"/>
      <c r="BF970" s="743"/>
      <c r="BG970" s="743"/>
      <c r="BH970" s="743"/>
    </row>
    <row r="971" spans="1:60" s="728" customFormat="1" ht="12" x14ac:dyDescent="0.2">
      <c r="A971" s="1311" t="s">
        <v>4</v>
      </c>
      <c r="B971" s="1312"/>
      <c r="C971" s="1312"/>
      <c r="D971" s="1312"/>
      <c r="E971" s="1313"/>
      <c r="F971" s="726">
        <v>689515.24</v>
      </c>
      <c r="G971" s="727"/>
      <c r="H971" s="727"/>
      <c r="I971" s="727"/>
      <c r="J971" s="727"/>
      <c r="K971" s="727"/>
      <c r="L971" s="727"/>
      <c r="M971" s="727"/>
      <c r="N971" s="727"/>
      <c r="O971" s="727"/>
      <c r="P971" s="727"/>
      <c r="Q971" s="727"/>
      <c r="R971" s="727"/>
      <c r="S971" s="727"/>
      <c r="T971" s="727"/>
      <c r="U971" s="727"/>
      <c r="V971" s="727"/>
      <c r="W971" s="727"/>
      <c r="X971" s="727"/>
      <c r="Y971" s="727"/>
      <c r="Z971" s="727"/>
      <c r="AA971" s="727"/>
      <c r="AB971" s="727"/>
      <c r="AC971" s="727"/>
      <c r="AD971" s="727"/>
      <c r="AE971" s="727"/>
      <c r="AF971" s="727"/>
      <c r="AG971" s="727"/>
      <c r="AH971" s="727"/>
      <c r="AI971" s="727"/>
      <c r="AJ971" s="727"/>
      <c r="AK971" s="727"/>
      <c r="AL971" s="727"/>
      <c r="AM971" s="727"/>
      <c r="AN971" s="727"/>
      <c r="AO971" s="727"/>
      <c r="AP971" s="727"/>
      <c r="AQ971" s="727"/>
      <c r="AR971" s="727"/>
      <c r="AS971" s="727"/>
      <c r="AT971" s="727"/>
      <c r="AU971" s="727"/>
      <c r="AV971" s="727"/>
      <c r="AW971" s="727"/>
      <c r="AX971" s="727"/>
      <c r="AY971" s="727"/>
      <c r="AZ971" s="727"/>
      <c r="BA971" s="727"/>
      <c r="BB971" s="727"/>
      <c r="BC971" s="727"/>
      <c r="BD971" s="727"/>
      <c r="BE971" s="727"/>
      <c r="BF971" s="727"/>
      <c r="BG971" s="727"/>
      <c r="BH971" s="727"/>
    </row>
    <row r="972" spans="1:60" s="728" customFormat="1" ht="12" x14ac:dyDescent="0.2">
      <c r="A972" s="810" t="s">
        <v>5</v>
      </c>
      <c r="B972" s="810" t="s">
        <v>23</v>
      </c>
      <c r="C972" s="810" t="s">
        <v>22</v>
      </c>
      <c r="D972" s="810" t="s">
        <v>8</v>
      </c>
      <c r="E972" s="810" t="s">
        <v>9</v>
      </c>
      <c r="F972" s="810"/>
      <c r="G972" s="727"/>
      <c r="H972" s="727"/>
      <c r="I972" s="727"/>
      <c r="J972" s="727"/>
      <c r="K972" s="727"/>
      <c r="L972" s="727"/>
      <c r="M972" s="727"/>
      <c r="N972" s="727"/>
      <c r="O972" s="727"/>
      <c r="P972" s="727"/>
      <c r="Q972" s="727"/>
      <c r="R972" s="727"/>
      <c r="S972" s="727"/>
      <c r="T972" s="727"/>
      <c r="U972" s="727"/>
      <c r="V972" s="727"/>
      <c r="W972" s="727"/>
      <c r="X972" s="727"/>
      <c r="Y972" s="727"/>
      <c r="Z972" s="727"/>
      <c r="AA972" s="727"/>
      <c r="AB972" s="727"/>
      <c r="AC972" s="727"/>
      <c r="AD972" s="727"/>
      <c r="AE972" s="727"/>
      <c r="AF972" s="727"/>
      <c r="AG972" s="727"/>
      <c r="AH972" s="727"/>
      <c r="AI972" s="727"/>
      <c r="AJ972" s="727"/>
      <c r="AK972" s="727"/>
      <c r="AL972" s="727"/>
      <c r="AM972" s="727"/>
      <c r="AN972" s="727"/>
      <c r="AO972" s="727"/>
      <c r="AP972" s="727"/>
      <c r="AQ972" s="727"/>
      <c r="AR972" s="727"/>
      <c r="AS972" s="727"/>
      <c r="AT972" s="727"/>
      <c r="AU972" s="727"/>
      <c r="AV972" s="727"/>
      <c r="AW972" s="727"/>
      <c r="AX972" s="727"/>
      <c r="AY972" s="727"/>
      <c r="AZ972" s="727"/>
      <c r="BA972" s="727"/>
      <c r="BB972" s="727"/>
      <c r="BC972" s="727"/>
      <c r="BD972" s="727"/>
      <c r="BE972" s="727"/>
      <c r="BF972" s="727"/>
      <c r="BG972" s="727"/>
      <c r="BH972" s="727"/>
    </row>
    <row r="973" spans="1:60" s="728" customFormat="1" ht="12" x14ac:dyDescent="0.2">
      <c r="A973" s="87"/>
      <c r="B973" s="27"/>
      <c r="C973" s="2" t="s">
        <v>751</v>
      </c>
      <c r="D973" s="729"/>
      <c r="E973" s="455"/>
      <c r="F973" s="41">
        <f>F971+D973</f>
        <v>689515.24</v>
      </c>
      <c r="G973" s="727"/>
      <c r="H973" s="727"/>
      <c r="I973" s="727"/>
      <c r="J973" s="727"/>
      <c r="K973" s="727"/>
      <c r="L973" s="727"/>
      <c r="M973" s="727"/>
      <c r="N973" s="727"/>
      <c r="O973" s="727"/>
      <c r="P973" s="727"/>
      <c r="Q973" s="727"/>
      <c r="R973" s="727"/>
      <c r="S973" s="727"/>
      <c r="T973" s="727"/>
      <c r="U973" s="727"/>
      <c r="V973" s="727"/>
      <c r="W973" s="727"/>
      <c r="X973" s="727"/>
      <c r="Y973" s="727"/>
      <c r="Z973" s="727"/>
      <c r="AA973" s="727"/>
      <c r="AB973" s="727"/>
      <c r="AC973" s="727"/>
      <c r="AD973" s="727"/>
      <c r="AE973" s="727"/>
      <c r="AF973" s="727"/>
      <c r="AG973" s="727"/>
      <c r="AH973" s="727"/>
      <c r="AI973" s="727"/>
      <c r="AJ973" s="727"/>
      <c r="AK973" s="727"/>
      <c r="AL973" s="727"/>
      <c r="AM973" s="727"/>
      <c r="AN973" s="727"/>
      <c r="AO973" s="727"/>
      <c r="AP973" s="727"/>
      <c r="AQ973" s="727"/>
      <c r="AR973" s="727"/>
      <c r="AS973" s="727"/>
      <c r="AT973" s="727"/>
      <c r="AU973" s="727"/>
      <c r="AV973" s="727"/>
      <c r="AW973" s="727"/>
      <c r="AX973" s="727"/>
      <c r="AY973" s="727"/>
      <c r="AZ973" s="727"/>
      <c r="BA973" s="727"/>
      <c r="BB973" s="727"/>
      <c r="BC973" s="727"/>
      <c r="BD973" s="727"/>
      <c r="BE973" s="727"/>
      <c r="BF973" s="727"/>
      <c r="BG973" s="727"/>
      <c r="BH973" s="727"/>
    </row>
    <row r="974" spans="1:60" x14ac:dyDescent="0.2">
      <c r="A974" s="83"/>
      <c r="B974" s="34"/>
      <c r="C974" s="4" t="s">
        <v>16</v>
      </c>
      <c r="D974" s="730"/>
      <c r="E974" s="109"/>
      <c r="F974" s="41">
        <f>F973+D974</f>
        <v>689515.24</v>
      </c>
    </row>
    <row r="975" spans="1:60" x14ac:dyDescent="0.2">
      <c r="A975" s="83"/>
      <c r="B975" s="34"/>
      <c r="C975" s="2" t="s">
        <v>6174</v>
      </c>
      <c r="D975" s="730"/>
      <c r="E975" s="109">
        <v>243.01</v>
      </c>
      <c r="F975" s="731">
        <f>F974-E975</f>
        <v>689272.23</v>
      </c>
    </row>
    <row r="976" spans="1:60" ht="15" customHeight="1" x14ac:dyDescent="0.2">
      <c r="A976" s="87"/>
      <c r="B976" s="27"/>
      <c r="C976" s="2" t="s">
        <v>1358</v>
      </c>
      <c r="D976" s="62"/>
      <c r="E976" s="717">
        <v>175</v>
      </c>
      <c r="F976" s="731">
        <f t="shared" ref="F976:F989" si="13">F975-E976</f>
        <v>689097.23</v>
      </c>
    </row>
    <row r="977" spans="1:9" ht="15" customHeight="1" x14ac:dyDescent="0.2">
      <c r="A977" s="768">
        <v>44392</v>
      </c>
      <c r="B977" s="27" t="s">
        <v>7661</v>
      </c>
      <c r="C977" s="27" t="s">
        <v>41</v>
      </c>
      <c r="D977" s="794"/>
      <c r="E977" s="455">
        <v>0</v>
      </c>
      <c r="F977" s="731">
        <f t="shared" si="13"/>
        <v>689097.23</v>
      </c>
      <c r="G977" s="795"/>
    </row>
    <row r="978" spans="1:9" ht="33.75" x14ac:dyDescent="0.2">
      <c r="A978" s="768">
        <v>44392</v>
      </c>
      <c r="B978" s="814" t="s">
        <v>7662</v>
      </c>
      <c r="C978" s="798" t="s">
        <v>7697</v>
      </c>
      <c r="D978" s="794"/>
      <c r="E978" s="813">
        <v>28500</v>
      </c>
      <c r="F978" s="731">
        <f t="shared" si="13"/>
        <v>660597.23</v>
      </c>
    </row>
    <row r="979" spans="1:9" ht="33.75" x14ac:dyDescent="0.2">
      <c r="A979" s="768">
        <v>44392</v>
      </c>
      <c r="B979" s="814" t="s">
        <v>7663</v>
      </c>
      <c r="C979" s="798" t="s">
        <v>7698</v>
      </c>
      <c r="D979" s="794"/>
      <c r="E979" s="813">
        <v>17629.915499999999</v>
      </c>
      <c r="F979" s="731">
        <f t="shared" si="13"/>
        <v>642967.31449999998</v>
      </c>
    </row>
    <row r="980" spans="1:9" ht="33.75" x14ac:dyDescent="0.2">
      <c r="A980" s="768">
        <v>44392</v>
      </c>
      <c r="B980" s="814" t="s">
        <v>7664</v>
      </c>
      <c r="C980" s="798" t="s">
        <v>7699</v>
      </c>
      <c r="D980" s="794"/>
      <c r="E980" s="813">
        <v>21589.7035</v>
      </c>
      <c r="F980" s="731">
        <f t="shared" si="13"/>
        <v>621377.61100000003</v>
      </c>
    </row>
    <row r="981" spans="1:9" ht="33.75" x14ac:dyDescent="0.2">
      <c r="A981" s="768">
        <v>44392</v>
      </c>
      <c r="B981" s="814" t="s">
        <v>7665</v>
      </c>
      <c r="C981" s="798" t="s">
        <v>7700</v>
      </c>
      <c r="D981" s="794"/>
      <c r="E981" s="813">
        <v>36951</v>
      </c>
      <c r="F981" s="731">
        <f t="shared" si="13"/>
        <v>584426.61100000003</v>
      </c>
    </row>
    <row r="982" spans="1:9" ht="33.75" x14ac:dyDescent="0.2">
      <c r="A982" s="768">
        <v>44392</v>
      </c>
      <c r="B982" s="814" t="s">
        <v>7666</v>
      </c>
      <c r="C982" s="798" t="s">
        <v>7701</v>
      </c>
      <c r="D982" s="794"/>
      <c r="E982" s="813">
        <v>13215.254000000001</v>
      </c>
      <c r="F982" s="731">
        <f t="shared" si="13"/>
        <v>571211.35700000008</v>
      </c>
    </row>
    <row r="983" spans="1:9" ht="33.75" x14ac:dyDescent="0.2">
      <c r="A983" s="768">
        <v>44392</v>
      </c>
      <c r="B983" s="814" t="s">
        <v>7667</v>
      </c>
      <c r="C983" s="798" t="s">
        <v>7702</v>
      </c>
      <c r="D983" s="794"/>
      <c r="E983" s="813">
        <v>46556</v>
      </c>
      <c r="F983" s="731">
        <f t="shared" si="13"/>
        <v>524655.35700000008</v>
      </c>
    </row>
    <row r="984" spans="1:9" ht="33.75" x14ac:dyDescent="0.2">
      <c r="A984" s="768">
        <v>44392</v>
      </c>
      <c r="B984" s="814" t="s">
        <v>7668</v>
      </c>
      <c r="C984" s="798" t="s">
        <v>7703</v>
      </c>
      <c r="D984" s="794"/>
      <c r="E984" s="813">
        <v>15882.446999999998</v>
      </c>
      <c r="F984" s="731">
        <f t="shared" si="13"/>
        <v>508772.91000000009</v>
      </c>
      <c r="I984" s="623"/>
    </row>
    <row r="985" spans="1:9" ht="45" x14ac:dyDescent="0.2">
      <c r="A985" s="768">
        <v>44392</v>
      </c>
      <c r="B985" s="814" t="s">
        <v>7669</v>
      </c>
      <c r="C985" s="798" t="s">
        <v>7704</v>
      </c>
      <c r="D985" s="794"/>
      <c r="E985" s="813">
        <v>44575.11</v>
      </c>
      <c r="F985" s="731">
        <f t="shared" si="13"/>
        <v>464197.8000000001</v>
      </c>
    </row>
    <row r="986" spans="1:9" ht="45" x14ac:dyDescent="0.2">
      <c r="A986" s="768">
        <v>44392</v>
      </c>
      <c r="B986" s="814" t="s">
        <v>7670</v>
      </c>
      <c r="C986" s="798" t="s">
        <v>7705</v>
      </c>
      <c r="D986" s="794"/>
      <c r="E986" s="813">
        <v>18692.8815</v>
      </c>
      <c r="F986" s="731">
        <f t="shared" si="13"/>
        <v>445504.91850000009</v>
      </c>
    </row>
    <row r="987" spans="1:9" ht="45" x14ac:dyDescent="0.2">
      <c r="A987" s="768">
        <v>44392</v>
      </c>
      <c r="B987" s="814" t="s">
        <v>7671</v>
      </c>
      <c r="C987" s="798" t="s">
        <v>7706</v>
      </c>
      <c r="D987" s="794"/>
      <c r="E987" s="813">
        <v>23294.279500000001</v>
      </c>
      <c r="F987" s="731">
        <f t="shared" si="13"/>
        <v>422210.63900000008</v>
      </c>
    </row>
    <row r="988" spans="1:9" ht="45" x14ac:dyDescent="0.2">
      <c r="A988" s="768">
        <v>44392</v>
      </c>
      <c r="B988" s="814" t="s">
        <v>7672</v>
      </c>
      <c r="C988" s="798" t="s">
        <v>7707</v>
      </c>
      <c r="D988" s="794"/>
      <c r="E988" s="813">
        <v>45463.347500000003</v>
      </c>
      <c r="F988" s="731">
        <f t="shared" si="13"/>
        <v>376747.29150000005</v>
      </c>
    </row>
    <row r="989" spans="1:9" ht="45" x14ac:dyDescent="0.2">
      <c r="A989" s="768">
        <v>44392</v>
      </c>
      <c r="B989" s="814" t="s">
        <v>7673</v>
      </c>
      <c r="C989" s="798" t="s">
        <v>7708</v>
      </c>
      <c r="D989" s="794"/>
      <c r="E989" s="813">
        <v>44760.067999999999</v>
      </c>
      <c r="F989" s="731">
        <f t="shared" si="13"/>
        <v>331987.22350000008</v>
      </c>
    </row>
    <row r="990" spans="1:9" ht="45" x14ac:dyDescent="0.2">
      <c r="A990" s="768">
        <v>44392</v>
      </c>
      <c r="B990" s="814" t="s">
        <v>7674</v>
      </c>
      <c r="C990" s="798" t="s">
        <v>7709</v>
      </c>
      <c r="D990" s="794"/>
      <c r="E990" s="813">
        <v>43279.96</v>
      </c>
      <c r="F990" s="826">
        <f>F989-E990</f>
        <v>288707.26350000006</v>
      </c>
      <c r="I990" s="829"/>
    </row>
    <row r="991" spans="1:9" x14ac:dyDescent="0.2">
      <c r="A991" s="768">
        <v>44407</v>
      </c>
      <c r="B991" s="814" t="s">
        <v>7675</v>
      </c>
      <c r="C991" s="798" t="s">
        <v>41</v>
      </c>
      <c r="D991" s="794"/>
      <c r="E991" s="455">
        <v>0</v>
      </c>
      <c r="F991" s="731">
        <f>F990-E991</f>
        <v>288707.26350000006</v>
      </c>
    </row>
    <row r="992" spans="1:9" ht="45" x14ac:dyDescent="0.2">
      <c r="A992" s="768">
        <v>44407</v>
      </c>
      <c r="B992" s="814" t="s">
        <v>7676</v>
      </c>
      <c r="C992" s="798" t="s">
        <v>7710</v>
      </c>
      <c r="D992" s="794"/>
      <c r="E992" s="813">
        <v>24125.5</v>
      </c>
      <c r="F992" s="731">
        <f>F991-E992</f>
        <v>264581.76350000006</v>
      </c>
    </row>
    <row r="993" spans="1:60" x14ac:dyDescent="0.2">
      <c r="A993" s="17"/>
      <c r="B993" s="7"/>
      <c r="C993" s="7"/>
      <c r="D993" s="73"/>
      <c r="E993" s="283"/>
      <c r="F993" s="116"/>
    </row>
    <row r="994" spans="1:60" x14ac:dyDescent="0.2">
      <c r="A994" s="17"/>
      <c r="B994" s="7"/>
      <c r="C994" s="7"/>
      <c r="D994" s="73"/>
      <c r="E994" s="283"/>
      <c r="F994" s="116"/>
    </row>
    <row r="995" spans="1:60" x14ac:dyDescent="0.2">
      <c r="A995" s="17"/>
      <c r="B995" s="7"/>
      <c r="C995" s="7"/>
      <c r="D995" s="73"/>
      <c r="E995" s="283"/>
      <c r="F995" s="116"/>
    </row>
    <row r="996" spans="1:60" x14ac:dyDescent="0.2">
      <c r="A996" s="17"/>
      <c r="B996" s="7"/>
      <c r="C996" s="7"/>
      <c r="D996" s="73"/>
      <c r="E996" s="283"/>
      <c r="F996" s="116"/>
    </row>
    <row r="997" spans="1:60" x14ac:dyDescent="0.2">
      <c r="A997" s="17"/>
      <c r="B997" s="7"/>
      <c r="C997" s="7"/>
      <c r="D997" s="73"/>
      <c r="E997" s="283"/>
      <c r="F997" s="116"/>
    </row>
    <row r="998" spans="1:60" x14ac:dyDescent="0.2">
      <c r="A998" s="17"/>
      <c r="B998" s="7"/>
      <c r="C998" s="7"/>
      <c r="D998" s="73"/>
      <c r="E998" s="283"/>
      <c r="F998" s="116"/>
    </row>
    <row r="999" spans="1:60" x14ac:dyDescent="0.2">
      <c r="A999" s="17"/>
      <c r="B999" s="7"/>
      <c r="C999" s="7"/>
      <c r="D999" s="73"/>
      <c r="E999" s="283"/>
      <c r="F999" s="116"/>
    </row>
    <row r="1000" spans="1:60" s="628" customFormat="1" ht="15" customHeight="1" x14ac:dyDescent="0.25">
      <c r="A1000" s="747"/>
      <c r="B1000" s="750"/>
      <c r="C1000" s="750"/>
      <c r="D1000" s="751"/>
      <c r="E1000" s="752"/>
      <c r="F1000" s="753"/>
      <c r="G1000" s="743"/>
      <c r="H1000" s="743"/>
      <c r="I1000" s="743"/>
      <c r="J1000" s="743"/>
      <c r="K1000" s="743"/>
      <c r="L1000" s="743"/>
      <c r="M1000" s="743"/>
      <c r="N1000" s="743"/>
      <c r="O1000" s="743"/>
      <c r="P1000" s="743"/>
      <c r="Q1000" s="743"/>
      <c r="R1000" s="743"/>
      <c r="S1000" s="743"/>
      <c r="T1000" s="743"/>
      <c r="U1000" s="743"/>
      <c r="V1000" s="743"/>
      <c r="W1000" s="743"/>
      <c r="X1000" s="743"/>
      <c r="Y1000" s="743"/>
      <c r="Z1000" s="743"/>
      <c r="AA1000" s="743"/>
      <c r="AB1000" s="743"/>
      <c r="AC1000" s="743"/>
      <c r="AD1000" s="743"/>
      <c r="AE1000" s="743"/>
      <c r="AF1000" s="743"/>
      <c r="AG1000" s="743"/>
      <c r="AH1000" s="743"/>
      <c r="AI1000" s="743"/>
      <c r="AJ1000" s="743"/>
      <c r="AK1000" s="743"/>
      <c r="AL1000" s="743"/>
      <c r="AM1000" s="743"/>
      <c r="AN1000" s="743"/>
      <c r="AO1000" s="743"/>
      <c r="AP1000" s="743"/>
      <c r="AQ1000" s="743"/>
      <c r="AR1000" s="743"/>
      <c r="AS1000" s="743"/>
      <c r="AT1000" s="743"/>
      <c r="AU1000" s="743"/>
      <c r="AV1000" s="743"/>
      <c r="AW1000" s="743"/>
      <c r="AX1000" s="743"/>
      <c r="AY1000" s="743"/>
      <c r="AZ1000" s="743"/>
      <c r="BA1000" s="743"/>
      <c r="BB1000" s="743"/>
      <c r="BC1000" s="743"/>
      <c r="BD1000" s="743"/>
      <c r="BE1000" s="743"/>
      <c r="BF1000" s="743"/>
      <c r="BG1000" s="743"/>
      <c r="BH1000" s="743"/>
    </row>
    <row r="1001" spans="1:60" s="628" customFormat="1" ht="15" customHeight="1" x14ac:dyDescent="0.25">
      <c r="A1001" s="1171" t="s">
        <v>0</v>
      </c>
      <c r="B1001" s="1171"/>
      <c r="C1001" s="1171"/>
      <c r="D1001" s="1171"/>
      <c r="E1001" s="1171"/>
      <c r="F1001" s="1171"/>
      <c r="G1001" s="743"/>
      <c r="H1001" s="743"/>
      <c r="I1001" s="743"/>
      <c r="J1001" s="743"/>
      <c r="K1001" s="743"/>
      <c r="L1001" s="743"/>
      <c r="M1001" s="743"/>
      <c r="N1001" s="743"/>
      <c r="O1001" s="743"/>
      <c r="P1001" s="743"/>
      <c r="Q1001" s="743"/>
      <c r="R1001" s="743"/>
      <c r="S1001" s="743"/>
      <c r="T1001" s="743"/>
      <c r="U1001" s="743"/>
      <c r="V1001" s="743"/>
      <c r="W1001" s="743"/>
      <c r="X1001" s="743"/>
      <c r="Y1001" s="743"/>
      <c r="Z1001" s="743"/>
      <c r="AA1001" s="743"/>
      <c r="AB1001" s="743"/>
      <c r="AC1001" s="743"/>
      <c r="AD1001" s="743"/>
      <c r="AE1001" s="743"/>
      <c r="AF1001" s="743"/>
      <c r="AG1001" s="743"/>
      <c r="AH1001" s="743"/>
      <c r="AI1001" s="743"/>
      <c r="AJ1001" s="743"/>
      <c r="AK1001" s="743"/>
      <c r="AL1001" s="743"/>
      <c r="AM1001" s="743"/>
      <c r="AN1001" s="743"/>
      <c r="AO1001" s="743"/>
      <c r="AP1001" s="743"/>
      <c r="AQ1001" s="743"/>
      <c r="AR1001" s="743"/>
      <c r="AS1001" s="743"/>
      <c r="AT1001" s="743"/>
      <c r="AU1001" s="743"/>
      <c r="AV1001" s="743"/>
      <c r="AW1001" s="743"/>
      <c r="AX1001" s="743"/>
      <c r="AY1001" s="743"/>
      <c r="AZ1001" s="743"/>
      <c r="BA1001" s="743"/>
      <c r="BB1001" s="743"/>
      <c r="BC1001" s="743"/>
      <c r="BD1001" s="743"/>
      <c r="BE1001" s="743"/>
      <c r="BF1001" s="743"/>
      <c r="BG1001" s="743"/>
      <c r="BH1001" s="743"/>
    </row>
    <row r="1002" spans="1:60" s="628" customFormat="1" ht="15" customHeight="1" x14ac:dyDescent="0.25">
      <c r="A1002" s="1171" t="s">
        <v>1</v>
      </c>
      <c r="B1002" s="1171"/>
      <c r="C1002" s="1171"/>
      <c r="D1002" s="1171"/>
      <c r="E1002" s="1171"/>
      <c r="F1002" s="1171"/>
      <c r="G1002" s="743"/>
      <c r="H1002" s="743"/>
      <c r="I1002" s="743"/>
      <c r="J1002" s="743"/>
      <c r="K1002" s="743"/>
      <c r="L1002" s="743"/>
      <c r="M1002" s="743"/>
      <c r="N1002" s="743"/>
      <c r="O1002" s="743"/>
      <c r="P1002" s="743"/>
      <c r="Q1002" s="743"/>
      <c r="R1002" s="743"/>
      <c r="S1002" s="743"/>
      <c r="T1002" s="743"/>
      <c r="U1002" s="743"/>
      <c r="V1002" s="743"/>
      <c r="W1002" s="743"/>
      <c r="X1002" s="743"/>
      <c r="Y1002" s="743"/>
      <c r="Z1002" s="743"/>
      <c r="AA1002" s="743"/>
      <c r="AB1002" s="743"/>
      <c r="AC1002" s="743"/>
      <c r="AD1002" s="743"/>
      <c r="AE1002" s="743"/>
      <c r="AF1002" s="743"/>
      <c r="AG1002" s="743"/>
      <c r="AH1002" s="743"/>
      <c r="AI1002" s="743"/>
      <c r="AJ1002" s="743"/>
      <c r="AK1002" s="743"/>
      <c r="AL1002" s="743"/>
      <c r="AM1002" s="743"/>
      <c r="AN1002" s="743"/>
      <c r="AO1002" s="743"/>
      <c r="AP1002" s="743"/>
      <c r="AQ1002" s="743"/>
      <c r="AR1002" s="743"/>
      <c r="AS1002" s="743"/>
      <c r="AT1002" s="743"/>
      <c r="AU1002" s="743"/>
      <c r="AV1002" s="743"/>
      <c r="AW1002" s="743"/>
      <c r="AX1002" s="743"/>
      <c r="AY1002" s="743"/>
      <c r="AZ1002" s="743"/>
      <c r="BA1002" s="743"/>
      <c r="BB1002" s="743"/>
      <c r="BC1002" s="743"/>
      <c r="BD1002" s="743"/>
      <c r="BE1002" s="743"/>
      <c r="BF1002" s="743"/>
      <c r="BG1002" s="743"/>
      <c r="BH1002" s="743"/>
    </row>
    <row r="1003" spans="1:60" s="628" customFormat="1" ht="15" customHeight="1" x14ac:dyDescent="0.25">
      <c r="A1003" s="1173" t="s">
        <v>6177</v>
      </c>
      <c r="B1003" s="1173"/>
      <c r="C1003" s="1173"/>
      <c r="D1003" s="1173"/>
      <c r="E1003" s="1173"/>
      <c r="F1003" s="1173"/>
      <c r="G1003" s="743"/>
      <c r="H1003" s="743"/>
      <c r="I1003" s="743"/>
      <c r="J1003" s="743"/>
      <c r="K1003" s="743"/>
      <c r="L1003" s="743"/>
      <c r="M1003" s="743"/>
      <c r="N1003" s="743"/>
      <c r="O1003" s="743"/>
      <c r="P1003" s="743"/>
      <c r="Q1003" s="743"/>
      <c r="R1003" s="743"/>
      <c r="S1003" s="743"/>
      <c r="T1003" s="743"/>
      <c r="U1003" s="743"/>
      <c r="V1003" s="743"/>
      <c r="W1003" s="743"/>
      <c r="X1003" s="743"/>
      <c r="Y1003" s="743"/>
      <c r="Z1003" s="743"/>
      <c r="AA1003" s="743"/>
      <c r="AB1003" s="743"/>
      <c r="AC1003" s="743"/>
      <c r="AD1003" s="743"/>
      <c r="AE1003" s="743"/>
      <c r="AF1003" s="743"/>
      <c r="AG1003" s="743"/>
      <c r="AH1003" s="743"/>
      <c r="AI1003" s="743"/>
      <c r="AJ1003" s="743"/>
      <c r="AK1003" s="743"/>
      <c r="AL1003" s="743"/>
      <c r="AM1003" s="743"/>
      <c r="AN1003" s="743"/>
      <c r="AO1003" s="743"/>
      <c r="AP1003" s="743"/>
      <c r="AQ1003" s="743"/>
      <c r="AR1003" s="743"/>
      <c r="AS1003" s="743"/>
      <c r="AT1003" s="743"/>
      <c r="AU1003" s="743"/>
      <c r="AV1003" s="743"/>
      <c r="AW1003" s="743"/>
      <c r="AX1003" s="743"/>
      <c r="AY1003" s="743"/>
      <c r="AZ1003" s="743"/>
      <c r="BA1003" s="743"/>
      <c r="BB1003" s="743"/>
      <c r="BC1003" s="743"/>
      <c r="BD1003" s="743"/>
      <c r="BE1003" s="743"/>
      <c r="BF1003" s="743"/>
      <c r="BG1003" s="743"/>
      <c r="BH1003" s="743"/>
    </row>
    <row r="1004" spans="1:60" s="628" customFormat="1" ht="15" customHeight="1" x14ac:dyDescent="0.25">
      <c r="A1004" s="1173" t="s">
        <v>2</v>
      </c>
      <c r="B1004" s="1173"/>
      <c r="C1004" s="1173"/>
      <c r="D1004" s="1173"/>
      <c r="E1004" s="1173"/>
      <c r="F1004" s="1173"/>
      <c r="G1004" s="743"/>
      <c r="H1004" s="743"/>
      <c r="I1004" s="743"/>
      <c r="J1004" s="743"/>
      <c r="K1004" s="743"/>
      <c r="L1004" s="743"/>
      <c r="M1004" s="743"/>
      <c r="N1004" s="743"/>
      <c r="O1004" s="743"/>
      <c r="P1004" s="743"/>
      <c r="Q1004" s="743"/>
      <c r="R1004" s="743"/>
      <c r="S1004" s="743"/>
      <c r="T1004" s="743"/>
      <c r="U1004" s="743"/>
      <c r="V1004" s="743"/>
      <c r="W1004" s="743"/>
      <c r="X1004" s="743"/>
      <c r="Y1004" s="743"/>
      <c r="Z1004" s="743"/>
      <c r="AA1004" s="743"/>
      <c r="AB1004" s="743"/>
      <c r="AC1004" s="743"/>
      <c r="AD1004" s="743"/>
      <c r="AE1004" s="743"/>
      <c r="AF1004" s="743"/>
      <c r="AG1004" s="743"/>
      <c r="AH1004" s="743"/>
      <c r="AI1004" s="743"/>
      <c r="AJ1004" s="743"/>
      <c r="AK1004" s="743"/>
      <c r="AL1004" s="743"/>
      <c r="AM1004" s="743"/>
      <c r="AN1004" s="743"/>
      <c r="AO1004" s="743"/>
      <c r="AP1004" s="743"/>
      <c r="AQ1004" s="743"/>
      <c r="AR1004" s="743"/>
      <c r="AS1004" s="743"/>
      <c r="AT1004" s="743"/>
      <c r="AU1004" s="743"/>
      <c r="AV1004" s="743"/>
      <c r="AW1004" s="743"/>
      <c r="AX1004" s="743"/>
      <c r="AY1004" s="743"/>
      <c r="AZ1004" s="743"/>
      <c r="BA1004" s="743"/>
      <c r="BB1004" s="743"/>
      <c r="BC1004" s="743"/>
      <c r="BD1004" s="743"/>
      <c r="BE1004" s="743"/>
      <c r="BF1004" s="743"/>
      <c r="BG1004" s="743"/>
      <c r="BH1004" s="743"/>
    </row>
    <row r="1005" spans="1:60" ht="15" customHeight="1" x14ac:dyDescent="0.2">
      <c r="A1005" s="17"/>
      <c r="B1005" s="7"/>
      <c r="C1005" s="14"/>
      <c r="D1005" s="69"/>
      <c r="E1005" s="108"/>
      <c r="F1005" s="103"/>
    </row>
    <row r="1006" spans="1:60" x14ac:dyDescent="0.2">
      <c r="A1006" s="17"/>
      <c r="B1006" s="7"/>
      <c r="C1006" s="14"/>
      <c r="D1006" s="69"/>
      <c r="E1006" s="108"/>
      <c r="F1006" s="103"/>
    </row>
    <row r="1007" spans="1:60" ht="15" customHeight="1" x14ac:dyDescent="0.2">
      <c r="A1007" s="1311" t="s">
        <v>26</v>
      </c>
      <c r="B1007" s="1312"/>
      <c r="C1007" s="1312"/>
      <c r="D1007" s="1312"/>
      <c r="E1007" s="1312"/>
      <c r="F1007" s="1313"/>
    </row>
    <row r="1008" spans="1:60" ht="30" customHeight="1" x14ac:dyDescent="0.2">
      <c r="A1008" s="1311" t="s">
        <v>4</v>
      </c>
      <c r="B1008" s="1312"/>
      <c r="C1008" s="1312"/>
      <c r="D1008" s="1312"/>
      <c r="E1008" s="1313"/>
      <c r="F1008" s="733">
        <v>132358.06</v>
      </c>
      <c r="G1008" s="623"/>
    </row>
    <row r="1009" spans="1:60" ht="33" customHeight="1" x14ac:dyDescent="0.2">
      <c r="A1009" s="810" t="s">
        <v>5</v>
      </c>
      <c r="B1009" s="810" t="s">
        <v>23</v>
      </c>
      <c r="C1009" s="810" t="s">
        <v>22</v>
      </c>
      <c r="D1009" s="810" t="s">
        <v>8</v>
      </c>
      <c r="E1009" s="810" t="s">
        <v>9</v>
      </c>
      <c r="F1009" s="810"/>
      <c r="G1009" s="623"/>
    </row>
    <row r="1010" spans="1:60" ht="11.25" customHeight="1" x14ac:dyDescent="0.2">
      <c r="A1010" s="87"/>
      <c r="B1010" s="1"/>
      <c r="C1010" s="2" t="s">
        <v>27</v>
      </c>
      <c r="D1010" s="62"/>
      <c r="E1010" s="455"/>
      <c r="F1010" s="494">
        <f>F1008</f>
        <v>132358.06</v>
      </c>
      <c r="G1010" s="623"/>
    </row>
    <row r="1011" spans="1:60" x14ac:dyDescent="0.2">
      <c r="A1011" s="559"/>
      <c r="B1011" s="27"/>
      <c r="C1011" s="2" t="s">
        <v>751</v>
      </c>
      <c r="D1011" s="63"/>
      <c r="E1011" s="455"/>
      <c r="F1011" s="327">
        <f>F1010</f>
        <v>132358.06</v>
      </c>
      <c r="G1011" s="623"/>
    </row>
    <row r="1012" spans="1:60" x14ac:dyDescent="0.2">
      <c r="A1012" s="87"/>
      <c r="B1012" s="27"/>
      <c r="C1012" s="2" t="s">
        <v>1358</v>
      </c>
      <c r="D1012" s="62"/>
      <c r="E1012" s="717">
        <v>175</v>
      </c>
      <c r="F1012" s="327">
        <f>F1011-E1012</f>
        <v>132183.06</v>
      </c>
      <c r="G1012" s="623"/>
    </row>
    <row r="1013" spans="1:60" x14ac:dyDescent="0.2">
      <c r="A1013" s="59"/>
      <c r="B1013" s="7"/>
      <c r="C1013" s="31"/>
      <c r="D1013" s="74"/>
      <c r="E1013" s="283"/>
      <c r="F1013" s="116"/>
      <c r="G1013" s="623"/>
    </row>
    <row r="1014" spans="1:60" ht="15" customHeight="1" x14ac:dyDescent="0.2">
      <c r="A1014" s="59"/>
      <c r="B1014" s="7"/>
      <c r="C1014" s="31"/>
      <c r="D1014" s="74"/>
      <c r="E1014" s="283"/>
      <c r="F1014" s="116"/>
      <c r="G1014" s="623"/>
    </row>
    <row r="1015" spans="1:60" ht="15" customHeight="1" x14ac:dyDescent="0.2">
      <c r="A1015" s="59"/>
      <c r="B1015" s="7"/>
      <c r="C1015" s="31"/>
      <c r="D1015" s="74"/>
      <c r="E1015" s="283"/>
      <c r="F1015" s="116"/>
      <c r="G1015" s="623"/>
    </row>
    <row r="1016" spans="1:60" s="628" customFormat="1" ht="15" customHeight="1" x14ac:dyDescent="0.25">
      <c r="A1016" s="737"/>
      <c r="B1016" s="750"/>
      <c r="C1016" s="754"/>
      <c r="D1016" s="755"/>
      <c r="E1016" s="752"/>
      <c r="F1016" s="753"/>
      <c r="G1016" s="756"/>
      <c r="H1016" s="743"/>
      <c r="I1016" s="743"/>
      <c r="J1016" s="743"/>
      <c r="K1016" s="743"/>
      <c r="L1016" s="743"/>
      <c r="M1016" s="743"/>
      <c r="N1016" s="743"/>
      <c r="O1016" s="743"/>
      <c r="P1016" s="743"/>
      <c r="Q1016" s="743"/>
      <c r="R1016" s="743"/>
      <c r="S1016" s="743"/>
      <c r="T1016" s="743"/>
      <c r="U1016" s="743"/>
      <c r="V1016" s="743"/>
      <c r="W1016" s="743"/>
      <c r="X1016" s="743"/>
      <c r="Y1016" s="743"/>
      <c r="Z1016" s="743"/>
      <c r="AA1016" s="743"/>
      <c r="AB1016" s="743"/>
      <c r="AC1016" s="743"/>
      <c r="AD1016" s="743"/>
      <c r="AE1016" s="743"/>
      <c r="AF1016" s="743"/>
      <c r="AG1016" s="743"/>
      <c r="AH1016" s="743"/>
      <c r="AI1016" s="743"/>
      <c r="AJ1016" s="743"/>
      <c r="AK1016" s="743"/>
      <c r="AL1016" s="743"/>
      <c r="AM1016" s="743"/>
      <c r="AN1016" s="743"/>
      <c r="AO1016" s="743"/>
      <c r="AP1016" s="743"/>
      <c r="AQ1016" s="743"/>
      <c r="AR1016" s="743"/>
      <c r="AS1016" s="743"/>
      <c r="AT1016" s="743"/>
      <c r="AU1016" s="743"/>
      <c r="AV1016" s="743"/>
      <c r="AW1016" s="743"/>
      <c r="AX1016" s="743"/>
      <c r="AY1016" s="743"/>
      <c r="AZ1016" s="743"/>
      <c r="BA1016" s="743"/>
      <c r="BB1016" s="743"/>
      <c r="BC1016" s="743"/>
      <c r="BD1016" s="743"/>
      <c r="BE1016" s="743"/>
      <c r="BF1016" s="743"/>
      <c r="BG1016" s="743"/>
      <c r="BH1016" s="743"/>
    </row>
    <row r="1017" spans="1:60" s="628" customFormat="1" ht="15" customHeight="1" x14ac:dyDescent="0.25">
      <c r="A1017" s="1171" t="s">
        <v>0</v>
      </c>
      <c r="B1017" s="1171"/>
      <c r="C1017" s="1171"/>
      <c r="D1017" s="1171"/>
      <c r="E1017" s="1171"/>
      <c r="F1017" s="1171"/>
      <c r="G1017" s="756"/>
      <c r="H1017" s="743"/>
      <c r="I1017" s="743"/>
      <c r="J1017" s="743"/>
      <c r="K1017" s="743"/>
      <c r="L1017" s="743"/>
      <c r="M1017" s="743"/>
      <c r="N1017" s="743"/>
      <c r="O1017" s="743"/>
      <c r="P1017" s="743"/>
      <c r="Q1017" s="743"/>
      <c r="R1017" s="743"/>
      <c r="S1017" s="743"/>
      <c r="T1017" s="743"/>
      <c r="U1017" s="743"/>
      <c r="V1017" s="743"/>
      <c r="W1017" s="743"/>
      <c r="X1017" s="743"/>
      <c r="Y1017" s="743"/>
      <c r="Z1017" s="743"/>
      <c r="AA1017" s="743"/>
      <c r="AB1017" s="743"/>
      <c r="AC1017" s="743"/>
      <c r="AD1017" s="743"/>
      <c r="AE1017" s="743"/>
      <c r="AF1017" s="743"/>
      <c r="AG1017" s="743"/>
      <c r="AH1017" s="743"/>
      <c r="AI1017" s="743"/>
      <c r="AJ1017" s="743"/>
      <c r="AK1017" s="743"/>
      <c r="AL1017" s="743"/>
      <c r="AM1017" s="743"/>
      <c r="AN1017" s="743"/>
      <c r="AO1017" s="743"/>
      <c r="AP1017" s="743"/>
      <c r="AQ1017" s="743"/>
      <c r="AR1017" s="743"/>
      <c r="AS1017" s="743"/>
      <c r="AT1017" s="743"/>
      <c r="AU1017" s="743"/>
      <c r="AV1017" s="743"/>
      <c r="AW1017" s="743"/>
      <c r="AX1017" s="743"/>
      <c r="AY1017" s="743"/>
      <c r="AZ1017" s="743"/>
      <c r="BA1017" s="743"/>
      <c r="BB1017" s="743"/>
      <c r="BC1017" s="743"/>
      <c r="BD1017" s="743"/>
      <c r="BE1017" s="743"/>
      <c r="BF1017" s="743"/>
      <c r="BG1017" s="743"/>
      <c r="BH1017" s="743"/>
    </row>
    <row r="1018" spans="1:60" s="628" customFormat="1" ht="15" customHeight="1" x14ac:dyDescent="0.25">
      <c r="A1018" s="1171" t="s">
        <v>1</v>
      </c>
      <c r="B1018" s="1171"/>
      <c r="C1018" s="1171"/>
      <c r="D1018" s="1171"/>
      <c r="E1018" s="1171"/>
      <c r="F1018" s="1171"/>
      <c r="G1018" s="743"/>
      <c r="H1018" s="743"/>
      <c r="I1018" s="743"/>
      <c r="J1018" s="743"/>
      <c r="K1018" s="743"/>
      <c r="L1018" s="743"/>
      <c r="M1018" s="743"/>
      <c r="N1018" s="743"/>
      <c r="O1018" s="743"/>
      <c r="P1018" s="743"/>
      <c r="Q1018" s="743"/>
      <c r="R1018" s="743"/>
      <c r="S1018" s="743"/>
      <c r="T1018" s="743"/>
      <c r="U1018" s="743"/>
      <c r="V1018" s="743"/>
      <c r="W1018" s="743"/>
      <c r="X1018" s="743"/>
      <c r="Y1018" s="743"/>
      <c r="Z1018" s="743"/>
      <c r="AA1018" s="743"/>
      <c r="AB1018" s="743"/>
      <c r="AC1018" s="743"/>
      <c r="AD1018" s="743"/>
      <c r="AE1018" s="743"/>
      <c r="AF1018" s="743"/>
      <c r="AG1018" s="743"/>
      <c r="AH1018" s="743"/>
      <c r="AI1018" s="743"/>
      <c r="AJ1018" s="743"/>
      <c r="AK1018" s="743"/>
      <c r="AL1018" s="743"/>
      <c r="AM1018" s="743"/>
      <c r="AN1018" s="743"/>
      <c r="AO1018" s="743"/>
      <c r="AP1018" s="743"/>
      <c r="AQ1018" s="743"/>
      <c r="AR1018" s="743"/>
      <c r="AS1018" s="743"/>
      <c r="AT1018" s="743"/>
      <c r="AU1018" s="743"/>
      <c r="AV1018" s="743"/>
      <c r="AW1018" s="743"/>
      <c r="AX1018" s="743"/>
      <c r="AY1018" s="743"/>
      <c r="AZ1018" s="743"/>
      <c r="BA1018" s="743"/>
      <c r="BB1018" s="743"/>
      <c r="BC1018" s="743"/>
      <c r="BD1018" s="743"/>
      <c r="BE1018" s="743"/>
      <c r="BF1018" s="743"/>
      <c r="BG1018" s="743"/>
      <c r="BH1018" s="743"/>
    </row>
    <row r="1019" spans="1:60" s="628" customFormat="1" ht="15" customHeight="1" x14ac:dyDescent="0.25">
      <c r="A1019" s="1173" t="s">
        <v>6177</v>
      </c>
      <c r="B1019" s="1173"/>
      <c r="C1019" s="1173"/>
      <c r="D1019" s="1173"/>
      <c r="E1019" s="1173"/>
      <c r="F1019" s="1173"/>
      <c r="G1019" s="743"/>
      <c r="H1019" s="743"/>
      <c r="I1019" s="743"/>
      <c r="J1019" s="743"/>
      <c r="K1019" s="743"/>
      <c r="L1019" s="743"/>
      <c r="M1019" s="743"/>
      <c r="N1019" s="743"/>
      <c r="O1019" s="743"/>
      <c r="P1019" s="743"/>
      <c r="Q1019" s="743"/>
      <c r="R1019" s="743"/>
      <c r="S1019" s="743"/>
      <c r="T1019" s="743"/>
      <c r="U1019" s="743"/>
      <c r="V1019" s="743"/>
      <c r="W1019" s="743"/>
      <c r="X1019" s="743"/>
      <c r="Y1019" s="743"/>
      <c r="Z1019" s="743"/>
      <c r="AA1019" s="743"/>
      <c r="AB1019" s="743"/>
      <c r="AC1019" s="743"/>
      <c r="AD1019" s="743"/>
      <c r="AE1019" s="743"/>
      <c r="AF1019" s="743"/>
      <c r="AG1019" s="743"/>
      <c r="AH1019" s="743"/>
      <c r="AI1019" s="743"/>
      <c r="AJ1019" s="743"/>
      <c r="AK1019" s="743"/>
      <c r="AL1019" s="743"/>
      <c r="AM1019" s="743"/>
      <c r="AN1019" s="743"/>
      <c r="AO1019" s="743"/>
      <c r="AP1019" s="743"/>
      <c r="AQ1019" s="743"/>
      <c r="AR1019" s="743"/>
      <c r="AS1019" s="743"/>
      <c r="AT1019" s="743"/>
      <c r="AU1019" s="743"/>
      <c r="AV1019" s="743"/>
      <c r="AW1019" s="743"/>
      <c r="AX1019" s="743"/>
      <c r="AY1019" s="743"/>
      <c r="AZ1019" s="743"/>
      <c r="BA1019" s="743"/>
      <c r="BB1019" s="743"/>
      <c r="BC1019" s="743"/>
      <c r="BD1019" s="743"/>
      <c r="BE1019" s="743"/>
      <c r="BF1019" s="743"/>
      <c r="BG1019" s="743"/>
      <c r="BH1019" s="743"/>
    </row>
    <row r="1020" spans="1:60" s="628" customFormat="1" ht="15" customHeight="1" x14ac:dyDescent="0.25">
      <c r="A1020" s="1173" t="s">
        <v>2</v>
      </c>
      <c r="B1020" s="1173"/>
      <c r="C1020" s="1173"/>
      <c r="D1020" s="1173"/>
      <c r="E1020" s="1173"/>
      <c r="F1020" s="1173"/>
      <c r="G1020" s="743"/>
      <c r="H1020" s="743"/>
      <c r="I1020" s="743"/>
      <c r="J1020" s="743"/>
      <c r="K1020" s="743"/>
      <c r="L1020" s="743"/>
      <c r="M1020" s="743"/>
      <c r="N1020" s="743"/>
      <c r="O1020" s="743"/>
      <c r="P1020" s="743"/>
      <c r="Q1020" s="743"/>
      <c r="R1020" s="743"/>
      <c r="S1020" s="743"/>
      <c r="T1020" s="743"/>
      <c r="U1020" s="743"/>
      <c r="V1020" s="743"/>
      <c r="W1020" s="743"/>
      <c r="X1020" s="743"/>
      <c r="Y1020" s="743"/>
      <c r="Z1020" s="743"/>
      <c r="AA1020" s="743"/>
      <c r="AB1020" s="743"/>
      <c r="AC1020" s="743"/>
      <c r="AD1020" s="743"/>
      <c r="AE1020" s="743"/>
      <c r="AF1020" s="743"/>
      <c r="AG1020" s="743"/>
      <c r="AH1020" s="743"/>
      <c r="AI1020" s="743"/>
      <c r="AJ1020" s="743"/>
      <c r="AK1020" s="743"/>
      <c r="AL1020" s="743"/>
      <c r="AM1020" s="743"/>
      <c r="AN1020" s="743"/>
      <c r="AO1020" s="743"/>
      <c r="AP1020" s="743"/>
      <c r="AQ1020" s="743"/>
      <c r="AR1020" s="743"/>
      <c r="AS1020" s="743"/>
      <c r="AT1020" s="743"/>
      <c r="AU1020" s="743"/>
      <c r="AV1020" s="743"/>
      <c r="AW1020" s="743"/>
      <c r="AX1020" s="743"/>
      <c r="AY1020" s="743"/>
      <c r="AZ1020" s="743"/>
      <c r="BA1020" s="743"/>
      <c r="BB1020" s="743"/>
      <c r="BC1020" s="743"/>
      <c r="BD1020" s="743"/>
      <c r="BE1020" s="743"/>
      <c r="BF1020" s="743"/>
      <c r="BG1020" s="743"/>
      <c r="BH1020" s="743"/>
    </row>
    <row r="1021" spans="1:60" s="628" customFormat="1" ht="15" customHeight="1" x14ac:dyDescent="0.25">
      <c r="A1021" s="737"/>
      <c r="B1021" s="750"/>
      <c r="C1021" s="754"/>
      <c r="D1021" s="755"/>
      <c r="E1021" s="752"/>
      <c r="F1021" s="753"/>
      <c r="G1021" s="743"/>
      <c r="H1021" s="743"/>
      <c r="I1021" s="743"/>
      <c r="J1021" s="743"/>
      <c r="K1021" s="743"/>
      <c r="L1021" s="743"/>
      <c r="M1021" s="743"/>
      <c r="N1021" s="743"/>
      <c r="O1021" s="743"/>
      <c r="P1021" s="743"/>
      <c r="Q1021" s="743"/>
      <c r="R1021" s="743"/>
      <c r="S1021" s="743"/>
      <c r="T1021" s="743"/>
      <c r="U1021" s="743"/>
      <c r="V1021" s="743"/>
      <c r="W1021" s="743"/>
      <c r="X1021" s="743"/>
      <c r="Y1021" s="743"/>
      <c r="Z1021" s="743"/>
      <c r="AA1021" s="743"/>
      <c r="AB1021" s="743"/>
      <c r="AC1021" s="743"/>
      <c r="AD1021" s="743"/>
      <c r="AE1021" s="743"/>
      <c r="AF1021" s="743"/>
      <c r="AG1021" s="743"/>
      <c r="AH1021" s="743"/>
      <c r="AI1021" s="743"/>
      <c r="AJ1021" s="743"/>
      <c r="AK1021" s="743"/>
      <c r="AL1021" s="743"/>
      <c r="AM1021" s="743"/>
      <c r="AN1021" s="743"/>
      <c r="AO1021" s="743"/>
      <c r="AP1021" s="743"/>
      <c r="AQ1021" s="743"/>
      <c r="AR1021" s="743"/>
      <c r="AS1021" s="743"/>
      <c r="AT1021" s="743"/>
      <c r="AU1021" s="743"/>
      <c r="AV1021" s="743"/>
      <c r="AW1021" s="743"/>
      <c r="AX1021" s="743"/>
      <c r="AY1021" s="743"/>
      <c r="AZ1021" s="743"/>
      <c r="BA1021" s="743"/>
      <c r="BB1021" s="743"/>
      <c r="BC1021" s="743"/>
      <c r="BD1021" s="743"/>
      <c r="BE1021" s="743"/>
      <c r="BF1021" s="743"/>
      <c r="BG1021" s="743"/>
      <c r="BH1021" s="743"/>
    </row>
    <row r="1022" spans="1:60" ht="12" x14ac:dyDescent="0.2">
      <c r="A1022" s="1311" t="s">
        <v>30</v>
      </c>
      <c r="B1022" s="1312"/>
      <c r="C1022" s="1312"/>
      <c r="D1022" s="1312"/>
      <c r="E1022" s="1312"/>
      <c r="F1022" s="1313"/>
    </row>
    <row r="1023" spans="1:60" ht="30" customHeight="1" x14ac:dyDescent="0.2">
      <c r="A1023" s="1311" t="s">
        <v>4</v>
      </c>
      <c r="B1023" s="1312"/>
      <c r="C1023" s="1312"/>
      <c r="D1023" s="1312"/>
      <c r="E1023" s="1313"/>
      <c r="F1023" s="726">
        <v>224824.21</v>
      </c>
    </row>
    <row r="1024" spans="1:60" s="258" customFormat="1" ht="15.75" customHeight="1" x14ac:dyDescent="0.2">
      <c r="A1024" s="810" t="s">
        <v>5</v>
      </c>
      <c r="B1024" s="810" t="s">
        <v>23</v>
      </c>
      <c r="C1024" s="810" t="s">
        <v>22</v>
      </c>
      <c r="D1024" s="810" t="s">
        <v>8</v>
      </c>
      <c r="E1024" s="810" t="s">
        <v>9</v>
      </c>
      <c r="F1024" s="810"/>
      <c r="G1024" s="14"/>
      <c r="H1024" s="623"/>
      <c r="I1024" s="623"/>
      <c r="J1024" s="623"/>
      <c r="K1024" s="623"/>
      <c r="L1024" s="623"/>
      <c r="M1024" s="623"/>
      <c r="N1024" s="623"/>
      <c r="O1024" s="623"/>
      <c r="P1024" s="623"/>
      <c r="Q1024" s="623"/>
      <c r="R1024" s="623"/>
      <c r="S1024" s="623"/>
      <c r="T1024" s="623"/>
      <c r="U1024" s="623"/>
      <c r="V1024" s="623"/>
      <c r="W1024" s="623"/>
      <c r="X1024" s="623"/>
      <c r="Y1024" s="623"/>
      <c r="Z1024" s="623"/>
      <c r="AA1024" s="623"/>
      <c r="AB1024" s="623"/>
      <c r="AC1024" s="623"/>
      <c r="AD1024" s="623"/>
      <c r="AE1024" s="623"/>
      <c r="AF1024" s="623"/>
      <c r="AG1024" s="623"/>
      <c r="AH1024" s="623"/>
      <c r="AI1024" s="623"/>
      <c r="AJ1024" s="623"/>
      <c r="AK1024" s="623"/>
      <c r="AL1024" s="623"/>
      <c r="AM1024" s="623"/>
      <c r="AN1024" s="623"/>
      <c r="AO1024" s="623"/>
      <c r="AP1024" s="623"/>
      <c r="AQ1024" s="623"/>
      <c r="AR1024" s="623"/>
      <c r="AS1024" s="623"/>
      <c r="AT1024" s="623"/>
      <c r="AU1024" s="623"/>
      <c r="AV1024" s="623"/>
      <c r="AW1024" s="623"/>
      <c r="AX1024" s="623"/>
      <c r="AY1024" s="623"/>
      <c r="AZ1024" s="623"/>
      <c r="BA1024" s="623"/>
      <c r="BB1024" s="623"/>
      <c r="BC1024" s="623"/>
      <c r="BD1024" s="623"/>
      <c r="BE1024" s="623"/>
      <c r="BF1024" s="623"/>
      <c r="BG1024" s="623"/>
      <c r="BH1024" s="623"/>
    </row>
    <row r="1025" spans="1:60" s="258" customFormat="1" x14ac:dyDescent="0.2">
      <c r="A1025" s="134"/>
      <c r="B1025" s="27"/>
      <c r="C1025" s="1" t="s">
        <v>27</v>
      </c>
      <c r="D1025" s="40">
        <v>500000</v>
      </c>
      <c r="E1025" s="734"/>
      <c r="F1025" s="494">
        <f>F1023+D1025-E1025</f>
        <v>724824.21</v>
      </c>
      <c r="G1025" s="623"/>
      <c r="H1025" s="623"/>
      <c r="I1025" s="623"/>
      <c r="J1025" s="623"/>
      <c r="K1025" s="623"/>
      <c r="L1025" s="623"/>
      <c r="M1025" s="623"/>
      <c r="N1025" s="623"/>
      <c r="O1025" s="623"/>
      <c r="P1025" s="623"/>
      <c r="Q1025" s="623"/>
      <c r="R1025" s="623"/>
      <c r="S1025" s="623"/>
      <c r="T1025" s="623"/>
      <c r="U1025" s="623"/>
      <c r="V1025" s="623"/>
      <c r="W1025" s="623"/>
      <c r="X1025" s="623"/>
      <c r="Y1025" s="623"/>
      <c r="Z1025" s="623"/>
      <c r="AA1025" s="623"/>
      <c r="AB1025" s="623"/>
      <c r="AC1025" s="623"/>
      <c r="AD1025" s="623"/>
      <c r="AE1025" s="623"/>
      <c r="AF1025" s="623"/>
      <c r="AG1025" s="623"/>
      <c r="AH1025" s="623"/>
      <c r="AI1025" s="623"/>
      <c r="AJ1025" s="623"/>
      <c r="AK1025" s="623"/>
      <c r="AL1025" s="623"/>
      <c r="AM1025" s="623"/>
      <c r="AN1025" s="623"/>
      <c r="AO1025" s="623"/>
      <c r="AP1025" s="623"/>
      <c r="AQ1025" s="623"/>
      <c r="AR1025" s="623"/>
      <c r="AS1025" s="623"/>
      <c r="AT1025" s="623"/>
      <c r="AU1025" s="623"/>
      <c r="AV1025" s="623"/>
      <c r="AW1025" s="623"/>
      <c r="AX1025" s="623"/>
      <c r="AY1025" s="623"/>
      <c r="AZ1025" s="623"/>
      <c r="BA1025" s="623"/>
      <c r="BB1025" s="623"/>
      <c r="BC1025" s="623"/>
      <c r="BD1025" s="623"/>
      <c r="BE1025" s="623"/>
      <c r="BF1025" s="623"/>
      <c r="BG1025" s="623"/>
      <c r="BH1025" s="623"/>
    </row>
    <row r="1026" spans="1:60" s="258" customFormat="1" x14ac:dyDescent="0.2">
      <c r="A1026" s="134"/>
      <c r="B1026" s="27"/>
      <c r="C1026" s="1" t="s">
        <v>387</v>
      </c>
      <c r="D1026" s="40"/>
      <c r="E1026" s="455"/>
      <c r="F1026" s="494">
        <f>F1025+D1026-E1026</f>
        <v>724824.21</v>
      </c>
      <c r="G1026" s="623"/>
      <c r="H1026" s="623"/>
      <c r="I1026" s="623"/>
      <c r="J1026" s="623"/>
      <c r="K1026" s="623"/>
      <c r="L1026" s="623"/>
      <c r="M1026" s="623"/>
      <c r="N1026" s="623"/>
      <c r="O1026" s="623"/>
      <c r="P1026" s="623"/>
      <c r="Q1026" s="623"/>
      <c r="R1026" s="623"/>
      <c r="S1026" s="623"/>
      <c r="T1026" s="623"/>
      <c r="U1026" s="623"/>
      <c r="V1026" s="623"/>
      <c r="W1026" s="623"/>
      <c r="X1026" s="623"/>
      <c r="Y1026" s="623"/>
      <c r="Z1026" s="623"/>
      <c r="AA1026" s="623"/>
      <c r="AB1026" s="623"/>
      <c r="AC1026" s="623"/>
      <c r="AD1026" s="623"/>
      <c r="AE1026" s="623"/>
      <c r="AF1026" s="623"/>
      <c r="AG1026" s="623"/>
      <c r="AH1026" s="623"/>
      <c r="AI1026" s="623"/>
      <c r="AJ1026" s="623"/>
      <c r="AK1026" s="623"/>
      <c r="AL1026" s="623"/>
      <c r="AM1026" s="623"/>
      <c r="AN1026" s="623"/>
      <c r="AO1026" s="623"/>
      <c r="AP1026" s="623"/>
      <c r="AQ1026" s="623"/>
      <c r="AR1026" s="623"/>
      <c r="AS1026" s="623"/>
      <c r="AT1026" s="623"/>
      <c r="AU1026" s="623"/>
      <c r="AV1026" s="623"/>
      <c r="AW1026" s="623"/>
      <c r="AX1026" s="623"/>
      <c r="AY1026" s="623"/>
      <c r="AZ1026" s="623"/>
      <c r="BA1026" s="623"/>
      <c r="BB1026" s="623"/>
      <c r="BC1026" s="623"/>
      <c r="BD1026" s="623"/>
      <c r="BE1026" s="623"/>
      <c r="BF1026" s="623"/>
      <c r="BG1026" s="623"/>
      <c r="BH1026" s="623"/>
    </row>
    <row r="1027" spans="1:60" s="258" customFormat="1" x14ac:dyDescent="0.2">
      <c r="A1027" s="134"/>
      <c r="B1027" s="27"/>
      <c r="C1027" s="2" t="s">
        <v>1084</v>
      </c>
      <c r="D1027" s="62"/>
      <c r="E1027" s="40"/>
      <c r="F1027" s="494">
        <f>F1025+D1027-E1027</f>
        <v>724824.21</v>
      </c>
      <c r="G1027" s="623"/>
      <c r="H1027" s="623"/>
      <c r="I1027" s="623"/>
      <c r="J1027" s="623"/>
      <c r="K1027" s="623"/>
      <c r="L1027" s="623"/>
      <c r="M1027" s="623"/>
      <c r="N1027" s="623"/>
      <c r="O1027" s="623"/>
      <c r="P1027" s="623"/>
      <c r="Q1027" s="623"/>
      <c r="R1027" s="623"/>
      <c r="S1027" s="623"/>
      <c r="T1027" s="623"/>
      <c r="U1027" s="623"/>
      <c r="V1027" s="623"/>
      <c r="W1027" s="623"/>
      <c r="X1027" s="623"/>
      <c r="Y1027" s="623"/>
      <c r="Z1027" s="623"/>
      <c r="AA1027" s="623"/>
      <c r="AB1027" s="623"/>
      <c r="AC1027" s="623"/>
      <c r="AD1027" s="623"/>
      <c r="AE1027" s="623"/>
      <c r="AF1027" s="623"/>
      <c r="AG1027" s="623"/>
      <c r="AH1027" s="623"/>
      <c r="AI1027" s="623"/>
      <c r="AJ1027" s="623"/>
      <c r="AK1027" s="623"/>
      <c r="AL1027" s="623"/>
      <c r="AM1027" s="623"/>
      <c r="AN1027" s="623"/>
      <c r="AO1027" s="623"/>
      <c r="AP1027" s="623"/>
      <c r="AQ1027" s="623"/>
      <c r="AR1027" s="623"/>
      <c r="AS1027" s="623"/>
      <c r="AT1027" s="623"/>
      <c r="AU1027" s="623"/>
      <c r="AV1027" s="623"/>
      <c r="AW1027" s="623"/>
      <c r="AX1027" s="623"/>
      <c r="AY1027" s="623"/>
      <c r="AZ1027" s="623"/>
      <c r="BA1027" s="623"/>
      <c r="BB1027" s="623"/>
      <c r="BC1027" s="623"/>
      <c r="BD1027" s="623"/>
      <c r="BE1027" s="623"/>
      <c r="BF1027" s="623"/>
      <c r="BG1027" s="623"/>
      <c r="BH1027" s="623"/>
    </row>
    <row r="1028" spans="1:60" s="258" customFormat="1" x14ac:dyDescent="0.2">
      <c r="A1028" s="134"/>
      <c r="B1028" s="27"/>
      <c r="C1028" s="530" t="s">
        <v>2479</v>
      </c>
      <c r="D1028" s="62"/>
      <c r="E1028" s="40">
        <v>428.67</v>
      </c>
      <c r="F1028" s="494">
        <f>F1027-E1028</f>
        <v>724395.53999999992</v>
      </c>
      <c r="G1028" s="623"/>
      <c r="H1028" s="623"/>
      <c r="I1028" s="623"/>
      <c r="J1028" s="623"/>
      <c r="K1028" s="623"/>
      <c r="L1028" s="623"/>
      <c r="M1028" s="623"/>
      <c r="N1028" s="623"/>
      <c r="O1028" s="623"/>
      <c r="P1028" s="623"/>
      <c r="Q1028" s="623"/>
      <c r="R1028" s="623"/>
      <c r="S1028" s="623"/>
      <c r="T1028" s="623"/>
      <c r="U1028" s="623"/>
      <c r="V1028" s="623"/>
      <c r="W1028" s="623"/>
      <c r="X1028" s="623"/>
      <c r="Y1028" s="623"/>
      <c r="Z1028" s="623"/>
      <c r="AA1028" s="623"/>
      <c r="AB1028" s="623"/>
      <c r="AC1028" s="623"/>
      <c r="AD1028" s="623"/>
      <c r="AE1028" s="623"/>
      <c r="AF1028" s="623"/>
      <c r="AG1028" s="623"/>
      <c r="AH1028" s="623"/>
      <c r="AI1028" s="623"/>
      <c r="AJ1028" s="623"/>
      <c r="AK1028" s="623"/>
      <c r="AL1028" s="623"/>
      <c r="AM1028" s="623"/>
      <c r="AN1028" s="623"/>
      <c r="AO1028" s="623"/>
      <c r="AP1028" s="623"/>
      <c r="AQ1028" s="623"/>
      <c r="AR1028" s="623"/>
      <c r="AS1028" s="623"/>
      <c r="AT1028" s="623"/>
      <c r="AU1028" s="623"/>
      <c r="AV1028" s="623"/>
      <c r="AW1028" s="623"/>
      <c r="AX1028" s="623"/>
      <c r="AY1028" s="623"/>
      <c r="AZ1028" s="623"/>
      <c r="BA1028" s="623"/>
      <c r="BB1028" s="623"/>
      <c r="BC1028" s="623"/>
      <c r="BD1028" s="623"/>
      <c r="BE1028" s="623"/>
      <c r="BF1028" s="623"/>
      <c r="BG1028" s="623"/>
      <c r="BH1028" s="623"/>
    </row>
    <row r="1029" spans="1:60" s="258" customFormat="1" x14ac:dyDescent="0.2">
      <c r="A1029" s="134"/>
      <c r="B1029" s="27"/>
      <c r="C1029" s="2" t="s">
        <v>1083</v>
      </c>
      <c r="D1029" s="62"/>
      <c r="E1029" s="455">
        <v>500</v>
      </c>
      <c r="F1029" s="40">
        <f>F1028-E1029</f>
        <v>723895.53999999992</v>
      </c>
      <c r="G1029" s="623"/>
      <c r="H1029" s="623"/>
      <c r="I1029" s="623"/>
      <c r="J1029" s="623"/>
      <c r="K1029" s="623"/>
      <c r="L1029" s="623"/>
      <c r="M1029" s="623"/>
      <c r="N1029" s="623"/>
      <c r="O1029" s="623"/>
      <c r="P1029" s="623"/>
      <c r="Q1029" s="623"/>
      <c r="R1029" s="623"/>
      <c r="S1029" s="623"/>
      <c r="T1029" s="623"/>
      <c r="U1029" s="623"/>
      <c r="V1029" s="623"/>
      <c r="W1029" s="623"/>
      <c r="X1029" s="623"/>
      <c r="Y1029" s="623"/>
      <c r="Z1029" s="623"/>
      <c r="AA1029" s="623"/>
      <c r="AB1029" s="623"/>
      <c r="AC1029" s="623"/>
      <c r="AD1029" s="623"/>
      <c r="AE1029" s="623"/>
      <c r="AF1029" s="623"/>
      <c r="AG1029" s="623"/>
      <c r="AH1029" s="623"/>
      <c r="AI1029" s="623"/>
      <c r="AJ1029" s="623"/>
      <c r="AK1029" s="623"/>
      <c r="AL1029" s="623"/>
      <c r="AM1029" s="623"/>
      <c r="AN1029" s="623"/>
      <c r="AO1029" s="623"/>
      <c r="AP1029" s="623"/>
      <c r="AQ1029" s="623"/>
      <c r="AR1029" s="623"/>
      <c r="AS1029" s="623"/>
      <c r="AT1029" s="623"/>
      <c r="AU1029" s="623"/>
      <c r="AV1029" s="623"/>
      <c r="AW1029" s="623"/>
      <c r="AX1029" s="623"/>
      <c r="AY1029" s="623"/>
      <c r="AZ1029" s="623"/>
      <c r="BA1029" s="623"/>
      <c r="BB1029" s="623"/>
      <c r="BC1029" s="623"/>
      <c r="BD1029" s="623"/>
      <c r="BE1029" s="623"/>
      <c r="BF1029" s="623"/>
      <c r="BG1029" s="623"/>
      <c r="BH1029" s="623"/>
    </row>
    <row r="1030" spans="1:60" s="258" customFormat="1" x14ac:dyDescent="0.2">
      <c r="A1030" s="87"/>
      <c r="B1030" s="27"/>
      <c r="C1030" s="2" t="s">
        <v>1358</v>
      </c>
      <c r="D1030" s="62"/>
      <c r="E1030" s="717">
        <v>175</v>
      </c>
      <c r="F1030" s="40">
        <f>F1029-E1030</f>
        <v>723720.53999999992</v>
      </c>
      <c r="G1030" s="623"/>
      <c r="H1030" s="623"/>
      <c r="I1030" s="623"/>
      <c r="J1030" s="623"/>
      <c r="K1030" s="623"/>
      <c r="L1030" s="623"/>
      <c r="M1030" s="623"/>
      <c r="N1030" s="623"/>
      <c r="O1030" s="623"/>
      <c r="P1030" s="623"/>
      <c r="Q1030" s="623"/>
      <c r="R1030" s="623"/>
      <c r="S1030" s="623"/>
      <c r="T1030" s="623"/>
      <c r="U1030" s="623"/>
      <c r="V1030" s="623"/>
      <c r="W1030" s="623"/>
      <c r="X1030" s="623"/>
      <c r="Y1030" s="623"/>
      <c r="Z1030" s="623"/>
      <c r="AA1030" s="623"/>
      <c r="AB1030" s="623"/>
      <c r="AC1030" s="623"/>
      <c r="AD1030" s="623"/>
      <c r="AE1030" s="623"/>
      <c r="AF1030" s="623"/>
      <c r="AG1030" s="623"/>
      <c r="AH1030" s="623"/>
      <c r="AI1030" s="623"/>
      <c r="AJ1030" s="623"/>
      <c r="AK1030" s="623"/>
      <c r="AL1030" s="623"/>
      <c r="AM1030" s="623"/>
      <c r="AN1030" s="623"/>
      <c r="AO1030" s="623"/>
      <c r="AP1030" s="623"/>
      <c r="AQ1030" s="623"/>
      <c r="AR1030" s="623"/>
      <c r="AS1030" s="623"/>
      <c r="AT1030" s="623"/>
      <c r="AU1030" s="623"/>
      <c r="AV1030" s="623"/>
      <c r="AW1030" s="623"/>
      <c r="AX1030" s="623"/>
      <c r="AY1030" s="623"/>
      <c r="AZ1030" s="623"/>
      <c r="BA1030" s="623"/>
      <c r="BB1030" s="623"/>
      <c r="BC1030" s="623"/>
      <c r="BD1030" s="623"/>
      <c r="BE1030" s="623"/>
      <c r="BF1030" s="623"/>
      <c r="BG1030" s="623"/>
      <c r="BH1030" s="623"/>
    </row>
    <row r="1031" spans="1:60" s="258" customFormat="1" x14ac:dyDescent="0.2">
      <c r="A1031" s="768">
        <v>44378</v>
      </c>
      <c r="B1031" s="137">
        <v>2362</v>
      </c>
      <c r="C1031" s="773" t="s">
        <v>41</v>
      </c>
      <c r="D1031" s="62"/>
      <c r="E1031" s="455">
        <v>0</v>
      </c>
      <c r="F1031" s="40">
        <f>F1030</f>
        <v>723720.53999999992</v>
      </c>
      <c r="G1031" s="623"/>
      <c r="H1031" s="623"/>
      <c r="I1031" s="623"/>
      <c r="J1031" s="623"/>
      <c r="K1031" s="623"/>
      <c r="L1031" s="623"/>
      <c r="M1031" s="623"/>
      <c r="N1031" s="623"/>
      <c r="O1031" s="623"/>
      <c r="P1031" s="623"/>
      <c r="Q1031" s="623"/>
      <c r="R1031" s="623"/>
      <c r="S1031" s="623"/>
      <c r="T1031" s="623"/>
      <c r="U1031" s="623"/>
      <c r="V1031" s="623"/>
      <c r="W1031" s="623"/>
      <c r="X1031" s="623"/>
      <c r="Y1031" s="623"/>
      <c r="Z1031" s="623"/>
      <c r="AA1031" s="623"/>
      <c r="AB1031" s="623"/>
      <c r="AC1031" s="623"/>
      <c r="AD1031" s="623"/>
      <c r="AE1031" s="623"/>
      <c r="AF1031" s="623"/>
      <c r="AG1031" s="623"/>
      <c r="AH1031" s="623"/>
      <c r="AI1031" s="623"/>
      <c r="AJ1031" s="623"/>
      <c r="AK1031" s="623"/>
      <c r="AL1031" s="623"/>
      <c r="AM1031" s="623"/>
      <c r="AN1031" s="623"/>
      <c r="AO1031" s="623"/>
      <c r="AP1031" s="623"/>
      <c r="AQ1031" s="623"/>
      <c r="AR1031" s="623"/>
      <c r="AS1031" s="623"/>
      <c r="AT1031" s="623"/>
      <c r="AU1031" s="623"/>
      <c r="AV1031" s="623"/>
      <c r="AW1031" s="623"/>
      <c r="AX1031" s="623"/>
      <c r="AY1031" s="623"/>
      <c r="AZ1031" s="623"/>
      <c r="BA1031" s="623"/>
      <c r="BB1031" s="623"/>
      <c r="BC1031" s="623"/>
      <c r="BD1031" s="623"/>
      <c r="BE1031" s="623"/>
      <c r="BF1031" s="623"/>
      <c r="BG1031" s="623"/>
      <c r="BH1031" s="623"/>
    </row>
    <row r="1032" spans="1:60" s="258" customFormat="1" ht="33.75" x14ac:dyDescent="0.2">
      <c r="A1032" s="768">
        <v>44378</v>
      </c>
      <c r="B1032" s="767">
        <v>2363</v>
      </c>
      <c r="C1032" s="786" t="s">
        <v>6222</v>
      </c>
      <c r="D1032" s="769"/>
      <c r="E1032" s="717">
        <v>18194.919999999998</v>
      </c>
      <c r="F1032" s="40">
        <f t="shared" ref="F1032:F1060" si="14">F1031-E1032</f>
        <v>705525.61999999988</v>
      </c>
      <c r="G1032" s="623"/>
      <c r="H1032" s="623"/>
      <c r="I1032" s="623"/>
      <c r="J1032" s="623"/>
      <c r="K1032" s="623"/>
      <c r="L1032" s="623"/>
      <c r="M1032" s="623"/>
      <c r="N1032" s="623"/>
      <c r="O1032" s="623"/>
      <c r="P1032" s="623"/>
      <c r="Q1032" s="623"/>
      <c r="R1032" s="623"/>
      <c r="S1032" s="623"/>
      <c r="T1032" s="623"/>
      <c r="U1032" s="623"/>
      <c r="V1032" s="623"/>
      <c r="W1032" s="623"/>
      <c r="X1032" s="623"/>
      <c r="Y1032" s="623"/>
      <c r="Z1032" s="623"/>
      <c r="AA1032" s="623"/>
      <c r="AB1032" s="623"/>
      <c r="AC1032" s="623"/>
      <c r="AD1032" s="623"/>
      <c r="AE1032" s="623"/>
      <c r="AF1032" s="623"/>
      <c r="AG1032" s="623"/>
      <c r="AH1032" s="623"/>
      <c r="AI1032" s="623"/>
      <c r="AJ1032" s="623"/>
      <c r="AK1032" s="623"/>
      <c r="AL1032" s="623"/>
      <c r="AM1032" s="623"/>
      <c r="AN1032" s="623"/>
      <c r="AO1032" s="623"/>
      <c r="AP1032" s="623"/>
      <c r="AQ1032" s="623"/>
      <c r="AR1032" s="623"/>
      <c r="AS1032" s="623"/>
      <c r="AT1032" s="623"/>
      <c r="AU1032" s="623"/>
      <c r="AV1032" s="623"/>
      <c r="AW1032" s="623"/>
      <c r="AX1032" s="623"/>
      <c r="AY1032" s="623"/>
      <c r="AZ1032" s="623"/>
      <c r="BA1032" s="623"/>
      <c r="BB1032" s="623"/>
      <c r="BC1032" s="623"/>
      <c r="BD1032" s="623"/>
      <c r="BE1032" s="623"/>
      <c r="BF1032" s="623"/>
      <c r="BG1032" s="623"/>
      <c r="BH1032" s="623"/>
    </row>
    <row r="1033" spans="1:60" s="258" customFormat="1" ht="21.75" customHeight="1" x14ac:dyDescent="0.2">
      <c r="A1033" s="768">
        <v>44385</v>
      </c>
      <c r="B1033" s="770">
        <v>2364</v>
      </c>
      <c r="C1033" s="801" t="s">
        <v>6229</v>
      </c>
      <c r="D1033" s="769"/>
      <c r="E1033" s="772">
        <v>54893.98</v>
      </c>
      <c r="F1033" s="40">
        <f t="shared" si="14"/>
        <v>650631.6399999999</v>
      </c>
      <c r="G1033" s="623"/>
      <c r="H1033" s="623"/>
      <c r="I1033" s="623"/>
      <c r="J1033" s="623"/>
      <c r="K1033" s="623"/>
      <c r="L1033" s="623"/>
      <c r="M1033" s="623"/>
      <c r="N1033" s="623"/>
      <c r="O1033" s="623"/>
      <c r="P1033" s="623"/>
      <c r="Q1033" s="623"/>
      <c r="R1033" s="623"/>
      <c r="S1033" s="623"/>
      <c r="T1033" s="623"/>
      <c r="U1033" s="623"/>
      <c r="V1033" s="623"/>
      <c r="W1033" s="623"/>
      <c r="X1033" s="623"/>
      <c r="Y1033" s="623"/>
      <c r="Z1033" s="623"/>
      <c r="AA1033" s="623"/>
      <c r="AB1033" s="623"/>
      <c r="AC1033" s="623"/>
      <c r="AD1033" s="623"/>
      <c r="AE1033" s="623"/>
      <c r="AF1033" s="623"/>
      <c r="AG1033" s="623"/>
      <c r="AH1033" s="623"/>
      <c r="AI1033" s="623"/>
      <c r="AJ1033" s="623"/>
      <c r="AK1033" s="623"/>
      <c r="AL1033" s="623"/>
      <c r="AM1033" s="623"/>
      <c r="AN1033" s="623"/>
      <c r="AO1033" s="623"/>
      <c r="AP1033" s="623"/>
      <c r="AQ1033" s="623"/>
      <c r="AR1033" s="623"/>
      <c r="AS1033" s="623"/>
      <c r="AT1033" s="623"/>
      <c r="AU1033" s="623"/>
      <c r="AV1033" s="623"/>
      <c r="AW1033" s="623"/>
      <c r="AX1033" s="623"/>
      <c r="AY1033" s="623"/>
      <c r="AZ1033" s="623"/>
      <c r="BA1033" s="623"/>
      <c r="BB1033" s="623"/>
      <c r="BC1033" s="623"/>
      <c r="BD1033" s="623"/>
      <c r="BE1033" s="623"/>
      <c r="BF1033" s="623"/>
      <c r="BG1033" s="623"/>
      <c r="BH1033" s="623"/>
    </row>
    <row r="1034" spans="1:60" s="258" customFormat="1" ht="30" customHeight="1" x14ac:dyDescent="0.2">
      <c r="A1034" s="768">
        <v>44385</v>
      </c>
      <c r="B1034" s="137">
        <v>2365</v>
      </c>
      <c r="C1034" s="802" t="s">
        <v>6228</v>
      </c>
      <c r="D1034" s="769"/>
      <c r="E1034" s="771">
        <v>41846.199999999997</v>
      </c>
      <c r="F1034" s="40">
        <f t="shared" si="14"/>
        <v>608785.43999999994</v>
      </c>
      <c r="G1034" s="623"/>
      <c r="H1034" s="623"/>
      <c r="I1034" s="623"/>
      <c r="J1034" s="623"/>
      <c r="K1034" s="623"/>
      <c r="L1034" s="623"/>
      <c r="M1034" s="623"/>
      <c r="N1034" s="623"/>
      <c r="O1034" s="623"/>
      <c r="P1034" s="623"/>
      <c r="Q1034" s="623"/>
      <c r="R1034" s="623"/>
      <c r="S1034" s="623"/>
      <c r="T1034" s="623"/>
      <c r="U1034" s="623"/>
      <c r="V1034" s="623"/>
      <c r="W1034" s="623"/>
      <c r="X1034" s="623"/>
      <c r="Y1034" s="623"/>
      <c r="Z1034" s="623"/>
      <c r="AA1034" s="623"/>
      <c r="AB1034" s="623"/>
      <c r="AC1034" s="623"/>
      <c r="AD1034" s="623"/>
      <c r="AE1034" s="623"/>
      <c r="AF1034" s="623"/>
      <c r="AG1034" s="623"/>
      <c r="AH1034" s="623"/>
      <c r="AI1034" s="623"/>
      <c r="AJ1034" s="623"/>
      <c r="AK1034" s="623"/>
      <c r="AL1034" s="623"/>
      <c r="AM1034" s="623"/>
      <c r="AN1034" s="623"/>
      <c r="AO1034" s="623"/>
      <c r="AP1034" s="623"/>
      <c r="AQ1034" s="623"/>
      <c r="AR1034" s="623"/>
      <c r="AS1034" s="623"/>
      <c r="AT1034" s="623"/>
      <c r="AU1034" s="623"/>
      <c r="AV1034" s="623"/>
      <c r="AW1034" s="623"/>
      <c r="AX1034" s="623"/>
      <c r="AY1034" s="623"/>
      <c r="AZ1034" s="623"/>
      <c r="BA1034" s="623"/>
      <c r="BB1034" s="623"/>
      <c r="BC1034" s="623"/>
      <c r="BD1034" s="623"/>
      <c r="BE1034" s="623"/>
      <c r="BF1034" s="623"/>
      <c r="BG1034" s="623"/>
      <c r="BH1034" s="623"/>
    </row>
    <row r="1035" spans="1:60" s="258" customFormat="1" ht="21" customHeight="1" x14ac:dyDescent="0.2">
      <c r="A1035" s="768">
        <v>44393</v>
      </c>
      <c r="B1035" s="785">
        <v>2366</v>
      </c>
      <c r="C1035" s="803" t="s">
        <v>41</v>
      </c>
      <c r="D1035" s="62"/>
      <c r="E1035" s="771">
        <v>0</v>
      </c>
      <c r="F1035" s="40">
        <f t="shared" si="14"/>
        <v>608785.43999999994</v>
      </c>
      <c r="G1035" s="623"/>
      <c r="H1035" s="623"/>
      <c r="I1035" s="623"/>
      <c r="J1035" s="623"/>
      <c r="K1035" s="623"/>
      <c r="L1035" s="623"/>
      <c r="M1035" s="623"/>
      <c r="N1035" s="623"/>
      <c r="O1035" s="623"/>
      <c r="P1035" s="623"/>
      <c r="Q1035" s="623"/>
      <c r="R1035" s="623"/>
      <c r="S1035" s="623"/>
      <c r="T1035" s="623"/>
      <c r="U1035" s="623"/>
      <c r="V1035" s="623"/>
      <c r="W1035" s="623"/>
      <c r="X1035" s="623"/>
      <c r="Y1035" s="623"/>
      <c r="Z1035" s="623"/>
      <c r="AA1035" s="623"/>
      <c r="AB1035" s="623"/>
      <c r="AC1035" s="623"/>
      <c r="AD1035" s="623"/>
      <c r="AE1035" s="623"/>
      <c r="AF1035" s="623"/>
      <c r="AG1035" s="623"/>
      <c r="AH1035" s="623"/>
      <c r="AI1035" s="623"/>
      <c r="AJ1035" s="623"/>
      <c r="AK1035" s="623"/>
      <c r="AL1035" s="623"/>
      <c r="AM1035" s="623"/>
      <c r="AN1035" s="623"/>
      <c r="AO1035" s="623"/>
      <c r="AP1035" s="623"/>
      <c r="AQ1035" s="623"/>
      <c r="AR1035" s="623"/>
      <c r="AS1035" s="623"/>
      <c r="AT1035" s="623"/>
      <c r="AU1035" s="623"/>
      <c r="AV1035" s="623"/>
      <c r="AW1035" s="623"/>
      <c r="AX1035" s="623"/>
      <c r="AY1035" s="623"/>
      <c r="AZ1035" s="623"/>
      <c r="BA1035" s="623"/>
      <c r="BB1035" s="623"/>
      <c r="BC1035" s="623"/>
      <c r="BD1035" s="623"/>
      <c r="BE1035" s="623"/>
      <c r="BF1035" s="623"/>
      <c r="BG1035" s="623"/>
      <c r="BH1035" s="623"/>
    </row>
    <row r="1036" spans="1:60" s="258" customFormat="1" ht="30" customHeight="1" x14ac:dyDescent="0.2">
      <c r="A1036" s="768">
        <v>44393</v>
      </c>
      <c r="B1036" s="137">
        <v>2367</v>
      </c>
      <c r="C1036" s="786" t="s">
        <v>7500</v>
      </c>
      <c r="D1036" s="769"/>
      <c r="E1036" s="717">
        <v>1350</v>
      </c>
      <c r="F1036" s="40">
        <f t="shared" si="14"/>
        <v>607435.43999999994</v>
      </c>
      <c r="G1036" s="623"/>
      <c r="H1036" s="623"/>
      <c r="I1036" s="623"/>
      <c r="J1036" s="623"/>
      <c r="K1036" s="623"/>
      <c r="L1036" s="623"/>
      <c r="M1036" s="623"/>
      <c r="N1036" s="623"/>
      <c r="O1036" s="623"/>
      <c r="P1036" s="623"/>
      <c r="Q1036" s="623"/>
      <c r="R1036" s="623"/>
      <c r="S1036" s="623"/>
      <c r="T1036" s="623"/>
      <c r="U1036" s="623"/>
      <c r="V1036" s="623"/>
      <c r="W1036" s="623"/>
      <c r="X1036" s="623"/>
      <c r="Y1036" s="623"/>
      <c r="Z1036" s="623"/>
      <c r="AA1036" s="623"/>
      <c r="AB1036" s="623"/>
      <c r="AC1036" s="623"/>
      <c r="AD1036" s="623"/>
      <c r="AE1036" s="623"/>
      <c r="AF1036" s="623"/>
      <c r="AG1036" s="623"/>
      <c r="AH1036" s="623"/>
      <c r="AI1036" s="623"/>
      <c r="AJ1036" s="623"/>
      <c r="AK1036" s="623"/>
      <c r="AL1036" s="623"/>
      <c r="AM1036" s="623"/>
      <c r="AN1036" s="623"/>
      <c r="AO1036" s="623"/>
      <c r="AP1036" s="623"/>
      <c r="AQ1036" s="623"/>
      <c r="AR1036" s="623"/>
      <c r="AS1036" s="623"/>
      <c r="AT1036" s="623"/>
      <c r="AU1036" s="623"/>
      <c r="AV1036" s="623"/>
      <c r="AW1036" s="623"/>
      <c r="AX1036" s="623"/>
      <c r="AY1036" s="623"/>
      <c r="AZ1036" s="623"/>
      <c r="BA1036" s="623"/>
      <c r="BB1036" s="623"/>
      <c r="BC1036" s="623"/>
      <c r="BD1036" s="623"/>
      <c r="BE1036" s="623"/>
      <c r="BF1036" s="623"/>
      <c r="BG1036" s="623"/>
      <c r="BH1036" s="623"/>
    </row>
    <row r="1037" spans="1:60" s="258" customFormat="1" ht="30" customHeight="1" x14ac:dyDescent="0.2">
      <c r="A1037" s="768">
        <v>44393</v>
      </c>
      <c r="B1037" s="137">
        <v>2368</v>
      </c>
      <c r="C1037" s="786" t="s">
        <v>7501</v>
      </c>
      <c r="D1037" s="769"/>
      <c r="E1037" s="717">
        <v>1000</v>
      </c>
      <c r="F1037" s="40">
        <f t="shared" si="14"/>
        <v>606435.43999999994</v>
      </c>
      <c r="G1037" s="623"/>
      <c r="H1037" s="623"/>
      <c r="I1037" s="623"/>
      <c r="J1037" s="623"/>
      <c r="K1037" s="623"/>
      <c r="L1037" s="623"/>
      <c r="M1037" s="623"/>
      <c r="N1037" s="623"/>
      <c r="O1037" s="623"/>
      <c r="P1037" s="623"/>
      <c r="Q1037" s="623"/>
      <c r="R1037" s="623"/>
      <c r="S1037" s="623"/>
      <c r="T1037" s="623"/>
      <c r="U1037" s="623"/>
      <c r="V1037" s="623"/>
      <c r="W1037" s="623"/>
      <c r="X1037" s="623"/>
      <c r="Y1037" s="623"/>
      <c r="Z1037" s="623"/>
      <c r="AA1037" s="623"/>
      <c r="AB1037" s="623"/>
      <c r="AC1037" s="623"/>
      <c r="AD1037" s="623"/>
      <c r="AE1037" s="623"/>
      <c r="AF1037" s="623"/>
      <c r="AG1037" s="623"/>
      <c r="AH1037" s="623"/>
      <c r="AI1037" s="623"/>
      <c r="AJ1037" s="623"/>
      <c r="AK1037" s="623"/>
      <c r="AL1037" s="623"/>
      <c r="AM1037" s="623"/>
      <c r="AN1037" s="623"/>
      <c r="AO1037" s="623"/>
      <c r="AP1037" s="623"/>
      <c r="AQ1037" s="623"/>
      <c r="AR1037" s="623"/>
      <c r="AS1037" s="623"/>
      <c r="AT1037" s="623"/>
      <c r="AU1037" s="623"/>
      <c r="AV1037" s="623"/>
      <c r="AW1037" s="623"/>
      <c r="AX1037" s="623"/>
      <c r="AY1037" s="623"/>
      <c r="AZ1037" s="623"/>
      <c r="BA1037" s="623"/>
      <c r="BB1037" s="623"/>
      <c r="BC1037" s="623"/>
      <c r="BD1037" s="623"/>
      <c r="BE1037" s="623"/>
      <c r="BF1037" s="623"/>
      <c r="BG1037" s="623"/>
      <c r="BH1037" s="623"/>
    </row>
    <row r="1038" spans="1:60" s="258" customFormat="1" ht="43.5" customHeight="1" x14ac:dyDescent="0.2">
      <c r="A1038" s="768">
        <v>44393</v>
      </c>
      <c r="B1038" s="137">
        <v>2369</v>
      </c>
      <c r="C1038" s="786" t="s">
        <v>7502</v>
      </c>
      <c r="D1038" s="769"/>
      <c r="E1038" s="717">
        <v>13750</v>
      </c>
      <c r="F1038" s="40">
        <f t="shared" si="14"/>
        <v>592685.43999999994</v>
      </c>
      <c r="G1038" s="623"/>
      <c r="H1038" s="623"/>
      <c r="I1038" s="623"/>
      <c r="J1038" s="623"/>
      <c r="K1038" s="623"/>
      <c r="L1038" s="623"/>
      <c r="M1038" s="623"/>
      <c r="N1038" s="623"/>
      <c r="O1038" s="623"/>
      <c r="P1038" s="623"/>
      <c r="Q1038" s="623"/>
      <c r="R1038" s="623"/>
      <c r="S1038" s="623"/>
      <c r="T1038" s="623"/>
      <c r="U1038" s="623"/>
      <c r="V1038" s="623"/>
      <c r="W1038" s="623"/>
      <c r="X1038" s="623"/>
      <c r="Y1038" s="623"/>
      <c r="Z1038" s="623"/>
      <c r="AA1038" s="623"/>
      <c r="AB1038" s="623"/>
      <c r="AC1038" s="623"/>
      <c r="AD1038" s="623"/>
      <c r="AE1038" s="623"/>
      <c r="AF1038" s="623"/>
      <c r="AG1038" s="623"/>
      <c r="AH1038" s="623"/>
      <c r="AI1038" s="623"/>
      <c r="AJ1038" s="623"/>
      <c r="AK1038" s="623"/>
      <c r="AL1038" s="623"/>
      <c r="AM1038" s="623"/>
      <c r="AN1038" s="623"/>
      <c r="AO1038" s="623"/>
      <c r="AP1038" s="623"/>
      <c r="AQ1038" s="623"/>
      <c r="AR1038" s="623"/>
      <c r="AS1038" s="623"/>
      <c r="AT1038" s="623"/>
      <c r="AU1038" s="623"/>
      <c r="AV1038" s="623"/>
      <c r="AW1038" s="623"/>
      <c r="AX1038" s="623"/>
      <c r="AY1038" s="623"/>
      <c r="AZ1038" s="623"/>
      <c r="BA1038" s="623"/>
      <c r="BB1038" s="623"/>
      <c r="BC1038" s="623"/>
      <c r="BD1038" s="623"/>
      <c r="BE1038" s="623"/>
      <c r="BF1038" s="623"/>
      <c r="BG1038" s="623"/>
      <c r="BH1038" s="623"/>
    </row>
    <row r="1039" spans="1:60" s="258" customFormat="1" ht="44.25" customHeight="1" x14ac:dyDescent="0.2">
      <c r="A1039" s="768">
        <v>44393</v>
      </c>
      <c r="B1039" s="137">
        <v>2370</v>
      </c>
      <c r="C1039" s="786" t="s">
        <v>7503</v>
      </c>
      <c r="D1039" s="769"/>
      <c r="E1039" s="717">
        <v>3600</v>
      </c>
      <c r="F1039" s="40">
        <f t="shared" si="14"/>
        <v>589085.43999999994</v>
      </c>
      <c r="G1039" s="623"/>
      <c r="H1039" s="623"/>
      <c r="I1039" s="623"/>
      <c r="J1039" s="623"/>
      <c r="K1039" s="623"/>
      <c r="L1039" s="623"/>
      <c r="M1039" s="623"/>
      <c r="N1039" s="623"/>
      <c r="O1039" s="623"/>
      <c r="P1039" s="623"/>
      <c r="Q1039" s="623"/>
      <c r="R1039" s="623"/>
      <c r="S1039" s="623"/>
      <c r="T1039" s="623"/>
      <c r="U1039" s="623"/>
      <c r="V1039" s="623"/>
      <c r="W1039" s="623"/>
      <c r="X1039" s="623"/>
      <c r="Y1039" s="623"/>
      <c r="Z1039" s="623"/>
      <c r="AA1039" s="623"/>
      <c r="AB1039" s="623"/>
      <c r="AC1039" s="623"/>
      <c r="AD1039" s="623"/>
      <c r="AE1039" s="623"/>
      <c r="AF1039" s="623"/>
      <c r="AG1039" s="623"/>
      <c r="AH1039" s="623"/>
      <c r="AI1039" s="623"/>
      <c r="AJ1039" s="623"/>
      <c r="AK1039" s="623"/>
      <c r="AL1039" s="623"/>
      <c r="AM1039" s="623"/>
      <c r="AN1039" s="623"/>
      <c r="AO1039" s="623"/>
      <c r="AP1039" s="623"/>
      <c r="AQ1039" s="623"/>
      <c r="AR1039" s="623"/>
      <c r="AS1039" s="623"/>
      <c r="AT1039" s="623"/>
      <c r="AU1039" s="623"/>
      <c r="AV1039" s="623"/>
      <c r="AW1039" s="623"/>
      <c r="AX1039" s="623"/>
      <c r="AY1039" s="623"/>
      <c r="AZ1039" s="623"/>
      <c r="BA1039" s="623"/>
      <c r="BB1039" s="623"/>
      <c r="BC1039" s="623"/>
      <c r="BD1039" s="623"/>
      <c r="BE1039" s="623"/>
      <c r="BF1039" s="623"/>
      <c r="BG1039" s="623"/>
      <c r="BH1039" s="623"/>
    </row>
    <row r="1040" spans="1:60" s="258" customFormat="1" ht="33.75" x14ac:dyDescent="0.2">
      <c r="A1040" s="758">
        <v>44393</v>
      </c>
      <c r="B1040" s="137">
        <v>2371</v>
      </c>
      <c r="C1040" s="786" t="s">
        <v>6992</v>
      </c>
      <c r="D1040" s="769"/>
      <c r="E1040" s="766">
        <v>1700</v>
      </c>
      <c r="F1040" s="40">
        <f t="shared" si="14"/>
        <v>587385.43999999994</v>
      </c>
      <c r="G1040" s="623"/>
      <c r="H1040" s="623"/>
      <c r="I1040" s="623"/>
      <c r="J1040" s="623"/>
      <c r="K1040" s="623"/>
      <c r="L1040" s="623"/>
      <c r="M1040" s="623"/>
      <c r="N1040" s="623"/>
      <c r="O1040" s="623"/>
      <c r="P1040" s="623"/>
      <c r="Q1040" s="623"/>
      <c r="R1040" s="623"/>
      <c r="S1040" s="623"/>
      <c r="T1040" s="623"/>
      <c r="U1040" s="623"/>
      <c r="V1040" s="623"/>
      <c r="W1040" s="623"/>
      <c r="X1040" s="623"/>
      <c r="Y1040" s="623"/>
      <c r="Z1040" s="623"/>
      <c r="AA1040" s="623"/>
      <c r="AB1040" s="623"/>
      <c r="AC1040" s="623"/>
      <c r="AD1040" s="623"/>
      <c r="AE1040" s="623"/>
      <c r="AF1040" s="623"/>
      <c r="AG1040" s="623"/>
      <c r="AH1040" s="623"/>
      <c r="AI1040" s="623"/>
      <c r="AJ1040" s="623"/>
      <c r="AK1040" s="623"/>
      <c r="AL1040" s="623"/>
      <c r="AM1040" s="623"/>
      <c r="AN1040" s="623"/>
      <c r="AO1040" s="623"/>
      <c r="AP1040" s="623"/>
      <c r="AQ1040" s="623"/>
      <c r="AR1040" s="623"/>
      <c r="AS1040" s="623"/>
      <c r="AT1040" s="623"/>
      <c r="AU1040" s="623"/>
      <c r="AV1040" s="623"/>
      <c r="AW1040" s="623"/>
      <c r="AX1040" s="623"/>
      <c r="AY1040" s="623"/>
      <c r="AZ1040" s="623"/>
      <c r="BA1040" s="623"/>
      <c r="BB1040" s="623"/>
      <c r="BC1040" s="623"/>
      <c r="BD1040" s="623"/>
      <c r="BE1040" s="623"/>
      <c r="BF1040" s="623"/>
      <c r="BG1040" s="623"/>
      <c r="BH1040" s="623"/>
    </row>
    <row r="1041" spans="1:60" s="258" customFormat="1" ht="21.75" customHeight="1" x14ac:dyDescent="0.2">
      <c r="A1041" s="758">
        <v>44393</v>
      </c>
      <c r="B1041" s="137">
        <v>2372</v>
      </c>
      <c r="C1041" s="804" t="s">
        <v>41</v>
      </c>
      <c r="D1041" s="769"/>
      <c r="E1041" s="455">
        <v>0</v>
      </c>
      <c r="F1041" s="40">
        <f t="shared" si="14"/>
        <v>587385.43999999994</v>
      </c>
      <c r="G1041" s="623"/>
      <c r="H1041" s="623"/>
      <c r="I1041" s="623"/>
      <c r="J1041" s="623"/>
      <c r="K1041" s="623"/>
      <c r="L1041" s="623"/>
      <c r="M1041" s="623"/>
      <c r="N1041" s="623"/>
      <c r="O1041" s="623"/>
      <c r="P1041" s="623"/>
      <c r="Q1041" s="623"/>
      <c r="R1041" s="623"/>
      <c r="S1041" s="623"/>
      <c r="T1041" s="623"/>
      <c r="U1041" s="623"/>
      <c r="V1041" s="623"/>
      <c r="W1041" s="623"/>
      <c r="X1041" s="623"/>
      <c r="Y1041" s="623"/>
      <c r="Z1041" s="623"/>
      <c r="AA1041" s="623"/>
      <c r="AB1041" s="623"/>
      <c r="AC1041" s="623"/>
      <c r="AD1041" s="623"/>
      <c r="AE1041" s="623"/>
      <c r="AF1041" s="623"/>
      <c r="AG1041" s="623"/>
      <c r="AH1041" s="623"/>
      <c r="AI1041" s="623"/>
      <c r="AJ1041" s="623"/>
      <c r="AK1041" s="623"/>
      <c r="AL1041" s="623"/>
      <c r="AM1041" s="623"/>
      <c r="AN1041" s="623"/>
      <c r="AO1041" s="623"/>
      <c r="AP1041" s="623"/>
      <c r="AQ1041" s="623"/>
      <c r="AR1041" s="623"/>
      <c r="AS1041" s="623"/>
      <c r="AT1041" s="623"/>
      <c r="AU1041" s="623"/>
      <c r="AV1041" s="623"/>
      <c r="AW1041" s="623"/>
      <c r="AX1041" s="623"/>
      <c r="AY1041" s="623"/>
      <c r="AZ1041" s="623"/>
      <c r="BA1041" s="623"/>
      <c r="BB1041" s="623"/>
      <c r="BC1041" s="623"/>
      <c r="BD1041" s="623"/>
      <c r="BE1041" s="623"/>
      <c r="BF1041" s="623"/>
      <c r="BG1041" s="623"/>
      <c r="BH1041" s="623"/>
    </row>
    <row r="1042" spans="1:60" s="258" customFormat="1" ht="22.5" x14ac:dyDescent="0.2">
      <c r="A1042" s="758">
        <v>44393</v>
      </c>
      <c r="B1042" s="137">
        <v>2373</v>
      </c>
      <c r="C1042" s="786" t="s">
        <v>6993</v>
      </c>
      <c r="D1042" s="769"/>
      <c r="E1042" s="766">
        <v>1350</v>
      </c>
      <c r="F1042" s="40">
        <f t="shared" si="14"/>
        <v>586035.43999999994</v>
      </c>
      <c r="G1042" s="623"/>
      <c r="H1042" s="623"/>
      <c r="I1042" s="623"/>
      <c r="J1042" s="623"/>
      <c r="K1042" s="623"/>
      <c r="L1042" s="623"/>
      <c r="M1042" s="623"/>
      <c r="N1042" s="623"/>
      <c r="O1042" s="623"/>
      <c r="P1042" s="623"/>
      <c r="Q1042" s="623"/>
      <c r="R1042" s="623"/>
      <c r="S1042" s="623"/>
      <c r="T1042" s="623"/>
      <c r="U1042" s="623"/>
      <c r="V1042" s="623"/>
      <c r="W1042" s="623"/>
      <c r="X1042" s="623"/>
      <c r="Y1042" s="623"/>
      <c r="Z1042" s="623"/>
      <c r="AA1042" s="623"/>
      <c r="AB1042" s="623"/>
      <c r="AC1042" s="623"/>
      <c r="AD1042" s="623"/>
      <c r="AE1042" s="623"/>
      <c r="AF1042" s="623"/>
      <c r="AG1042" s="623"/>
      <c r="AH1042" s="623"/>
      <c r="AI1042" s="623"/>
      <c r="AJ1042" s="623"/>
      <c r="AK1042" s="623"/>
      <c r="AL1042" s="623"/>
      <c r="AM1042" s="623"/>
      <c r="AN1042" s="623"/>
      <c r="AO1042" s="623"/>
      <c r="AP1042" s="623"/>
      <c r="AQ1042" s="623"/>
      <c r="AR1042" s="623"/>
      <c r="AS1042" s="623"/>
      <c r="AT1042" s="623"/>
      <c r="AU1042" s="623"/>
      <c r="AV1042" s="623"/>
      <c r="AW1042" s="623"/>
      <c r="AX1042" s="623"/>
      <c r="AY1042" s="623"/>
      <c r="AZ1042" s="623"/>
      <c r="BA1042" s="623"/>
      <c r="BB1042" s="623"/>
      <c r="BC1042" s="623"/>
      <c r="BD1042" s="623"/>
      <c r="BE1042" s="623"/>
      <c r="BF1042" s="623"/>
      <c r="BG1042" s="623"/>
      <c r="BH1042" s="623"/>
    </row>
    <row r="1043" spans="1:60" s="258" customFormat="1" ht="22.5" customHeight="1" x14ac:dyDescent="0.2">
      <c r="A1043" s="758">
        <v>44393</v>
      </c>
      <c r="B1043" s="137">
        <v>2374</v>
      </c>
      <c r="C1043" s="804" t="s">
        <v>41</v>
      </c>
      <c r="D1043" s="598"/>
      <c r="E1043" s="455">
        <v>0</v>
      </c>
      <c r="F1043" s="40">
        <f t="shared" si="14"/>
        <v>586035.43999999994</v>
      </c>
      <c r="G1043" s="623"/>
      <c r="H1043" s="623"/>
      <c r="I1043" s="623"/>
      <c r="J1043" s="623"/>
      <c r="K1043" s="623"/>
      <c r="L1043" s="623"/>
      <c r="M1043" s="623"/>
      <c r="N1043" s="623"/>
      <c r="O1043" s="623"/>
      <c r="P1043" s="623"/>
      <c r="Q1043" s="623"/>
      <c r="R1043" s="623"/>
      <c r="S1043" s="623"/>
      <c r="T1043" s="623"/>
      <c r="U1043" s="623"/>
      <c r="V1043" s="623"/>
      <c r="W1043" s="623"/>
      <c r="X1043" s="623"/>
      <c r="Y1043" s="623"/>
      <c r="Z1043" s="623"/>
      <c r="AA1043" s="623"/>
      <c r="AB1043" s="623"/>
      <c r="AC1043" s="623"/>
      <c r="AD1043" s="623"/>
      <c r="AE1043" s="623"/>
      <c r="AF1043" s="623"/>
      <c r="AG1043" s="623"/>
      <c r="AH1043" s="623"/>
      <c r="AI1043" s="623"/>
      <c r="AJ1043" s="623"/>
      <c r="AK1043" s="623"/>
      <c r="AL1043" s="623"/>
      <c r="AM1043" s="623"/>
      <c r="AN1043" s="623"/>
      <c r="AO1043" s="623"/>
      <c r="AP1043" s="623"/>
      <c r="AQ1043" s="623"/>
      <c r="AR1043" s="623"/>
      <c r="AS1043" s="623"/>
      <c r="AT1043" s="623"/>
      <c r="AU1043" s="623"/>
      <c r="AV1043" s="623"/>
      <c r="AW1043" s="623"/>
      <c r="AX1043" s="623"/>
      <c r="AY1043" s="623"/>
      <c r="AZ1043" s="623"/>
      <c r="BA1043" s="623"/>
      <c r="BB1043" s="623"/>
      <c r="BC1043" s="623"/>
      <c r="BD1043" s="623"/>
      <c r="BE1043" s="623"/>
      <c r="BF1043" s="623"/>
      <c r="BG1043" s="623"/>
      <c r="BH1043" s="623"/>
    </row>
    <row r="1044" spans="1:60" s="101" customFormat="1" ht="21.75" customHeight="1" x14ac:dyDescent="0.2">
      <c r="A1044" s="758">
        <v>44393</v>
      </c>
      <c r="B1044" s="137">
        <v>2375</v>
      </c>
      <c r="C1044" s="804" t="s">
        <v>41</v>
      </c>
      <c r="D1044" s="598"/>
      <c r="E1044" s="455">
        <v>0</v>
      </c>
      <c r="F1044" s="40">
        <f t="shared" si="14"/>
        <v>586035.43999999994</v>
      </c>
      <c r="G1044" s="103"/>
      <c r="H1044" s="103"/>
      <c r="I1044" s="103"/>
      <c r="J1044" s="103"/>
      <c r="K1044" s="103"/>
      <c r="L1044" s="103"/>
      <c r="M1044" s="103"/>
      <c r="N1044" s="103"/>
      <c r="O1044" s="103"/>
      <c r="P1044" s="103"/>
      <c r="Q1044" s="103"/>
      <c r="R1044" s="103"/>
      <c r="S1044" s="103"/>
      <c r="T1044" s="103"/>
      <c r="U1044" s="103"/>
      <c r="V1044" s="103"/>
      <c r="W1044" s="103"/>
      <c r="X1044" s="103"/>
      <c r="Y1044" s="103"/>
      <c r="Z1044" s="103"/>
      <c r="AA1044" s="103"/>
      <c r="AB1044" s="103"/>
      <c r="AC1044" s="103"/>
      <c r="AD1044" s="103"/>
      <c r="AE1044" s="103"/>
      <c r="AF1044" s="103"/>
      <c r="AG1044" s="103"/>
      <c r="AH1044" s="103"/>
      <c r="AI1044" s="103"/>
      <c r="AJ1044" s="103"/>
      <c r="AK1044" s="103"/>
      <c r="AL1044" s="103"/>
      <c r="AM1044" s="103"/>
      <c r="AN1044" s="103"/>
      <c r="AO1044" s="103"/>
      <c r="AP1044" s="103"/>
      <c r="AQ1044" s="103"/>
      <c r="AR1044" s="103"/>
      <c r="AS1044" s="103"/>
      <c r="AT1044" s="103"/>
      <c r="AU1044" s="103"/>
      <c r="AV1044" s="103"/>
      <c r="AW1044" s="103"/>
      <c r="AX1044" s="103"/>
      <c r="AY1044" s="103"/>
      <c r="AZ1044" s="103"/>
      <c r="BA1044" s="103"/>
      <c r="BB1044" s="103"/>
      <c r="BC1044" s="103"/>
      <c r="BD1044" s="103"/>
      <c r="BE1044" s="103"/>
      <c r="BF1044" s="103"/>
      <c r="BG1044" s="103"/>
      <c r="BH1044" s="103"/>
    </row>
    <row r="1045" spans="1:60" s="101" customFormat="1" ht="27" customHeight="1" x14ac:dyDescent="0.2">
      <c r="A1045" s="758">
        <v>44396</v>
      </c>
      <c r="B1045" s="137">
        <v>2376</v>
      </c>
      <c r="C1045" s="786" t="s">
        <v>6994</v>
      </c>
      <c r="D1045" s="598"/>
      <c r="E1045" s="788">
        <v>1500</v>
      </c>
      <c r="F1045" s="40">
        <f t="shared" si="14"/>
        <v>584535.43999999994</v>
      </c>
      <c r="G1045" s="103"/>
      <c r="H1045" s="103"/>
      <c r="I1045" s="103"/>
      <c r="J1045" s="103"/>
      <c r="K1045" s="103"/>
      <c r="L1045" s="103"/>
      <c r="M1045" s="103"/>
      <c r="N1045" s="103"/>
      <c r="O1045" s="103"/>
      <c r="P1045" s="103"/>
      <c r="Q1045" s="103"/>
      <c r="R1045" s="103"/>
      <c r="S1045" s="103"/>
      <c r="T1045" s="103"/>
      <c r="U1045" s="103"/>
      <c r="V1045" s="103"/>
      <c r="W1045" s="103"/>
      <c r="X1045" s="103"/>
      <c r="Y1045" s="103"/>
      <c r="Z1045" s="103"/>
      <c r="AA1045" s="103"/>
      <c r="AB1045" s="103"/>
      <c r="AC1045" s="103"/>
      <c r="AD1045" s="103"/>
      <c r="AE1045" s="103"/>
      <c r="AF1045" s="103"/>
      <c r="AG1045" s="103"/>
      <c r="AH1045" s="103"/>
      <c r="AI1045" s="103"/>
      <c r="AJ1045" s="103"/>
      <c r="AK1045" s="103"/>
      <c r="AL1045" s="103"/>
      <c r="AM1045" s="103"/>
      <c r="AN1045" s="103"/>
      <c r="AO1045" s="103"/>
      <c r="AP1045" s="103"/>
      <c r="AQ1045" s="103"/>
      <c r="AR1045" s="103"/>
      <c r="AS1045" s="103"/>
      <c r="AT1045" s="103"/>
      <c r="AU1045" s="103"/>
      <c r="AV1045" s="103"/>
      <c r="AW1045" s="103"/>
      <c r="AX1045" s="103"/>
      <c r="AY1045" s="103"/>
      <c r="AZ1045" s="103"/>
      <c r="BA1045" s="103"/>
      <c r="BB1045" s="103"/>
      <c r="BC1045" s="103"/>
      <c r="BD1045" s="103"/>
      <c r="BE1045" s="103"/>
      <c r="BF1045" s="103"/>
      <c r="BG1045" s="103"/>
      <c r="BH1045" s="103"/>
    </row>
    <row r="1046" spans="1:60" s="101" customFormat="1" ht="28.5" customHeight="1" x14ac:dyDescent="0.2">
      <c r="A1046" s="758">
        <v>44396</v>
      </c>
      <c r="B1046" s="137">
        <v>2377</v>
      </c>
      <c r="C1046" s="786" t="s">
        <v>6995</v>
      </c>
      <c r="D1046" s="598"/>
      <c r="E1046" s="787">
        <v>7110</v>
      </c>
      <c r="F1046" s="40">
        <f t="shared" si="14"/>
        <v>577425.43999999994</v>
      </c>
      <c r="G1046" s="103"/>
      <c r="H1046" s="103"/>
      <c r="I1046" s="103"/>
      <c r="J1046" s="103"/>
      <c r="K1046" s="103"/>
      <c r="L1046" s="103"/>
      <c r="M1046" s="103"/>
      <c r="N1046" s="103"/>
      <c r="O1046" s="103"/>
      <c r="P1046" s="103"/>
      <c r="Q1046" s="103"/>
      <c r="R1046" s="103"/>
      <c r="S1046" s="103"/>
      <c r="T1046" s="103"/>
      <c r="U1046" s="103"/>
      <c r="V1046" s="103"/>
      <c r="W1046" s="103"/>
      <c r="X1046" s="103"/>
      <c r="Y1046" s="103"/>
      <c r="Z1046" s="103"/>
      <c r="AA1046" s="103"/>
      <c r="AB1046" s="103"/>
      <c r="AC1046" s="103"/>
      <c r="AD1046" s="103"/>
      <c r="AE1046" s="103"/>
      <c r="AF1046" s="103"/>
      <c r="AG1046" s="103"/>
      <c r="AH1046" s="103"/>
      <c r="AI1046" s="103"/>
      <c r="AJ1046" s="103"/>
      <c r="AK1046" s="103"/>
      <c r="AL1046" s="103"/>
      <c r="AM1046" s="103"/>
      <c r="AN1046" s="103"/>
      <c r="AO1046" s="103"/>
      <c r="AP1046" s="103"/>
      <c r="AQ1046" s="103"/>
      <c r="AR1046" s="103"/>
      <c r="AS1046" s="103"/>
      <c r="AT1046" s="103"/>
      <c r="AU1046" s="103"/>
      <c r="AV1046" s="103"/>
      <c r="AW1046" s="103"/>
      <c r="AX1046" s="103"/>
      <c r="AY1046" s="103"/>
      <c r="AZ1046" s="103"/>
      <c r="BA1046" s="103"/>
      <c r="BB1046" s="103"/>
      <c r="BC1046" s="103"/>
      <c r="BD1046" s="103"/>
      <c r="BE1046" s="103"/>
      <c r="BF1046" s="103"/>
      <c r="BG1046" s="103"/>
      <c r="BH1046" s="103"/>
    </row>
    <row r="1047" spans="1:60" s="101" customFormat="1" ht="28.5" customHeight="1" x14ac:dyDescent="0.2">
      <c r="A1047" s="758">
        <v>44396</v>
      </c>
      <c r="B1047" s="137">
        <v>2378</v>
      </c>
      <c r="C1047" s="786" t="s">
        <v>6996</v>
      </c>
      <c r="D1047" s="598"/>
      <c r="E1047" s="787">
        <v>20070</v>
      </c>
      <c r="F1047" s="40">
        <f t="shared" si="14"/>
        <v>557355.43999999994</v>
      </c>
      <c r="G1047" s="103"/>
      <c r="H1047" s="103"/>
      <c r="I1047" s="103"/>
      <c r="J1047" s="103"/>
      <c r="K1047" s="103"/>
      <c r="L1047" s="103"/>
      <c r="M1047" s="103"/>
      <c r="N1047" s="103"/>
      <c r="O1047" s="103"/>
      <c r="P1047" s="103"/>
      <c r="Q1047" s="103"/>
      <c r="R1047" s="103"/>
      <c r="S1047" s="103"/>
      <c r="T1047" s="103"/>
      <c r="U1047" s="103"/>
      <c r="V1047" s="103"/>
      <c r="W1047" s="103"/>
      <c r="X1047" s="103"/>
      <c r="Y1047" s="103"/>
      <c r="Z1047" s="103"/>
      <c r="AA1047" s="103"/>
      <c r="AB1047" s="103"/>
      <c r="AC1047" s="103"/>
      <c r="AD1047" s="103"/>
      <c r="AE1047" s="103"/>
      <c r="AF1047" s="103"/>
      <c r="AG1047" s="103"/>
      <c r="AH1047" s="103"/>
      <c r="AI1047" s="103"/>
      <c r="AJ1047" s="103"/>
      <c r="AK1047" s="103"/>
      <c r="AL1047" s="103"/>
      <c r="AM1047" s="103"/>
      <c r="AN1047" s="103"/>
      <c r="AO1047" s="103"/>
      <c r="AP1047" s="103"/>
      <c r="AQ1047" s="103"/>
      <c r="AR1047" s="103"/>
      <c r="AS1047" s="103"/>
      <c r="AT1047" s="103"/>
      <c r="AU1047" s="103"/>
      <c r="AV1047" s="103"/>
      <c r="AW1047" s="103"/>
      <c r="AX1047" s="103"/>
      <c r="AY1047" s="103"/>
      <c r="AZ1047" s="103"/>
      <c r="BA1047" s="103"/>
      <c r="BB1047" s="103"/>
      <c r="BC1047" s="103"/>
      <c r="BD1047" s="103"/>
      <c r="BE1047" s="103"/>
      <c r="BF1047" s="103"/>
      <c r="BG1047" s="103"/>
      <c r="BH1047" s="103"/>
    </row>
    <row r="1048" spans="1:60" s="101" customFormat="1" ht="28.5" customHeight="1" x14ac:dyDescent="0.2">
      <c r="A1048" s="758">
        <v>44397</v>
      </c>
      <c r="B1048" s="137">
        <v>2379</v>
      </c>
      <c r="C1048" s="802" t="s">
        <v>7017</v>
      </c>
      <c r="D1048" s="598"/>
      <c r="E1048" s="717">
        <v>15300</v>
      </c>
      <c r="F1048" s="40">
        <f t="shared" si="14"/>
        <v>542055.43999999994</v>
      </c>
      <c r="G1048" s="103"/>
      <c r="H1048" s="103"/>
      <c r="I1048" s="103"/>
      <c r="J1048" s="103"/>
      <c r="K1048" s="103"/>
      <c r="L1048" s="103"/>
      <c r="M1048" s="103"/>
      <c r="N1048" s="103"/>
      <c r="O1048" s="103"/>
      <c r="P1048" s="103"/>
      <c r="Q1048" s="103"/>
      <c r="R1048" s="103"/>
      <c r="S1048" s="103"/>
      <c r="T1048" s="103"/>
      <c r="U1048" s="103"/>
      <c r="V1048" s="103"/>
      <c r="W1048" s="103"/>
      <c r="X1048" s="103"/>
      <c r="Y1048" s="103"/>
      <c r="Z1048" s="103"/>
      <c r="AA1048" s="103"/>
      <c r="AB1048" s="103"/>
      <c r="AC1048" s="103"/>
      <c r="AD1048" s="103"/>
      <c r="AE1048" s="103"/>
      <c r="AF1048" s="103"/>
      <c r="AG1048" s="103"/>
      <c r="AH1048" s="103"/>
      <c r="AI1048" s="103"/>
      <c r="AJ1048" s="103"/>
      <c r="AK1048" s="103"/>
      <c r="AL1048" s="103"/>
      <c r="AM1048" s="103"/>
      <c r="AN1048" s="103"/>
      <c r="AO1048" s="103"/>
      <c r="AP1048" s="103"/>
      <c r="AQ1048" s="103"/>
      <c r="AR1048" s="103"/>
      <c r="AS1048" s="103"/>
      <c r="AT1048" s="103"/>
      <c r="AU1048" s="103"/>
      <c r="AV1048" s="103"/>
      <c r="AW1048" s="103"/>
      <c r="AX1048" s="103"/>
      <c r="AY1048" s="103"/>
      <c r="AZ1048" s="103"/>
      <c r="BA1048" s="103"/>
      <c r="BB1048" s="103"/>
      <c r="BC1048" s="103"/>
      <c r="BD1048" s="103"/>
      <c r="BE1048" s="103"/>
      <c r="BF1048" s="103"/>
      <c r="BG1048" s="103"/>
      <c r="BH1048" s="103"/>
    </row>
    <row r="1049" spans="1:60" s="101" customFormat="1" ht="27" customHeight="1" x14ac:dyDescent="0.2">
      <c r="A1049" s="758">
        <v>44397</v>
      </c>
      <c r="B1049" s="137">
        <v>2380</v>
      </c>
      <c r="C1049" s="802" t="s">
        <v>7018</v>
      </c>
      <c r="D1049" s="598"/>
      <c r="E1049" s="717">
        <v>8910</v>
      </c>
      <c r="F1049" s="40">
        <f t="shared" si="14"/>
        <v>533145.43999999994</v>
      </c>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3"/>
      <c r="AR1049" s="103"/>
      <c r="AS1049" s="103"/>
      <c r="AT1049" s="103"/>
      <c r="AU1049" s="103"/>
      <c r="AV1049" s="103"/>
      <c r="AW1049" s="103"/>
      <c r="AX1049" s="103"/>
      <c r="AY1049" s="103"/>
      <c r="AZ1049" s="103"/>
      <c r="BA1049" s="103"/>
      <c r="BB1049" s="103"/>
      <c r="BC1049" s="103"/>
      <c r="BD1049" s="103"/>
      <c r="BE1049" s="103"/>
      <c r="BF1049" s="103"/>
      <c r="BG1049" s="103"/>
      <c r="BH1049" s="103"/>
    </row>
    <row r="1050" spans="1:60" s="101" customFormat="1" ht="30.75" customHeight="1" x14ac:dyDescent="0.2">
      <c r="A1050" s="758">
        <v>44397</v>
      </c>
      <c r="B1050" s="137">
        <v>2381</v>
      </c>
      <c r="C1050" s="802" t="s">
        <v>7019</v>
      </c>
      <c r="D1050" s="598"/>
      <c r="E1050" s="717">
        <v>3600</v>
      </c>
      <c r="F1050" s="40">
        <f t="shared" si="14"/>
        <v>529545.43999999994</v>
      </c>
      <c r="G1050" s="103"/>
      <c r="H1050" s="103"/>
      <c r="I1050" s="103"/>
      <c r="J1050" s="103"/>
      <c r="K1050" s="103"/>
      <c r="L1050" s="103"/>
      <c r="M1050" s="103"/>
      <c r="N1050" s="103"/>
      <c r="O1050" s="103"/>
      <c r="P1050" s="103"/>
      <c r="Q1050" s="103"/>
      <c r="R1050" s="103"/>
      <c r="S1050" s="103"/>
      <c r="T1050" s="103"/>
      <c r="U1050" s="103"/>
      <c r="V1050" s="103"/>
      <c r="W1050" s="103"/>
      <c r="X1050" s="103"/>
      <c r="Y1050" s="103"/>
      <c r="Z1050" s="103"/>
      <c r="AA1050" s="103"/>
      <c r="AB1050" s="103"/>
      <c r="AC1050" s="103"/>
      <c r="AD1050" s="103"/>
      <c r="AE1050" s="103"/>
      <c r="AF1050" s="103"/>
      <c r="AG1050" s="103"/>
      <c r="AH1050" s="103"/>
      <c r="AI1050" s="103"/>
      <c r="AJ1050" s="103"/>
      <c r="AK1050" s="103"/>
      <c r="AL1050" s="103"/>
      <c r="AM1050" s="103"/>
      <c r="AN1050" s="103"/>
      <c r="AO1050" s="103"/>
      <c r="AP1050" s="103"/>
      <c r="AQ1050" s="103"/>
      <c r="AR1050" s="103"/>
      <c r="AS1050" s="103"/>
      <c r="AT1050" s="103"/>
      <c r="AU1050" s="103"/>
      <c r="AV1050" s="103"/>
      <c r="AW1050" s="103"/>
      <c r="AX1050" s="103"/>
      <c r="AY1050" s="103"/>
      <c r="AZ1050" s="103"/>
      <c r="BA1050" s="103"/>
      <c r="BB1050" s="103"/>
      <c r="BC1050" s="103"/>
      <c r="BD1050" s="103"/>
      <c r="BE1050" s="103"/>
      <c r="BF1050" s="103"/>
      <c r="BG1050" s="103"/>
      <c r="BH1050" s="103"/>
    </row>
    <row r="1051" spans="1:60" s="101" customFormat="1" ht="28.5" customHeight="1" x14ac:dyDescent="0.2">
      <c r="A1051" s="758">
        <v>44397</v>
      </c>
      <c r="B1051" s="137">
        <v>2382</v>
      </c>
      <c r="C1051" s="802" t="s">
        <v>7020</v>
      </c>
      <c r="D1051" s="598"/>
      <c r="E1051" s="717">
        <v>3510</v>
      </c>
      <c r="F1051" s="40">
        <f t="shared" si="14"/>
        <v>526035.43999999994</v>
      </c>
      <c r="G1051" s="103"/>
      <c r="H1051" s="103"/>
      <c r="I1051" s="103"/>
      <c r="J1051" s="103"/>
      <c r="K1051" s="103"/>
      <c r="L1051" s="103"/>
      <c r="M1051" s="103"/>
      <c r="N1051" s="103"/>
      <c r="O1051" s="103"/>
      <c r="P1051" s="103"/>
      <c r="Q1051" s="103"/>
      <c r="R1051" s="103"/>
      <c r="S1051" s="103"/>
      <c r="T1051" s="103"/>
      <c r="U1051" s="103"/>
      <c r="V1051" s="103"/>
      <c r="W1051" s="103"/>
      <c r="X1051" s="103"/>
      <c r="Y1051" s="103"/>
      <c r="Z1051" s="103"/>
      <c r="AA1051" s="103"/>
      <c r="AB1051" s="103"/>
      <c r="AC1051" s="103"/>
      <c r="AD1051" s="103"/>
      <c r="AE1051" s="103"/>
      <c r="AF1051" s="103"/>
      <c r="AG1051" s="103"/>
      <c r="AH1051" s="103"/>
      <c r="AI1051" s="103"/>
      <c r="AJ1051" s="103"/>
      <c r="AK1051" s="103"/>
      <c r="AL1051" s="103"/>
      <c r="AM1051" s="103"/>
      <c r="AN1051" s="103"/>
      <c r="AO1051" s="103"/>
      <c r="AP1051" s="103"/>
      <c r="AQ1051" s="103"/>
      <c r="AR1051" s="103"/>
      <c r="AS1051" s="103"/>
      <c r="AT1051" s="103"/>
      <c r="AU1051" s="103"/>
      <c r="AV1051" s="103"/>
      <c r="AW1051" s="103"/>
      <c r="AX1051" s="103"/>
      <c r="AY1051" s="103"/>
      <c r="AZ1051" s="103"/>
      <c r="BA1051" s="103"/>
      <c r="BB1051" s="103"/>
      <c r="BC1051" s="103"/>
      <c r="BD1051" s="103"/>
      <c r="BE1051" s="103"/>
      <c r="BF1051" s="103"/>
      <c r="BG1051" s="103"/>
      <c r="BH1051" s="103"/>
    </row>
    <row r="1052" spans="1:60" s="101" customFormat="1" ht="30.75" customHeight="1" x14ac:dyDescent="0.2">
      <c r="A1052" s="758">
        <v>44397</v>
      </c>
      <c r="B1052" s="137">
        <v>2383</v>
      </c>
      <c r="C1052" s="802" t="s">
        <v>7021</v>
      </c>
      <c r="D1052" s="598"/>
      <c r="E1052" s="717">
        <v>105674.1</v>
      </c>
      <c r="F1052" s="40">
        <f t="shared" si="14"/>
        <v>420361.33999999997</v>
      </c>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3"/>
      <c r="AR1052" s="103"/>
      <c r="AS1052" s="103"/>
      <c r="AT1052" s="103"/>
      <c r="AU1052" s="103"/>
      <c r="AV1052" s="103"/>
      <c r="AW1052" s="103"/>
      <c r="AX1052" s="103"/>
      <c r="AY1052" s="103"/>
      <c r="AZ1052" s="103"/>
      <c r="BA1052" s="103"/>
      <c r="BB1052" s="103"/>
      <c r="BC1052" s="103"/>
      <c r="BD1052" s="103"/>
      <c r="BE1052" s="103"/>
      <c r="BF1052" s="103"/>
      <c r="BG1052" s="103"/>
      <c r="BH1052" s="103"/>
    </row>
    <row r="1053" spans="1:60" s="101" customFormat="1" ht="40.5" customHeight="1" x14ac:dyDescent="0.2">
      <c r="A1053" s="758">
        <v>44397</v>
      </c>
      <c r="B1053" s="137">
        <v>2384</v>
      </c>
      <c r="C1053" s="802" t="s">
        <v>7027</v>
      </c>
      <c r="D1053" s="598"/>
      <c r="E1053" s="717">
        <v>6450</v>
      </c>
      <c r="F1053" s="40">
        <f t="shared" si="14"/>
        <v>413911.33999999997</v>
      </c>
      <c r="G1053" s="103"/>
      <c r="H1053" s="103"/>
      <c r="I1053" s="103"/>
      <c r="J1053" s="103"/>
      <c r="K1053" s="103"/>
      <c r="L1053" s="103"/>
      <c r="M1053" s="103"/>
      <c r="N1053" s="103"/>
      <c r="O1053" s="103"/>
      <c r="P1053" s="103"/>
      <c r="Q1053" s="103"/>
      <c r="R1053" s="103"/>
      <c r="S1053" s="103"/>
      <c r="T1053" s="103"/>
      <c r="U1053" s="103"/>
      <c r="V1053" s="103"/>
      <c r="W1053" s="103"/>
      <c r="X1053" s="103"/>
      <c r="Y1053" s="103"/>
      <c r="Z1053" s="103"/>
      <c r="AA1053" s="103"/>
      <c r="AB1053" s="103"/>
      <c r="AC1053" s="103"/>
      <c r="AD1053" s="103"/>
      <c r="AE1053" s="103"/>
      <c r="AF1053" s="103"/>
      <c r="AG1053" s="103"/>
      <c r="AH1053" s="103"/>
      <c r="AI1053" s="103"/>
      <c r="AJ1053" s="103"/>
      <c r="AK1053" s="103"/>
      <c r="AL1053" s="103"/>
      <c r="AM1053" s="103"/>
      <c r="AN1053" s="103"/>
      <c r="AO1053" s="103"/>
      <c r="AP1053" s="103"/>
      <c r="AQ1053" s="103"/>
      <c r="AR1053" s="103"/>
      <c r="AS1053" s="103"/>
      <c r="AT1053" s="103"/>
      <c r="AU1053" s="103"/>
      <c r="AV1053" s="103"/>
      <c r="AW1053" s="103"/>
      <c r="AX1053" s="103"/>
      <c r="AY1053" s="103"/>
      <c r="AZ1053" s="103"/>
      <c r="BA1053" s="103"/>
      <c r="BB1053" s="103"/>
      <c r="BC1053" s="103"/>
      <c r="BD1053" s="103"/>
      <c r="BE1053" s="103"/>
      <c r="BF1053" s="103"/>
      <c r="BG1053" s="103"/>
      <c r="BH1053" s="103"/>
    </row>
    <row r="1054" spans="1:60" s="101" customFormat="1" ht="34.5" customHeight="1" x14ac:dyDescent="0.2">
      <c r="A1054" s="758">
        <v>44397</v>
      </c>
      <c r="B1054" s="137">
        <v>2385</v>
      </c>
      <c r="C1054" s="802" t="s">
        <v>7022</v>
      </c>
      <c r="D1054" s="598"/>
      <c r="E1054" s="717">
        <v>4400</v>
      </c>
      <c r="F1054" s="40">
        <f t="shared" si="14"/>
        <v>409511.33999999997</v>
      </c>
      <c r="G1054" s="103"/>
      <c r="H1054" s="103"/>
      <c r="I1054" s="103"/>
      <c r="J1054" s="103"/>
      <c r="K1054" s="103"/>
      <c r="L1054" s="103"/>
      <c r="M1054" s="103"/>
      <c r="N1054" s="103"/>
      <c r="O1054" s="103"/>
      <c r="P1054" s="103"/>
      <c r="Q1054" s="103"/>
      <c r="R1054" s="103"/>
      <c r="S1054" s="103"/>
      <c r="T1054" s="103"/>
      <c r="U1054" s="103"/>
      <c r="V1054" s="103"/>
      <c r="W1054" s="103"/>
      <c r="X1054" s="103"/>
      <c r="Y1054" s="103"/>
      <c r="Z1054" s="103"/>
      <c r="AA1054" s="103"/>
      <c r="AB1054" s="103"/>
      <c r="AC1054" s="103"/>
      <c r="AD1054" s="103"/>
      <c r="AE1054" s="103"/>
      <c r="AF1054" s="103"/>
      <c r="AG1054" s="103"/>
      <c r="AH1054" s="103"/>
      <c r="AI1054" s="103"/>
      <c r="AJ1054" s="103"/>
      <c r="AK1054" s="103"/>
      <c r="AL1054" s="103"/>
      <c r="AM1054" s="103"/>
      <c r="AN1054" s="103"/>
      <c r="AO1054" s="103"/>
      <c r="AP1054" s="103"/>
      <c r="AQ1054" s="103"/>
      <c r="AR1054" s="103"/>
      <c r="AS1054" s="103"/>
      <c r="AT1054" s="103"/>
      <c r="AU1054" s="103"/>
      <c r="AV1054" s="103"/>
      <c r="AW1054" s="103"/>
      <c r="AX1054" s="103"/>
      <c r="AY1054" s="103"/>
      <c r="AZ1054" s="103"/>
      <c r="BA1054" s="103"/>
      <c r="BB1054" s="103"/>
      <c r="BC1054" s="103"/>
      <c r="BD1054" s="103"/>
      <c r="BE1054" s="103"/>
      <c r="BF1054" s="103"/>
      <c r="BG1054" s="103"/>
      <c r="BH1054" s="103"/>
    </row>
    <row r="1055" spans="1:60" s="101" customFormat="1" ht="36" customHeight="1" x14ac:dyDescent="0.2">
      <c r="A1055" s="758">
        <v>44397</v>
      </c>
      <c r="B1055" s="137">
        <v>2386</v>
      </c>
      <c r="C1055" s="802" t="s">
        <v>7023</v>
      </c>
      <c r="D1055" s="598"/>
      <c r="E1055" s="717">
        <v>1700</v>
      </c>
      <c r="F1055" s="40">
        <f t="shared" si="14"/>
        <v>407811.33999999997</v>
      </c>
      <c r="G1055" s="103"/>
      <c r="H1055" s="103"/>
      <c r="I1055" s="103"/>
      <c r="J1055" s="103"/>
      <c r="K1055" s="103"/>
      <c r="L1055" s="103"/>
      <c r="M1055" s="103"/>
      <c r="N1055" s="103"/>
      <c r="O1055" s="103"/>
      <c r="P1055" s="103"/>
      <c r="Q1055" s="103"/>
      <c r="R1055" s="103"/>
      <c r="S1055" s="103"/>
      <c r="T1055" s="103"/>
      <c r="U1055" s="103"/>
      <c r="V1055" s="103"/>
      <c r="W1055" s="103"/>
      <c r="X1055" s="103"/>
      <c r="Y1055" s="103"/>
      <c r="Z1055" s="103"/>
      <c r="AA1055" s="103"/>
      <c r="AB1055" s="103"/>
      <c r="AC1055" s="103"/>
      <c r="AD1055" s="103"/>
      <c r="AE1055" s="103"/>
      <c r="AF1055" s="103"/>
      <c r="AG1055" s="103"/>
      <c r="AH1055" s="103"/>
      <c r="AI1055" s="103"/>
      <c r="AJ1055" s="103"/>
      <c r="AK1055" s="103"/>
      <c r="AL1055" s="103"/>
      <c r="AM1055" s="103"/>
      <c r="AN1055" s="103"/>
      <c r="AO1055" s="103"/>
      <c r="AP1055" s="103"/>
      <c r="AQ1055" s="103"/>
      <c r="AR1055" s="103"/>
      <c r="AS1055" s="103"/>
      <c r="AT1055" s="103"/>
      <c r="AU1055" s="103"/>
      <c r="AV1055" s="103"/>
      <c r="AW1055" s="103"/>
      <c r="AX1055" s="103"/>
      <c r="AY1055" s="103"/>
      <c r="AZ1055" s="103"/>
      <c r="BA1055" s="103"/>
      <c r="BB1055" s="103"/>
      <c r="BC1055" s="103"/>
      <c r="BD1055" s="103"/>
      <c r="BE1055" s="103"/>
      <c r="BF1055" s="103"/>
      <c r="BG1055" s="103"/>
      <c r="BH1055" s="103"/>
    </row>
    <row r="1056" spans="1:60" s="101" customFormat="1" ht="33.75" customHeight="1" x14ac:dyDescent="0.2">
      <c r="A1056" s="758">
        <v>44397</v>
      </c>
      <c r="B1056" s="137">
        <v>2387</v>
      </c>
      <c r="C1056" s="802" t="s">
        <v>7024</v>
      </c>
      <c r="D1056" s="598"/>
      <c r="E1056" s="717">
        <v>1700</v>
      </c>
      <c r="F1056" s="40">
        <f t="shared" si="14"/>
        <v>406111.33999999997</v>
      </c>
      <c r="G1056" s="103"/>
      <c r="H1056" s="103"/>
      <c r="I1056" s="103"/>
      <c r="J1056" s="103"/>
      <c r="K1056" s="103"/>
      <c r="L1056" s="103"/>
      <c r="M1056" s="103"/>
      <c r="N1056" s="103"/>
      <c r="O1056" s="103"/>
      <c r="P1056" s="103"/>
      <c r="Q1056" s="103"/>
      <c r="R1056" s="103"/>
      <c r="S1056" s="103"/>
      <c r="T1056" s="103"/>
      <c r="U1056" s="103"/>
      <c r="V1056" s="103"/>
      <c r="W1056" s="103"/>
      <c r="X1056" s="103"/>
      <c r="Y1056" s="103"/>
      <c r="Z1056" s="103"/>
      <c r="AA1056" s="103"/>
      <c r="AB1056" s="103"/>
      <c r="AC1056" s="103"/>
      <c r="AD1056" s="103"/>
      <c r="AE1056" s="103"/>
      <c r="AF1056" s="103"/>
      <c r="AG1056" s="103"/>
      <c r="AH1056" s="103"/>
      <c r="AI1056" s="103"/>
      <c r="AJ1056" s="103"/>
      <c r="AK1056" s="103"/>
      <c r="AL1056" s="103"/>
      <c r="AM1056" s="103"/>
      <c r="AN1056" s="103"/>
      <c r="AO1056" s="103"/>
      <c r="AP1056" s="103"/>
      <c r="AQ1056" s="103"/>
      <c r="AR1056" s="103"/>
      <c r="AS1056" s="103"/>
      <c r="AT1056" s="103"/>
      <c r="AU1056" s="103"/>
      <c r="AV1056" s="103"/>
      <c r="AW1056" s="103"/>
      <c r="AX1056" s="103"/>
      <c r="AY1056" s="103"/>
      <c r="AZ1056" s="103"/>
      <c r="BA1056" s="103"/>
      <c r="BB1056" s="103"/>
      <c r="BC1056" s="103"/>
      <c r="BD1056" s="103"/>
      <c r="BE1056" s="103"/>
      <c r="BF1056" s="103"/>
      <c r="BG1056" s="103"/>
      <c r="BH1056" s="103"/>
    </row>
    <row r="1057" spans="1:60" s="101" customFormat="1" ht="18.75" customHeight="1" x14ac:dyDescent="0.2">
      <c r="A1057" s="758">
        <v>44397</v>
      </c>
      <c r="B1057" s="137">
        <v>2388</v>
      </c>
      <c r="C1057" s="805" t="s">
        <v>41</v>
      </c>
      <c r="D1057" s="598"/>
      <c r="E1057" s="209"/>
      <c r="F1057" s="40">
        <f t="shared" si="14"/>
        <v>406111.33999999997</v>
      </c>
      <c r="G1057" s="103"/>
      <c r="H1057" s="103"/>
      <c r="I1057" s="103"/>
      <c r="J1057" s="103"/>
      <c r="K1057" s="103"/>
      <c r="L1057" s="103"/>
      <c r="M1057" s="103"/>
      <c r="N1057" s="103"/>
      <c r="O1057" s="103"/>
      <c r="P1057" s="103"/>
      <c r="Q1057" s="103"/>
      <c r="R1057" s="103"/>
      <c r="S1057" s="103"/>
      <c r="T1057" s="103"/>
      <c r="U1057" s="103"/>
      <c r="V1057" s="103"/>
      <c r="W1057" s="103"/>
      <c r="X1057" s="103"/>
      <c r="Y1057" s="103"/>
      <c r="Z1057" s="103"/>
      <c r="AA1057" s="103"/>
      <c r="AB1057" s="103"/>
      <c r="AC1057" s="103"/>
      <c r="AD1057" s="103"/>
      <c r="AE1057" s="103"/>
      <c r="AF1057" s="103"/>
      <c r="AG1057" s="103"/>
      <c r="AH1057" s="103"/>
      <c r="AI1057" s="103"/>
      <c r="AJ1057" s="103"/>
      <c r="AK1057" s="103"/>
      <c r="AL1057" s="103"/>
      <c r="AM1057" s="103"/>
      <c r="AN1057" s="103"/>
      <c r="AO1057" s="103"/>
      <c r="AP1057" s="103"/>
      <c r="AQ1057" s="103"/>
      <c r="AR1057" s="103"/>
      <c r="AS1057" s="103"/>
      <c r="AT1057" s="103"/>
      <c r="AU1057" s="103"/>
      <c r="AV1057" s="103"/>
      <c r="AW1057" s="103"/>
      <c r="AX1057" s="103"/>
      <c r="AY1057" s="103"/>
      <c r="AZ1057" s="103"/>
      <c r="BA1057" s="103"/>
      <c r="BB1057" s="103"/>
      <c r="BC1057" s="103"/>
      <c r="BD1057" s="103"/>
      <c r="BE1057" s="103"/>
      <c r="BF1057" s="103"/>
      <c r="BG1057" s="103"/>
      <c r="BH1057" s="103"/>
    </row>
    <row r="1058" spans="1:60" s="101" customFormat="1" ht="32.25" customHeight="1" x14ac:dyDescent="0.2">
      <c r="A1058" s="758">
        <v>44397</v>
      </c>
      <c r="B1058" s="137">
        <v>2389</v>
      </c>
      <c r="C1058" s="802" t="s">
        <v>7025</v>
      </c>
      <c r="D1058" s="598"/>
      <c r="E1058" s="717">
        <v>1350</v>
      </c>
      <c r="F1058" s="40">
        <f t="shared" si="14"/>
        <v>404761.33999999997</v>
      </c>
      <c r="G1058" s="103"/>
      <c r="H1058" s="103"/>
      <c r="I1058" s="103"/>
      <c r="J1058" s="103"/>
      <c r="K1058" s="103"/>
      <c r="L1058" s="103"/>
      <c r="M1058" s="103"/>
      <c r="N1058" s="103"/>
      <c r="O1058" s="103"/>
      <c r="P1058" s="103"/>
      <c r="Q1058" s="103"/>
      <c r="R1058" s="103"/>
      <c r="S1058" s="103"/>
      <c r="T1058" s="103"/>
      <c r="U1058" s="103"/>
      <c r="V1058" s="103"/>
      <c r="W1058" s="103"/>
      <c r="X1058" s="103"/>
      <c r="Y1058" s="103"/>
      <c r="Z1058" s="103"/>
      <c r="AA1058" s="103"/>
      <c r="AB1058" s="103"/>
      <c r="AC1058" s="103"/>
      <c r="AD1058" s="103"/>
      <c r="AE1058" s="103"/>
      <c r="AF1058" s="103"/>
      <c r="AG1058" s="103"/>
      <c r="AH1058" s="103"/>
      <c r="AI1058" s="103"/>
      <c r="AJ1058" s="103"/>
      <c r="AK1058" s="103"/>
      <c r="AL1058" s="103"/>
      <c r="AM1058" s="103"/>
      <c r="AN1058" s="103"/>
      <c r="AO1058" s="103"/>
      <c r="AP1058" s="103"/>
      <c r="AQ1058" s="103"/>
      <c r="AR1058" s="103"/>
      <c r="AS1058" s="103"/>
      <c r="AT1058" s="103"/>
      <c r="AU1058" s="103"/>
      <c r="AV1058" s="103"/>
      <c r="AW1058" s="103"/>
      <c r="AX1058" s="103"/>
      <c r="AY1058" s="103"/>
      <c r="AZ1058" s="103"/>
      <c r="BA1058" s="103"/>
      <c r="BB1058" s="103"/>
      <c r="BC1058" s="103"/>
      <c r="BD1058" s="103"/>
      <c r="BE1058" s="103"/>
      <c r="BF1058" s="103"/>
      <c r="BG1058" s="103"/>
      <c r="BH1058" s="103"/>
    </row>
    <row r="1059" spans="1:60" s="101" customFormat="1" ht="39.75" customHeight="1" x14ac:dyDescent="0.2">
      <c r="A1059" s="758">
        <v>44397</v>
      </c>
      <c r="B1059" s="137">
        <v>2390</v>
      </c>
      <c r="C1059" s="802" t="s">
        <v>7026</v>
      </c>
      <c r="D1059" s="598"/>
      <c r="E1059" s="717">
        <v>2750</v>
      </c>
      <c r="F1059" s="40">
        <f t="shared" si="14"/>
        <v>402011.33999999997</v>
      </c>
      <c r="G1059" s="103"/>
      <c r="H1059" s="103"/>
      <c r="I1059" s="103"/>
      <c r="J1059" s="103"/>
      <c r="K1059" s="103"/>
      <c r="L1059" s="103"/>
      <c r="M1059" s="103"/>
      <c r="N1059" s="103"/>
      <c r="O1059" s="103"/>
      <c r="P1059" s="103"/>
      <c r="Q1059" s="103"/>
      <c r="R1059" s="103"/>
      <c r="S1059" s="103"/>
      <c r="T1059" s="103"/>
      <c r="U1059" s="103"/>
      <c r="V1059" s="103"/>
      <c r="W1059" s="103"/>
      <c r="X1059" s="103"/>
      <c r="Y1059" s="103"/>
      <c r="Z1059" s="103"/>
      <c r="AA1059" s="103"/>
      <c r="AB1059" s="103"/>
      <c r="AC1059" s="103"/>
      <c r="AD1059" s="103"/>
      <c r="AE1059" s="103"/>
      <c r="AF1059" s="103"/>
      <c r="AG1059" s="103"/>
      <c r="AH1059" s="103"/>
      <c r="AI1059" s="103"/>
      <c r="AJ1059" s="103"/>
      <c r="AK1059" s="103"/>
      <c r="AL1059" s="103"/>
      <c r="AM1059" s="103"/>
      <c r="AN1059" s="103"/>
      <c r="AO1059" s="103"/>
      <c r="AP1059" s="103"/>
      <c r="AQ1059" s="103"/>
      <c r="AR1059" s="103"/>
      <c r="AS1059" s="103"/>
      <c r="AT1059" s="103"/>
      <c r="AU1059" s="103"/>
      <c r="AV1059" s="103"/>
      <c r="AW1059" s="103"/>
      <c r="AX1059" s="103"/>
      <c r="AY1059" s="103"/>
      <c r="AZ1059" s="103"/>
      <c r="BA1059" s="103"/>
      <c r="BB1059" s="103"/>
      <c r="BC1059" s="103"/>
      <c r="BD1059" s="103"/>
      <c r="BE1059" s="103"/>
      <c r="BF1059" s="103"/>
      <c r="BG1059" s="103"/>
      <c r="BH1059" s="103"/>
    </row>
    <row r="1060" spans="1:60" s="101" customFormat="1" ht="52.5" customHeight="1" x14ac:dyDescent="0.2">
      <c r="A1060" s="758">
        <v>44398</v>
      </c>
      <c r="B1060" s="137">
        <v>2391</v>
      </c>
      <c r="C1060" s="806" t="s">
        <v>7086</v>
      </c>
      <c r="D1060" s="432"/>
      <c r="E1060" s="717">
        <v>20650</v>
      </c>
      <c r="F1060" s="40">
        <f t="shared" si="14"/>
        <v>381361.33999999997</v>
      </c>
      <c r="G1060" s="103"/>
      <c r="H1060" s="103"/>
      <c r="I1060" s="103"/>
      <c r="J1060" s="103"/>
      <c r="K1060" s="103"/>
      <c r="L1060" s="103"/>
      <c r="M1060" s="103"/>
      <c r="N1060" s="103"/>
      <c r="O1060" s="103"/>
      <c r="P1060" s="103"/>
      <c r="Q1060" s="103"/>
      <c r="R1060" s="103"/>
      <c r="S1060" s="103"/>
      <c r="T1060" s="103"/>
      <c r="U1060" s="103"/>
      <c r="V1060" s="103"/>
      <c r="W1060" s="103"/>
      <c r="X1060" s="103"/>
      <c r="Y1060" s="103"/>
      <c r="Z1060" s="103"/>
      <c r="AA1060" s="103"/>
      <c r="AB1060" s="103"/>
      <c r="AC1060" s="103"/>
      <c r="AD1060" s="103"/>
      <c r="AE1060" s="103"/>
      <c r="AF1060" s="103"/>
      <c r="AG1060" s="103"/>
      <c r="AH1060" s="103"/>
      <c r="AI1060" s="103"/>
      <c r="AJ1060" s="103"/>
      <c r="AK1060" s="103"/>
      <c r="AL1060" s="103"/>
      <c r="AM1060" s="103"/>
      <c r="AN1060" s="103"/>
      <c r="AO1060" s="103"/>
      <c r="AP1060" s="103"/>
      <c r="AQ1060" s="103"/>
      <c r="AR1060" s="103"/>
      <c r="AS1060" s="103"/>
      <c r="AT1060" s="103"/>
      <c r="AU1060" s="103"/>
      <c r="AV1060" s="103"/>
      <c r="AW1060" s="103"/>
      <c r="AX1060" s="103"/>
      <c r="AY1060" s="103"/>
      <c r="AZ1060" s="103"/>
      <c r="BA1060" s="103"/>
      <c r="BB1060" s="103"/>
      <c r="BC1060" s="103"/>
      <c r="BD1060" s="103"/>
      <c r="BE1060" s="103"/>
      <c r="BF1060" s="103"/>
      <c r="BG1060" s="103"/>
      <c r="BH1060" s="103"/>
    </row>
    <row r="1061" spans="1:60" x14ac:dyDescent="0.2">
      <c r="A1061" s="14"/>
      <c r="B1061" s="20"/>
      <c r="C1061" s="31"/>
      <c r="D1061" s="69"/>
      <c r="E1061" s="108"/>
      <c r="F1061" s="103"/>
    </row>
    <row r="1062" spans="1:60" x14ac:dyDescent="0.2">
      <c r="A1062" s="14"/>
      <c r="B1062" s="20"/>
      <c r="C1062" s="31"/>
      <c r="D1062" s="69"/>
      <c r="E1062" s="108"/>
      <c r="F1062" s="103"/>
    </row>
    <row r="1063" spans="1:60" x14ac:dyDescent="0.2">
      <c r="A1063" s="14"/>
      <c r="B1063" s="20"/>
      <c r="C1063" s="31"/>
      <c r="D1063" s="69"/>
      <c r="E1063" s="108"/>
      <c r="F1063" s="103"/>
    </row>
    <row r="1064" spans="1:60" x14ac:dyDescent="0.2">
      <c r="A1064" s="14"/>
      <c r="B1064" s="20"/>
      <c r="C1064" s="31"/>
      <c r="D1064" s="69"/>
      <c r="E1064" s="108"/>
      <c r="F1064" s="103"/>
    </row>
    <row r="1065" spans="1:60" x14ac:dyDescent="0.2">
      <c r="A1065" s="14"/>
      <c r="B1065" s="20"/>
      <c r="C1065" s="31"/>
      <c r="D1065" s="69"/>
      <c r="E1065" s="108"/>
      <c r="F1065" s="103"/>
    </row>
    <row r="1066" spans="1:60" s="628" customFormat="1" ht="15" customHeight="1" x14ac:dyDescent="0.25">
      <c r="A1066" s="1171" t="s">
        <v>0</v>
      </c>
      <c r="B1066" s="1171"/>
      <c r="C1066" s="1171"/>
      <c r="D1066" s="1171"/>
      <c r="E1066" s="1171"/>
      <c r="F1066" s="1171"/>
      <c r="G1066" s="743"/>
      <c r="H1066" s="743"/>
      <c r="I1066" s="743"/>
      <c r="J1066" s="743"/>
      <c r="K1066" s="743"/>
      <c r="L1066" s="743"/>
      <c r="M1066" s="743"/>
      <c r="N1066" s="743"/>
      <c r="O1066" s="743"/>
      <c r="P1066" s="743"/>
      <c r="Q1066" s="743"/>
      <c r="R1066" s="743"/>
      <c r="S1066" s="743"/>
      <c r="T1066" s="743"/>
      <c r="U1066" s="743"/>
      <c r="V1066" s="743"/>
      <c r="W1066" s="743"/>
      <c r="X1066" s="743"/>
      <c r="Y1066" s="743"/>
      <c r="Z1066" s="743"/>
      <c r="AA1066" s="743"/>
      <c r="AB1066" s="743"/>
      <c r="AC1066" s="743"/>
      <c r="AD1066" s="743"/>
      <c r="AE1066" s="743"/>
      <c r="AF1066" s="743"/>
      <c r="AG1066" s="743"/>
      <c r="AH1066" s="743"/>
      <c r="AI1066" s="743"/>
      <c r="AJ1066" s="743"/>
      <c r="AK1066" s="743"/>
      <c r="AL1066" s="743"/>
      <c r="AM1066" s="743"/>
      <c r="AN1066" s="743"/>
      <c r="AO1066" s="743"/>
      <c r="AP1066" s="743"/>
      <c r="AQ1066" s="743"/>
      <c r="AR1066" s="743"/>
      <c r="AS1066" s="743"/>
      <c r="AT1066" s="743"/>
      <c r="AU1066" s="743"/>
      <c r="AV1066" s="743"/>
      <c r="AW1066" s="743"/>
      <c r="AX1066" s="743"/>
      <c r="AY1066" s="743"/>
      <c r="AZ1066" s="743"/>
      <c r="BA1066" s="743"/>
      <c r="BB1066" s="743"/>
      <c r="BC1066" s="743"/>
      <c r="BD1066" s="743"/>
      <c r="BE1066" s="743"/>
      <c r="BF1066" s="743"/>
      <c r="BG1066" s="743"/>
      <c r="BH1066" s="743"/>
    </row>
    <row r="1067" spans="1:60" s="757" customFormat="1" ht="15" customHeight="1" x14ac:dyDescent="0.25">
      <c r="A1067" s="1171" t="s">
        <v>1</v>
      </c>
      <c r="B1067" s="1171"/>
      <c r="C1067" s="1171"/>
      <c r="D1067" s="1171"/>
      <c r="E1067" s="1171"/>
      <c r="F1067" s="1171"/>
      <c r="G1067" s="743"/>
      <c r="H1067" s="756"/>
      <c r="I1067" s="756"/>
      <c r="J1067" s="756"/>
      <c r="K1067" s="756"/>
      <c r="L1067" s="756"/>
      <c r="M1067" s="756"/>
      <c r="N1067" s="756"/>
      <c r="O1067" s="756"/>
      <c r="P1067" s="756"/>
      <c r="Q1067" s="756"/>
      <c r="R1067" s="756"/>
      <c r="S1067" s="756"/>
      <c r="T1067" s="756"/>
      <c r="U1067" s="756"/>
      <c r="V1067" s="756"/>
      <c r="W1067" s="756"/>
      <c r="X1067" s="756"/>
      <c r="Y1067" s="756"/>
      <c r="Z1067" s="756"/>
      <c r="AA1067" s="756"/>
      <c r="AB1067" s="756"/>
      <c r="AC1067" s="756"/>
      <c r="AD1067" s="756"/>
      <c r="AE1067" s="756"/>
      <c r="AF1067" s="756"/>
      <c r="AG1067" s="756"/>
      <c r="AH1067" s="756"/>
      <c r="AI1067" s="756"/>
      <c r="AJ1067" s="756"/>
      <c r="AK1067" s="756"/>
      <c r="AL1067" s="756"/>
      <c r="AM1067" s="756"/>
      <c r="AN1067" s="756"/>
      <c r="AO1067" s="756"/>
      <c r="AP1067" s="756"/>
      <c r="AQ1067" s="756"/>
      <c r="AR1067" s="756"/>
      <c r="AS1067" s="756"/>
      <c r="AT1067" s="756"/>
      <c r="AU1067" s="756"/>
      <c r="AV1067" s="756"/>
      <c r="AW1067" s="756"/>
      <c r="AX1067" s="756"/>
      <c r="AY1067" s="756"/>
      <c r="AZ1067" s="756"/>
      <c r="BA1067" s="756"/>
      <c r="BB1067" s="756"/>
      <c r="BC1067" s="756"/>
      <c r="BD1067" s="756"/>
      <c r="BE1067" s="756"/>
      <c r="BF1067" s="756"/>
      <c r="BG1067" s="756"/>
      <c r="BH1067" s="756"/>
    </row>
    <row r="1068" spans="1:60" s="757" customFormat="1" ht="15" customHeight="1" x14ac:dyDescent="0.25">
      <c r="A1068" s="1173" t="s">
        <v>4445</v>
      </c>
      <c r="B1068" s="1173"/>
      <c r="C1068" s="1173"/>
      <c r="D1068" s="1173"/>
      <c r="E1068" s="1173"/>
      <c r="F1068" s="1173"/>
      <c r="G1068" s="743"/>
      <c r="H1068" s="756"/>
      <c r="I1068" s="756"/>
      <c r="J1068" s="756"/>
      <c r="K1068" s="756"/>
      <c r="L1068" s="756"/>
      <c r="M1068" s="756"/>
      <c r="N1068" s="756"/>
      <c r="O1068" s="756"/>
      <c r="P1068" s="756"/>
      <c r="Q1068" s="756"/>
      <c r="R1068" s="756"/>
      <c r="S1068" s="756"/>
      <c r="T1068" s="756"/>
      <c r="U1068" s="756"/>
      <c r="V1068" s="756"/>
      <c r="W1068" s="756"/>
      <c r="X1068" s="756"/>
      <c r="Y1068" s="756"/>
      <c r="Z1068" s="756"/>
      <c r="AA1068" s="756"/>
      <c r="AB1068" s="756"/>
      <c r="AC1068" s="756"/>
      <c r="AD1068" s="756"/>
      <c r="AE1068" s="756"/>
      <c r="AF1068" s="756"/>
      <c r="AG1068" s="756"/>
      <c r="AH1068" s="756"/>
      <c r="AI1068" s="756"/>
      <c r="AJ1068" s="756"/>
      <c r="AK1068" s="756"/>
      <c r="AL1068" s="756"/>
      <c r="AM1068" s="756"/>
      <c r="AN1068" s="756"/>
      <c r="AO1068" s="756"/>
      <c r="AP1068" s="756"/>
      <c r="AQ1068" s="756"/>
      <c r="AR1068" s="756"/>
      <c r="AS1068" s="756"/>
      <c r="AT1068" s="756"/>
      <c r="AU1068" s="756"/>
      <c r="AV1068" s="756"/>
      <c r="AW1068" s="756"/>
      <c r="AX1068" s="756"/>
      <c r="AY1068" s="756"/>
      <c r="AZ1068" s="756"/>
      <c r="BA1068" s="756"/>
      <c r="BB1068" s="756"/>
      <c r="BC1068" s="756"/>
      <c r="BD1068" s="756"/>
      <c r="BE1068" s="756"/>
      <c r="BF1068" s="756"/>
      <c r="BG1068" s="756"/>
      <c r="BH1068" s="756"/>
    </row>
    <row r="1069" spans="1:60" s="757" customFormat="1" ht="15" customHeight="1" x14ac:dyDescent="0.25">
      <c r="A1069" s="1173" t="s">
        <v>2</v>
      </c>
      <c r="B1069" s="1173"/>
      <c r="C1069" s="1173"/>
      <c r="D1069" s="1173"/>
      <c r="E1069" s="1173"/>
      <c r="F1069" s="1173"/>
      <c r="G1069" s="743"/>
      <c r="H1069" s="756"/>
      <c r="I1069" s="756"/>
      <c r="J1069" s="756"/>
      <c r="K1069" s="756"/>
      <c r="L1069" s="756"/>
      <c r="M1069" s="756"/>
      <c r="N1069" s="756"/>
      <c r="O1069" s="756"/>
      <c r="P1069" s="756"/>
      <c r="Q1069" s="756"/>
      <c r="R1069" s="756"/>
      <c r="S1069" s="756"/>
      <c r="T1069" s="756"/>
      <c r="U1069" s="756"/>
      <c r="V1069" s="756"/>
      <c r="W1069" s="756"/>
      <c r="X1069" s="756"/>
      <c r="Y1069" s="756"/>
      <c r="Z1069" s="756"/>
      <c r="AA1069" s="756"/>
      <c r="AB1069" s="756"/>
      <c r="AC1069" s="756"/>
      <c r="AD1069" s="756"/>
      <c r="AE1069" s="756"/>
      <c r="AF1069" s="756"/>
      <c r="AG1069" s="756"/>
      <c r="AH1069" s="756"/>
      <c r="AI1069" s="756"/>
      <c r="AJ1069" s="756"/>
      <c r="AK1069" s="756"/>
      <c r="AL1069" s="756"/>
      <c r="AM1069" s="756"/>
      <c r="AN1069" s="756"/>
      <c r="AO1069" s="756"/>
      <c r="AP1069" s="756"/>
      <c r="AQ1069" s="756"/>
      <c r="AR1069" s="756"/>
      <c r="AS1069" s="756"/>
      <c r="AT1069" s="756"/>
      <c r="AU1069" s="756"/>
      <c r="AV1069" s="756"/>
      <c r="AW1069" s="756"/>
      <c r="AX1069" s="756"/>
      <c r="AY1069" s="756"/>
      <c r="AZ1069" s="756"/>
      <c r="BA1069" s="756"/>
      <c r="BB1069" s="756"/>
      <c r="BC1069" s="756"/>
      <c r="BD1069" s="756"/>
      <c r="BE1069" s="756"/>
      <c r="BF1069" s="756"/>
      <c r="BG1069" s="756"/>
      <c r="BH1069" s="756"/>
    </row>
    <row r="1070" spans="1:60" s="757" customFormat="1" ht="15" customHeight="1" x14ac:dyDescent="0.25">
      <c r="A1070" s="737"/>
      <c r="B1070" s="750"/>
      <c r="C1070" s="754"/>
      <c r="D1070" s="755"/>
      <c r="E1070" s="752"/>
      <c r="F1070" s="753"/>
      <c r="G1070" s="743"/>
      <c r="H1070" s="756"/>
      <c r="I1070" s="756"/>
      <c r="J1070" s="756"/>
      <c r="K1070" s="756"/>
      <c r="L1070" s="756"/>
      <c r="M1070" s="756"/>
      <c r="N1070" s="756"/>
      <c r="O1070" s="756"/>
      <c r="P1070" s="756"/>
      <c r="Q1070" s="756"/>
      <c r="R1070" s="756"/>
      <c r="S1070" s="756"/>
      <c r="T1070" s="756"/>
      <c r="U1070" s="756"/>
      <c r="V1070" s="756"/>
      <c r="W1070" s="756"/>
      <c r="X1070" s="756"/>
      <c r="Y1070" s="756"/>
      <c r="Z1070" s="756"/>
      <c r="AA1070" s="756"/>
      <c r="AB1070" s="756"/>
      <c r="AC1070" s="756"/>
      <c r="AD1070" s="756"/>
      <c r="AE1070" s="756"/>
      <c r="AF1070" s="756"/>
      <c r="AG1070" s="756"/>
      <c r="AH1070" s="756"/>
      <c r="AI1070" s="756"/>
      <c r="AJ1070" s="756"/>
      <c r="AK1070" s="756"/>
      <c r="AL1070" s="756"/>
      <c r="AM1070" s="756"/>
      <c r="AN1070" s="756"/>
      <c r="AO1070" s="756"/>
      <c r="AP1070" s="756"/>
      <c r="AQ1070" s="756"/>
      <c r="AR1070" s="756"/>
      <c r="AS1070" s="756"/>
      <c r="AT1070" s="756"/>
      <c r="AU1070" s="756"/>
      <c r="AV1070" s="756"/>
      <c r="AW1070" s="756"/>
      <c r="AX1070" s="756"/>
      <c r="AY1070" s="756"/>
      <c r="AZ1070" s="756"/>
      <c r="BA1070" s="756"/>
      <c r="BB1070" s="756"/>
      <c r="BC1070" s="756"/>
      <c r="BD1070" s="756"/>
      <c r="BE1070" s="756"/>
      <c r="BF1070" s="756"/>
      <c r="BG1070" s="756"/>
      <c r="BH1070" s="756"/>
    </row>
    <row r="1071" spans="1:60" s="258" customFormat="1" ht="12" x14ac:dyDescent="0.2">
      <c r="A1071" s="1311" t="s">
        <v>29</v>
      </c>
      <c r="B1071" s="1312"/>
      <c r="C1071" s="1312"/>
      <c r="D1071" s="1312"/>
      <c r="E1071" s="1312"/>
      <c r="F1071" s="1313"/>
      <c r="G1071" s="14"/>
      <c r="H1071" s="623"/>
      <c r="I1071" s="623"/>
      <c r="J1071" s="623"/>
      <c r="K1071" s="623"/>
      <c r="L1071" s="623"/>
      <c r="M1071" s="623"/>
      <c r="N1071" s="623"/>
      <c r="O1071" s="623"/>
      <c r="P1071" s="623"/>
      <c r="Q1071" s="623"/>
      <c r="R1071" s="623"/>
      <c r="S1071" s="623"/>
      <c r="T1071" s="623"/>
      <c r="U1071" s="623"/>
      <c r="V1071" s="623"/>
      <c r="W1071" s="623"/>
      <c r="X1071" s="623"/>
      <c r="Y1071" s="623"/>
      <c r="Z1071" s="623"/>
      <c r="AA1071" s="623"/>
      <c r="AB1071" s="623"/>
      <c r="AC1071" s="623"/>
      <c r="AD1071" s="623"/>
      <c r="AE1071" s="623"/>
      <c r="AF1071" s="623"/>
      <c r="AG1071" s="623"/>
      <c r="AH1071" s="623"/>
      <c r="AI1071" s="623"/>
      <c r="AJ1071" s="623"/>
      <c r="AK1071" s="623"/>
      <c r="AL1071" s="623"/>
      <c r="AM1071" s="623"/>
      <c r="AN1071" s="623"/>
      <c r="AO1071" s="623"/>
      <c r="AP1071" s="623"/>
      <c r="AQ1071" s="623"/>
      <c r="AR1071" s="623"/>
      <c r="AS1071" s="623"/>
      <c r="AT1071" s="623"/>
      <c r="AU1071" s="623"/>
      <c r="AV1071" s="623"/>
      <c r="AW1071" s="623"/>
      <c r="AX1071" s="623"/>
      <c r="AY1071" s="623"/>
      <c r="AZ1071" s="623"/>
      <c r="BA1071" s="623"/>
      <c r="BB1071" s="623"/>
      <c r="BC1071" s="623"/>
      <c r="BD1071" s="623"/>
      <c r="BE1071" s="623"/>
      <c r="BF1071" s="623"/>
      <c r="BG1071" s="623"/>
      <c r="BH1071" s="623"/>
    </row>
    <row r="1072" spans="1:60" s="258" customFormat="1" ht="15.75" customHeight="1" x14ac:dyDescent="0.2">
      <c r="A1072" s="1311" t="s">
        <v>4</v>
      </c>
      <c r="B1072" s="1312"/>
      <c r="C1072" s="1312"/>
      <c r="D1072" s="1312"/>
      <c r="E1072" s="1313"/>
      <c r="F1072" s="726">
        <v>2632256.17</v>
      </c>
      <c r="G1072" s="14"/>
      <c r="H1072" s="623"/>
      <c r="I1072" s="623"/>
      <c r="J1072" s="623"/>
      <c r="K1072" s="623"/>
      <c r="L1072" s="623"/>
      <c r="M1072" s="623"/>
      <c r="N1072" s="623"/>
      <c r="O1072" s="623"/>
      <c r="P1072" s="623"/>
      <c r="Q1072" s="623"/>
      <c r="R1072" s="623"/>
      <c r="S1072" s="623"/>
      <c r="T1072" s="623"/>
      <c r="U1072" s="623"/>
      <c r="V1072" s="623"/>
      <c r="W1072" s="623"/>
      <c r="X1072" s="623"/>
      <c r="Y1072" s="623"/>
      <c r="Z1072" s="623"/>
      <c r="AA1072" s="623"/>
      <c r="AB1072" s="623"/>
      <c r="AC1072" s="623"/>
      <c r="AD1072" s="623"/>
      <c r="AE1072" s="623"/>
      <c r="AF1072" s="623"/>
      <c r="AG1072" s="623"/>
      <c r="AH1072" s="623"/>
      <c r="AI1072" s="623"/>
      <c r="AJ1072" s="623"/>
      <c r="AK1072" s="623"/>
      <c r="AL1072" s="623"/>
      <c r="AM1072" s="623"/>
      <c r="AN1072" s="623"/>
      <c r="AO1072" s="623"/>
      <c r="AP1072" s="623"/>
      <c r="AQ1072" s="623"/>
      <c r="AR1072" s="623"/>
      <c r="AS1072" s="623"/>
      <c r="AT1072" s="623"/>
      <c r="AU1072" s="623"/>
      <c r="AV1072" s="623"/>
      <c r="AW1072" s="623"/>
      <c r="AX1072" s="623"/>
      <c r="AY1072" s="623"/>
      <c r="AZ1072" s="623"/>
      <c r="BA1072" s="623"/>
      <c r="BB1072" s="623"/>
      <c r="BC1072" s="623"/>
      <c r="BD1072" s="623"/>
      <c r="BE1072" s="623"/>
      <c r="BF1072" s="623"/>
      <c r="BG1072" s="623"/>
      <c r="BH1072" s="623"/>
    </row>
    <row r="1073" spans="1:61" s="258" customFormat="1" ht="15.75" customHeight="1" x14ac:dyDescent="0.2">
      <c r="A1073" s="810" t="s">
        <v>5</v>
      </c>
      <c r="B1073" s="810" t="s">
        <v>23</v>
      </c>
      <c r="C1073" s="810" t="s">
        <v>22</v>
      </c>
      <c r="D1073" s="810" t="s">
        <v>8</v>
      </c>
      <c r="E1073" s="810" t="s">
        <v>9</v>
      </c>
      <c r="F1073" s="810" t="s">
        <v>6181</v>
      </c>
      <c r="G1073" s="14"/>
      <c r="H1073" s="623"/>
      <c r="I1073" s="623"/>
      <c r="J1073" s="623"/>
      <c r="K1073" s="623"/>
      <c r="L1073" s="623"/>
      <c r="M1073" s="623"/>
      <c r="N1073" s="623"/>
      <c r="O1073" s="623"/>
      <c r="P1073" s="623"/>
      <c r="Q1073" s="623"/>
      <c r="R1073" s="623"/>
      <c r="S1073" s="623"/>
      <c r="T1073" s="623"/>
      <c r="U1073" s="623"/>
      <c r="V1073" s="623"/>
      <c r="W1073" s="623"/>
      <c r="X1073" s="623"/>
      <c r="Y1073" s="623"/>
      <c r="Z1073" s="623"/>
      <c r="AA1073" s="623"/>
      <c r="AB1073" s="623"/>
      <c r="AC1073" s="623"/>
      <c r="AD1073" s="623"/>
      <c r="AE1073" s="623"/>
      <c r="AF1073" s="623"/>
      <c r="AG1073" s="623"/>
      <c r="AH1073" s="623"/>
      <c r="AI1073" s="623"/>
      <c r="AJ1073" s="623"/>
      <c r="AK1073" s="623"/>
      <c r="AL1073" s="623"/>
      <c r="AM1073" s="623"/>
      <c r="AN1073" s="623"/>
      <c r="AO1073" s="623"/>
      <c r="AP1073" s="623"/>
      <c r="AQ1073" s="623"/>
      <c r="AR1073" s="623"/>
      <c r="AS1073" s="623"/>
      <c r="AT1073" s="623"/>
      <c r="AU1073" s="623"/>
      <c r="AV1073" s="623"/>
      <c r="AW1073" s="623"/>
      <c r="AX1073" s="623"/>
      <c r="AY1073" s="623"/>
      <c r="AZ1073" s="623"/>
      <c r="BA1073" s="623"/>
      <c r="BB1073" s="623"/>
      <c r="BC1073" s="623"/>
      <c r="BD1073" s="623"/>
      <c r="BE1073" s="623"/>
      <c r="BF1073" s="623"/>
      <c r="BG1073" s="623"/>
      <c r="BH1073" s="623"/>
    </row>
    <row r="1074" spans="1:61" s="258" customFormat="1" ht="15" customHeight="1" x14ac:dyDescent="0.2">
      <c r="A1074" s="61"/>
      <c r="B1074" s="1"/>
      <c r="C1074" s="2" t="s">
        <v>27</v>
      </c>
      <c r="D1074" s="40">
        <v>2846949.3</v>
      </c>
      <c r="E1074" s="40"/>
      <c r="F1074" s="494">
        <f>F1072+D1074-E1074</f>
        <v>5479205.4699999997</v>
      </c>
      <c r="G1074" s="14"/>
      <c r="H1074" s="623"/>
      <c r="I1074" s="623"/>
      <c r="J1074" s="623"/>
      <c r="K1074" s="623"/>
      <c r="L1074" s="623"/>
      <c r="M1074" s="623"/>
      <c r="N1074" s="623"/>
      <c r="O1074" s="623"/>
      <c r="P1074" s="623"/>
      <c r="Q1074" s="623"/>
      <c r="R1074" s="623"/>
      <c r="S1074" s="623"/>
      <c r="T1074" s="623"/>
      <c r="U1074" s="623"/>
      <c r="V1074" s="623"/>
      <c r="W1074" s="623"/>
      <c r="X1074" s="623"/>
      <c r="Y1074" s="623"/>
      <c r="Z1074" s="623"/>
      <c r="AA1074" s="623"/>
      <c r="AB1074" s="623"/>
      <c r="AC1074" s="623"/>
      <c r="AD1074" s="623"/>
      <c r="AE1074" s="623"/>
      <c r="AF1074" s="623"/>
      <c r="AG1074" s="623"/>
      <c r="AH1074" s="623"/>
      <c r="AI1074" s="623"/>
      <c r="AJ1074" s="623"/>
      <c r="AK1074" s="623"/>
      <c r="AL1074" s="623"/>
      <c r="AM1074" s="623"/>
      <c r="AN1074" s="623"/>
      <c r="AO1074" s="623"/>
      <c r="AP1074" s="623"/>
      <c r="AQ1074" s="623"/>
      <c r="AR1074" s="623"/>
      <c r="AS1074" s="623"/>
      <c r="AT1074" s="623"/>
      <c r="AU1074" s="623"/>
      <c r="AV1074" s="623"/>
      <c r="AW1074" s="623"/>
      <c r="AX1074" s="623"/>
      <c r="AY1074" s="623"/>
      <c r="AZ1074" s="623"/>
      <c r="BA1074" s="623"/>
      <c r="BB1074" s="623"/>
      <c r="BC1074" s="623"/>
      <c r="BD1074" s="623"/>
      <c r="BE1074" s="623"/>
      <c r="BF1074" s="623"/>
      <c r="BG1074" s="623"/>
      <c r="BH1074" s="623"/>
    </row>
    <row r="1075" spans="1:61" s="258" customFormat="1" ht="24" customHeight="1" x14ac:dyDescent="0.2">
      <c r="A1075" s="61"/>
      <c r="B1075" s="1"/>
      <c r="C1075" s="2" t="s">
        <v>1084</v>
      </c>
      <c r="D1075" s="62"/>
      <c r="E1075" s="455"/>
      <c r="F1075" s="494">
        <f>F1074</f>
        <v>5479205.4699999997</v>
      </c>
      <c r="G1075" s="14"/>
      <c r="H1075" s="623"/>
      <c r="I1075" s="623"/>
      <c r="J1075" s="623"/>
      <c r="K1075" s="623"/>
      <c r="L1075" s="623"/>
      <c r="M1075" s="623"/>
      <c r="N1075" s="623"/>
      <c r="O1075" s="623"/>
      <c r="P1075" s="623"/>
      <c r="Q1075" s="623"/>
      <c r="R1075" s="623"/>
      <c r="S1075" s="623"/>
      <c r="T1075" s="623"/>
      <c r="U1075" s="623"/>
      <c r="V1075" s="623"/>
      <c r="W1075" s="623"/>
      <c r="X1075" s="623"/>
      <c r="Y1075" s="623"/>
      <c r="Z1075" s="623"/>
      <c r="AA1075" s="623"/>
      <c r="AB1075" s="623"/>
      <c r="AC1075" s="623"/>
      <c r="AD1075" s="623"/>
      <c r="AE1075" s="623"/>
      <c r="AF1075" s="623"/>
      <c r="AG1075" s="623"/>
      <c r="AH1075" s="623"/>
      <c r="AI1075" s="623"/>
      <c r="AJ1075" s="623"/>
      <c r="AK1075" s="623"/>
      <c r="AL1075" s="623"/>
      <c r="AM1075" s="623"/>
      <c r="AN1075" s="623"/>
      <c r="AO1075" s="623"/>
      <c r="AP1075" s="623"/>
      <c r="AQ1075" s="623"/>
      <c r="AR1075" s="623"/>
      <c r="AS1075" s="623"/>
      <c r="AT1075" s="623"/>
      <c r="AU1075" s="623"/>
      <c r="AV1075" s="623"/>
      <c r="AW1075" s="623"/>
      <c r="AX1075" s="623"/>
      <c r="AY1075" s="623"/>
      <c r="AZ1075" s="623"/>
      <c r="BA1075" s="623"/>
      <c r="BB1075" s="623"/>
      <c r="BC1075" s="623"/>
      <c r="BD1075" s="623"/>
      <c r="BE1075" s="623"/>
      <c r="BF1075" s="623"/>
      <c r="BG1075" s="623"/>
      <c r="BH1075" s="623"/>
    </row>
    <row r="1076" spans="1:61" s="258" customFormat="1" x14ac:dyDescent="0.2">
      <c r="A1076" s="61"/>
      <c r="B1076" s="1"/>
      <c r="C1076" s="530" t="s">
        <v>2479</v>
      </c>
      <c r="D1076" s="62"/>
      <c r="E1076" s="455">
        <v>6866.94</v>
      </c>
      <c r="F1076" s="494">
        <f>F1075-E1076</f>
        <v>5472338.5299999993</v>
      </c>
      <c r="G1076" s="14"/>
      <c r="H1076" s="623"/>
      <c r="I1076" s="623"/>
      <c r="J1076" s="623"/>
      <c r="K1076" s="623"/>
      <c r="L1076" s="623"/>
      <c r="M1076" s="623"/>
      <c r="N1076" s="623"/>
      <c r="O1076" s="623"/>
      <c r="P1076" s="623"/>
      <c r="Q1076" s="623"/>
      <c r="R1076" s="623"/>
      <c r="S1076" s="623"/>
      <c r="T1076" s="623"/>
      <c r="U1076" s="623"/>
      <c r="V1076" s="623"/>
      <c r="W1076" s="623"/>
      <c r="X1076" s="623"/>
      <c r="Y1076" s="623"/>
      <c r="Z1076" s="623"/>
      <c r="AA1076" s="623"/>
      <c r="AB1076" s="623"/>
      <c r="AC1076" s="623"/>
      <c r="AD1076" s="623"/>
      <c r="AE1076" s="623"/>
      <c r="AF1076" s="623"/>
      <c r="AG1076" s="623"/>
      <c r="AH1076" s="623"/>
      <c r="AI1076" s="623"/>
      <c r="AJ1076" s="623"/>
      <c r="AK1076" s="623"/>
      <c r="AL1076" s="623"/>
      <c r="AM1076" s="623"/>
      <c r="AN1076" s="623"/>
      <c r="AO1076" s="623"/>
      <c r="AP1076" s="623"/>
      <c r="AQ1076" s="623"/>
      <c r="AR1076" s="623"/>
      <c r="AS1076" s="623"/>
      <c r="AT1076" s="623"/>
      <c r="AU1076" s="623"/>
      <c r="AV1076" s="623"/>
      <c r="AW1076" s="623"/>
      <c r="AX1076" s="623"/>
      <c r="AY1076" s="623"/>
      <c r="AZ1076" s="623"/>
      <c r="BA1076" s="623"/>
      <c r="BB1076" s="623"/>
      <c r="BC1076" s="623"/>
      <c r="BD1076" s="623"/>
      <c r="BE1076" s="623"/>
      <c r="BF1076" s="623"/>
      <c r="BG1076" s="623"/>
      <c r="BH1076" s="623"/>
    </row>
    <row r="1077" spans="1:61" s="258" customFormat="1" x14ac:dyDescent="0.2">
      <c r="A1077" s="61"/>
      <c r="B1077" s="1"/>
      <c r="C1077" s="2" t="s">
        <v>1083</v>
      </c>
      <c r="D1077" s="62"/>
      <c r="E1077" s="455">
        <v>1000</v>
      </c>
      <c r="F1077" s="494">
        <f>F1076-E1077</f>
        <v>5471338.5299999993</v>
      </c>
      <c r="G1077" s="14"/>
      <c r="H1077" s="623"/>
      <c r="I1077" s="623"/>
      <c r="J1077" s="623"/>
      <c r="K1077" s="623"/>
      <c r="L1077" s="623"/>
      <c r="M1077" s="623"/>
      <c r="N1077" s="623"/>
      <c r="O1077" s="623"/>
      <c r="P1077" s="623"/>
      <c r="Q1077" s="623"/>
      <c r="R1077" s="623"/>
      <c r="S1077" s="623"/>
      <c r="T1077" s="623"/>
      <c r="U1077" s="623"/>
      <c r="V1077" s="623"/>
      <c r="W1077" s="623"/>
      <c r="X1077" s="623"/>
      <c r="Y1077" s="623"/>
      <c r="Z1077" s="623"/>
      <c r="AA1077" s="623"/>
      <c r="AB1077" s="623"/>
      <c r="AC1077" s="623"/>
      <c r="AD1077" s="623"/>
      <c r="AE1077" s="623"/>
      <c r="AF1077" s="623"/>
      <c r="AG1077" s="623"/>
      <c r="AH1077" s="623"/>
      <c r="AI1077" s="623"/>
      <c r="AJ1077" s="623"/>
      <c r="AK1077" s="623"/>
      <c r="AL1077" s="623"/>
      <c r="AM1077" s="623"/>
      <c r="AN1077" s="623"/>
      <c r="AO1077" s="623"/>
      <c r="AP1077" s="623"/>
      <c r="AQ1077" s="623"/>
      <c r="AR1077" s="623"/>
      <c r="AS1077" s="623"/>
      <c r="AT1077" s="623"/>
      <c r="AU1077" s="623"/>
      <c r="AV1077" s="623"/>
      <c r="AW1077" s="623"/>
      <c r="AX1077" s="623"/>
      <c r="AY1077" s="623"/>
      <c r="AZ1077" s="623"/>
      <c r="BA1077" s="623"/>
      <c r="BB1077" s="623"/>
      <c r="BC1077" s="623"/>
      <c r="BD1077" s="623"/>
      <c r="BE1077" s="623"/>
      <c r="BF1077" s="623"/>
      <c r="BG1077" s="623"/>
      <c r="BH1077" s="623"/>
    </row>
    <row r="1078" spans="1:61" x14ac:dyDescent="0.2">
      <c r="A1078" s="87"/>
      <c r="B1078" s="27"/>
      <c r="C1078" s="2" t="s">
        <v>1358</v>
      </c>
      <c r="D1078" s="62"/>
      <c r="E1078" s="717">
        <v>175</v>
      </c>
      <c r="F1078" s="494">
        <f t="shared" ref="F1078:F1109" si="15">F1077+D1078-E1078</f>
        <v>5471163.5299999993</v>
      </c>
    </row>
    <row r="1079" spans="1:61" ht="39" customHeight="1" x14ac:dyDescent="0.2">
      <c r="A1079" s="217">
        <v>44378</v>
      </c>
      <c r="B1079" s="27">
        <v>3946</v>
      </c>
      <c r="C1079" s="796" t="s">
        <v>6199</v>
      </c>
      <c r="D1079" s="434"/>
      <c r="E1079" s="455">
        <v>65302.33</v>
      </c>
      <c r="F1079" s="494">
        <f t="shared" si="15"/>
        <v>5405861.1999999993</v>
      </c>
    </row>
    <row r="1080" spans="1:61" ht="25.5" customHeight="1" x14ac:dyDescent="0.2">
      <c r="A1080" s="217">
        <v>44378</v>
      </c>
      <c r="B1080" s="27">
        <v>3947</v>
      </c>
      <c r="C1080" s="796" t="s">
        <v>6200</v>
      </c>
      <c r="D1080" s="434"/>
      <c r="E1080" s="455">
        <v>25004.7</v>
      </c>
      <c r="F1080" s="494">
        <f t="shared" si="15"/>
        <v>5380856.4999999991</v>
      </c>
    </row>
    <row r="1081" spans="1:61" ht="27.75" customHeight="1" x14ac:dyDescent="0.2">
      <c r="A1081" s="217">
        <v>44378</v>
      </c>
      <c r="B1081" s="27">
        <v>3948</v>
      </c>
      <c r="C1081" s="796" t="s">
        <v>6201</v>
      </c>
      <c r="D1081" s="432"/>
      <c r="E1081" s="455">
        <v>22050</v>
      </c>
      <c r="F1081" s="494">
        <f t="shared" si="15"/>
        <v>5358806.4999999991</v>
      </c>
    </row>
    <row r="1082" spans="1:61" ht="41.25" customHeight="1" x14ac:dyDescent="0.2">
      <c r="A1082" s="217">
        <v>44378</v>
      </c>
      <c r="B1082" s="27">
        <v>3949</v>
      </c>
      <c r="C1082" s="796" t="s">
        <v>6202</v>
      </c>
      <c r="D1082" s="432"/>
      <c r="E1082" s="455">
        <v>68400</v>
      </c>
      <c r="F1082" s="494">
        <f t="shared" si="15"/>
        <v>5290406.4999999991</v>
      </c>
    </row>
    <row r="1083" spans="1:61" ht="33" customHeight="1" x14ac:dyDescent="0.2">
      <c r="A1083" s="217">
        <v>44378</v>
      </c>
      <c r="B1083" s="27">
        <v>3950</v>
      </c>
      <c r="C1083" s="796" t="s">
        <v>6203</v>
      </c>
      <c r="D1083" s="432"/>
      <c r="E1083" s="765">
        <v>75956.25</v>
      </c>
      <c r="F1083" s="494">
        <f t="shared" si="15"/>
        <v>5214450.2499999991</v>
      </c>
    </row>
    <row r="1084" spans="1:61" ht="42" customHeight="1" x14ac:dyDescent="0.2">
      <c r="A1084" s="217">
        <v>44378</v>
      </c>
      <c r="B1084" s="27">
        <v>3951</v>
      </c>
      <c r="C1084" s="797" t="s">
        <v>6204</v>
      </c>
      <c r="D1084" s="432"/>
      <c r="E1084" s="455">
        <v>13612.99</v>
      </c>
      <c r="F1084" s="494">
        <f t="shared" si="15"/>
        <v>5200837.2599999988</v>
      </c>
    </row>
    <row r="1085" spans="1:61" ht="34.5" customHeight="1" x14ac:dyDescent="0.2">
      <c r="A1085" s="217">
        <v>44378</v>
      </c>
      <c r="B1085" s="27">
        <v>3952</v>
      </c>
      <c r="C1085" s="796" t="s">
        <v>6205</v>
      </c>
      <c r="D1085" s="432"/>
      <c r="E1085" s="455">
        <v>49720</v>
      </c>
      <c r="F1085" s="494">
        <f t="shared" si="15"/>
        <v>5151117.2599999988</v>
      </c>
    </row>
    <row r="1086" spans="1:61" ht="28.5" customHeight="1" x14ac:dyDescent="0.2">
      <c r="A1086" s="217">
        <v>44378</v>
      </c>
      <c r="B1086" s="27">
        <v>3953</v>
      </c>
      <c r="C1086" s="796" t="s">
        <v>6206</v>
      </c>
      <c r="D1086" s="432"/>
      <c r="E1086" s="455">
        <v>32980.68</v>
      </c>
      <c r="F1086" s="494">
        <f t="shared" si="15"/>
        <v>5118136.5799999991</v>
      </c>
    </row>
    <row r="1087" spans="1:61" ht="46.5" customHeight="1" x14ac:dyDescent="0.2">
      <c r="A1087" s="217">
        <v>44378</v>
      </c>
      <c r="B1087" s="27">
        <v>3954</v>
      </c>
      <c r="C1087" s="796" t="s">
        <v>6207</v>
      </c>
      <c r="D1087" s="432"/>
      <c r="E1087" s="455">
        <v>114073.5</v>
      </c>
      <c r="F1087" s="494">
        <f t="shared" si="15"/>
        <v>5004063.0799999991</v>
      </c>
    </row>
    <row r="1088" spans="1:61" s="433" customFormat="1" ht="32.25" customHeight="1" x14ac:dyDescent="0.2">
      <c r="A1088" s="217">
        <v>44378</v>
      </c>
      <c r="B1088" s="27">
        <v>3955</v>
      </c>
      <c r="C1088" s="796" t="s">
        <v>6208</v>
      </c>
      <c r="D1088" s="432"/>
      <c r="E1088" s="455">
        <v>27278.3</v>
      </c>
      <c r="F1088" s="494">
        <f t="shared" si="15"/>
        <v>4976784.7799999993</v>
      </c>
      <c r="G1088" s="14"/>
      <c r="H1088" s="14"/>
      <c r="I1088" s="14"/>
      <c r="J1088" s="14"/>
      <c r="K1088" s="14"/>
      <c r="L1088" s="14"/>
      <c r="M1088" s="14"/>
      <c r="N1088" s="14"/>
      <c r="O1088" s="14"/>
      <c r="P1088" s="14"/>
      <c r="Q1088" s="14"/>
      <c r="R1088" s="14"/>
      <c r="S1088" s="14"/>
      <c r="T1088" s="14"/>
      <c r="U1088" s="14"/>
      <c r="V1088" s="14"/>
      <c r="W1088" s="14"/>
      <c r="X1088" s="14"/>
      <c r="Y1088" s="14"/>
      <c r="Z1088" s="14"/>
      <c r="AA1088" s="14"/>
      <c r="AB1088" s="14"/>
      <c r="AC1088" s="14"/>
      <c r="AD1088" s="14"/>
      <c r="AE1088" s="14"/>
      <c r="AF1088" s="14"/>
      <c r="AG1088" s="14"/>
      <c r="AH1088" s="14"/>
      <c r="AI1088" s="14"/>
      <c r="AJ1088" s="14"/>
      <c r="AK1088" s="14"/>
      <c r="AL1088" s="14"/>
      <c r="AM1088" s="14"/>
      <c r="AN1088" s="14"/>
      <c r="AO1088" s="14"/>
      <c r="AP1088" s="14"/>
      <c r="AQ1088" s="14"/>
      <c r="AR1088" s="14"/>
      <c r="AS1088" s="14"/>
      <c r="AT1088" s="14"/>
      <c r="AU1088" s="14"/>
      <c r="AV1088" s="14"/>
      <c r="AW1088" s="14"/>
      <c r="AX1088" s="14"/>
      <c r="AY1088" s="14"/>
      <c r="AZ1088" s="14"/>
      <c r="BA1088" s="14"/>
      <c r="BB1088" s="14"/>
      <c r="BC1088" s="14"/>
      <c r="BD1088" s="14"/>
      <c r="BE1088" s="14"/>
      <c r="BF1088" s="14"/>
      <c r="BG1088" s="14"/>
      <c r="BH1088" s="14"/>
      <c r="BI1088" s="625"/>
    </row>
    <row r="1089" spans="1:61" s="433" customFormat="1" ht="33.75" x14ac:dyDescent="0.2">
      <c r="A1089" s="217">
        <v>44378</v>
      </c>
      <c r="B1089" s="27">
        <v>3956</v>
      </c>
      <c r="C1089" s="796" t="s">
        <v>6209</v>
      </c>
      <c r="D1089" s="432"/>
      <c r="E1089" s="455">
        <v>80440.679999999993</v>
      </c>
      <c r="F1089" s="494">
        <f t="shared" si="15"/>
        <v>4896344.0999999996</v>
      </c>
      <c r="G1089" s="14"/>
      <c r="H1089" s="14"/>
      <c r="I1089" s="14"/>
      <c r="J1089" s="14"/>
      <c r="K1089" s="14"/>
      <c r="L1089" s="14"/>
      <c r="M1089" s="14"/>
      <c r="N1089" s="14"/>
      <c r="O1089" s="14"/>
      <c r="P1089" s="14"/>
      <c r="Q1089" s="14"/>
      <c r="R1089" s="14"/>
      <c r="S1089" s="14"/>
      <c r="T1089" s="14"/>
      <c r="U1089" s="14"/>
      <c r="V1089" s="14"/>
      <c r="W1089" s="14"/>
      <c r="X1089" s="14"/>
      <c r="Y1089" s="14"/>
      <c r="Z1089" s="14"/>
      <c r="AA1089" s="14"/>
      <c r="AB1089" s="14"/>
      <c r="AC1089" s="14"/>
      <c r="AD1089" s="14"/>
      <c r="AE1089" s="14"/>
      <c r="AF1089" s="14"/>
      <c r="AG1089" s="14"/>
      <c r="AH1089" s="14"/>
      <c r="AI1089" s="14"/>
      <c r="AJ1089" s="14"/>
      <c r="AK1089" s="14"/>
      <c r="AL1089" s="14"/>
      <c r="AM1089" s="14"/>
      <c r="AN1089" s="14"/>
      <c r="AO1089" s="14"/>
      <c r="AP1089" s="14"/>
      <c r="AQ1089" s="14"/>
      <c r="AR1089" s="14"/>
      <c r="AS1089" s="14"/>
      <c r="AT1089" s="14"/>
      <c r="AU1089" s="14"/>
      <c r="AV1089" s="14"/>
      <c r="AW1089" s="14"/>
      <c r="AX1089" s="14"/>
      <c r="AY1089" s="14"/>
      <c r="AZ1089" s="14"/>
      <c r="BA1089" s="14"/>
      <c r="BB1089" s="14"/>
      <c r="BC1089" s="14"/>
      <c r="BD1089" s="14"/>
      <c r="BE1089" s="14"/>
      <c r="BF1089" s="14"/>
      <c r="BG1089" s="14"/>
      <c r="BH1089" s="14"/>
      <c r="BI1089" s="625"/>
    </row>
    <row r="1090" spans="1:61" ht="33.75" x14ac:dyDescent="0.2">
      <c r="A1090" s="217">
        <v>44378</v>
      </c>
      <c r="B1090" s="27">
        <v>3957</v>
      </c>
      <c r="C1090" s="798" t="s">
        <v>6210</v>
      </c>
      <c r="D1090" s="432"/>
      <c r="E1090" s="455">
        <v>42327.12</v>
      </c>
      <c r="F1090" s="494">
        <f t="shared" si="15"/>
        <v>4854016.9799999995</v>
      </c>
    </row>
    <row r="1091" spans="1:61" ht="32.25" customHeight="1" x14ac:dyDescent="0.2">
      <c r="A1091" s="217">
        <v>44378</v>
      </c>
      <c r="B1091" s="27">
        <v>3958</v>
      </c>
      <c r="C1091" s="798" t="s">
        <v>6211</v>
      </c>
      <c r="D1091" s="432"/>
      <c r="E1091" s="455">
        <v>51980</v>
      </c>
      <c r="F1091" s="494">
        <f t="shared" si="15"/>
        <v>4802036.9799999995</v>
      </c>
    </row>
    <row r="1092" spans="1:61" ht="35.25" customHeight="1" x14ac:dyDescent="0.2">
      <c r="A1092" s="217">
        <v>44379</v>
      </c>
      <c r="B1092" s="775">
        <v>3959</v>
      </c>
      <c r="C1092" s="798" t="s">
        <v>6212</v>
      </c>
      <c r="D1092" s="432"/>
      <c r="E1092" s="774">
        <v>49668.160000000003</v>
      </c>
      <c r="F1092" s="494">
        <f t="shared" si="15"/>
        <v>4752368.8199999994</v>
      </c>
      <c r="G1092" s="14" t="s">
        <v>5151</v>
      </c>
    </row>
    <row r="1093" spans="1:61" ht="35.25" customHeight="1" x14ac:dyDescent="0.2">
      <c r="A1093" s="217">
        <v>44379</v>
      </c>
      <c r="B1093" s="775">
        <v>3960</v>
      </c>
      <c r="C1093" s="798" t="s">
        <v>6213</v>
      </c>
      <c r="D1093" s="432"/>
      <c r="E1093" s="774">
        <v>64775.199999999997</v>
      </c>
      <c r="F1093" s="494">
        <f t="shared" si="15"/>
        <v>4687593.6199999992</v>
      </c>
    </row>
    <row r="1094" spans="1:61" ht="36" customHeight="1" x14ac:dyDescent="0.2">
      <c r="A1094" s="217">
        <v>44379</v>
      </c>
      <c r="B1094" s="775">
        <v>3961</v>
      </c>
      <c r="C1094" s="798" t="s">
        <v>6219</v>
      </c>
      <c r="D1094" s="432"/>
      <c r="E1094" s="774">
        <v>45000</v>
      </c>
      <c r="F1094" s="494">
        <f t="shared" si="15"/>
        <v>4642593.6199999992</v>
      </c>
    </row>
    <row r="1095" spans="1:61" ht="39.75" customHeight="1" x14ac:dyDescent="0.2">
      <c r="A1095" s="217">
        <v>44379</v>
      </c>
      <c r="B1095" s="775">
        <v>3962</v>
      </c>
      <c r="C1095" s="798" t="s">
        <v>6214</v>
      </c>
      <c r="D1095" s="432"/>
      <c r="E1095" s="774">
        <v>41533.599999999999</v>
      </c>
      <c r="F1095" s="494">
        <f t="shared" si="15"/>
        <v>4601060.0199999996</v>
      </c>
    </row>
    <row r="1096" spans="1:61" ht="29.25" customHeight="1" x14ac:dyDescent="0.2">
      <c r="A1096" s="217">
        <v>44379</v>
      </c>
      <c r="B1096" s="775">
        <v>3963</v>
      </c>
      <c r="C1096" s="798" t="s">
        <v>6215</v>
      </c>
      <c r="D1096" s="432"/>
      <c r="E1096" s="774">
        <v>66839.67</v>
      </c>
      <c r="F1096" s="494">
        <f t="shared" si="15"/>
        <v>4534220.3499999996</v>
      </c>
    </row>
    <row r="1097" spans="1:61" ht="36.75" customHeight="1" x14ac:dyDescent="0.2">
      <c r="A1097" s="217">
        <v>44379</v>
      </c>
      <c r="B1097" s="775">
        <v>3964</v>
      </c>
      <c r="C1097" s="798" t="s">
        <v>6216</v>
      </c>
      <c r="D1097" s="432"/>
      <c r="E1097" s="774">
        <v>77943.19</v>
      </c>
      <c r="F1097" s="494">
        <f t="shared" si="15"/>
        <v>4456277.1599999992</v>
      </c>
    </row>
    <row r="1098" spans="1:61" ht="40.5" customHeight="1" x14ac:dyDescent="0.2">
      <c r="A1098" s="217" t="s">
        <v>6217</v>
      </c>
      <c r="B1098" s="775">
        <v>3965</v>
      </c>
      <c r="C1098" s="798" t="s">
        <v>6218</v>
      </c>
      <c r="D1098" s="432"/>
      <c r="E1098" s="774">
        <v>123880</v>
      </c>
      <c r="F1098" s="494">
        <f t="shared" si="15"/>
        <v>4332397.1599999992</v>
      </c>
    </row>
    <row r="1099" spans="1:61" ht="39" customHeight="1" x14ac:dyDescent="0.2">
      <c r="A1099" s="217">
        <v>44385</v>
      </c>
      <c r="B1099" s="27">
        <v>3966</v>
      </c>
      <c r="C1099" s="799" t="s">
        <v>6230</v>
      </c>
      <c r="D1099" s="432"/>
      <c r="E1099" s="776">
        <v>176540.87</v>
      </c>
      <c r="F1099" s="494">
        <f t="shared" si="15"/>
        <v>4155856.2899999991</v>
      </c>
    </row>
    <row r="1100" spans="1:61" ht="19.5" customHeight="1" x14ac:dyDescent="0.2">
      <c r="A1100" s="758">
        <v>44386</v>
      </c>
      <c r="B1100" s="775" t="s">
        <v>6231</v>
      </c>
      <c r="C1100" s="798" t="s">
        <v>6245</v>
      </c>
      <c r="D1100" s="432"/>
      <c r="E1100" s="776">
        <v>295233.5</v>
      </c>
      <c r="F1100" s="494">
        <f t="shared" si="15"/>
        <v>3860622.7899999991</v>
      </c>
    </row>
    <row r="1101" spans="1:61" ht="31.5" customHeight="1" x14ac:dyDescent="0.2">
      <c r="A1101" s="758">
        <v>44386</v>
      </c>
      <c r="B1101" s="775" t="s">
        <v>6232</v>
      </c>
      <c r="C1101" s="798" t="s">
        <v>6246</v>
      </c>
      <c r="D1101" s="432"/>
      <c r="E1101" s="776">
        <v>64334.84</v>
      </c>
      <c r="F1101" s="494">
        <f t="shared" si="15"/>
        <v>3796287.9499999993</v>
      </c>
    </row>
    <row r="1102" spans="1:61" ht="33.75" customHeight="1" x14ac:dyDescent="0.2">
      <c r="A1102" s="758">
        <v>44386</v>
      </c>
      <c r="B1102" s="775" t="s">
        <v>6233</v>
      </c>
      <c r="C1102" s="798" t="s">
        <v>6247</v>
      </c>
      <c r="D1102" s="432"/>
      <c r="E1102" s="776">
        <v>44936.2</v>
      </c>
      <c r="F1102" s="494">
        <f t="shared" si="15"/>
        <v>3751351.7499999991</v>
      </c>
    </row>
    <row r="1103" spans="1:61" ht="32.25" customHeight="1" x14ac:dyDescent="0.2">
      <c r="A1103" s="758">
        <v>44386</v>
      </c>
      <c r="B1103" s="775" t="s">
        <v>6234</v>
      </c>
      <c r="C1103" s="798" t="s">
        <v>6248</v>
      </c>
      <c r="D1103" s="432"/>
      <c r="E1103" s="776">
        <v>55101.86</v>
      </c>
      <c r="F1103" s="494">
        <f t="shared" si="15"/>
        <v>3696249.8899999992</v>
      </c>
    </row>
    <row r="1104" spans="1:61" ht="30" customHeight="1" x14ac:dyDescent="0.2">
      <c r="A1104" s="758">
        <v>44386</v>
      </c>
      <c r="B1104" s="775" t="s">
        <v>6235</v>
      </c>
      <c r="C1104" s="798" t="s">
        <v>6249</v>
      </c>
      <c r="D1104" s="432"/>
      <c r="E1104" s="776">
        <v>24210</v>
      </c>
      <c r="F1104" s="494">
        <f t="shared" si="15"/>
        <v>3672039.8899999992</v>
      </c>
    </row>
    <row r="1105" spans="1:6" ht="36" customHeight="1" x14ac:dyDescent="0.2">
      <c r="A1105" s="758">
        <v>44386</v>
      </c>
      <c r="B1105" s="775" t="s">
        <v>6236</v>
      </c>
      <c r="C1105" s="798" t="s">
        <v>6250</v>
      </c>
      <c r="D1105" s="432"/>
      <c r="E1105" s="776">
        <v>12600</v>
      </c>
      <c r="F1105" s="494">
        <f t="shared" si="15"/>
        <v>3659439.8899999992</v>
      </c>
    </row>
    <row r="1106" spans="1:6" ht="25.5" customHeight="1" x14ac:dyDescent="0.2">
      <c r="A1106" s="758">
        <v>44386</v>
      </c>
      <c r="B1106" s="775" t="s">
        <v>6237</v>
      </c>
      <c r="C1106" s="798" t="s">
        <v>6251</v>
      </c>
      <c r="D1106" s="432"/>
      <c r="E1106" s="776">
        <v>49744.02</v>
      </c>
      <c r="F1106" s="494">
        <f t="shared" si="15"/>
        <v>3609695.8699999992</v>
      </c>
    </row>
    <row r="1107" spans="1:6" ht="30.75" customHeight="1" x14ac:dyDescent="0.2">
      <c r="A1107" s="758">
        <v>44386</v>
      </c>
      <c r="B1107" s="775" t="s">
        <v>6238</v>
      </c>
      <c r="C1107" s="798" t="s">
        <v>6252</v>
      </c>
      <c r="D1107" s="432"/>
      <c r="E1107" s="776">
        <v>40793</v>
      </c>
      <c r="F1107" s="494">
        <f t="shared" si="15"/>
        <v>3568902.8699999992</v>
      </c>
    </row>
    <row r="1108" spans="1:6" ht="32.25" customHeight="1" x14ac:dyDescent="0.2">
      <c r="A1108" s="758">
        <v>44386</v>
      </c>
      <c r="B1108" s="775" t="s">
        <v>6239</v>
      </c>
      <c r="C1108" s="798" t="s">
        <v>6255</v>
      </c>
      <c r="D1108" s="432"/>
      <c r="E1108" s="776">
        <v>4500</v>
      </c>
      <c r="F1108" s="494">
        <f t="shared" si="15"/>
        <v>3564402.8699999992</v>
      </c>
    </row>
    <row r="1109" spans="1:6" ht="30.75" customHeight="1" x14ac:dyDescent="0.2">
      <c r="A1109" s="758">
        <v>44386</v>
      </c>
      <c r="B1109" s="775" t="s">
        <v>6240</v>
      </c>
      <c r="C1109" s="798" t="s">
        <v>6256</v>
      </c>
      <c r="D1109" s="432"/>
      <c r="E1109" s="776">
        <v>25200</v>
      </c>
      <c r="F1109" s="494">
        <f t="shared" si="15"/>
        <v>3539202.8699999992</v>
      </c>
    </row>
    <row r="1110" spans="1:6" ht="40.5" customHeight="1" x14ac:dyDescent="0.2">
      <c r="A1110" s="758">
        <v>44386</v>
      </c>
      <c r="B1110" s="775" t="s">
        <v>6241</v>
      </c>
      <c r="C1110" s="798" t="s">
        <v>6257</v>
      </c>
      <c r="D1110" s="432"/>
      <c r="E1110" s="776">
        <v>14850</v>
      </c>
      <c r="F1110" s="494">
        <f t="shared" ref="F1110:F1141" si="16">F1109+D1110-E1110</f>
        <v>3524352.8699999992</v>
      </c>
    </row>
    <row r="1111" spans="1:6" ht="32.25" customHeight="1" x14ac:dyDescent="0.2">
      <c r="A1111" s="758">
        <v>44386</v>
      </c>
      <c r="B1111" s="775" t="s">
        <v>6242</v>
      </c>
      <c r="C1111" s="798" t="s">
        <v>6258</v>
      </c>
      <c r="D1111" s="432"/>
      <c r="E1111" s="776">
        <v>7236</v>
      </c>
      <c r="F1111" s="494">
        <f t="shared" si="16"/>
        <v>3517116.8699999992</v>
      </c>
    </row>
    <row r="1112" spans="1:6" ht="31.5" customHeight="1" x14ac:dyDescent="0.2">
      <c r="A1112" s="758">
        <v>44386</v>
      </c>
      <c r="B1112" s="775" t="s">
        <v>6243</v>
      </c>
      <c r="C1112" s="798" t="s">
        <v>6253</v>
      </c>
      <c r="D1112" s="432"/>
      <c r="E1112" s="776">
        <v>78704.5</v>
      </c>
      <c r="F1112" s="494">
        <f t="shared" si="16"/>
        <v>3438412.3699999992</v>
      </c>
    </row>
    <row r="1113" spans="1:6" ht="31.5" customHeight="1" x14ac:dyDescent="0.2">
      <c r="A1113" s="758">
        <v>44386</v>
      </c>
      <c r="B1113" s="775" t="s">
        <v>6244</v>
      </c>
      <c r="C1113" s="798" t="s">
        <v>6254</v>
      </c>
      <c r="D1113" s="432"/>
      <c r="E1113" s="776">
        <v>285833.5</v>
      </c>
      <c r="F1113" s="494">
        <f t="shared" si="16"/>
        <v>3152578.8699999992</v>
      </c>
    </row>
    <row r="1114" spans="1:6" ht="26.25" customHeight="1" x14ac:dyDescent="0.2">
      <c r="A1114" s="758">
        <v>44392</v>
      </c>
      <c r="B1114" s="775">
        <v>3981</v>
      </c>
      <c r="C1114" s="798" t="s">
        <v>6998</v>
      </c>
      <c r="D1114" s="432"/>
      <c r="E1114" s="774">
        <v>32040</v>
      </c>
      <c r="F1114" s="494">
        <f t="shared" si="16"/>
        <v>3120538.8699999992</v>
      </c>
    </row>
    <row r="1115" spans="1:6" ht="30" customHeight="1" x14ac:dyDescent="0.2">
      <c r="A1115" s="758">
        <v>44392</v>
      </c>
      <c r="B1115" s="775">
        <v>3982</v>
      </c>
      <c r="C1115" s="798" t="s">
        <v>6999</v>
      </c>
      <c r="D1115" s="432"/>
      <c r="E1115" s="774">
        <v>19350</v>
      </c>
      <c r="F1115" s="494">
        <f t="shared" si="16"/>
        <v>3101188.8699999992</v>
      </c>
    </row>
    <row r="1116" spans="1:6" ht="30" customHeight="1" x14ac:dyDescent="0.2">
      <c r="A1116" s="758">
        <v>44392</v>
      </c>
      <c r="B1116" s="775">
        <v>3983</v>
      </c>
      <c r="C1116" s="798" t="s">
        <v>7000</v>
      </c>
      <c r="D1116" s="432"/>
      <c r="E1116" s="774">
        <v>121438.6</v>
      </c>
      <c r="F1116" s="494">
        <f t="shared" si="16"/>
        <v>2979750.2699999991</v>
      </c>
    </row>
    <row r="1117" spans="1:6" ht="34.5" customHeight="1" x14ac:dyDescent="0.2">
      <c r="A1117" s="758">
        <v>44392</v>
      </c>
      <c r="B1117" s="778">
        <v>3984</v>
      </c>
      <c r="C1117" s="798" t="s">
        <v>7001</v>
      </c>
      <c r="D1117" s="432"/>
      <c r="E1117" s="774">
        <v>80700</v>
      </c>
      <c r="F1117" s="494">
        <f t="shared" si="16"/>
        <v>2899050.2699999991</v>
      </c>
    </row>
    <row r="1118" spans="1:6" ht="42" customHeight="1" x14ac:dyDescent="0.2">
      <c r="A1118" s="758">
        <v>44392</v>
      </c>
      <c r="B1118" s="778">
        <v>3985</v>
      </c>
      <c r="C1118" s="798" t="s">
        <v>7002</v>
      </c>
      <c r="D1118" s="432"/>
      <c r="E1118" s="774">
        <v>22811.200000000001</v>
      </c>
      <c r="F1118" s="494">
        <f t="shared" si="16"/>
        <v>2876239.0699999989</v>
      </c>
    </row>
    <row r="1119" spans="1:6" ht="36" customHeight="1" x14ac:dyDescent="0.2">
      <c r="A1119" s="758">
        <v>44392</v>
      </c>
      <c r="B1119" s="778">
        <v>3986</v>
      </c>
      <c r="C1119" s="798" t="s">
        <v>7003</v>
      </c>
      <c r="D1119" s="432"/>
      <c r="E1119" s="774">
        <v>39420.720000000001</v>
      </c>
      <c r="F1119" s="494">
        <f t="shared" si="16"/>
        <v>2836818.3499999987</v>
      </c>
    </row>
    <row r="1120" spans="1:6" ht="39.75" customHeight="1" x14ac:dyDescent="0.2">
      <c r="A1120" s="758">
        <v>44392</v>
      </c>
      <c r="B1120" s="778">
        <v>3987</v>
      </c>
      <c r="C1120" s="798" t="s">
        <v>7004</v>
      </c>
      <c r="D1120" s="432"/>
      <c r="E1120" s="774">
        <v>124879.34</v>
      </c>
      <c r="F1120" s="494">
        <f t="shared" si="16"/>
        <v>2711939.0099999988</v>
      </c>
    </row>
    <row r="1121" spans="1:6" ht="24" customHeight="1" x14ac:dyDescent="0.2">
      <c r="A1121" s="758">
        <v>44392</v>
      </c>
      <c r="B1121" s="778">
        <v>3988</v>
      </c>
      <c r="C1121" s="798" t="s">
        <v>7005</v>
      </c>
      <c r="D1121" s="432"/>
      <c r="E1121" s="774">
        <v>117793.78</v>
      </c>
      <c r="F1121" s="494">
        <f t="shared" si="16"/>
        <v>2594145.2299999991</v>
      </c>
    </row>
    <row r="1122" spans="1:6" ht="27.75" customHeight="1" x14ac:dyDescent="0.2">
      <c r="A1122" s="758">
        <v>44393</v>
      </c>
      <c r="B1122" s="778">
        <v>3989</v>
      </c>
      <c r="C1122" s="798" t="s">
        <v>7006</v>
      </c>
      <c r="D1122" s="432"/>
      <c r="E1122" s="774">
        <v>116908.54</v>
      </c>
      <c r="F1122" s="494">
        <f t="shared" si="16"/>
        <v>2477236.689999999</v>
      </c>
    </row>
    <row r="1123" spans="1:6" ht="30.75" customHeight="1" x14ac:dyDescent="0.2">
      <c r="A1123" s="758">
        <v>44393</v>
      </c>
      <c r="B1123" s="778">
        <v>3990</v>
      </c>
      <c r="C1123" s="798" t="s">
        <v>7007</v>
      </c>
      <c r="D1123" s="432"/>
      <c r="E1123" s="774">
        <v>86817.9</v>
      </c>
      <c r="F1123" s="494">
        <f t="shared" si="16"/>
        <v>2390418.7899999991</v>
      </c>
    </row>
    <row r="1124" spans="1:6" ht="38.25" customHeight="1" x14ac:dyDescent="0.2">
      <c r="A1124" s="758">
        <v>44393</v>
      </c>
      <c r="B1124" s="778">
        <v>3991</v>
      </c>
      <c r="C1124" s="798" t="s">
        <v>7008</v>
      </c>
      <c r="D1124" s="432"/>
      <c r="E1124" s="774">
        <v>124238.7</v>
      </c>
      <c r="F1124" s="494">
        <f t="shared" si="16"/>
        <v>2266180.0899999989</v>
      </c>
    </row>
    <row r="1125" spans="1:6" ht="30.75" customHeight="1" x14ac:dyDescent="0.2">
      <c r="A1125" s="758">
        <v>44393</v>
      </c>
      <c r="B1125" s="778">
        <v>3992</v>
      </c>
      <c r="C1125" s="798" t="s">
        <v>7009</v>
      </c>
      <c r="D1125" s="432"/>
      <c r="E1125" s="774">
        <v>17096.900000000001</v>
      </c>
      <c r="F1125" s="494">
        <f t="shared" si="16"/>
        <v>2249083.189999999</v>
      </c>
    </row>
    <row r="1126" spans="1:6" ht="28.5" customHeight="1" x14ac:dyDescent="0.2">
      <c r="A1126" s="758">
        <v>44393</v>
      </c>
      <c r="B1126" s="778">
        <v>3993</v>
      </c>
      <c r="C1126" s="798" t="s">
        <v>7010</v>
      </c>
      <c r="D1126" s="432"/>
      <c r="E1126" s="774">
        <v>152612.15</v>
      </c>
      <c r="F1126" s="494">
        <f t="shared" si="16"/>
        <v>2096471.0399999991</v>
      </c>
    </row>
    <row r="1127" spans="1:6" ht="36" customHeight="1" x14ac:dyDescent="0.2">
      <c r="A1127" s="758">
        <v>44393</v>
      </c>
      <c r="B1127" s="778">
        <v>3994</v>
      </c>
      <c r="C1127" s="798" t="s">
        <v>7011</v>
      </c>
      <c r="D1127" s="432"/>
      <c r="E1127" s="774">
        <v>22600</v>
      </c>
      <c r="F1127" s="494">
        <f t="shared" si="16"/>
        <v>2073871.0399999991</v>
      </c>
    </row>
    <row r="1128" spans="1:6" ht="39.75" customHeight="1" x14ac:dyDescent="0.2">
      <c r="A1128" s="758">
        <v>44761</v>
      </c>
      <c r="B1128" s="778">
        <v>3995</v>
      </c>
      <c r="C1128" s="798" t="s">
        <v>7012</v>
      </c>
      <c r="D1128" s="432"/>
      <c r="E1128" s="774">
        <v>179428.72</v>
      </c>
      <c r="F1128" s="494">
        <f t="shared" si="16"/>
        <v>1894442.3199999991</v>
      </c>
    </row>
    <row r="1129" spans="1:6" ht="30" customHeight="1" x14ac:dyDescent="0.2">
      <c r="A1129" s="758">
        <v>44761</v>
      </c>
      <c r="B1129" s="778">
        <v>3996</v>
      </c>
      <c r="C1129" s="798" t="s">
        <v>7013</v>
      </c>
      <c r="D1129" s="432"/>
      <c r="E1129" s="774">
        <v>12600</v>
      </c>
      <c r="F1129" s="494">
        <f t="shared" si="16"/>
        <v>1881842.3199999991</v>
      </c>
    </row>
    <row r="1130" spans="1:6" ht="34.5" customHeight="1" x14ac:dyDescent="0.2">
      <c r="A1130" s="758">
        <v>44761</v>
      </c>
      <c r="B1130" s="778">
        <v>3997</v>
      </c>
      <c r="C1130" s="798" t="s">
        <v>7014</v>
      </c>
      <c r="D1130" s="432"/>
      <c r="E1130" s="774">
        <v>38318.300000000003</v>
      </c>
      <c r="F1130" s="494">
        <f t="shared" si="16"/>
        <v>1843524.0199999991</v>
      </c>
    </row>
    <row r="1131" spans="1:6" ht="39" customHeight="1" x14ac:dyDescent="0.2">
      <c r="A1131" s="758">
        <v>44761</v>
      </c>
      <c r="B1131" s="778">
        <v>3998</v>
      </c>
      <c r="C1131" s="798" t="s">
        <v>7015</v>
      </c>
      <c r="D1131" s="432"/>
      <c r="E1131" s="774">
        <v>38578.769999999997</v>
      </c>
      <c r="F1131" s="494">
        <f t="shared" si="16"/>
        <v>1804945.2499999991</v>
      </c>
    </row>
    <row r="1132" spans="1:6" ht="33.75" x14ac:dyDescent="0.2">
      <c r="A1132" s="758">
        <v>44761</v>
      </c>
      <c r="B1132" s="778">
        <v>3999</v>
      </c>
      <c r="C1132" s="798" t="s">
        <v>7016</v>
      </c>
      <c r="D1132" s="432"/>
      <c r="E1132" s="774">
        <v>113843.2</v>
      </c>
      <c r="F1132" s="494">
        <f t="shared" si="16"/>
        <v>1691102.0499999991</v>
      </c>
    </row>
    <row r="1133" spans="1:6" ht="22.5" x14ac:dyDescent="0.2">
      <c r="A1133" s="758">
        <v>44400</v>
      </c>
      <c r="B1133" s="243">
        <v>4000</v>
      </c>
      <c r="C1133" s="798" t="s">
        <v>7085</v>
      </c>
      <c r="D1133" s="432"/>
      <c r="E1133" s="782">
        <v>21600</v>
      </c>
      <c r="F1133" s="494">
        <f t="shared" si="16"/>
        <v>1669502.0499999991</v>
      </c>
    </row>
    <row r="1134" spans="1:6" ht="34.5" customHeight="1" x14ac:dyDescent="0.2">
      <c r="A1134" s="758">
        <v>44400</v>
      </c>
      <c r="B1134" s="243">
        <v>4001</v>
      </c>
      <c r="C1134" s="798" t="s">
        <v>7075</v>
      </c>
      <c r="D1134" s="432"/>
      <c r="E1134" s="782">
        <v>17423.990000000002</v>
      </c>
      <c r="F1134" s="494">
        <f t="shared" si="16"/>
        <v>1652078.0599999991</v>
      </c>
    </row>
    <row r="1135" spans="1:6" ht="33" customHeight="1" x14ac:dyDescent="0.2">
      <c r="A1135" s="758">
        <v>44400</v>
      </c>
      <c r="B1135" s="16">
        <v>4002</v>
      </c>
      <c r="C1135" s="798" t="s">
        <v>7076</v>
      </c>
      <c r="D1135" s="432"/>
      <c r="E1135" s="782">
        <v>86400</v>
      </c>
      <c r="F1135" s="494">
        <f t="shared" si="16"/>
        <v>1565678.0599999991</v>
      </c>
    </row>
    <row r="1136" spans="1:6" ht="29.25" customHeight="1" x14ac:dyDescent="0.2">
      <c r="A1136" s="758">
        <v>44400</v>
      </c>
      <c r="B1136" s="16">
        <v>4003</v>
      </c>
      <c r="C1136" s="798" t="s">
        <v>7077</v>
      </c>
      <c r="D1136" s="432"/>
      <c r="E1136" s="782">
        <v>18000</v>
      </c>
      <c r="F1136" s="494">
        <f t="shared" si="16"/>
        <v>1547678.0599999991</v>
      </c>
    </row>
    <row r="1137" spans="1:9" ht="33" customHeight="1" x14ac:dyDescent="0.2">
      <c r="A1137" s="758">
        <v>44400</v>
      </c>
      <c r="B1137" s="16">
        <v>4004</v>
      </c>
      <c r="C1137" s="798" t="s">
        <v>7078</v>
      </c>
      <c r="D1137" s="432"/>
      <c r="E1137" s="782">
        <v>28350</v>
      </c>
      <c r="F1137" s="494">
        <f t="shared" si="16"/>
        <v>1519328.0599999991</v>
      </c>
    </row>
    <row r="1138" spans="1:9" ht="33.75" x14ac:dyDescent="0.2">
      <c r="A1138" s="758">
        <v>44400</v>
      </c>
      <c r="B1138" s="16">
        <v>4005</v>
      </c>
      <c r="C1138" s="798" t="s">
        <v>7079</v>
      </c>
      <c r="D1138" s="432"/>
      <c r="E1138" s="782">
        <v>83733</v>
      </c>
      <c r="F1138" s="494">
        <f t="shared" si="16"/>
        <v>1435595.0599999991</v>
      </c>
    </row>
    <row r="1139" spans="1:9" ht="33.75" x14ac:dyDescent="0.2">
      <c r="A1139" s="758">
        <v>44400</v>
      </c>
      <c r="B1139" s="16">
        <v>4006</v>
      </c>
      <c r="C1139" s="798" t="s">
        <v>7080</v>
      </c>
      <c r="D1139" s="432"/>
      <c r="E1139" s="782">
        <v>120232</v>
      </c>
      <c r="F1139" s="494">
        <f t="shared" si="16"/>
        <v>1315363.0599999991</v>
      </c>
    </row>
    <row r="1140" spans="1:9" ht="30" customHeight="1" x14ac:dyDescent="0.2">
      <c r="A1140" s="758">
        <v>44400</v>
      </c>
      <c r="B1140" s="16">
        <v>4007</v>
      </c>
      <c r="C1140" s="798" t="s">
        <v>7081</v>
      </c>
      <c r="D1140" s="432"/>
      <c r="E1140" s="782">
        <v>123622</v>
      </c>
      <c r="F1140" s="494">
        <f t="shared" si="16"/>
        <v>1191741.0599999991</v>
      </c>
    </row>
    <row r="1141" spans="1:9" ht="51" customHeight="1" x14ac:dyDescent="0.2">
      <c r="A1141" s="758">
        <v>44400</v>
      </c>
      <c r="B1141" s="16">
        <v>4008</v>
      </c>
      <c r="C1141" s="798" t="s">
        <v>7082</v>
      </c>
      <c r="D1141" s="432"/>
      <c r="E1141" s="782">
        <v>69336.800000000003</v>
      </c>
      <c r="F1141" s="494">
        <f t="shared" si="16"/>
        <v>1122404.2599999991</v>
      </c>
      <c r="I1141" s="14" t="s">
        <v>37</v>
      </c>
    </row>
    <row r="1142" spans="1:9" ht="29.25" customHeight="1" x14ac:dyDescent="0.2">
      <c r="A1142" s="758">
        <v>44400</v>
      </c>
      <c r="B1142" s="98">
        <v>4009</v>
      </c>
      <c r="C1142" s="800" t="s">
        <v>7083</v>
      </c>
      <c r="D1142" s="503"/>
      <c r="E1142" s="783">
        <v>120514.5</v>
      </c>
      <c r="F1142" s="494">
        <f t="shared" ref="F1142:F1145" si="17">F1141+D1142-E1142</f>
        <v>1001889.7599999991</v>
      </c>
    </row>
    <row r="1143" spans="1:9" ht="29.25" customHeight="1" x14ac:dyDescent="0.2">
      <c r="A1143" s="758">
        <v>44400</v>
      </c>
      <c r="B1143" s="16">
        <v>4010</v>
      </c>
      <c r="C1143" s="798" t="s">
        <v>7084</v>
      </c>
      <c r="D1143" s="432"/>
      <c r="E1143" s="784">
        <v>457288.4</v>
      </c>
      <c r="F1143" s="494">
        <f t="shared" si="17"/>
        <v>544601.35999999905</v>
      </c>
    </row>
    <row r="1144" spans="1:9" ht="28.5" customHeight="1" x14ac:dyDescent="0.2">
      <c r="A1144" s="709">
        <v>44404</v>
      </c>
      <c r="B1144" s="778">
        <v>4011</v>
      </c>
      <c r="C1144" s="798" t="s">
        <v>7498</v>
      </c>
      <c r="D1144" s="432"/>
      <c r="E1144" s="782">
        <v>54150</v>
      </c>
      <c r="F1144" s="494">
        <f t="shared" si="17"/>
        <v>490451.35999999905</v>
      </c>
    </row>
    <row r="1145" spans="1:9" ht="30" customHeight="1" x14ac:dyDescent="0.2">
      <c r="A1145" s="709">
        <v>44404</v>
      </c>
      <c r="B1145" s="778">
        <v>4012</v>
      </c>
      <c r="C1145" s="798" t="s">
        <v>7499</v>
      </c>
      <c r="D1145" s="432"/>
      <c r="E1145" s="782">
        <v>82800</v>
      </c>
      <c r="F1145" s="494">
        <f t="shared" si="17"/>
        <v>407651.35999999905</v>
      </c>
    </row>
  </sheetData>
  <mergeCells count="54">
    <mergeCell ref="A7:E7"/>
    <mergeCell ref="A1:F1"/>
    <mergeCell ref="A2:F2"/>
    <mergeCell ref="A3:F3"/>
    <mergeCell ref="A4:F4"/>
    <mergeCell ref="A6:F6"/>
    <mergeCell ref="A787:E787"/>
    <mergeCell ref="A706:F706"/>
    <mergeCell ref="A707:F707"/>
    <mergeCell ref="A708:F708"/>
    <mergeCell ref="A709:F709"/>
    <mergeCell ref="A711:F711"/>
    <mergeCell ref="A713:E713"/>
    <mergeCell ref="A781:F781"/>
    <mergeCell ref="A782:F782"/>
    <mergeCell ref="A783:F783"/>
    <mergeCell ref="A784:F784"/>
    <mergeCell ref="A786:F786"/>
    <mergeCell ref="A903:E903"/>
    <mergeCell ref="A882:F882"/>
    <mergeCell ref="A883:F883"/>
    <mergeCell ref="A884:F884"/>
    <mergeCell ref="A885:F885"/>
    <mergeCell ref="A887:F887"/>
    <mergeCell ref="A888:E888"/>
    <mergeCell ref="A897:F897"/>
    <mergeCell ref="A898:F898"/>
    <mergeCell ref="A899:F899"/>
    <mergeCell ref="A900:F900"/>
    <mergeCell ref="A902:F902"/>
    <mergeCell ref="A1008:E1008"/>
    <mergeCell ref="A965:F965"/>
    <mergeCell ref="A966:F966"/>
    <mergeCell ref="A967:F967"/>
    <mergeCell ref="A968:F968"/>
    <mergeCell ref="A970:F970"/>
    <mergeCell ref="A971:E971"/>
    <mergeCell ref="A1001:F1001"/>
    <mergeCell ref="A1002:F1002"/>
    <mergeCell ref="A1003:F1003"/>
    <mergeCell ref="A1004:F1004"/>
    <mergeCell ref="A1007:F1007"/>
    <mergeCell ref="A1072:E1072"/>
    <mergeCell ref="A1017:F1017"/>
    <mergeCell ref="A1018:F1018"/>
    <mergeCell ref="A1019:F1019"/>
    <mergeCell ref="A1020:F1020"/>
    <mergeCell ref="A1022:F1022"/>
    <mergeCell ref="A1023:E1023"/>
    <mergeCell ref="A1066:F1066"/>
    <mergeCell ref="A1067:F1067"/>
    <mergeCell ref="A1068:F1068"/>
    <mergeCell ref="A1069:F1069"/>
    <mergeCell ref="A1071:F1071"/>
  </mergeCells>
  <pageMargins left="0.70866141732283472" right="0.70866141732283472" top="0.74803149606299213" bottom="0.74803149606299213" header="0.31496062992125984" footer="0.31496062992125984"/>
  <pageSetup paperSize="9" scale="11" fitToHeight="40" orientation="portrait" r:id="rId1"/>
  <headerFooter>
    <oddFooter>&amp;RPagina &amp;P de 39</oddFooter>
  </headerFooter>
  <ignoredErrors>
    <ignoredError sqref="F907:F908 F719 F1026 F1031" formula="1"/>
    <ignoredError sqref="B978:B99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BI884"/>
  <sheetViews>
    <sheetView view="pageBreakPreview" topLeftCell="A16" zoomScaleNormal="230" zoomScaleSheetLayoutView="100" workbookViewId="0">
      <selection activeCell="A29" sqref="A29:XFD29"/>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6.85546875" style="106" customWidth="1"/>
    <col min="6" max="6" width="16" style="101" customWidth="1"/>
    <col min="7" max="60" width="11.42578125" style="14"/>
    <col min="61" max="16384" width="11.42578125" style="25"/>
  </cols>
  <sheetData>
    <row r="1" spans="1:6" ht="15" x14ac:dyDescent="0.25">
      <c r="A1" s="1171" t="s">
        <v>0</v>
      </c>
      <c r="B1" s="1171"/>
      <c r="C1" s="1171"/>
      <c r="D1" s="1171"/>
      <c r="E1" s="1171"/>
      <c r="F1" s="1171"/>
    </row>
    <row r="2" spans="1:6" ht="15" x14ac:dyDescent="0.25">
      <c r="A2" s="1171" t="s">
        <v>1</v>
      </c>
      <c r="B2" s="1171"/>
      <c r="C2" s="1171"/>
      <c r="D2" s="1171"/>
      <c r="E2" s="1171"/>
      <c r="F2" s="1171"/>
    </row>
    <row r="3" spans="1:6" ht="15" customHeight="1" x14ac:dyDescent="0.25">
      <c r="A3" s="1173" t="s">
        <v>7658</v>
      </c>
      <c r="B3" s="1173"/>
      <c r="C3" s="1173"/>
      <c r="D3" s="1173"/>
      <c r="E3" s="1173"/>
      <c r="F3" s="1173"/>
    </row>
    <row r="4" spans="1:6" ht="15" customHeight="1" x14ac:dyDescent="0.25">
      <c r="A4" s="1173" t="s">
        <v>2</v>
      </c>
      <c r="B4" s="1173"/>
      <c r="C4" s="1173"/>
      <c r="D4" s="1173"/>
      <c r="E4" s="1173"/>
      <c r="F4" s="1173"/>
    </row>
    <row r="5" spans="1:6" ht="15" x14ac:dyDescent="0.25">
      <c r="A5" s="626"/>
      <c r="B5" s="627"/>
      <c r="C5" s="628"/>
      <c r="D5" s="629"/>
      <c r="E5" s="630"/>
      <c r="F5" s="631"/>
    </row>
    <row r="6" spans="1:6" ht="33" customHeight="1" x14ac:dyDescent="0.2">
      <c r="A6" s="1306" t="s">
        <v>3</v>
      </c>
      <c r="B6" s="1307"/>
      <c r="C6" s="1307"/>
      <c r="D6" s="1307"/>
      <c r="E6" s="1307"/>
      <c r="F6" s="1308"/>
    </row>
    <row r="7" spans="1:6" ht="30" customHeight="1" x14ac:dyDescent="0.2">
      <c r="A7" s="1306" t="s">
        <v>4</v>
      </c>
      <c r="B7" s="1307"/>
      <c r="C7" s="1307"/>
      <c r="D7" s="1307"/>
      <c r="E7" s="1308"/>
      <c r="F7" s="718">
        <v>29927732.050000001</v>
      </c>
    </row>
    <row r="8" spans="1:6" ht="12" x14ac:dyDescent="0.2">
      <c r="A8" s="876" t="s">
        <v>5</v>
      </c>
      <c r="B8" s="876" t="s">
        <v>6</v>
      </c>
      <c r="C8" s="876" t="s">
        <v>7</v>
      </c>
      <c r="D8" s="876" t="s">
        <v>8</v>
      </c>
      <c r="E8" s="876" t="s">
        <v>9</v>
      </c>
      <c r="F8" s="876" t="s">
        <v>6180</v>
      </c>
    </row>
    <row r="9" spans="1:6" ht="15" customHeight="1" x14ac:dyDescent="0.2">
      <c r="A9" s="87"/>
      <c r="B9" s="1"/>
      <c r="C9" s="2" t="s">
        <v>11</v>
      </c>
      <c r="D9" s="40">
        <v>56859918.829999998</v>
      </c>
      <c r="E9" s="40"/>
      <c r="F9" s="494">
        <f>F7+D9</f>
        <v>86787650.879999995</v>
      </c>
    </row>
    <row r="10" spans="1:6" ht="15" customHeight="1" x14ac:dyDescent="0.2">
      <c r="A10" s="87"/>
      <c r="B10" s="1"/>
      <c r="C10" s="3" t="s">
        <v>12</v>
      </c>
      <c r="D10" s="40">
        <v>29000000</v>
      </c>
      <c r="E10" s="40"/>
      <c r="F10" s="494">
        <f>F9+D10</f>
        <v>115787650.88</v>
      </c>
    </row>
    <row r="11" spans="1:6" ht="15" customHeight="1" x14ac:dyDescent="0.2">
      <c r="A11" s="87"/>
      <c r="B11" s="1"/>
      <c r="C11" s="2" t="s">
        <v>13</v>
      </c>
      <c r="D11" s="777">
        <v>291249732.83999997</v>
      </c>
      <c r="E11" s="40"/>
      <c r="F11" s="494">
        <f>F10+D11</f>
        <v>407037383.71999997</v>
      </c>
    </row>
    <row r="12" spans="1:6" ht="15" customHeight="1" x14ac:dyDescent="0.2">
      <c r="A12" s="87"/>
      <c r="B12" s="1"/>
      <c r="C12" s="4" t="s">
        <v>31</v>
      </c>
      <c r="D12" s="41">
        <v>7552294.4800000004</v>
      </c>
      <c r="E12" s="41"/>
      <c r="F12" s="494">
        <f>F11+D12</f>
        <v>414589678.19999999</v>
      </c>
    </row>
    <row r="13" spans="1:6" ht="15" customHeight="1" x14ac:dyDescent="0.2">
      <c r="A13" s="87"/>
      <c r="B13" s="1"/>
      <c r="C13" s="3" t="s">
        <v>12</v>
      </c>
      <c r="D13" s="62"/>
      <c r="E13" s="40">
        <v>66394235.390000001</v>
      </c>
      <c r="F13" s="494">
        <f>F12-E13</f>
        <v>348195442.81</v>
      </c>
    </row>
    <row r="14" spans="1:6" ht="15" customHeight="1" x14ac:dyDescent="0.2">
      <c r="A14" s="87"/>
      <c r="B14" s="1"/>
      <c r="C14" s="3" t="s">
        <v>6871</v>
      </c>
      <c r="D14" s="62"/>
      <c r="E14" s="40">
        <v>17850</v>
      </c>
      <c r="F14" s="494">
        <f t="shared" ref="F14:F77" si="0">F13-E14</f>
        <v>348177592.81</v>
      </c>
    </row>
    <row r="15" spans="1:6" ht="15" customHeight="1" x14ac:dyDescent="0.2">
      <c r="A15" s="87"/>
      <c r="B15" s="1"/>
      <c r="C15" s="848" t="s">
        <v>8715</v>
      </c>
      <c r="D15" s="62"/>
      <c r="E15" s="40">
        <v>241205.15</v>
      </c>
      <c r="F15" s="494">
        <f t="shared" si="0"/>
        <v>347936387.66000003</v>
      </c>
    </row>
    <row r="16" spans="1:6" ht="15" customHeight="1" x14ac:dyDescent="0.2">
      <c r="A16" s="87"/>
      <c r="B16" s="1"/>
      <c r="C16" s="848" t="s">
        <v>8716</v>
      </c>
      <c r="D16" s="62"/>
      <c r="E16" s="40">
        <v>28116</v>
      </c>
      <c r="F16" s="494">
        <f t="shared" si="0"/>
        <v>347908271.66000003</v>
      </c>
    </row>
    <row r="17" spans="1:61" ht="15" customHeight="1" x14ac:dyDescent="0.2">
      <c r="A17" s="87"/>
      <c r="B17" s="1"/>
      <c r="C17" s="848" t="s">
        <v>8717</v>
      </c>
      <c r="D17" s="62"/>
      <c r="E17" s="40">
        <v>28283.68</v>
      </c>
      <c r="F17" s="494">
        <f t="shared" si="0"/>
        <v>347879987.98000002</v>
      </c>
    </row>
    <row r="18" spans="1:61" ht="15" customHeight="1" x14ac:dyDescent="0.2">
      <c r="A18" s="87"/>
      <c r="B18" s="1"/>
      <c r="C18" s="2" t="s">
        <v>1090</v>
      </c>
      <c r="D18" s="62"/>
      <c r="E18" s="711">
        <v>265738.61</v>
      </c>
      <c r="F18" s="494">
        <f t="shared" si="0"/>
        <v>347614249.37</v>
      </c>
    </row>
    <row r="19" spans="1:61" ht="15" customHeight="1" x14ac:dyDescent="0.2">
      <c r="A19" s="87"/>
      <c r="B19" s="1"/>
      <c r="C19" s="530" t="s">
        <v>2479</v>
      </c>
      <c r="D19" s="62"/>
      <c r="E19" s="711">
        <v>151506.03</v>
      </c>
      <c r="F19" s="494">
        <f t="shared" si="0"/>
        <v>347462743.34000003</v>
      </c>
    </row>
    <row r="20" spans="1:61" ht="15" customHeight="1" x14ac:dyDescent="0.2">
      <c r="A20" s="87"/>
      <c r="B20" s="1"/>
      <c r="C20" s="530" t="s">
        <v>6870</v>
      </c>
      <c r="D20" s="62"/>
      <c r="E20" s="711">
        <v>320</v>
      </c>
      <c r="F20" s="494">
        <f t="shared" si="0"/>
        <v>347462423.34000003</v>
      </c>
    </row>
    <row r="21" spans="1:61" ht="15" customHeight="1" x14ac:dyDescent="0.2">
      <c r="A21" s="87"/>
      <c r="B21" s="1"/>
      <c r="C21" s="2" t="s">
        <v>1083</v>
      </c>
      <c r="D21" s="62"/>
      <c r="E21" s="711">
        <v>3000</v>
      </c>
      <c r="F21" s="494">
        <f t="shared" si="0"/>
        <v>347459423.34000003</v>
      </c>
    </row>
    <row r="22" spans="1:61" ht="15" customHeight="1" x14ac:dyDescent="0.2">
      <c r="A22" s="87"/>
      <c r="B22" s="1"/>
      <c r="C22" s="2" t="s">
        <v>1086</v>
      </c>
      <c r="D22" s="62"/>
      <c r="E22" s="711">
        <v>100</v>
      </c>
      <c r="F22" s="494">
        <f t="shared" si="0"/>
        <v>347459323.34000003</v>
      </c>
    </row>
    <row r="23" spans="1:61" ht="15" customHeight="1" x14ac:dyDescent="0.2">
      <c r="A23" s="87"/>
      <c r="B23" s="1"/>
      <c r="C23" s="2" t="s">
        <v>1087</v>
      </c>
      <c r="D23" s="62"/>
      <c r="E23" s="711">
        <v>700</v>
      </c>
      <c r="F23" s="494">
        <f t="shared" si="0"/>
        <v>347458623.34000003</v>
      </c>
    </row>
    <row r="24" spans="1:61" ht="15" customHeight="1" x14ac:dyDescent="0.2">
      <c r="A24" s="87"/>
      <c r="B24" s="1"/>
      <c r="C24" s="2" t="s">
        <v>1358</v>
      </c>
      <c r="D24" s="62"/>
      <c r="E24" s="711">
        <v>175</v>
      </c>
      <c r="F24" s="494">
        <f t="shared" si="0"/>
        <v>347458448.34000003</v>
      </c>
    </row>
    <row r="25" spans="1:61" ht="15" customHeight="1" x14ac:dyDescent="0.2">
      <c r="A25" s="87"/>
      <c r="B25" s="1"/>
      <c r="C25" s="2" t="s">
        <v>2420</v>
      </c>
      <c r="D25" s="62"/>
      <c r="E25" s="711">
        <v>1000</v>
      </c>
      <c r="F25" s="494">
        <f t="shared" si="0"/>
        <v>347457448.34000003</v>
      </c>
    </row>
    <row r="26" spans="1:61" ht="15" customHeight="1" x14ac:dyDescent="0.2">
      <c r="A26" s="87"/>
      <c r="B26" s="1"/>
      <c r="C26" s="848" t="s">
        <v>8453</v>
      </c>
      <c r="D26" s="62"/>
      <c r="E26" s="711">
        <v>1199.99</v>
      </c>
      <c r="F26" s="494">
        <f t="shared" si="0"/>
        <v>347456248.35000002</v>
      </c>
    </row>
    <row r="27" spans="1:61" ht="15" customHeight="1" x14ac:dyDescent="0.2">
      <c r="A27" s="87"/>
      <c r="B27" s="1"/>
      <c r="C27" s="848" t="s">
        <v>8714</v>
      </c>
      <c r="D27" s="62"/>
      <c r="E27" s="711">
        <v>125</v>
      </c>
      <c r="F27" s="494">
        <f t="shared" si="0"/>
        <v>347456123.35000002</v>
      </c>
    </row>
    <row r="28" spans="1:61" ht="15" customHeight="1" x14ac:dyDescent="0.2">
      <c r="A28" s="87"/>
      <c r="B28" s="1"/>
      <c r="C28" s="848" t="s">
        <v>8720</v>
      </c>
      <c r="D28" s="62"/>
      <c r="E28" s="711">
        <v>216773.55</v>
      </c>
      <c r="F28" s="494">
        <f t="shared" si="0"/>
        <v>347239349.80000001</v>
      </c>
    </row>
    <row r="29" spans="1:61" s="414" customFormat="1" ht="42" customHeight="1" x14ac:dyDescent="0.2">
      <c r="A29" s="847">
        <v>44410</v>
      </c>
      <c r="B29" s="534" t="s">
        <v>7717</v>
      </c>
      <c r="C29" s="532" t="s">
        <v>7722</v>
      </c>
      <c r="D29" s="416"/>
      <c r="E29" s="535">
        <v>126825</v>
      </c>
      <c r="F29" s="494">
        <f t="shared" si="0"/>
        <v>347112524.80000001</v>
      </c>
      <c r="G29" s="412"/>
      <c r="H29" s="412"/>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c r="AV29" s="412"/>
      <c r="AW29" s="412"/>
      <c r="AX29" s="412"/>
      <c r="AY29" s="412"/>
      <c r="AZ29" s="412"/>
      <c r="BA29" s="412"/>
      <c r="BB29" s="412"/>
      <c r="BC29" s="412"/>
      <c r="BD29" s="412"/>
      <c r="BE29" s="412"/>
      <c r="BF29" s="412"/>
      <c r="BG29" s="412"/>
      <c r="BH29" s="412"/>
      <c r="BI29" s="545"/>
    </row>
    <row r="30" spans="1:61" s="412" customFormat="1" ht="29.25" hidden="1" customHeight="1" x14ac:dyDescent="0.2">
      <c r="A30" s="464">
        <v>44410</v>
      </c>
      <c r="B30" s="252" t="s">
        <v>7718</v>
      </c>
      <c r="C30" s="193" t="s">
        <v>7723</v>
      </c>
      <c r="D30" s="394"/>
      <c r="E30" s="42">
        <v>93040.68</v>
      </c>
      <c r="F30" s="494">
        <f t="shared" si="0"/>
        <v>347019484.12</v>
      </c>
    </row>
    <row r="31" spans="1:61" s="412" customFormat="1" ht="31.5" hidden="1" customHeight="1" x14ac:dyDescent="0.2">
      <c r="A31" s="464">
        <v>44410</v>
      </c>
      <c r="B31" s="252" t="s">
        <v>7719</v>
      </c>
      <c r="C31" s="193" t="s">
        <v>7724</v>
      </c>
      <c r="D31" s="402"/>
      <c r="E31" s="42">
        <v>72181.210000000006</v>
      </c>
      <c r="F31" s="494">
        <f t="shared" si="0"/>
        <v>346947302.91000003</v>
      </c>
    </row>
    <row r="32" spans="1:61" s="412" customFormat="1" ht="49.5" hidden="1" customHeight="1" x14ac:dyDescent="0.2">
      <c r="A32" s="464">
        <v>44410</v>
      </c>
      <c r="B32" s="252" t="s">
        <v>7720</v>
      </c>
      <c r="C32" s="193" t="s">
        <v>7725</v>
      </c>
      <c r="D32" s="402"/>
      <c r="E32" s="42">
        <v>5924.86</v>
      </c>
      <c r="F32" s="494">
        <f t="shared" si="0"/>
        <v>346941378.05000001</v>
      </c>
    </row>
    <row r="33" spans="1:6" s="412" customFormat="1" ht="24" hidden="1" customHeight="1" x14ac:dyDescent="0.2">
      <c r="A33" s="464">
        <v>44410</v>
      </c>
      <c r="B33" s="252" t="s">
        <v>8173</v>
      </c>
      <c r="C33" s="193" t="s">
        <v>41</v>
      </c>
      <c r="D33" s="402"/>
      <c r="E33" s="42">
        <v>0</v>
      </c>
      <c r="F33" s="494">
        <f t="shared" si="0"/>
        <v>346941378.05000001</v>
      </c>
    </row>
    <row r="34" spans="1:6" s="412" customFormat="1" ht="40.5" hidden="1" customHeight="1" x14ac:dyDescent="0.2">
      <c r="A34" s="464">
        <v>44410</v>
      </c>
      <c r="B34" s="252" t="s">
        <v>7721</v>
      </c>
      <c r="C34" s="193" t="s">
        <v>7726</v>
      </c>
      <c r="D34" s="402"/>
      <c r="E34" s="42">
        <v>69519.03</v>
      </c>
      <c r="F34" s="494">
        <f t="shared" si="0"/>
        <v>346871859.02000004</v>
      </c>
    </row>
    <row r="35" spans="1:6" s="412" customFormat="1" ht="24" hidden="1" customHeight="1" x14ac:dyDescent="0.2">
      <c r="A35" s="464">
        <v>44410</v>
      </c>
      <c r="B35" s="252" t="s">
        <v>8174</v>
      </c>
      <c r="C35" s="193" t="s">
        <v>41</v>
      </c>
      <c r="D35" s="402"/>
      <c r="E35" s="42">
        <v>0</v>
      </c>
      <c r="F35" s="494">
        <f t="shared" si="0"/>
        <v>346871859.02000004</v>
      </c>
    </row>
    <row r="36" spans="1:6" s="412" customFormat="1" ht="87.75" hidden="1" customHeight="1" x14ac:dyDescent="0.2">
      <c r="A36" s="464">
        <v>44410</v>
      </c>
      <c r="B36" s="252" t="s">
        <v>7716</v>
      </c>
      <c r="C36" s="193" t="s">
        <v>7727</v>
      </c>
      <c r="D36" s="402"/>
      <c r="E36" s="42">
        <v>8291299.1100000003</v>
      </c>
      <c r="F36" s="494">
        <f t="shared" si="0"/>
        <v>338580559.91000003</v>
      </c>
    </row>
    <row r="37" spans="1:6" s="412" customFormat="1" ht="57.75" hidden="1" customHeight="1" x14ac:dyDescent="0.2">
      <c r="A37" s="464">
        <v>44411</v>
      </c>
      <c r="B37" s="252" t="s">
        <v>7740</v>
      </c>
      <c r="C37" s="193" t="s">
        <v>7791</v>
      </c>
      <c r="D37" s="402"/>
      <c r="E37" s="42">
        <v>62946.65</v>
      </c>
      <c r="F37" s="494">
        <f t="shared" si="0"/>
        <v>338517613.26000005</v>
      </c>
    </row>
    <row r="38" spans="1:6" s="412" customFormat="1" ht="26.25" hidden="1" customHeight="1" x14ac:dyDescent="0.2">
      <c r="A38" s="464">
        <v>44411</v>
      </c>
      <c r="B38" s="252" t="s">
        <v>7741</v>
      </c>
      <c r="C38" s="193" t="s">
        <v>7865</v>
      </c>
      <c r="D38" s="402"/>
      <c r="E38" s="42">
        <v>400000</v>
      </c>
      <c r="F38" s="494">
        <f t="shared" si="0"/>
        <v>338117613.26000005</v>
      </c>
    </row>
    <row r="39" spans="1:6" s="412" customFormat="1" ht="46.5" hidden="1" customHeight="1" x14ac:dyDescent="0.2">
      <c r="A39" s="464">
        <v>44411</v>
      </c>
      <c r="B39" s="252" t="s">
        <v>7742</v>
      </c>
      <c r="C39" s="193" t="s">
        <v>7792</v>
      </c>
      <c r="D39" s="402"/>
      <c r="E39" s="42">
        <v>369077.24</v>
      </c>
      <c r="F39" s="494">
        <f t="shared" si="0"/>
        <v>337748536.02000004</v>
      </c>
    </row>
    <row r="40" spans="1:6" s="412" customFormat="1" ht="42" hidden="1" customHeight="1" x14ac:dyDescent="0.2">
      <c r="A40" s="464">
        <v>44411</v>
      </c>
      <c r="B40" s="252" t="s">
        <v>7743</v>
      </c>
      <c r="C40" s="193" t="s">
        <v>7793</v>
      </c>
      <c r="D40" s="402"/>
      <c r="E40" s="42">
        <v>38915.379999999997</v>
      </c>
      <c r="F40" s="494">
        <f t="shared" si="0"/>
        <v>337709620.64000005</v>
      </c>
    </row>
    <row r="41" spans="1:6" s="412" customFormat="1" ht="66.75" hidden="1" customHeight="1" x14ac:dyDescent="0.2">
      <c r="A41" s="464">
        <v>44411</v>
      </c>
      <c r="B41" s="252" t="s">
        <v>7744</v>
      </c>
      <c r="C41" s="193" t="s">
        <v>7794</v>
      </c>
      <c r="D41" s="402"/>
      <c r="E41" s="42">
        <v>124776.95</v>
      </c>
      <c r="F41" s="494">
        <f t="shared" si="0"/>
        <v>337584843.69000006</v>
      </c>
    </row>
    <row r="42" spans="1:6" s="412" customFormat="1" ht="57" hidden="1" customHeight="1" x14ac:dyDescent="0.2">
      <c r="A42" s="464">
        <v>44411</v>
      </c>
      <c r="B42" s="252" t="s">
        <v>7745</v>
      </c>
      <c r="C42" s="193" t="s">
        <v>7795</v>
      </c>
      <c r="D42" s="402"/>
      <c r="E42" s="42">
        <v>177555</v>
      </c>
      <c r="F42" s="494">
        <f t="shared" si="0"/>
        <v>337407288.69000006</v>
      </c>
    </row>
    <row r="43" spans="1:6" s="412" customFormat="1" ht="37.5" hidden="1" customHeight="1" x14ac:dyDescent="0.2">
      <c r="A43" s="464">
        <v>44411</v>
      </c>
      <c r="B43" s="252" t="s">
        <v>7746</v>
      </c>
      <c r="C43" s="193" t="s">
        <v>7796</v>
      </c>
      <c r="D43" s="402"/>
      <c r="E43" s="42">
        <v>3000</v>
      </c>
      <c r="F43" s="494">
        <f t="shared" si="0"/>
        <v>337404288.69000006</v>
      </c>
    </row>
    <row r="44" spans="1:6" s="412" customFormat="1" ht="28.5" hidden="1" customHeight="1" x14ac:dyDescent="0.2">
      <c r="A44" s="464">
        <v>44411</v>
      </c>
      <c r="B44" s="252" t="s">
        <v>7747</v>
      </c>
      <c r="C44" s="193" t="s">
        <v>7797</v>
      </c>
      <c r="D44" s="402"/>
      <c r="E44" s="42">
        <v>38559.47</v>
      </c>
      <c r="F44" s="494">
        <f t="shared" si="0"/>
        <v>337365729.22000003</v>
      </c>
    </row>
    <row r="45" spans="1:6" s="412" customFormat="1" ht="26.25" hidden="1" customHeight="1" x14ac:dyDescent="0.2">
      <c r="A45" s="464">
        <v>44411</v>
      </c>
      <c r="B45" s="252" t="s">
        <v>7748</v>
      </c>
      <c r="C45" s="193" t="s">
        <v>7798</v>
      </c>
      <c r="D45" s="402"/>
      <c r="E45" s="42">
        <v>21726.06</v>
      </c>
      <c r="F45" s="494">
        <f t="shared" si="0"/>
        <v>337344003.16000003</v>
      </c>
    </row>
    <row r="46" spans="1:6" s="412" customFormat="1" ht="41.25" hidden="1" customHeight="1" x14ac:dyDescent="0.2">
      <c r="A46" s="464">
        <v>44411</v>
      </c>
      <c r="B46" s="252" t="s">
        <v>7749</v>
      </c>
      <c r="C46" s="193" t="s">
        <v>7799</v>
      </c>
      <c r="D46" s="402"/>
      <c r="E46" s="42">
        <v>366317.08</v>
      </c>
      <c r="F46" s="494">
        <f t="shared" si="0"/>
        <v>336977686.08000004</v>
      </c>
    </row>
    <row r="47" spans="1:6" s="412" customFormat="1" ht="39" hidden="1" customHeight="1" x14ac:dyDescent="0.2">
      <c r="A47" s="464">
        <v>44411</v>
      </c>
      <c r="B47" s="252" t="s">
        <v>7750</v>
      </c>
      <c r="C47" s="193" t="s">
        <v>7800</v>
      </c>
      <c r="D47" s="402"/>
      <c r="E47" s="42">
        <v>384435.11</v>
      </c>
      <c r="F47" s="494">
        <f t="shared" si="0"/>
        <v>336593250.97000003</v>
      </c>
    </row>
    <row r="48" spans="1:6" s="412" customFormat="1" ht="39" hidden="1" customHeight="1" x14ac:dyDescent="0.2">
      <c r="A48" s="464">
        <v>44411</v>
      </c>
      <c r="B48" s="252" t="s">
        <v>7751</v>
      </c>
      <c r="C48" s="193" t="s">
        <v>7801</v>
      </c>
      <c r="D48" s="402"/>
      <c r="E48" s="42">
        <v>129675.1</v>
      </c>
      <c r="F48" s="494">
        <f t="shared" si="0"/>
        <v>336463575.87</v>
      </c>
    </row>
    <row r="49" spans="1:6" s="412" customFormat="1" ht="40.5" hidden="1" customHeight="1" x14ac:dyDescent="0.2">
      <c r="A49" s="464">
        <v>44411</v>
      </c>
      <c r="B49" s="252" t="s">
        <v>7752</v>
      </c>
      <c r="C49" s="193" t="s">
        <v>7802</v>
      </c>
      <c r="D49" s="402"/>
      <c r="E49" s="42">
        <v>194225.92000000001</v>
      </c>
      <c r="F49" s="494">
        <f t="shared" si="0"/>
        <v>336269349.94999999</v>
      </c>
    </row>
    <row r="50" spans="1:6" s="412" customFormat="1" ht="31.5" hidden="1" customHeight="1" x14ac:dyDescent="0.2">
      <c r="A50" s="464">
        <v>44411</v>
      </c>
      <c r="B50" s="252" t="s">
        <v>7753</v>
      </c>
      <c r="C50" s="193" t="s">
        <v>7803</v>
      </c>
      <c r="D50" s="402"/>
      <c r="E50" s="42">
        <v>20175.89</v>
      </c>
      <c r="F50" s="494">
        <f t="shared" si="0"/>
        <v>336249174.06</v>
      </c>
    </row>
    <row r="51" spans="1:6" s="412" customFormat="1" ht="33" hidden="1" customHeight="1" x14ac:dyDescent="0.2">
      <c r="A51" s="464">
        <v>44411</v>
      </c>
      <c r="B51" s="252" t="s">
        <v>7754</v>
      </c>
      <c r="C51" s="193" t="s">
        <v>7803</v>
      </c>
      <c r="D51" s="402"/>
      <c r="E51" s="42">
        <v>10283.73</v>
      </c>
      <c r="F51" s="494">
        <f t="shared" si="0"/>
        <v>336238890.32999998</v>
      </c>
    </row>
    <row r="52" spans="1:6" s="412" customFormat="1" ht="38.25" hidden="1" customHeight="1" x14ac:dyDescent="0.2">
      <c r="A52" s="464">
        <v>44411</v>
      </c>
      <c r="B52" s="252" t="s">
        <v>7755</v>
      </c>
      <c r="C52" s="193" t="s">
        <v>7804</v>
      </c>
      <c r="D52" s="402"/>
      <c r="E52" s="42">
        <v>16918.560000000001</v>
      </c>
      <c r="F52" s="494">
        <f t="shared" si="0"/>
        <v>336221971.76999998</v>
      </c>
    </row>
    <row r="53" spans="1:6" s="412" customFormat="1" ht="48.75" hidden="1" customHeight="1" x14ac:dyDescent="0.2">
      <c r="A53" s="464">
        <v>44411</v>
      </c>
      <c r="B53" s="252" t="s">
        <v>7756</v>
      </c>
      <c r="C53" s="193" t="s">
        <v>7805</v>
      </c>
      <c r="D53" s="402"/>
      <c r="E53" s="42">
        <v>32504.61</v>
      </c>
      <c r="F53" s="494">
        <f t="shared" si="0"/>
        <v>336189467.15999997</v>
      </c>
    </row>
    <row r="54" spans="1:6" s="412" customFormat="1" ht="42" hidden="1" customHeight="1" x14ac:dyDescent="0.2">
      <c r="A54" s="464">
        <v>44411</v>
      </c>
      <c r="B54" s="252" t="s">
        <v>7757</v>
      </c>
      <c r="C54" s="193" t="s">
        <v>7806</v>
      </c>
      <c r="D54" s="402"/>
      <c r="E54" s="42">
        <v>100485.88</v>
      </c>
      <c r="F54" s="494">
        <f t="shared" si="0"/>
        <v>336088981.27999997</v>
      </c>
    </row>
    <row r="55" spans="1:6" s="412" customFormat="1" ht="41.25" hidden="1" customHeight="1" x14ac:dyDescent="0.2">
      <c r="A55" s="464">
        <v>44411</v>
      </c>
      <c r="B55" s="252" t="s">
        <v>7758</v>
      </c>
      <c r="C55" s="193" t="s">
        <v>7807</v>
      </c>
      <c r="D55" s="402"/>
      <c r="E55" s="42">
        <v>16126.95</v>
      </c>
      <c r="F55" s="494">
        <f t="shared" si="0"/>
        <v>336072854.32999998</v>
      </c>
    </row>
    <row r="56" spans="1:6" s="412" customFormat="1" ht="42.75" hidden="1" customHeight="1" x14ac:dyDescent="0.2">
      <c r="A56" s="464">
        <v>44411</v>
      </c>
      <c r="B56" s="252" t="s">
        <v>7759</v>
      </c>
      <c r="C56" s="193" t="s">
        <v>7808</v>
      </c>
      <c r="D56" s="402"/>
      <c r="E56" s="42">
        <v>139365.72</v>
      </c>
      <c r="F56" s="494">
        <f t="shared" si="0"/>
        <v>335933488.60999995</v>
      </c>
    </row>
    <row r="57" spans="1:6" s="412" customFormat="1" ht="39" hidden="1" customHeight="1" x14ac:dyDescent="0.2">
      <c r="A57" s="464">
        <v>44411</v>
      </c>
      <c r="B57" s="252" t="s">
        <v>7760</v>
      </c>
      <c r="C57" s="193" t="s">
        <v>7809</v>
      </c>
      <c r="D57" s="402"/>
      <c r="E57" s="42">
        <v>46014.99</v>
      </c>
      <c r="F57" s="494">
        <f t="shared" si="0"/>
        <v>335887473.61999995</v>
      </c>
    </row>
    <row r="58" spans="1:6" s="412" customFormat="1" ht="31.5" hidden="1" customHeight="1" x14ac:dyDescent="0.2">
      <c r="A58" s="464">
        <v>44411</v>
      </c>
      <c r="B58" s="252" t="s">
        <v>7761</v>
      </c>
      <c r="C58" s="193" t="s">
        <v>7810</v>
      </c>
      <c r="D58" s="402"/>
      <c r="E58" s="42">
        <v>14673.54</v>
      </c>
      <c r="F58" s="494">
        <f t="shared" si="0"/>
        <v>335872800.07999992</v>
      </c>
    </row>
    <row r="59" spans="1:6" s="412" customFormat="1" ht="27.75" hidden="1" customHeight="1" x14ac:dyDescent="0.2">
      <c r="A59" s="464">
        <v>44411</v>
      </c>
      <c r="B59" s="252" t="s">
        <v>7762</v>
      </c>
      <c r="C59" s="193" t="s">
        <v>7811</v>
      </c>
      <c r="D59" s="402"/>
      <c r="E59" s="42">
        <v>15321.85</v>
      </c>
      <c r="F59" s="494">
        <f t="shared" si="0"/>
        <v>335857478.2299999</v>
      </c>
    </row>
    <row r="60" spans="1:6" s="412" customFormat="1" ht="40.5" hidden="1" customHeight="1" x14ac:dyDescent="0.2">
      <c r="A60" s="464">
        <v>44411</v>
      </c>
      <c r="B60" s="252" t="s">
        <v>7763</v>
      </c>
      <c r="C60" s="193" t="s">
        <v>7812</v>
      </c>
      <c r="D60" s="402"/>
      <c r="E60" s="42">
        <v>36080.51</v>
      </c>
      <c r="F60" s="494">
        <f t="shared" si="0"/>
        <v>335821397.71999991</v>
      </c>
    </row>
    <row r="61" spans="1:6" s="412" customFormat="1" ht="42" hidden="1" customHeight="1" x14ac:dyDescent="0.2">
      <c r="A61" s="464">
        <v>44411</v>
      </c>
      <c r="B61" s="252" t="s">
        <v>7764</v>
      </c>
      <c r="C61" s="193" t="s">
        <v>7813</v>
      </c>
      <c r="D61" s="402"/>
      <c r="E61" s="42">
        <v>106600.58</v>
      </c>
      <c r="F61" s="494">
        <f t="shared" si="0"/>
        <v>335714797.13999993</v>
      </c>
    </row>
    <row r="62" spans="1:6" s="412" customFormat="1" ht="42" hidden="1" customHeight="1" x14ac:dyDescent="0.2">
      <c r="A62" s="464">
        <v>44411</v>
      </c>
      <c r="B62" s="252" t="s">
        <v>7765</v>
      </c>
      <c r="C62" s="193" t="s">
        <v>7814</v>
      </c>
      <c r="D62" s="402"/>
      <c r="E62" s="42">
        <v>10086.799999999999</v>
      </c>
      <c r="F62" s="494">
        <f t="shared" si="0"/>
        <v>335704710.33999991</v>
      </c>
    </row>
    <row r="63" spans="1:6" s="412" customFormat="1" ht="38.25" hidden="1" customHeight="1" x14ac:dyDescent="0.2">
      <c r="A63" s="464">
        <v>44411</v>
      </c>
      <c r="B63" s="252" t="s">
        <v>7766</v>
      </c>
      <c r="C63" s="193" t="s">
        <v>7815</v>
      </c>
      <c r="D63" s="402"/>
      <c r="E63" s="42">
        <v>967.9</v>
      </c>
      <c r="F63" s="494">
        <f t="shared" si="0"/>
        <v>335703742.43999994</v>
      </c>
    </row>
    <row r="64" spans="1:6" s="412" customFormat="1" ht="41.25" hidden="1" customHeight="1" x14ac:dyDescent="0.2">
      <c r="A64" s="464">
        <v>44411</v>
      </c>
      <c r="B64" s="252" t="s">
        <v>7767</v>
      </c>
      <c r="C64" s="193" t="s">
        <v>7816</v>
      </c>
      <c r="D64" s="402"/>
      <c r="E64" s="42">
        <v>77770.850000000006</v>
      </c>
      <c r="F64" s="494">
        <f t="shared" si="0"/>
        <v>335625971.58999991</v>
      </c>
    </row>
    <row r="65" spans="1:6" s="412" customFormat="1" ht="42" hidden="1" customHeight="1" x14ac:dyDescent="0.2">
      <c r="A65" s="464">
        <v>44411</v>
      </c>
      <c r="B65" s="252" t="s">
        <v>7768</v>
      </c>
      <c r="C65" s="193" t="s">
        <v>7817</v>
      </c>
      <c r="D65" s="402"/>
      <c r="E65" s="42">
        <v>35609.86</v>
      </c>
      <c r="F65" s="494">
        <f t="shared" si="0"/>
        <v>335590361.7299999</v>
      </c>
    </row>
    <row r="66" spans="1:6" s="412" customFormat="1" ht="27" hidden="1" customHeight="1" x14ac:dyDescent="0.2">
      <c r="A66" s="464">
        <v>44411</v>
      </c>
      <c r="B66" s="252" t="s">
        <v>8175</v>
      </c>
      <c r="C66" s="193" t="s">
        <v>41</v>
      </c>
      <c r="D66" s="402"/>
      <c r="E66" s="42">
        <v>0</v>
      </c>
      <c r="F66" s="494">
        <f t="shared" si="0"/>
        <v>335590361.7299999</v>
      </c>
    </row>
    <row r="67" spans="1:6" s="412" customFormat="1" ht="42" hidden="1" customHeight="1" x14ac:dyDescent="0.2">
      <c r="A67" s="464">
        <v>44411</v>
      </c>
      <c r="B67" s="252" t="s">
        <v>7769</v>
      </c>
      <c r="C67" s="193" t="s">
        <v>7818</v>
      </c>
      <c r="D67" s="402"/>
      <c r="E67" s="42">
        <v>3155.53</v>
      </c>
      <c r="F67" s="494">
        <f t="shared" si="0"/>
        <v>335587206.19999993</v>
      </c>
    </row>
    <row r="68" spans="1:6" s="412" customFormat="1" ht="40.5" hidden="1" customHeight="1" x14ac:dyDescent="0.2">
      <c r="A68" s="464">
        <v>44411</v>
      </c>
      <c r="B68" s="252" t="s">
        <v>7770</v>
      </c>
      <c r="C68" s="193" t="s">
        <v>7819</v>
      </c>
      <c r="D68" s="402"/>
      <c r="E68" s="42">
        <v>53844.02</v>
      </c>
      <c r="F68" s="494">
        <f t="shared" si="0"/>
        <v>335533362.17999995</v>
      </c>
    </row>
    <row r="69" spans="1:6" s="412" customFormat="1" ht="30" hidden="1" customHeight="1" x14ac:dyDescent="0.2">
      <c r="A69" s="464">
        <v>44411</v>
      </c>
      <c r="B69" s="252" t="s">
        <v>7771</v>
      </c>
      <c r="C69" s="193" t="s">
        <v>7820</v>
      </c>
      <c r="D69" s="402"/>
      <c r="E69" s="42">
        <v>15400</v>
      </c>
      <c r="F69" s="494">
        <f t="shared" si="0"/>
        <v>335517962.17999995</v>
      </c>
    </row>
    <row r="70" spans="1:6" s="412" customFormat="1" ht="42.75" hidden="1" customHeight="1" x14ac:dyDescent="0.2">
      <c r="A70" s="464">
        <v>44411</v>
      </c>
      <c r="B70" s="252" t="s">
        <v>7772</v>
      </c>
      <c r="C70" s="193" t="s">
        <v>7821</v>
      </c>
      <c r="D70" s="402"/>
      <c r="E70" s="42">
        <v>17864.849999999999</v>
      </c>
      <c r="F70" s="494">
        <f t="shared" si="0"/>
        <v>335500097.32999992</v>
      </c>
    </row>
    <row r="71" spans="1:6" s="412" customFormat="1" ht="37.5" hidden="1" customHeight="1" x14ac:dyDescent="0.2">
      <c r="A71" s="464">
        <v>44411</v>
      </c>
      <c r="B71" s="252" t="s">
        <v>7773</v>
      </c>
      <c r="C71" s="193" t="s">
        <v>1728</v>
      </c>
      <c r="D71" s="402"/>
      <c r="E71" s="42">
        <v>144444.25</v>
      </c>
      <c r="F71" s="494">
        <f t="shared" si="0"/>
        <v>335355653.07999992</v>
      </c>
    </row>
    <row r="72" spans="1:6" s="412" customFormat="1" ht="40.5" hidden="1" customHeight="1" x14ac:dyDescent="0.2">
      <c r="A72" s="464">
        <v>44411</v>
      </c>
      <c r="B72" s="252" t="s">
        <v>7774</v>
      </c>
      <c r="C72" s="193" t="s">
        <v>7210</v>
      </c>
      <c r="D72" s="402"/>
      <c r="E72" s="42">
        <v>40936.46</v>
      </c>
      <c r="F72" s="494">
        <f t="shared" si="0"/>
        <v>335314716.61999995</v>
      </c>
    </row>
    <row r="73" spans="1:6" s="412" customFormat="1" ht="45" hidden="1" customHeight="1" x14ac:dyDescent="0.2">
      <c r="A73" s="464">
        <v>44411</v>
      </c>
      <c r="B73" s="252" t="s">
        <v>7775</v>
      </c>
      <c r="C73" s="193" t="s">
        <v>7822</v>
      </c>
      <c r="D73" s="402"/>
      <c r="E73" s="42">
        <v>28225.77</v>
      </c>
      <c r="F73" s="494">
        <f t="shared" si="0"/>
        <v>335286490.84999996</v>
      </c>
    </row>
    <row r="74" spans="1:6" s="412" customFormat="1" ht="39" hidden="1" customHeight="1" x14ac:dyDescent="0.2">
      <c r="A74" s="464">
        <v>44411</v>
      </c>
      <c r="B74" s="252" t="s">
        <v>7776</v>
      </c>
      <c r="C74" s="193" t="s">
        <v>7823</v>
      </c>
      <c r="D74" s="402"/>
      <c r="E74" s="42">
        <v>19463.310000000001</v>
      </c>
      <c r="F74" s="494">
        <f t="shared" si="0"/>
        <v>335267027.53999996</v>
      </c>
    </row>
    <row r="75" spans="1:6" s="412" customFormat="1" ht="41.25" hidden="1" customHeight="1" x14ac:dyDescent="0.2">
      <c r="A75" s="464">
        <v>44411</v>
      </c>
      <c r="B75" s="252" t="s">
        <v>7777</v>
      </c>
      <c r="C75" s="193" t="s">
        <v>7824</v>
      </c>
      <c r="D75" s="402"/>
      <c r="E75" s="42">
        <v>765</v>
      </c>
      <c r="F75" s="494">
        <f t="shared" si="0"/>
        <v>335266262.53999996</v>
      </c>
    </row>
    <row r="76" spans="1:6" s="412" customFormat="1" ht="41.25" hidden="1" customHeight="1" x14ac:dyDescent="0.2">
      <c r="A76" s="464">
        <v>44411</v>
      </c>
      <c r="B76" s="252" t="s">
        <v>7778</v>
      </c>
      <c r="C76" s="193" t="s">
        <v>7825</v>
      </c>
      <c r="D76" s="402"/>
      <c r="E76" s="42">
        <v>154805.70000000001</v>
      </c>
      <c r="F76" s="494">
        <f t="shared" si="0"/>
        <v>335111456.83999997</v>
      </c>
    </row>
    <row r="77" spans="1:6" s="412" customFormat="1" ht="41.25" hidden="1" customHeight="1" x14ac:dyDescent="0.2">
      <c r="A77" s="464">
        <v>44411</v>
      </c>
      <c r="B77" s="252" t="s">
        <v>7779</v>
      </c>
      <c r="C77" s="193" t="s">
        <v>7826</v>
      </c>
      <c r="D77" s="402"/>
      <c r="E77" s="42">
        <v>40575.01</v>
      </c>
      <c r="F77" s="494">
        <f t="shared" si="0"/>
        <v>335070881.82999998</v>
      </c>
    </row>
    <row r="78" spans="1:6" s="412" customFormat="1" ht="21" hidden="1" customHeight="1" x14ac:dyDescent="0.2">
      <c r="A78" s="464">
        <v>44411</v>
      </c>
      <c r="B78" s="252" t="s">
        <v>8176</v>
      </c>
      <c r="C78" s="193" t="s">
        <v>41</v>
      </c>
      <c r="D78" s="402"/>
      <c r="E78" s="42">
        <v>0</v>
      </c>
      <c r="F78" s="494">
        <f t="shared" ref="F78:F141" si="1">F77-E78</f>
        <v>335070881.82999998</v>
      </c>
    </row>
    <row r="79" spans="1:6" s="412" customFormat="1" ht="30" hidden="1" customHeight="1" x14ac:dyDescent="0.2">
      <c r="A79" s="464">
        <v>44411</v>
      </c>
      <c r="B79" s="252" t="s">
        <v>7780</v>
      </c>
      <c r="C79" s="193" t="s">
        <v>7827</v>
      </c>
      <c r="D79" s="402"/>
      <c r="E79" s="42">
        <v>193988.34</v>
      </c>
      <c r="F79" s="494">
        <f t="shared" si="1"/>
        <v>334876893.49000001</v>
      </c>
    </row>
    <row r="80" spans="1:6" s="412" customFormat="1" ht="43.5" hidden="1" customHeight="1" x14ac:dyDescent="0.2">
      <c r="A80" s="464">
        <v>44411</v>
      </c>
      <c r="B80" s="252" t="s">
        <v>7781</v>
      </c>
      <c r="C80" s="193" t="s">
        <v>7828</v>
      </c>
      <c r="D80" s="402"/>
      <c r="E80" s="42">
        <v>620.79999999999995</v>
      </c>
      <c r="F80" s="494">
        <f t="shared" si="1"/>
        <v>334876272.69</v>
      </c>
    </row>
    <row r="81" spans="1:6" s="412" customFormat="1" ht="39" hidden="1" customHeight="1" x14ac:dyDescent="0.2">
      <c r="A81" s="464">
        <v>44411</v>
      </c>
      <c r="B81" s="252" t="s">
        <v>7782</v>
      </c>
      <c r="C81" s="193" t="s">
        <v>7829</v>
      </c>
      <c r="D81" s="402"/>
      <c r="E81" s="42">
        <v>48318.74</v>
      </c>
      <c r="F81" s="494">
        <f t="shared" si="1"/>
        <v>334827953.94999999</v>
      </c>
    </row>
    <row r="82" spans="1:6" s="412" customFormat="1" ht="37.5" hidden="1" customHeight="1" x14ac:dyDescent="0.2">
      <c r="A82" s="464">
        <v>44411</v>
      </c>
      <c r="B82" s="252" t="s">
        <v>7783</v>
      </c>
      <c r="C82" s="193" t="s">
        <v>7830</v>
      </c>
      <c r="D82" s="402"/>
      <c r="E82" s="42">
        <v>8371.6200000000008</v>
      </c>
      <c r="F82" s="494">
        <f t="shared" si="1"/>
        <v>334819582.32999998</v>
      </c>
    </row>
    <row r="83" spans="1:6" s="412" customFormat="1" ht="41.25" hidden="1" customHeight="1" x14ac:dyDescent="0.2">
      <c r="A83" s="464">
        <v>44411</v>
      </c>
      <c r="B83" s="252" t="s">
        <v>7784</v>
      </c>
      <c r="C83" s="193" t="s">
        <v>7831</v>
      </c>
      <c r="D83" s="402"/>
      <c r="E83" s="42">
        <v>324750.06</v>
      </c>
      <c r="F83" s="494">
        <f t="shared" si="1"/>
        <v>334494832.26999998</v>
      </c>
    </row>
    <row r="84" spans="1:6" s="412" customFormat="1" ht="44.25" hidden="1" customHeight="1" x14ac:dyDescent="0.2">
      <c r="A84" s="464">
        <v>44411</v>
      </c>
      <c r="B84" s="252" t="s">
        <v>7785</v>
      </c>
      <c r="C84" s="193" t="s">
        <v>7832</v>
      </c>
      <c r="D84" s="402"/>
      <c r="E84" s="42">
        <v>1809.98</v>
      </c>
      <c r="F84" s="494">
        <f t="shared" si="1"/>
        <v>334493022.28999996</v>
      </c>
    </row>
    <row r="85" spans="1:6" s="412" customFormat="1" ht="38.25" hidden="1" customHeight="1" x14ac:dyDescent="0.2">
      <c r="A85" s="464">
        <v>44411</v>
      </c>
      <c r="B85" s="252" t="s">
        <v>7786</v>
      </c>
      <c r="C85" s="193" t="s">
        <v>7833</v>
      </c>
      <c r="D85" s="402"/>
      <c r="E85" s="42">
        <v>45685.279999999999</v>
      </c>
      <c r="F85" s="494">
        <f t="shared" si="1"/>
        <v>334447337.00999999</v>
      </c>
    </row>
    <row r="86" spans="1:6" s="412" customFormat="1" ht="47.25" hidden="1" customHeight="1" x14ac:dyDescent="0.2">
      <c r="A86" s="464">
        <v>44411</v>
      </c>
      <c r="B86" s="252" t="s">
        <v>7787</v>
      </c>
      <c r="C86" s="193" t="s">
        <v>7834</v>
      </c>
      <c r="D86" s="402"/>
      <c r="E86" s="42">
        <v>17104</v>
      </c>
      <c r="F86" s="494">
        <f t="shared" si="1"/>
        <v>334430233.00999999</v>
      </c>
    </row>
    <row r="87" spans="1:6" s="412" customFormat="1" ht="25.5" hidden="1" customHeight="1" x14ac:dyDescent="0.2">
      <c r="A87" s="464">
        <v>44411</v>
      </c>
      <c r="B87" s="252" t="s">
        <v>8177</v>
      </c>
      <c r="C87" s="193" t="s">
        <v>41</v>
      </c>
      <c r="D87" s="402"/>
      <c r="E87" s="42">
        <v>0</v>
      </c>
      <c r="F87" s="494">
        <f t="shared" si="1"/>
        <v>334430233.00999999</v>
      </c>
    </row>
    <row r="88" spans="1:6" s="412" customFormat="1" ht="59.25" hidden="1" customHeight="1" x14ac:dyDescent="0.2">
      <c r="A88" s="464">
        <v>44411</v>
      </c>
      <c r="B88" s="252" t="s">
        <v>7788</v>
      </c>
      <c r="C88" s="193" t="s">
        <v>7835</v>
      </c>
      <c r="D88" s="472"/>
      <c r="E88" s="42">
        <v>135000</v>
      </c>
      <c r="F88" s="494">
        <f t="shared" si="1"/>
        <v>334295233.00999999</v>
      </c>
    </row>
    <row r="89" spans="1:6" s="412" customFormat="1" ht="56.25" hidden="1" customHeight="1" x14ac:dyDescent="0.2">
      <c r="A89" s="464">
        <v>44411</v>
      </c>
      <c r="B89" s="252" t="s">
        <v>7789</v>
      </c>
      <c r="C89" s="193" t="s">
        <v>7836</v>
      </c>
      <c r="D89" s="402"/>
      <c r="E89" s="42">
        <v>34380.93</v>
      </c>
      <c r="F89" s="494">
        <f t="shared" si="1"/>
        <v>334260852.07999998</v>
      </c>
    </row>
    <row r="90" spans="1:6" s="412" customFormat="1" ht="69" hidden="1" customHeight="1" x14ac:dyDescent="0.2">
      <c r="A90" s="464">
        <v>44411</v>
      </c>
      <c r="B90" s="252" t="s">
        <v>7790</v>
      </c>
      <c r="C90" s="193" t="s">
        <v>7837</v>
      </c>
      <c r="D90" s="402"/>
      <c r="E90" s="42">
        <v>9000</v>
      </c>
      <c r="F90" s="494">
        <f t="shared" si="1"/>
        <v>334251852.07999998</v>
      </c>
    </row>
    <row r="91" spans="1:6" s="412" customFormat="1" ht="74.25" hidden="1" customHeight="1" x14ac:dyDescent="0.2">
      <c r="A91" s="464">
        <v>44411</v>
      </c>
      <c r="B91" s="252" t="s">
        <v>7728</v>
      </c>
      <c r="C91" s="193" t="s">
        <v>7838</v>
      </c>
      <c r="D91" s="402"/>
      <c r="E91" s="42">
        <v>20532111.309999999</v>
      </c>
      <c r="F91" s="494">
        <f t="shared" si="1"/>
        <v>313719740.76999998</v>
      </c>
    </row>
    <row r="92" spans="1:6" s="412" customFormat="1" ht="37.5" hidden="1" customHeight="1" x14ac:dyDescent="0.2">
      <c r="A92" s="464">
        <v>44411</v>
      </c>
      <c r="B92" s="252" t="s">
        <v>7729</v>
      </c>
      <c r="C92" s="193" t="s">
        <v>7839</v>
      </c>
      <c r="D92" s="402"/>
      <c r="E92" s="42">
        <v>986550.5</v>
      </c>
      <c r="F92" s="494">
        <f t="shared" si="1"/>
        <v>312733190.26999998</v>
      </c>
    </row>
    <row r="93" spans="1:6" s="412" customFormat="1" ht="37.5" hidden="1" customHeight="1" x14ac:dyDescent="0.2">
      <c r="A93" s="464">
        <v>44411</v>
      </c>
      <c r="B93" s="252" t="s">
        <v>7730</v>
      </c>
      <c r="C93" s="193" t="s">
        <v>7840</v>
      </c>
      <c r="D93" s="402"/>
      <c r="E93" s="42">
        <v>160867.04999999999</v>
      </c>
      <c r="F93" s="494">
        <f t="shared" si="1"/>
        <v>312572323.21999997</v>
      </c>
    </row>
    <row r="94" spans="1:6" s="412" customFormat="1" ht="27.75" hidden="1" customHeight="1" x14ac:dyDescent="0.2">
      <c r="A94" s="464">
        <v>44411</v>
      </c>
      <c r="B94" s="252" t="s">
        <v>7731</v>
      </c>
      <c r="C94" s="193" t="s">
        <v>7841</v>
      </c>
      <c r="D94" s="402"/>
      <c r="E94" s="42">
        <v>148000</v>
      </c>
      <c r="F94" s="494">
        <f t="shared" si="1"/>
        <v>312424323.21999997</v>
      </c>
    </row>
    <row r="95" spans="1:6" s="412" customFormat="1" ht="31.5" hidden="1" customHeight="1" x14ac:dyDescent="0.2">
      <c r="A95" s="464">
        <v>44411</v>
      </c>
      <c r="B95" s="252" t="s">
        <v>7732</v>
      </c>
      <c r="C95" s="193" t="s">
        <v>7842</v>
      </c>
      <c r="D95" s="402"/>
      <c r="E95" s="42">
        <v>329352.68</v>
      </c>
      <c r="F95" s="494">
        <f t="shared" si="1"/>
        <v>312094970.53999996</v>
      </c>
    </row>
    <row r="96" spans="1:6" s="412" customFormat="1" ht="31.5" hidden="1" customHeight="1" x14ac:dyDescent="0.2">
      <c r="A96" s="464">
        <v>44411</v>
      </c>
      <c r="B96" s="252" t="s">
        <v>7733</v>
      </c>
      <c r="C96" s="193" t="s">
        <v>7843</v>
      </c>
      <c r="D96" s="402"/>
      <c r="E96" s="42">
        <v>1407549</v>
      </c>
      <c r="F96" s="494">
        <f t="shared" si="1"/>
        <v>310687421.53999996</v>
      </c>
    </row>
    <row r="97" spans="1:6" s="412" customFormat="1" ht="28.5" hidden="1" customHeight="1" x14ac:dyDescent="0.2">
      <c r="A97" s="464">
        <v>44411</v>
      </c>
      <c r="B97" s="252" t="s">
        <v>7734</v>
      </c>
      <c r="C97" s="193" t="s">
        <v>7844</v>
      </c>
      <c r="D97" s="402"/>
      <c r="E97" s="42">
        <v>301295.52</v>
      </c>
      <c r="F97" s="494">
        <f t="shared" si="1"/>
        <v>310386126.01999998</v>
      </c>
    </row>
    <row r="98" spans="1:6" s="412" customFormat="1" ht="31.5" hidden="1" customHeight="1" x14ac:dyDescent="0.2">
      <c r="A98" s="464">
        <v>44411</v>
      </c>
      <c r="B98" s="252" t="s">
        <v>7735</v>
      </c>
      <c r="C98" s="193" t="s">
        <v>7845</v>
      </c>
      <c r="D98" s="402"/>
      <c r="E98" s="42">
        <v>410760.04</v>
      </c>
      <c r="F98" s="494">
        <f t="shared" si="1"/>
        <v>309975365.97999996</v>
      </c>
    </row>
    <row r="99" spans="1:6" s="412" customFormat="1" ht="40.5" hidden="1" customHeight="1" x14ac:dyDescent="0.2">
      <c r="A99" s="464">
        <v>44411</v>
      </c>
      <c r="B99" s="252" t="s">
        <v>7736</v>
      </c>
      <c r="C99" s="193" t="s">
        <v>7846</v>
      </c>
      <c r="D99" s="402"/>
      <c r="E99" s="42">
        <v>16950</v>
      </c>
      <c r="F99" s="494">
        <f t="shared" si="1"/>
        <v>309958415.97999996</v>
      </c>
    </row>
    <row r="100" spans="1:6" s="412" customFormat="1" ht="22.5" hidden="1" customHeight="1" x14ac:dyDescent="0.2">
      <c r="A100" s="464">
        <v>44411</v>
      </c>
      <c r="B100" s="252" t="s">
        <v>7737</v>
      </c>
      <c r="C100" s="193" t="s">
        <v>41</v>
      </c>
      <c r="D100" s="402"/>
      <c r="E100" s="42">
        <v>0</v>
      </c>
      <c r="F100" s="494">
        <f t="shared" si="1"/>
        <v>309958415.97999996</v>
      </c>
    </row>
    <row r="101" spans="1:6" s="412" customFormat="1" ht="52.5" hidden="1" customHeight="1" x14ac:dyDescent="0.2">
      <c r="A101" s="464">
        <v>44411</v>
      </c>
      <c r="B101" s="252" t="s">
        <v>7738</v>
      </c>
      <c r="C101" s="193" t="s">
        <v>7847</v>
      </c>
      <c r="D101" s="402"/>
      <c r="E101" s="42">
        <v>257877.5</v>
      </c>
      <c r="F101" s="494">
        <f t="shared" si="1"/>
        <v>309700538.47999996</v>
      </c>
    </row>
    <row r="102" spans="1:6" s="412" customFormat="1" ht="48" hidden="1" customHeight="1" x14ac:dyDescent="0.2">
      <c r="A102" s="464">
        <v>44411</v>
      </c>
      <c r="B102" s="252" t="s">
        <v>7739</v>
      </c>
      <c r="C102" s="193" t="s">
        <v>7848</v>
      </c>
      <c r="D102" s="402"/>
      <c r="E102" s="42">
        <v>147962.5</v>
      </c>
      <c r="F102" s="494">
        <f t="shared" si="1"/>
        <v>309552575.97999996</v>
      </c>
    </row>
    <row r="103" spans="1:6" s="412" customFormat="1" ht="52.5" hidden="1" customHeight="1" x14ac:dyDescent="0.2">
      <c r="A103" s="464">
        <v>44412</v>
      </c>
      <c r="B103" s="252" t="s">
        <v>7853</v>
      </c>
      <c r="C103" s="193" t="s">
        <v>7858</v>
      </c>
      <c r="D103" s="402"/>
      <c r="E103" s="42">
        <v>226000</v>
      </c>
      <c r="F103" s="494">
        <f t="shared" si="1"/>
        <v>309326575.97999996</v>
      </c>
    </row>
    <row r="104" spans="1:6" s="412" customFormat="1" ht="27.75" hidden="1" customHeight="1" x14ac:dyDescent="0.2">
      <c r="A104" s="464">
        <v>44412</v>
      </c>
      <c r="B104" s="252" t="s">
        <v>7854</v>
      </c>
      <c r="C104" s="193" t="s">
        <v>7859</v>
      </c>
      <c r="D104" s="402"/>
      <c r="E104" s="42">
        <v>2450</v>
      </c>
      <c r="F104" s="494">
        <f t="shared" si="1"/>
        <v>309324125.97999996</v>
      </c>
    </row>
    <row r="105" spans="1:6" s="412" customFormat="1" ht="28.5" hidden="1" customHeight="1" x14ac:dyDescent="0.2">
      <c r="A105" s="464">
        <v>44412</v>
      </c>
      <c r="B105" s="252" t="s">
        <v>7855</v>
      </c>
      <c r="C105" s="193" t="s">
        <v>7859</v>
      </c>
      <c r="D105" s="402"/>
      <c r="E105" s="42">
        <v>27400</v>
      </c>
      <c r="F105" s="494">
        <f t="shared" si="1"/>
        <v>309296725.97999996</v>
      </c>
    </row>
    <row r="106" spans="1:6" s="412" customFormat="1" ht="41.25" hidden="1" customHeight="1" x14ac:dyDescent="0.2">
      <c r="A106" s="464">
        <v>44412</v>
      </c>
      <c r="B106" s="252" t="s">
        <v>7856</v>
      </c>
      <c r="C106" s="193" t="s">
        <v>7860</v>
      </c>
      <c r="D106" s="402"/>
      <c r="E106" s="42">
        <v>389620.21</v>
      </c>
      <c r="F106" s="494">
        <f t="shared" si="1"/>
        <v>308907105.76999998</v>
      </c>
    </row>
    <row r="107" spans="1:6" s="412" customFormat="1" ht="48" hidden="1" customHeight="1" x14ac:dyDescent="0.2">
      <c r="A107" s="464">
        <v>44412</v>
      </c>
      <c r="B107" s="252" t="s">
        <v>7857</v>
      </c>
      <c r="C107" s="193" t="s">
        <v>7861</v>
      </c>
      <c r="D107" s="402"/>
      <c r="E107" s="42">
        <v>27120</v>
      </c>
      <c r="F107" s="494">
        <f t="shared" si="1"/>
        <v>308879985.76999998</v>
      </c>
    </row>
    <row r="108" spans="1:6" s="706" customFormat="1" ht="31.5" hidden="1" customHeight="1" x14ac:dyDescent="0.2">
      <c r="A108" s="464">
        <v>44412</v>
      </c>
      <c r="B108" s="252" t="s">
        <v>7849</v>
      </c>
      <c r="C108" s="193" t="s">
        <v>7862</v>
      </c>
      <c r="D108" s="705"/>
      <c r="E108" s="42">
        <v>1995489.01</v>
      </c>
      <c r="F108" s="494">
        <f t="shared" si="1"/>
        <v>306884496.75999999</v>
      </c>
    </row>
    <row r="109" spans="1:6" s="412" customFormat="1" ht="33.75" hidden="1" customHeight="1" x14ac:dyDescent="0.2">
      <c r="A109" s="464">
        <v>44412</v>
      </c>
      <c r="B109" s="252" t="s">
        <v>7850</v>
      </c>
      <c r="C109" s="193" t="s">
        <v>7859</v>
      </c>
      <c r="D109" s="402"/>
      <c r="E109" s="42">
        <v>1431615.84</v>
      </c>
      <c r="F109" s="494">
        <f t="shared" si="1"/>
        <v>305452880.92000002</v>
      </c>
    </row>
    <row r="110" spans="1:6" s="412" customFormat="1" ht="48" hidden="1" customHeight="1" x14ac:dyDescent="0.2">
      <c r="A110" s="464">
        <v>44412</v>
      </c>
      <c r="B110" s="252" t="s">
        <v>7851</v>
      </c>
      <c r="C110" s="193" t="s">
        <v>7863</v>
      </c>
      <c r="D110" s="402"/>
      <c r="E110" s="42">
        <v>122597.5</v>
      </c>
      <c r="F110" s="494">
        <f t="shared" si="1"/>
        <v>305330283.42000002</v>
      </c>
    </row>
    <row r="111" spans="1:6" s="412" customFormat="1" ht="63" hidden="1" customHeight="1" x14ac:dyDescent="0.2">
      <c r="A111" s="464">
        <v>44412</v>
      </c>
      <c r="B111" s="252" t="s">
        <v>7852</v>
      </c>
      <c r="C111" s="193" t="s">
        <v>7864</v>
      </c>
      <c r="D111" s="402"/>
      <c r="E111" s="42">
        <v>541120</v>
      </c>
      <c r="F111" s="494">
        <f t="shared" si="1"/>
        <v>304789163.42000002</v>
      </c>
    </row>
    <row r="112" spans="1:6" s="412" customFormat="1" ht="27.75" hidden="1" customHeight="1" x14ac:dyDescent="0.2">
      <c r="A112" s="464">
        <v>44413</v>
      </c>
      <c r="B112" s="252" t="s">
        <v>7869</v>
      </c>
      <c r="C112" s="193" t="s">
        <v>41</v>
      </c>
      <c r="D112" s="402"/>
      <c r="E112" s="42">
        <v>0</v>
      </c>
      <c r="F112" s="494">
        <f t="shared" si="1"/>
        <v>304789163.42000002</v>
      </c>
    </row>
    <row r="113" spans="1:6" s="412" customFormat="1" ht="30" hidden="1" customHeight="1" x14ac:dyDescent="0.2">
      <c r="A113" s="464">
        <v>44413</v>
      </c>
      <c r="B113" s="252" t="s">
        <v>7866</v>
      </c>
      <c r="C113" s="193" t="s">
        <v>7870</v>
      </c>
      <c r="D113" s="402"/>
      <c r="E113" s="42">
        <v>641144.13</v>
      </c>
      <c r="F113" s="494">
        <f t="shared" si="1"/>
        <v>304148019.29000002</v>
      </c>
    </row>
    <row r="114" spans="1:6" s="412" customFormat="1" ht="31.5" hidden="1" customHeight="1" x14ac:dyDescent="0.2">
      <c r="A114" s="464">
        <v>44413</v>
      </c>
      <c r="B114" s="252" t="s">
        <v>7867</v>
      </c>
      <c r="C114" s="193" t="s">
        <v>7871</v>
      </c>
      <c r="D114" s="402"/>
      <c r="E114" s="42">
        <v>680736.53</v>
      </c>
      <c r="F114" s="494">
        <f t="shared" si="1"/>
        <v>303467282.76000005</v>
      </c>
    </row>
    <row r="115" spans="1:6" s="412" customFormat="1" ht="27" hidden="1" customHeight="1" x14ac:dyDescent="0.2">
      <c r="A115" s="464">
        <v>44413</v>
      </c>
      <c r="B115" s="252" t="s">
        <v>7868</v>
      </c>
      <c r="C115" s="193" t="s">
        <v>7872</v>
      </c>
      <c r="D115" s="402"/>
      <c r="E115" s="42">
        <v>11092.2</v>
      </c>
      <c r="F115" s="494">
        <f t="shared" si="1"/>
        <v>303456190.56000006</v>
      </c>
    </row>
    <row r="116" spans="1:6" s="412" customFormat="1" ht="41.25" hidden="1" customHeight="1" x14ac:dyDescent="0.2">
      <c r="A116" s="464">
        <v>44414</v>
      </c>
      <c r="B116" s="252" t="s">
        <v>7874</v>
      </c>
      <c r="C116" s="193" t="s">
        <v>7887</v>
      </c>
      <c r="D116" s="402"/>
      <c r="E116" s="42">
        <v>343731.31</v>
      </c>
      <c r="F116" s="494">
        <f t="shared" si="1"/>
        <v>303112459.25000006</v>
      </c>
    </row>
    <row r="117" spans="1:6" s="412" customFormat="1" ht="41.25" hidden="1" customHeight="1" x14ac:dyDescent="0.2">
      <c r="A117" s="464">
        <v>44414</v>
      </c>
      <c r="B117" s="252" t="s">
        <v>7875</v>
      </c>
      <c r="C117" s="193" t="s">
        <v>7888</v>
      </c>
      <c r="D117" s="402"/>
      <c r="E117" s="42">
        <v>291974.62</v>
      </c>
      <c r="F117" s="494">
        <f t="shared" si="1"/>
        <v>302820484.63000005</v>
      </c>
    </row>
    <row r="118" spans="1:6" s="412" customFormat="1" ht="41.25" hidden="1" customHeight="1" x14ac:dyDescent="0.2">
      <c r="A118" s="464">
        <v>44414</v>
      </c>
      <c r="B118" s="252" t="s">
        <v>7876</v>
      </c>
      <c r="C118" s="193" t="s">
        <v>7889</v>
      </c>
      <c r="D118" s="402"/>
      <c r="E118" s="42">
        <v>330130.46000000002</v>
      </c>
      <c r="F118" s="494">
        <f t="shared" si="1"/>
        <v>302490354.17000008</v>
      </c>
    </row>
    <row r="119" spans="1:6" s="412" customFormat="1" ht="25.5" hidden="1" customHeight="1" x14ac:dyDescent="0.2">
      <c r="A119" s="464">
        <v>44414</v>
      </c>
      <c r="B119" s="252" t="s">
        <v>7873</v>
      </c>
      <c r="C119" s="193" t="s">
        <v>41</v>
      </c>
      <c r="D119" s="402"/>
      <c r="E119" s="42">
        <v>0</v>
      </c>
      <c r="F119" s="494">
        <f t="shared" si="1"/>
        <v>302490354.17000008</v>
      </c>
    </row>
    <row r="120" spans="1:6" s="412" customFormat="1" ht="36.75" hidden="1" customHeight="1" x14ac:dyDescent="0.2">
      <c r="A120" s="464">
        <v>44414</v>
      </c>
      <c r="B120" s="252" t="s">
        <v>7877</v>
      </c>
      <c r="C120" s="193" t="s">
        <v>7890</v>
      </c>
      <c r="D120" s="402"/>
      <c r="E120" s="42">
        <v>194455.93</v>
      </c>
      <c r="F120" s="494">
        <f t="shared" si="1"/>
        <v>302295898.24000007</v>
      </c>
    </row>
    <row r="121" spans="1:6" s="412" customFormat="1" ht="41.25" hidden="1" customHeight="1" x14ac:dyDescent="0.2">
      <c r="A121" s="464">
        <v>44414</v>
      </c>
      <c r="B121" s="252" t="s">
        <v>7878</v>
      </c>
      <c r="C121" s="193" t="s">
        <v>7891</v>
      </c>
      <c r="D121" s="402"/>
      <c r="E121" s="42">
        <v>320084.26</v>
      </c>
      <c r="F121" s="494">
        <f t="shared" si="1"/>
        <v>301975813.98000008</v>
      </c>
    </row>
    <row r="122" spans="1:6" s="412" customFormat="1" ht="41.25" hidden="1" customHeight="1" x14ac:dyDescent="0.2">
      <c r="A122" s="464">
        <v>44414</v>
      </c>
      <c r="B122" s="252" t="s">
        <v>7879</v>
      </c>
      <c r="C122" s="193" t="s">
        <v>7892</v>
      </c>
      <c r="D122" s="402"/>
      <c r="E122" s="42">
        <v>313868.65000000002</v>
      </c>
      <c r="F122" s="494">
        <f t="shared" si="1"/>
        <v>301661945.3300001</v>
      </c>
    </row>
    <row r="123" spans="1:6" s="412" customFormat="1" ht="41.25" hidden="1" customHeight="1" x14ac:dyDescent="0.2">
      <c r="A123" s="464">
        <v>44414</v>
      </c>
      <c r="B123" s="252" t="s">
        <v>7880</v>
      </c>
      <c r="C123" s="193" t="s">
        <v>7893</v>
      </c>
      <c r="D123" s="402"/>
      <c r="E123" s="42">
        <v>605756.80000000005</v>
      </c>
      <c r="F123" s="494">
        <f t="shared" si="1"/>
        <v>301056188.53000009</v>
      </c>
    </row>
    <row r="124" spans="1:6" s="412" customFormat="1" ht="44.25" hidden="1" customHeight="1" x14ac:dyDescent="0.2">
      <c r="A124" s="464">
        <v>44414</v>
      </c>
      <c r="B124" s="252" t="s">
        <v>7881</v>
      </c>
      <c r="C124" s="193" t="s">
        <v>7894</v>
      </c>
      <c r="D124" s="402"/>
      <c r="E124" s="42">
        <v>398837.1</v>
      </c>
      <c r="F124" s="494">
        <f t="shared" si="1"/>
        <v>300657351.43000007</v>
      </c>
    </row>
    <row r="125" spans="1:6" s="412" customFormat="1" ht="40.5" hidden="1" customHeight="1" x14ac:dyDescent="0.2">
      <c r="A125" s="464">
        <v>44414</v>
      </c>
      <c r="B125" s="252" t="s">
        <v>7882</v>
      </c>
      <c r="C125" s="193" t="s">
        <v>7895</v>
      </c>
      <c r="D125" s="402"/>
      <c r="E125" s="42">
        <v>527609.52</v>
      </c>
      <c r="F125" s="494">
        <f t="shared" si="1"/>
        <v>300129741.91000009</v>
      </c>
    </row>
    <row r="126" spans="1:6" s="412" customFormat="1" ht="39" hidden="1" customHeight="1" x14ac:dyDescent="0.2">
      <c r="A126" s="464">
        <v>44414</v>
      </c>
      <c r="B126" s="252" t="s">
        <v>7883</v>
      </c>
      <c r="C126" s="193" t="s">
        <v>7896</v>
      </c>
      <c r="D126" s="402"/>
      <c r="E126" s="42">
        <v>227694.3</v>
      </c>
      <c r="F126" s="494">
        <f t="shared" si="1"/>
        <v>299902047.61000007</v>
      </c>
    </row>
    <row r="127" spans="1:6" s="412" customFormat="1" ht="42" hidden="1" customHeight="1" x14ac:dyDescent="0.2">
      <c r="A127" s="464">
        <v>44414</v>
      </c>
      <c r="B127" s="252" t="s">
        <v>7884</v>
      </c>
      <c r="C127" s="193" t="s">
        <v>7897</v>
      </c>
      <c r="D127" s="402"/>
      <c r="E127" s="42">
        <v>466259.81</v>
      </c>
      <c r="F127" s="494">
        <f t="shared" si="1"/>
        <v>299435787.80000007</v>
      </c>
    </row>
    <row r="128" spans="1:6" s="412" customFormat="1" ht="41.25" hidden="1" customHeight="1" x14ac:dyDescent="0.2">
      <c r="A128" s="464">
        <v>44414</v>
      </c>
      <c r="B128" s="252" t="s">
        <v>7885</v>
      </c>
      <c r="C128" s="193" t="s">
        <v>7898</v>
      </c>
      <c r="D128" s="402"/>
      <c r="E128" s="42">
        <v>238848.46</v>
      </c>
      <c r="F128" s="494">
        <f t="shared" si="1"/>
        <v>299196939.34000009</v>
      </c>
    </row>
    <row r="129" spans="1:6" s="412" customFormat="1" ht="85.5" hidden="1" customHeight="1" x14ac:dyDescent="0.2">
      <c r="A129" s="464">
        <v>44414</v>
      </c>
      <c r="B129" s="252" t="s">
        <v>7886</v>
      </c>
      <c r="C129" s="193" t="s">
        <v>7899</v>
      </c>
      <c r="D129" s="402"/>
      <c r="E129" s="42">
        <v>500000</v>
      </c>
      <c r="F129" s="494">
        <f t="shared" si="1"/>
        <v>298696939.34000009</v>
      </c>
    </row>
    <row r="130" spans="1:6" s="412" customFormat="1" ht="43.5" hidden="1" customHeight="1" x14ac:dyDescent="0.2">
      <c r="A130" s="464">
        <v>44417</v>
      </c>
      <c r="B130" s="5" t="s">
        <v>7912</v>
      </c>
      <c r="C130" s="193" t="s">
        <v>7940</v>
      </c>
      <c r="D130" s="402"/>
      <c r="E130" s="42">
        <v>53100</v>
      </c>
      <c r="F130" s="494">
        <f t="shared" si="1"/>
        <v>298643839.34000009</v>
      </c>
    </row>
    <row r="131" spans="1:6" s="412" customFormat="1" ht="46.5" hidden="1" customHeight="1" x14ac:dyDescent="0.2">
      <c r="A131" s="464">
        <v>44417</v>
      </c>
      <c r="B131" s="5" t="s">
        <v>7913</v>
      </c>
      <c r="C131" s="193" t="s">
        <v>7941</v>
      </c>
      <c r="D131" s="402"/>
      <c r="E131" s="42">
        <v>10890</v>
      </c>
      <c r="F131" s="494">
        <f t="shared" si="1"/>
        <v>298632949.34000009</v>
      </c>
    </row>
    <row r="132" spans="1:6" s="412" customFormat="1" ht="43.5" hidden="1" customHeight="1" x14ac:dyDescent="0.2">
      <c r="A132" s="464">
        <v>44417</v>
      </c>
      <c r="B132" s="5" t="s">
        <v>7914</v>
      </c>
      <c r="C132" s="193" t="s">
        <v>7942</v>
      </c>
      <c r="D132" s="402"/>
      <c r="E132" s="42">
        <v>10800</v>
      </c>
      <c r="F132" s="494">
        <f t="shared" si="1"/>
        <v>298622149.34000009</v>
      </c>
    </row>
    <row r="133" spans="1:6" s="412" customFormat="1" ht="39" hidden="1" customHeight="1" x14ac:dyDescent="0.2">
      <c r="A133" s="464">
        <v>44417</v>
      </c>
      <c r="B133" s="5" t="s">
        <v>7915</v>
      </c>
      <c r="C133" s="193" t="s">
        <v>7943</v>
      </c>
      <c r="D133" s="402"/>
      <c r="E133" s="42">
        <v>13500</v>
      </c>
      <c r="F133" s="494">
        <f t="shared" si="1"/>
        <v>298608649.34000009</v>
      </c>
    </row>
    <row r="134" spans="1:6" s="412" customFormat="1" ht="39" hidden="1" customHeight="1" x14ac:dyDescent="0.2">
      <c r="A134" s="464">
        <v>44417</v>
      </c>
      <c r="B134" s="5" t="s">
        <v>7916</v>
      </c>
      <c r="C134" s="193" t="s">
        <v>7944</v>
      </c>
      <c r="D134" s="402"/>
      <c r="E134" s="42">
        <v>9000</v>
      </c>
      <c r="F134" s="494">
        <f t="shared" si="1"/>
        <v>298599649.34000009</v>
      </c>
    </row>
    <row r="135" spans="1:6" s="412" customFormat="1" ht="41.25" hidden="1" customHeight="1" x14ac:dyDescent="0.2">
      <c r="A135" s="464">
        <v>44417</v>
      </c>
      <c r="B135" s="5" t="s">
        <v>7917</v>
      </c>
      <c r="C135" s="193" t="s">
        <v>7945</v>
      </c>
      <c r="D135" s="402"/>
      <c r="E135" s="42">
        <v>5400</v>
      </c>
      <c r="F135" s="494">
        <f t="shared" si="1"/>
        <v>298594249.34000009</v>
      </c>
    </row>
    <row r="136" spans="1:6" s="412" customFormat="1" ht="43.5" hidden="1" customHeight="1" x14ac:dyDescent="0.2">
      <c r="A136" s="464">
        <v>44417</v>
      </c>
      <c r="B136" s="5" t="s">
        <v>7918</v>
      </c>
      <c r="C136" s="193" t="s">
        <v>7946</v>
      </c>
      <c r="D136" s="402"/>
      <c r="E136" s="42">
        <v>3600</v>
      </c>
      <c r="F136" s="494">
        <f t="shared" si="1"/>
        <v>298590649.34000009</v>
      </c>
    </row>
    <row r="137" spans="1:6" s="412" customFormat="1" ht="47.25" hidden="1" customHeight="1" x14ac:dyDescent="0.2">
      <c r="A137" s="464">
        <v>44417</v>
      </c>
      <c r="B137" s="5" t="s">
        <v>7919</v>
      </c>
      <c r="C137" s="193" t="s">
        <v>7947</v>
      </c>
      <c r="D137" s="402"/>
      <c r="E137" s="42">
        <v>21520</v>
      </c>
      <c r="F137" s="494">
        <f t="shared" si="1"/>
        <v>298569129.34000009</v>
      </c>
    </row>
    <row r="138" spans="1:6" s="412" customFormat="1" ht="30.75" hidden="1" customHeight="1" x14ac:dyDescent="0.2">
      <c r="A138" s="464">
        <v>44417</v>
      </c>
      <c r="B138" s="5" t="s">
        <v>7920</v>
      </c>
      <c r="C138" s="193" t="s">
        <v>7948</v>
      </c>
      <c r="D138" s="402"/>
      <c r="E138" s="42">
        <v>20700</v>
      </c>
      <c r="F138" s="494">
        <f t="shared" si="1"/>
        <v>298548429.34000009</v>
      </c>
    </row>
    <row r="139" spans="1:6" s="412" customFormat="1" ht="39.75" hidden="1" customHeight="1" x14ac:dyDescent="0.2">
      <c r="A139" s="464">
        <v>44417</v>
      </c>
      <c r="B139" s="5" t="s">
        <v>7921</v>
      </c>
      <c r="C139" s="193" t="s">
        <v>7949</v>
      </c>
      <c r="D139" s="402"/>
      <c r="E139" s="42">
        <v>7875</v>
      </c>
      <c r="F139" s="494">
        <f t="shared" si="1"/>
        <v>298540554.34000009</v>
      </c>
    </row>
    <row r="140" spans="1:6" s="412" customFormat="1" ht="41.25" hidden="1" customHeight="1" x14ac:dyDescent="0.2">
      <c r="A140" s="464">
        <v>44417</v>
      </c>
      <c r="B140" s="5" t="s">
        <v>7922</v>
      </c>
      <c r="C140" s="193" t="s">
        <v>7950</v>
      </c>
      <c r="D140" s="402"/>
      <c r="E140" s="42">
        <v>21600</v>
      </c>
      <c r="F140" s="494">
        <f t="shared" si="1"/>
        <v>298518954.34000009</v>
      </c>
    </row>
    <row r="141" spans="1:6" s="412" customFormat="1" ht="73.5" hidden="1" customHeight="1" x14ac:dyDescent="0.2">
      <c r="A141" s="464">
        <v>44417</v>
      </c>
      <c r="B141" s="5" t="s">
        <v>7923</v>
      </c>
      <c r="C141" s="193" t="s">
        <v>7951</v>
      </c>
      <c r="D141" s="402"/>
      <c r="E141" s="42">
        <v>9000</v>
      </c>
      <c r="F141" s="494">
        <f t="shared" si="1"/>
        <v>298509954.34000009</v>
      </c>
    </row>
    <row r="142" spans="1:6" s="275" customFormat="1" ht="52.5" hidden="1" customHeight="1" x14ac:dyDescent="0.2">
      <c r="A142" s="464">
        <v>44417</v>
      </c>
      <c r="B142" s="5" t="s">
        <v>7924</v>
      </c>
      <c r="C142" s="193" t="s">
        <v>7952</v>
      </c>
      <c r="D142" s="266"/>
      <c r="E142" s="42">
        <v>216570.15</v>
      </c>
      <c r="F142" s="494">
        <f t="shared" ref="F142:F205" si="2">F141-E142</f>
        <v>298293384.19000012</v>
      </c>
    </row>
    <row r="143" spans="1:6" s="275" customFormat="1" ht="72" hidden="1" customHeight="1" x14ac:dyDescent="0.2">
      <c r="A143" s="464">
        <v>44417</v>
      </c>
      <c r="B143" s="5" t="s">
        <v>7925</v>
      </c>
      <c r="C143" s="193" t="s">
        <v>7953</v>
      </c>
      <c r="D143" s="266"/>
      <c r="E143" s="42">
        <v>226000</v>
      </c>
      <c r="F143" s="494">
        <f t="shared" si="2"/>
        <v>298067384.19000012</v>
      </c>
    </row>
    <row r="144" spans="1:6" s="275" customFormat="1" ht="41.25" hidden="1" customHeight="1" x14ac:dyDescent="0.2">
      <c r="A144" s="464">
        <v>44417</v>
      </c>
      <c r="B144" s="5" t="s">
        <v>7926</v>
      </c>
      <c r="C144" s="193" t="s">
        <v>7954</v>
      </c>
      <c r="D144" s="266"/>
      <c r="E144" s="42">
        <v>4050</v>
      </c>
      <c r="F144" s="494">
        <f t="shared" si="2"/>
        <v>298063334.19000012</v>
      </c>
    </row>
    <row r="145" spans="1:6" s="275" customFormat="1" ht="51" hidden="1" customHeight="1" x14ac:dyDescent="0.2">
      <c r="A145" s="464">
        <v>44417</v>
      </c>
      <c r="B145" s="5" t="s">
        <v>7927</v>
      </c>
      <c r="C145" s="193" t="s">
        <v>7955</v>
      </c>
      <c r="D145" s="266"/>
      <c r="E145" s="42">
        <v>409558.14</v>
      </c>
      <c r="F145" s="494">
        <f t="shared" si="2"/>
        <v>297653776.05000013</v>
      </c>
    </row>
    <row r="146" spans="1:6" s="275" customFormat="1" ht="41.25" hidden="1" customHeight="1" x14ac:dyDescent="0.2">
      <c r="A146" s="464">
        <v>44417</v>
      </c>
      <c r="B146" s="5" t="s">
        <v>7928</v>
      </c>
      <c r="C146" s="193" t="s">
        <v>7956</v>
      </c>
      <c r="D146" s="266"/>
      <c r="E146" s="42">
        <v>4500</v>
      </c>
      <c r="F146" s="494">
        <f t="shared" si="2"/>
        <v>297649276.05000013</v>
      </c>
    </row>
    <row r="147" spans="1:6" s="275" customFormat="1" ht="67.5" hidden="1" customHeight="1" x14ac:dyDescent="0.2">
      <c r="A147" s="464">
        <v>44417</v>
      </c>
      <c r="B147" s="5" t="s">
        <v>7929</v>
      </c>
      <c r="C147" s="193" t="s">
        <v>7957</v>
      </c>
      <c r="D147" s="266"/>
      <c r="E147" s="42">
        <v>52650</v>
      </c>
      <c r="F147" s="494">
        <f t="shared" si="2"/>
        <v>297596626.05000013</v>
      </c>
    </row>
    <row r="148" spans="1:6" s="275" customFormat="1" ht="41.25" hidden="1" customHeight="1" x14ac:dyDescent="0.2">
      <c r="A148" s="464">
        <v>44417</v>
      </c>
      <c r="B148" s="5" t="s">
        <v>7930</v>
      </c>
      <c r="C148" s="193" t="s">
        <v>7958</v>
      </c>
      <c r="D148" s="266"/>
      <c r="E148" s="42">
        <v>13500</v>
      </c>
      <c r="F148" s="494">
        <f t="shared" si="2"/>
        <v>297583126.05000013</v>
      </c>
    </row>
    <row r="149" spans="1:6" s="275" customFormat="1" ht="41.25" hidden="1" customHeight="1" x14ac:dyDescent="0.2">
      <c r="A149" s="464">
        <v>44417</v>
      </c>
      <c r="B149" s="5" t="s">
        <v>7931</v>
      </c>
      <c r="C149" s="193" t="s">
        <v>7959</v>
      </c>
      <c r="D149" s="266"/>
      <c r="E149" s="42">
        <v>18000</v>
      </c>
      <c r="F149" s="494">
        <f t="shared" si="2"/>
        <v>297565126.05000013</v>
      </c>
    </row>
    <row r="150" spans="1:6" s="275" customFormat="1" ht="43.5" hidden="1" customHeight="1" x14ac:dyDescent="0.2">
      <c r="A150" s="464">
        <v>44417</v>
      </c>
      <c r="B150" s="5" t="s">
        <v>7932</v>
      </c>
      <c r="C150" s="193" t="s">
        <v>7960</v>
      </c>
      <c r="D150" s="266"/>
      <c r="E150" s="42">
        <v>7200</v>
      </c>
      <c r="F150" s="494">
        <f t="shared" si="2"/>
        <v>297557926.05000013</v>
      </c>
    </row>
    <row r="151" spans="1:6" s="275" customFormat="1" ht="44.25" hidden="1" customHeight="1" x14ac:dyDescent="0.2">
      <c r="A151" s="464">
        <v>44417</v>
      </c>
      <c r="B151" s="5" t="s">
        <v>7933</v>
      </c>
      <c r="C151" s="193" t="s">
        <v>7961</v>
      </c>
      <c r="D151" s="266"/>
      <c r="E151" s="42">
        <v>90000</v>
      </c>
      <c r="F151" s="494">
        <f t="shared" si="2"/>
        <v>297467926.05000013</v>
      </c>
    </row>
    <row r="152" spans="1:6" s="275" customFormat="1" ht="41.25" hidden="1" customHeight="1" x14ac:dyDescent="0.2">
      <c r="A152" s="464">
        <v>44417</v>
      </c>
      <c r="B152" s="5" t="s">
        <v>7934</v>
      </c>
      <c r="C152" s="193" t="s">
        <v>7962</v>
      </c>
      <c r="D152" s="266"/>
      <c r="E152" s="42">
        <v>234610.06</v>
      </c>
      <c r="F152" s="494">
        <f t="shared" si="2"/>
        <v>297233315.99000013</v>
      </c>
    </row>
    <row r="153" spans="1:6" s="275" customFormat="1" ht="41.25" hidden="1" customHeight="1" x14ac:dyDescent="0.2">
      <c r="A153" s="464">
        <v>44417</v>
      </c>
      <c r="B153" s="5" t="s">
        <v>7935</v>
      </c>
      <c r="C153" s="193" t="s">
        <v>7963</v>
      </c>
      <c r="D153" s="266"/>
      <c r="E153" s="42">
        <v>59766</v>
      </c>
      <c r="F153" s="494">
        <f t="shared" si="2"/>
        <v>297173549.99000013</v>
      </c>
    </row>
    <row r="154" spans="1:6" s="275" customFormat="1" ht="41.25" hidden="1" customHeight="1" x14ac:dyDescent="0.2">
      <c r="A154" s="464">
        <v>44417</v>
      </c>
      <c r="B154" s="5" t="s">
        <v>7936</v>
      </c>
      <c r="C154" s="193" t="s">
        <v>7964</v>
      </c>
      <c r="D154" s="266"/>
      <c r="E154" s="42">
        <v>118950.78</v>
      </c>
      <c r="F154" s="494">
        <f t="shared" si="2"/>
        <v>297054599.21000016</v>
      </c>
    </row>
    <row r="155" spans="1:6" s="275" customFormat="1" ht="41.25" hidden="1" customHeight="1" x14ac:dyDescent="0.2">
      <c r="A155" s="464">
        <v>44417</v>
      </c>
      <c r="B155" s="5" t="s">
        <v>7937</v>
      </c>
      <c r="C155" s="193" t="s">
        <v>7965</v>
      </c>
      <c r="D155" s="266"/>
      <c r="E155" s="42">
        <v>114945.89</v>
      </c>
      <c r="F155" s="494">
        <f t="shared" si="2"/>
        <v>296939653.32000017</v>
      </c>
    </row>
    <row r="156" spans="1:6" s="275" customFormat="1" ht="39" hidden="1" customHeight="1" x14ac:dyDescent="0.2">
      <c r="A156" s="464">
        <v>44417</v>
      </c>
      <c r="B156" s="5" t="s">
        <v>7938</v>
      </c>
      <c r="C156" s="193" t="s">
        <v>7966</v>
      </c>
      <c r="D156" s="266"/>
      <c r="E156" s="42">
        <v>2731.5</v>
      </c>
      <c r="F156" s="494">
        <f t="shared" si="2"/>
        <v>296936921.82000017</v>
      </c>
    </row>
    <row r="157" spans="1:6" s="275" customFormat="1" ht="76.5" hidden="1" customHeight="1" x14ac:dyDescent="0.2">
      <c r="A157" s="464">
        <v>44417</v>
      </c>
      <c r="B157" s="5" t="s">
        <v>7939</v>
      </c>
      <c r="C157" s="193" t="s">
        <v>7967</v>
      </c>
      <c r="D157" s="266"/>
      <c r="E157" s="42">
        <v>170850.76</v>
      </c>
      <c r="F157" s="494">
        <f t="shared" si="2"/>
        <v>296766071.06000018</v>
      </c>
    </row>
    <row r="158" spans="1:6" s="275" customFormat="1" ht="46.5" hidden="1" customHeight="1" x14ac:dyDescent="0.2">
      <c r="A158" s="464">
        <v>44417</v>
      </c>
      <c r="B158" s="252" t="s">
        <v>7900</v>
      </c>
      <c r="C158" s="193" t="s">
        <v>7968</v>
      </c>
      <c r="D158" s="266"/>
      <c r="E158" s="42">
        <v>13500</v>
      </c>
      <c r="F158" s="494">
        <f t="shared" si="2"/>
        <v>296752571.06000018</v>
      </c>
    </row>
    <row r="159" spans="1:6" s="275" customFormat="1" ht="79.5" hidden="1" customHeight="1" x14ac:dyDescent="0.2">
      <c r="A159" s="464">
        <v>44417</v>
      </c>
      <c r="B159" s="252" t="s">
        <v>7901</v>
      </c>
      <c r="C159" s="193" t="s">
        <v>7969</v>
      </c>
      <c r="D159" s="266"/>
      <c r="E159" s="42">
        <v>9000</v>
      </c>
      <c r="F159" s="494">
        <f t="shared" si="2"/>
        <v>296743571.06000018</v>
      </c>
    </row>
    <row r="160" spans="1:6" s="275" customFormat="1" ht="103.5" hidden="1" customHeight="1" x14ac:dyDescent="0.2">
      <c r="A160" s="464">
        <v>44417</v>
      </c>
      <c r="B160" s="252" t="s">
        <v>7902</v>
      </c>
      <c r="C160" s="193" t="s">
        <v>7970</v>
      </c>
      <c r="D160" s="266"/>
      <c r="E160" s="42">
        <v>33750</v>
      </c>
      <c r="F160" s="494">
        <f t="shared" si="2"/>
        <v>296709821.06000018</v>
      </c>
    </row>
    <row r="161" spans="1:6" s="275" customFormat="1" ht="27.75" hidden="1" customHeight="1" x14ac:dyDescent="0.2">
      <c r="A161" s="464">
        <v>44417</v>
      </c>
      <c r="B161" s="252" t="s">
        <v>7903</v>
      </c>
      <c r="C161" s="193" t="s">
        <v>7971</v>
      </c>
      <c r="D161" s="266"/>
      <c r="E161" s="42">
        <v>1800</v>
      </c>
      <c r="F161" s="494">
        <f t="shared" si="2"/>
        <v>296708021.06000018</v>
      </c>
    </row>
    <row r="162" spans="1:6" s="275" customFormat="1" ht="42.75" hidden="1" customHeight="1" x14ac:dyDescent="0.2">
      <c r="A162" s="464">
        <v>44417</v>
      </c>
      <c r="B162" s="252" t="s">
        <v>7904</v>
      </c>
      <c r="C162" s="193" t="s">
        <v>7972</v>
      </c>
      <c r="D162" s="266"/>
      <c r="E162" s="42">
        <v>25200</v>
      </c>
      <c r="F162" s="494">
        <f t="shared" si="2"/>
        <v>296682821.06000018</v>
      </c>
    </row>
    <row r="163" spans="1:6" s="275" customFormat="1" ht="50.25" hidden="1" customHeight="1" x14ac:dyDescent="0.2">
      <c r="A163" s="464">
        <v>44417</v>
      </c>
      <c r="B163" s="252" t="s">
        <v>7905</v>
      </c>
      <c r="C163" s="193" t="s">
        <v>7973</v>
      </c>
      <c r="D163" s="266"/>
      <c r="E163" s="42">
        <v>5757.49</v>
      </c>
      <c r="F163" s="494">
        <f t="shared" si="2"/>
        <v>296677063.57000017</v>
      </c>
    </row>
    <row r="164" spans="1:6" s="275" customFormat="1" ht="94.5" hidden="1" customHeight="1" x14ac:dyDescent="0.2">
      <c r="A164" s="464">
        <v>44417</v>
      </c>
      <c r="B164" s="252" t="s">
        <v>7906</v>
      </c>
      <c r="C164" s="193" t="s">
        <v>7974</v>
      </c>
      <c r="D164" s="266"/>
      <c r="E164" s="42">
        <v>99776.76</v>
      </c>
      <c r="F164" s="494">
        <f t="shared" si="2"/>
        <v>296577286.81000018</v>
      </c>
    </row>
    <row r="165" spans="1:6" s="275" customFormat="1" ht="38.25" hidden="1" customHeight="1" x14ac:dyDescent="0.2">
      <c r="A165" s="464">
        <v>44417</v>
      </c>
      <c r="B165" s="252" t="s">
        <v>7907</v>
      </c>
      <c r="C165" s="193" t="s">
        <v>7975</v>
      </c>
      <c r="D165" s="266"/>
      <c r="E165" s="42">
        <v>615420.48</v>
      </c>
      <c r="F165" s="494">
        <f t="shared" si="2"/>
        <v>295961866.33000016</v>
      </c>
    </row>
    <row r="166" spans="1:6" s="275" customFormat="1" ht="53.25" hidden="1" customHeight="1" x14ac:dyDescent="0.2">
      <c r="A166" s="464">
        <v>44417</v>
      </c>
      <c r="B166" s="252" t="s">
        <v>7908</v>
      </c>
      <c r="C166" s="193" t="s">
        <v>7976</v>
      </c>
      <c r="D166" s="266"/>
      <c r="E166" s="42">
        <v>75686.36</v>
      </c>
      <c r="F166" s="494">
        <f t="shared" si="2"/>
        <v>295886179.97000015</v>
      </c>
    </row>
    <row r="167" spans="1:6" s="275" customFormat="1" ht="42.75" hidden="1" customHeight="1" x14ac:dyDescent="0.2">
      <c r="A167" s="464">
        <v>44417</v>
      </c>
      <c r="B167" s="252" t="s">
        <v>7909</v>
      </c>
      <c r="C167" s="193" t="s">
        <v>7977</v>
      </c>
      <c r="D167" s="266"/>
      <c r="E167" s="42">
        <v>7202.15</v>
      </c>
      <c r="F167" s="494">
        <f t="shared" si="2"/>
        <v>295878977.82000017</v>
      </c>
    </row>
    <row r="168" spans="1:6" s="275" customFormat="1" ht="41.25" hidden="1" customHeight="1" x14ac:dyDescent="0.2">
      <c r="A168" s="464">
        <v>44417</v>
      </c>
      <c r="B168" s="252" t="s">
        <v>7910</v>
      </c>
      <c r="C168" s="193" t="s">
        <v>7978</v>
      </c>
      <c r="D168" s="266"/>
      <c r="E168" s="42">
        <v>6455.11</v>
      </c>
      <c r="F168" s="494">
        <f t="shared" si="2"/>
        <v>295872522.71000016</v>
      </c>
    </row>
    <row r="169" spans="1:6" s="275" customFormat="1" ht="34.5" hidden="1" customHeight="1" x14ac:dyDescent="0.2">
      <c r="A169" s="464">
        <v>44417</v>
      </c>
      <c r="B169" s="252" t="s">
        <v>7911</v>
      </c>
      <c r="C169" s="193" t="s">
        <v>7979</v>
      </c>
      <c r="D169" s="266"/>
      <c r="E169" s="42">
        <v>47518.5</v>
      </c>
      <c r="F169" s="494">
        <f t="shared" si="2"/>
        <v>295825004.21000016</v>
      </c>
    </row>
    <row r="170" spans="1:6" s="275" customFormat="1" ht="41.25" hidden="1" customHeight="1" x14ac:dyDescent="0.2">
      <c r="A170" s="464">
        <v>44418</v>
      </c>
      <c r="B170" s="252" t="s">
        <v>8012</v>
      </c>
      <c r="C170" s="193" t="s">
        <v>8070</v>
      </c>
      <c r="D170" s="266"/>
      <c r="E170" s="42">
        <v>6300</v>
      </c>
      <c r="F170" s="494">
        <f t="shared" si="2"/>
        <v>295818704.21000016</v>
      </c>
    </row>
    <row r="171" spans="1:6" s="275" customFormat="1" ht="41.25" hidden="1" customHeight="1" x14ac:dyDescent="0.2">
      <c r="A171" s="464">
        <v>44418</v>
      </c>
      <c r="B171" s="252" t="s">
        <v>8013</v>
      </c>
      <c r="C171" s="193" t="s">
        <v>8071</v>
      </c>
      <c r="D171" s="266"/>
      <c r="E171" s="42">
        <v>18000</v>
      </c>
      <c r="F171" s="494">
        <f t="shared" si="2"/>
        <v>295800704.21000016</v>
      </c>
    </row>
    <row r="172" spans="1:6" s="275" customFormat="1" ht="37.5" hidden="1" customHeight="1" x14ac:dyDescent="0.2">
      <c r="A172" s="464">
        <v>44418</v>
      </c>
      <c r="B172" s="252" t="s">
        <v>8014</v>
      </c>
      <c r="C172" s="193" t="s">
        <v>8072</v>
      </c>
      <c r="D172" s="266"/>
      <c r="E172" s="42">
        <v>5400</v>
      </c>
      <c r="F172" s="494">
        <f t="shared" si="2"/>
        <v>295795304.21000016</v>
      </c>
    </row>
    <row r="173" spans="1:6" s="275" customFormat="1" ht="38.25" hidden="1" customHeight="1" x14ac:dyDescent="0.2">
      <c r="A173" s="464">
        <v>44418</v>
      </c>
      <c r="B173" s="252" t="s">
        <v>8015</v>
      </c>
      <c r="C173" s="193" t="s">
        <v>8073</v>
      </c>
      <c r="D173" s="266"/>
      <c r="E173" s="42">
        <v>18000</v>
      </c>
      <c r="F173" s="494">
        <f t="shared" si="2"/>
        <v>295777304.21000016</v>
      </c>
    </row>
    <row r="174" spans="1:6" s="275" customFormat="1" ht="33.75" hidden="1" customHeight="1" x14ac:dyDescent="0.2">
      <c r="A174" s="464">
        <v>44418</v>
      </c>
      <c r="B174" s="252" t="s">
        <v>8016</v>
      </c>
      <c r="C174" s="193" t="s">
        <v>8074</v>
      </c>
      <c r="D174" s="266"/>
      <c r="E174" s="42">
        <v>5400</v>
      </c>
      <c r="F174" s="494">
        <f t="shared" si="2"/>
        <v>295771904.21000016</v>
      </c>
    </row>
    <row r="175" spans="1:6" s="275" customFormat="1" ht="41.25" hidden="1" customHeight="1" x14ac:dyDescent="0.2">
      <c r="A175" s="464">
        <v>44418</v>
      </c>
      <c r="B175" s="252" t="s">
        <v>8017</v>
      </c>
      <c r="C175" s="193" t="s">
        <v>8075</v>
      </c>
      <c r="D175" s="266"/>
      <c r="E175" s="42">
        <v>24300</v>
      </c>
      <c r="F175" s="494">
        <f t="shared" si="2"/>
        <v>295747604.21000016</v>
      </c>
    </row>
    <row r="176" spans="1:6" s="275" customFormat="1" ht="41.25" hidden="1" customHeight="1" x14ac:dyDescent="0.2">
      <c r="A176" s="464">
        <v>44418</v>
      </c>
      <c r="B176" s="252" t="s">
        <v>8018</v>
      </c>
      <c r="C176" s="193" t="s">
        <v>8076</v>
      </c>
      <c r="D176" s="266"/>
      <c r="E176" s="42">
        <v>15930</v>
      </c>
      <c r="F176" s="494">
        <f t="shared" si="2"/>
        <v>295731674.21000016</v>
      </c>
    </row>
    <row r="177" spans="1:6" s="275" customFormat="1" ht="46.5" hidden="1" customHeight="1" x14ac:dyDescent="0.2">
      <c r="A177" s="464">
        <v>44418</v>
      </c>
      <c r="B177" s="252" t="s">
        <v>8019</v>
      </c>
      <c r="C177" s="193" t="s">
        <v>8077</v>
      </c>
      <c r="D177" s="266"/>
      <c r="E177" s="42">
        <v>10890</v>
      </c>
      <c r="F177" s="494">
        <f t="shared" si="2"/>
        <v>295720784.21000016</v>
      </c>
    </row>
    <row r="178" spans="1:6" s="275" customFormat="1" ht="70.5" hidden="1" customHeight="1" x14ac:dyDescent="0.2">
      <c r="A178" s="464">
        <v>44418</v>
      </c>
      <c r="B178" s="252" t="s">
        <v>8020</v>
      </c>
      <c r="C178" s="193" t="s">
        <v>8078</v>
      </c>
      <c r="D178" s="266"/>
      <c r="E178" s="42">
        <v>363565</v>
      </c>
      <c r="F178" s="494">
        <f t="shared" si="2"/>
        <v>295357219.21000016</v>
      </c>
    </row>
    <row r="179" spans="1:6" s="275" customFormat="1" ht="41.25" hidden="1" customHeight="1" x14ac:dyDescent="0.2">
      <c r="A179" s="464">
        <v>44418</v>
      </c>
      <c r="B179" s="252" t="s">
        <v>8021</v>
      </c>
      <c r="C179" s="193" t="s">
        <v>8079</v>
      </c>
      <c r="D179" s="266"/>
      <c r="E179" s="42">
        <v>10800</v>
      </c>
      <c r="F179" s="494">
        <f t="shared" si="2"/>
        <v>295346419.21000016</v>
      </c>
    </row>
    <row r="180" spans="1:6" s="275" customFormat="1" ht="30.75" hidden="1" customHeight="1" x14ac:dyDescent="0.2">
      <c r="A180" s="464">
        <v>44418</v>
      </c>
      <c r="B180" s="252" t="s">
        <v>8022</v>
      </c>
      <c r="C180" s="193" t="s">
        <v>8080</v>
      </c>
      <c r="D180" s="266"/>
      <c r="E180" s="42">
        <v>4500</v>
      </c>
      <c r="F180" s="494">
        <f t="shared" si="2"/>
        <v>295341919.21000016</v>
      </c>
    </row>
    <row r="181" spans="1:6" s="275" customFormat="1" ht="64.5" hidden="1" customHeight="1" x14ac:dyDescent="0.2">
      <c r="A181" s="464">
        <v>44418</v>
      </c>
      <c r="B181" s="252" t="s">
        <v>8023</v>
      </c>
      <c r="C181" s="193" t="s">
        <v>8081</v>
      </c>
      <c r="D181" s="266"/>
      <c r="E181" s="42">
        <v>9000</v>
      </c>
      <c r="F181" s="494">
        <f t="shared" si="2"/>
        <v>295332919.21000016</v>
      </c>
    </row>
    <row r="182" spans="1:6" s="275" customFormat="1" ht="87" hidden="1" customHeight="1" x14ac:dyDescent="0.2">
      <c r="A182" s="464">
        <v>44418</v>
      </c>
      <c r="B182" s="252" t="s">
        <v>8024</v>
      </c>
      <c r="C182" s="193" t="s">
        <v>8082</v>
      </c>
      <c r="D182" s="266"/>
      <c r="E182" s="42">
        <v>56500</v>
      </c>
      <c r="F182" s="494">
        <f t="shared" si="2"/>
        <v>295276419.21000016</v>
      </c>
    </row>
    <row r="183" spans="1:6" s="275" customFormat="1" ht="69.75" hidden="1" customHeight="1" x14ac:dyDescent="0.2">
      <c r="A183" s="464">
        <v>44418</v>
      </c>
      <c r="B183" s="252" t="s">
        <v>8025</v>
      </c>
      <c r="C183" s="193" t="s">
        <v>8083</v>
      </c>
      <c r="D183" s="266"/>
      <c r="E183" s="42">
        <v>9000</v>
      </c>
      <c r="F183" s="494">
        <f t="shared" si="2"/>
        <v>295267419.21000016</v>
      </c>
    </row>
    <row r="184" spans="1:6" s="275" customFormat="1" ht="61.5" hidden="1" customHeight="1" x14ac:dyDescent="0.2">
      <c r="A184" s="464">
        <v>44418</v>
      </c>
      <c r="B184" s="252" t="s">
        <v>8026</v>
      </c>
      <c r="C184" s="193" t="s">
        <v>8084</v>
      </c>
      <c r="D184" s="266"/>
      <c r="E184" s="42">
        <v>135000</v>
      </c>
      <c r="F184" s="494">
        <f t="shared" si="2"/>
        <v>295132419.21000016</v>
      </c>
    </row>
    <row r="185" spans="1:6" s="275" customFormat="1" ht="77.25" hidden="1" customHeight="1" x14ac:dyDescent="0.2">
      <c r="A185" s="464">
        <v>44418</v>
      </c>
      <c r="B185" s="252" t="s">
        <v>8027</v>
      </c>
      <c r="C185" s="193" t="s">
        <v>8085</v>
      </c>
      <c r="D185" s="266"/>
      <c r="E185" s="42">
        <v>22500</v>
      </c>
      <c r="F185" s="494">
        <f t="shared" si="2"/>
        <v>295109919.21000016</v>
      </c>
    </row>
    <row r="186" spans="1:6" s="275" customFormat="1" ht="72.75" hidden="1" customHeight="1" x14ac:dyDescent="0.2">
      <c r="A186" s="464">
        <v>44418</v>
      </c>
      <c r="B186" s="252" t="s">
        <v>8028</v>
      </c>
      <c r="C186" s="193" t="s">
        <v>8086</v>
      </c>
      <c r="D186" s="266"/>
      <c r="E186" s="42">
        <v>202500</v>
      </c>
      <c r="F186" s="494">
        <f t="shared" si="2"/>
        <v>294907419.21000016</v>
      </c>
    </row>
    <row r="187" spans="1:6" s="275" customFormat="1" ht="69.75" hidden="1" customHeight="1" x14ac:dyDescent="0.2">
      <c r="A187" s="464">
        <v>44418</v>
      </c>
      <c r="B187" s="252" t="s">
        <v>8029</v>
      </c>
      <c r="C187" s="193" t="s">
        <v>8087</v>
      </c>
      <c r="D187" s="266"/>
      <c r="E187" s="42">
        <v>67800</v>
      </c>
      <c r="F187" s="494">
        <f t="shared" si="2"/>
        <v>294839619.21000016</v>
      </c>
    </row>
    <row r="188" spans="1:6" s="275" customFormat="1" ht="25.5" hidden="1" customHeight="1" x14ac:dyDescent="0.2">
      <c r="A188" s="464">
        <v>44418</v>
      </c>
      <c r="B188" s="252" t="s">
        <v>8201</v>
      </c>
      <c r="C188" s="193" t="s">
        <v>41</v>
      </c>
      <c r="D188" s="266"/>
      <c r="E188" s="42">
        <v>0</v>
      </c>
      <c r="F188" s="494">
        <f t="shared" si="2"/>
        <v>294839619.21000016</v>
      </c>
    </row>
    <row r="189" spans="1:6" s="275" customFormat="1" ht="54.75" hidden="1" customHeight="1" x14ac:dyDescent="0.2">
      <c r="A189" s="464">
        <v>44418</v>
      </c>
      <c r="B189" s="252" t="s">
        <v>8030</v>
      </c>
      <c r="C189" s="193" t="s">
        <v>8088</v>
      </c>
      <c r="D189" s="266"/>
      <c r="E189" s="42">
        <v>101700</v>
      </c>
      <c r="F189" s="494">
        <f t="shared" si="2"/>
        <v>294737919.21000016</v>
      </c>
    </row>
    <row r="190" spans="1:6" s="275" customFormat="1" ht="74.25" hidden="1" customHeight="1" x14ac:dyDescent="0.2">
      <c r="A190" s="464">
        <v>44418</v>
      </c>
      <c r="B190" s="252" t="s">
        <v>8031</v>
      </c>
      <c r="C190" s="193" t="s">
        <v>8089</v>
      </c>
      <c r="D190" s="266"/>
      <c r="E190" s="42">
        <v>226000</v>
      </c>
      <c r="F190" s="494">
        <f t="shared" si="2"/>
        <v>294511919.21000016</v>
      </c>
    </row>
    <row r="191" spans="1:6" s="275" customFormat="1" ht="47.25" hidden="1" customHeight="1" x14ac:dyDescent="0.2">
      <c r="A191" s="464">
        <v>44418</v>
      </c>
      <c r="B191" s="252" t="s">
        <v>8032</v>
      </c>
      <c r="C191" s="193" t="s">
        <v>8090</v>
      </c>
      <c r="D191" s="266"/>
      <c r="E191" s="42">
        <v>25541.759999999998</v>
      </c>
      <c r="F191" s="494">
        <f t="shared" si="2"/>
        <v>294486377.45000017</v>
      </c>
    </row>
    <row r="192" spans="1:6" s="275" customFormat="1" ht="40.5" hidden="1" customHeight="1" x14ac:dyDescent="0.2">
      <c r="A192" s="464">
        <v>44418</v>
      </c>
      <c r="B192" s="252" t="s">
        <v>8033</v>
      </c>
      <c r="C192" s="193" t="s">
        <v>8091</v>
      </c>
      <c r="D192" s="266"/>
      <c r="E192" s="42">
        <v>14408.36</v>
      </c>
      <c r="F192" s="494">
        <f t="shared" si="2"/>
        <v>294471969.09000015</v>
      </c>
    </row>
    <row r="193" spans="1:6" s="275" customFormat="1" ht="42.75" hidden="1" customHeight="1" x14ac:dyDescent="0.2">
      <c r="A193" s="464">
        <v>44418</v>
      </c>
      <c r="B193" s="252" t="s">
        <v>8034</v>
      </c>
      <c r="C193" s="193" t="s">
        <v>8093</v>
      </c>
      <c r="D193" s="266"/>
      <c r="E193" s="42">
        <v>4723.99</v>
      </c>
      <c r="F193" s="494">
        <f t="shared" si="2"/>
        <v>294467245.10000014</v>
      </c>
    </row>
    <row r="194" spans="1:6" s="275" customFormat="1" ht="41.25" hidden="1" customHeight="1" x14ac:dyDescent="0.2">
      <c r="A194" s="464">
        <v>44418</v>
      </c>
      <c r="B194" s="252" t="s">
        <v>8035</v>
      </c>
      <c r="C194" s="193" t="s">
        <v>8092</v>
      </c>
      <c r="D194" s="266"/>
      <c r="E194" s="42">
        <v>24750</v>
      </c>
      <c r="F194" s="494">
        <f t="shared" si="2"/>
        <v>294442495.10000014</v>
      </c>
    </row>
    <row r="195" spans="1:6" s="275" customFormat="1" ht="41.25" hidden="1" customHeight="1" x14ac:dyDescent="0.2">
      <c r="A195" s="464">
        <v>44418</v>
      </c>
      <c r="B195" s="252" t="s">
        <v>8036</v>
      </c>
      <c r="C195" s="193" t="s">
        <v>8094</v>
      </c>
      <c r="D195" s="266"/>
      <c r="E195" s="42">
        <v>40500</v>
      </c>
      <c r="F195" s="494">
        <f t="shared" si="2"/>
        <v>294401995.10000014</v>
      </c>
    </row>
    <row r="196" spans="1:6" s="275" customFormat="1" ht="51.75" hidden="1" customHeight="1" x14ac:dyDescent="0.2">
      <c r="A196" s="464">
        <v>44418</v>
      </c>
      <c r="B196" s="252" t="s">
        <v>8037</v>
      </c>
      <c r="C196" s="193" t="s">
        <v>8095</v>
      </c>
      <c r="D196" s="266"/>
      <c r="E196" s="42">
        <v>3150</v>
      </c>
      <c r="F196" s="494">
        <f t="shared" si="2"/>
        <v>294398845.10000014</v>
      </c>
    </row>
    <row r="197" spans="1:6" s="275" customFormat="1" ht="41.25" hidden="1" customHeight="1" x14ac:dyDescent="0.2">
      <c r="A197" s="464">
        <v>44418</v>
      </c>
      <c r="B197" s="252" t="s">
        <v>8038</v>
      </c>
      <c r="C197" s="193" t="s">
        <v>8096</v>
      </c>
      <c r="D197" s="266"/>
      <c r="E197" s="42">
        <v>5400</v>
      </c>
      <c r="F197" s="494">
        <f t="shared" si="2"/>
        <v>294393445.10000014</v>
      </c>
    </row>
    <row r="198" spans="1:6" s="275" customFormat="1" ht="41.25" hidden="1" customHeight="1" x14ac:dyDescent="0.2">
      <c r="A198" s="464">
        <v>44418</v>
      </c>
      <c r="B198" s="252" t="s">
        <v>8039</v>
      </c>
      <c r="C198" s="193" t="s">
        <v>8097</v>
      </c>
      <c r="D198" s="266"/>
      <c r="E198" s="42">
        <v>207493.29</v>
      </c>
      <c r="F198" s="494">
        <f t="shared" si="2"/>
        <v>294185951.81000012</v>
      </c>
    </row>
    <row r="199" spans="1:6" s="275" customFormat="1" ht="41.25" hidden="1" customHeight="1" x14ac:dyDescent="0.2">
      <c r="A199" s="464">
        <v>44418</v>
      </c>
      <c r="B199" s="252" t="s">
        <v>8040</v>
      </c>
      <c r="C199" s="193" t="s">
        <v>8098</v>
      </c>
      <c r="D199" s="266"/>
      <c r="E199" s="42">
        <v>60680.87</v>
      </c>
      <c r="F199" s="494">
        <f t="shared" si="2"/>
        <v>294125270.94000012</v>
      </c>
    </row>
    <row r="200" spans="1:6" s="275" customFormat="1" ht="41.25" hidden="1" customHeight="1" x14ac:dyDescent="0.2">
      <c r="A200" s="464">
        <v>44418</v>
      </c>
      <c r="B200" s="252" t="s">
        <v>8041</v>
      </c>
      <c r="C200" s="193" t="s">
        <v>8099</v>
      </c>
      <c r="D200" s="266"/>
      <c r="E200" s="42">
        <v>55418.55</v>
      </c>
      <c r="F200" s="494">
        <f t="shared" si="2"/>
        <v>294069852.3900001</v>
      </c>
    </row>
    <row r="201" spans="1:6" s="275" customFormat="1" ht="41.25" hidden="1" customHeight="1" x14ac:dyDescent="0.2">
      <c r="A201" s="464">
        <v>44418</v>
      </c>
      <c r="B201" s="252" t="s">
        <v>8042</v>
      </c>
      <c r="C201" s="193" t="s">
        <v>3972</v>
      </c>
      <c r="D201" s="266"/>
      <c r="E201" s="42">
        <v>132269.5</v>
      </c>
      <c r="F201" s="494">
        <f t="shared" si="2"/>
        <v>293937582.8900001</v>
      </c>
    </row>
    <row r="202" spans="1:6" s="275" customFormat="1" ht="41.25" hidden="1" customHeight="1" x14ac:dyDescent="0.2">
      <c r="A202" s="464">
        <v>44418</v>
      </c>
      <c r="B202" s="252" t="s">
        <v>8043</v>
      </c>
      <c r="C202" s="193" t="s">
        <v>8100</v>
      </c>
      <c r="D202" s="266"/>
      <c r="E202" s="42">
        <v>91010.89</v>
      </c>
      <c r="F202" s="494">
        <f t="shared" si="2"/>
        <v>293846572.00000012</v>
      </c>
    </row>
    <row r="203" spans="1:6" s="275" customFormat="1" ht="21.75" hidden="1" customHeight="1" x14ac:dyDescent="0.2">
      <c r="A203" s="464">
        <v>44418</v>
      </c>
      <c r="B203" s="252" t="s">
        <v>8044</v>
      </c>
      <c r="C203" s="193" t="s">
        <v>41</v>
      </c>
      <c r="D203" s="266"/>
      <c r="E203" s="42">
        <v>0</v>
      </c>
      <c r="F203" s="494">
        <f t="shared" si="2"/>
        <v>293846572.00000012</v>
      </c>
    </row>
    <row r="204" spans="1:6" s="275" customFormat="1" ht="41.25" hidden="1" customHeight="1" x14ac:dyDescent="0.2">
      <c r="A204" s="464">
        <v>44418</v>
      </c>
      <c r="B204" s="252" t="s">
        <v>8045</v>
      </c>
      <c r="C204" s="193" t="s">
        <v>8101</v>
      </c>
      <c r="D204" s="266"/>
      <c r="E204" s="42">
        <v>11513.3</v>
      </c>
      <c r="F204" s="494">
        <f t="shared" si="2"/>
        <v>293835058.70000011</v>
      </c>
    </row>
    <row r="205" spans="1:6" s="275" customFormat="1" ht="51" hidden="1" customHeight="1" x14ac:dyDescent="0.2">
      <c r="A205" s="464">
        <v>44418</v>
      </c>
      <c r="B205" s="252" t="s">
        <v>8046</v>
      </c>
      <c r="C205" s="193" t="s">
        <v>8102</v>
      </c>
      <c r="D205" s="266"/>
      <c r="E205" s="42">
        <v>23562.84</v>
      </c>
      <c r="F205" s="494">
        <f t="shared" si="2"/>
        <v>293811495.86000013</v>
      </c>
    </row>
    <row r="206" spans="1:6" s="275" customFormat="1" ht="41.25" hidden="1" customHeight="1" x14ac:dyDescent="0.2">
      <c r="A206" s="464">
        <v>44418</v>
      </c>
      <c r="B206" s="252" t="s">
        <v>8047</v>
      </c>
      <c r="C206" s="193" t="s">
        <v>8103</v>
      </c>
      <c r="D206" s="266"/>
      <c r="E206" s="42">
        <v>387421.72</v>
      </c>
      <c r="F206" s="494">
        <f t="shared" ref="F206:F269" si="3">F205-E206</f>
        <v>293424074.1400001</v>
      </c>
    </row>
    <row r="207" spans="1:6" s="275" customFormat="1" ht="41.25" hidden="1" customHeight="1" x14ac:dyDescent="0.2">
      <c r="A207" s="464">
        <v>44418</v>
      </c>
      <c r="B207" s="252" t="s">
        <v>8048</v>
      </c>
      <c r="C207" s="193" t="s">
        <v>8104</v>
      </c>
      <c r="D207" s="266"/>
      <c r="E207" s="42">
        <v>102836.7</v>
      </c>
      <c r="F207" s="494">
        <f t="shared" si="3"/>
        <v>293321237.44000012</v>
      </c>
    </row>
    <row r="208" spans="1:6" s="275" customFormat="1" ht="39.75" hidden="1" customHeight="1" x14ac:dyDescent="0.2">
      <c r="A208" s="464">
        <v>44418</v>
      </c>
      <c r="B208" s="252" t="s">
        <v>8049</v>
      </c>
      <c r="C208" s="193" t="s">
        <v>8105</v>
      </c>
      <c r="D208" s="266"/>
      <c r="E208" s="42">
        <v>244204.35</v>
      </c>
      <c r="F208" s="494">
        <f t="shared" si="3"/>
        <v>293077033.09000009</v>
      </c>
    </row>
    <row r="209" spans="1:6" s="275" customFormat="1" ht="41.25" hidden="1" customHeight="1" x14ac:dyDescent="0.2">
      <c r="A209" s="464">
        <v>44418</v>
      </c>
      <c r="B209" s="252" t="s">
        <v>8050</v>
      </c>
      <c r="C209" s="193" t="s">
        <v>8106</v>
      </c>
      <c r="D209" s="266"/>
      <c r="E209" s="42">
        <v>79696.67</v>
      </c>
      <c r="F209" s="494">
        <f t="shared" si="3"/>
        <v>292997336.42000008</v>
      </c>
    </row>
    <row r="210" spans="1:6" s="275" customFormat="1" ht="44.25" hidden="1" customHeight="1" x14ac:dyDescent="0.2">
      <c r="A210" s="464">
        <v>44418</v>
      </c>
      <c r="B210" s="252" t="s">
        <v>8051</v>
      </c>
      <c r="C210" s="193" t="s">
        <v>8107</v>
      </c>
      <c r="D210" s="266"/>
      <c r="E210" s="42">
        <v>106243.76</v>
      </c>
      <c r="F210" s="494">
        <f t="shared" si="3"/>
        <v>292891092.66000009</v>
      </c>
    </row>
    <row r="211" spans="1:6" s="275" customFormat="1" ht="41.25" hidden="1" customHeight="1" x14ac:dyDescent="0.2">
      <c r="A211" s="464">
        <v>44418</v>
      </c>
      <c r="B211" s="252" t="s">
        <v>8052</v>
      </c>
      <c r="C211" s="193" t="s">
        <v>8108</v>
      </c>
      <c r="D211" s="266"/>
      <c r="E211" s="42">
        <v>110673.64</v>
      </c>
      <c r="F211" s="494">
        <f t="shared" si="3"/>
        <v>292780419.0200001</v>
      </c>
    </row>
    <row r="212" spans="1:6" s="275" customFormat="1" ht="41.25" hidden="1" customHeight="1" x14ac:dyDescent="0.2">
      <c r="A212" s="464">
        <v>44418</v>
      </c>
      <c r="B212" s="252" t="s">
        <v>8053</v>
      </c>
      <c r="C212" s="193" t="s">
        <v>8109</v>
      </c>
      <c r="D212" s="266"/>
      <c r="E212" s="42">
        <v>63615.17</v>
      </c>
      <c r="F212" s="494">
        <f t="shared" si="3"/>
        <v>292716803.85000008</v>
      </c>
    </row>
    <row r="213" spans="1:6" s="275" customFormat="1" ht="41.25" hidden="1" customHeight="1" x14ac:dyDescent="0.2">
      <c r="A213" s="464">
        <v>44418</v>
      </c>
      <c r="B213" s="252" t="s">
        <v>8054</v>
      </c>
      <c r="C213" s="193" t="s">
        <v>8110</v>
      </c>
      <c r="D213" s="266"/>
      <c r="E213" s="42">
        <v>167305.42000000001</v>
      </c>
      <c r="F213" s="494">
        <f t="shared" si="3"/>
        <v>292549498.43000007</v>
      </c>
    </row>
    <row r="214" spans="1:6" s="275" customFormat="1" ht="41.25" hidden="1" customHeight="1" x14ac:dyDescent="0.2">
      <c r="A214" s="464">
        <v>44418</v>
      </c>
      <c r="B214" s="252" t="s">
        <v>8055</v>
      </c>
      <c r="C214" s="193" t="s">
        <v>8111</v>
      </c>
      <c r="D214" s="266"/>
      <c r="E214" s="42">
        <v>30382.63</v>
      </c>
      <c r="F214" s="494">
        <f t="shared" si="3"/>
        <v>292519115.80000007</v>
      </c>
    </row>
    <row r="215" spans="1:6" s="275" customFormat="1" ht="41.25" hidden="1" customHeight="1" x14ac:dyDescent="0.2">
      <c r="A215" s="464">
        <v>44418</v>
      </c>
      <c r="B215" s="252" t="s">
        <v>8056</v>
      </c>
      <c r="C215" s="193" t="s">
        <v>8112</v>
      </c>
      <c r="D215" s="266"/>
      <c r="E215" s="42">
        <v>155170.23999999999</v>
      </c>
      <c r="F215" s="494">
        <f t="shared" si="3"/>
        <v>292363945.56000006</v>
      </c>
    </row>
    <row r="216" spans="1:6" s="275" customFormat="1" ht="41.25" hidden="1" customHeight="1" x14ac:dyDescent="0.2">
      <c r="A216" s="464">
        <v>44418</v>
      </c>
      <c r="B216" s="252" t="s">
        <v>8057</v>
      </c>
      <c r="C216" s="193" t="s">
        <v>8113</v>
      </c>
      <c r="D216" s="266"/>
      <c r="E216" s="42">
        <v>32517.81</v>
      </c>
      <c r="F216" s="494">
        <f t="shared" si="3"/>
        <v>292331427.75000006</v>
      </c>
    </row>
    <row r="217" spans="1:6" s="275" customFormat="1" ht="30.75" hidden="1" customHeight="1" x14ac:dyDescent="0.2">
      <c r="A217" s="464">
        <v>44418</v>
      </c>
      <c r="B217" s="252" t="s">
        <v>8058</v>
      </c>
      <c r="C217" s="193" t="s">
        <v>8114</v>
      </c>
      <c r="D217" s="266"/>
      <c r="E217" s="42">
        <v>129603.5</v>
      </c>
      <c r="F217" s="494">
        <f t="shared" si="3"/>
        <v>292201824.25000006</v>
      </c>
    </row>
    <row r="218" spans="1:6" s="275" customFormat="1" ht="33" hidden="1" customHeight="1" x14ac:dyDescent="0.2">
      <c r="A218" s="464">
        <v>44418</v>
      </c>
      <c r="B218" s="252" t="s">
        <v>8059</v>
      </c>
      <c r="C218" s="193" t="s">
        <v>6585</v>
      </c>
      <c r="D218" s="266"/>
      <c r="E218" s="42">
        <v>48791.47</v>
      </c>
      <c r="F218" s="494">
        <f t="shared" si="3"/>
        <v>292153032.78000003</v>
      </c>
    </row>
    <row r="219" spans="1:6" s="275" customFormat="1" ht="45.75" hidden="1" customHeight="1" x14ac:dyDescent="0.2">
      <c r="A219" s="464">
        <v>44418</v>
      </c>
      <c r="B219" s="252" t="s">
        <v>8060</v>
      </c>
      <c r="C219" s="193" t="s">
        <v>8115</v>
      </c>
      <c r="D219" s="266"/>
      <c r="E219" s="42">
        <v>34353.61</v>
      </c>
      <c r="F219" s="494">
        <f t="shared" si="3"/>
        <v>292118679.17000002</v>
      </c>
    </row>
    <row r="220" spans="1:6" s="275" customFormat="1" ht="41.25" hidden="1" customHeight="1" x14ac:dyDescent="0.2">
      <c r="A220" s="464">
        <v>44418</v>
      </c>
      <c r="B220" s="252" t="s">
        <v>8061</v>
      </c>
      <c r="C220" s="193" t="s">
        <v>8116</v>
      </c>
      <c r="D220" s="266"/>
      <c r="E220" s="42">
        <v>11793.14</v>
      </c>
      <c r="F220" s="494">
        <f t="shared" si="3"/>
        <v>292106886.03000003</v>
      </c>
    </row>
    <row r="221" spans="1:6" s="275" customFormat="1" ht="41.25" hidden="1" customHeight="1" x14ac:dyDescent="0.2">
      <c r="A221" s="464">
        <v>44418</v>
      </c>
      <c r="B221" s="252" t="s">
        <v>8062</v>
      </c>
      <c r="C221" s="193" t="s">
        <v>8117</v>
      </c>
      <c r="D221" s="266"/>
      <c r="E221" s="42">
        <v>103832.67</v>
      </c>
      <c r="F221" s="494">
        <f t="shared" si="3"/>
        <v>292003053.36000001</v>
      </c>
    </row>
    <row r="222" spans="1:6" s="275" customFormat="1" ht="50.25" hidden="1" customHeight="1" x14ac:dyDescent="0.2">
      <c r="A222" s="464">
        <v>44418</v>
      </c>
      <c r="B222" s="252" t="s">
        <v>8063</v>
      </c>
      <c r="C222" s="193" t="s">
        <v>8118</v>
      </c>
      <c r="D222" s="266"/>
      <c r="E222" s="42">
        <v>8771.9500000000007</v>
      </c>
      <c r="F222" s="494">
        <f t="shared" si="3"/>
        <v>291994281.41000003</v>
      </c>
    </row>
    <row r="223" spans="1:6" s="275" customFormat="1" ht="41.25" hidden="1" customHeight="1" x14ac:dyDescent="0.2">
      <c r="A223" s="464">
        <v>44418</v>
      </c>
      <c r="B223" s="252" t="s">
        <v>8064</v>
      </c>
      <c r="C223" s="193" t="s">
        <v>8119</v>
      </c>
      <c r="D223" s="266"/>
      <c r="E223" s="42">
        <v>367992.61</v>
      </c>
      <c r="F223" s="494">
        <f t="shared" si="3"/>
        <v>291626288.80000001</v>
      </c>
    </row>
    <row r="224" spans="1:6" s="275" customFormat="1" ht="29.25" hidden="1" customHeight="1" x14ac:dyDescent="0.2">
      <c r="A224" s="464">
        <v>44418</v>
      </c>
      <c r="B224" s="252" t="s">
        <v>8065</v>
      </c>
      <c r="C224" s="193" t="s">
        <v>8120</v>
      </c>
      <c r="D224" s="266"/>
      <c r="E224" s="42">
        <v>7817.26</v>
      </c>
      <c r="F224" s="494">
        <f t="shared" si="3"/>
        <v>291618471.54000002</v>
      </c>
    </row>
    <row r="225" spans="1:6" s="275" customFormat="1" ht="30.75" hidden="1" customHeight="1" x14ac:dyDescent="0.2">
      <c r="A225" s="464">
        <v>44418</v>
      </c>
      <c r="B225" s="252" t="s">
        <v>8066</v>
      </c>
      <c r="C225" s="193" t="s">
        <v>8121</v>
      </c>
      <c r="D225" s="266"/>
      <c r="E225" s="42">
        <v>31594.19</v>
      </c>
      <c r="F225" s="494">
        <f t="shared" si="3"/>
        <v>291586877.35000002</v>
      </c>
    </row>
    <row r="226" spans="1:6" s="275" customFormat="1" ht="47.25" hidden="1" customHeight="1" x14ac:dyDescent="0.2">
      <c r="A226" s="464">
        <v>44418</v>
      </c>
      <c r="B226" s="252" t="s">
        <v>8067</v>
      </c>
      <c r="C226" s="193" t="s">
        <v>8122</v>
      </c>
      <c r="D226" s="266"/>
      <c r="E226" s="42">
        <v>415030</v>
      </c>
      <c r="F226" s="494">
        <f t="shared" si="3"/>
        <v>291171847.35000002</v>
      </c>
    </row>
    <row r="227" spans="1:6" s="275" customFormat="1" ht="41.25" hidden="1" customHeight="1" x14ac:dyDescent="0.2">
      <c r="A227" s="464">
        <v>44418</v>
      </c>
      <c r="B227" s="252" t="s">
        <v>8068</v>
      </c>
      <c r="C227" s="193" t="s">
        <v>8123</v>
      </c>
      <c r="D227" s="266"/>
      <c r="E227" s="42">
        <v>119701.71</v>
      </c>
      <c r="F227" s="494">
        <f t="shared" si="3"/>
        <v>291052145.64000005</v>
      </c>
    </row>
    <row r="228" spans="1:6" s="275" customFormat="1" ht="36" hidden="1" customHeight="1" x14ac:dyDescent="0.2">
      <c r="A228" s="464">
        <v>44418</v>
      </c>
      <c r="B228" s="252" t="s">
        <v>8069</v>
      </c>
      <c r="C228" s="193" t="s">
        <v>8124</v>
      </c>
      <c r="D228" s="266"/>
      <c r="E228" s="42">
        <v>15930</v>
      </c>
      <c r="F228" s="494">
        <f t="shared" si="3"/>
        <v>291036215.64000005</v>
      </c>
    </row>
    <row r="229" spans="1:6" s="275" customFormat="1" ht="39.75" hidden="1" customHeight="1" x14ac:dyDescent="0.2">
      <c r="A229" s="464">
        <v>44418</v>
      </c>
      <c r="B229" s="252" t="s">
        <v>7998</v>
      </c>
      <c r="C229" s="193" t="s">
        <v>8125</v>
      </c>
      <c r="D229" s="266"/>
      <c r="E229" s="42">
        <v>6300</v>
      </c>
      <c r="F229" s="494">
        <f t="shared" si="3"/>
        <v>291029915.64000005</v>
      </c>
    </row>
    <row r="230" spans="1:6" s="275" customFormat="1" ht="42.75" hidden="1" customHeight="1" x14ac:dyDescent="0.2">
      <c r="A230" s="464">
        <v>44418</v>
      </c>
      <c r="B230" s="252" t="s">
        <v>7999</v>
      </c>
      <c r="C230" s="193" t="s">
        <v>8126</v>
      </c>
      <c r="D230" s="266"/>
      <c r="E230" s="42">
        <v>5940</v>
      </c>
      <c r="F230" s="494">
        <f t="shared" si="3"/>
        <v>291023975.64000005</v>
      </c>
    </row>
    <row r="231" spans="1:6" s="275" customFormat="1" ht="39.75" hidden="1" customHeight="1" x14ac:dyDescent="0.2">
      <c r="A231" s="464">
        <v>44418</v>
      </c>
      <c r="B231" s="252" t="s">
        <v>8000</v>
      </c>
      <c r="C231" s="193" t="s">
        <v>8127</v>
      </c>
      <c r="D231" s="266"/>
      <c r="E231" s="42">
        <v>5850</v>
      </c>
      <c r="F231" s="494">
        <f t="shared" si="3"/>
        <v>291018125.64000005</v>
      </c>
    </row>
    <row r="232" spans="1:6" s="275" customFormat="1" ht="45" hidden="1" customHeight="1" x14ac:dyDescent="0.2">
      <c r="A232" s="464">
        <v>44418</v>
      </c>
      <c r="B232" s="252" t="s">
        <v>8001</v>
      </c>
      <c r="C232" s="193" t="s">
        <v>8128</v>
      </c>
      <c r="D232" s="266"/>
      <c r="E232" s="42">
        <v>54000</v>
      </c>
      <c r="F232" s="494">
        <f t="shared" si="3"/>
        <v>290964125.64000005</v>
      </c>
    </row>
    <row r="233" spans="1:6" s="275" customFormat="1" ht="44.25" hidden="1" customHeight="1" x14ac:dyDescent="0.2">
      <c r="A233" s="464">
        <v>44418</v>
      </c>
      <c r="B233" s="252" t="s">
        <v>8002</v>
      </c>
      <c r="C233" s="193" t="s">
        <v>8129</v>
      </c>
      <c r="D233" s="266"/>
      <c r="E233" s="42">
        <v>33300</v>
      </c>
      <c r="F233" s="494">
        <f t="shared" si="3"/>
        <v>290930825.64000005</v>
      </c>
    </row>
    <row r="234" spans="1:6" s="275" customFormat="1" ht="34.5" hidden="1" customHeight="1" x14ac:dyDescent="0.2">
      <c r="A234" s="464">
        <v>44418</v>
      </c>
      <c r="B234" s="252" t="s">
        <v>8003</v>
      </c>
      <c r="C234" s="193" t="s">
        <v>8130</v>
      </c>
      <c r="D234" s="266"/>
      <c r="E234" s="42">
        <v>6750</v>
      </c>
      <c r="F234" s="494">
        <f t="shared" si="3"/>
        <v>290924075.64000005</v>
      </c>
    </row>
    <row r="235" spans="1:6" s="275" customFormat="1" ht="40.5" hidden="1" customHeight="1" x14ac:dyDescent="0.2">
      <c r="A235" s="464">
        <v>44418</v>
      </c>
      <c r="B235" s="252" t="s">
        <v>8004</v>
      </c>
      <c r="C235" s="193" t="s">
        <v>8131</v>
      </c>
      <c r="D235" s="266"/>
      <c r="E235" s="42">
        <v>13500</v>
      </c>
      <c r="F235" s="494">
        <f t="shared" si="3"/>
        <v>290910575.64000005</v>
      </c>
    </row>
    <row r="236" spans="1:6" s="275" customFormat="1" ht="66" hidden="1" customHeight="1" x14ac:dyDescent="0.2">
      <c r="A236" s="464">
        <v>44418</v>
      </c>
      <c r="B236" s="252" t="s">
        <v>8005</v>
      </c>
      <c r="C236" s="193" t="s">
        <v>8132</v>
      </c>
      <c r="D236" s="266"/>
      <c r="E236" s="42">
        <v>52625.72</v>
      </c>
      <c r="F236" s="494">
        <f t="shared" si="3"/>
        <v>290857949.92000002</v>
      </c>
    </row>
    <row r="237" spans="1:6" s="275" customFormat="1" ht="73.5" hidden="1" customHeight="1" x14ac:dyDescent="0.2">
      <c r="A237" s="464">
        <v>44418</v>
      </c>
      <c r="B237" s="252" t="s">
        <v>8006</v>
      </c>
      <c r="C237" s="193" t="s">
        <v>8133</v>
      </c>
      <c r="D237" s="266"/>
      <c r="E237" s="42">
        <v>54000</v>
      </c>
      <c r="F237" s="494">
        <f t="shared" si="3"/>
        <v>290803949.92000002</v>
      </c>
    </row>
    <row r="238" spans="1:6" s="275" customFormat="1" ht="62.25" hidden="1" customHeight="1" x14ac:dyDescent="0.2">
      <c r="A238" s="464">
        <v>44418</v>
      </c>
      <c r="B238" s="252" t="s">
        <v>8007</v>
      </c>
      <c r="C238" s="193" t="s">
        <v>8134</v>
      </c>
      <c r="D238" s="266"/>
      <c r="E238" s="42">
        <v>9000</v>
      </c>
      <c r="F238" s="494">
        <f t="shared" si="3"/>
        <v>290794949.92000002</v>
      </c>
    </row>
    <row r="239" spans="1:6" s="275" customFormat="1" ht="44.25" hidden="1" customHeight="1" x14ac:dyDescent="0.2">
      <c r="A239" s="464">
        <v>44418</v>
      </c>
      <c r="B239" s="252" t="s">
        <v>8008</v>
      </c>
      <c r="C239" s="193" t="s">
        <v>8135</v>
      </c>
      <c r="D239" s="266"/>
      <c r="E239" s="42">
        <v>652.19000000000005</v>
      </c>
      <c r="F239" s="494">
        <f t="shared" si="3"/>
        <v>290794297.73000002</v>
      </c>
    </row>
    <row r="240" spans="1:6" s="275" customFormat="1" ht="33.75" hidden="1" customHeight="1" x14ac:dyDescent="0.2">
      <c r="A240" s="464">
        <v>44418</v>
      </c>
      <c r="B240" s="252" t="s">
        <v>8009</v>
      </c>
      <c r="C240" s="193" t="s">
        <v>8136</v>
      </c>
      <c r="D240" s="266"/>
      <c r="E240" s="42">
        <v>12150</v>
      </c>
      <c r="F240" s="494">
        <f t="shared" si="3"/>
        <v>290782147.73000002</v>
      </c>
    </row>
    <row r="241" spans="1:6" s="275" customFormat="1" ht="27" hidden="1" customHeight="1" x14ac:dyDescent="0.2">
      <c r="A241" s="464">
        <v>44418</v>
      </c>
      <c r="B241" s="252" t="s">
        <v>8010</v>
      </c>
      <c r="C241" s="193" t="s">
        <v>8137</v>
      </c>
      <c r="D241" s="266"/>
      <c r="E241" s="42">
        <v>39600</v>
      </c>
      <c r="F241" s="494">
        <f t="shared" si="3"/>
        <v>290742547.73000002</v>
      </c>
    </row>
    <row r="242" spans="1:6" s="275" customFormat="1" ht="42" hidden="1" customHeight="1" x14ac:dyDescent="0.2">
      <c r="A242" s="464">
        <v>44418</v>
      </c>
      <c r="B242" s="252" t="s">
        <v>8011</v>
      </c>
      <c r="C242" s="193" t="s">
        <v>8138</v>
      </c>
      <c r="D242" s="266"/>
      <c r="E242" s="42">
        <v>18000</v>
      </c>
      <c r="F242" s="494">
        <f t="shared" si="3"/>
        <v>290724547.73000002</v>
      </c>
    </row>
    <row r="243" spans="1:6" s="275" customFormat="1" ht="19.5" hidden="1" customHeight="1" x14ac:dyDescent="0.2">
      <c r="A243" s="464">
        <v>44419</v>
      </c>
      <c r="B243" s="5">
        <v>61226</v>
      </c>
      <c r="C243" s="576" t="s">
        <v>41</v>
      </c>
      <c r="D243" s="266"/>
      <c r="E243" s="42">
        <v>0</v>
      </c>
      <c r="F243" s="494">
        <f t="shared" si="3"/>
        <v>290724547.73000002</v>
      </c>
    </row>
    <row r="244" spans="1:6" s="275" customFormat="1" ht="72" hidden="1" customHeight="1" x14ac:dyDescent="0.2">
      <c r="A244" s="464">
        <v>44419</v>
      </c>
      <c r="B244" s="252" t="s">
        <v>8139</v>
      </c>
      <c r="C244" s="193" t="s">
        <v>8142</v>
      </c>
      <c r="D244" s="266"/>
      <c r="E244" s="42">
        <v>81000</v>
      </c>
      <c r="F244" s="494">
        <f t="shared" si="3"/>
        <v>290643547.73000002</v>
      </c>
    </row>
    <row r="245" spans="1:6" s="275" customFormat="1" ht="55.5" hidden="1" customHeight="1" x14ac:dyDescent="0.2">
      <c r="A245" s="464">
        <v>44419</v>
      </c>
      <c r="B245" s="252" t="s">
        <v>8140</v>
      </c>
      <c r="C245" s="193" t="s">
        <v>8143</v>
      </c>
      <c r="D245" s="266"/>
      <c r="E245" s="42">
        <v>250000</v>
      </c>
      <c r="F245" s="494">
        <f t="shared" si="3"/>
        <v>290393547.73000002</v>
      </c>
    </row>
    <row r="246" spans="1:6" s="275" customFormat="1" ht="68.25" hidden="1" customHeight="1" x14ac:dyDescent="0.2">
      <c r="A246" s="464">
        <v>44419</v>
      </c>
      <c r="B246" s="252" t="s">
        <v>8141</v>
      </c>
      <c r="C246" s="193" t="s">
        <v>8144</v>
      </c>
      <c r="D246" s="266"/>
      <c r="E246" s="42">
        <v>90000</v>
      </c>
      <c r="F246" s="494">
        <f t="shared" si="3"/>
        <v>290303547.73000002</v>
      </c>
    </row>
    <row r="247" spans="1:6" s="275" customFormat="1" ht="54" hidden="1" customHeight="1" x14ac:dyDescent="0.2">
      <c r="A247" s="464">
        <v>44420</v>
      </c>
      <c r="B247" s="252" t="s">
        <v>8150</v>
      </c>
      <c r="C247" s="193" t="s">
        <v>8159</v>
      </c>
      <c r="D247" s="266"/>
      <c r="E247" s="42">
        <v>59325</v>
      </c>
      <c r="F247" s="494">
        <f t="shared" si="3"/>
        <v>290244222.73000002</v>
      </c>
    </row>
    <row r="248" spans="1:6" s="275" customFormat="1" ht="39" hidden="1" customHeight="1" x14ac:dyDescent="0.2">
      <c r="A248" s="464">
        <v>44420</v>
      </c>
      <c r="B248" s="252" t="s">
        <v>8151</v>
      </c>
      <c r="C248" s="193" t="s">
        <v>8160</v>
      </c>
      <c r="D248" s="266"/>
      <c r="E248" s="42">
        <v>4392.8</v>
      </c>
      <c r="F248" s="494">
        <f t="shared" si="3"/>
        <v>290239829.93000001</v>
      </c>
    </row>
    <row r="249" spans="1:6" s="275" customFormat="1" ht="68.25" hidden="1" customHeight="1" x14ac:dyDescent="0.2">
      <c r="A249" s="464">
        <v>44420</v>
      </c>
      <c r="B249" s="252" t="s">
        <v>8152</v>
      </c>
      <c r="C249" s="193" t="s">
        <v>8161</v>
      </c>
      <c r="D249" s="266"/>
      <c r="E249" s="42">
        <v>45000</v>
      </c>
      <c r="F249" s="494">
        <f t="shared" si="3"/>
        <v>290194829.93000001</v>
      </c>
    </row>
    <row r="250" spans="1:6" s="275" customFormat="1" ht="41.25" hidden="1" customHeight="1" x14ac:dyDescent="0.2">
      <c r="A250" s="464">
        <v>44420</v>
      </c>
      <c r="B250" s="252" t="s">
        <v>8153</v>
      </c>
      <c r="C250" s="193" t="s">
        <v>8162</v>
      </c>
      <c r="D250" s="266"/>
      <c r="E250" s="42">
        <v>6080.93</v>
      </c>
      <c r="F250" s="494">
        <f t="shared" si="3"/>
        <v>290188749</v>
      </c>
    </row>
    <row r="251" spans="1:6" s="275" customFormat="1" ht="42" hidden="1" customHeight="1" x14ac:dyDescent="0.2">
      <c r="A251" s="464">
        <v>44420</v>
      </c>
      <c r="B251" s="252" t="s">
        <v>8154</v>
      </c>
      <c r="C251" s="193" t="s">
        <v>8163</v>
      </c>
      <c r="D251" s="266"/>
      <c r="E251" s="42">
        <v>146639.99</v>
      </c>
      <c r="F251" s="494">
        <f t="shared" si="3"/>
        <v>290042109.00999999</v>
      </c>
    </row>
    <row r="252" spans="1:6" s="275" customFormat="1" ht="46.5" hidden="1" customHeight="1" x14ac:dyDescent="0.2">
      <c r="A252" s="464">
        <v>44420</v>
      </c>
      <c r="B252" s="252" t="s">
        <v>8155</v>
      </c>
      <c r="C252" s="193" t="s">
        <v>8164</v>
      </c>
      <c r="D252" s="266"/>
      <c r="E252" s="42">
        <v>1029.5999999999999</v>
      </c>
      <c r="F252" s="494">
        <f t="shared" si="3"/>
        <v>290041079.40999997</v>
      </c>
    </row>
    <row r="253" spans="1:6" s="275" customFormat="1" ht="91.5" hidden="1" customHeight="1" x14ac:dyDescent="0.2">
      <c r="A253" s="464">
        <v>44420</v>
      </c>
      <c r="B253" s="252" t="s">
        <v>8156</v>
      </c>
      <c r="C253" s="193" t="s">
        <v>8165</v>
      </c>
      <c r="D253" s="266"/>
      <c r="E253" s="42">
        <v>226000</v>
      </c>
      <c r="F253" s="494">
        <f t="shared" si="3"/>
        <v>289815079.40999997</v>
      </c>
    </row>
    <row r="254" spans="1:6" s="275" customFormat="1" ht="65.25" hidden="1" customHeight="1" x14ac:dyDescent="0.2">
      <c r="A254" s="464">
        <v>44420</v>
      </c>
      <c r="B254" s="252" t="s">
        <v>8157</v>
      </c>
      <c r="C254" s="193" t="s">
        <v>8166</v>
      </c>
      <c r="D254" s="266"/>
      <c r="E254" s="42">
        <v>5000000</v>
      </c>
      <c r="F254" s="494">
        <f t="shared" si="3"/>
        <v>284815079.40999997</v>
      </c>
    </row>
    <row r="255" spans="1:6" s="275" customFormat="1" ht="78.75" hidden="1" customHeight="1" x14ac:dyDescent="0.2">
      <c r="A255" s="464">
        <v>44420</v>
      </c>
      <c r="B255" s="252" t="s">
        <v>8158</v>
      </c>
      <c r="C255" s="193" t="s">
        <v>8167</v>
      </c>
      <c r="D255" s="266"/>
      <c r="E255" s="42">
        <v>9000</v>
      </c>
      <c r="F255" s="494">
        <f t="shared" si="3"/>
        <v>284806079.40999997</v>
      </c>
    </row>
    <row r="256" spans="1:6" s="275" customFormat="1" ht="49.5" hidden="1" customHeight="1" x14ac:dyDescent="0.2">
      <c r="A256" s="464">
        <v>44420</v>
      </c>
      <c r="B256" s="252" t="s">
        <v>8145</v>
      </c>
      <c r="C256" s="193" t="s">
        <v>8168</v>
      </c>
      <c r="D256" s="266"/>
      <c r="E256" s="42">
        <v>46739.95</v>
      </c>
      <c r="F256" s="494">
        <f t="shared" si="3"/>
        <v>284759339.45999998</v>
      </c>
    </row>
    <row r="257" spans="1:6" s="275" customFormat="1" ht="127.5" hidden="1" customHeight="1" x14ac:dyDescent="0.2">
      <c r="A257" s="464">
        <v>44420</v>
      </c>
      <c r="B257" s="252" t="s">
        <v>8146</v>
      </c>
      <c r="C257" s="193" t="s">
        <v>8169</v>
      </c>
      <c r="D257" s="266"/>
      <c r="E257" s="42">
        <v>116616</v>
      </c>
      <c r="F257" s="494">
        <f t="shared" si="3"/>
        <v>284642723.45999998</v>
      </c>
    </row>
    <row r="258" spans="1:6" s="275" customFormat="1" ht="63" hidden="1" customHeight="1" x14ac:dyDescent="0.2">
      <c r="A258" s="464">
        <v>44420</v>
      </c>
      <c r="B258" s="252" t="s">
        <v>8147</v>
      </c>
      <c r="C258" s="193" t="s">
        <v>8170</v>
      </c>
      <c r="D258" s="266"/>
      <c r="E258" s="42">
        <v>439660</v>
      </c>
      <c r="F258" s="494">
        <f t="shared" si="3"/>
        <v>284203063.45999998</v>
      </c>
    </row>
    <row r="259" spans="1:6" s="275" customFormat="1" ht="45" hidden="1" customHeight="1" x14ac:dyDescent="0.2">
      <c r="A259" s="464">
        <v>44420</v>
      </c>
      <c r="B259" s="252" t="s">
        <v>8148</v>
      </c>
      <c r="C259" s="193" t="s">
        <v>8171</v>
      </c>
      <c r="D259" s="266"/>
      <c r="E259" s="42">
        <v>24976.31</v>
      </c>
      <c r="F259" s="494">
        <f t="shared" si="3"/>
        <v>284178087.14999998</v>
      </c>
    </row>
    <row r="260" spans="1:6" s="275" customFormat="1" ht="30" hidden="1" customHeight="1" x14ac:dyDescent="0.2">
      <c r="A260" s="464">
        <v>44420</v>
      </c>
      <c r="B260" s="252" t="s">
        <v>8149</v>
      </c>
      <c r="C260" s="193" t="s">
        <v>8172</v>
      </c>
      <c r="D260" s="266"/>
      <c r="E260" s="42">
        <v>445135.24</v>
      </c>
      <c r="F260" s="494">
        <f t="shared" si="3"/>
        <v>283732951.90999997</v>
      </c>
    </row>
    <row r="261" spans="1:6" s="275" customFormat="1" ht="41.25" hidden="1" customHeight="1" x14ac:dyDescent="0.2">
      <c r="A261" s="464">
        <v>44421</v>
      </c>
      <c r="B261" s="252" t="s">
        <v>8180</v>
      </c>
      <c r="C261" s="193" t="s">
        <v>8189</v>
      </c>
      <c r="D261" s="266"/>
      <c r="E261" s="42">
        <v>1375260.25</v>
      </c>
      <c r="F261" s="494">
        <f t="shared" si="3"/>
        <v>282357691.65999997</v>
      </c>
    </row>
    <row r="262" spans="1:6" s="275" customFormat="1" ht="41.25" hidden="1" customHeight="1" x14ac:dyDescent="0.2">
      <c r="A262" s="464">
        <v>44421</v>
      </c>
      <c r="B262" s="252" t="s">
        <v>8181</v>
      </c>
      <c r="C262" s="193" t="s">
        <v>8190</v>
      </c>
      <c r="D262" s="266"/>
      <c r="E262" s="42">
        <v>389620.21</v>
      </c>
      <c r="F262" s="494">
        <f t="shared" si="3"/>
        <v>281968071.44999999</v>
      </c>
    </row>
    <row r="263" spans="1:6" s="275" customFormat="1" ht="45" hidden="1" customHeight="1" x14ac:dyDescent="0.2">
      <c r="A263" s="464">
        <v>44421</v>
      </c>
      <c r="B263" s="252" t="s">
        <v>8182</v>
      </c>
      <c r="C263" s="193" t="s">
        <v>8191</v>
      </c>
      <c r="D263" s="266"/>
      <c r="E263" s="42">
        <v>324750.07</v>
      </c>
      <c r="F263" s="494">
        <f t="shared" si="3"/>
        <v>281643321.38</v>
      </c>
    </row>
    <row r="264" spans="1:6" s="275" customFormat="1" ht="67.5" hidden="1" customHeight="1" x14ac:dyDescent="0.2">
      <c r="A264" s="464">
        <v>44421</v>
      </c>
      <c r="B264" s="252" t="s">
        <v>8183</v>
      </c>
      <c r="C264" s="193" t="s">
        <v>8192</v>
      </c>
      <c r="D264" s="266"/>
      <c r="E264" s="42">
        <v>79100</v>
      </c>
      <c r="F264" s="494">
        <f t="shared" si="3"/>
        <v>281564221.38</v>
      </c>
    </row>
    <row r="265" spans="1:6" s="275" customFormat="1" ht="49.5" hidden="1" customHeight="1" x14ac:dyDescent="0.2">
      <c r="A265" s="464">
        <v>44421</v>
      </c>
      <c r="B265" s="252" t="s">
        <v>8184</v>
      </c>
      <c r="C265" s="193" t="s">
        <v>8193</v>
      </c>
      <c r="D265" s="266"/>
      <c r="E265" s="42">
        <v>226438.64</v>
      </c>
      <c r="F265" s="494">
        <f t="shared" si="3"/>
        <v>281337782.74000001</v>
      </c>
    </row>
    <row r="266" spans="1:6" s="275" customFormat="1" ht="43.5" hidden="1" customHeight="1" x14ac:dyDescent="0.2">
      <c r="A266" s="464">
        <v>44421</v>
      </c>
      <c r="B266" s="252" t="s">
        <v>8185</v>
      </c>
      <c r="C266" s="193" t="s">
        <v>8194</v>
      </c>
      <c r="D266" s="266"/>
      <c r="E266" s="42">
        <v>32682.17</v>
      </c>
      <c r="F266" s="494">
        <f t="shared" si="3"/>
        <v>281305100.56999999</v>
      </c>
    </row>
    <row r="267" spans="1:6" s="275" customFormat="1" ht="43.5" hidden="1" customHeight="1" x14ac:dyDescent="0.2">
      <c r="A267" s="464">
        <v>44421</v>
      </c>
      <c r="B267" s="252" t="s">
        <v>8186</v>
      </c>
      <c r="C267" s="193" t="s">
        <v>8195</v>
      </c>
      <c r="D267" s="266"/>
      <c r="E267" s="42">
        <v>264438.43</v>
      </c>
      <c r="F267" s="494">
        <f t="shared" si="3"/>
        <v>281040662.13999999</v>
      </c>
    </row>
    <row r="268" spans="1:6" s="275" customFormat="1" ht="42.75" hidden="1" customHeight="1" x14ac:dyDescent="0.2">
      <c r="A268" s="464">
        <v>44421</v>
      </c>
      <c r="B268" s="252" t="s">
        <v>8187</v>
      </c>
      <c r="C268" s="193" t="s">
        <v>8196</v>
      </c>
      <c r="D268" s="266"/>
      <c r="E268" s="42">
        <v>78246.850000000006</v>
      </c>
      <c r="F268" s="494">
        <f t="shared" si="3"/>
        <v>280962415.28999996</v>
      </c>
    </row>
    <row r="269" spans="1:6" s="275" customFormat="1" ht="42" hidden="1" customHeight="1" x14ac:dyDescent="0.2">
      <c r="A269" s="464">
        <v>44421</v>
      </c>
      <c r="B269" s="252" t="s">
        <v>8188</v>
      </c>
      <c r="C269" s="193" t="s">
        <v>8197</v>
      </c>
      <c r="D269" s="266"/>
      <c r="E269" s="42">
        <v>214279.11</v>
      </c>
      <c r="F269" s="494">
        <f t="shared" si="3"/>
        <v>280748136.17999995</v>
      </c>
    </row>
    <row r="270" spans="1:6" s="275" customFormat="1" ht="88.5" hidden="1" customHeight="1" x14ac:dyDescent="0.2">
      <c r="A270" s="464">
        <v>44421</v>
      </c>
      <c r="B270" s="252" t="s">
        <v>8178</v>
      </c>
      <c r="C270" s="193" t="s">
        <v>8198</v>
      </c>
      <c r="D270" s="266"/>
      <c r="E270" s="42">
        <v>135000</v>
      </c>
      <c r="F270" s="494">
        <f t="shared" ref="F270:F333" si="4">F269-E270</f>
        <v>280613136.17999995</v>
      </c>
    </row>
    <row r="271" spans="1:6" s="275" customFormat="1" ht="97.5" hidden="1" customHeight="1" x14ac:dyDescent="0.2">
      <c r="A271" s="464">
        <v>44421</v>
      </c>
      <c r="B271" s="252" t="s">
        <v>8179</v>
      </c>
      <c r="C271" s="193" t="s">
        <v>8199</v>
      </c>
      <c r="D271" s="266"/>
      <c r="E271" s="42">
        <v>113000</v>
      </c>
      <c r="F271" s="494">
        <f t="shared" si="4"/>
        <v>280500136.17999995</v>
      </c>
    </row>
    <row r="272" spans="1:6" s="275" customFormat="1" ht="41.25" hidden="1" customHeight="1" x14ac:dyDescent="0.2">
      <c r="A272" s="464">
        <v>44425</v>
      </c>
      <c r="B272" s="252" t="s">
        <v>8249</v>
      </c>
      <c r="C272" s="193" t="s">
        <v>8260</v>
      </c>
      <c r="D272" s="266"/>
      <c r="E272" s="42">
        <v>1340</v>
      </c>
      <c r="F272" s="494">
        <f t="shared" si="4"/>
        <v>280498796.17999995</v>
      </c>
    </row>
    <row r="273" spans="1:6" s="275" customFormat="1" ht="40.5" hidden="1" customHeight="1" x14ac:dyDescent="0.2">
      <c r="A273" s="464">
        <v>44425</v>
      </c>
      <c r="B273" s="252" t="s">
        <v>8250</v>
      </c>
      <c r="C273" s="193" t="s">
        <v>8261</v>
      </c>
      <c r="D273" s="266"/>
      <c r="E273" s="42">
        <v>2152.1999999999998</v>
      </c>
      <c r="F273" s="494">
        <f t="shared" si="4"/>
        <v>280496643.97999996</v>
      </c>
    </row>
    <row r="274" spans="1:6" s="275" customFormat="1" ht="41.25" hidden="1" customHeight="1" x14ac:dyDescent="0.2">
      <c r="A274" s="464">
        <v>44425</v>
      </c>
      <c r="B274" s="252" t="s">
        <v>8251</v>
      </c>
      <c r="C274" s="193" t="s">
        <v>8262</v>
      </c>
      <c r="D274" s="266"/>
      <c r="E274" s="42">
        <v>2362.94</v>
      </c>
      <c r="F274" s="494">
        <f t="shared" si="4"/>
        <v>280494281.03999996</v>
      </c>
    </row>
    <row r="275" spans="1:6" s="275" customFormat="1" ht="43.5" hidden="1" customHeight="1" x14ac:dyDescent="0.2">
      <c r="A275" s="464">
        <v>44425</v>
      </c>
      <c r="B275" s="252" t="s">
        <v>8252</v>
      </c>
      <c r="C275" s="193" t="s">
        <v>8263</v>
      </c>
      <c r="D275" s="266"/>
      <c r="E275" s="42">
        <v>39102.339999999997</v>
      </c>
      <c r="F275" s="494">
        <f t="shared" si="4"/>
        <v>280455178.69999999</v>
      </c>
    </row>
    <row r="276" spans="1:6" s="275" customFormat="1" ht="41.25" hidden="1" customHeight="1" x14ac:dyDescent="0.2">
      <c r="A276" s="464">
        <v>44425</v>
      </c>
      <c r="B276" s="252" t="s">
        <v>8253</v>
      </c>
      <c r="C276" s="193" t="s">
        <v>8264</v>
      </c>
      <c r="D276" s="266"/>
      <c r="E276" s="42">
        <v>199353.95</v>
      </c>
      <c r="F276" s="494">
        <f t="shared" si="4"/>
        <v>280255824.75</v>
      </c>
    </row>
    <row r="277" spans="1:6" s="275" customFormat="1" ht="50.25" hidden="1" customHeight="1" x14ac:dyDescent="0.2">
      <c r="A277" s="464">
        <v>44425</v>
      </c>
      <c r="B277" s="252" t="s">
        <v>8254</v>
      </c>
      <c r="C277" s="193" t="s">
        <v>8265</v>
      </c>
      <c r="D277" s="266"/>
      <c r="E277" s="42">
        <v>22000</v>
      </c>
      <c r="F277" s="494">
        <f t="shared" si="4"/>
        <v>280233824.75</v>
      </c>
    </row>
    <row r="278" spans="1:6" s="275" customFormat="1" ht="25.5" hidden="1" customHeight="1" x14ac:dyDescent="0.2">
      <c r="A278" s="464">
        <v>44425</v>
      </c>
      <c r="B278" s="252" t="s">
        <v>8267</v>
      </c>
      <c r="C278" s="193" t="s">
        <v>41</v>
      </c>
      <c r="D278" s="266"/>
      <c r="E278" s="42">
        <v>0</v>
      </c>
      <c r="F278" s="494">
        <f t="shared" si="4"/>
        <v>280233824.75</v>
      </c>
    </row>
    <row r="279" spans="1:6" s="275" customFormat="1" ht="41.25" hidden="1" customHeight="1" x14ac:dyDescent="0.2">
      <c r="A279" s="464">
        <v>44425</v>
      </c>
      <c r="B279" s="252" t="s">
        <v>8255</v>
      </c>
      <c r="C279" s="193" t="s">
        <v>8266</v>
      </c>
      <c r="D279" s="266"/>
      <c r="E279" s="42">
        <v>187688.05</v>
      </c>
      <c r="F279" s="494">
        <f t="shared" si="4"/>
        <v>280046136.69999999</v>
      </c>
    </row>
    <row r="280" spans="1:6" s="275" customFormat="1" ht="41.25" hidden="1" customHeight="1" x14ac:dyDescent="0.2">
      <c r="A280" s="464">
        <v>44425</v>
      </c>
      <c r="B280" s="252" t="s">
        <v>8256</v>
      </c>
      <c r="C280" s="193" t="s">
        <v>8268</v>
      </c>
      <c r="D280" s="266"/>
      <c r="E280" s="42">
        <v>91272.639999999999</v>
      </c>
      <c r="F280" s="494">
        <f t="shared" si="4"/>
        <v>279954864.06</v>
      </c>
    </row>
    <row r="281" spans="1:6" s="275" customFormat="1" ht="59.25" hidden="1" customHeight="1" x14ac:dyDescent="0.2">
      <c r="A281" s="464">
        <v>44425</v>
      </c>
      <c r="B281" s="252" t="s">
        <v>8257</v>
      </c>
      <c r="C281" s="193" t="s">
        <v>8269</v>
      </c>
      <c r="D281" s="266"/>
      <c r="E281" s="42">
        <v>9000</v>
      </c>
      <c r="F281" s="494">
        <f t="shared" si="4"/>
        <v>279945864.06</v>
      </c>
    </row>
    <row r="282" spans="1:6" s="275" customFormat="1" ht="62.25" hidden="1" customHeight="1" x14ac:dyDescent="0.2">
      <c r="A282" s="464">
        <v>44425</v>
      </c>
      <c r="B282" s="252" t="s">
        <v>8258</v>
      </c>
      <c r="C282" s="193" t="s">
        <v>8270</v>
      </c>
      <c r="D282" s="266"/>
      <c r="E282" s="42">
        <v>537948.31000000006</v>
      </c>
      <c r="F282" s="494">
        <f t="shared" si="4"/>
        <v>279407915.75</v>
      </c>
    </row>
    <row r="283" spans="1:6" s="275" customFormat="1" ht="41.25" hidden="1" customHeight="1" x14ac:dyDescent="0.2">
      <c r="A283" s="464">
        <v>44425</v>
      </c>
      <c r="B283" s="252" t="s">
        <v>8259</v>
      </c>
      <c r="C283" s="193" t="s">
        <v>8271</v>
      </c>
      <c r="D283" s="266"/>
      <c r="E283" s="42">
        <v>632400</v>
      </c>
      <c r="F283" s="494">
        <f t="shared" si="4"/>
        <v>278775515.75</v>
      </c>
    </row>
    <row r="284" spans="1:6" s="275" customFormat="1" ht="59.25" hidden="1" customHeight="1" x14ac:dyDescent="0.2">
      <c r="A284" s="464">
        <v>44425</v>
      </c>
      <c r="B284" s="252" t="s">
        <v>8247</v>
      </c>
      <c r="C284" s="193" t="s">
        <v>8272</v>
      </c>
      <c r="D284" s="266"/>
      <c r="E284" s="42">
        <v>245195</v>
      </c>
      <c r="F284" s="494">
        <f t="shared" si="4"/>
        <v>278530320.75</v>
      </c>
    </row>
    <row r="285" spans="1:6" s="275" customFormat="1" ht="88.5" hidden="1" customHeight="1" x14ac:dyDescent="0.2">
      <c r="A285" s="464">
        <v>44425</v>
      </c>
      <c r="B285" s="252" t="s">
        <v>8248</v>
      </c>
      <c r="C285" s="193" t="s">
        <v>8273</v>
      </c>
      <c r="D285" s="266"/>
      <c r="E285" s="42">
        <v>67500</v>
      </c>
      <c r="F285" s="494">
        <f t="shared" si="4"/>
        <v>278462820.75</v>
      </c>
    </row>
    <row r="286" spans="1:6" s="275" customFormat="1" ht="51.75" hidden="1" customHeight="1" x14ac:dyDescent="0.2">
      <c r="A286" s="464">
        <v>44427</v>
      </c>
      <c r="B286" s="252" t="s">
        <v>8280</v>
      </c>
      <c r="C286" s="193" t="s">
        <v>8288</v>
      </c>
      <c r="D286" s="266"/>
      <c r="E286" s="42">
        <v>9800</v>
      </c>
      <c r="F286" s="494">
        <f t="shared" si="4"/>
        <v>278453020.75</v>
      </c>
    </row>
    <row r="287" spans="1:6" s="275" customFormat="1" ht="41.25" hidden="1" customHeight="1" x14ac:dyDescent="0.2">
      <c r="A287" s="464">
        <v>44427</v>
      </c>
      <c r="B287" s="252" t="s">
        <v>8281</v>
      </c>
      <c r="C287" s="193" t="s">
        <v>8289</v>
      </c>
      <c r="D287" s="266"/>
      <c r="E287" s="42">
        <v>1162.78</v>
      </c>
      <c r="F287" s="494">
        <f t="shared" si="4"/>
        <v>278451857.97000003</v>
      </c>
    </row>
    <row r="288" spans="1:6" s="275" customFormat="1" ht="41.25" hidden="1" customHeight="1" x14ac:dyDescent="0.2">
      <c r="A288" s="464">
        <v>44427</v>
      </c>
      <c r="B288" s="252" t="s">
        <v>8282</v>
      </c>
      <c r="C288" s="193" t="s">
        <v>8290</v>
      </c>
      <c r="D288" s="266"/>
      <c r="E288" s="42">
        <v>115449.54</v>
      </c>
      <c r="F288" s="494">
        <f t="shared" si="4"/>
        <v>278336408.43000001</v>
      </c>
    </row>
    <row r="289" spans="1:6" s="275" customFormat="1" ht="52.5" hidden="1" customHeight="1" x14ac:dyDescent="0.2">
      <c r="A289" s="464">
        <v>44427</v>
      </c>
      <c r="B289" s="252" t="s">
        <v>8283</v>
      </c>
      <c r="C289" s="193" t="s">
        <v>8291</v>
      </c>
      <c r="D289" s="266"/>
      <c r="E289" s="42">
        <v>412913.71</v>
      </c>
      <c r="F289" s="494">
        <f t="shared" si="4"/>
        <v>277923494.72000003</v>
      </c>
    </row>
    <row r="290" spans="1:6" s="275" customFormat="1" ht="84" hidden="1" customHeight="1" x14ac:dyDescent="0.2">
      <c r="A290" s="464">
        <v>44427</v>
      </c>
      <c r="B290" s="252" t="s">
        <v>8284</v>
      </c>
      <c r="C290" s="193" t="s">
        <v>8292</v>
      </c>
      <c r="D290" s="266"/>
      <c r="E290" s="42">
        <v>135000</v>
      </c>
      <c r="F290" s="494">
        <f t="shared" si="4"/>
        <v>277788494.72000003</v>
      </c>
    </row>
    <row r="291" spans="1:6" s="275" customFormat="1" ht="74.25" hidden="1" customHeight="1" x14ac:dyDescent="0.2">
      <c r="A291" s="464">
        <v>44427</v>
      </c>
      <c r="B291" s="252" t="s">
        <v>8285</v>
      </c>
      <c r="C291" s="193" t="s">
        <v>8294</v>
      </c>
      <c r="D291" s="266"/>
      <c r="E291" s="42">
        <v>84750</v>
      </c>
      <c r="F291" s="494">
        <f t="shared" si="4"/>
        <v>277703744.72000003</v>
      </c>
    </row>
    <row r="292" spans="1:6" s="275" customFormat="1" ht="20.25" hidden="1" customHeight="1" x14ac:dyDescent="0.2">
      <c r="A292" s="464">
        <v>44427</v>
      </c>
      <c r="B292" s="252" t="s">
        <v>8293</v>
      </c>
      <c r="C292" s="193" t="s">
        <v>41</v>
      </c>
      <c r="D292" s="266"/>
      <c r="E292" s="42">
        <v>0</v>
      </c>
      <c r="F292" s="494">
        <f t="shared" si="4"/>
        <v>277703744.72000003</v>
      </c>
    </row>
    <row r="293" spans="1:6" s="275" customFormat="1" ht="49.5" hidden="1" customHeight="1" x14ac:dyDescent="0.2">
      <c r="A293" s="464">
        <v>44427</v>
      </c>
      <c r="B293" s="252" t="s">
        <v>8286</v>
      </c>
      <c r="C293" s="193" t="s">
        <v>8426</v>
      </c>
      <c r="D293" s="266"/>
      <c r="E293" s="42">
        <v>226812.12</v>
      </c>
      <c r="F293" s="494">
        <f t="shared" si="4"/>
        <v>277476932.60000002</v>
      </c>
    </row>
    <row r="294" spans="1:6" s="275" customFormat="1" ht="63.75" hidden="1" customHeight="1" x14ac:dyDescent="0.2">
      <c r="A294" s="464">
        <v>44427</v>
      </c>
      <c r="B294" s="252" t="s">
        <v>8287</v>
      </c>
      <c r="C294" s="193" t="s">
        <v>8295</v>
      </c>
      <c r="D294" s="266"/>
      <c r="E294" s="42">
        <v>21278203.309999999</v>
      </c>
      <c r="F294" s="494">
        <f t="shared" si="4"/>
        <v>256198729.29000002</v>
      </c>
    </row>
    <row r="295" spans="1:6" s="275" customFormat="1" ht="50.25" hidden="1" customHeight="1" x14ac:dyDescent="0.2">
      <c r="A295" s="464">
        <v>44427</v>
      </c>
      <c r="B295" s="252" t="s">
        <v>8274</v>
      </c>
      <c r="C295" s="193" t="s">
        <v>8296</v>
      </c>
      <c r="D295" s="266"/>
      <c r="E295" s="42">
        <v>173445.82</v>
      </c>
      <c r="F295" s="494">
        <f t="shared" si="4"/>
        <v>256025283.47000003</v>
      </c>
    </row>
    <row r="296" spans="1:6" s="275" customFormat="1" ht="66" hidden="1" customHeight="1" x14ac:dyDescent="0.2">
      <c r="A296" s="464">
        <v>44427</v>
      </c>
      <c r="B296" s="252" t="s">
        <v>8275</v>
      </c>
      <c r="C296" s="193" t="s">
        <v>8297</v>
      </c>
      <c r="D296" s="266"/>
      <c r="E296" s="42">
        <v>339000</v>
      </c>
      <c r="F296" s="494">
        <f t="shared" si="4"/>
        <v>255686283.47000003</v>
      </c>
    </row>
    <row r="297" spans="1:6" s="275" customFormat="1" ht="51.75" hidden="1" customHeight="1" x14ac:dyDescent="0.2">
      <c r="A297" s="464">
        <v>44427</v>
      </c>
      <c r="B297" s="252" t="s">
        <v>8276</v>
      </c>
      <c r="C297" s="193" t="s">
        <v>8298</v>
      </c>
      <c r="D297" s="266"/>
      <c r="E297" s="42">
        <v>15449.85</v>
      </c>
      <c r="F297" s="494">
        <f t="shared" si="4"/>
        <v>255670833.62000003</v>
      </c>
    </row>
    <row r="298" spans="1:6" s="275" customFormat="1" ht="82.5" hidden="1" customHeight="1" x14ac:dyDescent="0.2">
      <c r="A298" s="464">
        <v>44427</v>
      </c>
      <c r="B298" s="252" t="s">
        <v>8277</v>
      </c>
      <c r="C298" s="193" t="s">
        <v>8299</v>
      </c>
      <c r="D298" s="266"/>
      <c r="E298" s="42">
        <v>339000</v>
      </c>
      <c r="F298" s="494">
        <f t="shared" si="4"/>
        <v>255331833.62000003</v>
      </c>
    </row>
    <row r="299" spans="1:6" s="275" customFormat="1" ht="50.25" hidden="1" customHeight="1" x14ac:dyDescent="0.2">
      <c r="A299" s="464">
        <v>44427</v>
      </c>
      <c r="B299" s="252" t="s">
        <v>8278</v>
      </c>
      <c r="C299" s="193" t="s">
        <v>8300</v>
      </c>
      <c r="D299" s="266"/>
      <c r="E299" s="42">
        <v>5142766.5</v>
      </c>
      <c r="F299" s="494">
        <f t="shared" si="4"/>
        <v>250189067.12000003</v>
      </c>
    </row>
    <row r="300" spans="1:6" s="275" customFormat="1" ht="44.25" hidden="1" customHeight="1" x14ac:dyDescent="0.2">
      <c r="A300" s="464">
        <v>44427</v>
      </c>
      <c r="B300" s="252" t="s">
        <v>8279</v>
      </c>
      <c r="C300" s="193" t="s">
        <v>8301</v>
      </c>
      <c r="D300" s="266"/>
      <c r="E300" s="42">
        <v>4925670</v>
      </c>
      <c r="F300" s="494">
        <f t="shared" si="4"/>
        <v>245263397.12000003</v>
      </c>
    </row>
    <row r="301" spans="1:6" s="275" customFormat="1" ht="48" hidden="1" customHeight="1" x14ac:dyDescent="0.2">
      <c r="A301" s="464">
        <v>44428</v>
      </c>
      <c r="B301" s="252" t="s">
        <v>8370</v>
      </c>
      <c r="C301" s="193" t="s">
        <v>8382</v>
      </c>
      <c r="D301" s="266"/>
      <c r="E301" s="42">
        <v>33159.03</v>
      </c>
      <c r="F301" s="494">
        <f t="shared" si="4"/>
        <v>245230238.09000003</v>
      </c>
    </row>
    <row r="302" spans="1:6" s="275" customFormat="1" ht="45.75" hidden="1" customHeight="1" x14ac:dyDescent="0.2">
      <c r="A302" s="464">
        <v>44428</v>
      </c>
      <c r="B302" s="252" t="s">
        <v>8371</v>
      </c>
      <c r="C302" s="193" t="s">
        <v>8383</v>
      </c>
      <c r="D302" s="266"/>
      <c r="E302" s="42">
        <v>50000</v>
      </c>
      <c r="F302" s="494">
        <f t="shared" si="4"/>
        <v>245180238.09000003</v>
      </c>
    </row>
    <row r="303" spans="1:6" s="275" customFormat="1" ht="45" hidden="1" customHeight="1" x14ac:dyDescent="0.2">
      <c r="A303" s="464">
        <v>44428</v>
      </c>
      <c r="B303" s="252" t="s">
        <v>8372</v>
      </c>
      <c r="C303" s="193" t="s">
        <v>8384</v>
      </c>
      <c r="D303" s="266"/>
      <c r="E303" s="42">
        <v>8002.37</v>
      </c>
      <c r="F303" s="494">
        <f t="shared" si="4"/>
        <v>245172235.72000003</v>
      </c>
    </row>
    <row r="304" spans="1:6" s="275" customFormat="1" ht="41.25" hidden="1" customHeight="1" x14ac:dyDescent="0.2">
      <c r="A304" s="464">
        <v>44428</v>
      </c>
      <c r="B304" s="252" t="s">
        <v>8373</v>
      </c>
      <c r="C304" s="193" t="s">
        <v>8385</v>
      </c>
      <c r="D304" s="266"/>
      <c r="E304" s="42">
        <v>19418.64</v>
      </c>
      <c r="F304" s="494">
        <f t="shared" si="4"/>
        <v>245152817.08000004</v>
      </c>
    </row>
    <row r="305" spans="1:6" s="275" customFormat="1" ht="40.5" hidden="1" customHeight="1" x14ac:dyDescent="0.2">
      <c r="A305" s="464">
        <v>44428</v>
      </c>
      <c r="B305" s="252" t="s">
        <v>8374</v>
      </c>
      <c r="C305" s="193" t="s">
        <v>8386</v>
      </c>
      <c r="D305" s="266"/>
      <c r="E305" s="42">
        <v>2932.8</v>
      </c>
      <c r="F305" s="494">
        <f t="shared" si="4"/>
        <v>245149884.28000003</v>
      </c>
    </row>
    <row r="306" spans="1:6" s="275" customFormat="1" ht="47.25" hidden="1" customHeight="1" x14ac:dyDescent="0.2">
      <c r="A306" s="464">
        <v>44428</v>
      </c>
      <c r="B306" s="252" t="s">
        <v>8375</v>
      </c>
      <c r="C306" s="193" t="s">
        <v>8387</v>
      </c>
      <c r="D306" s="266"/>
      <c r="E306" s="42">
        <v>24657.66</v>
      </c>
      <c r="F306" s="494">
        <f t="shared" si="4"/>
        <v>245125226.62000003</v>
      </c>
    </row>
    <row r="307" spans="1:6" s="275" customFormat="1" ht="49.5" hidden="1" customHeight="1" x14ac:dyDescent="0.2">
      <c r="A307" s="464">
        <v>44428</v>
      </c>
      <c r="B307" s="252" t="s">
        <v>8376</v>
      </c>
      <c r="C307" s="193" t="s">
        <v>8388</v>
      </c>
      <c r="D307" s="266"/>
      <c r="E307" s="42">
        <v>26999</v>
      </c>
      <c r="F307" s="494">
        <f t="shared" si="4"/>
        <v>245098227.62000003</v>
      </c>
    </row>
    <row r="308" spans="1:6" s="275" customFormat="1" ht="41.25" hidden="1" customHeight="1" x14ac:dyDescent="0.2">
      <c r="A308" s="464">
        <v>44428</v>
      </c>
      <c r="B308" s="252" t="s">
        <v>8377</v>
      </c>
      <c r="C308" s="193" t="s">
        <v>8389</v>
      </c>
      <c r="D308" s="266"/>
      <c r="E308" s="42">
        <v>25576.2</v>
      </c>
      <c r="F308" s="494">
        <f t="shared" si="4"/>
        <v>245072651.42000005</v>
      </c>
    </row>
    <row r="309" spans="1:6" s="275" customFormat="1" ht="42.75" hidden="1" customHeight="1" x14ac:dyDescent="0.2">
      <c r="A309" s="464">
        <v>44428</v>
      </c>
      <c r="B309" s="252" t="s">
        <v>8378</v>
      </c>
      <c r="C309" s="193" t="s">
        <v>8390</v>
      </c>
      <c r="D309" s="266"/>
      <c r="E309" s="42">
        <v>5148.74</v>
      </c>
      <c r="F309" s="494">
        <f t="shared" si="4"/>
        <v>245067502.68000004</v>
      </c>
    </row>
    <row r="310" spans="1:6" s="275" customFormat="1" ht="45" customHeight="1" x14ac:dyDescent="0.2">
      <c r="A310" s="464">
        <v>44428</v>
      </c>
      <c r="B310" s="252" t="s">
        <v>8379</v>
      </c>
      <c r="C310" s="193" t="s">
        <v>8391</v>
      </c>
      <c r="D310" s="266"/>
      <c r="E310" s="42">
        <v>30396.52</v>
      </c>
      <c r="F310" s="494">
        <f t="shared" si="4"/>
        <v>245037106.16000003</v>
      </c>
    </row>
    <row r="311" spans="1:6" s="275" customFormat="1" ht="59.25" hidden="1" customHeight="1" x14ac:dyDescent="0.2">
      <c r="A311" s="464">
        <v>44428</v>
      </c>
      <c r="B311" s="252" t="s">
        <v>8380</v>
      </c>
      <c r="C311" s="193" t="s">
        <v>8392</v>
      </c>
      <c r="D311" s="266"/>
      <c r="E311" s="42">
        <v>63981.08</v>
      </c>
      <c r="F311" s="494">
        <f t="shared" si="4"/>
        <v>244973125.08000001</v>
      </c>
    </row>
    <row r="312" spans="1:6" s="275" customFormat="1" ht="42.75" hidden="1" customHeight="1" x14ac:dyDescent="0.2">
      <c r="A312" s="464">
        <v>44428</v>
      </c>
      <c r="B312" s="252" t="s">
        <v>8381</v>
      </c>
      <c r="C312" s="193" t="s">
        <v>8393</v>
      </c>
      <c r="D312" s="266"/>
      <c r="E312" s="42">
        <v>114623.25</v>
      </c>
      <c r="F312" s="494">
        <f t="shared" si="4"/>
        <v>244858501.83000001</v>
      </c>
    </row>
    <row r="313" spans="1:6" s="275" customFormat="1" ht="59.25" hidden="1" customHeight="1" x14ac:dyDescent="0.2">
      <c r="A313" s="464">
        <v>44428</v>
      </c>
      <c r="B313" s="252" t="s">
        <v>8364</v>
      </c>
      <c r="C313" s="193" t="s">
        <v>8394</v>
      </c>
      <c r="D313" s="266"/>
      <c r="E313" s="42">
        <v>5038060.6399999997</v>
      </c>
      <c r="F313" s="494">
        <f t="shared" si="4"/>
        <v>239820441.19000003</v>
      </c>
    </row>
    <row r="314" spans="1:6" s="275" customFormat="1" ht="79.5" hidden="1" customHeight="1" x14ac:dyDescent="0.2">
      <c r="A314" s="464">
        <v>44428</v>
      </c>
      <c r="B314" s="252" t="s">
        <v>8365</v>
      </c>
      <c r="C314" s="193" t="s">
        <v>8395</v>
      </c>
      <c r="D314" s="266"/>
      <c r="E314" s="42">
        <v>4930.04</v>
      </c>
      <c r="F314" s="494">
        <f t="shared" si="4"/>
        <v>239815511.15000004</v>
      </c>
    </row>
    <row r="315" spans="1:6" s="275" customFormat="1" ht="57.75" hidden="1" customHeight="1" x14ac:dyDescent="0.2">
      <c r="A315" s="464">
        <v>44428</v>
      </c>
      <c r="B315" s="252" t="s">
        <v>8366</v>
      </c>
      <c r="C315" s="193" t="s">
        <v>8396</v>
      </c>
      <c r="D315" s="266"/>
      <c r="E315" s="42">
        <v>20471</v>
      </c>
      <c r="F315" s="494">
        <f t="shared" si="4"/>
        <v>239795040.15000004</v>
      </c>
    </row>
    <row r="316" spans="1:6" s="275" customFormat="1" ht="41.25" hidden="1" customHeight="1" x14ac:dyDescent="0.2">
      <c r="A316" s="464">
        <v>44428</v>
      </c>
      <c r="B316" s="252" t="s">
        <v>8367</v>
      </c>
      <c r="C316" s="193" t="s">
        <v>8397</v>
      </c>
      <c r="D316" s="266"/>
      <c r="E316" s="42">
        <v>263816.96000000002</v>
      </c>
      <c r="F316" s="494">
        <f t="shared" si="4"/>
        <v>239531223.19000003</v>
      </c>
    </row>
    <row r="317" spans="1:6" s="275" customFormat="1" ht="32.25" hidden="1" customHeight="1" x14ac:dyDescent="0.2">
      <c r="A317" s="464">
        <v>44428</v>
      </c>
      <c r="B317" s="252" t="s">
        <v>8368</v>
      </c>
      <c r="C317" s="193" t="s">
        <v>8398</v>
      </c>
      <c r="D317" s="266"/>
      <c r="E317" s="42">
        <v>17734966.739999998</v>
      </c>
      <c r="F317" s="494">
        <f t="shared" si="4"/>
        <v>221796256.45000002</v>
      </c>
    </row>
    <row r="318" spans="1:6" s="275" customFormat="1" ht="91.5" hidden="1" customHeight="1" x14ac:dyDescent="0.2">
      <c r="A318" s="464">
        <v>44428</v>
      </c>
      <c r="B318" s="252" t="s">
        <v>8369</v>
      </c>
      <c r="C318" s="193" t="s">
        <v>8399</v>
      </c>
      <c r="D318" s="266"/>
      <c r="E318" s="42">
        <v>38872</v>
      </c>
      <c r="F318" s="494">
        <f t="shared" si="4"/>
        <v>221757384.45000002</v>
      </c>
    </row>
    <row r="319" spans="1:6" s="275" customFormat="1" ht="41.25" hidden="1" customHeight="1" x14ac:dyDescent="0.2">
      <c r="A319" s="464">
        <v>44431</v>
      </c>
      <c r="B319" s="252" t="s">
        <v>8404</v>
      </c>
      <c r="C319" s="193" t="s">
        <v>8413</v>
      </c>
      <c r="D319" s="266"/>
      <c r="E319" s="42">
        <v>233345</v>
      </c>
      <c r="F319" s="494">
        <f t="shared" si="4"/>
        <v>221524039.45000002</v>
      </c>
    </row>
    <row r="320" spans="1:6" s="275" customFormat="1" ht="50.25" hidden="1" customHeight="1" x14ac:dyDescent="0.2">
      <c r="A320" s="464">
        <v>44431</v>
      </c>
      <c r="B320" s="252" t="s">
        <v>8405</v>
      </c>
      <c r="C320" s="193" t="s">
        <v>8414</v>
      </c>
      <c r="D320" s="266"/>
      <c r="E320" s="42">
        <v>1744.1</v>
      </c>
      <c r="F320" s="494">
        <f t="shared" si="4"/>
        <v>221522295.35000002</v>
      </c>
    </row>
    <row r="321" spans="1:6" s="275" customFormat="1" ht="47.25" hidden="1" customHeight="1" x14ac:dyDescent="0.2">
      <c r="A321" s="464">
        <v>44431</v>
      </c>
      <c r="B321" s="252" t="s">
        <v>8406</v>
      </c>
      <c r="C321" s="193" t="s">
        <v>8415</v>
      </c>
      <c r="D321" s="266"/>
      <c r="E321" s="42">
        <v>179360.57</v>
      </c>
      <c r="F321" s="494">
        <f t="shared" si="4"/>
        <v>221342934.78000003</v>
      </c>
    </row>
    <row r="322" spans="1:6" s="275" customFormat="1" ht="41.25" hidden="1" customHeight="1" x14ac:dyDescent="0.2">
      <c r="A322" s="464">
        <v>44431</v>
      </c>
      <c r="B322" s="252" t="s">
        <v>8407</v>
      </c>
      <c r="C322" s="193" t="s">
        <v>8416</v>
      </c>
      <c r="D322" s="266"/>
      <c r="E322" s="42">
        <v>5701.78</v>
      </c>
      <c r="F322" s="494">
        <f t="shared" si="4"/>
        <v>221337233.00000003</v>
      </c>
    </row>
    <row r="323" spans="1:6" s="275" customFormat="1" ht="42.75" hidden="1" customHeight="1" x14ac:dyDescent="0.2">
      <c r="A323" s="464">
        <v>44431</v>
      </c>
      <c r="B323" s="252" t="s">
        <v>8408</v>
      </c>
      <c r="C323" s="193" t="s">
        <v>8417</v>
      </c>
      <c r="D323" s="266"/>
      <c r="E323" s="42">
        <v>35461.46</v>
      </c>
      <c r="F323" s="494">
        <f t="shared" si="4"/>
        <v>221301771.54000002</v>
      </c>
    </row>
    <row r="324" spans="1:6" s="275" customFormat="1" ht="48" hidden="1" customHeight="1" x14ac:dyDescent="0.2">
      <c r="A324" s="464">
        <v>44431</v>
      </c>
      <c r="B324" s="252" t="s">
        <v>8409</v>
      </c>
      <c r="C324" s="193" t="s">
        <v>8418</v>
      </c>
      <c r="D324" s="266"/>
      <c r="E324" s="42">
        <v>16500.830000000002</v>
      </c>
      <c r="F324" s="494">
        <f t="shared" si="4"/>
        <v>221285270.71000001</v>
      </c>
    </row>
    <row r="325" spans="1:6" s="275" customFormat="1" ht="51" hidden="1" customHeight="1" x14ac:dyDescent="0.2">
      <c r="A325" s="464">
        <v>44431</v>
      </c>
      <c r="B325" s="252" t="s">
        <v>8410</v>
      </c>
      <c r="C325" s="193" t="s">
        <v>8419</v>
      </c>
      <c r="D325" s="266"/>
      <c r="E325" s="42">
        <v>135000</v>
      </c>
      <c r="F325" s="494">
        <f t="shared" si="4"/>
        <v>221150270.71000001</v>
      </c>
    </row>
    <row r="326" spans="1:6" s="275" customFormat="1" ht="41.25" hidden="1" customHeight="1" x14ac:dyDescent="0.2">
      <c r="A326" s="464">
        <v>44431</v>
      </c>
      <c r="B326" s="252" t="s">
        <v>8411</v>
      </c>
      <c r="C326" s="193" t="s">
        <v>8420</v>
      </c>
      <c r="D326" s="266"/>
      <c r="E326" s="42">
        <v>119409.1</v>
      </c>
      <c r="F326" s="494">
        <f t="shared" si="4"/>
        <v>221030861.61000001</v>
      </c>
    </row>
    <row r="327" spans="1:6" s="275" customFormat="1" ht="45.75" hidden="1" customHeight="1" x14ac:dyDescent="0.2">
      <c r="A327" s="464">
        <v>44431</v>
      </c>
      <c r="B327" s="252" t="s">
        <v>8412</v>
      </c>
      <c r="C327" s="193" t="s">
        <v>8421</v>
      </c>
      <c r="D327" s="266"/>
      <c r="E327" s="42">
        <v>702823.57</v>
      </c>
      <c r="F327" s="494">
        <f t="shared" si="4"/>
        <v>220328038.04000002</v>
      </c>
    </row>
    <row r="328" spans="1:6" s="275" customFormat="1" ht="60" hidden="1" customHeight="1" x14ac:dyDescent="0.2">
      <c r="A328" s="464">
        <v>44431</v>
      </c>
      <c r="B328" s="252" t="s">
        <v>8400</v>
      </c>
      <c r="C328" s="193" t="s">
        <v>8422</v>
      </c>
      <c r="D328" s="266"/>
      <c r="E328" s="42">
        <v>596077.5</v>
      </c>
      <c r="F328" s="494">
        <f t="shared" si="4"/>
        <v>219731960.54000002</v>
      </c>
    </row>
    <row r="329" spans="1:6" s="275" customFormat="1" ht="54" hidden="1" customHeight="1" x14ac:dyDescent="0.2">
      <c r="A329" s="464">
        <v>44431</v>
      </c>
      <c r="B329" s="252" t="s">
        <v>8401</v>
      </c>
      <c r="C329" s="193" t="s">
        <v>8423</v>
      </c>
      <c r="D329" s="266"/>
      <c r="E329" s="42">
        <v>6182.61</v>
      </c>
      <c r="F329" s="494">
        <f t="shared" si="4"/>
        <v>219725777.93000001</v>
      </c>
    </row>
    <row r="330" spans="1:6" s="275" customFormat="1" ht="53.25" hidden="1" customHeight="1" x14ac:dyDescent="0.2">
      <c r="A330" s="464">
        <v>44431</v>
      </c>
      <c r="B330" s="252" t="s">
        <v>8402</v>
      </c>
      <c r="C330" s="193" t="s">
        <v>8424</v>
      </c>
      <c r="D330" s="266"/>
      <c r="E330" s="42">
        <v>109915</v>
      </c>
      <c r="F330" s="494">
        <f t="shared" si="4"/>
        <v>219615862.93000001</v>
      </c>
    </row>
    <row r="331" spans="1:6" s="275" customFormat="1" ht="53.25" hidden="1" customHeight="1" x14ac:dyDescent="0.2">
      <c r="A331" s="464">
        <v>44431</v>
      </c>
      <c r="B331" s="252" t="s">
        <v>8403</v>
      </c>
      <c r="C331" s="193" t="s">
        <v>8425</v>
      </c>
      <c r="D331" s="266"/>
      <c r="E331" s="42">
        <v>42275</v>
      </c>
      <c r="F331" s="494">
        <f t="shared" si="4"/>
        <v>219573587.93000001</v>
      </c>
    </row>
    <row r="332" spans="1:6" s="275" customFormat="1" ht="22.5" hidden="1" customHeight="1" x14ac:dyDescent="0.2">
      <c r="A332" s="464">
        <v>44432</v>
      </c>
      <c r="B332" s="5">
        <v>61290</v>
      </c>
      <c r="C332" s="193" t="s">
        <v>41</v>
      </c>
      <c r="D332" s="266"/>
      <c r="E332" s="42">
        <v>0</v>
      </c>
      <c r="F332" s="494">
        <f t="shared" si="4"/>
        <v>219573587.93000001</v>
      </c>
    </row>
    <row r="333" spans="1:6" s="275" customFormat="1" ht="38.25" hidden="1" customHeight="1" x14ac:dyDescent="0.2">
      <c r="A333" s="464">
        <v>44432</v>
      </c>
      <c r="B333" s="5" t="s">
        <v>8429</v>
      </c>
      <c r="C333" s="193" t="s">
        <v>8442</v>
      </c>
      <c r="D333" s="266"/>
      <c r="E333" s="42">
        <v>336724.55</v>
      </c>
      <c r="F333" s="494">
        <f t="shared" si="4"/>
        <v>219236863.38</v>
      </c>
    </row>
    <row r="334" spans="1:6" s="275" customFormat="1" ht="41.25" hidden="1" customHeight="1" x14ac:dyDescent="0.2">
      <c r="A334" s="464">
        <v>44432</v>
      </c>
      <c r="B334" s="5" t="s">
        <v>8437</v>
      </c>
      <c r="C334" s="193" t="s">
        <v>8442</v>
      </c>
      <c r="D334" s="266"/>
      <c r="E334" s="42">
        <v>172116.01</v>
      </c>
      <c r="F334" s="494">
        <f t="shared" ref="F334:F397" si="5">F333-E334</f>
        <v>219064747.37</v>
      </c>
    </row>
    <row r="335" spans="1:6" s="275" customFormat="1" ht="29.25" hidden="1" customHeight="1" x14ac:dyDescent="0.2">
      <c r="A335" s="464">
        <v>44432</v>
      </c>
      <c r="B335" s="5" t="s">
        <v>8438</v>
      </c>
      <c r="C335" s="193" t="s">
        <v>8443</v>
      </c>
      <c r="D335" s="266"/>
      <c r="E335" s="42">
        <v>136432.20000000001</v>
      </c>
      <c r="F335" s="494">
        <f t="shared" si="5"/>
        <v>218928315.17000002</v>
      </c>
    </row>
    <row r="336" spans="1:6" s="275" customFormat="1" ht="45" hidden="1" customHeight="1" x14ac:dyDescent="0.2">
      <c r="A336" s="464">
        <v>44432</v>
      </c>
      <c r="B336" s="5" t="s">
        <v>8439</v>
      </c>
      <c r="C336" s="193" t="s">
        <v>8444</v>
      </c>
      <c r="D336" s="266"/>
      <c r="E336" s="42">
        <v>36423.300000000003</v>
      </c>
      <c r="F336" s="494">
        <f t="shared" si="5"/>
        <v>218891891.87</v>
      </c>
    </row>
    <row r="337" spans="1:6" s="275" customFormat="1" ht="78.75" hidden="1" customHeight="1" x14ac:dyDescent="0.2">
      <c r="A337" s="464">
        <v>44432</v>
      </c>
      <c r="B337" s="5" t="s">
        <v>8440</v>
      </c>
      <c r="C337" s="193" t="s">
        <v>8445</v>
      </c>
      <c r="D337" s="266"/>
      <c r="E337" s="42">
        <v>587622.5</v>
      </c>
      <c r="F337" s="494">
        <f t="shared" si="5"/>
        <v>218304269.37</v>
      </c>
    </row>
    <row r="338" spans="1:6" s="275" customFormat="1" ht="76.5" hidden="1" customHeight="1" x14ac:dyDescent="0.2">
      <c r="A338" s="464">
        <v>44432</v>
      </c>
      <c r="B338" s="5" t="s">
        <v>8441</v>
      </c>
      <c r="C338" s="193" t="s">
        <v>8446</v>
      </c>
      <c r="D338" s="266"/>
      <c r="E338" s="42">
        <v>401602</v>
      </c>
      <c r="F338" s="494">
        <f t="shared" si="5"/>
        <v>217902667.37</v>
      </c>
    </row>
    <row r="339" spans="1:6" s="275" customFormat="1" ht="30" hidden="1" customHeight="1" x14ac:dyDescent="0.2">
      <c r="A339" s="464">
        <v>44432</v>
      </c>
      <c r="B339" s="252" t="s">
        <v>8430</v>
      </c>
      <c r="C339" s="193" t="s">
        <v>8447</v>
      </c>
      <c r="D339" s="266"/>
      <c r="E339" s="42">
        <v>39645337.899999999</v>
      </c>
      <c r="F339" s="494">
        <f t="shared" si="5"/>
        <v>178257329.47</v>
      </c>
    </row>
    <row r="340" spans="1:6" s="275" customFormat="1" ht="24.75" hidden="1" customHeight="1" x14ac:dyDescent="0.2">
      <c r="A340" s="464">
        <v>44432</v>
      </c>
      <c r="B340" s="252" t="s">
        <v>8431</v>
      </c>
      <c r="C340" s="193" t="s">
        <v>41</v>
      </c>
      <c r="D340" s="266"/>
      <c r="E340" s="42">
        <v>0</v>
      </c>
      <c r="F340" s="494">
        <f t="shared" si="5"/>
        <v>178257329.47</v>
      </c>
    </row>
    <row r="341" spans="1:6" s="275" customFormat="1" ht="55.5" hidden="1" customHeight="1" x14ac:dyDescent="0.2">
      <c r="A341" s="464">
        <v>44432</v>
      </c>
      <c r="B341" s="252" t="s">
        <v>8432</v>
      </c>
      <c r="C341" s="193" t="s">
        <v>8448</v>
      </c>
      <c r="D341" s="266"/>
      <c r="E341" s="42">
        <v>122597.5</v>
      </c>
      <c r="F341" s="494">
        <f t="shared" si="5"/>
        <v>178134731.97</v>
      </c>
    </row>
    <row r="342" spans="1:6" s="275" customFormat="1" ht="52.5" hidden="1" customHeight="1" x14ac:dyDescent="0.2">
      <c r="A342" s="464">
        <v>44432</v>
      </c>
      <c r="B342" s="252" t="s">
        <v>8433</v>
      </c>
      <c r="C342" s="193" t="s">
        <v>8449</v>
      </c>
      <c r="D342" s="266"/>
      <c r="E342" s="42">
        <v>126825</v>
      </c>
      <c r="F342" s="494">
        <f t="shared" si="5"/>
        <v>178007906.97</v>
      </c>
    </row>
    <row r="343" spans="1:6" s="275" customFormat="1" ht="41.25" hidden="1" customHeight="1" x14ac:dyDescent="0.2">
      <c r="A343" s="464">
        <v>44432</v>
      </c>
      <c r="B343" s="252" t="s">
        <v>8434</v>
      </c>
      <c r="C343" s="193" t="s">
        <v>8450</v>
      </c>
      <c r="D343" s="266"/>
      <c r="E343" s="42">
        <v>108030.41</v>
      </c>
      <c r="F343" s="494">
        <f t="shared" si="5"/>
        <v>177899876.56</v>
      </c>
    </row>
    <row r="344" spans="1:6" s="275" customFormat="1" ht="30.75" hidden="1" customHeight="1" x14ac:dyDescent="0.2">
      <c r="A344" s="464">
        <v>44432</v>
      </c>
      <c r="B344" s="252" t="s">
        <v>8435</v>
      </c>
      <c r="C344" s="193" t="s">
        <v>8451</v>
      </c>
      <c r="D344" s="266"/>
      <c r="E344" s="42">
        <v>2339052.29</v>
      </c>
      <c r="F344" s="494">
        <f t="shared" si="5"/>
        <v>175560824.27000001</v>
      </c>
    </row>
    <row r="345" spans="1:6" s="275" customFormat="1" ht="51" hidden="1" customHeight="1" x14ac:dyDescent="0.2">
      <c r="A345" s="464">
        <v>44432</v>
      </c>
      <c r="B345" s="252" t="s">
        <v>8436</v>
      </c>
      <c r="C345" s="193" t="s">
        <v>8452</v>
      </c>
      <c r="D345" s="266"/>
      <c r="E345" s="42">
        <v>152190</v>
      </c>
      <c r="F345" s="494">
        <f t="shared" si="5"/>
        <v>175408634.27000001</v>
      </c>
    </row>
    <row r="346" spans="1:6" s="275" customFormat="1" ht="33.75" hidden="1" customHeight="1" x14ac:dyDescent="0.2">
      <c r="A346" s="464">
        <v>44433</v>
      </c>
      <c r="B346" s="252" t="s">
        <v>8528</v>
      </c>
      <c r="C346" s="193" t="s">
        <v>8529</v>
      </c>
      <c r="D346" s="266"/>
      <c r="E346" s="42">
        <v>244291.24</v>
      </c>
      <c r="F346" s="494">
        <f t="shared" si="5"/>
        <v>175164343.03</v>
      </c>
    </row>
    <row r="347" spans="1:6" s="275" customFormat="1" ht="40.5" hidden="1" customHeight="1" x14ac:dyDescent="0.2">
      <c r="A347" s="464">
        <v>44433</v>
      </c>
      <c r="B347" s="252" t="s">
        <v>8524</v>
      </c>
      <c r="C347" s="193" t="s">
        <v>8530</v>
      </c>
      <c r="D347" s="266"/>
      <c r="E347" s="42">
        <v>1664482</v>
      </c>
      <c r="F347" s="494">
        <f t="shared" si="5"/>
        <v>173499861.03</v>
      </c>
    </row>
    <row r="348" spans="1:6" s="275" customFormat="1" ht="54.75" hidden="1" customHeight="1" x14ac:dyDescent="0.2">
      <c r="A348" s="464">
        <v>44433</v>
      </c>
      <c r="B348" s="252" t="s">
        <v>8525</v>
      </c>
      <c r="C348" s="193" t="s">
        <v>8531</v>
      </c>
      <c r="D348" s="266"/>
      <c r="E348" s="42">
        <v>126825</v>
      </c>
      <c r="F348" s="494">
        <f t="shared" si="5"/>
        <v>173373036.03</v>
      </c>
    </row>
    <row r="349" spans="1:6" s="275" customFormat="1" ht="37.5" hidden="1" customHeight="1" x14ac:dyDescent="0.2">
      <c r="A349" s="464">
        <v>44433</v>
      </c>
      <c r="B349" s="252" t="s">
        <v>8526</v>
      </c>
      <c r="C349" s="193" t="s">
        <v>8532</v>
      </c>
      <c r="D349" s="266"/>
      <c r="E349" s="42">
        <v>42523583.25</v>
      </c>
      <c r="F349" s="494">
        <f t="shared" si="5"/>
        <v>130849452.78</v>
      </c>
    </row>
    <row r="350" spans="1:6" s="275" customFormat="1" ht="51" hidden="1" customHeight="1" x14ac:dyDescent="0.2">
      <c r="A350" s="464">
        <v>44433</v>
      </c>
      <c r="B350" s="252" t="s">
        <v>8527</v>
      </c>
      <c r="C350" s="193" t="s">
        <v>8533</v>
      </c>
      <c r="D350" s="266"/>
      <c r="E350" s="42">
        <v>4755293.59</v>
      </c>
      <c r="F350" s="494">
        <f t="shared" si="5"/>
        <v>126094159.19</v>
      </c>
    </row>
    <row r="351" spans="1:6" s="275" customFormat="1" ht="69" hidden="1" customHeight="1" x14ac:dyDescent="0.2">
      <c r="A351" s="464">
        <v>44434</v>
      </c>
      <c r="B351" s="252" t="s">
        <v>8543</v>
      </c>
      <c r="C351" s="193" t="s">
        <v>8547</v>
      </c>
      <c r="D351" s="266"/>
      <c r="E351" s="42">
        <v>634125</v>
      </c>
      <c r="F351" s="494">
        <f t="shared" si="5"/>
        <v>125460034.19</v>
      </c>
    </row>
    <row r="352" spans="1:6" s="275" customFormat="1" ht="20.25" hidden="1" customHeight="1" x14ac:dyDescent="0.2">
      <c r="A352" s="464">
        <v>44434</v>
      </c>
      <c r="B352" s="252" t="s">
        <v>8710</v>
      </c>
      <c r="C352" s="193" t="s">
        <v>41</v>
      </c>
      <c r="D352" s="266"/>
      <c r="E352" s="42">
        <v>0</v>
      </c>
      <c r="F352" s="494">
        <f t="shared" si="5"/>
        <v>125460034.19</v>
      </c>
    </row>
    <row r="353" spans="1:7" s="275" customFormat="1" ht="41.25" hidden="1" customHeight="1" x14ac:dyDescent="0.2">
      <c r="A353" s="464">
        <v>44434</v>
      </c>
      <c r="B353" s="252" t="s">
        <v>8544</v>
      </c>
      <c r="C353" s="193" t="s">
        <v>8548</v>
      </c>
      <c r="D353" s="266"/>
      <c r="E353" s="42">
        <v>209227.42</v>
      </c>
      <c r="F353" s="494">
        <f t="shared" si="5"/>
        <v>125250806.77</v>
      </c>
    </row>
    <row r="354" spans="1:7" s="275" customFormat="1" ht="42" hidden="1" customHeight="1" x14ac:dyDescent="0.2">
      <c r="A354" s="464">
        <v>44434</v>
      </c>
      <c r="B354" s="252" t="s">
        <v>8545</v>
      </c>
      <c r="C354" s="193" t="s">
        <v>8549</v>
      </c>
      <c r="D354" s="266"/>
      <c r="E354" s="42">
        <v>176626.1</v>
      </c>
      <c r="F354" s="494">
        <f t="shared" si="5"/>
        <v>125074180.67</v>
      </c>
    </row>
    <row r="355" spans="1:7" s="275" customFormat="1" ht="43.5" hidden="1" customHeight="1" x14ac:dyDescent="0.2">
      <c r="A355" s="464">
        <v>44434</v>
      </c>
      <c r="B355" s="252" t="s">
        <v>8546</v>
      </c>
      <c r="C355" s="193" t="s">
        <v>8550</v>
      </c>
      <c r="D355" s="266"/>
      <c r="E355" s="42">
        <v>101854.3</v>
      </c>
      <c r="F355" s="494">
        <f t="shared" si="5"/>
        <v>124972326.37</v>
      </c>
    </row>
    <row r="356" spans="1:7" s="275" customFormat="1" ht="32.25" hidden="1" customHeight="1" x14ac:dyDescent="0.2">
      <c r="A356" s="464">
        <v>44434</v>
      </c>
      <c r="B356" s="252" t="s">
        <v>8534</v>
      </c>
      <c r="C356" s="193" t="s">
        <v>8551</v>
      </c>
      <c r="D356" s="266"/>
      <c r="E356" s="42">
        <v>4005055.94</v>
      </c>
      <c r="F356" s="494">
        <f t="shared" si="5"/>
        <v>120967270.43000001</v>
      </c>
    </row>
    <row r="357" spans="1:7" s="275" customFormat="1" ht="30.75" hidden="1" customHeight="1" x14ac:dyDescent="0.2">
      <c r="A357" s="464">
        <v>44434</v>
      </c>
      <c r="B357" s="252" t="s">
        <v>8535</v>
      </c>
      <c r="C357" s="193" t="s">
        <v>8552</v>
      </c>
      <c r="D357" s="266"/>
      <c r="E357" s="42">
        <v>320846.7</v>
      </c>
      <c r="F357" s="494">
        <f t="shared" si="5"/>
        <v>120646423.73</v>
      </c>
    </row>
    <row r="358" spans="1:7" s="275" customFormat="1" ht="33" hidden="1" customHeight="1" x14ac:dyDescent="0.2">
      <c r="A358" s="464">
        <v>44434</v>
      </c>
      <c r="B358" s="252" t="s">
        <v>8536</v>
      </c>
      <c r="C358" s="193" t="s">
        <v>8553</v>
      </c>
      <c r="D358" s="266"/>
      <c r="E358" s="42">
        <v>505267.45</v>
      </c>
      <c r="F358" s="494">
        <f t="shared" si="5"/>
        <v>120141156.28</v>
      </c>
    </row>
    <row r="359" spans="1:7" s="275" customFormat="1" ht="30.75" hidden="1" customHeight="1" x14ac:dyDescent="0.2">
      <c r="A359" s="464">
        <v>44434</v>
      </c>
      <c r="B359" s="252" t="s">
        <v>8537</v>
      </c>
      <c r="C359" s="193" t="s">
        <v>8554</v>
      </c>
      <c r="D359" s="266"/>
      <c r="E359" s="42">
        <v>366528.04</v>
      </c>
      <c r="F359" s="494">
        <f t="shared" si="5"/>
        <v>119774628.23999999</v>
      </c>
    </row>
    <row r="360" spans="1:7" s="275" customFormat="1" ht="30.75" hidden="1" customHeight="1" x14ac:dyDescent="0.2">
      <c r="A360" s="464">
        <v>44434</v>
      </c>
      <c r="B360" s="252" t="s">
        <v>8538</v>
      </c>
      <c r="C360" s="193" t="s">
        <v>8555</v>
      </c>
      <c r="D360" s="266"/>
      <c r="E360" s="42">
        <v>102778.36</v>
      </c>
      <c r="F360" s="494">
        <f t="shared" si="5"/>
        <v>119671849.88</v>
      </c>
    </row>
    <row r="361" spans="1:7" s="275" customFormat="1" ht="29.25" hidden="1" customHeight="1" x14ac:dyDescent="0.2">
      <c r="A361" s="464">
        <v>44434</v>
      </c>
      <c r="B361" s="252" t="s">
        <v>8539</v>
      </c>
      <c r="C361" s="193" t="s">
        <v>8556</v>
      </c>
      <c r="D361" s="266"/>
      <c r="E361" s="42">
        <v>17007.330000000002</v>
      </c>
      <c r="F361" s="494">
        <f t="shared" si="5"/>
        <v>119654842.55</v>
      </c>
    </row>
    <row r="362" spans="1:7" s="275" customFormat="1" ht="41.25" hidden="1" customHeight="1" x14ac:dyDescent="0.2">
      <c r="A362" s="464">
        <v>44434</v>
      </c>
      <c r="B362" s="252" t="s">
        <v>8540</v>
      </c>
      <c r="C362" s="193" t="s">
        <v>8557</v>
      </c>
      <c r="D362" s="266"/>
      <c r="E362" s="42">
        <v>126825</v>
      </c>
      <c r="F362" s="494">
        <f t="shared" si="5"/>
        <v>119528017.55</v>
      </c>
    </row>
    <row r="363" spans="1:7" s="275" customFormat="1" ht="58.5" hidden="1" customHeight="1" x14ac:dyDescent="0.2">
      <c r="A363" s="464">
        <v>44434</v>
      </c>
      <c r="B363" s="252" t="s">
        <v>8541</v>
      </c>
      <c r="C363" s="193" t="s">
        <v>8558</v>
      </c>
      <c r="D363" s="266"/>
      <c r="E363" s="42">
        <v>126825</v>
      </c>
      <c r="F363" s="494">
        <f t="shared" si="5"/>
        <v>119401192.55</v>
      </c>
    </row>
    <row r="364" spans="1:7" s="275" customFormat="1" ht="51.75" hidden="1" customHeight="1" x14ac:dyDescent="0.2">
      <c r="A364" s="464">
        <v>44434</v>
      </c>
      <c r="B364" s="252" t="s">
        <v>8542</v>
      </c>
      <c r="C364" s="193" t="s">
        <v>8559</v>
      </c>
      <c r="D364" s="266"/>
      <c r="E364" s="42">
        <v>126825</v>
      </c>
      <c r="F364" s="494">
        <f t="shared" si="5"/>
        <v>119274367.55</v>
      </c>
    </row>
    <row r="365" spans="1:7" s="275" customFormat="1" ht="49.5" hidden="1" customHeight="1" x14ac:dyDescent="0.25">
      <c r="A365" s="464">
        <v>44435</v>
      </c>
      <c r="B365" s="252" t="s">
        <v>8560</v>
      </c>
      <c r="C365" s="193" t="s">
        <v>8592</v>
      </c>
      <c r="D365" s="266"/>
      <c r="E365" s="280">
        <v>676887.83</v>
      </c>
      <c r="F365" s="494">
        <f t="shared" si="5"/>
        <v>118597479.72</v>
      </c>
      <c r="G365"/>
    </row>
    <row r="366" spans="1:7" s="275" customFormat="1" ht="77.25" hidden="1" customHeight="1" x14ac:dyDescent="0.25">
      <c r="A366" s="464">
        <v>44435</v>
      </c>
      <c r="B366" s="252" t="s">
        <v>8561</v>
      </c>
      <c r="C366" s="193" t="s">
        <v>8593</v>
      </c>
      <c r="D366" s="266"/>
      <c r="E366" s="280">
        <v>67500</v>
      </c>
      <c r="F366" s="494">
        <f t="shared" si="5"/>
        <v>118529979.72</v>
      </c>
      <c r="G366"/>
    </row>
    <row r="367" spans="1:7" s="275" customFormat="1" ht="41.25" hidden="1" customHeight="1" x14ac:dyDescent="0.25">
      <c r="A367" s="464">
        <v>44435</v>
      </c>
      <c r="B367" s="252" t="s">
        <v>8562</v>
      </c>
      <c r="C367" s="193" t="s">
        <v>8594</v>
      </c>
      <c r="D367" s="266"/>
      <c r="E367" s="280">
        <v>81697.05</v>
      </c>
      <c r="F367" s="494">
        <f t="shared" si="5"/>
        <v>118448282.67</v>
      </c>
      <c r="G367"/>
    </row>
    <row r="368" spans="1:7" s="275" customFormat="1" ht="42" hidden="1" customHeight="1" x14ac:dyDescent="0.25">
      <c r="A368" s="464">
        <v>44435</v>
      </c>
      <c r="B368" s="252" t="s">
        <v>8563</v>
      </c>
      <c r="C368" s="193" t="s">
        <v>8595</v>
      </c>
      <c r="D368" s="266"/>
      <c r="E368" s="280">
        <v>56743.19</v>
      </c>
      <c r="F368" s="494">
        <f t="shared" si="5"/>
        <v>118391539.48</v>
      </c>
      <c r="G368"/>
    </row>
    <row r="369" spans="1:7" s="275" customFormat="1" ht="41.25" hidden="1" customHeight="1" x14ac:dyDescent="0.25">
      <c r="A369" s="464">
        <v>44435</v>
      </c>
      <c r="B369" s="252" t="s">
        <v>8564</v>
      </c>
      <c r="C369" s="193" t="s">
        <v>8596</v>
      </c>
      <c r="D369" s="266"/>
      <c r="E369" s="280">
        <v>187688.05</v>
      </c>
      <c r="F369" s="494">
        <f t="shared" si="5"/>
        <v>118203851.43000001</v>
      </c>
      <c r="G369"/>
    </row>
    <row r="370" spans="1:7" s="275" customFormat="1" ht="42.75" hidden="1" customHeight="1" x14ac:dyDescent="0.25">
      <c r="A370" s="464">
        <v>44435</v>
      </c>
      <c r="B370" s="252" t="s">
        <v>8565</v>
      </c>
      <c r="C370" s="193" t="s">
        <v>8597</v>
      </c>
      <c r="D370" s="266"/>
      <c r="E370" s="280">
        <v>155004.1</v>
      </c>
      <c r="F370" s="494">
        <f t="shared" si="5"/>
        <v>118048847.33000001</v>
      </c>
      <c r="G370"/>
    </row>
    <row r="371" spans="1:7" s="275" customFormat="1" ht="42" hidden="1" customHeight="1" x14ac:dyDescent="0.25">
      <c r="A371" s="464">
        <v>44435</v>
      </c>
      <c r="B371" s="252" t="s">
        <v>8566</v>
      </c>
      <c r="C371" s="193" t="s">
        <v>8598</v>
      </c>
      <c r="D371" s="266"/>
      <c r="E371" s="280">
        <v>32683.95</v>
      </c>
      <c r="F371" s="494">
        <f t="shared" si="5"/>
        <v>118016163.38000001</v>
      </c>
      <c r="G371"/>
    </row>
    <row r="372" spans="1:7" s="275" customFormat="1" ht="42.75" hidden="1" customHeight="1" x14ac:dyDescent="0.25">
      <c r="A372" s="464">
        <v>44435</v>
      </c>
      <c r="B372" s="252" t="s">
        <v>8567</v>
      </c>
      <c r="C372" s="193" t="s">
        <v>8599</v>
      </c>
      <c r="D372" s="266"/>
      <c r="E372" s="280">
        <v>41915.47</v>
      </c>
      <c r="F372" s="494">
        <f t="shared" si="5"/>
        <v>117974247.91000001</v>
      </c>
      <c r="G372"/>
    </row>
    <row r="373" spans="1:7" s="275" customFormat="1" ht="39.75" hidden="1" customHeight="1" x14ac:dyDescent="0.25">
      <c r="A373" s="464">
        <v>44435</v>
      </c>
      <c r="B373" s="252" t="s">
        <v>8568</v>
      </c>
      <c r="C373" s="193" t="s">
        <v>8600</v>
      </c>
      <c r="D373" s="266"/>
      <c r="E373" s="280">
        <v>8158.36</v>
      </c>
      <c r="F373" s="494">
        <f t="shared" si="5"/>
        <v>117966089.55000001</v>
      </c>
      <c r="G373"/>
    </row>
    <row r="374" spans="1:7" s="275" customFormat="1" ht="41.25" hidden="1" customHeight="1" x14ac:dyDescent="0.25">
      <c r="A374" s="464">
        <v>44435</v>
      </c>
      <c r="B374" s="252" t="s">
        <v>8569</v>
      </c>
      <c r="C374" s="193" t="s">
        <v>8601</v>
      </c>
      <c r="D374" s="266"/>
      <c r="E374" s="280">
        <v>357645.95</v>
      </c>
      <c r="F374" s="494">
        <f t="shared" si="5"/>
        <v>117608443.60000001</v>
      </c>
      <c r="G374"/>
    </row>
    <row r="375" spans="1:7" s="412" customFormat="1" ht="30" hidden="1" customHeight="1" x14ac:dyDescent="0.25">
      <c r="A375" s="464">
        <v>44435</v>
      </c>
      <c r="B375" s="252" t="s">
        <v>8570</v>
      </c>
      <c r="C375" s="193" t="s">
        <v>8602</v>
      </c>
      <c r="D375" s="402"/>
      <c r="E375" s="280">
        <v>94592.17</v>
      </c>
      <c r="F375" s="494">
        <f t="shared" si="5"/>
        <v>117513851.43000001</v>
      </c>
      <c r="G375"/>
    </row>
    <row r="376" spans="1:7" s="275" customFormat="1" ht="42" hidden="1" customHeight="1" x14ac:dyDescent="0.25">
      <c r="A376" s="464">
        <v>44435</v>
      </c>
      <c r="B376" s="252" t="s">
        <v>8571</v>
      </c>
      <c r="C376" s="193" t="s">
        <v>8603</v>
      </c>
      <c r="D376" s="266"/>
      <c r="E376" s="280">
        <v>127197.77</v>
      </c>
      <c r="F376" s="494">
        <f t="shared" si="5"/>
        <v>117386653.66000001</v>
      </c>
      <c r="G376"/>
    </row>
    <row r="377" spans="1:7" s="275" customFormat="1" ht="44.25" hidden="1" customHeight="1" x14ac:dyDescent="0.25">
      <c r="A377" s="464">
        <v>44435</v>
      </c>
      <c r="B377" s="252" t="s">
        <v>8572</v>
      </c>
      <c r="C377" s="193" t="s">
        <v>8604</v>
      </c>
      <c r="D377" s="266"/>
      <c r="E377" s="280">
        <v>13568.27</v>
      </c>
      <c r="F377" s="494">
        <f t="shared" si="5"/>
        <v>117373085.39000002</v>
      </c>
      <c r="G377"/>
    </row>
    <row r="378" spans="1:7" s="275" customFormat="1" ht="43.5" hidden="1" customHeight="1" x14ac:dyDescent="0.25">
      <c r="A378" s="464">
        <v>44435</v>
      </c>
      <c r="B378" s="252" t="s">
        <v>8573</v>
      </c>
      <c r="C378" s="193" t="s">
        <v>8605</v>
      </c>
      <c r="D378" s="266"/>
      <c r="E378" s="280">
        <v>180688.06</v>
      </c>
      <c r="F378" s="494">
        <f t="shared" si="5"/>
        <v>117192397.33000001</v>
      </c>
      <c r="G378"/>
    </row>
    <row r="379" spans="1:7" s="275" customFormat="1" ht="41.25" hidden="1" customHeight="1" x14ac:dyDescent="0.25">
      <c r="A379" s="464">
        <v>44435</v>
      </c>
      <c r="B379" s="252" t="s">
        <v>8574</v>
      </c>
      <c r="C379" s="193" t="s">
        <v>8606</v>
      </c>
      <c r="D379" s="266"/>
      <c r="E379" s="280">
        <v>35245.949999999997</v>
      </c>
      <c r="F379" s="494">
        <f t="shared" si="5"/>
        <v>117157151.38000001</v>
      </c>
      <c r="G379"/>
    </row>
    <row r="380" spans="1:7" s="275" customFormat="1" ht="39.75" hidden="1" customHeight="1" x14ac:dyDescent="0.25">
      <c r="A380" s="464">
        <v>44435</v>
      </c>
      <c r="B380" s="252" t="s">
        <v>8575</v>
      </c>
      <c r="C380" s="193" t="s">
        <v>8607</v>
      </c>
      <c r="D380" s="266"/>
      <c r="E380" s="280">
        <v>298062.40000000002</v>
      </c>
      <c r="F380" s="494">
        <f t="shared" si="5"/>
        <v>116859088.98</v>
      </c>
      <c r="G380"/>
    </row>
    <row r="381" spans="1:7" s="275" customFormat="1" ht="42.75" hidden="1" customHeight="1" x14ac:dyDescent="0.25">
      <c r="A381" s="464">
        <v>44435</v>
      </c>
      <c r="B381" s="252" t="s">
        <v>8576</v>
      </c>
      <c r="C381" s="193" t="s">
        <v>8608</v>
      </c>
      <c r="D381" s="266"/>
      <c r="E381" s="280">
        <v>51130.95</v>
      </c>
      <c r="F381" s="494">
        <f t="shared" si="5"/>
        <v>116807958.03</v>
      </c>
      <c r="G381"/>
    </row>
    <row r="382" spans="1:7" s="275" customFormat="1" ht="42" hidden="1" customHeight="1" x14ac:dyDescent="0.25">
      <c r="A382" s="464">
        <v>44435</v>
      </c>
      <c r="B382" s="252" t="s">
        <v>8577</v>
      </c>
      <c r="C382" s="193" t="s">
        <v>8609</v>
      </c>
      <c r="D382" s="266"/>
      <c r="E382" s="280">
        <v>12133.26</v>
      </c>
      <c r="F382" s="494">
        <f t="shared" si="5"/>
        <v>116795824.77</v>
      </c>
      <c r="G382"/>
    </row>
    <row r="383" spans="1:7" s="275" customFormat="1" ht="54" hidden="1" customHeight="1" x14ac:dyDescent="0.25">
      <c r="A383" s="464">
        <v>44435</v>
      </c>
      <c r="B383" s="252" t="s">
        <v>8578</v>
      </c>
      <c r="C383" s="193" t="s">
        <v>8610</v>
      </c>
      <c r="D383" s="266"/>
      <c r="E383" s="280">
        <v>30945.96</v>
      </c>
      <c r="F383" s="494">
        <f t="shared" si="5"/>
        <v>116764878.81</v>
      </c>
      <c r="G383"/>
    </row>
    <row r="384" spans="1:7" s="275" customFormat="1" ht="60" hidden="1" customHeight="1" x14ac:dyDescent="0.25">
      <c r="A384" s="464">
        <v>44435</v>
      </c>
      <c r="B384" s="252" t="s">
        <v>8579</v>
      </c>
      <c r="C384" s="193" t="s">
        <v>8611</v>
      </c>
      <c r="D384" s="266"/>
      <c r="E384" s="280">
        <v>30000</v>
      </c>
      <c r="F384" s="494">
        <f t="shared" si="5"/>
        <v>116734878.81</v>
      </c>
      <c r="G384"/>
    </row>
    <row r="385" spans="1:7" s="275" customFormat="1" ht="40.5" hidden="1" customHeight="1" x14ac:dyDescent="0.25">
      <c r="A385" s="464">
        <v>44435</v>
      </c>
      <c r="B385" s="252" t="s">
        <v>8580</v>
      </c>
      <c r="C385" s="193" t="s">
        <v>8612</v>
      </c>
      <c r="D385" s="266"/>
      <c r="E385" s="280">
        <v>2700</v>
      </c>
      <c r="F385" s="494">
        <f t="shared" si="5"/>
        <v>116732178.81</v>
      </c>
      <c r="G385"/>
    </row>
    <row r="386" spans="1:7" s="275" customFormat="1" ht="45" hidden="1" customHeight="1" x14ac:dyDescent="0.25">
      <c r="A386" s="464">
        <v>44435</v>
      </c>
      <c r="B386" s="252" t="s">
        <v>8581</v>
      </c>
      <c r="C386" s="193" t="s">
        <v>8613</v>
      </c>
      <c r="D386" s="266"/>
      <c r="E386" s="280">
        <v>107781.89</v>
      </c>
      <c r="F386" s="494">
        <f t="shared" si="5"/>
        <v>116624396.92</v>
      </c>
      <c r="G386"/>
    </row>
    <row r="387" spans="1:7" s="275" customFormat="1" ht="32.25" hidden="1" customHeight="1" x14ac:dyDescent="0.25">
      <c r="A387" s="464">
        <v>44435</v>
      </c>
      <c r="B387" s="252" t="s">
        <v>8582</v>
      </c>
      <c r="C387" s="193" t="s">
        <v>8614</v>
      </c>
      <c r="D387" s="266"/>
      <c r="E387" s="280">
        <v>412713.96</v>
      </c>
      <c r="F387" s="494">
        <f t="shared" si="5"/>
        <v>116211682.96000001</v>
      </c>
      <c r="G387"/>
    </row>
    <row r="388" spans="1:7" s="275" customFormat="1" ht="28.5" hidden="1" customHeight="1" x14ac:dyDescent="0.25">
      <c r="A388" s="464">
        <v>44435</v>
      </c>
      <c r="B388" s="252" t="s">
        <v>8583</v>
      </c>
      <c r="C388" s="193" t="s">
        <v>8615</v>
      </c>
      <c r="D388" s="266"/>
      <c r="E388" s="280">
        <v>1183829.01</v>
      </c>
      <c r="F388" s="494">
        <f t="shared" si="5"/>
        <v>115027853.95</v>
      </c>
      <c r="G388"/>
    </row>
    <row r="389" spans="1:7" s="275" customFormat="1" ht="53.25" hidden="1" customHeight="1" x14ac:dyDescent="0.25">
      <c r="A389" s="464">
        <v>44435</v>
      </c>
      <c r="B389" s="252" t="s">
        <v>8584</v>
      </c>
      <c r="C389" s="193" t="s">
        <v>7649</v>
      </c>
      <c r="D389" s="266"/>
      <c r="E389" s="280">
        <v>247621.94</v>
      </c>
      <c r="F389" s="494">
        <f t="shared" si="5"/>
        <v>114780232.01000001</v>
      </c>
      <c r="G389"/>
    </row>
    <row r="390" spans="1:7" s="275" customFormat="1" ht="29.25" hidden="1" customHeight="1" x14ac:dyDescent="0.25">
      <c r="A390" s="464">
        <v>44435</v>
      </c>
      <c r="B390" s="252" t="s">
        <v>8585</v>
      </c>
      <c r="C390" s="193" t="s">
        <v>8616</v>
      </c>
      <c r="D390" s="266"/>
      <c r="E390" s="280">
        <v>25990</v>
      </c>
      <c r="F390" s="494">
        <f t="shared" si="5"/>
        <v>114754242.01000001</v>
      </c>
      <c r="G390"/>
    </row>
    <row r="391" spans="1:7" s="275" customFormat="1" ht="86.25" hidden="1" customHeight="1" x14ac:dyDescent="0.25">
      <c r="A391" s="464">
        <v>44435</v>
      </c>
      <c r="B391" s="252" t="s">
        <v>8586</v>
      </c>
      <c r="C391" s="193" t="s">
        <v>8617</v>
      </c>
      <c r="D391" s="266"/>
      <c r="E391" s="280">
        <v>28250</v>
      </c>
      <c r="F391" s="494">
        <f t="shared" si="5"/>
        <v>114725992.01000001</v>
      </c>
      <c r="G391"/>
    </row>
    <row r="392" spans="1:7" s="275" customFormat="1" ht="75" hidden="1" customHeight="1" x14ac:dyDescent="0.25">
      <c r="A392" s="464">
        <v>44435</v>
      </c>
      <c r="B392" s="252" t="s">
        <v>8587</v>
      </c>
      <c r="C392" s="193" t="s">
        <v>8618</v>
      </c>
      <c r="D392" s="266"/>
      <c r="E392" s="280">
        <v>744040</v>
      </c>
      <c r="F392" s="494">
        <f t="shared" si="5"/>
        <v>113981952.01000001</v>
      </c>
      <c r="G392"/>
    </row>
    <row r="393" spans="1:7" s="275" customFormat="1" ht="51" hidden="1" customHeight="1" x14ac:dyDescent="0.25">
      <c r="A393" s="464">
        <v>44435</v>
      </c>
      <c r="B393" s="252" t="s">
        <v>8588</v>
      </c>
      <c r="C393" s="193" t="s">
        <v>8619</v>
      </c>
      <c r="D393" s="266"/>
      <c r="E393" s="280">
        <v>179950.2</v>
      </c>
      <c r="F393" s="494">
        <f t="shared" si="5"/>
        <v>113802001.81</v>
      </c>
      <c r="G393"/>
    </row>
    <row r="394" spans="1:7" s="275" customFormat="1" ht="81.75" hidden="1" customHeight="1" x14ac:dyDescent="0.25">
      <c r="A394" s="464">
        <v>44435</v>
      </c>
      <c r="B394" s="252" t="s">
        <v>8589</v>
      </c>
      <c r="C394" s="193" t="s">
        <v>8620</v>
      </c>
      <c r="D394" s="266"/>
      <c r="E394" s="280">
        <v>117633</v>
      </c>
      <c r="F394" s="494">
        <f t="shared" si="5"/>
        <v>113684368.81</v>
      </c>
      <c r="G394"/>
    </row>
    <row r="395" spans="1:7" s="275" customFormat="1" ht="44.25" hidden="1" customHeight="1" x14ac:dyDescent="0.25">
      <c r="A395" s="464">
        <v>44435</v>
      </c>
      <c r="B395" s="252" t="s">
        <v>8590</v>
      </c>
      <c r="C395" s="193" t="s">
        <v>8621</v>
      </c>
      <c r="D395" s="266"/>
      <c r="E395" s="280">
        <v>202000</v>
      </c>
      <c r="F395" s="494">
        <f t="shared" si="5"/>
        <v>113482368.81</v>
      </c>
      <c r="G395"/>
    </row>
    <row r="396" spans="1:7" s="275" customFormat="1" ht="57" hidden="1" customHeight="1" x14ac:dyDescent="0.25">
      <c r="A396" s="464">
        <v>44435</v>
      </c>
      <c r="B396" s="252" t="s">
        <v>8591</v>
      </c>
      <c r="C396" s="193" t="s">
        <v>8622</v>
      </c>
      <c r="D396" s="266"/>
      <c r="E396" s="280">
        <v>201010.92</v>
      </c>
      <c r="F396" s="494">
        <f t="shared" si="5"/>
        <v>113281357.89</v>
      </c>
      <c r="G396"/>
    </row>
    <row r="397" spans="1:7" s="275" customFormat="1" ht="46.5" hidden="1" customHeight="1" x14ac:dyDescent="0.2">
      <c r="A397" s="464">
        <v>44435</v>
      </c>
      <c r="B397" s="252" t="s">
        <v>8623</v>
      </c>
      <c r="C397" s="193" t="s">
        <v>8636</v>
      </c>
      <c r="D397" s="266"/>
      <c r="E397" s="42">
        <v>251707.5</v>
      </c>
      <c r="F397" s="494">
        <f t="shared" si="5"/>
        <v>113029650.39</v>
      </c>
    </row>
    <row r="398" spans="1:7" s="275" customFormat="1" ht="48" hidden="1" customHeight="1" x14ac:dyDescent="0.2">
      <c r="A398" s="464">
        <v>44435</v>
      </c>
      <c r="B398" s="252" t="s">
        <v>8624</v>
      </c>
      <c r="C398" s="193" t="s">
        <v>8637</v>
      </c>
      <c r="D398" s="266"/>
      <c r="E398" s="42">
        <v>9468.7999999999993</v>
      </c>
      <c r="F398" s="494">
        <f t="shared" ref="F398:F436" si="6">F397-E398</f>
        <v>113020181.59</v>
      </c>
    </row>
    <row r="399" spans="1:7" s="275" customFormat="1" ht="51.75" hidden="1" customHeight="1" x14ac:dyDescent="0.2">
      <c r="A399" s="464">
        <v>44435</v>
      </c>
      <c r="B399" s="252" t="s">
        <v>8625</v>
      </c>
      <c r="C399" s="193" t="s">
        <v>8639</v>
      </c>
      <c r="D399" s="266"/>
      <c r="E399" s="42">
        <v>118370</v>
      </c>
      <c r="F399" s="494">
        <f t="shared" si="6"/>
        <v>112901811.59</v>
      </c>
    </row>
    <row r="400" spans="1:7" s="275" customFormat="1" ht="45" hidden="1" customHeight="1" x14ac:dyDescent="0.2">
      <c r="A400" s="464">
        <v>44435</v>
      </c>
      <c r="B400" s="252" t="s">
        <v>8626</v>
      </c>
      <c r="C400" s="193" t="s">
        <v>8638</v>
      </c>
      <c r="D400" s="266"/>
      <c r="E400" s="42">
        <v>67576</v>
      </c>
      <c r="F400" s="494">
        <f t="shared" si="6"/>
        <v>112834235.59</v>
      </c>
    </row>
    <row r="401" spans="1:6" s="275" customFormat="1" ht="45" hidden="1" customHeight="1" x14ac:dyDescent="0.2">
      <c r="A401" s="464">
        <v>44435</v>
      </c>
      <c r="B401" s="252" t="s">
        <v>8627</v>
      </c>
      <c r="C401" s="193" t="s">
        <v>8640</v>
      </c>
      <c r="D401" s="266"/>
      <c r="E401" s="42">
        <v>97232.5</v>
      </c>
      <c r="F401" s="494">
        <f t="shared" si="6"/>
        <v>112737003.09</v>
      </c>
    </row>
    <row r="402" spans="1:6" s="275" customFormat="1" ht="53.25" hidden="1" customHeight="1" x14ac:dyDescent="0.2">
      <c r="A402" s="464">
        <v>44435</v>
      </c>
      <c r="B402" s="252" t="s">
        <v>8628</v>
      </c>
      <c r="C402" s="193" t="s">
        <v>8641</v>
      </c>
      <c r="D402" s="266"/>
      <c r="E402" s="42">
        <v>15065.68</v>
      </c>
      <c r="F402" s="494">
        <f t="shared" si="6"/>
        <v>112721937.41</v>
      </c>
    </row>
    <row r="403" spans="1:6" s="275" customFormat="1" ht="57" hidden="1" customHeight="1" x14ac:dyDescent="0.2">
      <c r="A403" s="464">
        <v>44435</v>
      </c>
      <c r="B403" s="252" t="s">
        <v>8629</v>
      </c>
      <c r="C403" s="193" t="s">
        <v>8642</v>
      </c>
      <c r="D403" s="266"/>
      <c r="E403" s="42">
        <v>126825</v>
      </c>
      <c r="F403" s="494">
        <f t="shared" si="6"/>
        <v>112595112.41</v>
      </c>
    </row>
    <row r="404" spans="1:6" s="275" customFormat="1" ht="58.5" hidden="1" customHeight="1" x14ac:dyDescent="0.2">
      <c r="A404" s="464">
        <v>44435</v>
      </c>
      <c r="B404" s="252" t="s">
        <v>8630</v>
      </c>
      <c r="C404" s="193" t="s">
        <v>8643</v>
      </c>
      <c r="D404" s="266"/>
      <c r="E404" s="42">
        <v>257877.5</v>
      </c>
      <c r="F404" s="494">
        <f t="shared" si="6"/>
        <v>112337234.91</v>
      </c>
    </row>
    <row r="405" spans="1:6" s="275" customFormat="1" ht="62.25" hidden="1" customHeight="1" x14ac:dyDescent="0.2">
      <c r="A405" s="464">
        <v>44435</v>
      </c>
      <c r="B405" s="252" t="s">
        <v>8631</v>
      </c>
      <c r="C405" s="193" t="s">
        <v>8644</v>
      </c>
      <c r="D405" s="266"/>
      <c r="E405" s="42">
        <v>999634.98</v>
      </c>
      <c r="F405" s="494">
        <f t="shared" si="6"/>
        <v>111337599.92999999</v>
      </c>
    </row>
    <row r="406" spans="1:6" s="275" customFormat="1" ht="45.75" hidden="1" customHeight="1" x14ac:dyDescent="0.2">
      <c r="A406" s="464">
        <v>44435</v>
      </c>
      <c r="B406" s="252" t="s">
        <v>8632</v>
      </c>
      <c r="C406" s="193" t="s">
        <v>8645</v>
      </c>
      <c r="D406" s="266"/>
      <c r="E406" s="42">
        <v>28800</v>
      </c>
      <c r="F406" s="494">
        <f t="shared" si="6"/>
        <v>111308799.92999999</v>
      </c>
    </row>
    <row r="407" spans="1:6" s="275" customFormat="1" ht="26.25" hidden="1" customHeight="1" x14ac:dyDescent="0.2">
      <c r="A407" s="464">
        <v>44435</v>
      </c>
      <c r="B407" s="252" t="s">
        <v>8633</v>
      </c>
      <c r="C407" s="193" t="s">
        <v>41</v>
      </c>
      <c r="D407" s="266"/>
      <c r="E407" s="42">
        <v>0</v>
      </c>
      <c r="F407" s="494">
        <f t="shared" si="6"/>
        <v>111308799.92999999</v>
      </c>
    </row>
    <row r="408" spans="1:6" s="275" customFormat="1" ht="74.25" hidden="1" customHeight="1" x14ac:dyDescent="0.2">
      <c r="A408" s="464">
        <v>44435</v>
      </c>
      <c r="B408" s="252" t="s">
        <v>8634</v>
      </c>
      <c r="C408" s="193" t="s">
        <v>8646</v>
      </c>
      <c r="D408" s="266"/>
      <c r="E408" s="42">
        <v>498845</v>
      </c>
      <c r="F408" s="494">
        <f t="shared" si="6"/>
        <v>110809954.92999999</v>
      </c>
    </row>
    <row r="409" spans="1:6" s="275" customFormat="1" ht="60.75" hidden="1" customHeight="1" x14ac:dyDescent="0.2">
      <c r="A409" s="464">
        <v>44435</v>
      </c>
      <c r="B409" s="252" t="s">
        <v>8635</v>
      </c>
      <c r="C409" s="193" t="s">
        <v>8647</v>
      </c>
      <c r="D409" s="266"/>
      <c r="E409" s="42">
        <v>135280</v>
      </c>
      <c r="F409" s="494">
        <f t="shared" si="6"/>
        <v>110674674.92999999</v>
      </c>
    </row>
    <row r="410" spans="1:6" s="275" customFormat="1" ht="53.25" hidden="1" customHeight="1" x14ac:dyDescent="0.2">
      <c r="A410" s="464">
        <v>44438</v>
      </c>
      <c r="B410" s="252" t="s">
        <v>8667</v>
      </c>
      <c r="C410" s="193" t="s">
        <v>8683</v>
      </c>
      <c r="D410" s="266"/>
      <c r="E410" s="42">
        <v>126825</v>
      </c>
      <c r="F410" s="494">
        <f t="shared" si="6"/>
        <v>110547849.92999999</v>
      </c>
    </row>
    <row r="411" spans="1:6" s="275" customFormat="1" ht="52.5" hidden="1" customHeight="1" x14ac:dyDescent="0.2">
      <c r="A411" s="464">
        <v>44438</v>
      </c>
      <c r="B411" s="252" t="s">
        <v>8668</v>
      </c>
      <c r="C411" s="193" t="s">
        <v>8684</v>
      </c>
      <c r="D411" s="266"/>
      <c r="E411" s="42">
        <v>900000</v>
      </c>
      <c r="F411" s="494">
        <f t="shared" si="6"/>
        <v>109647849.92999999</v>
      </c>
    </row>
    <row r="412" spans="1:6" s="275" customFormat="1" ht="41.25" hidden="1" customHeight="1" x14ac:dyDescent="0.2">
      <c r="A412" s="464">
        <v>44438</v>
      </c>
      <c r="B412" s="252" t="s">
        <v>8669</v>
      </c>
      <c r="C412" s="193" t="s">
        <v>8685</v>
      </c>
      <c r="D412" s="266"/>
      <c r="E412" s="42">
        <v>200000</v>
      </c>
      <c r="F412" s="494">
        <f t="shared" si="6"/>
        <v>109447849.92999999</v>
      </c>
    </row>
    <row r="413" spans="1:6" s="275" customFormat="1" ht="42.75" hidden="1" customHeight="1" x14ac:dyDescent="0.2">
      <c r="A413" s="464">
        <v>44438</v>
      </c>
      <c r="B413" s="252" t="s">
        <v>8670</v>
      </c>
      <c r="C413" s="193" t="s">
        <v>8686</v>
      </c>
      <c r="D413" s="266"/>
      <c r="E413" s="42">
        <v>5929</v>
      </c>
      <c r="F413" s="494">
        <f t="shared" si="6"/>
        <v>109441920.92999999</v>
      </c>
    </row>
    <row r="414" spans="1:6" s="275" customFormat="1" ht="41.25" hidden="1" customHeight="1" x14ac:dyDescent="0.2">
      <c r="A414" s="464">
        <v>44438</v>
      </c>
      <c r="B414" s="252" t="s">
        <v>8671</v>
      </c>
      <c r="C414" s="193" t="s">
        <v>8687</v>
      </c>
      <c r="D414" s="266"/>
      <c r="E414" s="42">
        <v>101409.02</v>
      </c>
      <c r="F414" s="494">
        <f t="shared" si="6"/>
        <v>109340511.91</v>
      </c>
    </row>
    <row r="415" spans="1:6" s="275" customFormat="1" ht="43.5" hidden="1" customHeight="1" x14ac:dyDescent="0.2">
      <c r="A415" s="464">
        <v>44438</v>
      </c>
      <c r="B415" s="252" t="s">
        <v>8672</v>
      </c>
      <c r="C415" s="193" t="s">
        <v>8688</v>
      </c>
      <c r="D415" s="266"/>
      <c r="E415" s="42">
        <v>3468817.41</v>
      </c>
      <c r="F415" s="494">
        <f t="shared" si="6"/>
        <v>105871694.5</v>
      </c>
    </row>
    <row r="416" spans="1:6" s="275" customFormat="1" ht="103.5" hidden="1" customHeight="1" x14ac:dyDescent="0.2">
      <c r="A416" s="464">
        <v>44438</v>
      </c>
      <c r="B416" s="252" t="s">
        <v>8673</v>
      </c>
      <c r="C416" s="193" t="s">
        <v>8689</v>
      </c>
      <c r="D416" s="266"/>
      <c r="E416" s="42">
        <v>333500</v>
      </c>
      <c r="F416" s="494">
        <f t="shared" si="6"/>
        <v>105538194.5</v>
      </c>
    </row>
    <row r="417" spans="1:6" s="275" customFormat="1" ht="40.5" hidden="1" customHeight="1" x14ac:dyDescent="0.2">
      <c r="A417" s="464">
        <v>44438</v>
      </c>
      <c r="B417" s="252" t="s">
        <v>8674</v>
      </c>
      <c r="C417" s="193" t="s">
        <v>8690</v>
      </c>
      <c r="D417" s="266"/>
      <c r="E417" s="42">
        <v>54000</v>
      </c>
      <c r="F417" s="494">
        <f t="shared" si="6"/>
        <v>105484194.5</v>
      </c>
    </row>
    <row r="418" spans="1:6" s="275" customFormat="1" ht="60" hidden="1" customHeight="1" x14ac:dyDescent="0.2">
      <c r="A418" s="464">
        <v>44438</v>
      </c>
      <c r="B418" s="252" t="s">
        <v>8675</v>
      </c>
      <c r="C418" s="193" t="s">
        <v>8691</v>
      </c>
      <c r="D418" s="266"/>
      <c r="E418" s="42">
        <v>24893.9</v>
      </c>
      <c r="F418" s="494">
        <f t="shared" si="6"/>
        <v>105459300.59999999</v>
      </c>
    </row>
    <row r="419" spans="1:6" s="275" customFormat="1" ht="41.25" hidden="1" customHeight="1" x14ac:dyDescent="0.2">
      <c r="A419" s="464">
        <v>44438</v>
      </c>
      <c r="B419" s="252" t="s">
        <v>8676</v>
      </c>
      <c r="C419" s="193" t="s">
        <v>8692</v>
      </c>
      <c r="D419" s="266"/>
      <c r="E419" s="42">
        <v>18507.12</v>
      </c>
      <c r="F419" s="494">
        <f t="shared" si="6"/>
        <v>105440793.47999999</v>
      </c>
    </row>
    <row r="420" spans="1:6" s="275" customFormat="1" ht="51.75" hidden="1" customHeight="1" x14ac:dyDescent="0.2">
      <c r="A420" s="464">
        <v>44438</v>
      </c>
      <c r="B420" s="252" t="s">
        <v>8677</v>
      </c>
      <c r="C420" s="193" t="s">
        <v>8693</v>
      </c>
      <c r="D420" s="266"/>
      <c r="E420" s="42">
        <v>1520349</v>
      </c>
      <c r="F420" s="494">
        <f t="shared" si="6"/>
        <v>103920444.47999999</v>
      </c>
    </row>
    <row r="421" spans="1:6" s="275" customFormat="1" ht="41.25" hidden="1" customHeight="1" x14ac:dyDescent="0.2">
      <c r="A421" s="464">
        <v>44438</v>
      </c>
      <c r="B421" s="252" t="s">
        <v>8678</v>
      </c>
      <c r="C421" s="193" t="s">
        <v>8694</v>
      </c>
      <c r="D421" s="266"/>
      <c r="E421" s="42">
        <v>210413.69</v>
      </c>
      <c r="F421" s="494">
        <f t="shared" si="6"/>
        <v>103710030.78999999</v>
      </c>
    </row>
    <row r="422" spans="1:6" s="275" customFormat="1" ht="41.25" hidden="1" customHeight="1" x14ac:dyDescent="0.2">
      <c r="A422" s="464">
        <v>44438</v>
      </c>
      <c r="B422" s="252" t="s">
        <v>8679</v>
      </c>
      <c r="C422" s="193" t="s">
        <v>8695</v>
      </c>
      <c r="D422" s="266"/>
      <c r="E422" s="42">
        <v>36725.4</v>
      </c>
      <c r="F422" s="494">
        <f t="shared" si="6"/>
        <v>103673305.38999999</v>
      </c>
    </row>
    <row r="423" spans="1:6" s="275" customFormat="1" ht="50.25" hidden="1" customHeight="1" x14ac:dyDescent="0.2">
      <c r="A423" s="464">
        <v>44438</v>
      </c>
      <c r="B423" s="252" t="s">
        <v>8680</v>
      </c>
      <c r="C423" s="193" t="s">
        <v>8696</v>
      </c>
      <c r="D423" s="266"/>
      <c r="E423" s="42">
        <v>226743.48</v>
      </c>
      <c r="F423" s="494">
        <f t="shared" si="6"/>
        <v>103446561.90999998</v>
      </c>
    </row>
    <row r="424" spans="1:6" s="275" customFormat="1" ht="41.25" hidden="1" customHeight="1" x14ac:dyDescent="0.2">
      <c r="A424" s="464">
        <v>44438</v>
      </c>
      <c r="B424" s="252" t="s">
        <v>8681</v>
      </c>
      <c r="C424" s="193" t="s">
        <v>8697</v>
      </c>
      <c r="D424" s="266"/>
      <c r="E424" s="42">
        <v>205124.54</v>
      </c>
      <c r="F424" s="494">
        <f t="shared" si="6"/>
        <v>103241437.36999997</v>
      </c>
    </row>
    <row r="425" spans="1:6" s="275" customFormat="1" ht="55.5" hidden="1" customHeight="1" x14ac:dyDescent="0.2">
      <c r="A425" s="464">
        <v>44438</v>
      </c>
      <c r="B425" s="252" t="s">
        <v>8682</v>
      </c>
      <c r="C425" s="193" t="s">
        <v>8698</v>
      </c>
      <c r="D425" s="266"/>
      <c r="E425" s="42">
        <v>25458.240000000002</v>
      </c>
      <c r="F425" s="494">
        <f t="shared" si="6"/>
        <v>103215979.12999998</v>
      </c>
    </row>
    <row r="426" spans="1:6" s="275" customFormat="1" ht="49.5" hidden="1" customHeight="1" x14ac:dyDescent="0.2">
      <c r="A426" s="464">
        <v>44438</v>
      </c>
      <c r="B426" s="252" t="s">
        <v>8656</v>
      </c>
      <c r="C426" s="193" t="s">
        <v>8699</v>
      </c>
      <c r="D426" s="266"/>
      <c r="E426" s="42">
        <v>47451.47</v>
      </c>
      <c r="F426" s="494">
        <f t="shared" si="6"/>
        <v>103168527.65999998</v>
      </c>
    </row>
    <row r="427" spans="1:6" s="275" customFormat="1" ht="41.25" hidden="1" customHeight="1" x14ac:dyDescent="0.2">
      <c r="A427" s="464">
        <v>44438</v>
      </c>
      <c r="B427" s="252" t="s">
        <v>8657</v>
      </c>
      <c r="C427" s="193" t="s">
        <v>8700</v>
      </c>
      <c r="D427" s="266"/>
      <c r="E427" s="42">
        <v>126825</v>
      </c>
      <c r="F427" s="494">
        <f t="shared" si="6"/>
        <v>103041702.65999998</v>
      </c>
    </row>
    <row r="428" spans="1:6" s="275" customFormat="1" ht="42" hidden="1" customHeight="1" x14ac:dyDescent="0.2">
      <c r="A428" s="464">
        <v>44438</v>
      </c>
      <c r="B428" s="252" t="s">
        <v>8658</v>
      </c>
      <c r="C428" s="193" t="s">
        <v>8701</v>
      </c>
      <c r="D428" s="266"/>
      <c r="E428" s="42">
        <v>126825</v>
      </c>
      <c r="F428" s="494">
        <f t="shared" si="6"/>
        <v>102914877.65999998</v>
      </c>
    </row>
    <row r="429" spans="1:6" s="275" customFormat="1" ht="53.25" hidden="1" customHeight="1" x14ac:dyDescent="0.2">
      <c r="A429" s="464">
        <v>44438</v>
      </c>
      <c r="B429" s="252" t="s">
        <v>8659</v>
      </c>
      <c r="C429" s="193" t="s">
        <v>8702</v>
      </c>
      <c r="D429" s="266"/>
      <c r="E429" s="42">
        <v>126825</v>
      </c>
      <c r="F429" s="494">
        <f t="shared" si="6"/>
        <v>102788052.65999998</v>
      </c>
    </row>
    <row r="430" spans="1:6" s="275" customFormat="1" ht="64.5" hidden="1" customHeight="1" x14ac:dyDescent="0.2">
      <c r="A430" s="464">
        <v>44438</v>
      </c>
      <c r="B430" s="252" t="s">
        <v>8660</v>
      </c>
      <c r="C430" s="193" t="s">
        <v>8703</v>
      </c>
      <c r="D430" s="266"/>
      <c r="E430" s="42">
        <v>233798.23</v>
      </c>
      <c r="F430" s="494">
        <f t="shared" si="6"/>
        <v>102554254.42999998</v>
      </c>
    </row>
    <row r="431" spans="1:6" s="275" customFormat="1" ht="51" hidden="1" customHeight="1" x14ac:dyDescent="0.2">
      <c r="A431" s="464">
        <v>44438</v>
      </c>
      <c r="B431" s="252" t="s">
        <v>8661</v>
      </c>
      <c r="C431" s="193" t="s">
        <v>8704</v>
      </c>
      <c r="D431" s="266"/>
      <c r="E431" s="42">
        <v>1841368.42</v>
      </c>
      <c r="F431" s="494">
        <f t="shared" si="6"/>
        <v>100712886.00999998</v>
      </c>
    </row>
    <row r="432" spans="1:6" s="275" customFormat="1" ht="57" hidden="1" customHeight="1" x14ac:dyDescent="0.2">
      <c r="A432" s="464">
        <v>44438</v>
      </c>
      <c r="B432" s="252" t="s">
        <v>8662</v>
      </c>
      <c r="C432" s="193" t="s">
        <v>8705</v>
      </c>
      <c r="D432" s="266"/>
      <c r="E432" s="42">
        <v>3356884.4</v>
      </c>
      <c r="F432" s="494">
        <f t="shared" si="6"/>
        <v>97356001.60999997</v>
      </c>
    </row>
    <row r="433" spans="1:6" s="275" customFormat="1" ht="51.75" hidden="1" customHeight="1" x14ac:dyDescent="0.2">
      <c r="A433" s="464">
        <v>44438</v>
      </c>
      <c r="B433" s="252" t="s">
        <v>8663</v>
      </c>
      <c r="C433" s="193" t="s">
        <v>8706</v>
      </c>
      <c r="D433" s="266"/>
      <c r="E433" s="42">
        <v>131052.5</v>
      </c>
      <c r="F433" s="494">
        <f t="shared" si="6"/>
        <v>97224949.10999997</v>
      </c>
    </row>
    <row r="434" spans="1:6" s="275" customFormat="1" ht="31.5" hidden="1" customHeight="1" x14ac:dyDescent="0.2">
      <c r="A434" s="464">
        <v>44438</v>
      </c>
      <c r="B434" s="252" t="s">
        <v>8664</v>
      </c>
      <c r="C434" s="193" t="s">
        <v>8707</v>
      </c>
      <c r="D434" s="266"/>
      <c r="E434" s="42">
        <v>641300</v>
      </c>
      <c r="F434" s="494">
        <f t="shared" si="6"/>
        <v>96583649.10999997</v>
      </c>
    </row>
    <row r="435" spans="1:6" s="275" customFormat="1" ht="41.25" hidden="1" customHeight="1" x14ac:dyDescent="0.2">
      <c r="A435" s="464">
        <v>44438</v>
      </c>
      <c r="B435" s="252" t="s">
        <v>8665</v>
      </c>
      <c r="C435" s="193" t="s">
        <v>8708</v>
      </c>
      <c r="D435" s="266"/>
      <c r="E435" s="42">
        <v>109915</v>
      </c>
      <c r="F435" s="494">
        <f t="shared" si="6"/>
        <v>96473734.10999997</v>
      </c>
    </row>
    <row r="436" spans="1:6" s="275" customFormat="1" ht="42" hidden="1" customHeight="1" x14ac:dyDescent="0.2">
      <c r="A436" s="464">
        <v>44438</v>
      </c>
      <c r="B436" s="252" t="s">
        <v>8666</v>
      </c>
      <c r="C436" s="193" t="s">
        <v>8709</v>
      </c>
      <c r="D436" s="266"/>
      <c r="E436" s="42">
        <v>109915</v>
      </c>
      <c r="F436" s="494">
        <f t="shared" si="6"/>
        <v>96363819.10999997</v>
      </c>
    </row>
    <row r="437" spans="1:6" s="275" customFormat="1" ht="29.25" customHeight="1" x14ac:dyDescent="0.2">
      <c r="A437" s="573"/>
      <c r="B437" s="707"/>
      <c r="C437" s="35"/>
      <c r="D437" s="634"/>
      <c r="E437" s="32"/>
      <c r="F437" s="118"/>
    </row>
    <row r="438" spans="1:6" s="275" customFormat="1" ht="29.25" customHeight="1" x14ac:dyDescent="0.2">
      <c r="A438" s="573"/>
      <c r="B438" s="707"/>
      <c r="C438" s="35"/>
      <c r="D438" s="634"/>
      <c r="E438" s="32"/>
      <c r="F438" s="118"/>
    </row>
    <row r="439" spans="1:6" s="275" customFormat="1" ht="29.25" customHeight="1" x14ac:dyDescent="0.2">
      <c r="A439" s="573"/>
      <c r="B439" s="707"/>
      <c r="C439" s="35"/>
      <c r="D439" s="634"/>
      <c r="E439" s="32"/>
      <c r="F439" s="118"/>
    </row>
    <row r="440" spans="1:6" s="275" customFormat="1" ht="29.25" customHeight="1" x14ac:dyDescent="0.2">
      <c r="A440" s="573"/>
      <c r="B440" s="707"/>
      <c r="C440" s="35"/>
      <c r="D440" s="634"/>
      <c r="E440" s="32"/>
      <c r="F440" s="118"/>
    </row>
    <row r="441" spans="1:6" s="275" customFormat="1" ht="29.25" customHeight="1" x14ac:dyDescent="0.2">
      <c r="A441" s="573"/>
      <c r="B441" s="707"/>
      <c r="C441" s="35"/>
      <c r="D441" s="634"/>
      <c r="E441" s="32"/>
      <c r="F441" s="118"/>
    </row>
    <row r="442" spans="1:6" s="275" customFormat="1" ht="29.25" customHeight="1" x14ac:dyDescent="0.2">
      <c r="A442" s="573"/>
      <c r="B442" s="707"/>
      <c r="C442" s="35"/>
      <c r="D442" s="634"/>
      <c r="E442" s="32"/>
      <c r="F442" s="118"/>
    </row>
    <row r="443" spans="1:6" s="275" customFormat="1" ht="29.25" customHeight="1" x14ac:dyDescent="0.2">
      <c r="A443" s="573"/>
      <c r="B443" s="707"/>
      <c r="C443" s="35"/>
      <c r="D443" s="634"/>
      <c r="E443" s="32"/>
      <c r="F443" s="118"/>
    </row>
    <row r="444" spans="1:6" s="275" customFormat="1" ht="29.25" customHeight="1" x14ac:dyDescent="0.2">
      <c r="A444" s="573"/>
      <c r="B444" s="707"/>
      <c r="C444" s="35"/>
      <c r="D444" s="634"/>
      <c r="E444" s="32"/>
      <c r="F444" s="118"/>
    </row>
    <row r="445" spans="1:6" s="275" customFormat="1" ht="29.25" customHeight="1" x14ac:dyDescent="0.2">
      <c r="A445" s="573"/>
      <c r="B445" s="707"/>
      <c r="C445" s="35"/>
      <c r="D445" s="634"/>
      <c r="E445" s="32"/>
      <c r="F445" s="118"/>
    </row>
    <row r="446" spans="1:6" s="275" customFormat="1" ht="29.25" customHeight="1" x14ac:dyDescent="0.2">
      <c r="A446" s="573"/>
      <c r="B446" s="707"/>
      <c r="C446" s="35"/>
      <c r="D446" s="634"/>
      <c r="E446" s="32"/>
      <c r="F446" s="118"/>
    </row>
    <row r="447" spans="1:6" s="275" customFormat="1" ht="29.25" customHeight="1" x14ac:dyDescent="0.2">
      <c r="A447" s="573"/>
      <c r="B447" s="707"/>
      <c r="C447" s="35"/>
      <c r="D447" s="634"/>
      <c r="E447" s="32"/>
      <c r="F447" s="118"/>
    </row>
    <row r="448" spans="1:6" s="275" customFormat="1" ht="15" customHeight="1" x14ac:dyDescent="0.25">
      <c r="A448" s="1171" t="s">
        <v>0</v>
      </c>
      <c r="B448" s="1171"/>
      <c r="C448" s="1171"/>
      <c r="D448" s="1171"/>
      <c r="E448" s="1171"/>
      <c r="F448" s="1171"/>
    </row>
    <row r="449" spans="1:60" s="275" customFormat="1" ht="15" customHeight="1" x14ac:dyDescent="0.25">
      <c r="A449" s="1171" t="s">
        <v>1</v>
      </c>
      <c r="B449" s="1171"/>
      <c r="C449" s="1171"/>
      <c r="D449" s="1171"/>
      <c r="E449" s="1171"/>
      <c r="F449" s="1171"/>
    </row>
    <row r="450" spans="1:60" s="275" customFormat="1" ht="15" customHeight="1" x14ac:dyDescent="0.25">
      <c r="A450" s="1173" t="s">
        <v>7658</v>
      </c>
      <c r="B450" s="1173"/>
      <c r="C450" s="1173"/>
      <c r="D450" s="1173"/>
      <c r="E450" s="1173"/>
      <c r="F450" s="1173"/>
    </row>
    <row r="451" spans="1:60" s="275" customFormat="1" ht="15" customHeight="1" x14ac:dyDescent="0.25">
      <c r="A451" s="1173" t="s">
        <v>2</v>
      </c>
      <c r="B451" s="1173"/>
      <c r="C451" s="1173"/>
      <c r="D451" s="1173"/>
      <c r="E451" s="1173"/>
      <c r="F451" s="1173"/>
    </row>
    <row r="452" spans="1:60" s="275" customFormat="1" ht="14.25" customHeight="1" x14ac:dyDescent="0.25">
      <c r="A452" s="626"/>
      <c r="B452" s="627"/>
      <c r="C452" s="628"/>
      <c r="D452" s="629"/>
      <c r="E452" s="630"/>
      <c r="F452" s="631"/>
    </row>
    <row r="453" spans="1:60" s="275" customFormat="1" ht="30" customHeight="1" x14ac:dyDescent="0.2">
      <c r="A453" s="1310" t="s">
        <v>15</v>
      </c>
      <c r="B453" s="1310"/>
      <c r="C453" s="1310"/>
      <c r="D453" s="1310"/>
      <c r="E453" s="1310"/>
      <c r="F453" s="1310"/>
    </row>
    <row r="454" spans="1:60" s="275" customFormat="1" ht="3.75" hidden="1" customHeight="1" x14ac:dyDescent="0.2">
      <c r="A454" s="719"/>
      <c r="B454" s="714"/>
      <c r="C454" s="719"/>
      <c r="D454" s="719"/>
      <c r="E454" s="719"/>
      <c r="F454" s="719"/>
    </row>
    <row r="455" spans="1:60" s="275" customFormat="1" ht="33" customHeight="1" x14ac:dyDescent="0.2">
      <c r="A455" s="1310" t="s">
        <v>4</v>
      </c>
      <c r="B455" s="1310"/>
      <c r="C455" s="1310"/>
      <c r="D455" s="1310"/>
      <c r="E455" s="1310"/>
      <c r="F455" s="720">
        <v>2764493397.1399999</v>
      </c>
    </row>
    <row r="456" spans="1:60" s="275" customFormat="1" ht="5.25" hidden="1" customHeight="1" x14ac:dyDescent="0.2">
      <c r="A456" s="719"/>
      <c r="B456" s="714"/>
      <c r="C456" s="719"/>
      <c r="D456" s="719"/>
      <c r="E456" s="719"/>
      <c r="F456" s="720"/>
    </row>
    <row r="457" spans="1:60" s="68" customFormat="1" ht="15" customHeight="1" x14ac:dyDescent="0.2">
      <c r="A457" s="877" t="s">
        <v>5</v>
      </c>
      <c r="B457" s="877" t="s">
        <v>6</v>
      </c>
      <c r="C457" s="877" t="s">
        <v>22</v>
      </c>
      <c r="D457" s="877" t="s">
        <v>8</v>
      </c>
      <c r="E457" s="877" t="s">
        <v>9</v>
      </c>
      <c r="F457" s="877" t="s">
        <v>6181</v>
      </c>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c r="BG457" s="69"/>
      <c r="BH457" s="69"/>
    </row>
    <row r="458" spans="1:60" ht="15" customHeight="1" x14ac:dyDescent="0.2">
      <c r="A458" s="719"/>
      <c r="B458" s="721"/>
      <c r="C458" s="719"/>
      <c r="D458" s="719"/>
      <c r="E458" s="722"/>
      <c r="F458" s="719"/>
    </row>
    <row r="459" spans="1:60" ht="15" customHeight="1" x14ac:dyDescent="0.2">
      <c r="A459" s="640"/>
      <c r="B459" s="4"/>
      <c r="C459" s="641" t="s">
        <v>16</v>
      </c>
      <c r="D459" s="723"/>
      <c r="E459" s="153"/>
      <c r="F459" s="724">
        <f>F455</f>
        <v>2764493397.1399999</v>
      </c>
    </row>
    <row r="460" spans="1:60" ht="15" customHeight="1" x14ac:dyDescent="0.2">
      <c r="A460" s="640"/>
      <c r="B460" s="4"/>
      <c r="C460" s="641" t="s">
        <v>387</v>
      </c>
      <c r="D460" s="723"/>
      <c r="E460" s="153"/>
      <c r="F460" s="724">
        <f>F459</f>
        <v>2764493397.1399999</v>
      </c>
    </row>
    <row r="461" spans="1:60" ht="15" customHeight="1" x14ac:dyDescent="0.2">
      <c r="A461" s="640"/>
      <c r="B461" s="4"/>
      <c r="C461" s="641" t="s">
        <v>1759</v>
      </c>
      <c r="D461" s="723"/>
      <c r="E461" s="153"/>
      <c r="F461" s="724">
        <f>F460</f>
        <v>2764493397.1399999</v>
      </c>
    </row>
    <row r="462" spans="1:60" ht="15" customHeight="1" x14ac:dyDescent="0.2">
      <c r="A462" s="644"/>
      <c r="B462" s="708"/>
      <c r="C462" s="641" t="s">
        <v>34</v>
      </c>
      <c r="D462" s="723"/>
      <c r="E462" s="723"/>
      <c r="F462" s="724">
        <f>F461</f>
        <v>2764493397.1399999</v>
      </c>
    </row>
    <row r="463" spans="1:60" ht="15" customHeight="1" x14ac:dyDescent="0.2">
      <c r="A463" s="644"/>
      <c r="B463" s="708"/>
      <c r="C463" s="641" t="s">
        <v>16</v>
      </c>
      <c r="D463" s="645"/>
      <c r="E463" s="789">
        <v>141000000</v>
      </c>
      <c r="F463" s="724">
        <f>F462-E463</f>
        <v>2623493397.1399999</v>
      </c>
    </row>
    <row r="464" spans="1:60" ht="15" customHeight="1" x14ac:dyDescent="0.2">
      <c r="A464" s="654"/>
      <c r="B464" s="708"/>
      <c r="C464" s="657" t="s">
        <v>1090</v>
      </c>
      <c r="D464" s="128"/>
      <c r="E464" s="790">
        <v>96853.41</v>
      </c>
      <c r="F464" s="724">
        <f>F463-E464</f>
        <v>2623396543.73</v>
      </c>
    </row>
    <row r="465" spans="1:60" ht="15" customHeight="1" x14ac:dyDescent="0.2">
      <c r="A465" s="654"/>
      <c r="B465" s="708"/>
      <c r="C465" s="656" t="s">
        <v>2479</v>
      </c>
      <c r="D465" s="128"/>
      <c r="E465" s="790">
        <v>69906.98</v>
      </c>
      <c r="F465" s="724">
        <f>F464-E465</f>
        <v>2623326636.75</v>
      </c>
    </row>
    <row r="466" spans="1:60" ht="15" customHeight="1" x14ac:dyDescent="0.2">
      <c r="A466" s="654"/>
      <c r="B466" s="708"/>
      <c r="C466" s="656" t="s">
        <v>8455</v>
      </c>
      <c r="D466" s="790">
        <v>7903343.7999999998</v>
      </c>
      <c r="E466" s="790"/>
      <c r="F466" s="724">
        <f>F465+D466</f>
        <v>2631229980.5500002</v>
      </c>
    </row>
    <row r="467" spans="1:60" ht="15" customHeight="1" x14ac:dyDescent="0.2">
      <c r="A467" s="654"/>
      <c r="B467" s="708"/>
      <c r="C467" s="656" t="s">
        <v>8456</v>
      </c>
      <c r="D467" s="790">
        <v>11855.02</v>
      </c>
      <c r="E467" s="790"/>
      <c r="F467" s="724">
        <f>F466+D467</f>
        <v>2631241835.5700002</v>
      </c>
    </row>
    <row r="468" spans="1:60" ht="15" customHeight="1" x14ac:dyDescent="0.2">
      <c r="A468" s="654"/>
      <c r="B468" s="708"/>
      <c r="C468" s="656" t="s">
        <v>8712</v>
      </c>
      <c r="D468" s="790"/>
      <c r="E468" s="790">
        <v>7903343.7999999998</v>
      </c>
      <c r="F468" s="724">
        <f>F467-E468</f>
        <v>2623338491.77</v>
      </c>
    </row>
    <row r="469" spans="1:60" ht="15" customHeight="1" x14ac:dyDescent="0.2">
      <c r="A469" s="654"/>
      <c r="B469" s="708"/>
      <c r="C469" s="656" t="s">
        <v>8713</v>
      </c>
      <c r="D469" s="128"/>
      <c r="E469" s="790">
        <v>11855.02</v>
      </c>
      <c r="F469" s="724">
        <f>F468-E469</f>
        <v>2623326636.75</v>
      </c>
    </row>
    <row r="470" spans="1:60" ht="15" customHeight="1" x14ac:dyDescent="0.2">
      <c r="A470" s="654"/>
      <c r="B470" s="708"/>
      <c r="C470" s="657" t="s">
        <v>1083</v>
      </c>
      <c r="D470" s="128"/>
      <c r="E470" s="790">
        <v>2500</v>
      </c>
      <c r="F470" s="724">
        <f t="shared" ref="F470:F493" si="7">F469-E470</f>
        <v>2623324136.75</v>
      </c>
      <c r="K470" s="103"/>
    </row>
    <row r="471" spans="1:60" ht="15" customHeight="1" x14ac:dyDescent="0.2">
      <c r="A471" s="654"/>
      <c r="B471" s="708"/>
      <c r="C471" s="657" t="s">
        <v>1358</v>
      </c>
      <c r="D471" s="128"/>
      <c r="E471" s="790">
        <v>175</v>
      </c>
      <c r="F471" s="724">
        <f t="shared" si="7"/>
        <v>2623323961.75</v>
      </c>
    </row>
    <row r="472" spans="1:60" s="141" customFormat="1" ht="45" customHeight="1" x14ac:dyDescent="0.2">
      <c r="A472" s="654">
        <v>44410</v>
      </c>
      <c r="B472" s="791" t="s">
        <v>7659</v>
      </c>
      <c r="C472" s="252" t="s">
        <v>7660</v>
      </c>
      <c r="D472" s="198"/>
      <c r="E472" s="42">
        <v>7794833.5700000003</v>
      </c>
      <c r="F472" s="724">
        <f t="shared" si="7"/>
        <v>2615529128.1799998</v>
      </c>
      <c r="G472" s="276"/>
      <c r="H472" s="792"/>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76"/>
      <c r="AE472" s="276"/>
      <c r="AF472" s="276"/>
      <c r="AG472" s="276"/>
      <c r="AH472" s="276"/>
      <c r="AI472" s="276"/>
      <c r="AJ472" s="276"/>
      <c r="AK472" s="276"/>
      <c r="AL472" s="276"/>
      <c r="AM472" s="276"/>
      <c r="AN472" s="276"/>
      <c r="AO472" s="276"/>
      <c r="AP472" s="276"/>
      <c r="AQ472" s="276"/>
      <c r="AR472" s="276"/>
      <c r="AS472" s="276"/>
      <c r="AT472" s="276"/>
      <c r="AU472" s="276"/>
      <c r="AV472" s="276"/>
      <c r="AW472" s="276"/>
      <c r="AX472" s="276"/>
      <c r="AY472" s="276"/>
      <c r="AZ472" s="276"/>
      <c r="BA472" s="276"/>
      <c r="BB472" s="276"/>
      <c r="BC472" s="276"/>
      <c r="BD472" s="276"/>
      <c r="BE472" s="276"/>
      <c r="BF472" s="276"/>
      <c r="BG472" s="276"/>
      <c r="BH472" s="276"/>
    </row>
    <row r="473" spans="1:60" s="141" customFormat="1" ht="58.5" customHeight="1" x14ac:dyDescent="0.2">
      <c r="A473" s="654">
        <v>44413</v>
      </c>
      <c r="B473" s="252" t="s">
        <v>7680</v>
      </c>
      <c r="C473" s="252" t="s">
        <v>7677</v>
      </c>
      <c r="D473" s="198"/>
      <c r="E473" s="42">
        <v>7950139.5199999996</v>
      </c>
      <c r="F473" s="724">
        <f t="shared" si="7"/>
        <v>2607578988.6599998</v>
      </c>
      <c r="G473" s="276"/>
      <c r="H473" s="276"/>
      <c r="I473" s="276"/>
      <c r="J473" s="812"/>
      <c r="K473" s="276"/>
      <c r="L473" s="276"/>
      <c r="M473" s="276"/>
      <c r="N473" s="276"/>
      <c r="O473" s="276"/>
      <c r="P473" s="276"/>
      <c r="Q473" s="276"/>
      <c r="R473" s="276"/>
      <c r="S473" s="276"/>
      <c r="T473" s="276"/>
      <c r="U473" s="276"/>
      <c r="V473" s="276"/>
      <c r="W473" s="276"/>
      <c r="X473" s="276"/>
      <c r="Y473" s="276"/>
      <c r="Z473" s="276"/>
      <c r="AA473" s="276"/>
      <c r="AB473" s="276"/>
      <c r="AC473" s="276"/>
      <c r="AD473" s="276"/>
      <c r="AE473" s="276"/>
      <c r="AF473" s="276"/>
      <c r="AG473" s="276"/>
      <c r="AH473" s="276"/>
      <c r="AI473" s="276"/>
      <c r="AJ473" s="276"/>
      <c r="AK473" s="276"/>
      <c r="AL473" s="276"/>
      <c r="AM473" s="276"/>
      <c r="AN473" s="276"/>
      <c r="AO473" s="276"/>
      <c r="AP473" s="276"/>
      <c r="AQ473" s="276"/>
      <c r="AR473" s="276"/>
      <c r="AS473" s="276"/>
      <c r="AT473" s="276"/>
      <c r="AU473" s="276"/>
      <c r="AV473" s="276"/>
      <c r="AW473" s="276"/>
      <c r="AX473" s="276"/>
      <c r="AY473" s="276"/>
      <c r="AZ473" s="276"/>
      <c r="BA473" s="276"/>
      <c r="BB473" s="276"/>
      <c r="BC473" s="276"/>
      <c r="BD473" s="276"/>
      <c r="BE473" s="276"/>
      <c r="BF473" s="276"/>
      <c r="BG473" s="276"/>
      <c r="BH473" s="276"/>
    </row>
    <row r="474" spans="1:60" s="141" customFormat="1" ht="45" customHeight="1" x14ac:dyDescent="0.2">
      <c r="A474" s="654">
        <v>44413</v>
      </c>
      <c r="B474" s="252" t="s">
        <v>7681</v>
      </c>
      <c r="C474" s="252" t="s">
        <v>7678</v>
      </c>
      <c r="D474" s="198"/>
      <c r="E474" s="42">
        <v>967883.17</v>
      </c>
      <c r="F474" s="724">
        <f t="shared" si="7"/>
        <v>2606611105.4899998</v>
      </c>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76"/>
      <c r="AE474" s="276"/>
      <c r="AF474" s="276"/>
      <c r="AG474" s="276"/>
      <c r="AH474" s="276"/>
      <c r="AI474" s="276"/>
      <c r="AJ474" s="276"/>
      <c r="AK474" s="276"/>
      <c r="AL474" s="276"/>
      <c r="AM474" s="276"/>
      <c r="AN474" s="276"/>
      <c r="AO474" s="276"/>
      <c r="AP474" s="276"/>
      <c r="AQ474" s="276"/>
      <c r="AR474" s="276"/>
      <c r="AS474" s="276"/>
      <c r="AT474" s="276"/>
      <c r="AU474" s="276"/>
      <c r="AV474" s="276"/>
      <c r="AW474" s="276"/>
      <c r="AX474" s="276"/>
      <c r="AY474" s="276"/>
      <c r="AZ474" s="276"/>
      <c r="BA474" s="276"/>
      <c r="BB474" s="276"/>
      <c r="BC474" s="276"/>
      <c r="BD474" s="276"/>
      <c r="BE474" s="276"/>
      <c r="BF474" s="276"/>
      <c r="BG474" s="276"/>
      <c r="BH474" s="276"/>
    </row>
    <row r="475" spans="1:60" s="141" customFormat="1" ht="48" customHeight="1" x14ac:dyDescent="0.2">
      <c r="A475" s="654">
        <v>44413</v>
      </c>
      <c r="B475" s="252" t="s">
        <v>7682</v>
      </c>
      <c r="C475" s="252" t="s">
        <v>7679</v>
      </c>
      <c r="D475" s="198"/>
      <c r="E475" s="42">
        <v>6493379.0599999996</v>
      </c>
      <c r="F475" s="724">
        <f t="shared" si="7"/>
        <v>2600117726.4299998</v>
      </c>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76"/>
      <c r="AE475" s="276"/>
      <c r="AF475" s="276"/>
      <c r="AG475" s="276"/>
      <c r="AH475" s="276"/>
      <c r="AI475" s="276"/>
      <c r="AJ475" s="276"/>
      <c r="AK475" s="276"/>
      <c r="AL475" s="276"/>
      <c r="AM475" s="276"/>
      <c r="AN475" s="276"/>
      <c r="AO475" s="276"/>
      <c r="AP475" s="276"/>
      <c r="AQ475" s="276"/>
      <c r="AR475" s="276"/>
      <c r="AS475" s="276"/>
      <c r="AT475" s="276"/>
      <c r="AU475" s="276"/>
      <c r="AV475" s="276"/>
      <c r="AW475" s="276"/>
      <c r="AX475" s="276"/>
      <c r="AY475" s="276"/>
      <c r="AZ475" s="276"/>
      <c r="BA475" s="276"/>
      <c r="BB475" s="276"/>
      <c r="BC475" s="276"/>
      <c r="BD475" s="276"/>
      <c r="BE475" s="276"/>
      <c r="BF475" s="276"/>
      <c r="BG475" s="276"/>
      <c r="BH475" s="276"/>
    </row>
    <row r="476" spans="1:60" s="141" customFormat="1" ht="60" customHeight="1" x14ac:dyDescent="0.2">
      <c r="A476" s="654">
        <v>44417</v>
      </c>
      <c r="B476" s="252" t="s">
        <v>7715</v>
      </c>
      <c r="C476" s="252" t="s">
        <v>7714</v>
      </c>
      <c r="D476" s="198"/>
      <c r="E476" s="42">
        <v>21080394.640000001</v>
      </c>
      <c r="F476" s="724">
        <f t="shared" si="7"/>
        <v>2579037331.79</v>
      </c>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76"/>
      <c r="AE476" s="276"/>
      <c r="AF476" s="276"/>
      <c r="AG476" s="276"/>
      <c r="AH476" s="276"/>
      <c r="AI476" s="276"/>
      <c r="AJ476" s="276"/>
      <c r="AK476" s="276"/>
      <c r="AL476" s="276"/>
      <c r="AM476" s="276"/>
      <c r="AN476" s="276"/>
      <c r="AO476" s="276"/>
      <c r="AP476" s="276"/>
      <c r="AQ476" s="276"/>
      <c r="AR476" s="276"/>
      <c r="AS476" s="276"/>
      <c r="AT476" s="276"/>
      <c r="AU476" s="276"/>
      <c r="AV476" s="276"/>
      <c r="AW476" s="276"/>
      <c r="AX476" s="276"/>
      <c r="AY476" s="276"/>
      <c r="AZ476" s="276"/>
      <c r="BA476" s="276"/>
      <c r="BB476" s="276"/>
      <c r="BC476" s="276"/>
      <c r="BD476" s="276"/>
      <c r="BE476" s="276"/>
      <c r="BF476" s="276"/>
      <c r="BG476" s="276"/>
      <c r="BH476" s="276"/>
    </row>
    <row r="477" spans="1:60" s="141" customFormat="1" ht="59.25" customHeight="1" x14ac:dyDescent="0.2">
      <c r="A477" s="654">
        <v>44427</v>
      </c>
      <c r="B477" s="252" t="s">
        <v>8202</v>
      </c>
      <c r="C477" s="252" t="s">
        <v>8203</v>
      </c>
      <c r="D477" s="198"/>
      <c r="E477" s="42">
        <v>2076352.2</v>
      </c>
      <c r="F477" s="724">
        <f t="shared" si="7"/>
        <v>2576960979.5900002</v>
      </c>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76"/>
      <c r="AE477" s="276"/>
      <c r="AF477" s="276"/>
      <c r="AG477" s="276"/>
      <c r="AH477" s="276"/>
      <c r="AI477" s="276"/>
      <c r="AJ477" s="276"/>
      <c r="AK477" s="276"/>
      <c r="AL477" s="276"/>
      <c r="AM477" s="276"/>
      <c r="AN477" s="276"/>
      <c r="AO477" s="276"/>
      <c r="AP477" s="276"/>
      <c r="AQ477" s="276"/>
      <c r="AR477" s="276"/>
      <c r="AS477" s="276"/>
      <c r="AT477" s="276"/>
      <c r="AU477" s="276"/>
      <c r="AV477" s="276"/>
      <c r="AW477" s="276"/>
      <c r="AX477" s="276"/>
      <c r="AY477" s="276"/>
      <c r="AZ477" s="276"/>
      <c r="BA477" s="276"/>
      <c r="BB477" s="276"/>
      <c r="BC477" s="276"/>
      <c r="BD477" s="276"/>
      <c r="BE477" s="276"/>
      <c r="BF477" s="276"/>
      <c r="BG477" s="276"/>
      <c r="BH477" s="276"/>
    </row>
    <row r="478" spans="1:60" s="141" customFormat="1" ht="51" customHeight="1" x14ac:dyDescent="0.2">
      <c r="A478" s="654">
        <v>44428</v>
      </c>
      <c r="B478" s="252" t="s">
        <v>8347</v>
      </c>
      <c r="C478" s="252" t="s">
        <v>8352</v>
      </c>
      <c r="D478" s="198"/>
      <c r="E478" s="42">
        <v>2015991.02</v>
      </c>
      <c r="F478" s="724">
        <f t="shared" si="7"/>
        <v>2574944988.5700002</v>
      </c>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276"/>
      <c r="AF478" s="276"/>
      <c r="AG478" s="276"/>
      <c r="AH478" s="276"/>
      <c r="AI478" s="276"/>
      <c r="AJ478" s="276"/>
      <c r="AK478" s="276"/>
      <c r="AL478" s="276"/>
      <c r="AM478" s="276"/>
      <c r="AN478" s="276"/>
      <c r="AO478" s="276"/>
      <c r="AP478" s="276"/>
      <c r="AQ478" s="276"/>
      <c r="AR478" s="276"/>
      <c r="AS478" s="276"/>
      <c r="AT478" s="276"/>
      <c r="AU478" s="276"/>
      <c r="AV478" s="276"/>
      <c r="AW478" s="276"/>
      <c r="AX478" s="276"/>
      <c r="AY478" s="276"/>
      <c r="AZ478" s="276"/>
      <c r="BA478" s="276"/>
      <c r="BB478" s="276"/>
      <c r="BC478" s="276"/>
      <c r="BD478" s="276"/>
      <c r="BE478" s="276"/>
      <c r="BF478" s="276"/>
      <c r="BG478" s="276"/>
      <c r="BH478" s="276"/>
    </row>
    <row r="479" spans="1:60" s="141" customFormat="1" ht="41.25" customHeight="1" x14ac:dyDescent="0.2">
      <c r="A479" s="654">
        <v>44428</v>
      </c>
      <c r="B479" s="252" t="s">
        <v>8348</v>
      </c>
      <c r="C479" s="252" t="s">
        <v>8353</v>
      </c>
      <c r="D479" s="95"/>
      <c r="E479" s="42">
        <v>1259793.8700000001</v>
      </c>
      <c r="F479" s="724">
        <f t="shared" si="7"/>
        <v>2573685194.7000003</v>
      </c>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276"/>
      <c r="AF479" s="276"/>
      <c r="AG479" s="276"/>
      <c r="AH479" s="276"/>
      <c r="AI479" s="276"/>
      <c r="AJ479" s="276"/>
      <c r="AK479" s="276"/>
      <c r="AL479" s="276"/>
      <c r="AM479" s="276"/>
      <c r="AN479" s="276"/>
      <c r="AO479" s="276"/>
      <c r="AP479" s="276"/>
      <c r="AQ479" s="276"/>
      <c r="AR479" s="276"/>
      <c r="AS479" s="276"/>
      <c r="AT479" s="276"/>
      <c r="AU479" s="276"/>
      <c r="AV479" s="276"/>
      <c r="AW479" s="276"/>
      <c r="AX479" s="276"/>
      <c r="AY479" s="276"/>
      <c r="AZ479" s="276"/>
      <c r="BA479" s="276"/>
      <c r="BB479" s="276"/>
      <c r="BC479" s="276"/>
      <c r="BD479" s="276"/>
      <c r="BE479" s="276"/>
      <c r="BF479" s="276"/>
      <c r="BG479" s="276"/>
      <c r="BH479" s="276"/>
    </row>
    <row r="480" spans="1:60" s="141" customFormat="1" ht="45" customHeight="1" x14ac:dyDescent="0.2">
      <c r="A480" s="654">
        <v>44428</v>
      </c>
      <c r="B480" s="252" t="s">
        <v>8349</v>
      </c>
      <c r="C480" s="252" t="s">
        <v>8354</v>
      </c>
      <c r="D480" s="95"/>
      <c r="E480" s="42">
        <v>2611340.84</v>
      </c>
      <c r="F480" s="724">
        <f t="shared" si="7"/>
        <v>2571073853.8600001</v>
      </c>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276"/>
      <c r="AF480" s="276"/>
      <c r="AG480" s="276"/>
      <c r="AH480" s="276"/>
      <c r="AI480" s="276"/>
      <c r="AJ480" s="276"/>
      <c r="AK480" s="276"/>
      <c r="AL480" s="276"/>
      <c r="AM480" s="276"/>
      <c r="AN480" s="276"/>
      <c r="AO480" s="276"/>
      <c r="AP480" s="276"/>
      <c r="AQ480" s="276"/>
      <c r="AR480" s="276"/>
      <c r="AS480" s="276"/>
      <c r="AT480" s="276"/>
      <c r="AU480" s="276"/>
      <c r="AV480" s="276"/>
      <c r="AW480" s="276"/>
      <c r="AX480" s="276"/>
      <c r="AY480" s="276"/>
      <c r="AZ480" s="276"/>
      <c r="BA480" s="276"/>
      <c r="BB480" s="276"/>
      <c r="BC480" s="276"/>
      <c r="BD480" s="276"/>
      <c r="BE480" s="276"/>
      <c r="BF480" s="276"/>
      <c r="BG480" s="276"/>
      <c r="BH480" s="276"/>
    </row>
    <row r="481" spans="1:60" s="141" customFormat="1" ht="36.75" customHeight="1" x14ac:dyDescent="0.2">
      <c r="A481" s="654">
        <v>44428</v>
      </c>
      <c r="B481" s="791" t="s">
        <v>8350</v>
      </c>
      <c r="C481" s="252" t="s">
        <v>8355</v>
      </c>
      <c r="D481" s="95"/>
      <c r="E481" s="42">
        <v>7903343.7999999998</v>
      </c>
      <c r="F481" s="724">
        <f t="shared" si="7"/>
        <v>2563170510.0599999</v>
      </c>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c r="AD481" s="276"/>
      <c r="AE481" s="276"/>
      <c r="AF481" s="276"/>
      <c r="AG481" s="276"/>
      <c r="AH481" s="276"/>
      <c r="AI481" s="276"/>
      <c r="AJ481" s="276"/>
      <c r="AK481" s="276"/>
      <c r="AL481" s="276"/>
      <c r="AM481" s="276"/>
      <c r="AN481" s="276"/>
      <c r="AO481" s="276"/>
      <c r="AP481" s="276"/>
      <c r="AQ481" s="276"/>
      <c r="AR481" s="276"/>
      <c r="AS481" s="276"/>
      <c r="AT481" s="276"/>
      <c r="AU481" s="276"/>
      <c r="AV481" s="276"/>
      <c r="AW481" s="276"/>
      <c r="AX481" s="276"/>
      <c r="AY481" s="276"/>
      <c r="AZ481" s="276"/>
      <c r="BA481" s="276"/>
      <c r="BB481" s="276"/>
      <c r="BC481" s="276"/>
      <c r="BD481" s="276"/>
      <c r="BE481" s="276"/>
      <c r="BF481" s="276"/>
      <c r="BG481" s="276"/>
      <c r="BH481" s="276"/>
    </row>
    <row r="482" spans="1:60" s="141" customFormat="1" ht="45.75" customHeight="1" x14ac:dyDescent="0.2">
      <c r="A482" s="654">
        <v>44428</v>
      </c>
      <c r="B482" s="791" t="s">
        <v>8351</v>
      </c>
      <c r="C482" s="252" t="s">
        <v>8356</v>
      </c>
      <c r="D482" s="95"/>
      <c r="E482" s="42">
        <v>3334322.86</v>
      </c>
      <c r="F482" s="724">
        <f t="shared" si="7"/>
        <v>2559836187.1999998</v>
      </c>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276"/>
      <c r="AF482" s="276"/>
      <c r="AG482" s="276"/>
      <c r="AH482" s="276"/>
      <c r="AI482" s="276"/>
      <c r="AJ482" s="276"/>
      <c r="AK482" s="276"/>
      <c r="AL482" s="276"/>
      <c r="AM482" s="276"/>
      <c r="AN482" s="276"/>
      <c r="AO482" s="276"/>
      <c r="AP482" s="276"/>
      <c r="AQ482" s="276"/>
      <c r="AR482" s="276"/>
      <c r="AS482" s="276"/>
      <c r="AT482" s="276"/>
      <c r="AU482" s="276"/>
      <c r="AV482" s="276"/>
      <c r="AW482" s="276"/>
      <c r="AX482" s="276"/>
      <c r="AY482" s="276"/>
      <c r="AZ482" s="276"/>
      <c r="BA482" s="276"/>
      <c r="BB482" s="276"/>
      <c r="BC482" s="276"/>
      <c r="BD482" s="276"/>
      <c r="BE482" s="276"/>
      <c r="BF482" s="276"/>
      <c r="BG482" s="276"/>
      <c r="BH482" s="276"/>
    </row>
    <row r="483" spans="1:60" s="141" customFormat="1" ht="36" customHeight="1" x14ac:dyDescent="0.2">
      <c r="A483" s="134">
        <v>44431</v>
      </c>
      <c r="B483" s="661">
        <v>33995</v>
      </c>
      <c r="C483" s="252" t="s">
        <v>8427</v>
      </c>
      <c r="D483" s="95"/>
      <c r="E483" s="42">
        <v>1876835.5</v>
      </c>
      <c r="F483" s="724">
        <f t="shared" si="7"/>
        <v>2557959351.6999998</v>
      </c>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276"/>
      <c r="AE483" s="276"/>
      <c r="AF483" s="276"/>
      <c r="AG483" s="276"/>
      <c r="AH483" s="276"/>
      <c r="AI483" s="276"/>
      <c r="AJ483" s="276"/>
      <c r="AK483" s="276"/>
      <c r="AL483" s="276"/>
      <c r="AM483" s="276"/>
      <c r="AN483" s="276"/>
      <c r="AO483" s="276"/>
      <c r="AP483" s="276"/>
      <c r="AQ483" s="276"/>
      <c r="AR483" s="276"/>
      <c r="AS483" s="276"/>
      <c r="AT483" s="276"/>
      <c r="AU483" s="276"/>
      <c r="AV483" s="276"/>
      <c r="AW483" s="276"/>
      <c r="AX483" s="276"/>
      <c r="AY483" s="276"/>
      <c r="AZ483" s="276"/>
      <c r="BA483" s="276"/>
      <c r="BB483" s="276"/>
      <c r="BC483" s="276"/>
      <c r="BD483" s="276"/>
      <c r="BE483" s="276"/>
      <c r="BF483" s="276"/>
      <c r="BG483" s="276"/>
      <c r="BH483" s="276"/>
    </row>
    <row r="484" spans="1:60" s="141" customFormat="1" ht="39.75" customHeight="1" x14ac:dyDescent="0.2">
      <c r="A484" s="134">
        <v>44431</v>
      </c>
      <c r="B484" s="661">
        <v>33996</v>
      </c>
      <c r="C484" s="252" t="s">
        <v>8428</v>
      </c>
      <c r="D484" s="95"/>
      <c r="E484" s="42">
        <v>1970736.06</v>
      </c>
      <c r="F484" s="724">
        <f t="shared" si="7"/>
        <v>2555988615.6399999</v>
      </c>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76"/>
      <c r="AE484" s="276"/>
      <c r="AF484" s="276"/>
      <c r="AG484" s="276"/>
      <c r="AH484" s="276"/>
      <c r="AI484" s="276"/>
      <c r="AJ484" s="276"/>
      <c r="AK484" s="276"/>
      <c r="AL484" s="276"/>
      <c r="AM484" s="276"/>
      <c r="AN484" s="276"/>
      <c r="AO484" s="276"/>
      <c r="AP484" s="276"/>
      <c r="AQ484" s="276"/>
      <c r="AR484" s="276"/>
      <c r="AS484" s="276"/>
      <c r="AT484" s="276"/>
      <c r="AU484" s="276"/>
      <c r="AV484" s="276"/>
      <c r="AW484" s="276"/>
      <c r="AX484" s="276"/>
      <c r="AY484" s="276"/>
      <c r="AZ484" s="276"/>
      <c r="BA484" s="276"/>
      <c r="BB484" s="276"/>
      <c r="BC484" s="276"/>
      <c r="BD484" s="276"/>
      <c r="BE484" s="276"/>
      <c r="BF484" s="276"/>
      <c r="BG484" s="276"/>
      <c r="BH484" s="276"/>
    </row>
    <row r="485" spans="1:60" s="141" customFormat="1" ht="51.75" customHeight="1" x14ac:dyDescent="0.2">
      <c r="A485" s="134">
        <v>44432</v>
      </c>
      <c r="B485" s="661">
        <v>33997</v>
      </c>
      <c r="C485" s="252" t="s">
        <v>8454</v>
      </c>
      <c r="D485" s="95"/>
      <c r="E485" s="42">
        <v>34075657.119999997</v>
      </c>
      <c r="F485" s="724">
        <f t="shared" si="7"/>
        <v>2521912958.52</v>
      </c>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276"/>
      <c r="AE485" s="276"/>
      <c r="AF485" s="276"/>
      <c r="AG485" s="276"/>
      <c r="AH485" s="276"/>
      <c r="AI485" s="276"/>
      <c r="AJ485" s="276"/>
      <c r="AK485" s="276"/>
      <c r="AL485" s="276"/>
      <c r="AM485" s="276"/>
      <c r="AN485" s="276"/>
      <c r="AO485" s="276"/>
      <c r="AP485" s="276"/>
      <c r="AQ485" s="276"/>
      <c r="AR485" s="276"/>
      <c r="AS485" s="276"/>
      <c r="AT485" s="276"/>
      <c r="AU485" s="276"/>
      <c r="AV485" s="276"/>
      <c r="AW485" s="276"/>
      <c r="AX485" s="276"/>
      <c r="AY485" s="276"/>
      <c r="AZ485" s="276"/>
      <c r="BA485" s="276"/>
      <c r="BB485" s="276"/>
      <c r="BC485" s="276"/>
      <c r="BD485" s="276"/>
      <c r="BE485" s="276"/>
      <c r="BF485" s="276"/>
      <c r="BG485" s="276"/>
      <c r="BH485" s="276"/>
    </row>
    <row r="486" spans="1:60" s="141" customFormat="1" ht="43.5" customHeight="1" x14ac:dyDescent="0.2">
      <c r="A486" s="134">
        <v>44435</v>
      </c>
      <c r="B486" s="5">
        <v>33998</v>
      </c>
      <c r="C486" s="252" t="s">
        <v>8498</v>
      </c>
      <c r="D486" s="95"/>
      <c r="E486" s="42">
        <v>935708.02</v>
      </c>
      <c r="F486" s="724">
        <f t="shared" si="7"/>
        <v>2520977250.5</v>
      </c>
      <c r="G486" s="276"/>
      <c r="H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76"/>
      <c r="AE486" s="276"/>
      <c r="AF486" s="276"/>
      <c r="AG486" s="276"/>
      <c r="AH486" s="276"/>
      <c r="AI486" s="276"/>
      <c r="AJ486" s="276"/>
      <c r="AK486" s="276"/>
      <c r="AL486" s="276"/>
      <c r="AM486" s="276"/>
      <c r="AN486" s="276"/>
      <c r="AO486" s="276"/>
      <c r="AP486" s="276"/>
      <c r="AQ486" s="276"/>
      <c r="AR486" s="276"/>
      <c r="AS486" s="276"/>
      <c r="AT486" s="276"/>
      <c r="AU486" s="276"/>
      <c r="AV486" s="276"/>
      <c r="AW486" s="276"/>
      <c r="AX486" s="276"/>
      <c r="AY486" s="276"/>
      <c r="AZ486" s="276"/>
      <c r="BA486" s="276"/>
      <c r="BB486" s="276"/>
      <c r="BC486" s="276"/>
      <c r="BD486" s="276"/>
      <c r="BE486" s="276"/>
      <c r="BF486" s="276"/>
      <c r="BG486" s="276"/>
      <c r="BH486" s="276"/>
    </row>
    <row r="487" spans="1:60" s="141" customFormat="1" ht="33" customHeight="1" x14ac:dyDescent="0.2">
      <c r="A487" s="134">
        <v>44435</v>
      </c>
      <c r="B487" s="5">
        <v>33999</v>
      </c>
      <c r="C487" s="252" t="s">
        <v>8499</v>
      </c>
      <c r="D487" s="95"/>
      <c r="E487" s="42">
        <v>6000</v>
      </c>
      <c r="F487" s="724">
        <f t="shared" si="7"/>
        <v>2520971250.5</v>
      </c>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c r="AE487" s="276"/>
      <c r="AF487" s="276"/>
      <c r="AG487" s="276"/>
      <c r="AH487" s="276"/>
      <c r="AI487" s="276"/>
      <c r="AJ487" s="276"/>
      <c r="AK487" s="276"/>
      <c r="AL487" s="276"/>
      <c r="AM487" s="276"/>
      <c r="AN487" s="276"/>
      <c r="AO487" s="276"/>
      <c r="AP487" s="276"/>
      <c r="AQ487" s="276"/>
      <c r="AR487" s="276"/>
      <c r="AS487" s="276"/>
      <c r="AT487" s="276"/>
      <c r="AU487" s="276"/>
      <c r="AV487" s="276"/>
      <c r="AW487" s="276"/>
      <c r="AX487" s="276"/>
      <c r="AY487" s="276"/>
      <c r="AZ487" s="276"/>
      <c r="BA487" s="276"/>
      <c r="BB487" s="276"/>
      <c r="BC487" s="276"/>
      <c r="BD487" s="276"/>
      <c r="BE487" s="276"/>
      <c r="BF487" s="276"/>
      <c r="BG487" s="276"/>
      <c r="BH487" s="276"/>
    </row>
    <row r="488" spans="1:60" s="141" customFormat="1" ht="31.5" customHeight="1" x14ac:dyDescent="0.2">
      <c r="A488" s="134">
        <v>44435</v>
      </c>
      <c r="B488" s="5">
        <v>34000</v>
      </c>
      <c r="C488" s="252" t="s">
        <v>8500</v>
      </c>
      <c r="D488" s="95"/>
      <c r="E488" s="42">
        <v>724954.93</v>
      </c>
      <c r="F488" s="724">
        <f t="shared" si="7"/>
        <v>2520246295.5700002</v>
      </c>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76"/>
      <c r="AE488" s="276"/>
      <c r="AF488" s="276"/>
      <c r="AG488" s="276"/>
      <c r="AH488" s="276"/>
      <c r="AI488" s="276"/>
      <c r="AJ488" s="276"/>
      <c r="AK488" s="276"/>
      <c r="AL488" s="276"/>
      <c r="AM488" s="276"/>
      <c r="AN488" s="276"/>
      <c r="AO488" s="276"/>
      <c r="AP488" s="276"/>
      <c r="AQ488" s="276"/>
      <c r="AR488" s="276"/>
      <c r="AS488" s="276"/>
      <c r="AT488" s="276"/>
      <c r="AU488" s="276"/>
      <c r="AV488" s="276"/>
      <c r="AW488" s="276"/>
      <c r="AX488" s="276"/>
      <c r="AY488" s="276"/>
      <c r="AZ488" s="276"/>
      <c r="BA488" s="276"/>
      <c r="BB488" s="276"/>
      <c r="BC488" s="276"/>
      <c r="BD488" s="276"/>
      <c r="BE488" s="276"/>
      <c r="BF488" s="276"/>
      <c r="BG488" s="276"/>
      <c r="BH488" s="276"/>
    </row>
    <row r="489" spans="1:60" s="141" customFormat="1" ht="36" customHeight="1" x14ac:dyDescent="0.2">
      <c r="A489" s="134">
        <v>44435</v>
      </c>
      <c r="B489" s="5">
        <v>34001</v>
      </c>
      <c r="C489" s="252" t="s">
        <v>8501</v>
      </c>
      <c r="D489" s="95"/>
      <c r="E489" s="42">
        <v>188086.69</v>
      </c>
      <c r="F489" s="724">
        <f t="shared" si="7"/>
        <v>2520058208.8800001</v>
      </c>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76"/>
      <c r="AE489" s="276"/>
      <c r="AF489" s="276"/>
      <c r="AG489" s="276"/>
      <c r="AH489" s="276"/>
      <c r="AI489" s="276"/>
      <c r="AJ489" s="276"/>
      <c r="AK489" s="276"/>
      <c r="AL489" s="276"/>
      <c r="AM489" s="276"/>
      <c r="AN489" s="276"/>
      <c r="AO489" s="276"/>
      <c r="AP489" s="276"/>
      <c r="AQ489" s="276"/>
      <c r="AR489" s="276"/>
      <c r="AS489" s="276"/>
      <c r="AT489" s="276"/>
      <c r="AU489" s="276"/>
      <c r="AV489" s="276"/>
      <c r="AW489" s="276"/>
      <c r="AX489" s="276"/>
      <c r="AY489" s="276"/>
      <c r="AZ489" s="276"/>
      <c r="BA489" s="276"/>
      <c r="BB489" s="276"/>
      <c r="BC489" s="276"/>
      <c r="BD489" s="276"/>
      <c r="BE489" s="276"/>
      <c r="BF489" s="276"/>
      <c r="BG489" s="276"/>
      <c r="BH489" s="276"/>
    </row>
    <row r="490" spans="1:60" s="141" customFormat="1" ht="65.25" customHeight="1" x14ac:dyDescent="0.2">
      <c r="A490" s="134">
        <v>44435</v>
      </c>
      <c r="B490" s="5" t="s">
        <v>8523</v>
      </c>
      <c r="C490" s="252" t="s">
        <v>8502</v>
      </c>
      <c r="D490" s="95"/>
      <c r="E490" s="42">
        <v>5314850.62</v>
      </c>
      <c r="F490" s="724">
        <f t="shared" si="7"/>
        <v>2514743358.2600002</v>
      </c>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76"/>
      <c r="AE490" s="276"/>
      <c r="AF490" s="276"/>
      <c r="AG490" s="276"/>
      <c r="AH490" s="276"/>
      <c r="AI490" s="276"/>
      <c r="AJ490" s="276"/>
      <c r="AK490" s="276"/>
      <c r="AL490" s="276"/>
      <c r="AM490" s="276"/>
      <c r="AN490" s="276"/>
      <c r="AO490" s="276"/>
      <c r="AP490" s="276"/>
      <c r="AQ490" s="276"/>
      <c r="AR490" s="276"/>
      <c r="AS490" s="276"/>
      <c r="AT490" s="276"/>
      <c r="AU490" s="276"/>
      <c r="AV490" s="276"/>
      <c r="AW490" s="276"/>
      <c r="AX490" s="276"/>
      <c r="AY490" s="276"/>
      <c r="AZ490" s="276"/>
      <c r="BA490" s="276"/>
      <c r="BB490" s="276"/>
      <c r="BC490" s="276"/>
      <c r="BD490" s="276"/>
      <c r="BE490" s="276"/>
      <c r="BF490" s="276"/>
      <c r="BG490" s="276"/>
      <c r="BH490" s="276"/>
    </row>
    <row r="491" spans="1:60" s="141" customFormat="1" ht="39" customHeight="1" x14ac:dyDescent="0.2">
      <c r="A491" s="134">
        <v>44438</v>
      </c>
      <c r="B491" s="5" t="s">
        <v>8651</v>
      </c>
      <c r="C491" s="252" t="s">
        <v>8648</v>
      </c>
      <c r="D491" s="95"/>
      <c r="E491" s="42">
        <v>1461169.28</v>
      </c>
      <c r="F491" s="724">
        <f t="shared" si="7"/>
        <v>2513282188.98</v>
      </c>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276"/>
      <c r="AF491" s="276"/>
      <c r="AG491" s="276"/>
      <c r="AH491" s="276"/>
      <c r="AI491" s="276"/>
      <c r="AJ491" s="276"/>
      <c r="AK491" s="276"/>
      <c r="AL491" s="276"/>
      <c r="AM491" s="276"/>
      <c r="AN491" s="276"/>
      <c r="AO491" s="276"/>
      <c r="AP491" s="276"/>
      <c r="AQ491" s="276"/>
      <c r="AR491" s="276"/>
      <c r="AS491" s="276"/>
      <c r="AT491" s="276"/>
      <c r="AU491" s="276"/>
      <c r="AV491" s="276"/>
      <c r="AW491" s="276"/>
      <c r="AX491" s="276"/>
      <c r="AY491" s="276"/>
      <c r="AZ491" s="276"/>
      <c r="BA491" s="276"/>
      <c r="BB491" s="276"/>
      <c r="BC491" s="276"/>
      <c r="BD491" s="276"/>
      <c r="BE491" s="276"/>
      <c r="BF491" s="276"/>
      <c r="BG491" s="276"/>
      <c r="BH491" s="276"/>
    </row>
    <row r="492" spans="1:60" s="141" customFormat="1" ht="47.25" customHeight="1" x14ac:dyDescent="0.2">
      <c r="A492" s="134">
        <v>44438</v>
      </c>
      <c r="B492" s="5" t="s">
        <v>8652</v>
      </c>
      <c r="C492" s="252" t="s">
        <v>8649</v>
      </c>
      <c r="D492" s="95"/>
      <c r="E492" s="42">
        <v>1697195.93</v>
      </c>
      <c r="F492" s="724">
        <f t="shared" si="7"/>
        <v>2511584993.0500002</v>
      </c>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76"/>
      <c r="AE492" s="276"/>
      <c r="AF492" s="276"/>
      <c r="AG492" s="276"/>
      <c r="AH492" s="276"/>
      <c r="AI492" s="276"/>
      <c r="AJ492" s="276"/>
      <c r="AK492" s="276"/>
      <c r="AL492" s="276"/>
      <c r="AM492" s="276"/>
      <c r="AN492" s="276"/>
      <c r="AO492" s="276"/>
      <c r="AP492" s="276"/>
      <c r="AQ492" s="276"/>
      <c r="AR492" s="276"/>
      <c r="AS492" s="276"/>
      <c r="AT492" s="276"/>
      <c r="AU492" s="276"/>
      <c r="AV492" s="276"/>
      <c r="AW492" s="276"/>
      <c r="AX492" s="276"/>
      <c r="AY492" s="276"/>
      <c r="AZ492" s="276"/>
      <c r="BA492" s="276"/>
      <c r="BB492" s="276"/>
      <c r="BC492" s="276"/>
      <c r="BD492" s="276"/>
      <c r="BE492" s="276"/>
      <c r="BF492" s="276"/>
      <c r="BG492" s="276"/>
      <c r="BH492" s="276"/>
    </row>
    <row r="493" spans="1:60" s="141" customFormat="1" ht="52.5" customHeight="1" x14ac:dyDescent="0.2">
      <c r="A493" s="134">
        <v>44438</v>
      </c>
      <c r="B493" s="5" t="s">
        <v>8653</v>
      </c>
      <c r="C493" s="252" t="s">
        <v>8650</v>
      </c>
      <c r="D493" s="95"/>
      <c r="E493" s="42">
        <v>12491632.98</v>
      </c>
      <c r="F493" s="724">
        <f t="shared" si="7"/>
        <v>2499093360.0700002</v>
      </c>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row>
    <row r="494" spans="1:60" s="141" customFormat="1" ht="34.5" customHeight="1" x14ac:dyDescent="0.2">
      <c r="A494" s="10"/>
      <c r="B494" s="28"/>
      <c r="C494" s="28"/>
      <c r="D494" s="121"/>
      <c r="E494" s="32"/>
      <c r="F494" s="113"/>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76"/>
      <c r="AE494" s="276"/>
      <c r="AF494" s="276"/>
      <c r="AG494" s="276"/>
      <c r="AH494" s="276"/>
      <c r="AI494" s="276"/>
      <c r="AJ494" s="276"/>
      <c r="AK494" s="276"/>
      <c r="AL494" s="276"/>
      <c r="AM494" s="276"/>
      <c r="AN494" s="276"/>
      <c r="AO494" s="276"/>
      <c r="AP494" s="276"/>
      <c r="AQ494" s="276"/>
      <c r="AR494" s="276"/>
      <c r="AS494" s="276"/>
      <c r="AT494" s="276"/>
      <c r="AU494" s="276"/>
      <c r="AV494" s="276"/>
      <c r="AW494" s="276"/>
      <c r="AX494" s="276"/>
      <c r="AY494" s="276"/>
      <c r="AZ494" s="276"/>
      <c r="BA494" s="276"/>
      <c r="BB494" s="276"/>
      <c r="BC494" s="276"/>
      <c r="BD494" s="276"/>
      <c r="BE494" s="276"/>
      <c r="BF494" s="276"/>
      <c r="BG494" s="276"/>
      <c r="BH494" s="276"/>
    </row>
    <row r="495" spans="1:60" s="141" customFormat="1" ht="34.5" customHeight="1" x14ac:dyDescent="0.2">
      <c r="A495" s="10"/>
      <c r="B495" s="28"/>
      <c r="C495" s="28"/>
      <c r="D495" s="121"/>
      <c r="E495" s="32"/>
      <c r="F495" s="113"/>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76"/>
      <c r="AE495" s="276"/>
      <c r="AF495" s="276"/>
      <c r="AG495" s="276"/>
      <c r="AH495" s="276"/>
      <c r="AI495" s="276"/>
      <c r="AJ495" s="276"/>
      <c r="AK495" s="276"/>
      <c r="AL495" s="276"/>
      <c r="AM495" s="276"/>
      <c r="AN495" s="276"/>
      <c r="AO495" s="276"/>
      <c r="AP495" s="276"/>
      <c r="AQ495" s="276"/>
      <c r="AR495" s="276"/>
      <c r="AS495" s="276"/>
      <c r="AT495" s="276"/>
      <c r="AU495" s="276"/>
      <c r="AV495" s="276"/>
      <c r="AW495" s="276"/>
      <c r="AX495" s="276"/>
      <c r="AY495" s="276"/>
      <c r="AZ495" s="276"/>
      <c r="BA495" s="276"/>
      <c r="BB495" s="276"/>
      <c r="BC495" s="276"/>
      <c r="BD495" s="276"/>
      <c r="BE495" s="276"/>
      <c r="BF495" s="276"/>
      <c r="BG495" s="276"/>
      <c r="BH495" s="276"/>
    </row>
    <row r="496" spans="1:60" s="141" customFormat="1" ht="34.5" customHeight="1" x14ac:dyDescent="0.2">
      <c r="A496" s="10"/>
      <c r="B496" s="28"/>
      <c r="C496" s="28"/>
      <c r="D496" s="121"/>
      <c r="E496" s="32"/>
      <c r="F496" s="113"/>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76"/>
      <c r="AE496" s="276"/>
      <c r="AF496" s="276"/>
      <c r="AG496" s="276"/>
      <c r="AH496" s="276"/>
      <c r="AI496" s="276"/>
      <c r="AJ496" s="276"/>
      <c r="AK496" s="276"/>
      <c r="AL496" s="276"/>
      <c r="AM496" s="276"/>
      <c r="AN496" s="276"/>
      <c r="AO496" s="276"/>
      <c r="AP496" s="276"/>
      <c r="AQ496" s="276"/>
      <c r="AR496" s="276"/>
      <c r="AS496" s="276"/>
      <c r="AT496" s="276"/>
      <c r="AU496" s="276"/>
      <c r="AV496" s="276"/>
      <c r="AW496" s="276"/>
      <c r="AX496" s="276"/>
      <c r="AY496" s="276"/>
      <c r="AZ496" s="276"/>
      <c r="BA496" s="276"/>
      <c r="BB496" s="276"/>
      <c r="BC496" s="276"/>
      <c r="BD496" s="276"/>
      <c r="BE496" s="276"/>
      <c r="BF496" s="276"/>
      <c r="BG496" s="276"/>
      <c r="BH496" s="276"/>
    </row>
    <row r="497" spans="1:60" s="141" customFormat="1" ht="34.5" customHeight="1" x14ac:dyDescent="0.2">
      <c r="A497" s="10"/>
      <c r="B497" s="28"/>
      <c r="C497" s="28"/>
      <c r="D497" s="121"/>
      <c r="E497" s="32"/>
      <c r="F497" s="113"/>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76"/>
      <c r="AE497" s="276"/>
      <c r="AF497" s="276"/>
      <c r="AG497" s="276"/>
      <c r="AH497" s="276"/>
      <c r="AI497" s="276"/>
      <c r="AJ497" s="276"/>
      <c r="AK497" s="276"/>
      <c r="AL497" s="276"/>
      <c r="AM497" s="276"/>
      <c r="AN497" s="276"/>
      <c r="AO497" s="276"/>
      <c r="AP497" s="276"/>
      <c r="AQ497" s="276"/>
      <c r="AR497" s="276"/>
      <c r="AS497" s="276"/>
      <c r="AT497" s="276"/>
      <c r="AU497" s="276"/>
      <c r="AV497" s="276"/>
      <c r="AW497" s="276"/>
      <c r="AX497" s="276"/>
      <c r="AY497" s="276"/>
      <c r="AZ497" s="276"/>
      <c r="BA497" s="276"/>
      <c r="BB497" s="276"/>
      <c r="BC497" s="276"/>
      <c r="BD497" s="276"/>
      <c r="BE497" s="276"/>
      <c r="BF497" s="276"/>
      <c r="BG497" s="276"/>
      <c r="BH497" s="276"/>
    </row>
    <row r="498" spans="1:60" s="141" customFormat="1" ht="34.5" customHeight="1" x14ac:dyDescent="0.2">
      <c r="A498" s="10"/>
      <c r="B498" s="28"/>
      <c r="C498" s="28"/>
      <c r="D498" s="121"/>
      <c r="E498" s="32"/>
      <c r="F498" s="113"/>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276"/>
      <c r="AF498" s="276"/>
      <c r="AG498" s="276"/>
      <c r="AH498" s="276"/>
      <c r="AI498" s="276"/>
      <c r="AJ498" s="276"/>
      <c r="AK498" s="276"/>
      <c r="AL498" s="276"/>
      <c r="AM498" s="276"/>
      <c r="AN498" s="276"/>
      <c r="AO498" s="276"/>
      <c r="AP498" s="276"/>
      <c r="AQ498" s="276"/>
      <c r="AR498" s="276"/>
      <c r="AS498" s="276"/>
      <c r="AT498" s="276"/>
      <c r="AU498" s="276"/>
      <c r="AV498" s="276"/>
      <c r="AW498" s="276"/>
      <c r="AX498" s="276"/>
      <c r="AY498" s="276"/>
      <c r="AZ498" s="276"/>
      <c r="BA498" s="276"/>
      <c r="BB498" s="276"/>
      <c r="BC498" s="276"/>
      <c r="BD498" s="276"/>
      <c r="BE498" s="276"/>
      <c r="BF498" s="276"/>
      <c r="BG498" s="276"/>
      <c r="BH498" s="276"/>
    </row>
    <row r="499" spans="1:60" s="141" customFormat="1" ht="34.5" customHeight="1" x14ac:dyDescent="0.2">
      <c r="A499" s="10"/>
      <c r="B499" s="28"/>
      <c r="C499" s="28"/>
      <c r="D499" s="121"/>
      <c r="E499" s="32"/>
      <c r="F499" s="113"/>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276"/>
      <c r="AF499" s="276"/>
      <c r="AG499" s="276"/>
      <c r="AH499" s="276"/>
      <c r="AI499" s="276"/>
      <c r="AJ499" s="276"/>
      <c r="AK499" s="276"/>
      <c r="AL499" s="276"/>
      <c r="AM499" s="276"/>
      <c r="AN499" s="276"/>
      <c r="AO499" s="276"/>
      <c r="AP499" s="276"/>
      <c r="AQ499" s="276"/>
      <c r="AR499" s="276"/>
      <c r="AS499" s="276"/>
      <c r="AT499" s="276"/>
      <c r="AU499" s="276"/>
      <c r="AV499" s="276"/>
      <c r="AW499" s="276"/>
      <c r="AX499" s="276"/>
      <c r="AY499" s="276"/>
      <c r="AZ499" s="276"/>
      <c r="BA499" s="276"/>
      <c r="BB499" s="276"/>
      <c r="BC499" s="276"/>
      <c r="BD499" s="276"/>
      <c r="BE499" s="276"/>
      <c r="BF499" s="276"/>
      <c r="BG499" s="276"/>
      <c r="BH499" s="276"/>
    </row>
    <row r="500" spans="1:60" s="141" customFormat="1" ht="34.5" customHeight="1" x14ac:dyDescent="0.2">
      <c r="A500" s="10"/>
      <c r="B500" s="28"/>
      <c r="C500" s="28"/>
      <c r="D500" s="121"/>
      <c r="E500" s="32"/>
      <c r="F500" s="113"/>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c r="AD500" s="276"/>
      <c r="AE500" s="276"/>
      <c r="AF500" s="276"/>
      <c r="AG500" s="276"/>
      <c r="AH500" s="276"/>
      <c r="AI500" s="276"/>
      <c r="AJ500" s="276"/>
      <c r="AK500" s="276"/>
      <c r="AL500" s="276"/>
      <c r="AM500" s="276"/>
      <c r="AN500" s="276"/>
      <c r="AO500" s="276"/>
      <c r="AP500" s="276"/>
      <c r="AQ500" s="276"/>
      <c r="AR500" s="276"/>
      <c r="AS500" s="276"/>
      <c r="AT500" s="276"/>
      <c r="AU500" s="276"/>
      <c r="AV500" s="276"/>
      <c r="AW500" s="276"/>
      <c r="AX500" s="276"/>
      <c r="AY500" s="276"/>
      <c r="AZ500" s="276"/>
      <c r="BA500" s="276"/>
      <c r="BB500" s="276"/>
      <c r="BC500" s="276"/>
      <c r="BD500" s="276"/>
      <c r="BE500" s="276"/>
      <c r="BF500" s="276"/>
      <c r="BG500" s="276"/>
      <c r="BH500" s="276"/>
    </row>
    <row r="501" spans="1:60" s="141" customFormat="1" ht="34.5" customHeight="1" x14ac:dyDescent="0.2">
      <c r="A501" s="10"/>
      <c r="B501" s="28"/>
      <c r="C501" s="28"/>
      <c r="D501" s="121"/>
      <c r="E501" s="32"/>
      <c r="F501" s="113"/>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276"/>
      <c r="AE501" s="276"/>
      <c r="AF501" s="276"/>
      <c r="AG501" s="276"/>
      <c r="AH501" s="276"/>
      <c r="AI501" s="276"/>
      <c r="AJ501" s="276"/>
      <c r="AK501" s="276"/>
      <c r="AL501" s="276"/>
      <c r="AM501" s="276"/>
      <c r="AN501" s="276"/>
      <c r="AO501" s="276"/>
      <c r="AP501" s="276"/>
      <c r="AQ501" s="276"/>
      <c r="AR501" s="276"/>
      <c r="AS501" s="276"/>
      <c r="AT501" s="276"/>
      <c r="AU501" s="276"/>
      <c r="AV501" s="276"/>
      <c r="AW501" s="276"/>
      <c r="AX501" s="276"/>
      <c r="AY501" s="276"/>
      <c r="AZ501" s="276"/>
      <c r="BA501" s="276"/>
      <c r="BB501" s="276"/>
      <c r="BC501" s="276"/>
      <c r="BD501" s="276"/>
      <c r="BE501" s="276"/>
      <c r="BF501" s="276"/>
      <c r="BG501" s="276"/>
      <c r="BH501" s="276"/>
    </row>
    <row r="502" spans="1:60" s="141" customFormat="1" ht="34.5" customHeight="1" x14ac:dyDescent="0.2">
      <c r="A502" s="10"/>
      <c r="B502" s="28"/>
      <c r="C502" s="28"/>
      <c r="D502" s="121"/>
      <c r="E502" s="32"/>
      <c r="F502" s="113"/>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76"/>
      <c r="AE502" s="276"/>
      <c r="AF502" s="276"/>
      <c r="AG502" s="276"/>
      <c r="AH502" s="276"/>
      <c r="AI502" s="276"/>
      <c r="AJ502" s="276"/>
      <c r="AK502" s="276"/>
      <c r="AL502" s="276"/>
      <c r="AM502" s="276"/>
      <c r="AN502" s="276"/>
      <c r="AO502" s="276"/>
      <c r="AP502" s="276"/>
      <c r="AQ502" s="276"/>
      <c r="AR502" s="276"/>
      <c r="AS502" s="276"/>
      <c r="AT502" s="276"/>
      <c r="AU502" s="276"/>
      <c r="AV502" s="276"/>
      <c r="AW502" s="276"/>
      <c r="AX502" s="276"/>
      <c r="AY502" s="276"/>
      <c r="AZ502" s="276"/>
      <c r="BA502" s="276"/>
      <c r="BB502" s="276"/>
      <c r="BC502" s="276"/>
      <c r="BD502" s="276"/>
      <c r="BE502" s="276"/>
      <c r="BF502" s="276"/>
      <c r="BG502" s="276"/>
      <c r="BH502" s="276"/>
    </row>
    <row r="503" spans="1:60" s="141" customFormat="1" ht="34.5" customHeight="1" x14ac:dyDescent="0.2">
      <c r="A503" s="10"/>
      <c r="B503" s="28"/>
      <c r="C503" s="28"/>
      <c r="D503" s="121"/>
      <c r="E503" s="32"/>
      <c r="F503" s="113"/>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76"/>
      <c r="AE503" s="276"/>
      <c r="AF503" s="276"/>
      <c r="AG503" s="276"/>
      <c r="AH503" s="276"/>
      <c r="AI503" s="276"/>
      <c r="AJ503" s="276"/>
      <c r="AK503" s="276"/>
      <c r="AL503" s="276"/>
      <c r="AM503" s="276"/>
      <c r="AN503" s="276"/>
      <c r="AO503" s="276"/>
      <c r="AP503" s="276"/>
      <c r="AQ503" s="276"/>
      <c r="AR503" s="276"/>
      <c r="AS503" s="276"/>
      <c r="AT503" s="276"/>
      <c r="AU503" s="276"/>
      <c r="AV503" s="276"/>
      <c r="AW503" s="276"/>
      <c r="AX503" s="276"/>
      <c r="AY503" s="276"/>
      <c r="AZ503" s="276"/>
      <c r="BA503" s="276"/>
      <c r="BB503" s="276"/>
      <c r="BC503" s="276"/>
      <c r="BD503" s="276"/>
      <c r="BE503" s="276"/>
      <c r="BF503" s="276"/>
      <c r="BG503" s="276"/>
      <c r="BH503" s="276"/>
    </row>
    <row r="504" spans="1:60" s="141" customFormat="1" ht="34.5" customHeight="1" x14ac:dyDescent="0.2">
      <c r="A504" s="10"/>
      <c r="B504" s="28"/>
      <c r="C504" s="28"/>
      <c r="D504" s="121"/>
      <c r="E504" s="32"/>
      <c r="F504" s="113"/>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76"/>
      <c r="AE504" s="276"/>
      <c r="AF504" s="276"/>
      <c r="AG504" s="276"/>
      <c r="AH504" s="276"/>
      <c r="AI504" s="276"/>
      <c r="AJ504" s="276"/>
      <c r="AK504" s="276"/>
      <c r="AL504" s="276"/>
      <c r="AM504" s="276"/>
      <c r="AN504" s="276"/>
      <c r="AO504" s="276"/>
      <c r="AP504" s="276"/>
      <c r="AQ504" s="276"/>
      <c r="AR504" s="276"/>
      <c r="AS504" s="276"/>
      <c r="AT504" s="276"/>
      <c r="AU504" s="276"/>
      <c r="AV504" s="276"/>
      <c r="AW504" s="276"/>
      <c r="AX504" s="276"/>
      <c r="AY504" s="276"/>
      <c r="AZ504" s="276"/>
      <c r="BA504" s="276"/>
      <c r="BB504" s="276"/>
      <c r="BC504" s="276"/>
      <c r="BD504" s="276"/>
      <c r="BE504" s="276"/>
      <c r="BF504" s="276"/>
      <c r="BG504" s="276"/>
      <c r="BH504" s="276"/>
    </row>
    <row r="505" spans="1:60" s="141" customFormat="1" ht="34.5" customHeight="1" x14ac:dyDescent="0.2">
      <c r="A505" s="10"/>
      <c r="B505" s="28"/>
      <c r="C505" s="28"/>
      <c r="D505" s="121"/>
      <c r="E505" s="32"/>
      <c r="F505" s="113"/>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76"/>
      <c r="AE505" s="276"/>
      <c r="AF505" s="276"/>
      <c r="AG505" s="276"/>
      <c r="AH505" s="276"/>
      <c r="AI505" s="276"/>
      <c r="AJ505" s="276"/>
      <c r="AK505" s="276"/>
      <c r="AL505" s="276"/>
      <c r="AM505" s="276"/>
      <c r="AN505" s="276"/>
      <c r="AO505" s="276"/>
      <c r="AP505" s="276"/>
      <c r="AQ505" s="276"/>
      <c r="AR505" s="276"/>
      <c r="AS505" s="276"/>
      <c r="AT505" s="276"/>
      <c r="AU505" s="276"/>
      <c r="AV505" s="276"/>
      <c r="AW505" s="276"/>
      <c r="AX505" s="276"/>
      <c r="AY505" s="276"/>
      <c r="AZ505" s="276"/>
      <c r="BA505" s="276"/>
      <c r="BB505" s="276"/>
      <c r="BC505" s="276"/>
      <c r="BD505" s="276"/>
      <c r="BE505" s="276"/>
      <c r="BF505" s="276"/>
      <c r="BG505" s="276"/>
      <c r="BH505" s="276"/>
    </row>
    <row r="506" spans="1:60" s="141" customFormat="1" ht="34.5" customHeight="1" x14ac:dyDescent="0.2">
      <c r="A506" s="10"/>
      <c r="B506" s="28"/>
      <c r="C506" s="28"/>
      <c r="D506" s="121"/>
      <c r="E506" s="32"/>
      <c r="F506" s="113"/>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76"/>
      <c r="AE506" s="276"/>
      <c r="AF506" s="276"/>
      <c r="AG506" s="276"/>
      <c r="AH506" s="276"/>
      <c r="AI506" s="276"/>
      <c r="AJ506" s="276"/>
      <c r="AK506" s="276"/>
      <c r="AL506" s="276"/>
      <c r="AM506" s="276"/>
      <c r="AN506" s="276"/>
      <c r="AO506" s="276"/>
      <c r="AP506" s="276"/>
      <c r="AQ506" s="276"/>
      <c r="AR506" s="276"/>
      <c r="AS506" s="276"/>
      <c r="AT506" s="276"/>
      <c r="AU506" s="276"/>
      <c r="AV506" s="276"/>
      <c r="AW506" s="276"/>
      <c r="AX506" s="276"/>
      <c r="AY506" s="276"/>
      <c r="AZ506" s="276"/>
      <c r="BA506" s="276"/>
      <c r="BB506" s="276"/>
      <c r="BC506" s="276"/>
      <c r="BD506" s="276"/>
      <c r="BE506" s="276"/>
      <c r="BF506" s="276"/>
      <c r="BG506" s="276"/>
      <c r="BH506" s="276"/>
    </row>
    <row r="507" spans="1:60" s="141" customFormat="1" ht="34.5" customHeight="1" x14ac:dyDescent="0.2">
      <c r="A507" s="10"/>
      <c r="B507" s="28"/>
      <c r="C507" s="28"/>
      <c r="D507" s="121"/>
      <c r="E507" s="32"/>
      <c r="F507" s="113"/>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276"/>
      <c r="AF507" s="276"/>
      <c r="AG507" s="276"/>
      <c r="AH507" s="276"/>
      <c r="AI507" s="276"/>
      <c r="AJ507" s="276"/>
      <c r="AK507" s="276"/>
      <c r="AL507" s="276"/>
      <c r="AM507" s="276"/>
      <c r="AN507" s="276"/>
      <c r="AO507" s="276"/>
      <c r="AP507" s="276"/>
      <c r="AQ507" s="276"/>
      <c r="AR507" s="276"/>
      <c r="AS507" s="276"/>
      <c r="AT507" s="276"/>
      <c r="AU507" s="276"/>
      <c r="AV507" s="276"/>
      <c r="AW507" s="276"/>
      <c r="AX507" s="276"/>
      <c r="AY507" s="276"/>
      <c r="AZ507" s="276"/>
      <c r="BA507" s="276"/>
      <c r="BB507" s="276"/>
      <c r="BC507" s="276"/>
      <c r="BD507" s="276"/>
      <c r="BE507" s="276"/>
      <c r="BF507" s="276"/>
      <c r="BG507" s="276"/>
      <c r="BH507" s="276"/>
    </row>
    <row r="508" spans="1:60" s="141" customFormat="1" ht="34.5" customHeight="1" x14ac:dyDescent="0.2">
      <c r="A508" s="10"/>
      <c r="B508" s="28"/>
      <c r="C508" s="28"/>
      <c r="D508" s="121"/>
      <c r="E508" s="32"/>
      <c r="F508" s="113"/>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276"/>
      <c r="AF508" s="276"/>
      <c r="AG508" s="276"/>
      <c r="AH508" s="276"/>
      <c r="AI508" s="276"/>
      <c r="AJ508" s="276"/>
      <c r="AK508" s="276"/>
      <c r="AL508" s="276"/>
      <c r="AM508" s="276"/>
      <c r="AN508" s="276"/>
      <c r="AO508" s="276"/>
      <c r="AP508" s="276"/>
      <c r="AQ508" s="276"/>
      <c r="AR508" s="276"/>
      <c r="AS508" s="276"/>
      <c r="AT508" s="276"/>
      <c r="AU508" s="276"/>
      <c r="AV508" s="276"/>
      <c r="AW508" s="276"/>
      <c r="AX508" s="276"/>
      <c r="AY508" s="276"/>
      <c r="AZ508" s="276"/>
      <c r="BA508" s="276"/>
      <c r="BB508" s="276"/>
      <c r="BC508" s="276"/>
      <c r="BD508" s="276"/>
      <c r="BE508" s="276"/>
      <c r="BF508" s="276"/>
      <c r="BG508" s="276"/>
      <c r="BH508" s="276"/>
    </row>
    <row r="509" spans="1:60" s="141" customFormat="1" ht="34.5" customHeight="1" x14ac:dyDescent="0.2">
      <c r="A509" s="10"/>
      <c r="B509" s="28"/>
      <c r="C509" s="28"/>
      <c r="D509" s="121"/>
      <c r="E509" s="32"/>
      <c r="F509" s="113"/>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6"/>
      <c r="AD509" s="276"/>
      <c r="AE509" s="276"/>
      <c r="AF509" s="276"/>
      <c r="AG509" s="276"/>
      <c r="AH509" s="276"/>
      <c r="AI509" s="276"/>
      <c r="AJ509" s="276"/>
      <c r="AK509" s="276"/>
      <c r="AL509" s="276"/>
      <c r="AM509" s="276"/>
      <c r="AN509" s="276"/>
      <c r="AO509" s="276"/>
      <c r="AP509" s="276"/>
      <c r="AQ509" s="276"/>
      <c r="AR509" s="276"/>
      <c r="AS509" s="276"/>
      <c r="AT509" s="276"/>
      <c r="AU509" s="276"/>
      <c r="AV509" s="276"/>
      <c r="AW509" s="276"/>
      <c r="AX509" s="276"/>
      <c r="AY509" s="276"/>
      <c r="AZ509" s="276"/>
      <c r="BA509" s="276"/>
      <c r="BB509" s="276"/>
      <c r="BC509" s="276"/>
      <c r="BD509" s="276"/>
      <c r="BE509" s="276"/>
      <c r="BF509" s="276"/>
      <c r="BG509" s="276"/>
      <c r="BH509" s="276"/>
    </row>
    <row r="510" spans="1:60" s="141" customFormat="1" ht="34.5" customHeight="1" x14ac:dyDescent="0.2">
      <c r="A510" s="10"/>
      <c r="B510" s="28"/>
      <c r="C510" s="28"/>
      <c r="D510" s="121"/>
      <c r="E510" s="32"/>
      <c r="F510" s="113"/>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6"/>
      <c r="AD510" s="276"/>
      <c r="AE510" s="276"/>
      <c r="AF510" s="276"/>
      <c r="AG510" s="276"/>
      <c r="AH510" s="276"/>
      <c r="AI510" s="276"/>
      <c r="AJ510" s="276"/>
      <c r="AK510" s="276"/>
      <c r="AL510" s="276"/>
      <c r="AM510" s="276"/>
      <c r="AN510" s="276"/>
      <c r="AO510" s="276"/>
      <c r="AP510" s="276"/>
      <c r="AQ510" s="276"/>
      <c r="AR510" s="276"/>
      <c r="AS510" s="276"/>
      <c r="AT510" s="276"/>
      <c r="AU510" s="276"/>
      <c r="AV510" s="276"/>
      <c r="AW510" s="276"/>
      <c r="AX510" s="276"/>
      <c r="AY510" s="276"/>
      <c r="AZ510" s="276"/>
      <c r="BA510" s="276"/>
      <c r="BB510" s="276"/>
      <c r="BC510" s="276"/>
      <c r="BD510" s="276"/>
      <c r="BE510" s="276"/>
      <c r="BF510" s="276"/>
      <c r="BG510" s="276"/>
      <c r="BH510" s="276"/>
    </row>
    <row r="511" spans="1:60" s="141" customFormat="1" ht="34.5" customHeight="1" x14ac:dyDescent="0.2">
      <c r="A511" s="10"/>
      <c r="B511" s="28"/>
      <c r="C511" s="28"/>
      <c r="D511" s="121"/>
      <c r="E511" s="32"/>
      <c r="F511" s="113"/>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76"/>
      <c r="AE511" s="276"/>
      <c r="AF511" s="276"/>
      <c r="AG511" s="276"/>
      <c r="AH511" s="276"/>
      <c r="AI511" s="276"/>
      <c r="AJ511" s="276"/>
      <c r="AK511" s="276"/>
      <c r="AL511" s="276"/>
      <c r="AM511" s="276"/>
      <c r="AN511" s="276"/>
      <c r="AO511" s="276"/>
      <c r="AP511" s="276"/>
      <c r="AQ511" s="276"/>
      <c r="AR511" s="276"/>
      <c r="AS511" s="276"/>
      <c r="AT511" s="276"/>
      <c r="AU511" s="276"/>
      <c r="AV511" s="276"/>
      <c r="AW511" s="276"/>
      <c r="AX511" s="276"/>
      <c r="AY511" s="276"/>
      <c r="AZ511" s="276"/>
      <c r="BA511" s="276"/>
      <c r="BB511" s="276"/>
      <c r="BC511" s="276"/>
      <c r="BD511" s="276"/>
      <c r="BE511" s="276"/>
      <c r="BF511" s="276"/>
      <c r="BG511" s="276"/>
      <c r="BH511" s="276"/>
    </row>
    <row r="512" spans="1:60" s="141" customFormat="1" ht="34.5" customHeight="1" x14ac:dyDescent="0.2">
      <c r="A512" s="10"/>
      <c r="B512" s="28"/>
      <c r="C512" s="28"/>
      <c r="D512" s="121"/>
      <c r="E512" s="32"/>
      <c r="F512" s="113"/>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c r="AD512" s="276"/>
      <c r="AE512" s="276"/>
      <c r="AF512" s="276"/>
      <c r="AG512" s="276"/>
      <c r="AH512" s="276"/>
      <c r="AI512" s="276"/>
      <c r="AJ512" s="276"/>
      <c r="AK512" s="276"/>
      <c r="AL512" s="276"/>
      <c r="AM512" s="276"/>
      <c r="AN512" s="276"/>
      <c r="AO512" s="276"/>
      <c r="AP512" s="276"/>
      <c r="AQ512" s="276"/>
      <c r="AR512" s="276"/>
      <c r="AS512" s="276"/>
      <c r="AT512" s="276"/>
      <c r="AU512" s="276"/>
      <c r="AV512" s="276"/>
      <c r="AW512" s="276"/>
      <c r="AX512" s="276"/>
      <c r="AY512" s="276"/>
      <c r="AZ512" s="276"/>
      <c r="BA512" s="276"/>
      <c r="BB512" s="276"/>
      <c r="BC512" s="276"/>
      <c r="BD512" s="276"/>
      <c r="BE512" s="276"/>
      <c r="BF512" s="276"/>
      <c r="BG512" s="276"/>
      <c r="BH512" s="276"/>
    </row>
    <row r="513" spans="1:60" s="141" customFormat="1" ht="34.5" customHeight="1" x14ac:dyDescent="0.2">
      <c r="A513" s="10"/>
      <c r="B513" s="28"/>
      <c r="C513" s="28"/>
      <c r="D513" s="121"/>
      <c r="E513" s="32"/>
      <c r="F513" s="113"/>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276"/>
      <c r="AE513" s="276"/>
      <c r="AF513" s="276"/>
      <c r="AG513" s="276"/>
      <c r="AH513" s="276"/>
      <c r="AI513" s="276"/>
      <c r="AJ513" s="276"/>
      <c r="AK513" s="276"/>
      <c r="AL513" s="276"/>
      <c r="AM513" s="276"/>
      <c r="AN513" s="276"/>
      <c r="AO513" s="276"/>
      <c r="AP513" s="276"/>
      <c r="AQ513" s="276"/>
      <c r="AR513" s="276"/>
      <c r="AS513" s="276"/>
      <c r="AT513" s="276"/>
      <c r="AU513" s="276"/>
      <c r="AV513" s="276"/>
      <c r="AW513" s="276"/>
      <c r="AX513" s="276"/>
      <c r="AY513" s="276"/>
      <c r="AZ513" s="276"/>
      <c r="BA513" s="276"/>
      <c r="BB513" s="276"/>
      <c r="BC513" s="276"/>
      <c r="BD513" s="276"/>
      <c r="BE513" s="276"/>
      <c r="BF513" s="276"/>
      <c r="BG513" s="276"/>
      <c r="BH513" s="276"/>
    </row>
    <row r="514" spans="1:60" s="141" customFormat="1" ht="34.5" customHeight="1" x14ac:dyDescent="0.2">
      <c r="A514" s="10"/>
      <c r="B514" s="28"/>
      <c r="C514" s="28"/>
      <c r="D514" s="121"/>
      <c r="E514" s="32"/>
      <c r="F514" s="113"/>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276"/>
      <c r="AE514" s="276"/>
      <c r="AF514" s="276"/>
      <c r="AG514" s="276"/>
      <c r="AH514" s="276"/>
      <c r="AI514" s="276"/>
      <c r="AJ514" s="276"/>
      <c r="AK514" s="276"/>
      <c r="AL514" s="276"/>
      <c r="AM514" s="276"/>
      <c r="AN514" s="276"/>
      <c r="AO514" s="276"/>
      <c r="AP514" s="276"/>
      <c r="AQ514" s="276"/>
      <c r="AR514" s="276"/>
      <c r="AS514" s="276"/>
      <c r="AT514" s="276"/>
      <c r="AU514" s="276"/>
      <c r="AV514" s="276"/>
      <c r="AW514" s="276"/>
      <c r="AX514" s="276"/>
      <c r="AY514" s="276"/>
      <c r="AZ514" s="276"/>
      <c r="BA514" s="276"/>
      <c r="BB514" s="276"/>
      <c r="BC514" s="276"/>
      <c r="BD514" s="276"/>
      <c r="BE514" s="276"/>
      <c r="BF514" s="276"/>
      <c r="BG514" s="276"/>
      <c r="BH514" s="276"/>
    </row>
    <row r="515" spans="1:60" s="141" customFormat="1" ht="34.5" customHeight="1" x14ac:dyDescent="0.2">
      <c r="A515" s="10"/>
      <c r="B515" s="28"/>
      <c r="C515" s="28"/>
      <c r="D515" s="121"/>
      <c r="E515" s="32"/>
      <c r="F515" s="113"/>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76"/>
      <c r="AE515" s="276"/>
      <c r="AF515" s="276"/>
      <c r="AG515" s="276"/>
      <c r="AH515" s="276"/>
      <c r="AI515" s="276"/>
      <c r="AJ515" s="276"/>
      <c r="AK515" s="276"/>
      <c r="AL515" s="276"/>
      <c r="AM515" s="276"/>
      <c r="AN515" s="276"/>
      <c r="AO515" s="276"/>
      <c r="AP515" s="276"/>
      <c r="AQ515" s="276"/>
      <c r="AR515" s="276"/>
      <c r="AS515" s="276"/>
      <c r="AT515" s="276"/>
      <c r="AU515" s="276"/>
      <c r="AV515" s="276"/>
      <c r="AW515" s="276"/>
      <c r="AX515" s="276"/>
      <c r="AY515" s="276"/>
      <c r="AZ515" s="276"/>
      <c r="BA515" s="276"/>
      <c r="BB515" s="276"/>
      <c r="BC515" s="276"/>
      <c r="BD515" s="276"/>
      <c r="BE515" s="276"/>
      <c r="BF515" s="276"/>
      <c r="BG515" s="276"/>
      <c r="BH515" s="276"/>
    </row>
    <row r="516" spans="1:60" s="141" customFormat="1" ht="34.5" customHeight="1" x14ac:dyDescent="0.2">
      <c r="A516" s="10"/>
      <c r="B516" s="28"/>
      <c r="C516" s="28"/>
      <c r="D516" s="121"/>
      <c r="E516" s="32"/>
      <c r="F516" s="113"/>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276"/>
      <c r="AF516" s="276"/>
      <c r="AG516" s="276"/>
      <c r="AH516" s="276"/>
      <c r="AI516" s="276"/>
      <c r="AJ516" s="276"/>
      <c r="AK516" s="276"/>
      <c r="AL516" s="276"/>
      <c r="AM516" s="276"/>
      <c r="AN516" s="276"/>
      <c r="AO516" s="276"/>
      <c r="AP516" s="276"/>
      <c r="AQ516" s="276"/>
      <c r="AR516" s="276"/>
      <c r="AS516" s="276"/>
      <c r="AT516" s="276"/>
      <c r="AU516" s="276"/>
      <c r="AV516" s="276"/>
      <c r="AW516" s="276"/>
      <c r="AX516" s="276"/>
      <c r="AY516" s="276"/>
      <c r="AZ516" s="276"/>
      <c r="BA516" s="276"/>
      <c r="BB516" s="276"/>
      <c r="BC516" s="276"/>
      <c r="BD516" s="276"/>
      <c r="BE516" s="276"/>
      <c r="BF516" s="276"/>
      <c r="BG516" s="276"/>
      <c r="BH516" s="276"/>
    </row>
    <row r="517" spans="1:60" s="141" customFormat="1" ht="34.5" customHeight="1" x14ac:dyDescent="0.2">
      <c r="A517" s="10"/>
      <c r="B517" s="28"/>
      <c r="C517" s="28"/>
      <c r="D517" s="121"/>
      <c r="E517" s="32"/>
      <c r="F517" s="113"/>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76"/>
      <c r="AE517" s="276"/>
      <c r="AF517" s="276"/>
      <c r="AG517" s="276"/>
      <c r="AH517" s="276"/>
      <c r="AI517" s="276"/>
      <c r="AJ517" s="276"/>
      <c r="AK517" s="276"/>
      <c r="AL517" s="276"/>
      <c r="AM517" s="276"/>
      <c r="AN517" s="276"/>
      <c r="AO517" s="276"/>
      <c r="AP517" s="276"/>
      <c r="AQ517" s="276"/>
      <c r="AR517" s="276"/>
      <c r="AS517" s="276"/>
      <c r="AT517" s="276"/>
      <c r="AU517" s="276"/>
      <c r="AV517" s="276"/>
      <c r="AW517" s="276"/>
      <c r="AX517" s="276"/>
      <c r="AY517" s="276"/>
      <c r="AZ517" s="276"/>
      <c r="BA517" s="276"/>
      <c r="BB517" s="276"/>
      <c r="BC517" s="276"/>
      <c r="BD517" s="276"/>
      <c r="BE517" s="276"/>
      <c r="BF517" s="276"/>
      <c r="BG517" s="276"/>
      <c r="BH517" s="276"/>
    </row>
    <row r="518" spans="1:60" s="141" customFormat="1" ht="34.5" customHeight="1" x14ac:dyDescent="0.2">
      <c r="A518" s="10"/>
      <c r="B518" s="28"/>
      <c r="C518" s="28"/>
      <c r="D518" s="121"/>
      <c r="E518" s="32"/>
      <c r="F518" s="113"/>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76"/>
      <c r="AE518" s="276"/>
      <c r="AF518" s="276"/>
      <c r="AG518" s="276"/>
      <c r="AH518" s="276"/>
      <c r="AI518" s="276"/>
      <c r="AJ518" s="276"/>
      <c r="AK518" s="276"/>
      <c r="AL518" s="276"/>
      <c r="AM518" s="276"/>
      <c r="AN518" s="276"/>
      <c r="AO518" s="276"/>
      <c r="AP518" s="276"/>
      <c r="AQ518" s="276"/>
      <c r="AR518" s="276"/>
      <c r="AS518" s="276"/>
      <c r="AT518" s="276"/>
      <c r="AU518" s="276"/>
      <c r="AV518" s="276"/>
      <c r="AW518" s="276"/>
      <c r="AX518" s="276"/>
      <c r="AY518" s="276"/>
      <c r="AZ518" s="276"/>
      <c r="BA518" s="276"/>
      <c r="BB518" s="276"/>
      <c r="BC518" s="276"/>
      <c r="BD518" s="276"/>
      <c r="BE518" s="276"/>
      <c r="BF518" s="276"/>
      <c r="BG518" s="276"/>
      <c r="BH518" s="276"/>
    </row>
    <row r="519" spans="1:60" s="141" customFormat="1" ht="15" customHeight="1" x14ac:dyDescent="0.25">
      <c r="A519" s="1171" t="s">
        <v>0</v>
      </c>
      <c r="B519" s="1171"/>
      <c r="C519" s="1171"/>
      <c r="D519" s="1171"/>
      <c r="E519" s="1171"/>
      <c r="F519" s="1171"/>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76"/>
      <c r="AE519" s="276"/>
      <c r="AF519" s="276"/>
      <c r="AG519" s="276"/>
      <c r="AH519" s="276"/>
      <c r="AI519" s="276"/>
      <c r="AJ519" s="276"/>
      <c r="AK519" s="276"/>
      <c r="AL519" s="276"/>
      <c r="AM519" s="276"/>
      <c r="AN519" s="276"/>
      <c r="AO519" s="276"/>
      <c r="AP519" s="276"/>
      <c r="AQ519" s="276"/>
      <c r="AR519" s="276"/>
      <c r="AS519" s="276"/>
      <c r="AT519" s="276"/>
      <c r="AU519" s="276"/>
      <c r="AV519" s="276"/>
      <c r="AW519" s="276"/>
      <c r="AX519" s="276"/>
      <c r="AY519" s="276"/>
      <c r="AZ519" s="276"/>
      <c r="BA519" s="276"/>
      <c r="BB519" s="276"/>
      <c r="BC519" s="276"/>
      <c r="BD519" s="276"/>
      <c r="BE519" s="276"/>
      <c r="BF519" s="276"/>
      <c r="BG519" s="276"/>
      <c r="BH519" s="276"/>
    </row>
    <row r="520" spans="1:60" s="141" customFormat="1" ht="15" customHeight="1" x14ac:dyDescent="0.25">
      <c r="A520" s="1171" t="s">
        <v>1</v>
      </c>
      <c r="B520" s="1171"/>
      <c r="C520" s="1171"/>
      <c r="D520" s="1171"/>
      <c r="E520" s="1171"/>
      <c r="F520" s="1171"/>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76"/>
      <c r="AE520" s="276"/>
      <c r="AF520" s="276"/>
      <c r="AG520" s="276"/>
      <c r="AH520" s="276"/>
      <c r="AI520" s="276"/>
      <c r="AJ520" s="276"/>
      <c r="AK520" s="276"/>
      <c r="AL520" s="276"/>
      <c r="AM520" s="276"/>
      <c r="AN520" s="276"/>
      <c r="AO520" s="276"/>
      <c r="AP520" s="276"/>
      <c r="AQ520" s="276"/>
      <c r="AR520" s="276"/>
      <c r="AS520" s="276"/>
      <c r="AT520" s="276"/>
      <c r="AU520" s="276"/>
      <c r="AV520" s="276"/>
      <c r="AW520" s="276"/>
      <c r="AX520" s="276"/>
      <c r="AY520" s="276"/>
      <c r="AZ520" s="276"/>
      <c r="BA520" s="276"/>
      <c r="BB520" s="276"/>
      <c r="BC520" s="276"/>
      <c r="BD520" s="276"/>
      <c r="BE520" s="276"/>
      <c r="BF520" s="276"/>
      <c r="BG520" s="276"/>
      <c r="BH520" s="276"/>
    </row>
    <row r="521" spans="1:60" s="141" customFormat="1" ht="15" customHeight="1" x14ac:dyDescent="0.25">
      <c r="A521" s="1173" t="s">
        <v>7658</v>
      </c>
      <c r="B521" s="1173"/>
      <c r="C521" s="1173"/>
      <c r="D521" s="1173"/>
      <c r="E521" s="1173"/>
      <c r="F521" s="1173"/>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76"/>
      <c r="AE521" s="276"/>
      <c r="AF521" s="276"/>
      <c r="AG521" s="276"/>
      <c r="AH521" s="276"/>
      <c r="AI521" s="276"/>
      <c r="AJ521" s="276"/>
      <c r="AK521" s="276"/>
      <c r="AL521" s="276"/>
      <c r="AM521" s="276"/>
      <c r="AN521" s="276"/>
      <c r="AO521" s="276"/>
      <c r="AP521" s="276"/>
      <c r="AQ521" s="276"/>
      <c r="AR521" s="276"/>
      <c r="AS521" s="276"/>
      <c r="AT521" s="276"/>
      <c r="AU521" s="276"/>
      <c r="AV521" s="276"/>
      <c r="AW521" s="276"/>
      <c r="AX521" s="276"/>
      <c r="AY521" s="276"/>
      <c r="AZ521" s="276"/>
      <c r="BA521" s="276"/>
      <c r="BB521" s="276"/>
      <c r="BC521" s="276"/>
      <c r="BD521" s="276"/>
      <c r="BE521" s="276"/>
      <c r="BF521" s="276"/>
      <c r="BG521" s="276"/>
      <c r="BH521" s="276"/>
    </row>
    <row r="522" spans="1:60" s="141" customFormat="1" ht="15" customHeight="1" x14ac:dyDescent="0.25">
      <c r="A522" s="1173" t="s">
        <v>2</v>
      </c>
      <c r="B522" s="1173"/>
      <c r="C522" s="1173"/>
      <c r="D522" s="1173"/>
      <c r="E522" s="1173"/>
      <c r="F522" s="1173"/>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76"/>
      <c r="AE522" s="276"/>
      <c r="AF522" s="276"/>
      <c r="AG522" s="276"/>
      <c r="AH522" s="276"/>
      <c r="AI522" s="276"/>
      <c r="AJ522" s="276"/>
      <c r="AK522" s="276"/>
      <c r="AL522" s="276"/>
      <c r="AM522" s="276"/>
      <c r="AN522" s="276"/>
      <c r="AO522" s="276"/>
      <c r="AP522" s="276"/>
      <c r="AQ522" s="276"/>
      <c r="AR522" s="276"/>
      <c r="AS522" s="276"/>
      <c r="AT522" s="276"/>
      <c r="AU522" s="276"/>
      <c r="AV522" s="276"/>
      <c r="AW522" s="276"/>
      <c r="AX522" s="276"/>
      <c r="AY522" s="276"/>
      <c r="AZ522" s="276"/>
      <c r="BA522" s="276"/>
      <c r="BB522" s="276"/>
      <c r="BC522" s="276"/>
      <c r="BD522" s="276"/>
      <c r="BE522" s="276"/>
      <c r="BF522" s="276"/>
      <c r="BG522" s="276"/>
      <c r="BH522" s="276"/>
    </row>
    <row r="523" spans="1:60" s="141" customFormat="1" ht="15" customHeight="1" x14ac:dyDescent="0.25">
      <c r="A523" s="626"/>
      <c r="B523" s="627"/>
      <c r="C523" s="628"/>
      <c r="D523" s="629"/>
      <c r="E523" s="630"/>
      <c r="F523" s="631"/>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76"/>
      <c r="AE523" s="276"/>
      <c r="AF523" s="276"/>
      <c r="AG523" s="276"/>
      <c r="AH523" s="276"/>
      <c r="AI523" s="276"/>
      <c r="AJ523" s="276"/>
      <c r="AK523" s="276"/>
      <c r="AL523" s="276"/>
      <c r="AM523" s="276"/>
      <c r="AN523" s="276"/>
      <c r="AO523" s="276"/>
      <c r="AP523" s="276"/>
      <c r="AQ523" s="276"/>
      <c r="AR523" s="276"/>
      <c r="AS523" s="276"/>
      <c r="AT523" s="276"/>
      <c r="AU523" s="276"/>
      <c r="AV523" s="276"/>
      <c r="AW523" s="276"/>
      <c r="AX523" s="276"/>
      <c r="AY523" s="276"/>
      <c r="AZ523" s="276"/>
      <c r="BA523" s="276"/>
      <c r="BB523" s="276"/>
      <c r="BC523" s="276"/>
      <c r="BD523" s="276"/>
      <c r="BE523" s="276"/>
      <c r="BF523" s="276"/>
      <c r="BG523" s="276"/>
      <c r="BH523" s="276"/>
    </row>
    <row r="524" spans="1:60" s="141" customFormat="1" ht="30" customHeight="1" x14ac:dyDescent="0.2">
      <c r="A524" s="1309" t="s">
        <v>17</v>
      </c>
      <c r="B524" s="1309"/>
      <c r="C524" s="1309"/>
      <c r="D524" s="1309"/>
      <c r="E524" s="1309"/>
      <c r="F524" s="1309"/>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76"/>
      <c r="AE524" s="276"/>
      <c r="AF524" s="276"/>
      <c r="AG524" s="276"/>
      <c r="AH524" s="276"/>
      <c r="AI524" s="276"/>
      <c r="AJ524" s="276"/>
      <c r="AK524" s="276"/>
      <c r="AL524" s="276"/>
      <c r="AM524" s="276"/>
      <c r="AN524" s="276"/>
      <c r="AO524" s="276"/>
      <c r="AP524" s="276"/>
      <c r="AQ524" s="276"/>
      <c r="AR524" s="276"/>
      <c r="AS524" s="276"/>
      <c r="AT524" s="276"/>
      <c r="AU524" s="276"/>
      <c r="AV524" s="276"/>
      <c r="AW524" s="276"/>
      <c r="AX524" s="276"/>
      <c r="AY524" s="276"/>
      <c r="AZ524" s="276"/>
      <c r="BA524" s="276"/>
      <c r="BB524" s="276"/>
      <c r="BC524" s="276"/>
      <c r="BD524" s="276"/>
      <c r="BE524" s="276"/>
      <c r="BF524" s="276"/>
      <c r="BG524" s="276"/>
      <c r="BH524" s="276"/>
    </row>
    <row r="525" spans="1:60" s="141" customFormat="1" ht="33" customHeight="1" x14ac:dyDescent="0.2">
      <c r="A525" s="1309" t="s">
        <v>4</v>
      </c>
      <c r="B525" s="1309"/>
      <c r="C525" s="1309"/>
      <c r="D525" s="1309"/>
      <c r="E525" s="1309"/>
      <c r="F525" s="726">
        <v>2535283.11</v>
      </c>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76"/>
      <c r="AE525" s="276"/>
      <c r="AF525" s="276"/>
      <c r="AG525" s="276"/>
      <c r="AH525" s="276"/>
      <c r="AI525" s="276"/>
      <c r="AJ525" s="276"/>
      <c r="AK525" s="276"/>
      <c r="AL525" s="276"/>
      <c r="AM525" s="276"/>
      <c r="AN525" s="276"/>
      <c r="AO525" s="276"/>
      <c r="AP525" s="276"/>
      <c r="AQ525" s="276"/>
      <c r="AR525" s="276"/>
      <c r="AS525" s="276"/>
      <c r="AT525" s="276"/>
      <c r="AU525" s="276"/>
      <c r="AV525" s="276"/>
      <c r="AW525" s="276"/>
      <c r="AX525" s="276"/>
      <c r="AY525" s="276"/>
      <c r="AZ525" s="276"/>
      <c r="BA525" s="276"/>
      <c r="BB525" s="276"/>
      <c r="BC525" s="276"/>
      <c r="BD525" s="276"/>
      <c r="BE525" s="276"/>
      <c r="BF525" s="276"/>
      <c r="BG525" s="276"/>
      <c r="BH525" s="276"/>
    </row>
    <row r="526" spans="1:60" ht="12" x14ac:dyDescent="0.2">
      <c r="A526" s="876" t="s">
        <v>5</v>
      </c>
      <c r="B526" s="876" t="s">
        <v>6</v>
      </c>
      <c r="C526" s="876" t="s">
        <v>18</v>
      </c>
      <c r="D526" s="876" t="s">
        <v>8</v>
      </c>
      <c r="E526" s="876" t="s">
        <v>9</v>
      </c>
      <c r="F526" s="876" t="s">
        <v>6181</v>
      </c>
    </row>
    <row r="527" spans="1:60" x14ac:dyDescent="0.2">
      <c r="A527" s="615"/>
      <c r="B527" s="359"/>
      <c r="C527" s="616" t="s">
        <v>387</v>
      </c>
      <c r="D527" s="715">
        <v>530670.06999999995</v>
      </c>
      <c r="E527" s="447"/>
      <c r="F527" s="619">
        <f>F525+D527</f>
        <v>3065953.1799999997</v>
      </c>
    </row>
    <row r="528" spans="1:60" x14ac:dyDescent="0.2">
      <c r="A528" s="87"/>
      <c r="B528" s="1"/>
      <c r="C528" s="2" t="s">
        <v>19</v>
      </c>
      <c r="D528" s="716">
        <v>172841546</v>
      </c>
      <c r="E528" s="40"/>
      <c r="F528" s="619">
        <f>F527+D528</f>
        <v>175907499.18000001</v>
      </c>
    </row>
    <row r="529" spans="1:6" x14ac:dyDescent="0.2">
      <c r="A529" s="87"/>
      <c r="B529" s="1"/>
      <c r="C529" s="2" t="s">
        <v>20</v>
      </c>
      <c r="D529" s="716">
        <v>55001.42</v>
      </c>
      <c r="E529" s="717"/>
      <c r="F529" s="619">
        <f>F528+D529</f>
        <v>175962500.59999999</v>
      </c>
    </row>
    <row r="530" spans="1:6" x14ac:dyDescent="0.2">
      <c r="A530" s="87"/>
      <c r="B530" s="1"/>
      <c r="C530" s="2" t="s">
        <v>1084</v>
      </c>
      <c r="D530" s="717"/>
      <c r="E530" s="763"/>
      <c r="F530" s="619">
        <f t="shared" ref="F530:F531" si="8">F529+D530</f>
        <v>175962500.59999999</v>
      </c>
    </row>
    <row r="531" spans="1:6" x14ac:dyDescent="0.2">
      <c r="A531" s="87"/>
      <c r="B531" s="1"/>
      <c r="C531" s="2" t="s">
        <v>3408</v>
      </c>
      <c r="D531" s="717"/>
      <c r="E531" s="763"/>
      <c r="F531" s="619">
        <f t="shared" si="8"/>
        <v>175962500.59999999</v>
      </c>
    </row>
    <row r="532" spans="1:6" x14ac:dyDescent="0.2">
      <c r="A532" s="87"/>
      <c r="B532" s="1"/>
      <c r="C532" s="530" t="s">
        <v>2479</v>
      </c>
      <c r="D532" s="717"/>
      <c r="E532" s="763">
        <v>261935.34</v>
      </c>
      <c r="F532" s="619">
        <f>F531-E532</f>
        <v>175700565.25999999</v>
      </c>
    </row>
    <row r="533" spans="1:6" x14ac:dyDescent="0.2">
      <c r="A533" s="87"/>
      <c r="B533" s="1"/>
      <c r="C533" s="2" t="s">
        <v>1090</v>
      </c>
      <c r="D533" s="717"/>
      <c r="E533" s="763">
        <v>660.89</v>
      </c>
      <c r="F533" s="619">
        <f>F532-E533</f>
        <v>175699904.37</v>
      </c>
    </row>
    <row r="534" spans="1:6" x14ac:dyDescent="0.2">
      <c r="A534" s="87"/>
      <c r="B534" s="242"/>
      <c r="C534" s="2" t="s">
        <v>1083</v>
      </c>
      <c r="D534" s="62"/>
      <c r="E534" s="711">
        <v>1000</v>
      </c>
      <c r="F534" s="619">
        <f>F533-E534</f>
        <v>175698904.37</v>
      </c>
    </row>
    <row r="535" spans="1:6" x14ac:dyDescent="0.2">
      <c r="A535" s="87"/>
      <c r="B535" s="242"/>
      <c r="C535" s="2" t="s">
        <v>1358</v>
      </c>
      <c r="D535" s="62"/>
      <c r="E535" s="711">
        <v>175</v>
      </c>
      <c r="F535" s="619">
        <f t="shared" ref="F535:F580" si="9">F534-E535</f>
        <v>175698729.37</v>
      </c>
    </row>
    <row r="536" spans="1:6" x14ac:dyDescent="0.2">
      <c r="A536" s="134"/>
      <c r="B536" s="27"/>
      <c r="C536" s="538" t="s">
        <v>2484</v>
      </c>
      <c r="D536" s="95"/>
      <c r="E536" s="472">
        <v>290178.87</v>
      </c>
      <c r="F536" s="619">
        <f t="shared" si="9"/>
        <v>175408550.5</v>
      </c>
    </row>
    <row r="537" spans="1:6" ht="18.75" customHeight="1" x14ac:dyDescent="0.2">
      <c r="A537" s="134">
        <v>44411</v>
      </c>
      <c r="B537" s="252" t="s">
        <v>7689</v>
      </c>
      <c r="C537" s="815" t="s">
        <v>7690</v>
      </c>
      <c r="D537" s="95"/>
      <c r="E537" s="42">
        <v>28097.87</v>
      </c>
      <c r="F537" s="619">
        <f t="shared" si="9"/>
        <v>175380452.63</v>
      </c>
    </row>
    <row r="538" spans="1:6" ht="27.75" customHeight="1" x14ac:dyDescent="0.2">
      <c r="A538" s="134">
        <v>44411</v>
      </c>
      <c r="B538" s="5" t="s">
        <v>7691</v>
      </c>
      <c r="C538" s="816" t="s">
        <v>7692</v>
      </c>
      <c r="D538" s="95"/>
      <c r="E538" s="42">
        <v>9802698.1199999992</v>
      </c>
      <c r="F538" s="619">
        <f t="shared" si="9"/>
        <v>165577754.50999999</v>
      </c>
    </row>
    <row r="539" spans="1:6" s="14" customFormat="1" ht="29.25" customHeight="1" x14ac:dyDescent="0.2">
      <c r="A539" s="134">
        <v>44411</v>
      </c>
      <c r="B539" s="252" t="s">
        <v>7686</v>
      </c>
      <c r="C539" s="576" t="s">
        <v>7683</v>
      </c>
      <c r="D539" s="95"/>
      <c r="E539" s="42">
        <v>65903</v>
      </c>
      <c r="F539" s="619">
        <f t="shared" si="9"/>
        <v>165511851.50999999</v>
      </c>
    </row>
    <row r="540" spans="1:6" s="14" customFormat="1" ht="33" customHeight="1" x14ac:dyDescent="0.2">
      <c r="A540" s="134">
        <v>44411</v>
      </c>
      <c r="B540" s="252" t="s">
        <v>7687</v>
      </c>
      <c r="C540" s="576" t="s">
        <v>7684</v>
      </c>
      <c r="D540" s="95"/>
      <c r="E540" s="42">
        <v>10750</v>
      </c>
      <c r="F540" s="619">
        <f t="shared" si="9"/>
        <v>165501101.50999999</v>
      </c>
    </row>
    <row r="541" spans="1:6" s="14" customFormat="1" ht="51.75" customHeight="1" x14ac:dyDescent="0.2">
      <c r="A541" s="134">
        <v>44411</v>
      </c>
      <c r="B541" s="252" t="s">
        <v>7688</v>
      </c>
      <c r="C541" s="576" t="s">
        <v>7685</v>
      </c>
      <c r="D541" s="95"/>
      <c r="E541" s="42">
        <v>363871.45</v>
      </c>
      <c r="F541" s="619">
        <f t="shared" si="9"/>
        <v>165137230.06</v>
      </c>
    </row>
    <row r="542" spans="1:6" s="14" customFormat="1" ht="33" customHeight="1" x14ac:dyDescent="0.2">
      <c r="A542" s="134">
        <v>44419</v>
      </c>
      <c r="B542" s="252" t="s">
        <v>7986</v>
      </c>
      <c r="C542" s="576" t="s">
        <v>7980</v>
      </c>
      <c r="D542" s="265"/>
      <c r="E542" s="42">
        <v>14102.44</v>
      </c>
      <c r="F542" s="619">
        <f t="shared" si="9"/>
        <v>165123127.62</v>
      </c>
    </row>
    <row r="543" spans="1:6" s="14" customFormat="1" ht="36.75" customHeight="1" x14ac:dyDescent="0.2">
      <c r="A543" s="134">
        <v>44419</v>
      </c>
      <c r="B543" s="252" t="s">
        <v>7987</v>
      </c>
      <c r="C543" s="576" t="s">
        <v>7981</v>
      </c>
      <c r="D543" s="95"/>
      <c r="E543" s="42">
        <v>10312.5</v>
      </c>
      <c r="F543" s="619">
        <f t="shared" si="9"/>
        <v>165112815.12</v>
      </c>
    </row>
    <row r="544" spans="1:6" s="14" customFormat="1" ht="36" customHeight="1" x14ac:dyDescent="0.2">
      <c r="A544" s="134">
        <v>44419</v>
      </c>
      <c r="B544" s="252" t="s">
        <v>7988</v>
      </c>
      <c r="C544" s="576" t="s">
        <v>7980</v>
      </c>
      <c r="D544" s="265"/>
      <c r="E544" s="42">
        <v>49418.83</v>
      </c>
      <c r="F544" s="619">
        <f t="shared" si="9"/>
        <v>165063396.28999999</v>
      </c>
    </row>
    <row r="545" spans="1:34" s="433" customFormat="1" ht="40.5" customHeight="1" x14ac:dyDescent="0.2">
      <c r="A545" s="134">
        <v>44419</v>
      </c>
      <c r="B545" s="252" t="s">
        <v>7989</v>
      </c>
      <c r="C545" s="576" t="s">
        <v>7980</v>
      </c>
      <c r="D545" s="95"/>
      <c r="E545" s="42">
        <v>16500</v>
      </c>
      <c r="F545" s="619">
        <f t="shared" si="9"/>
        <v>165046896.28999999</v>
      </c>
      <c r="G545" s="14"/>
      <c r="H545" s="14"/>
      <c r="I545" s="14"/>
      <c r="J545" s="14"/>
      <c r="K545" s="14"/>
      <c r="L545" s="625"/>
      <c r="S545" s="779"/>
      <c r="T545" s="14"/>
      <c r="U545" s="14"/>
      <c r="V545" s="14"/>
      <c r="W545" s="14"/>
      <c r="X545" s="14"/>
      <c r="Y545" s="14"/>
      <c r="Z545" s="14"/>
      <c r="AA545" s="14"/>
      <c r="AB545" s="14"/>
      <c r="AC545" s="14"/>
      <c r="AD545" s="14"/>
      <c r="AE545" s="14"/>
      <c r="AF545" s="14"/>
      <c r="AG545" s="14"/>
      <c r="AH545" s="625"/>
    </row>
    <row r="546" spans="1:34" s="14" customFormat="1" ht="33" customHeight="1" x14ac:dyDescent="0.2">
      <c r="A546" s="134">
        <v>44419</v>
      </c>
      <c r="B546" s="252" t="s">
        <v>7990</v>
      </c>
      <c r="C546" s="576" t="s">
        <v>7982</v>
      </c>
      <c r="D546" s="95"/>
      <c r="E546" s="42">
        <v>10000</v>
      </c>
      <c r="F546" s="619">
        <f t="shared" si="9"/>
        <v>165036896.28999999</v>
      </c>
    </row>
    <row r="547" spans="1:34" s="14" customFormat="1" ht="34.5" customHeight="1" x14ac:dyDescent="0.2">
      <c r="A547" s="134">
        <v>44419</v>
      </c>
      <c r="B547" s="252" t="s">
        <v>7991</v>
      </c>
      <c r="C547" s="576" t="s">
        <v>7983</v>
      </c>
      <c r="D547" s="95"/>
      <c r="E547" s="42">
        <v>9863.2800000000007</v>
      </c>
      <c r="F547" s="619">
        <f t="shared" si="9"/>
        <v>165027033.00999999</v>
      </c>
    </row>
    <row r="548" spans="1:34" s="14" customFormat="1" ht="36" customHeight="1" x14ac:dyDescent="0.2">
      <c r="A548" s="134">
        <v>44419</v>
      </c>
      <c r="B548" s="252" t="s">
        <v>7992</v>
      </c>
      <c r="C548" s="576" t="s">
        <v>7984</v>
      </c>
      <c r="D548" s="95"/>
      <c r="E548" s="42">
        <v>10000</v>
      </c>
      <c r="F548" s="619">
        <f t="shared" si="9"/>
        <v>165017033.00999999</v>
      </c>
    </row>
    <row r="549" spans="1:34" s="14" customFormat="1" ht="32.25" customHeight="1" x14ac:dyDescent="0.2">
      <c r="A549" s="134">
        <v>44419</v>
      </c>
      <c r="B549" s="252" t="s">
        <v>7993</v>
      </c>
      <c r="C549" s="576" t="s">
        <v>7984</v>
      </c>
      <c r="D549" s="95"/>
      <c r="E549" s="42">
        <v>21726.81</v>
      </c>
      <c r="F549" s="619">
        <f t="shared" si="9"/>
        <v>164995306.19999999</v>
      </c>
    </row>
    <row r="550" spans="1:34" s="14" customFormat="1" ht="42" customHeight="1" x14ac:dyDescent="0.2">
      <c r="A550" s="134">
        <v>44419</v>
      </c>
      <c r="B550" s="252" t="s">
        <v>7994</v>
      </c>
      <c r="C550" s="576" t="s">
        <v>7981</v>
      </c>
      <c r="D550" s="95"/>
      <c r="E550" s="42">
        <v>10000</v>
      </c>
      <c r="F550" s="619">
        <f t="shared" si="9"/>
        <v>164985306.19999999</v>
      </c>
    </row>
    <row r="551" spans="1:34" s="14" customFormat="1" ht="40.5" customHeight="1" x14ac:dyDescent="0.2">
      <c r="A551" s="134">
        <v>44419</v>
      </c>
      <c r="B551" s="252" t="s">
        <v>7995</v>
      </c>
      <c r="C551" s="576" t="s">
        <v>7985</v>
      </c>
      <c r="D551" s="95"/>
      <c r="E551" s="42">
        <v>20000</v>
      </c>
      <c r="F551" s="619">
        <f t="shared" si="9"/>
        <v>164965306.19999999</v>
      </c>
    </row>
    <row r="552" spans="1:34" s="14" customFormat="1" ht="38.25" customHeight="1" x14ac:dyDescent="0.2">
      <c r="A552" s="134">
        <v>44419</v>
      </c>
      <c r="B552" s="252" t="s">
        <v>7996</v>
      </c>
      <c r="C552" s="576" t="s">
        <v>7980</v>
      </c>
      <c r="D552" s="95"/>
      <c r="E552" s="42">
        <v>10000</v>
      </c>
      <c r="F552" s="619">
        <f t="shared" si="9"/>
        <v>164955306.19999999</v>
      </c>
    </row>
    <row r="553" spans="1:34" s="14" customFormat="1" ht="39.75" customHeight="1" x14ac:dyDescent="0.2">
      <c r="A553" s="134">
        <v>44419</v>
      </c>
      <c r="B553" s="252" t="s">
        <v>7997</v>
      </c>
      <c r="C553" s="576" t="s">
        <v>7981</v>
      </c>
      <c r="D553" s="95"/>
      <c r="E553" s="42">
        <v>10000</v>
      </c>
      <c r="F553" s="619">
        <f t="shared" si="9"/>
        <v>164945306.19999999</v>
      </c>
    </row>
    <row r="554" spans="1:34" s="14" customFormat="1" ht="34.5" customHeight="1" x14ac:dyDescent="0.2">
      <c r="A554" s="134">
        <v>44425</v>
      </c>
      <c r="B554" s="252" t="s">
        <v>8357</v>
      </c>
      <c r="C554" s="576" t="s">
        <v>8358</v>
      </c>
      <c r="D554" s="95"/>
      <c r="E554" s="42">
        <v>5192625.13</v>
      </c>
      <c r="F554" s="619">
        <f t="shared" si="9"/>
        <v>159752681.06999999</v>
      </c>
    </row>
    <row r="555" spans="1:34" s="14" customFormat="1" ht="24.75" customHeight="1" x14ac:dyDescent="0.2">
      <c r="A555" s="134">
        <v>44432</v>
      </c>
      <c r="B555" s="252" t="s">
        <v>8457</v>
      </c>
      <c r="C555" s="252" t="s">
        <v>8476</v>
      </c>
      <c r="D555" s="95"/>
      <c r="E555" s="42">
        <v>48744331.409999996</v>
      </c>
      <c r="F555" s="619">
        <f t="shared" si="9"/>
        <v>111008349.66</v>
      </c>
    </row>
    <row r="556" spans="1:34" s="14" customFormat="1" ht="33.75" customHeight="1" x14ac:dyDescent="0.2">
      <c r="A556" s="134">
        <v>44432</v>
      </c>
      <c r="B556" s="252" t="s">
        <v>8458</v>
      </c>
      <c r="C556" s="252" t="s">
        <v>8477</v>
      </c>
      <c r="D556" s="95"/>
      <c r="E556" s="42">
        <v>3522025.86</v>
      </c>
      <c r="F556" s="619">
        <f t="shared" si="9"/>
        <v>107486323.8</v>
      </c>
    </row>
    <row r="557" spans="1:34" s="14" customFormat="1" ht="24" customHeight="1" x14ac:dyDescent="0.2">
      <c r="A557" s="134">
        <v>44432</v>
      </c>
      <c r="B557" s="252" t="s">
        <v>8459</v>
      </c>
      <c r="C557" s="252" t="s">
        <v>8475</v>
      </c>
      <c r="D557" s="95"/>
      <c r="E557" s="42">
        <v>3111752.73</v>
      </c>
      <c r="F557" s="619">
        <f t="shared" si="9"/>
        <v>104374571.06999999</v>
      </c>
    </row>
    <row r="558" spans="1:34" s="14" customFormat="1" ht="36" customHeight="1" x14ac:dyDescent="0.2">
      <c r="A558" s="134">
        <v>44432</v>
      </c>
      <c r="B558" s="252" t="s">
        <v>8460</v>
      </c>
      <c r="C558" s="252" t="s">
        <v>8474</v>
      </c>
      <c r="D558" s="265"/>
      <c r="E558" s="42">
        <v>86302.6</v>
      </c>
      <c r="F558" s="619">
        <f t="shared" si="9"/>
        <v>104288268.47</v>
      </c>
    </row>
    <row r="559" spans="1:34" s="14" customFormat="1" ht="31.5" customHeight="1" x14ac:dyDescent="0.2">
      <c r="A559" s="134">
        <v>44432</v>
      </c>
      <c r="B559" s="252" t="s">
        <v>8461</v>
      </c>
      <c r="C559" s="252" t="s">
        <v>8478</v>
      </c>
      <c r="D559" s="95"/>
      <c r="E559" s="42">
        <v>24673.63</v>
      </c>
      <c r="F559" s="619">
        <f t="shared" si="9"/>
        <v>104263594.84</v>
      </c>
      <c r="I559" s="623"/>
    </row>
    <row r="560" spans="1:34" s="14" customFormat="1" ht="35.25" customHeight="1" x14ac:dyDescent="0.2">
      <c r="A560" s="134">
        <v>44432</v>
      </c>
      <c r="B560" s="252" t="s">
        <v>8462</v>
      </c>
      <c r="C560" s="252" t="s">
        <v>8473</v>
      </c>
      <c r="D560" s="95"/>
      <c r="E560" s="42">
        <v>11539</v>
      </c>
      <c r="F560" s="619">
        <f t="shared" si="9"/>
        <v>104252055.84</v>
      </c>
    </row>
    <row r="561" spans="1:6" s="14" customFormat="1" ht="33" customHeight="1" x14ac:dyDescent="0.2">
      <c r="A561" s="134">
        <v>44432</v>
      </c>
      <c r="B561" s="252" t="s">
        <v>8463</v>
      </c>
      <c r="C561" s="252" t="s">
        <v>8472</v>
      </c>
      <c r="D561" s="95"/>
      <c r="E561" s="42">
        <v>13873.58</v>
      </c>
      <c r="F561" s="619">
        <f t="shared" si="9"/>
        <v>104238182.26000001</v>
      </c>
    </row>
    <row r="562" spans="1:6" s="14" customFormat="1" ht="27" customHeight="1" x14ac:dyDescent="0.2">
      <c r="A562" s="134">
        <v>44432</v>
      </c>
      <c r="B562" s="252" t="s">
        <v>8464</v>
      </c>
      <c r="C562" s="252" t="s">
        <v>8471</v>
      </c>
      <c r="D562" s="95"/>
      <c r="E562" s="42">
        <v>8846630.7200000007</v>
      </c>
      <c r="F562" s="619">
        <f t="shared" si="9"/>
        <v>95391551.540000007</v>
      </c>
    </row>
    <row r="563" spans="1:6" s="14" customFormat="1" ht="26.25" customHeight="1" x14ac:dyDescent="0.2">
      <c r="A563" s="134">
        <v>44432</v>
      </c>
      <c r="B563" s="252" t="s">
        <v>8465</v>
      </c>
      <c r="C563" s="252" t="s">
        <v>8470</v>
      </c>
      <c r="D563" s="95"/>
      <c r="E563" s="42">
        <v>4195144.55</v>
      </c>
      <c r="F563" s="619">
        <f t="shared" si="9"/>
        <v>91196406.99000001</v>
      </c>
    </row>
    <row r="564" spans="1:6" s="14" customFormat="1" ht="27" customHeight="1" x14ac:dyDescent="0.2">
      <c r="A564" s="134">
        <v>44432</v>
      </c>
      <c r="B564" s="252" t="s">
        <v>8466</v>
      </c>
      <c r="C564" s="252" t="s">
        <v>8469</v>
      </c>
      <c r="D564" s="95"/>
      <c r="E564" s="42">
        <v>48955560.119999997</v>
      </c>
      <c r="F564" s="619">
        <f t="shared" si="9"/>
        <v>42240846.870000012</v>
      </c>
    </row>
    <row r="565" spans="1:6" s="14" customFormat="1" ht="36.75" customHeight="1" x14ac:dyDescent="0.2">
      <c r="A565" s="256">
        <v>44432</v>
      </c>
      <c r="B565" s="849" t="s">
        <v>8467</v>
      </c>
      <c r="C565" s="850" t="s">
        <v>8468</v>
      </c>
      <c r="D565" s="265"/>
      <c r="E565" s="851">
        <v>963243.85</v>
      </c>
      <c r="F565" s="619">
        <f t="shared" si="9"/>
        <v>41277603.020000011</v>
      </c>
    </row>
    <row r="566" spans="1:6" s="14" customFormat="1" ht="18.75" customHeight="1" x14ac:dyDescent="0.2">
      <c r="A566" s="134">
        <v>44433</v>
      </c>
      <c r="B566" s="854" t="s">
        <v>8483</v>
      </c>
      <c r="C566" s="30" t="s">
        <v>526</v>
      </c>
      <c r="D566" s="95"/>
      <c r="E566" s="42">
        <v>297246.28999999998</v>
      </c>
      <c r="F566" s="619">
        <f t="shared" si="9"/>
        <v>40980356.730000012</v>
      </c>
    </row>
    <row r="567" spans="1:6" s="14" customFormat="1" ht="18.75" customHeight="1" x14ac:dyDescent="0.2">
      <c r="A567" s="134">
        <v>44433</v>
      </c>
      <c r="B567" s="854" t="s">
        <v>8481</v>
      </c>
      <c r="C567" s="30" t="s">
        <v>8482</v>
      </c>
      <c r="D567" s="95"/>
      <c r="E567" s="42">
        <v>69785.23</v>
      </c>
      <c r="F567" s="619">
        <f t="shared" si="9"/>
        <v>40910571.500000015</v>
      </c>
    </row>
    <row r="568" spans="1:6" s="14" customFormat="1" ht="18.75" customHeight="1" x14ac:dyDescent="0.2">
      <c r="A568" s="134">
        <v>44433</v>
      </c>
      <c r="B568" s="855" t="s">
        <v>8479</v>
      </c>
      <c r="C568" s="853" t="s">
        <v>8480</v>
      </c>
      <c r="D568" s="265"/>
      <c r="E568" s="42">
        <v>40546.879999999997</v>
      </c>
      <c r="F568" s="619">
        <f t="shared" si="9"/>
        <v>40870024.620000012</v>
      </c>
    </row>
    <row r="569" spans="1:6" s="14" customFormat="1" ht="18.75" customHeight="1" x14ac:dyDescent="0.2">
      <c r="A569" s="134">
        <v>44433</v>
      </c>
      <c r="B569" s="856" t="s">
        <v>8484</v>
      </c>
      <c r="C569" s="30" t="s">
        <v>8485</v>
      </c>
      <c r="D569" s="95"/>
      <c r="E569" s="42">
        <v>2055093.66</v>
      </c>
      <c r="F569" s="619">
        <f t="shared" si="9"/>
        <v>38814930.960000016</v>
      </c>
    </row>
    <row r="570" spans="1:6" s="14" customFormat="1" ht="26.25" customHeight="1" x14ac:dyDescent="0.2">
      <c r="A570" s="134">
        <v>44434</v>
      </c>
      <c r="B570" s="5" t="s">
        <v>8503</v>
      </c>
      <c r="C570" s="5" t="s">
        <v>8513</v>
      </c>
      <c r="D570" s="95"/>
      <c r="E570" s="862">
        <v>16259.48</v>
      </c>
      <c r="F570" s="619">
        <f t="shared" si="9"/>
        <v>38798671.480000019</v>
      </c>
    </row>
    <row r="571" spans="1:6" s="14" customFormat="1" ht="36" customHeight="1" x14ac:dyDescent="0.2">
      <c r="A571" s="134">
        <v>44434</v>
      </c>
      <c r="B571" s="5" t="s">
        <v>8504</v>
      </c>
      <c r="C571" s="5" t="s">
        <v>8514</v>
      </c>
      <c r="D571" s="95"/>
      <c r="E571" s="862">
        <v>474721.14</v>
      </c>
      <c r="F571" s="619">
        <f t="shared" si="9"/>
        <v>38323950.340000018</v>
      </c>
    </row>
    <row r="572" spans="1:6" s="14" customFormat="1" ht="36" customHeight="1" x14ac:dyDescent="0.2">
      <c r="A572" s="134">
        <v>44434</v>
      </c>
      <c r="B572" s="5" t="s">
        <v>8505</v>
      </c>
      <c r="C572" s="5" t="s">
        <v>8515</v>
      </c>
      <c r="D572" s="95"/>
      <c r="E572" s="862">
        <v>208263.02</v>
      </c>
      <c r="F572" s="619">
        <f t="shared" si="9"/>
        <v>38115687.320000015</v>
      </c>
    </row>
    <row r="573" spans="1:6" s="14" customFormat="1" ht="42" customHeight="1" x14ac:dyDescent="0.2">
      <c r="A573" s="134">
        <v>44434</v>
      </c>
      <c r="B573" s="5" t="s">
        <v>8506</v>
      </c>
      <c r="C573" s="5" t="s">
        <v>8516</v>
      </c>
      <c r="D573" s="95"/>
      <c r="E573" s="862">
        <v>1148311.77</v>
      </c>
      <c r="F573" s="619">
        <f t="shared" si="9"/>
        <v>36967375.550000012</v>
      </c>
    </row>
    <row r="574" spans="1:6" s="14" customFormat="1" ht="39" customHeight="1" x14ac:dyDescent="0.2">
      <c r="A574" s="134">
        <v>44434</v>
      </c>
      <c r="B574" s="5" t="s">
        <v>8507</v>
      </c>
      <c r="C574" s="5" t="s">
        <v>8517</v>
      </c>
      <c r="D574" s="95"/>
      <c r="E574" s="862">
        <v>285684.26</v>
      </c>
      <c r="F574" s="619">
        <f t="shared" si="9"/>
        <v>36681691.290000014</v>
      </c>
    </row>
    <row r="575" spans="1:6" s="14" customFormat="1" ht="42" customHeight="1" x14ac:dyDescent="0.2">
      <c r="A575" s="134">
        <v>44434</v>
      </c>
      <c r="B575" s="5" t="s">
        <v>8508</v>
      </c>
      <c r="C575" s="5" t="s">
        <v>8518</v>
      </c>
      <c r="D575" s="95"/>
      <c r="E575" s="862">
        <v>738865.69</v>
      </c>
      <c r="F575" s="619">
        <f t="shared" si="9"/>
        <v>35942825.600000016</v>
      </c>
    </row>
    <row r="576" spans="1:6" s="14" customFormat="1" ht="33.75" customHeight="1" x14ac:dyDescent="0.2">
      <c r="A576" s="134">
        <v>44434</v>
      </c>
      <c r="B576" s="5" t="s">
        <v>8509</v>
      </c>
      <c r="C576" s="5" t="s">
        <v>8519</v>
      </c>
      <c r="D576" s="95"/>
      <c r="E576" s="862">
        <v>67030.820000000007</v>
      </c>
      <c r="F576" s="619">
        <f t="shared" si="9"/>
        <v>35875794.780000016</v>
      </c>
    </row>
    <row r="577" spans="1:6" s="14" customFormat="1" ht="33.75" customHeight="1" x14ac:dyDescent="0.2">
      <c r="A577" s="134">
        <v>44434</v>
      </c>
      <c r="B577" s="5" t="s">
        <v>8510</v>
      </c>
      <c r="C577" s="5" t="s">
        <v>8520</v>
      </c>
      <c r="D577" s="95"/>
      <c r="E577" s="862">
        <v>327916.18</v>
      </c>
      <c r="F577" s="619">
        <f t="shared" si="9"/>
        <v>35547878.600000016</v>
      </c>
    </row>
    <row r="578" spans="1:6" s="14" customFormat="1" ht="34.5" customHeight="1" x14ac:dyDescent="0.2">
      <c r="A578" s="134">
        <v>44434</v>
      </c>
      <c r="B578" s="5" t="s">
        <v>8511</v>
      </c>
      <c r="C578" s="5" t="s">
        <v>8521</v>
      </c>
      <c r="D578" s="95"/>
      <c r="E578" s="862">
        <v>4992788.0999999996</v>
      </c>
      <c r="F578" s="619">
        <f t="shared" si="9"/>
        <v>30555090.500000015</v>
      </c>
    </row>
    <row r="579" spans="1:6" s="14" customFormat="1" ht="36.75" customHeight="1" x14ac:dyDescent="0.2">
      <c r="A579" s="134">
        <v>44434</v>
      </c>
      <c r="B579" s="5" t="s">
        <v>8512</v>
      </c>
      <c r="C579" s="5" t="s">
        <v>8522</v>
      </c>
      <c r="D579" s="95"/>
      <c r="E579" s="862">
        <v>150450.51999999999</v>
      </c>
      <c r="F579" s="619">
        <f t="shared" si="9"/>
        <v>30404639.980000015</v>
      </c>
    </row>
    <row r="580" spans="1:6" s="14" customFormat="1" ht="32.25" customHeight="1" x14ac:dyDescent="0.2">
      <c r="A580" s="134">
        <v>44438</v>
      </c>
      <c r="B580" s="5" t="s">
        <v>8654</v>
      </c>
      <c r="C580" s="5" t="s">
        <v>8655</v>
      </c>
      <c r="D580" s="95"/>
      <c r="E580" s="42">
        <v>718801.69</v>
      </c>
      <c r="F580" s="619">
        <f t="shared" si="9"/>
        <v>29685838.290000014</v>
      </c>
    </row>
    <row r="581" spans="1:6" s="14" customFormat="1" ht="18.75" customHeight="1" x14ac:dyDescent="0.2">
      <c r="A581" s="10"/>
      <c r="B581" s="852"/>
      <c r="C581" s="28"/>
      <c r="D581" s="121"/>
      <c r="E581" s="283"/>
      <c r="F581" s="620"/>
    </row>
    <row r="582" spans="1:6" s="14" customFormat="1" ht="18.75" customHeight="1" x14ac:dyDescent="0.2">
      <c r="A582" s="10"/>
      <c r="B582" s="852"/>
      <c r="C582" s="28"/>
      <c r="D582" s="121"/>
      <c r="E582" s="283"/>
      <c r="F582" s="620"/>
    </row>
    <row r="583" spans="1:6" s="14" customFormat="1" ht="18.75" customHeight="1" x14ac:dyDescent="0.2">
      <c r="A583" s="10"/>
      <c r="B583" s="852"/>
      <c r="C583" s="28"/>
      <c r="D583" s="121"/>
      <c r="E583" s="283"/>
      <c r="F583" s="620"/>
    </row>
    <row r="584" spans="1:6" s="14" customFormat="1" ht="18.75" customHeight="1" x14ac:dyDescent="0.2">
      <c r="A584" s="10"/>
      <c r="B584" s="852"/>
      <c r="C584" s="28"/>
      <c r="D584" s="121"/>
      <c r="E584" s="283"/>
      <c r="F584" s="620"/>
    </row>
    <row r="585" spans="1:6" s="14" customFormat="1" ht="18.75" customHeight="1" x14ac:dyDescent="0.2">
      <c r="A585" s="10"/>
      <c r="B585" s="852"/>
      <c r="C585" s="28"/>
      <c r="D585" s="121"/>
      <c r="E585" s="283"/>
      <c r="F585" s="620"/>
    </row>
    <row r="586" spans="1:6" s="14" customFormat="1" ht="18.75" customHeight="1" x14ac:dyDescent="0.2">
      <c r="A586" s="10"/>
      <c r="B586" s="852"/>
      <c r="C586" s="28"/>
      <c r="D586" s="121"/>
      <c r="E586" s="283"/>
      <c r="F586" s="620"/>
    </row>
    <row r="587" spans="1:6" s="14" customFormat="1" ht="18.75" customHeight="1" x14ac:dyDescent="0.2">
      <c r="A587" s="10"/>
      <c r="B587" s="852"/>
      <c r="C587" s="28"/>
      <c r="D587" s="121"/>
      <c r="E587" s="283"/>
      <c r="F587" s="620"/>
    </row>
    <row r="588" spans="1:6" s="14" customFormat="1" ht="18.75" customHeight="1" x14ac:dyDescent="0.2">
      <c r="A588" s="10"/>
      <c r="B588" s="852"/>
      <c r="C588" s="28"/>
      <c r="D588" s="121"/>
      <c r="E588" s="283"/>
      <c r="F588" s="620"/>
    </row>
    <row r="589" spans="1:6" s="14" customFormat="1" ht="18.75" customHeight="1" x14ac:dyDescent="0.2">
      <c r="A589" s="10"/>
      <c r="B589" s="852"/>
      <c r="C589" s="28"/>
      <c r="D589" s="121"/>
      <c r="E589" s="283"/>
      <c r="F589" s="620"/>
    </row>
    <row r="590" spans="1:6" s="14" customFormat="1" ht="18.75" customHeight="1" x14ac:dyDescent="0.2">
      <c r="A590" s="10"/>
      <c r="B590" s="852"/>
      <c r="C590" s="28"/>
      <c r="D590" s="121"/>
      <c r="E590" s="283"/>
      <c r="F590" s="620"/>
    </row>
    <row r="591" spans="1:6" s="14" customFormat="1" ht="18.75" customHeight="1" x14ac:dyDescent="0.2">
      <c r="A591" s="10"/>
      <c r="B591" s="852"/>
      <c r="C591" s="28"/>
      <c r="D591" s="121"/>
      <c r="E591" s="283"/>
      <c r="F591" s="620"/>
    </row>
    <row r="592" spans="1:6" s="14" customFormat="1" ht="18.75" customHeight="1" x14ac:dyDescent="0.2">
      <c r="A592" s="10"/>
      <c r="B592" s="852"/>
      <c r="C592" s="28"/>
      <c r="D592" s="121"/>
      <c r="E592" s="283"/>
      <c r="F592" s="620"/>
    </row>
    <row r="593" spans="1:7" s="14" customFormat="1" ht="18.75" customHeight="1" x14ac:dyDescent="0.2">
      <c r="A593" s="10"/>
      <c r="B593" s="852"/>
      <c r="C593" s="28"/>
      <c r="D593" s="121"/>
      <c r="E593" s="283"/>
      <c r="F593" s="620"/>
    </row>
    <row r="594" spans="1:7" s="14" customFormat="1" ht="18.75" customHeight="1" x14ac:dyDescent="0.2">
      <c r="A594" s="10"/>
      <c r="B594" s="852"/>
      <c r="C594" s="28"/>
      <c r="D594" s="121"/>
      <c r="E594" s="283"/>
      <c r="F594" s="620"/>
    </row>
    <row r="595" spans="1:7" s="14" customFormat="1" ht="18.75" customHeight="1" x14ac:dyDescent="0.2">
      <c r="A595" s="10"/>
      <c r="B595" s="852"/>
      <c r="C595" s="28"/>
      <c r="D595" s="121"/>
      <c r="E595" s="283"/>
      <c r="F595" s="620"/>
    </row>
    <row r="596" spans="1:7" s="14" customFormat="1" ht="18.75" customHeight="1" x14ac:dyDescent="0.2">
      <c r="A596" s="10"/>
      <c r="B596" s="852"/>
      <c r="C596" s="28"/>
      <c r="D596" s="121"/>
      <c r="E596" s="283"/>
      <c r="F596" s="620"/>
    </row>
    <row r="597" spans="1:7" s="14" customFormat="1" ht="18.75" customHeight="1" x14ac:dyDescent="0.2">
      <c r="A597" s="10"/>
      <c r="B597" s="852"/>
      <c r="C597" s="28"/>
      <c r="D597" s="121"/>
      <c r="E597" s="283"/>
      <c r="F597" s="620"/>
    </row>
    <row r="598" spans="1:7" s="14" customFormat="1" ht="18.75" customHeight="1" x14ac:dyDescent="0.2">
      <c r="A598" s="10"/>
      <c r="B598" s="852"/>
      <c r="C598" s="28"/>
      <c r="D598" s="121"/>
      <c r="E598" s="283"/>
      <c r="F598" s="620"/>
    </row>
    <row r="599" spans="1:7" s="14" customFormat="1" ht="18.75" customHeight="1" x14ac:dyDescent="0.2">
      <c r="A599" s="10"/>
      <c r="B599" s="852"/>
      <c r="C599" s="28"/>
      <c r="D599" s="121"/>
      <c r="E599" s="283"/>
      <c r="F599" s="620"/>
    </row>
    <row r="600" spans="1:7" s="14" customFormat="1" ht="18.75" customHeight="1" x14ac:dyDescent="0.2">
      <c r="A600" s="10"/>
      <c r="B600" s="852"/>
      <c r="C600" s="28"/>
      <c r="D600" s="121"/>
      <c r="E600" s="283"/>
      <c r="F600" s="620"/>
    </row>
    <row r="601" spans="1:7" s="14" customFormat="1" ht="18.75" customHeight="1" x14ac:dyDescent="0.2">
      <c r="A601" s="10"/>
      <c r="B601" s="852"/>
      <c r="C601" s="28"/>
      <c r="D601" s="121"/>
      <c r="E601" s="283"/>
      <c r="F601" s="620"/>
    </row>
    <row r="602" spans="1:7" s="14" customFormat="1" ht="18.75" customHeight="1" x14ac:dyDescent="0.2">
      <c r="A602" s="10"/>
      <c r="B602" s="852"/>
      <c r="C602" s="28"/>
      <c r="D602" s="121"/>
      <c r="E602" s="283"/>
      <c r="F602" s="620"/>
    </row>
    <row r="603" spans="1:7" s="14" customFormat="1" ht="18.75" customHeight="1" x14ac:dyDescent="0.2">
      <c r="A603" s="10"/>
      <c r="B603" s="852"/>
      <c r="C603" s="28"/>
      <c r="D603" s="121"/>
      <c r="E603" s="283"/>
      <c r="F603" s="620"/>
    </row>
    <row r="604" spans="1:7" s="14" customFormat="1" ht="18.75" customHeight="1" x14ac:dyDescent="0.2">
      <c r="A604" s="10"/>
      <c r="B604" s="852"/>
      <c r="C604" s="28"/>
      <c r="D604" s="121"/>
      <c r="E604" s="283"/>
      <c r="F604" s="620"/>
    </row>
    <row r="605" spans="1:7" ht="15" customHeight="1" x14ac:dyDescent="0.25">
      <c r="A605" s="1171" t="s">
        <v>0</v>
      </c>
      <c r="B605" s="1171"/>
      <c r="C605" s="1171"/>
      <c r="D605" s="1171"/>
      <c r="E605" s="1171"/>
      <c r="F605" s="1171"/>
    </row>
    <row r="606" spans="1:7" ht="15" customHeight="1" x14ac:dyDescent="0.25">
      <c r="A606" s="1171" t="s">
        <v>1</v>
      </c>
      <c r="B606" s="1171"/>
      <c r="C606" s="1171"/>
      <c r="D606" s="1171"/>
      <c r="E606" s="1171"/>
      <c r="F606" s="1171"/>
      <c r="G606" s="279"/>
    </row>
    <row r="607" spans="1:7" ht="15" customHeight="1" x14ac:dyDescent="0.25">
      <c r="A607" s="1173" t="s">
        <v>7658</v>
      </c>
      <c r="B607" s="1173"/>
      <c r="C607" s="1173"/>
      <c r="D607" s="1173"/>
      <c r="E607" s="1173"/>
      <c r="F607" s="1173"/>
      <c r="G607" s="279"/>
    </row>
    <row r="608" spans="1:7" ht="15" customHeight="1" x14ac:dyDescent="0.25">
      <c r="A608" s="1173" t="s">
        <v>2</v>
      </c>
      <c r="B608" s="1173"/>
      <c r="C608" s="1173"/>
      <c r="D608" s="1173"/>
      <c r="E608" s="1173"/>
      <c r="F608" s="1173"/>
      <c r="G608" s="279"/>
    </row>
    <row r="609" spans="1:60" ht="15" customHeight="1" x14ac:dyDescent="0.2">
      <c r="A609" s="123"/>
      <c r="G609" s="279"/>
    </row>
    <row r="610" spans="1:60" ht="30" customHeight="1" x14ac:dyDescent="0.2">
      <c r="A610" s="1311" t="s">
        <v>21</v>
      </c>
      <c r="B610" s="1312"/>
      <c r="C610" s="1312"/>
      <c r="D610" s="1312"/>
      <c r="E610" s="1312"/>
      <c r="F610" s="1313"/>
    </row>
    <row r="611" spans="1:60" ht="33" customHeight="1" x14ac:dyDescent="0.2">
      <c r="A611" s="1311" t="s">
        <v>4</v>
      </c>
      <c r="B611" s="1312"/>
      <c r="C611" s="1312"/>
      <c r="D611" s="1312"/>
      <c r="E611" s="1313"/>
      <c r="F611" s="726">
        <v>600573973.73000002</v>
      </c>
    </row>
    <row r="612" spans="1:60" s="68" customFormat="1" ht="21.75" customHeight="1" x14ac:dyDescent="0.2">
      <c r="A612" s="876" t="s">
        <v>5</v>
      </c>
      <c r="B612" s="876" t="s">
        <v>6</v>
      </c>
      <c r="C612" s="876" t="s">
        <v>22</v>
      </c>
      <c r="D612" s="876" t="s">
        <v>8</v>
      </c>
      <c r="E612" s="876" t="s">
        <v>9</v>
      </c>
      <c r="F612" s="876" t="s">
        <v>6181</v>
      </c>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c r="BG612" s="69"/>
      <c r="BH612" s="69"/>
    </row>
    <row r="613" spans="1:60" ht="15" customHeight="1" x14ac:dyDescent="0.2">
      <c r="A613" s="134"/>
      <c r="B613" s="16"/>
      <c r="C613" s="2" t="s">
        <v>32</v>
      </c>
      <c r="D613" s="128"/>
      <c r="E613" s="608"/>
      <c r="F613" s="332">
        <f>F611</f>
        <v>600573973.73000002</v>
      </c>
    </row>
    <row r="614" spans="1:60" ht="15" customHeight="1" x14ac:dyDescent="0.2">
      <c r="A614" s="134"/>
      <c r="B614" s="16"/>
      <c r="C614" s="2" t="s">
        <v>32</v>
      </c>
      <c r="D614" s="128"/>
      <c r="E614" s="717"/>
      <c r="F614" s="332">
        <f>F613</f>
        <v>600573973.73000002</v>
      </c>
    </row>
    <row r="615" spans="1:60" ht="15" customHeight="1" x14ac:dyDescent="0.2">
      <c r="A615" s="134"/>
      <c r="B615" s="16"/>
      <c r="C615" s="2" t="s">
        <v>751</v>
      </c>
      <c r="D615" s="128"/>
      <c r="E615" s="608"/>
      <c r="F615" s="332">
        <f t="shared" ref="F615" si="10">F613</f>
        <v>600573973.73000002</v>
      </c>
    </row>
    <row r="616" spans="1:60" ht="15" customHeight="1" x14ac:dyDescent="0.2">
      <c r="A616" s="61"/>
      <c r="B616" s="16"/>
      <c r="C616" s="2" t="s">
        <v>1358</v>
      </c>
      <c r="D616" s="62"/>
      <c r="E616" s="717">
        <v>175</v>
      </c>
      <c r="F616" s="332">
        <f>F615-E616</f>
        <v>600573798.73000002</v>
      </c>
    </row>
    <row r="617" spans="1:60" ht="21.75" customHeight="1" x14ac:dyDescent="0.2">
      <c r="A617" s="59"/>
      <c r="B617" s="20"/>
      <c r="C617" s="64"/>
      <c r="D617" s="72"/>
      <c r="E617" s="65"/>
      <c r="F617" s="114"/>
    </row>
    <row r="618" spans="1:60" ht="21.75" customHeight="1" x14ac:dyDescent="0.2">
      <c r="A618" s="59"/>
      <c r="B618" s="20"/>
      <c r="C618" s="64"/>
      <c r="D618" s="72"/>
      <c r="E618" s="65"/>
      <c r="F618" s="114"/>
    </row>
    <row r="619" spans="1:60" s="628" customFormat="1" ht="15" customHeight="1" x14ac:dyDescent="0.25">
      <c r="A619" s="737"/>
      <c r="B619" s="738"/>
      <c r="C619" s="739"/>
      <c r="D619" s="740"/>
      <c r="E619" s="741"/>
      <c r="F619" s="742"/>
      <c r="G619" s="743"/>
      <c r="H619" s="743"/>
      <c r="I619" s="743"/>
      <c r="J619" s="743"/>
      <c r="K619" s="743"/>
      <c r="L619" s="743"/>
      <c r="M619" s="743"/>
      <c r="N619" s="743"/>
      <c r="O619" s="743"/>
      <c r="P619" s="743"/>
      <c r="Q619" s="743"/>
      <c r="R619" s="743"/>
      <c r="S619" s="743"/>
      <c r="T619" s="743"/>
      <c r="U619" s="743"/>
      <c r="V619" s="743"/>
      <c r="W619" s="743"/>
      <c r="X619" s="743"/>
      <c r="Y619" s="743"/>
      <c r="Z619" s="743"/>
      <c r="AA619" s="743"/>
      <c r="AB619" s="743"/>
      <c r="AC619" s="743"/>
      <c r="AD619" s="743"/>
      <c r="AE619" s="743"/>
      <c r="AF619" s="743"/>
      <c r="AG619" s="743"/>
      <c r="AH619" s="743"/>
      <c r="AI619" s="743"/>
      <c r="AJ619" s="743"/>
      <c r="AK619" s="743"/>
      <c r="AL619" s="743"/>
      <c r="AM619" s="743"/>
      <c r="AN619" s="743"/>
      <c r="AO619" s="743"/>
      <c r="AP619" s="743"/>
      <c r="AQ619" s="743"/>
      <c r="AR619" s="743"/>
      <c r="AS619" s="743"/>
      <c r="AT619" s="743"/>
      <c r="AU619" s="743"/>
      <c r="AV619" s="743"/>
      <c r="AW619" s="743"/>
      <c r="AX619" s="743"/>
      <c r="AY619" s="743"/>
      <c r="AZ619" s="743"/>
      <c r="BA619" s="743"/>
      <c r="BB619" s="743"/>
      <c r="BC619" s="743"/>
      <c r="BD619" s="743"/>
      <c r="BE619" s="743"/>
      <c r="BF619" s="743"/>
      <c r="BG619" s="743"/>
      <c r="BH619" s="743"/>
    </row>
    <row r="620" spans="1:60" s="628" customFormat="1" ht="15" customHeight="1" x14ac:dyDescent="0.25">
      <c r="A620" s="1171" t="s">
        <v>0</v>
      </c>
      <c r="B620" s="1171"/>
      <c r="C620" s="1171"/>
      <c r="D620" s="1171"/>
      <c r="E620" s="1171"/>
      <c r="F620" s="1171"/>
      <c r="G620" s="743"/>
      <c r="H620" s="743"/>
      <c r="I620" s="743"/>
      <c r="J620" s="743"/>
      <c r="K620" s="743"/>
      <c r="L620" s="743"/>
      <c r="M620" s="743"/>
      <c r="N620" s="743"/>
      <c r="O620" s="743"/>
      <c r="P620" s="743"/>
      <c r="Q620" s="743"/>
      <c r="R620" s="743"/>
      <c r="S620" s="743"/>
      <c r="T620" s="743"/>
      <c r="U620" s="743"/>
      <c r="V620" s="743"/>
      <c r="W620" s="743"/>
      <c r="X620" s="743"/>
      <c r="Y620" s="743"/>
      <c r="Z620" s="743"/>
      <c r="AA620" s="743"/>
      <c r="AB620" s="743"/>
      <c r="AC620" s="743"/>
      <c r="AD620" s="743"/>
      <c r="AE620" s="743"/>
      <c r="AF620" s="743"/>
      <c r="AG620" s="743"/>
      <c r="AH620" s="743"/>
      <c r="AI620" s="743"/>
      <c r="AJ620" s="743"/>
      <c r="AK620" s="743"/>
      <c r="AL620" s="743"/>
      <c r="AM620" s="743"/>
      <c r="AN620" s="743"/>
      <c r="AO620" s="743"/>
      <c r="AP620" s="743"/>
      <c r="AQ620" s="743"/>
      <c r="AR620" s="743"/>
      <c r="AS620" s="743"/>
      <c r="AT620" s="743"/>
      <c r="AU620" s="743"/>
      <c r="AV620" s="743"/>
      <c r="AW620" s="743"/>
      <c r="AX620" s="743"/>
      <c r="AY620" s="743"/>
      <c r="AZ620" s="743"/>
      <c r="BA620" s="743"/>
      <c r="BB620" s="743"/>
      <c r="BC620" s="743"/>
      <c r="BD620" s="743"/>
      <c r="BE620" s="743"/>
      <c r="BF620" s="743"/>
      <c r="BG620" s="743"/>
      <c r="BH620" s="743"/>
    </row>
    <row r="621" spans="1:60" s="628" customFormat="1" ht="15" customHeight="1" x14ac:dyDescent="0.25">
      <c r="A621" s="1171" t="s">
        <v>1</v>
      </c>
      <c r="B621" s="1171"/>
      <c r="C621" s="1171"/>
      <c r="D621" s="1171"/>
      <c r="E621" s="1171"/>
      <c r="F621" s="1171"/>
      <c r="G621" s="743"/>
      <c r="H621" s="743"/>
      <c r="I621" s="743"/>
      <c r="J621" s="743"/>
      <c r="K621" s="743"/>
      <c r="L621" s="743"/>
      <c r="M621" s="743"/>
      <c r="N621" s="743"/>
      <c r="O621" s="743"/>
      <c r="P621" s="743"/>
      <c r="Q621" s="743"/>
      <c r="R621" s="743"/>
      <c r="S621" s="743"/>
      <c r="T621" s="743"/>
      <c r="U621" s="743"/>
      <c r="V621" s="743"/>
      <c r="W621" s="743"/>
      <c r="X621" s="743"/>
      <c r="Y621" s="743"/>
      <c r="Z621" s="743"/>
      <c r="AA621" s="743"/>
      <c r="AB621" s="743"/>
      <c r="AC621" s="743"/>
      <c r="AD621" s="743"/>
      <c r="AE621" s="743"/>
      <c r="AF621" s="743"/>
      <c r="AG621" s="743"/>
      <c r="AH621" s="743"/>
      <c r="AI621" s="743"/>
      <c r="AJ621" s="743"/>
      <c r="AK621" s="743"/>
      <c r="AL621" s="743"/>
      <c r="AM621" s="743"/>
      <c r="AN621" s="743"/>
      <c r="AO621" s="743"/>
      <c r="AP621" s="743"/>
      <c r="AQ621" s="743"/>
      <c r="AR621" s="743"/>
      <c r="AS621" s="743"/>
      <c r="AT621" s="743"/>
      <c r="AU621" s="743"/>
      <c r="AV621" s="743"/>
      <c r="AW621" s="743"/>
      <c r="AX621" s="743"/>
      <c r="AY621" s="743"/>
      <c r="AZ621" s="743"/>
      <c r="BA621" s="743"/>
      <c r="BB621" s="743"/>
      <c r="BC621" s="743"/>
      <c r="BD621" s="743"/>
      <c r="BE621" s="743"/>
      <c r="BF621" s="743"/>
      <c r="BG621" s="743"/>
      <c r="BH621" s="743"/>
    </row>
    <row r="622" spans="1:60" s="745" customFormat="1" ht="15" customHeight="1" x14ac:dyDescent="0.25">
      <c r="A622" s="1173" t="s">
        <v>7658</v>
      </c>
      <c r="B622" s="1173"/>
      <c r="C622" s="1173"/>
      <c r="D622" s="1173"/>
      <c r="E622" s="1173"/>
      <c r="F622" s="1173"/>
      <c r="G622" s="743"/>
      <c r="H622" s="744"/>
      <c r="I622" s="744"/>
      <c r="J622" s="744"/>
      <c r="K622" s="744"/>
      <c r="L622" s="744"/>
      <c r="M622" s="744"/>
      <c r="N622" s="744"/>
      <c r="O622" s="744"/>
      <c r="P622" s="744"/>
      <c r="Q622" s="744"/>
      <c r="R622" s="744"/>
      <c r="S622" s="744"/>
      <c r="T622" s="744"/>
      <c r="U622" s="744"/>
      <c r="V622" s="744"/>
      <c r="W622" s="744"/>
      <c r="X622" s="744"/>
      <c r="Y622" s="744"/>
      <c r="Z622" s="744"/>
      <c r="AA622" s="744"/>
      <c r="AB622" s="744"/>
      <c r="AC622" s="744"/>
      <c r="AD622" s="744"/>
      <c r="AE622" s="744"/>
      <c r="AF622" s="744"/>
      <c r="AG622" s="744"/>
      <c r="AH622" s="744"/>
      <c r="AI622" s="744"/>
      <c r="AJ622" s="744"/>
      <c r="AK622" s="744"/>
      <c r="AL622" s="744"/>
      <c r="AM622" s="744"/>
      <c r="AN622" s="744"/>
      <c r="AO622" s="744"/>
      <c r="AP622" s="744"/>
      <c r="AQ622" s="744"/>
      <c r="AR622" s="744"/>
      <c r="AS622" s="744"/>
      <c r="AT622" s="744"/>
      <c r="AU622" s="744"/>
      <c r="AV622" s="744"/>
      <c r="AW622" s="744"/>
      <c r="AX622" s="744"/>
      <c r="AY622" s="744"/>
      <c r="AZ622" s="744"/>
      <c r="BA622" s="744"/>
      <c r="BB622" s="744"/>
      <c r="BC622" s="744"/>
      <c r="BD622" s="744"/>
      <c r="BE622" s="744"/>
      <c r="BF622" s="744"/>
      <c r="BG622" s="744"/>
      <c r="BH622" s="744"/>
    </row>
    <row r="623" spans="1:60" s="745" customFormat="1" ht="15" customHeight="1" x14ac:dyDescent="0.25">
      <c r="A623" s="1173" t="s">
        <v>2</v>
      </c>
      <c r="B623" s="1173"/>
      <c r="C623" s="1173"/>
      <c r="D623" s="1173"/>
      <c r="E623" s="1173"/>
      <c r="F623" s="1173"/>
      <c r="G623" s="743"/>
      <c r="H623" s="744"/>
      <c r="I623" s="744"/>
      <c r="J623" s="744"/>
      <c r="K623" s="744"/>
      <c r="L623" s="744"/>
      <c r="M623" s="744"/>
      <c r="N623" s="744"/>
      <c r="O623" s="744"/>
      <c r="P623" s="744"/>
      <c r="Q623" s="744"/>
      <c r="R623" s="744"/>
      <c r="S623" s="744"/>
      <c r="T623" s="744"/>
      <c r="U623" s="744"/>
      <c r="V623" s="744"/>
      <c r="W623" s="744"/>
      <c r="X623" s="744"/>
      <c r="Y623" s="744"/>
      <c r="Z623" s="744"/>
      <c r="AA623" s="744"/>
      <c r="AB623" s="744"/>
      <c r="AC623" s="744"/>
      <c r="AD623" s="744"/>
      <c r="AE623" s="744"/>
      <c r="AF623" s="744"/>
      <c r="AG623" s="744"/>
      <c r="AH623" s="744"/>
      <c r="AI623" s="744"/>
      <c r="AJ623" s="744"/>
      <c r="AK623" s="744"/>
      <c r="AL623" s="744"/>
      <c r="AM623" s="744"/>
      <c r="AN623" s="744"/>
      <c r="AO623" s="744"/>
      <c r="AP623" s="744"/>
      <c r="AQ623" s="744"/>
      <c r="AR623" s="744"/>
      <c r="AS623" s="744"/>
      <c r="AT623" s="744"/>
      <c r="AU623" s="744"/>
      <c r="AV623" s="744"/>
      <c r="AW623" s="744"/>
      <c r="AX623" s="744"/>
      <c r="AY623" s="744"/>
      <c r="AZ623" s="744"/>
      <c r="BA623" s="744"/>
      <c r="BB623" s="744"/>
      <c r="BC623" s="744"/>
      <c r="BD623" s="744"/>
      <c r="BE623" s="744"/>
      <c r="BF623" s="744"/>
      <c r="BG623" s="744"/>
      <c r="BH623" s="744"/>
    </row>
    <row r="624" spans="1:60" s="745" customFormat="1" ht="16.5" customHeight="1" x14ac:dyDescent="0.25">
      <c r="A624" s="746"/>
      <c r="B624" s="627"/>
      <c r="C624" s="628"/>
      <c r="D624" s="629"/>
      <c r="E624" s="630"/>
      <c r="F624" s="631"/>
      <c r="G624" s="743"/>
      <c r="H624" s="744"/>
      <c r="I624" s="744"/>
      <c r="J624" s="744"/>
      <c r="K624" s="744"/>
      <c r="L624" s="744"/>
      <c r="M624" s="744"/>
      <c r="N624" s="744"/>
      <c r="O624" s="744"/>
      <c r="P624" s="744"/>
      <c r="Q624" s="744"/>
      <c r="R624" s="744"/>
      <c r="S624" s="744"/>
      <c r="T624" s="744"/>
      <c r="U624" s="744"/>
      <c r="V624" s="744"/>
      <c r="W624" s="744"/>
      <c r="X624" s="744"/>
      <c r="Y624" s="744"/>
      <c r="Z624" s="744"/>
      <c r="AA624" s="744"/>
      <c r="AB624" s="744"/>
      <c r="AC624" s="744"/>
      <c r="AD624" s="744"/>
      <c r="AE624" s="744"/>
      <c r="AF624" s="744"/>
      <c r="AG624" s="744"/>
      <c r="AH624" s="744"/>
      <c r="AI624" s="744"/>
      <c r="AJ624" s="744"/>
      <c r="AK624" s="744"/>
      <c r="AL624" s="744"/>
      <c r="AM624" s="744"/>
      <c r="AN624" s="744"/>
      <c r="AO624" s="744"/>
      <c r="AP624" s="744"/>
      <c r="AQ624" s="744"/>
      <c r="AR624" s="744"/>
      <c r="AS624" s="744"/>
      <c r="AT624" s="744"/>
      <c r="AU624" s="744"/>
      <c r="AV624" s="744"/>
      <c r="AW624" s="744"/>
      <c r="AX624" s="744"/>
      <c r="AY624" s="744"/>
      <c r="AZ624" s="744"/>
      <c r="BA624" s="744"/>
      <c r="BB624" s="744"/>
      <c r="BC624" s="744"/>
      <c r="BD624" s="744"/>
      <c r="BE624" s="744"/>
      <c r="BF624" s="744"/>
      <c r="BG624" s="744"/>
      <c r="BH624" s="744"/>
    </row>
    <row r="625" spans="1:60" s="728" customFormat="1" ht="33" customHeight="1" x14ac:dyDescent="0.2">
      <c r="A625" s="1311" t="s">
        <v>38</v>
      </c>
      <c r="B625" s="1312"/>
      <c r="C625" s="1312"/>
      <c r="D625" s="1312"/>
      <c r="E625" s="1312"/>
      <c r="F625" s="1313"/>
      <c r="G625" s="727"/>
      <c r="H625" s="727"/>
      <c r="I625" s="727"/>
      <c r="J625" s="727"/>
      <c r="K625" s="727"/>
      <c r="L625" s="727"/>
      <c r="M625" s="727"/>
      <c r="N625" s="727"/>
      <c r="O625" s="727"/>
      <c r="P625" s="727"/>
      <c r="Q625" s="727"/>
      <c r="R625" s="727"/>
      <c r="S625" s="727"/>
      <c r="T625" s="727"/>
      <c r="U625" s="727"/>
      <c r="V625" s="727"/>
      <c r="W625" s="727"/>
      <c r="X625" s="727"/>
      <c r="Y625" s="727"/>
      <c r="Z625" s="727"/>
      <c r="AA625" s="727"/>
      <c r="AB625" s="727"/>
      <c r="AC625" s="727"/>
      <c r="AD625" s="727"/>
      <c r="AE625" s="727"/>
      <c r="AF625" s="727"/>
      <c r="AG625" s="727"/>
      <c r="AH625" s="727"/>
      <c r="AI625" s="727"/>
      <c r="AJ625" s="727"/>
      <c r="AK625" s="727"/>
      <c r="AL625" s="727"/>
      <c r="AM625" s="727"/>
      <c r="AN625" s="727"/>
      <c r="AO625" s="727"/>
      <c r="AP625" s="727"/>
      <c r="AQ625" s="727"/>
      <c r="AR625" s="727"/>
      <c r="AS625" s="727"/>
      <c r="AT625" s="727"/>
      <c r="AU625" s="727"/>
      <c r="AV625" s="727"/>
      <c r="AW625" s="727"/>
      <c r="AX625" s="727"/>
      <c r="AY625" s="727"/>
      <c r="AZ625" s="727"/>
      <c r="BA625" s="727"/>
      <c r="BB625" s="727"/>
      <c r="BC625" s="727"/>
      <c r="BD625" s="727"/>
      <c r="BE625" s="727"/>
      <c r="BF625" s="727"/>
      <c r="BG625" s="727"/>
      <c r="BH625" s="727"/>
    </row>
    <row r="626" spans="1:60" s="728" customFormat="1" ht="30" customHeight="1" x14ac:dyDescent="0.2">
      <c r="A626" s="1311" t="s">
        <v>4</v>
      </c>
      <c r="B626" s="1312"/>
      <c r="C626" s="1312"/>
      <c r="D626" s="1312"/>
      <c r="E626" s="1313"/>
      <c r="F626" s="726">
        <v>68598395.069999993</v>
      </c>
      <c r="G626" s="727"/>
      <c r="H626" s="727"/>
      <c r="I626" s="727"/>
      <c r="J626" s="727"/>
      <c r="K626" s="727"/>
      <c r="L626" s="727"/>
      <c r="M626" s="727"/>
      <c r="N626" s="727"/>
      <c r="O626" s="727"/>
      <c r="P626" s="727"/>
      <c r="Q626" s="727"/>
      <c r="R626" s="727"/>
      <c r="S626" s="727"/>
      <c r="T626" s="727"/>
      <c r="U626" s="727"/>
      <c r="V626" s="727"/>
      <c r="W626" s="727"/>
      <c r="X626" s="727"/>
      <c r="Y626" s="727"/>
      <c r="Z626" s="727"/>
      <c r="AA626" s="727"/>
      <c r="AB626" s="727"/>
      <c r="AC626" s="727"/>
      <c r="AD626" s="727"/>
      <c r="AE626" s="727"/>
      <c r="AF626" s="727"/>
      <c r="AG626" s="727"/>
      <c r="AH626" s="727"/>
      <c r="AI626" s="727"/>
      <c r="AJ626" s="727"/>
      <c r="AK626" s="727"/>
      <c r="AL626" s="727"/>
      <c r="AM626" s="727"/>
      <c r="AN626" s="727"/>
      <c r="AO626" s="727"/>
      <c r="AP626" s="727"/>
      <c r="AQ626" s="727"/>
      <c r="AR626" s="727"/>
      <c r="AS626" s="727"/>
      <c r="AT626" s="727"/>
      <c r="AU626" s="727"/>
      <c r="AV626" s="727"/>
      <c r="AW626" s="727"/>
      <c r="AX626" s="727"/>
      <c r="AY626" s="727"/>
      <c r="AZ626" s="727"/>
      <c r="BA626" s="727"/>
      <c r="BB626" s="727"/>
      <c r="BC626" s="727"/>
      <c r="BD626" s="727"/>
      <c r="BE626" s="727"/>
      <c r="BF626" s="727"/>
      <c r="BG626" s="727"/>
      <c r="BH626" s="727"/>
    </row>
    <row r="627" spans="1:60" s="728" customFormat="1" ht="12.75" customHeight="1" x14ac:dyDescent="0.2">
      <c r="A627" s="876" t="s">
        <v>5</v>
      </c>
      <c r="B627" s="876" t="s">
        <v>6</v>
      </c>
      <c r="C627" s="876" t="s">
        <v>22</v>
      </c>
      <c r="D627" s="876" t="s">
        <v>8</v>
      </c>
      <c r="E627" s="876" t="s">
        <v>9</v>
      </c>
      <c r="F627" s="876" t="s">
        <v>6181</v>
      </c>
      <c r="G627" s="727"/>
      <c r="H627" s="727"/>
      <c r="I627" s="727"/>
      <c r="J627" s="727"/>
      <c r="K627" s="727"/>
      <c r="L627" s="727"/>
      <c r="M627" s="727"/>
      <c r="N627" s="727"/>
      <c r="O627" s="727"/>
      <c r="P627" s="727"/>
      <c r="Q627" s="727"/>
      <c r="R627" s="727"/>
      <c r="S627" s="727"/>
      <c r="T627" s="727"/>
      <c r="U627" s="727"/>
      <c r="V627" s="727"/>
      <c r="W627" s="727"/>
      <c r="X627" s="727"/>
      <c r="Y627" s="727"/>
      <c r="Z627" s="727"/>
      <c r="AA627" s="727"/>
      <c r="AB627" s="727"/>
      <c r="AC627" s="727"/>
      <c r="AD627" s="727"/>
      <c r="AE627" s="727"/>
      <c r="AF627" s="727"/>
      <c r="AG627" s="727"/>
      <c r="AH627" s="727"/>
      <c r="AI627" s="727"/>
      <c r="AJ627" s="727"/>
      <c r="AK627" s="727"/>
      <c r="AL627" s="727"/>
      <c r="AM627" s="727"/>
      <c r="AN627" s="727"/>
      <c r="AO627" s="727"/>
      <c r="AP627" s="727"/>
      <c r="AQ627" s="727"/>
      <c r="AR627" s="727"/>
      <c r="AS627" s="727"/>
      <c r="AT627" s="727"/>
      <c r="AU627" s="727"/>
      <c r="AV627" s="727"/>
      <c r="AW627" s="727"/>
      <c r="AX627" s="727"/>
      <c r="AY627" s="727"/>
      <c r="AZ627" s="727"/>
      <c r="BA627" s="727"/>
      <c r="BB627" s="727"/>
      <c r="BC627" s="727"/>
      <c r="BD627" s="727"/>
      <c r="BE627" s="727"/>
      <c r="BF627" s="727"/>
      <c r="BG627" s="727"/>
      <c r="BH627" s="727"/>
    </row>
    <row r="628" spans="1:60" ht="11.25" customHeight="1" x14ac:dyDescent="0.2">
      <c r="A628" s="134"/>
      <c r="B628" s="16"/>
      <c r="C628" s="2" t="s">
        <v>387</v>
      </c>
      <c r="D628" s="817">
        <v>18206593.559999999</v>
      </c>
      <c r="E628" s="608"/>
      <c r="F628" s="332">
        <f>F626+D628</f>
        <v>86804988.629999995</v>
      </c>
    </row>
    <row r="629" spans="1:60" x14ac:dyDescent="0.2">
      <c r="A629" s="134"/>
      <c r="B629" s="16"/>
      <c r="C629" s="2" t="s">
        <v>32</v>
      </c>
      <c r="D629" s="128"/>
      <c r="E629" s="40"/>
      <c r="F629" s="332">
        <f>F628</f>
        <v>86804988.629999995</v>
      </c>
    </row>
    <row r="630" spans="1:60" x14ac:dyDescent="0.2">
      <c r="A630" s="134"/>
      <c r="B630" s="16"/>
      <c r="C630" s="2" t="s">
        <v>1330</v>
      </c>
      <c r="D630" s="128"/>
      <c r="E630" s="42">
        <v>1086594.82</v>
      </c>
      <c r="F630" s="332">
        <f>F629-E630</f>
        <v>85718393.810000002</v>
      </c>
    </row>
    <row r="631" spans="1:60" x14ac:dyDescent="0.2">
      <c r="A631" s="134"/>
      <c r="B631" s="16"/>
      <c r="C631" s="2" t="s">
        <v>1334</v>
      </c>
      <c r="D631" s="128"/>
      <c r="E631" s="40"/>
      <c r="F631" s="332">
        <f t="shared" ref="F631" si="11">F630</f>
        <v>85718393.810000002</v>
      </c>
      <c r="G631" s="857"/>
      <c r="H631" s="857"/>
    </row>
    <row r="632" spans="1:60" ht="15" customHeight="1" x14ac:dyDescent="0.2">
      <c r="A632" s="134"/>
      <c r="B632" s="16"/>
      <c r="C632" s="2" t="s">
        <v>1331</v>
      </c>
      <c r="D632" s="128"/>
      <c r="E632" s="42">
        <v>1500</v>
      </c>
      <c r="F632" s="332">
        <f>F631-E632</f>
        <v>85716893.810000002</v>
      </c>
      <c r="G632" s="857"/>
    </row>
    <row r="633" spans="1:60" ht="15" hidden="1" customHeight="1" x14ac:dyDescent="0.2">
      <c r="A633" s="134"/>
      <c r="B633" s="16"/>
      <c r="C633" s="2" t="s">
        <v>6174</v>
      </c>
      <c r="D633" s="128"/>
      <c r="E633" s="40">
        <v>144</v>
      </c>
      <c r="F633" s="332"/>
    </row>
    <row r="634" spans="1:60" ht="15" customHeight="1" x14ac:dyDescent="0.2">
      <c r="A634" s="134"/>
      <c r="B634" s="16"/>
      <c r="C634" s="2" t="s">
        <v>6198</v>
      </c>
      <c r="D634" s="128"/>
      <c r="E634" s="42">
        <v>247.5</v>
      </c>
      <c r="F634" s="332">
        <f>F632-E634</f>
        <v>85716646.310000002</v>
      </c>
    </row>
    <row r="635" spans="1:60" x14ac:dyDescent="0.2">
      <c r="A635" s="134"/>
      <c r="B635" s="16"/>
      <c r="C635" s="2" t="s">
        <v>1333</v>
      </c>
      <c r="D635" s="128"/>
      <c r="E635" s="42">
        <v>150</v>
      </c>
      <c r="F635" s="332">
        <f>F634-E635</f>
        <v>85716496.310000002</v>
      </c>
    </row>
    <row r="636" spans="1:60" x14ac:dyDescent="0.2">
      <c r="A636" s="134"/>
      <c r="B636" s="16"/>
      <c r="C636" s="2" t="s">
        <v>2372</v>
      </c>
      <c r="D636" s="128">
        <v>108648.33</v>
      </c>
      <c r="E636" s="40"/>
      <c r="F636" s="332">
        <f>F635+D636</f>
        <v>85825144.640000001</v>
      </c>
    </row>
    <row r="637" spans="1:60" x14ac:dyDescent="0.2">
      <c r="A637" s="134"/>
      <c r="B637" s="16"/>
      <c r="C637" s="2" t="s">
        <v>4384</v>
      </c>
      <c r="D637" s="42">
        <v>512089.53</v>
      </c>
      <c r="E637" s="40"/>
      <c r="F637" s="332">
        <f>F636+D637</f>
        <v>86337234.170000002</v>
      </c>
    </row>
    <row r="638" spans="1:60" x14ac:dyDescent="0.2">
      <c r="A638" s="59"/>
      <c r="B638" s="20"/>
      <c r="C638" s="86"/>
      <c r="D638" s="72"/>
      <c r="E638" s="65"/>
      <c r="F638" s="164"/>
    </row>
    <row r="639" spans="1:60" s="628" customFormat="1" ht="15" customHeight="1" x14ac:dyDescent="0.25">
      <c r="A639" s="737"/>
      <c r="B639" s="738"/>
      <c r="C639" s="748"/>
      <c r="D639" s="740"/>
      <c r="E639" s="741"/>
      <c r="F639" s="749"/>
      <c r="G639" s="743"/>
      <c r="H639" s="743"/>
      <c r="I639" s="743"/>
      <c r="J639" s="743"/>
      <c r="K639" s="743"/>
      <c r="L639" s="743"/>
      <c r="M639" s="743"/>
      <c r="N639" s="743"/>
      <c r="O639" s="743"/>
      <c r="P639" s="743"/>
      <c r="Q639" s="743"/>
      <c r="R639" s="743"/>
      <c r="S639" s="743"/>
      <c r="T639" s="743"/>
      <c r="U639" s="743"/>
      <c r="V639" s="743"/>
      <c r="W639" s="743"/>
      <c r="X639" s="743"/>
      <c r="Y639" s="743"/>
      <c r="Z639" s="743"/>
      <c r="AA639" s="743"/>
      <c r="AB639" s="743"/>
      <c r="AC639" s="743"/>
      <c r="AD639" s="743"/>
      <c r="AE639" s="743"/>
      <c r="AF639" s="743"/>
      <c r="AG639" s="743"/>
      <c r="AH639" s="743"/>
      <c r="AI639" s="743"/>
      <c r="AJ639" s="743"/>
      <c r="AK639" s="743"/>
      <c r="AL639" s="743"/>
      <c r="AM639" s="743"/>
      <c r="AN639" s="743"/>
      <c r="AO639" s="743"/>
      <c r="AP639" s="743"/>
      <c r="AQ639" s="743"/>
      <c r="AR639" s="743"/>
      <c r="AS639" s="743"/>
      <c r="AT639" s="743"/>
      <c r="AU639" s="743"/>
      <c r="AV639" s="743"/>
      <c r="AW639" s="743"/>
      <c r="AX639" s="743"/>
      <c r="AY639" s="743"/>
      <c r="AZ639" s="743"/>
      <c r="BA639" s="743"/>
      <c r="BB639" s="743"/>
      <c r="BC639" s="743"/>
      <c r="BD639" s="743"/>
      <c r="BE639" s="743"/>
      <c r="BF639" s="743"/>
      <c r="BG639" s="743"/>
      <c r="BH639" s="743"/>
    </row>
    <row r="640" spans="1:60" s="628" customFormat="1" ht="15" customHeight="1" x14ac:dyDescent="0.25">
      <c r="A640" s="1171" t="s">
        <v>0</v>
      </c>
      <c r="B640" s="1171"/>
      <c r="C640" s="1171"/>
      <c r="D640" s="1171"/>
      <c r="E640" s="1171"/>
      <c r="F640" s="1171"/>
      <c r="G640" s="743"/>
      <c r="H640" s="743"/>
      <c r="I640" s="743"/>
      <c r="J640" s="743"/>
      <c r="K640" s="743"/>
      <c r="L640" s="743"/>
      <c r="M640" s="743"/>
      <c r="N640" s="743"/>
      <c r="O640" s="743"/>
      <c r="P640" s="743"/>
      <c r="Q640" s="743"/>
      <c r="R640" s="743"/>
      <c r="S640" s="743"/>
      <c r="T640" s="743"/>
      <c r="U640" s="743"/>
      <c r="V640" s="743"/>
      <c r="W640" s="743"/>
      <c r="X640" s="743"/>
      <c r="Y640" s="743"/>
      <c r="Z640" s="743"/>
      <c r="AA640" s="743"/>
      <c r="AB640" s="743"/>
      <c r="AC640" s="743"/>
      <c r="AD640" s="743"/>
      <c r="AE640" s="743"/>
      <c r="AF640" s="743"/>
      <c r="AG640" s="743"/>
      <c r="AH640" s="743"/>
      <c r="AI640" s="743"/>
      <c r="AJ640" s="743"/>
      <c r="AK640" s="743"/>
      <c r="AL640" s="743"/>
      <c r="AM640" s="743"/>
      <c r="AN640" s="743"/>
      <c r="AO640" s="743"/>
      <c r="AP640" s="743"/>
      <c r="AQ640" s="743"/>
      <c r="AR640" s="743"/>
      <c r="AS640" s="743"/>
      <c r="AT640" s="743"/>
      <c r="AU640" s="743"/>
      <c r="AV640" s="743"/>
      <c r="AW640" s="743"/>
      <c r="AX640" s="743"/>
      <c r="AY640" s="743"/>
      <c r="AZ640" s="743"/>
      <c r="BA640" s="743"/>
      <c r="BB640" s="743"/>
      <c r="BC640" s="743"/>
      <c r="BD640" s="743"/>
      <c r="BE640" s="743"/>
      <c r="BF640" s="743"/>
      <c r="BG640" s="743"/>
      <c r="BH640" s="743"/>
    </row>
    <row r="641" spans="1:60" s="628" customFormat="1" ht="15" customHeight="1" x14ac:dyDescent="0.25">
      <c r="A641" s="1171" t="s">
        <v>1</v>
      </c>
      <c r="B641" s="1171"/>
      <c r="C641" s="1171"/>
      <c r="D641" s="1171"/>
      <c r="E641" s="1171"/>
      <c r="F641" s="1171"/>
      <c r="G641" s="743"/>
      <c r="H641" s="743"/>
      <c r="I641" s="743"/>
      <c r="J641" s="743"/>
      <c r="K641" s="743"/>
      <c r="L641" s="743"/>
      <c r="M641" s="743"/>
      <c r="N641" s="743"/>
      <c r="O641" s="743"/>
      <c r="P641" s="743"/>
      <c r="Q641" s="743"/>
      <c r="R641" s="743"/>
      <c r="S641" s="743"/>
      <c r="T641" s="743"/>
      <c r="U641" s="743"/>
      <c r="V641" s="743"/>
      <c r="W641" s="743"/>
      <c r="X641" s="743"/>
      <c r="Y641" s="743"/>
      <c r="Z641" s="743"/>
      <c r="AA641" s="743"/>
      <c r="AB641" s="743"/>
      <c r="AC641" s="743"/>
      <c r="AD641" s="743"/>
      <c r="AE641" s="743"/>
      <c r="AF641" s="743"/>
      <c r="AG641" s="743"/>
      <c r="AH641" s="743"/>
      <c r="AI641" s="743"/>
      <c r="AJ641" s="743"/>
      <c r="AK641" s="743"/>
      <c r="AL641" s="743"/>
      <c r="AM641" s="743"/>
      <c r="AN641" s="743"/>
      <c r="AO641" s="743"/>
      <c r="AP641" s="743"/>
      <c r="AQ641" s="743"/>
      <c r="AR641" s="743"/>
      <c r="AS641" s="743"/>
      <c r="AT641" s="743"/>
      <c r="AU641" s="743"/>
      <c r="AV641" s="743"/>
      <c r="AW641" s="743"/>
      <c r="AX641" s="743"/>
      <c r="AY641" s="743"/>
      <c r="AZ641" s="743"/>
      <c r="BA641" s="743"/>
      <c r="BB641" s="743"/>
      <c r="BC641" s="743"/>
      <c r="BD641" s="743"/>
      <c r="BE641" s="743"/>
      <c r="BF641" s="743"/>
      <c r="BG641" s="743"/>
      <c r="BH641" s="743"/>
    </row>
    <row r="642" spans="1:60" s="628" customFormat="1" ht="15" customHeight="1" x14ac:dyDescent="0.25">
      <c r="A642" s="1173" t="s">
        <v>7658</v>
      </c>
      <c r="B642" s="1173"/>
      <c r="C642" s="1173"/>
      <c r="D642" s="1173"/>
      <c r="E642" s="1173"/>
      <c r="F642" s="1173"/>
      <c r="G642" s="743"/>
      <c r="H642" s="743"/>
      <c r="I642" s="743"/>
      <c r="J642" s="743"/>
      <c r="K642" s="743"/>
      <c r="L642" s="743"/>
      <c r="M642" s="743"/>
      <c r="N642" s="743"/>
      <c r="O642" s="743"/>
      <c r="P642" s="743"/>
      <c r="Q642" s="743"/>
      <c r="R642" s="743"/>
      <c r="S642" s="743"/>
      <c r="T642" s="743"/>
      <c r="U642" s="743"/>
      <c r="V642" s="743"/>
      <c r="W642" s="743"/>
      <c r="X642" s="743"/>
      <c r="Y642" s="743"/>
      <c r="Z642" s="743"/>
      <c r="AA642" s="743"/>
      <c r="AB642" s="743"/>
      <c r="AC642" s="743"/>
      <c r="AD642" s="743"/>
      <c r="AE642" s="743"/>
      <c r="AF642" s="743"/>
      <c r="AG642" s="743"/>
      <c r="AH642" s="743"/>
      <c r="AI642" s="743"/>
      <c r="AJ642" s="743"/>
      <c r="AK642" s="743"/>
      <c r="AL642" s="743"/>
      <c r="AM642" s="743"/>
      <c r="AN642" s="743"/>
      <c r="AO642" s="743"/>
      <c r="AP642" s="743"/>
      <c r="AQ642" s="743"/>
      <c r="AR642" s="743"/>
      <c r="AS642" s="743"/>
      <c r="AT642" s="743"/>
      <c r="AU642" s="743"/>
      <c r="AV642" s="743"/>
      <c r="AW642" s="743"/>
      <c r="AX642" s="743"/>
      <c r="AY642" s="743"/>
      <c r="AZ642" s="743"/>
      <c r="BA642" s="743"/>
      <c r="BB642" s="743"/>
      <c r="BC642" s="743"/>
      <c r="BD642" s="743"/>
      <c r="BE642" s="743"/>
      <c r="BF642" s="743"/>
      <c r="BG642" s="743"/>
      <c r="BH642" s="743"/>
    </row>
    <row r="643" spans="1:60" s="628" customFormat="1" ht="15" customHeight="1" x14ac:dyDescent="0.25">
      <c r="A643" s="1173" t="s">
        <v>2</v>
      </c>
      <c r="B643" s="1173"/>
      <c r="C643" s="1173"/>
      <c r="D643" s="1173"/>
      <c r="E643" s="1173"/>
      <c r="F643" s="1173"/>
      <c r="G643" s="743"/>
      <c r="H643" s="743"/>
      <c r="I643" s="743"/>
      <c r="J643" s="743"/>
      <c r="K643" s="743"/>
      <c r="L643" s="743"/>
      <c r="M643" s="743"/>
      <c r="N643" s="743"/>
      <c r="O643" s="743"/>
      <c r="P643" s="743"/>
      <c r="Q643" s="743"/>
      <c r="R643" s="743"/>
      <c r="S643" s="743"/>
      <c r="T643" s="743"/>
      <c r="U643" s="743"/>
      <c r="V643" s="743"/>
      <c r="W643" s="743"/>
      <c r="X643" s="743"/>
      <c r="Y643" s="743"/>
      <c r="Z643" s="743"/>
      <c r="AA643" s="743"/>
      <c r="AB643" s="743"/>
      <c r="AC643" s="743"/>
      <c r="AD643" s="743"/>
      <c r="AE643" s="743"/>
      <c r="AF643" s="743"/>
      <c r="AG643" s="743"/>
      <c r="AH643" s="743"/>
      <c r="AI643" s="743"/>
      <c r="AJ643" s="743"/>
      <c r="AK643" s="743"/>
      <c r="AL643" s="743"/>
      <c r="AM643" s="743"/>
      <c r="AN643" s="743"/>
      <c r="AO643" s="743"/>
      <c r="AP643" s="743"/>
      <c r="AQ643" s="743"/>
      <c r="AR643" s="743"/>
      <c r="AS643" s="743"/>
      <c r="AT643" s="743"/>
      <c r="AU643" s="743"/>
      <c r="AV643" s="743"/>
      <c r="AW643" s="743"/>
      <c r="AX643" s="743"/>
      <c r="AY643" s="743"/>
      <c r="AZ643" s="743"/>
      <c r="BA643" s="743"/>
      <c r="BB643" s="743"/>
      <c r="BC643" s="743"/>
      <c r="BD643" s="743"/>
      <c r="BE643" s="743"/>
      <c r="BF643" s="743"/>
      <c r="BG643" s="743"/>
      <c r="BH643" s="743"/>
    </row>
    <row r="644" spans="1:60" s="628" customFormat="1" ht="15" customHeight="1" x14ac:dyDescent="0.25">
      <c r="A644" s="746"/>
      <c r="B644" s="627"/>
      <c r="D644" s="629"/>
      <c r="E644" s="630"/>
      <c r="F644" s="631"/>
      <c r="G644" s="743"/>
      <c r="H644" s="743"/>
      <c r="I644" s="743"/>
      <c r="J644" s="743"/>
      <c r="K644" s="743"/>
      <c r="L644" s="743"/>
      <c r="M644" s="743"/>
      <c r="N644" s="743"/>
      <c r="O644" s="743"/>
      <c r="P644" s="743"/>
      <c r="Q644" s="743"/>
      <c r="R644" s="743"/>
      <c r="S644" s="743"/>
      <c r="T644" s="743"/>
      <c r="U644" s="743"/>
      <c r="V644" s="743"/>
      <c r="W644" s="743"/>
      <c r="X644" s="743"/>
      <c r="Y644" s="743"/>
      <c r="Z644" s="743"/>
      <c r="AA644" s="743"/>
      <c r="AB644" s="743"/>
      <c r="AC644" s="743"/>
      <c r="AD644" s="743"/>
      <c r="AE644" s="743"/>
      <c r="AF644" s="743"/>
      <c r="AG644" s="743"/>
      <c r="AH644" s="743"/>
      <c r="AI644" s="743"/>
      <c r="AJ644" s="743"/>
      <c r="AK644" s="743"/>
      <c r="AL644" s="743"/>
      <c r="AM644" s="743"/>
      <c r="AN644" s="743"/>
      <c r="AO644" s="743"/>
      <c r="AP644" s="743"/>
      <c r="AQ644" s="743"/>
      <c r="AR644" s="743"/>
      <c r="AS644" s="743"/>
      <c r="AT644" s="743"/>
      <c r="AU644" s="743"/>
      <c r="AV644" s="743"/>
      <c r="AW644" s="743"/>
      <c r="AX644" s="743"/>
      <c r="AY644" s="743"/>
      <c r="AZ644" s="743"/>
      <c r="BA644" s="743"/>
      <c r="BB644" s="743"/>
      <c r="BC644" s="743"/>
      <c r="BD644" s="743"/>
      <c r="BE644" s="743"/>
      <c r="BF644" s="743"/>
      <c r="BG644" s="743"/>
      <c r="BH644" s="743"/>
    </row>
    <row r="645" spans="1:60" s="628" customFormat="1" ht="33" customHeight="1" x14ac:dyDescent="0.25">
      <c r="A645" s="1311" t="s">
        <v>25</v>
      </c>
      <c r="B645" s="1312"/>
      <c r="C645" s="1312"/>
      <c r="D645" s="1312"/>
      <c r="E645" s="1312"/>
      <c r="F645" s="1313"/>
      <c r="G645" s="743"/>
      <c r="H645" s="743"/>
      <c r="I645" s="743"/>
      <c r="J645" s="743"/>
      <c r="K645" s="743"/>
      <c r="L645" s="743"/>
      <c r="M645" s="743"/>
      <c r="N645" s="743"/>
      <c r="O645" s="743"/>
      <c r="P645" s="743"/>
      <c r="Q645" s="743"/>
      <c r="R645" s="743"/>
      <c r="S645" s="743"/>
      <c r="T645" s="743"/>
      <c r="U645" s="743"/>
      <c r="V645" s="743"/>
      <c r="W645" s="743"/>
      <c r="X645" s="743"/>
      <c r="Y645" s="743"/>
      <c r="Z645" s="743"/>
      <c r="AA645" s="743"/>
      <c r="AB645" s="743"/>
      <c r="AC645" s="743"/>
      <c r="AD645" s="743"/>
      <c r="AE645" s="743"/>
      <c r="AF645" s="743"/>
      <c r="AG645" s="743"/>
      <c r="AH645" s="743"/>
      <c r="AI645" s="743"/>
      <c r="AJ645" s="743"/>
      <c r="AK645" s="743"/>
      <c r="AL645" s="743"/>
      <c r="AM645" s="743"/>
      <c r="AN645" s="743"/>
      <c r="AO645" s="743"/>
      <c r="AP645" s="743"/>
      <c r="AQ645" s="743"/>
      <c r="AR645" s="743"/>
      <c r="AS645" s="743"/>
      <c r="AT645" s="743"/>
      <c r="AU645" s="743"/>
      <c r="AV645" s="743"/>
      <c r="AW645" s="743"/>
      <c r="AX645" s="743"/>
      <c r="AY645" s="743"/>
      <c r="AZ645" s="743"/>
      <c r="BA645" s="743"/>
      <c r="BB645" s="743"/>
      <c r="BC645" s="743"/>
      <c r="BD645" s="743"/>
      <c r="BE645" s="743"/>
      <c r="BF645" s="743"/>
      <c r="BG645" s="743"/>
      <c r="BH645" s="743"/>
    </row>
    <row r="646" spans="1:60" s="728" customFormat="1" ht="30" customHeight="1" x14ac:dyDescent="0.2">
      <c r="A646" s="1311" t="s">
        <v>4</v>
      </c>
      <c r="B646" s="1312"/>
      <c r="C646" s="1312"/>
      <c r="D646" s="1312"/>
      <c r="E646" s="1313"/>
      <c r="F646" s="726">
        <v>264581.76000000001</v>
      </c>
      <c r="G646" s="727"/>
      <c r="H646" s="727"/>
      <c r="I646" s="727"/>
      <c r="J646" s="727"/>
      <c r="K646" s="727"/>
      <c r="L646" s="727"/>
      <c r="M646" s="727"/>
      <c r="N646" s="727"/>
      <c r="O646" s="727"/>
      <c r="P646" s="727"/>
      <c r="Q646" s="727"/>
      <c r="R646" s="727"/>
      <c r="S646" s="727"/>
      <c r="T646" s="727"/>
      <c r="U646" s="727"/>
      <c r="V646" s="727"/>
      <c r="W646" s="727"/>
      <c r="X646" s="727"/>
      <c r="Y646" s="727"/>
      <c r="Z646" s="727"/>
      <c r="AA646" s="727"/>
      <c r="AB646" s="727"/>
      <c r="AC646" s="727"/>
      <c r="AD646" s="727"/>
      <c r="AE646" s="727"/>
      <c r="AF646" s="727"/>
      <c r="AG646" s="727"/>
      <c r="AH646" s="727"/>
      <c r="AI646" s="727"/>
      <c r="AJ646" s="727"/>
      <c r="AK646" s="727"/>
      <c r="AL646" s="727"/>
      <c r="AM646" s="727"/>
      <c r="AN646" s="727"/>
      <c r="AO646" s="727"/>
      <c r="AP646" s="727"/>
      <c r="AQ646" s="727"/>
      <c r="AR646" s="727"/>
      <c r="AS646" s="727"/>
      <c r="AT646" s="727"/>
      <c r="AU646" s="727"/>
      <c r="AV646" s="727"/>
      <c r="AW646" s="727"/>
      <c r="AX646" s="727"/>
      <c r="AY646" s="727"/>
      <c r="AZ646" s="727"/>
      <c r="BA646" s="727"/>
      <c r="BB646" s="727"/>
      <c r="BC646" s="727"/>
      <c r="BD646" s="727"/>
      <c r="BE646" s="727"/>
      <c r="BF646" s="727"/>
      <c r="BG646" s="727"/>
      <c r="BH646" s="727"/>
    </row>
    <row r="647" spans="1:60" s="728" customFormat="1" ht="12" x14ac:dyDescent="0.2">
      <c r="A647" s="876" t="s">
        <v>5</v>
      </c>
      <c r="B647" s="876" t="s">
        <v>23</v>
      </c>
      <c r="C647" s="876" t="s">
        <v>22</v>
      </c>
      <c r="D647" s="876" t="s">
        <v>8</v>
      </c>
      <c r="E647" s="876" t="s">
        <v>9</v>
      </c>
      <c r="F647" s="876"/>
      <c r="G647" s="727"/>
      <c r="H647" s="727"/>
      <c r="I647" s="727"/>
      <c r="J647" s="727"/>
      <c r="K647" s="727"/>
      <c r="L647" s="727"/>
      <c r="M647" s="727"/>
      <c r="N647" s="727"/>
      <c r="O647" s="727"/>
      <c r="P647" s="727"/>
      <c r="Q647" s="727"/>
      <c r="R647" s="727"/>
      <c r="S647" s="727"/>
      <c r="T647" s="727"/>
      <c r="U647" s="727"/>
      <c r="V647" s="727"/>
      <c r="W647" s="727"/>
      <c r="X647" s="727"/>
      <c r="Y647" s="727"/>
      <c r="Z647" s="727"/>
      <c r="AA647" s="727"/>
      <c r="AB647" s="727"/>
      <c r="AC647" s="727"/>
      <c r="AD647" s="727"/>
      <c r="AE647" s="727"/>
      <c r="AF647" s="727"/>
      <c r="AG647" s="727"/>
      <c r="AH647" s="727"/>
      <c r="AI647" s="727"/>
      <c r="AJ647" s="727"/>
      <c r="AK647" s="727"/>
      <c r="AL647" s="727"/>
      <c r="AM647" s="727"/>
      <c r="AN647" s="727"/>
      <c r="AO647" s="727"/>
      <c r="AP647" s="727"/>
      <c r="AQ647" s="727"/>
      <c r="AR647" s="727"/>
      <c r="AS647" s="727"/>
      <c r="AT647" s="727"/>
      <c r="AU647" s="727"/>
      <c r="AV647" s="727"/>
      <c r="AW647" s="727"/>
      <c r="AX647" s="727"/>
      <c r="AY647" s="727"/>
      <c r="AZ647" s="727"/>
      <c r="BA647" s="727"/>
      <c r="BB647" s="727"/>
      <c r="BC647" s="727"/>
      <c r="BD647" s="727"/>
      <c r="BE647" s="727"/>
      <c r="BF647" s="727"/>
      <c r="BG647" s="727"/>
      <c r="BH647" s="727"/>
    </row>
    <row r="648" spans="1:60" s="728" customFormat="1" ht="12" x14ac:dyDescent="0.2">
      <c r="A648" s="87"/>
      <c r="B648" s="27"/>
      <c r="C648" s="2" t="s">
        <v>751</v>
      </c>
      <c r="D648" s="729"/>
      <c r="E648" s="455"/>
      <c r="F648" s="41">
        <f>F646</f>
        <v>264581.76000000001</v>
      </c>
      <c r="G648" s="727"/>
      <c r="H648" s="727"/>
      <c r="I648" s="727"/>
      <c r="J648" s="727"/>
      <c r="K648" s="727"/>
      <c r="L648" s="727"/>
      <c r="M648" s="727"/>
      <c r="N648" s="727"/>
      <c r="O648" s="727"/>
      <c r="P648" s="727"/>
      <c r="Q648" s="727"/>
      <c r="R648" s="727"/>
      <c r="S648" s="727"/>
      <c r="T648" s="727"/>
      <c r="U648" s="727"/>
      <c r="V648" s="727"/>
      <c r="W648" s="727"/>
      <c r="X648" s="727"/>
      <c r="Y648" s="727"/>
      <c r="Z648" s="727"/>
      <c r="AA648" s="727"/>
      <c r="AB648" s="727"/>
      <c r="AC648" s="727"/>
      <c r="AD648" s="727"/>
      <c r="AE648" s="727"/>
      <c r="AF648" s="727"/>
      <c r="AG648" s="727"/>
      <c r="AH648" s="727"/>
      <c r="AI648" s="727"/>
      <c r="AJ648" s="727"/>
      <c r="AK648" s="727"/>
      <c r="AL648" s="727"/>
      <c r="AM648" s="727"/>
      <c r="AN648" s="727"/>
      <c r="AO648" s="727"/>
      <c r="AP648" s="727"/>
      <c r="AQ648" s="727"/>
      <c r="AR648" s="727"/>
      <c r="AS648" s="727"/>
      <c r="AT648" s="727"/>
      <c r="AU648" s="727"/>
      <c r="AV648" s="727"/>
      <c r="AW648" s="727"/>
      <c r="AX648" s="727"/>
      <c r="AY648" s="727"/>
      <c r="AZ648" s="727"/>
      <c r="BA648" s="727"/>
      <c r="BB648" s="727"/>
      <c r="BC648" s="727"/>
      <c r="BD648" s="727"/>
      <c r="BE648" s="727"/>
      <c r="BF648" s="727"/>
      <c r="BG648" s="727"/>
      <c r="BH648" s="727"/>
    </row>
    <row r="649" spans="1:60" x14ac:dyDescent="0.2">
      <c r="A649" s="83"/>
      <c r="B649" s="34"/>
      <c r="C649" s="4" t="s">
        <v>16</v>
      </c>
      <c r="D649" s="730"/>
      <c r="E649" s="109"/>
      <c r="F649" s="731">
        <f>F648</f>
        <v>264581.76000000001</v>
      </c>
    </row>
    <row r="650" spans="1:60" x14ac:dyDescent="0.2">
      <c r="A650" s="83"/>
      <c r="B650" s="34"/>
      <c r="C650" s="2" t="s">
        <v>6174</v>
      </c>
      <c r="D650" s="730"/>
      <c r="E650" s="42">
        <v>393.75</v>
      </c>
      <c r="F650" s="731">
        <f>F649-E650</f>
        <v>264188.01</v>
      </c>
    </row>
    <row r="651" spans="1:60" ht="15" customHeight="1" x14ac:dyDescent="0.2">
      <c r="A651" s="87"/>
      <c r="B651" s="27"/>
      <c r="C651" s="2" t="s">
        <v>1358</v>
      </c>
      <c r="D651" s="62"/>
      <c r="E651" s="717">
        <v>175</v>
      </c>
      <c r="F651" s="731">
        <f>F650-E651</f>
        <v>264013.01</v>
      </c>
    </row>
    <row r="652" spans="1:60" s="14" customFormat="1" x14ac:dyDescent="0.2">
      <c r="A652" s="17"/>
      <c r="B652" s="7"/>
      <c r="C652" s="7"/>
      <c r="D652" s="73"/>
      <c r="E652" s="283"/>
      <c r="F652" s="116"/>
    </row>
    <row r="653" spans="1:60" s="14" customFormat="1" x14ac:dyDescent="0.2">
      <c r="A653" s="17"/>
      <c r="B653" s="7"/>
      <c r="C653" s="7"/>
      <c r="D653" s="73"/>
      <c r="E653" s="283"/>
      <c r="F653" s="116"/>
    </row>
    <row r="654" spans="1:60" s="14" customFormat="1" x14ac:dyDescent="0.2">
      <c r="A654" s="17"/>
      <c r="B654" s="7"/>
      <c r="C654" s="7"/>
      <c r="D654" s="73"/>
      <c r="E654" s="283"/>
      <c r="F654" s="116"/>
    </row>
    <row r="655" spans="1:60" s="14" customFormat="1" x14ac:dyDescent="0.2">
      <c r="A655" s="17"/>
      <c r="B655" s="7"/>
      <c r="C655" s="7"/>
      <c r="D655" s="73"/>
      <c r="E655" s="283"/>
      <c r="F655" s="116"/>
    </row>
    <row r="656" spans="1:60" s="14" customFormat="1" x14ac:dyDescent="0.2">
      <c r="A656" s="17"/>
      <c r="B656" s="7"/>
      <c r="C656" s="7"/>
      <c r="D656" s="73"/>
      <c r="E656" s="283"/>
      <c r="F656" s="116"/>
    </row>
    <row r="657" spans="1:60" x14ac:dyDescent="0.2">
      <c r="A657" s="17"/>
      <c r="B657" s="7"/>
      <c r="C657" s="7"/>
      <c r="D657" s="73"/>
      <c r="E657" s="283"/>
      <c r="F657" s="116"/>
    </row>
    <row r="658" spans="1:60" s="628" customFormat="1" ht="15" customHeight="1" x14ac:dyDescent="0.25">
      <c r="A658" s="747"/>
      <c r="B658" s="750"/>
      <c r="C658" s="750"/>
      <c r="D658" s="751"/>
      <c r="E658" s="752"/>
      <c r="F658" s="753"/>
      <c r="G658" s="743"/>
      <c r="H658" s="743"/>
      <c r="I658" s="743"/>
      <c r="J658" s="743"/>
      <c r="K658" s="743"/>
      <c r="L658" s="743"/>
      <c r="M658" s="743"/>
      <c r="N658" s="743"/>
      <c r="O658" s="743"/>
      <c r="P658" s="743"/>
      <c r="Q658" s="743"/>
      <c r="R658" s="743"/>
      <c r="S658" s="743"/>
      <c r="T658" s="743"/>
      <c r="U658" s="743"/>
      <c r="V658" s="743"/>
      <c r="W658" s="743"/>
      <c r="X658" s="743"/>
      <c r="Y658" s="743"/>
      <c r="Z658" s="743"/>
      <c r="AA658" s="743"/>
      <c r="AB658" s="743"/>
      <c r="AC658" s="743"/>
      <c r="AD658" s="743"/>
      <c r="AE658" s="743"/>
      <c r="AF658" s="743"/>
      <c r="AG658" s="743"/>
      <c r="AH658" s="743"/>
      <c r="AI658" s="743"/>
      <c r="AJ658" s="743"/>
      <c r="AK658" s="743"/>
      <c r="AL658" s="743"/>
      <c r="AM658" s="743"/>
      <c r="AN658" s="743"/>
      <c r="AO658" s="743"/>
      <c r="AP658" s="743"/>
      <c r="AQ658" s="743"/>
      <c r="AR658" s="743"/>
      <c r="AS658" s="743"/>
      <c r="AT658" s="743"/>
      <c r="AU658" s="743"/>
      <c r="AV658" s="743"/>
      <c r="AW658" s="743"/>
      <c r="AX658" s="743"/>
      <c r="AY658" s="743"/>
      <c r="AZ658" s="743"/>
      <c r="BA658" s="743"/>
      <c r="BB658" s="743"/>
      <c r="BC658" s="743"/>
      <c r="BD658" s="743"/>
      <c r="BE658" s="743"/>
      <c r="BF658" s="743"/>
      <c r="BG658" s="743"/>
      <c r="BH658" s="743"/>
    </row>
    <row r="659" spans="1:60" s="628" customFormat="1" ht="15" customHeight="1" x14ac:dyDescent="0.25">
      <c r="A659" s="1171" t="s">
        <v>0</v>
      </c>
      <c r="B659" s="1171"/>
      <c r="C659" s="1171"/>
      <c r="D659" s="1171"/>
      <c r="E659" s="1171"/>
      <c r="F659" s="1171"/>
      <c r="G659" s="743"/>
      <c r="H659" s="743"/>
      <c r="I659" s="743"/>
      <c r="J659" s="743"/>
      <c r="K659" s="743"/>
      <c r="L659" s="743"/>
      <c r="M659" s="743"/>
      <c r="N659" s="743"/>
      <c r="O659" s="743"/>
      <c r="P659" s="743"/>
      <c r="Q659" s="743"/>
      <c r="R659" s="743"/>
      <c r="S659" s="743"/>
      <c r="T659" s="743"/>
      <c r="U659" s="743"/>
      <c r="V659" s="743"/>
      <c r="W659" s="743"/>
      <c r="X659" s="743"/>
      <c r="Y659" s="743"/>
      <c r="Z659" s="743"/>
      <c r="AA659" s="743"/>
      <c r="AB659" s="743"/>
      <c r="AC659" s="743"/>
      <c r="AD659" s="743"/>
      <c r="AE659" s="743"/>
      <c r="AF659" s="743"/>
      <c r="AG659" s="743"/>
      <c r="AH659" s="743"/>
      <c r="AI659" s="743"/>
      <c r="AJ659" s="743"/>
      <c r="AK659" s="743"/>
      <c r="AL659" s="743"/>
      <c r="AM659" s="743"/>
      <c r="AN659" s="743"/>
      <c r="AO659" s="743"/>
      <c r="AP659" s="743"/>
      <c r="AQ659" s="743"/>
      <c r="AR659" s="743"/>
      <c r="AS659" s="743"/>
      <c r="AT659" s="743"/>
      <c r="AU659" s="743"/>
      <c r="AV659" s="743"/>
      <c r="AW659" s="743"/>
      <c r="AX659" s="743"/>
      <c r="AY659" s="743"/>
      <c r="AZ659" s="743"/>
      <c r="BA659" s="743"/>
      <c r="BB659" s="743"/>
      <c r="BC659" s="743"/>
      <c r="BD659" s="743"/>
      <c r="BE659" s="743"/>
      <c r="BF659" s="743"/>
      <c r="BG659" s="743"/>
      <c r="BH659" s="743"/>
    </row>
    <row r="660" spans="1:60" s="628" customFormat="1" ht="15" customHeight="1" x14ac:dyDescent="0.25">
      <c r="A660" s="1171" t="s">
        <v>1</v>
      </c>
      <c r="B660" s="1171"/>
      <c r="C660" s="1171"/>
      <c r="D660" s="1171"/>
      <c r="E660" s="1171"/>
      <c r="F660" s="1171"/>
      <c r="G660" s="743"/>
      <c r="H660" s="743"/>
      <c r="I660" s="743"/>
      <c r="J660" s="743"/>
      <c r="K660" s="743"/>
      <c r="L660" s="743"/>
      <c r="M660" s="743"/>
      <c r="N660" s="743"/>
      <c r="O660" s="743"/>
      <c r="P660" s="743"/>
      <c r="Q660" s="743"/>
      <c r="R660" s="743"/>
      <c r="S660" s="743"/>
      <c r="T660" s="743"/>
      <c r="U660" s="743"/>
      <c r="V660" s="743"/>
      <c r="W660" s="743"/>
      <c r="X660" s="743"/>
      <c r="Y660" s="743"/>
      <c r="Z660" s="743"/>
      <c r="AA660" s="743"/>
      <c r="AB660" s="743"/>
      <c r="AC660" s="743"/>
      <c r="AD660" s="743"/>
      <c r="AE660" s="743"/>
      <c r="AF660" s="743"/>
      <c r="AG660" s="743"/>
      <c r="AH660" s="743"/>
      <c r="AI660" s="743"/>
      <c r="AJ660" s="743"/>
      <c r="AK660" s="743"/>
      <c r="AL660" s="743"/>
      <c r="AM660" s="743"/>
      <c r="AN660" s="743"/>
      <c r="AO660" s="743"/>
      <c r="AP660" s="743"/>
      <c r="AQ660" s="743"/>
      <c r="AR660" s="743"/>
      <c r="AS660" s="743"/>
      <c r="AT660" s="743"/>
      <c r="AU660" s="743"/>
      <c r="AV660" s="743"/>
      <c r="AW660" s="743"/>
      <c r="AX660" s="743"/>
      <c r="AY660" s="743"/>
      <c r="AZ660" s="743"/>
      <c r="BA660" s="743"/>
      <c r="BB660" s="743"/>
      <c r="BC660" s="743"/>
      <c r="BD660" s="743"/>
      <c r="BE660" s="743"/>
      <c r="BF660" s="743"/>
      <c r="BG660" s="743"/>
      <c r="BH660" s="743"/>
    </row>
    <row r="661" spans="1:60" s="628" customFormat="1" ht="15" customHeight="1" x14ac:dyDescent="0.25">
      <c r="A661" s="1173" t="s">
        <v>7658</v>
      </c>
      <c r="B661" s="1173"/>
      <c r="C661" s="1173"/>
      <c r="D661" s="1173"/>
      <c r="E661" s="1173"/>
      <c r="F661" s="1173"/>
      <c r="G661" s="743"/>
      <c r="H661" s="743"/>
      <c r="I661" s="743"/>
      <c r="J661" s="743"/>
      <c r="K661" s="743"/>
      <c r="L661" s="743"/>
      <c r="M661" s="743"/>
      <c r="N661" s="743"/>
      <c r="O661" s="743"/>
      <c r="P661" s="743"/>
      <c r="Q661" s="743"/>
      <c r="R661" s="743"/>
      <c r="S661" s="743"/>
      <c r="T661" s="743"/>
      <c r="U661" s="743"/>
      <c r="V661" s="743"/>
      <c r="W661" s="743"/>
      <c r="X661" s="743"/>
      <c r="Y661" s="743"/>
      <c r="Z661" s="743"/>
      <c r="AA661" s="743"/>
      <c r="AB661" s="743"/>
      <c r="AC661" s="743"/>
      <c r="AD661" s="743"/>
      <c r="AE661" s="743"/>
      <c r="AF661" s="743"/>
      <c r="AG661" s="743"/>
      <c r="AH661" s="743"/>
      <c r="AI661" s="743"/>
      <c r="AJ661" s="743"/>
      <c r="AK661" s="743"/>
      <c r="AL661" s="743"/>
      <c r="AM661" s="743"/>
      <c r="AN661" s="743"/>
      <c r="AO661" s="743"/>
      <c r="AP661" s="743"/>
      <c r="AQ661" s="743"/>
      <c r="AR661" s="743"/>
      <c r="AS661" s="743"/>
      <c r="AT661" s="743"/>
      <c r="AU661" s="743"/>
      <c r="AV661" s="743"/>
      <c r="AW661" s="743"/>
      <c r="AX661" s="743"/>
      <c r="AY661" s="743"/>
      <c r="AZ661" s="743"/>
      <c r="BA661" s="743"/>
      <c r="BB661" s="743"/>
      <c r="BC661" s="743"/>
      <c r="BD661" s="743"/>
      <c r="BE661" s="743"/>
      <c r="BF661" s="743"/>
      <c r="BG661" s="743"/>
      <c r="BH661" s="743"/>
    </row>
    <row r="662" spans="1:60" s="628" customFormat="1" ht="15" customHeight="1" x14ac:dyDescent="0.25">
      <c r="A662" s="1173" t="s">
        <v>2</v>
      </c>
      <c r="B662" s="1173"/>
      <c r="C662" s="1173"/>
      <c r="D662" s="1173"/>
      <c r="E662" s="1173"/>
      <c r="F662" s="1173"/>
      <c r="G662" s="743"/>
      <c r="H662" s="743"/>
      <c r="I662" s="743"/>
      <c r="J662" s="743"/>
      <c r="K662" s="743"/>
      <c r="L662" s="743"/>
      <c r="M662" s="743"/>
      <c r="N662" s="743"/>
      <c r="O662" s="743"/>
      <c r="P662" s="743"/>
      <c r="Q662" s="743"/>
      <c r="R662" s="743"/>
      <c r="S662" s="743"/>
      <c r="T662" s="743"/>
      <c r="U662" s="743"/>
      <c r="V662" s="743"/>
      <c r="W662" s="743"/>
      <c r="X662" s="743"/>
      <c r="Y662" s="743"/>
      <c r="Z662" s="743"/>
      <c r="AA662" s="743"/>
      <c r="AB662" s="743"/>
      <c r="AC662" s="743"/>
      <c r="AD662" s="743"/>
      <c r="AE662" s="743"/>
      <c r="AF662" s="743"/>
      <c r="AG662" s="743"/>
      <c r="AH662" s="743"/>
      <c r="AI662" s="743"/>
      <c r="AJ662" s="743"/>
      <c r="AK662" s="743"/>
      <c r="AL662" s="743"/>
      <c r="AM662" s="743"/>
      <c r="AN662" s="743"/>
      <c r="AO662" s="743"/>
      <c r="AP662" s="743"/>
      <c r="AQ662" s="743"/>
      <c r="AR662" s="743"/>
      <c r="AS662" s="743"/>
      <c r="AT662" s="743"/>
      <c r="AU662" s="743"/>
      <c r="AV662" s="743"/>
      <c r="AW662" s="743"/>
      <c r="AX662" s="743"/>
      <c r="AY662" s="743"/>
      <c r="AZ662" s="743"/>
      <c r="BA662" s="743"/>
      <c r="BB662" s="743"/>
      <c r="BC662" s="743"/>
      <c r="BD662" s="743"/>
      <c r="BE662" s="743"/>
      <c r="BF662" s="743"/>
      <c r="BG662" s="743"/>
      <c r="BH662" s="743"/>
    </row>
    <row r="663" spans="1:60" ht="15" customHeight="1" x14ac:dyDescent="0.2">
      <c r="A663" s="17"/>
      <c r="B663" s="7"/>
      <c r="C663" s="14"/>
      <c r="D663" s="69"/>
      <c r="E663" s="108"/>
      <c r="F663" s="103"/>
    </row>
    <row r="664" spans="1:60" x14ac:dyDescent="0.2">
      <c r="A664" s="17"/>
      <c r="B664" s="7"/>
      <c r="C664" s="14"/>
      <c r="D664" s="69"/>
      <c r="E664" s="108"/>
      <c r="F664" s="103"/>
    </row>
    <row r="665" spans="1:60" ht="33" customHeight="1" x14ac:dyDescent="0.2">
      <c r="A665" s="1311" t="s">
        <v>26</v>
      </c>
      <c r="B665" s="1312"/>
      <c r="C665" s="1312"/>
      <c r="D665" s="1312"/>
      <c r="E665" s="1312"/>
      <c r="F665" s="1313"/>
    </row>
    <row r="666" spans="1:60" ht="30" customHeight="1" x14ac:dyDescent="0.2">
      <c r="A666" s="1311" t="s">
        <v>4</v>
      </c>
      <c r="B666" s="1312"/>
      <c r="C666" s="1312"/>
      <c r="D666" s="1312"/>
      <c r="E666" s="1313"/>
      <c r="F666" s="830">
        <v>132183.06</v>
      </c>
      <c r="G666" s="623"/>
    </row>
    <row r="667" spans="1:60" ht="33" customHeight="1" x14ac:dyDescent="0.2">
      <c r="A667" s="876" t="s">
        <v>5</v>
      </c>
      <c r="B667" s="876" t="s">
        <v>23</v>
      </c>
      <c r="C667" s="876" t="s">
        <v>22</v>
      </c>
      <c r="D667" s="876" t="s">
        <v>8</v>
      </c>
      <c r="E667" s="876" t="s">
        <v>9</v>
      </c>
      <c r="F667" s="876"/>
      <c r="G667" s="623"/>
    </row>
    <row r="668" spans="1:60" ht="11.25" customHeight="1" x14ac:dyDescent="0.2">
      <c r="A668" s="87"/>
      <c r="B668" s="1"/>
      <c r="C668" s="2" t="s">
        <v>27</v>
      </c>
      <c r="D668" s="62"/>
      <c r="E668" s="455"/>
      <c r="F668" s="494">
        <f>F666</f>
        <v>132183.06</v>
      </c>
      <c r="G668" s="623"/>
    </row>
    <row r="669" spans="1:60" x14ac:dyDescent="0.2">
      <c r="A669" s="559"/>
      <c r="B669" s="27"/>
      <c r="C669" s="2" t="s">
        <v>751</v>
      </c>
      <c r="D669" s="63"/>
      <c r="E669" s="455"/>
      <c r="F669" s="494">
        <f>F668</f>
        <v>132183.06</v>
      </c>
      <c r="G669" s="623"/>
    </row>
    <row r="670" spans="1:60" x14ac:dyDescent="0.2">
      <c r="A670" s="87"/>
      <c r="B670" s="27"/>
      <c r="C670" s="2" t="s">
        <v>1358</v>
      </c>
      <c r="D670" s="62"/>
      <c r="E670" s="717">
        <v>175</v>
      </c>
      <c r="F670" s="494">
        <f>F669-E670</f>
        <v>132008.06</v>
      </c>
      <c r="G670" s="623"/>
    </row>
    <row r="671" spans="1:60" x14ac:dyDescent="0.2">
      <c r="A671" s="59"/>
      <c r="B671" s="7"/>
      <c r="C671" s="31"/>
      <c r="D671" s="74"/>
      <c r="E671" s="283"/>
      <c r="F671" s="116"/>
      <c r="G671" s="623"/>
    </row>
    <row r="672" spans="1:60" ht="15" customHeight="1" x14ac:dyDescent="0.2">
      <c r="A672" s="59"/>
      <c r="B672" s="7"/>
      <c r="C672" s="31"/>
      <c r="D672" s="74"/>
      <c r="E672" s="283"/>
      <c r="F672" s="116"/>
      <c r="G672" s="623"/>
    </row>
    <row r="673" spans="1:60" ht="15" customHeight="1" x14ac:dyDescent="0.2">
      <c r="A673" s="59"/>
      <c r="B673" s="7"/>
      <c r="C673" s="31"/>
      <c r="D673" s="74"/>
      <c r="E673" s="283"/>
      <c r="F673" s="116"/>
      <c r="G673" s="623"/>
    </row>
    <row r="674" spans="1:60" s="628" customFormat="1" ht="15" customHeight="1" x14ac:dyDescent="0.25">
      <c r="A674" s="737"/>
      <c r="B674" s="750"/>
      <c r="C674" s="754"/>
      <c r="D674" s="755"/>
      <c r="E674" s="752"/>
      <c r="F674" s="753"/>
      <c r="G674" s="756"/>
      <c r="H674" s="743"/>
      <c r="I674" s="743"/>
      <c r="J674" s="743"/>
      <c r="K674" s="743"/>
      <c r="L674" s="743"/>
      <c r="M674" s="743"/>
      <c r="N674" s="743"/>
      <c r="O674" s="743"/>
      <c r="P674" s="743"/>
      <c r="Q674" s="743"/>
      <c r="R674" s="743"/>
      <c r="S674" s="743"/>
      <c r="T674" s="743"/>
      <c r="U674" s="743"/>
      <c r="V674" s="743"/>
      <c r="W674" s="743"/>
      <c r="X674" s="743"/>
      <c r="Y674" s="743"/>
      <c r="Z674" s="743"/>
      <c r="AA674" s="743"/>
      <c r="AB674" s="743"/>
      <c r="AC674" s="743"/>
      <c r="AD674" s="743"/>
      <c r="AE674" s="743"/>
      <c r="AF674" s="743"/>
      <c r="AG674" s="743"/>
      <c r="AH674" s="743"/>
      <c r="AI674" s="743"/>
      <c r="AJ674" s="743"/>
      <c r="AK674" s="743"/>
      <c r="AL674" s="743"/>
      <c r="AM674" s="743"/>
      <c r="AN674" s="743"/>
      <c r="AO674" s="743"/>
      <c r="AP674" s="743"/>
      <c r="AQ674" s="743"/>
      <c r="AR674" s="743"/>
      <c r="AS674" s="743"/>
      <c r="AT674" s="743"/>
      <c r="AU674" s="743"/>
      <c r="AV674" s="743"/>
      <c r="AW674" s="743"/>
      <c r="AX674" s="743"/>
      <c r="AY674" s="743"/>
      <c r="AZ674" s="743"/>
      <c r="BA674" s="743"/>
      <c r="BB674" s="743"/>
      <c r="BC674" s="743"/>
      <c r="BD674" s="743"/>
      <c r="BE674" s="743"/>
      <c r="BF674" s="743"/>
      <c r="BG674" s="743"/>
      <c r="BH674" s="743"/>
    </row>
    <row r="675" spans="1:60" s="628" customFormat="1" ht="15" customHeight="1" x14ac:dyDescent="0.25">
      <c r="A675" s="1171" t="s">
        <v>0</v>
      </c>
      <c r="B675" s="1171"/>
      <c r="C675" s="1171"/>
      <c r="D675" s="1171"/>
      <c r="E675" s="1171"/>
      <c r="F675" s="1171"/>
      <c r="G675" s="756"/>
      <c r="H675" s="743"/>
      <c r="I675" s="743"/>
      <c r="J675" s="743"/>
      <c r="K675" s="743"/>
      <c r="L675" s="743"/>
      <c r="M675" s="743"/>
      <c r="N675" s="743"/>
      <c r="O675" s="743"/>
      <c r="P675" s="743"/>
      <c r="Q675" s="743"/>
      <c r="R675" s="743"/>
      <c r="S675" s="743"/>
      <c r="T675" s="743"/>
      <c r="U675" s="743"/>
      <c r="V675" s="743"/>
      <c r="W675" s="743"/>
      <c r="X675" s="743"/>
      <c r="Y675" s="743"/>
      <c r="Z675" s="743"/>
      <c r="AA675" s="743"/>
      <c r="AB675" s="743"/>
      <c r="AC675" s="743"/>
      <c r="AD675" s="743"/>
      <c r="AE675" s="743"/>
      <c r="AF675" s="743"/>
      <c r="AG675" s="743"/>
      <c r="AH675" s="743"/>
      <c r="AI675" s="743"/>
      <c r="AJ675" s="743"/>
      <c r="AK675" s="743"/>
      <c r="AL675" s="743"/>
      <c r="AM675" s="743"/>
      <c r="AN675" s="743"/>
      <c r="AO675" s="743"/>
      <c r="AP675" s="743"/>
      <c r="AQ675" s="743"/>
      <c r="AR675" s="743"/>
      <c r="AS675" s="743"/>
      <c r="AT675" s="743"/>
      <c r="AU675" s="743"/>
      <c r="AV675" s="743"/>
      <c r="AW675" s="743"/>
      <c r="AX675" s="743"/>
      <c r="AY675" s="743"/>
      <c r="AZ675" s="743"/>
      <c r="BA675" s="743"/>
      <c r="BB675" s="743"/>
      <c r="BC675" s="743"/>
      <c r="BD675" s="743"/>
      <c r="BE675" s="743"/>
      <c r="BF675" s="743"/>
      <c r="BG675" s="743"/>
      <c r="BH675" s="743"/>
    </row>
    <row r="676" spans="1:60" s="628" customFormat="1" ht="15" customHeight="1" x14ac:dyDescent="0.25">
      <c r="A676" s="1171" t="s">
        <v>1</v>
      </c>
      <c r="B676" s="1171"/>
      <c r="C676" s="1171"/>
      <c r="D676" s="1171"/>
      <c r="E676" s="1171"/>
      <c r="F676" s="1171"/>
      <c r="G676" s="743"/>
      <c r="H676" s="743"/>
      <c r="I676" s="743"/>
      <c r="J676" s="743"/>
      <c r="K676" s="743"/>
      <c r="L676" s="743"/>
      <c r="M676" s="743"/>
      <c r="N676" s="743"/>
      <c r="O676" s="743"/>
      <c r="P676" s="743"/>
      <c r="Q676" s="743"/>
      <c r="R676" s="743"/>
      <c r="S676" s="743"/>
      <c r="T676" s="743"/>
      <c r="U676" s="743"/>
      <c r="V676" s="743"/>
      <c r="W676" s="743"/>
      <c r="X676" s="743"/>
      <c r="Y676" s="743"/>
      <c r="Z676" s="743"/>
      <c r="AA676" s="743"/>
      <c r="AB676" s="743"/>
      <c r="AC676" s="743"/>
      <c r="AD676" s="743"/>
      <c r="AE676" s="743"/>
      <c r="AF676" s="743"/>
      <c r="AG676" s="743"/>
      <c r="AH676" s="743"/>
      <c r="AI676" s="743"/>
      <c r="AJ676" s="743"/>
      <c r="AK676" s="743"/>
      <c r="AL676" s="743"/>
      <c r="AM676" s="743"/>
      <c r="AN676" s="743"/>
      <c r="AO676" s="743"/>
      <c r="AP676" s="743"/>
      <c r="AQ676" s="743"/>
      <c r="AR676" s="743"/>
      <c r="AS676" s="743"/>
      <c r="AT676" s="743"/>
      <c r="AU676" s="743"/>
      <c r="AV676" s="743"/>
      <c r="AW676" s="743"/>
      <c r="AX676" s="743"/>
      <c r="AY676" s="743"/>
      <c r="AZ676" s="743"/>
      <c r="BA676" s="743"/>
      <c r="BB676" s="743"/>
      <c r="BC676" s="743"/>
      <c r="BD676" s="743"/>
      <c r="BE676" s="743"/>
      <c r="BF676" s="743"/>
      <c r="BG676" s="743"/>
      <c r="BH676" s="743"/>
    </row>
    <row r="677" spans="1:60" s="628" customFormat="1" ht="15" customHeight="1" x14ac:dyDescent="0.25">
      <c r="A677" s="1173" t="s">
        <v>7658</v>
      </c>
      <c r="B677" s="1173"/>
      <c r="C677" s="1173"/>
      <c r="D677" s="1173"/>
      <c r="E677" s="1173"/>
      <c r="F677" s="1173"/>
      <c r="G677" s="743"/>
      <c r="H677" s="743"/>
      <c r="I677" s="743"/>
      <c r="J677" s="743"/>
      <c r="K677" s="743"/>
      <c r="L677" s="743"/>
      <c r="M677" s="743"/>
      <c r="N677" s="743"/>
      <c r="O677" s="743"/>
      <c r="P677" s="743"/>
      <c r="Q677" s="743"/>
      <c r="R677" s="743"/>
      <c r="S677" s="743"/>
      <c r="T677" s="743"/>
      <c r="U677" s="743"/>
      <c r="V677" s="743"/>
      <c r="W677" s="743"/>
      <c r="X677" s="743"/>
      <c r="Y677" s="743"/>
      <c r="Z677" s="743"/>
      <c r="AA677" s="743"/>
      <c r="AB677" s="743"/>
      <c r="AC677" s="743"/>
      <c r="AD677" s="743"/>
      <c r="AE677" s="743"/>
      <c r="AF677" s="743"/>
      <c r="AG677" s="743"/>
      <c r="AH677" s="743"/>
      <c r="AI677" s="743"/>
      <c r="AJ677" s="743"/>
      <c r="AK677" s="743"/>
      <c r="AL677" s="743"/>
      <c r="AM677" s="743"/>
      <c r="AN677" s="743"/>
      <c r="AO677" s="743"/>
      <c r="AP677" s="743"/>
      <c r="AQ677" s="743"/>
      <c r="AR677" s="743"/>
      <c r="AS677" s="743"/>
      <c r="AT677" s="743"/>
      <c r="AU677" s="743"/>
      <c r="AV677" s="743"/>
      <c r="AW677" s="743"/>
      <c r="AX677" s="743"/>
      <c r="AY677" s="743"/>
      <c r="AZ677" s="743"/>
      <c r="BA677" s="743"/>
      <c r="BB677" s="743"/>
      <c r="BC677" s="743"/>
      <c r="BD677" s="743"/>
      <c r="BE677" s="743"/>
      <c r="BF677" s="743"/>
      <c r="BG677" s="743"/>
      <c r="BH677" s="743"/>
    </row>
    <row r="678" spans="1:60" s="628" customFormat="1" ht="15" customHeight="1" x14ac:dyDescent="0.25">
      <c r="A678" s="1173" t="s">
        <v>2</v>
      </c>
      <c r="B678" s="1173"/>
      <c r="C678" s="1173"/>
      <c r="D678" s="1173"/>
      <c r="E678" s="1173"/>
      <c r="F678" s="1173"/>
      <c r="G678" s="743"/>
      <c r="H678" s="743"/>
      <c r="I678" s="743"/>
      <c r="J678" s="743"/>
      <c r="K678" s="743"/>
      <c r="L678" s="743"/>
      <c r="M678" s="743"/>
      <c r="N678" s="743"/>
      <c r="O678" s="743"/>
      <c r="P678" s="743"/>
      <c r="Q678" s="743"/>
      <c r="R678" s="743"/>
      <c r="S678" s="743"/>
      <c r="T678" s="743"/>
      <c r="U678" s="743"/>
      <c r="V678" s="743"/>
      <c r="W678" s="743"/>
      <c r="X678" s="743"/>
      <c r="Y678" s="743"/>
      <c r="Z678" s="743"/>
      <c r="AA678" s="743"/>
      <c r="AB678" s="743"/>
      <c r="AC678" s="743"/>
      <c r="AD678" s="743"/>
      <c r="AE678" s="743"/>
      <c r="AF678" s="743"/>
      <c r="AG678" s="743"/>
      <c r="AH678" s="743"/>
      <c r="AI678" s="743"/>
      <c r="AJ678" s="743"/>
      <c r="AK678" s="743"/>
      <c r="AL678" s="743"/>
      <c r="AM678" s="743"/>
      <c r="AN678" s="743"/>
      <c r="AO678" s="743"/>
      <c r="AP678" s="743"/>
      <c r="AQ678" s="743"/>
      <c r="AR678" s="743"/>
      <c r="AS678" s="743"/>
      <c r="AT678" s="743"/>
      <c r="AU678" s="743"/>
      <c r="AV678" s="743"/>
      <c r="AW678" s="743"/>
      <c r="AX678" s="743"/>
      <c r="AY678" s="743"/>
      <c r="AZ678" s="743"/>
      <c r="BA678" s="743"/>
      <c r="BB678" s="743"/>
      <c r="BC678" s="743"/>
      <c r="BD678" s="743"/>
      <c r="BE678" s="743"/>
      <c r="BF678" s="743"/>
      <c r="BG678" s="743"/>
      <c r="BH678" s="743"/>
    </row>
    <row r="679" spans="1:60" s="628" customFormat="1" ht="15" customHeight="1" x14ac:dyDescent="0.25">
      <c r="A679" s="737"/>
      <c r="B679" s="750"/>
      <c r="C679" s="754"/>
      <c r="D679" s="755"/>
      <c r="E679" s="752"/>
      <c r="F679" s="753"/>
      <c r="G679" s="743"/>
      <c r="H679" s="743"/>
      <c r="I679" s="743"/>
      <c r="J679" s="743"/>
      <c r="K679" s="743"/>
      <c r="L679" s="743"/>
      <c r="M679" s="743"/>
      <c r="N679" s="743"/>
      <c r="O679" s="743"/>
      <c r="P679" s="743"/>
      <c r="Q679" s="743"/>
      <c r="R679" s="743"/>
      <c r="S679" s="743"/>
      <c r="T679" s="743"/>
      <c r="U679" s="743"/>
      <c r="V679" s="743"/>
      <c r="W679" s="743"/>
      <c r="X679" s="743"/>
      <c r="Y679" s="743"/>
      <c r="Z679" s="743"/>
      <c r="AA679" s="743"/>
      <c r="AB679" s="743"/>
      <c r="AC679" s="743"/>
      <c r="AD679" s="743"/>
      <c r="AE679" s="743"/>
      <c r="AF679" s="743"/>
      <c r="AG679" s="743"/>
      <c r="AH679" s="743"/>
      <c r="AI679" s="743"/>
      <c r="AJ679" s="743"/>
      <c r="AK679" s="743"/>
      <c r="AL679" s="743"/>
      <c r="AM679" s="743"/>
      <c r="AN679" s="743"/>
      <c r="AO679" s="743"/>
      <c r="AP679" s="743"/>
      <c r="AQ679" s="743"/>
      <c r="AR679" s="743"/>
      <c r="AS679" s="743"/>
      <c r="AT679" s="743"/>
      <c r="AU679" s="743"/>
      <c r="AV679" s="743"/>
      <c r="AW679" s="743"/>
      <c r="AX679" s="743"/>
      <c r="AY679" s="743"/>
      <c r="AZ679" s="743"/>
      <c r="BA679" s="743"/>
      <c r="BB679" s="743"/>
      <c r="BC679" s="743"/>
      <c r="BD679" s="743"/>
      <c r="BE679" s="743"/>
      <c r="BF679" s="743"/>
      <c r="BG679" s="743"/>
      <c r="BH679" s="743"/>
    </row>
    <row r="680" spans="1:60" ht="33" customHeight="1" x14ac:dyDescent="0.2">
      <c r="A680" s="1309" t="s">
        <v>30</v>
      </c>
      <c r="B680" s="1309"/>
      <c r="C680" s="1309"/>
      <c r="D680" s="1309"/>
      <c r="E680" s="1309"/>
      <c r="F680" s="1309"/>
    </row>
    <row r="681" spans="1:60" ht="30" customHeight="1" x14ac:dyDescent="0.2">
      <c r="A681" s="1309" t="s">
        <v>4</v>
      </c>
      <c r="B681" s="1309"/>
      <c r="C681" s="1309"/>
      <c r="D681" s="1309"/>
      <c r="E681" s="1309"/>
      <c r="F681" s="726">
        <v>381361.34</v>
      </c>
    </row>
    <row r="682" spans="1:60" s="258" customFormat="1" ht="15.75" customHeight="1" x14ac:dyDescent="0.2">
      <c r="A682" s="876" t="s">
        <v>5</v>
      </c>
      <c r="B682" s="876" t="s">
        <v>23</v>
      </c>
      <c r="C682" s="876" t="s">
        <v>22</v>
      </c>
      <c r="D682" s="876" t="s">
        <v>8</v>
      </c>
      <c r="E682" s="876" t="s">
        <v>9</v>
      </c>
      <c r="F682" s="876"/>
      <c r="G682" s="14"/>
      <c r="H682" s="623"/>
      <c r="I682" s="623"/>
      <c r="J682" s="623"/>
      <c r="K682" s="623"/>
      <c r="L682" s="623"/>
      <c r="M682" s="623"/>
      <c r="N682" s="623"/>
      <c r="O682" s="623"/>
      <c r="P682" s="623"/>
      <c r="Q682" s="623"/>
      <c r="R682" s="623"/>
      <c r="S682" s="623"/>
      <c r="T682" s="623"/>
      <c r="U682" s="623"/>
      <c r="V682" s="623"/>
      <c r="W682" s="623"/>
      <c r="X682" s="623"/>
      <c r="Y682" s="623"/>
      <c r="Z682" s="623"/>
      <c r="AA682" s="623"/>
      <c r="AB682" s="623"/>
      <c r="AC682" s="623"/>
      <c r="AD682" s="623"/>
      <c r="AE682" s="623"/>
      <c r="AF682" s="623"/>
      <c r="AG682" s="623"/>
      <c r="AH682" s="623"/>
      <c r="AI682" s="623"/>
      <c r="AJ682" s="623"/>
      <c r="AK682" s="623"/>
      <c r="AL682" s="623"/>
      <c r="AM682" s="623"/>
      <c r="AN682" s="623"/>
      <c r="AO682" s="623"/>
      <c r="AP682" s="623"/>
      <c r="AQ682" s="623"/>
      <c r="AR682" s="623"/>
      <c r="AS682" s="623"/>
      <c r="AT682" s="623"/>
      <c r="AU682" s="623"/>
      <c r="AV682" s="623"/>
      <c r="AW682" s="623"/>
      <c r="AX682" s="623"/>
      <c r="AY682" s="623"/>
      <c r="AZ682" s="623"/>
      <c r="BA682" s="623"/>
      <c r="BB682" s="623"/>
      <c r="BC682" s="623"/>
      <c r="BD682" s="623"/>
      <c r="BE682" s="623"/>
      <c r="BF682" s="623"/>
      <c r="BG682" s="623"/>
      <c r="BH682" s="623"/>
    </row>
    <row r="683" spans="1:60" s="258" customFormat="1" x14ac:dyDescent="0.2">
      <c r="A683" s="134"/>
      <c r="B683" s="27"/>
      <c r="C683" s="1" t="s">
        <v>27</v>
      </c>
      <c r="D683" s="40">
        <v>500000</v>
      </c>
      <c r="E683" s="734"/>
      <c r="F683" s="494">
        <f>F681+D683</f>
        <v>881361.34000000008</v>
      </c>
      <c r="G683" s="623"/>
      <c r="H683" s="623"/>
      <c r="I683" s="623"/>
      <c r="J683" s="623"/>
      <c r="K683" s="623"/>
      <c r="L683" s="623"/>
      <c r="M683" s="623"/>
      <c r="N683" s="623"/>
      <c r="O683" s="623"/>
      <c r="P683" s="623"/>
      <c r="Q683" s="623"/>
      <c r="R683" s="623"/>
      <c r="S683" s="623"/>
      <c r="T683" s="623"/>
      <c r="U683" s="623"/>
      <c r="V683" s="623"/>
      <c r="W683" s="623"/>
      <c r="X683" s="623"/>
      <c r="Y683" s="623"/>
      <c r="Z683" s="623"/>
      <c r="AA683" s="623"/>
      <c r="AB683" s="623"/>
      <c r="AC683" s="623"/>
      <c r="AD683" s="623"/>
      <c r="AE683" s="623"/>
      <c r="AF683" s="623"/>
      <c r="AG683" s="623"/>
      <c r="AH683" s="623"/>
      <c r="AI683" s="623"/>
      <c r="AJ683" s="623"/>
      <c r="AK683" s="623"/>
      <c r="AL683" s="623"/>
      <c r="AM683" s="623"/>
      <c r="AN683" s="623"/>
      <c r="AO683" s="623"/>
      <c r="AP683" s="623"/>
      <c r="AQ683" s="623"/>
      <c r="AR683" s="623"/>
      <c r="AS683" s="623"/>
      <c r="AT683" s="623"/>
      <c r="AU683" s="623"/>
      <c r="AV683" s="623"/>
      <c r="AW683" s="623"/>
      <c r="AX683" s="623"/>
      <c r="AY683" s="623"/>
      <c r="AZ683" s="623"/>
      <c r="BA683" s="623"/>
      <c r="BB683" s="623"/>
      <c r="BC683" s="623"/>
      <c r="BD683" s="623"/>
      <c r="BE683" s="623"/>
      <c r="BF683" s="623"/>
      <c r="BG683" s="623"/>
      <c r="BH683" s="623"/>
    </row>
    <row r="684" spans="1:60" s="258" customFormat="1" x14ac:dyDescent="0.2">
      <c r="A684" s="134"/>
      <c r="B684" s="27"/>
      <c r="C684" s="1" t="s">
        <v>387</v>
      </c>
      <c r="D684" s="40">
        <v>14600</v>
      </c>
      <c r="E684" s="455"/>
      <c r="F684" s="494">
        <f>F683+D684</f>
        <v>895961.34000000008</v>
      </c>
      <c r="G684" s="623"/>
      <c r="H684" s="623"/>
      <c r="I684" s="623"/>
      <c r="J684" s="623"/>
      <c r="K684" s="623"/>
      <c r="L684" s="623"/>
      <c r="M684" s="623"/>
      <c r="N684" s="623"/>
      <c r="O684" s="623"/>
      <c r="P684" s="623"/>
      <c r="Q684" s="623"/>
      <c r="R684" s="623"/>
      <c r="S684" s="623"/>
      <c r="T684" s="623"/>
      <c r="U684" s="623"/>
      <c r="V684" s="623"/>
      <c r="W684" s="623"/>
      <c r="X684" s="623"/>
      <c r="Y684" s="623"/>
      <c r="Z684" s="623"/>
      <c r="AA684" s="623"/>
      <c r="AB684" s="623"/>
      <c r="AC684" s="623"/>
      <c r="AD684" s="623"/>
      <c r="AE684" s="623"/>
      <c r="AF684" s="623"/>
      <c r="AG684" s="623"/>
      <c r="AH684" s="623"/>
      <c r="AI684" s="623"/>
      <c r="AJ684" s="623"/>
      <c r="AK684" s="623"/>
      <c r="AL684" s="623"/>
      <c r="AM684" s="623"/>
      <c r="AN684" s="623"/>
      <c r="AO684" s="623"/>
      <c r="AP684" s="623"/>
      <c r="AQ684" s="623"/>
      <c r="AR684" s="623"/>
      <c r="AS684" s="623"/>
      <c r="AT684" s="623"/>
      <c r="AU684" s="623"/>
      <c r="AV684" s="623"/>
      <c r="AW684" s="623"/>
      <c r="AX684" s="623"/>
      <c r="AY684" s="623"/>
      <c r="AZ684" s="623"/>
      <c r="BA684" s="623"/>
      <c r="BB684" s="623"/>
      <c r="BC684" s="623"/>
      <c r="BD684" s="623"/>
      <c r="BE684" s="623"/>
      <c r="BF684" s="623"/>
      <c r="BG684" s="623"/>
      <c r="BH684" s="623"/>
    </row>
    <row r="685" spans="1:60" s="258" customFormat="1" x14ac:dyDescent="0.2">
      <c r="A685" s="134"/>
      <c r="B685" s="27"/>
      <c r="C685" s="2" t="s">
        <v>1084</v>
      </c>
      <c r="D685" s="62"/>
      <c r="E685" s="40"/>
      <c r="F685" s="494">
        <f t="shared" ref="F685:F690" si="12">F684</f>
        <v>895961.34000000008</v>
      </c>
      <c r="G685" s="623"/>
      <c r="H685" s="623"/>
      <c r="I685" s="623"/>
      <c r="J685" s="623"/>
      <c r="K685" s="623"/>
      <c r="L685" s="623"/>
      <c r="M685" s="623"/>
      <c r="N685" s="623"/>
      <c r="O685" s="623"/>
      <c r="P685" s="623"/>
      <c r="Q685" s="623"/>
      <c r="R685" s="623"/>
      <c r="S685" s="623"/>
      <c r="T685" s="623"/>
      <c r="U685" s="623"/>
      <c r="V685" s="623"/>
      <c r="W685" s="623"/>
      <c r="X685" s="623"/>
      <c r="Y685" s="623"/>
      <c r="Z685" s="623"/>
      <c r="AA685" s="623"/>
      <c r="AB685" s="623"/>
      <c r="AC685" s="623"/>
      <c r="AD685" s="623"/>
      <c r="AE685" s="623"/>
      <c r="AF685" s="623"/>
      <c r="AG685" s="623"/>
      <c r="AH685" s="623"/>
      <c r="AI685" s="623"/>
      <c r="AJ685" s="623"/>
      <c r="AK685" s="623"/>
      <c r="AL685" s="623"/>
      <c r="AM685" s="623"/>
      <c r="AN685" s="623"/>
      <c r="AO685" s="623"/>
      <c r="AP685" s="623"/>
      <c r="AQ685" s="623"/>
      <c r="AR685" s="623"/>
      <c r="AS685" s="623"/>
      <c r="AT685" s="623"/>
      <c r="AU685" s="623"/>
      <c r="AV685" s="623"/>
      <c r="AW685" s="623"/>
      <c r="AX685" s="623"/>
      <c r="AY685" s="623"/>
      <c r="AZ685" s="623"/>
      <c r="BA685" s="623"/>
      <c r="BB685" s="623"/>
      <c r="BC685" s="623"/>
      <c r="BD685" s="623"/>
      <c r="BE685" s="623"/>
      <c r="BF685" s="623"/>
      <c r="BG685" s="623"/>
      <c r="BH685" s="623"/>
    </row>
    <row r="686" spans="1:60" s="258" customFormat="1" x14ac:dyDescent="0.2">
      <c r="A686" s="134"/>
      <c r="B686" s="27"/>
      <c r="C686" s="530" t="s">
        <v>2479</v>
      </c>
      <c r="D686" s="62"/>
      <c r="E686" s="40">
        <v>490.38</v>
      </c>
      <c r="F686" s="494">
        <f>F685-E686</f>
        <v>895470.96000000008</v>
      </c>
      <c r="G686" s="623"/>
      <c r="H686" s="623"/>
      <c r="I686" s="623"/>
      <c r="J686" s="623"/>
      <c r="K686" s="623"/>
      <c r="L686" s="623"/>
      <c r="M686" s="623"/>
      <c r="N686" s="623"/>
      <c r="O686" s="623"/>
      <c r="P686" s="623"/>
      <c r="Q686" s="623"/>
      <c r="R686" s="623"/>
      <c r="S686" s="623"/>
      <c r="T686" s="623"/>
      <c r="U686" s="623"/>
      <c r="V686" s="623"/>
      <c r="W686" s="623"/>
      <c r="X686" s="623"/>
      <c r="Y686" s="623"/>
      <c r="Z686" s="623"/>
      <c r="AA686" s="623"/>
      <c r="AB686" s="623"/>
      <c r="AC686" s="623"/>
      <c r="AD686" s="623"/>
      <c r="AE686" s="623"/>
      <c r="AF686" s="623"/>
      <c r="AG686" s="623"/>
      <c r="AH686" s="623"/>
      <c r="AI686" s="623"/>
      <c r="AJ686" s="623"/>
      <c r="AK686" s="623"/>
      <c r="AL686" s="623"/>
      <c r="AM686" s="623"/>
      <c r="AN686" s="623"/>
      <c r="AO686" s="623"/>
      <c r="AP686" s="623"/>
      <c r="AQ686" s="623"/>
      <c r="AR686" s="623"/>
      <c r="AS686" s="623"/>
      <c r="AT686" s="623"/>
      <c r="AU686" s="623"/>
      <c r="AV686" s="623"/>
      <c r="AW686" s="623"/>
      <c r="AX686" s="623"/>
      <c r="AY686" s="623"/>
      <c r="AZ686" s="623"/>
      <c r="BA686" s="623"/>
      <c r="BB686" s="623"/>
      <c r="BC686" s="623"/>
      <c r="BD686" s="623"/>
      <c r="BE686" s="623"/>
      <c r="BF686" s="623"/>
      <c r="BG686" s="623"/>
      <c r="BH686" s="623"/>
    </row>
    <row r="687" spans="1:60" s="258" customFormat="1" x14ac:dyDescent="0.2">
      <c r="A687" s="134"/>
      <c r="B687" s="27"/>
      <c r="C687" s="2" t="s">
        <v>1083</v>
      </c>
      <c r="D687" s="62"/>
      <c r="E687" s="455">
        <v>500</v>
      </c>
      <c r="F687" s="40">
        <f>F686-E687</f>
        <v>894970.96000000008</v>
      </c>
      <c r="G687" s="623"/>
      <c r="H687" s="623"/>
      <c r="I687" s="623"/>
      <c r="J687" s="623"/>
      <c r="K687" s="623"/>
      <c r="L687" s="623"/>
      <c r="M687" s="623"/>
      <c r="N687" s="623"/>
      <c r="O687" s="623"/>
      <c r="P687" s="623"/>
      <c r="Q687" s="623"/>
      <c r="R687" s="623"/>
      <c r="S687" s="623"/>
      <c r="T687" s="623"/>
      <c r="U687" s="623"/>
      <c r="V687" s="623"/>
      <c r="W687" s="623"/>
      <c r="X687" s="623"/>
      <c r="Y687" s="623"/>
      <c r="Z687" s="623"/>
      <c r="AA687" s="623"/>
      <c r="AB687" s="623"/>
      <c r="AC687" s="623"/>
      <c r="AD687" s="623"/>
      <c r="AE687" s="623"/>
      <c r="AF687" s="623"/>
      <c r="AG687" s="623"/>
      <c r="AH687" s="623"/>
      <c r="AI687" s="623"/>
      <c r="AJ687" s="623"/>
      <c r="AK687" s="623"/>
      <c r="AL687" s="623"/>
      <c r="AM687" s="623"/>
      <c r="AN687" s="623"/>
      <c r="AO687" s="623"/>
      <c r="AP687" s="623"/>
      <c r="AQ687" s="623"/>
      <c r="AR687" s="623"/>
      <c r="AS687" s="623"/>
      <c r="AT687" s="623"/>
      <c r="AU687" s="623"/>
      <c r="AV687" s="623"/>
      <c r="AW687" s="623"/>
      <c r="AX687" s="623"/>
      <c r="AY687" s="623"/>
      <c r="AZ687" s="623"/>
      <c r="BA687" s="623"/>
      <c r="BB687" s="623"/>
      <c r="BC687" s="623"/>
      <c r="BD687" s="623"/>
      <c r="BE687" s="623"/>
      <c r="BF687" s="623"/>
      <c r="BG687" s="623"/>
      <c r="BH687" s="623"/>
    </row>
    <row r="688" spans="1:60" s="258" customFormat="1" x14ac:dyDescent="0.2">
      <c r="A688" s="87"/>
      <c r="B688" s="27"/>
      <c r="C688" s="2" t="s">
        <v>1358</v>
      </c>
      <c r="D688" s="62"/>
      <c r="E688" s="717">
        <v>175</v>
      </c>
      <c r="F688" s="40">
        <f>F687-E688</f>
        <v>894795.96000000008</v>
      </c>
      <c r="G688" s="623"/>
      <c r="H688" s="623"/>
      <c r="I688" s="623"/>
      <c r="J688" s="623"/>
      <c r="K688" s="623"/>
      <c r="L688" s="623"/>
      <c r="M688" s="623"/>
      <c r="N688" s="623"/>
      <c r="O688" s="623"/>
      <c r="P688" s="623"/>
      <c r="Q688" s="623"/>
      <c r="R688" s="623"/>
      <c r="S688" s="623"/>
      <c r="T688" s="623"/>
      <c r="U688" s="623"/>
      <c r="V688" s="623"/>
      <c r="W688" s="623"/>
      <c r="X688" s="623"/>
      <c r="Y688" s="623"/>
      <c r="Z688" s="623"/>
      <c r="AA688" s="623"/>
      <c r="AB688" s="623"/>
      <c r="AC688" s="623"/>
      <c r="AD688" s="623"/>
      <c r="AE688" s="623"/>
      <c r="AF688" s="623"/>
      <c r="AG688" s="623"/>
      <c r="AH688" s="623"/>
      <c r="AI688" s="623"/>
      <c r="AJ688" s="623"/>
      <c r="AK688" s="623"/>
      <c r="AL688" s="623"/>
      <c r="AM688" s="623"/>
      <c r="AN688" s="623"/>
      <c r="AO688" s="623"/>
      <c r="AP688" s="623"/>
      <c r="AQ688" s="623"/>
      <c r="AR688" s="623"/>
      <c r="AS688" s="623"/>
      <c r="AT688" s="623"/>
      <c r="AU688" s="623"/>
      <c r="AV688" s="623"/>
      <c r="AW688" s="623"/>
      <c r="AX688" s="623"/>
      <c r="AY688" s="623"/>
      <c r="AZ688" s="623"/>
      <c r="BA688" s="623"/>
      <c r="BB688" s="623"/>
      <c r="BC688" s="623"/>
      <c r="BD688" s="623"/>
      <c r="BE688" s="623"/>
      <c r="BF688" s="623"/>
      <c r="BG688" s="623"/>
      <c r="BH688" s="623"/>
    </row>
    <row r="689" spans="1:60" s="258" customFormat="1" x14ac:dyDescent="0.2">
      <c r="A689" s="768"/>
      <c r="B689" s="137"/>
      <c r="C689" s="773"/>
      <c r="D689" s="62"/>
      <c r="E689" s="455"/>
      <c r="F689" s="40">
        <f t="shared" si="12"/>
        <v>894795.96000000008</v>
      </c>
      <c r="G689" s="623"/>
      <c r="H689" s="623"/>
      <c r="I689" s="623"/>
      <c r="J689" s="623"/>
      <c r="K689" s="623"/>
      <c r="L689" s="623"/>
      <c r="M689" s="623"/>
      <c r="N689" s="623"/>
      <c r="O689" s="623"/>
      <c r="P689" s="623"/>
      <c r="Q689" s="623"/>
      <c r="R689" s="623"/>
      <c r="S689" s="623"/>
      <c r="T689" s="623"/>
      <c r="U689" s="623"/>
      <c r="V689" s="623"/>
      <c r="W689" s="623"/>
      <c r="X689" s="623"/>
      <c r="Y689" s="623"/>
      <c r="Z689" s="623"/>
      <c r="AA689" s="623"/>
      <c r="AB689" s="623"/>
      <c r="AC689" s="623"/>
      <c r="AD689" s="623"/>
      <c r="AE689" s="623"/>
      <c r="AF689" s="623"/>
      <c r="AG689" s="623"/>
      <c r="AH689" s="623"/>
      <c r="AI689" s="623"/>
      <c r="AJ689" s="623"/>
      <c r="AK689" s="623"/>
      <c r="AL689" s="623"/>
      <c r="AM689" s="623"/>
      <c r="AN689" s="623"/>
      <c r="AO689" s="623"/>
      <c r="AP689" s="623"/>
      <c r="AQ689" s="623"/>
      <c r="AR689" s="623"/>
      <c r="AS689" s="623"/>
      <c r="AT689" s="623"/>
      <c r="AU689" s="623"/>
      <c r="AV689" s="623"/>
      <c r="AW689" s="623"/>
      <c r="AX689" s="623"/>
      <c r="AY689" s="623"/>
      <c r="AZ689" s="623"/>
      <c r="BA689" s="623"/>
      <c r="BB689" s="623"/>
      <c r="BC689" s="623"/>
      <c r="BD689" s="623"/>
      <c r="BE689" s="623"/>
      <c r="BF689" s="623"/>
      <c r="BG689" s="623"/>
      <c r="BH689" s="623"/>
    </row>
    <row r="690" spans="1:60" s="258" customFormat="1" x14ac:dyDescent="0.2">
      <c r="A690" s="819"/>
      <c r="B690" s="820"/>
      <c r="C690" s="821"/>
      <c r="D690" s="822"/>
      <c r="E690" s="823"/>
      <c r="F690" s="40">
        <f t="shared" si="12"/>
        <v>894795.96000000008</v>
      </c>
      <c r="G690" s="623"/>
      <c r="H690" s="623"/>
      <c r="I690" s="623"/>
      <c r="J690" s="623"/>
      <c r="K690" s="623"/>
      <c r="L690" s="623"/>
      <c r="M690" s="623"/>
      <c r="N690" s="623"/>
      <c r="O690" s="623"/>
      <c r="P690" s="623"/>
      <c r="Q690" s="623"/>
      <c r="R690" s="623"/>
      <c r="S690" s="623"/>
      <c r="T690" s="623"/>
      <c r="U690" s="623"/>
      <c r="V690" s="623"/>
      <c r="W690" s="623"/>
      <c r="X690" s="623"/>
      <c r="Y690" s="623"/>
      <c r="Z690" s="623"/>
      <c r="AA690" s="623"/>
      <c r="AB690" s="623"/>
      <c r="AC690" s="623"/>
      <c r="AD690" s="623"/>
      <c r="AE690" s="623"/>
      <c r="AF690" s="623"/>
      <c r="AG690" s="623"/>
      <c r="AH690" s="623"/>
      <c r="AI690" s="623"/>
      <c r="AJ690" s="623"/>
      <c r="AK690" s="623"/>
      <c r="AL690" s="623"/>
      <c r="AM690" s="623"/>
      <c r="AN690" s="623"/>
      <c r="AO690" s="623"/>
      <c r="AP690" s="623"/>
      <c r="AQ690" s="623"/>
      <c r="AR690" s="623"/>
      <c r="AS690" s="623"/>
      <c r="AT690" s="623"/>
      <c r="AU690" s="623"/>
      <c r="AV690" s="623"/>
      <c r="AW690" s="623"/>
      <c r="AX690" s="623"/>
      <c r="AY690" s="623"/>
      <c r="AZ690" s="623"/>
      <c r="BA690" s="623"/>
      <c r="BB690" s="623"/>
      <c r="BC690" s="623"/>
      <c r="BD690" s="623"/>
      <c r="BE690" s="623"/>
      <c r="BF690" s="623"/>
      <c r="BG690" s="623"/>
      <c r="BH690" s="623"/>
    </row>
    <row r="691" spans="1:60" s="258" customFormat="1" ht="39" customHeight="1" x14ac:dyDescent="0.2">
      <c r="A691" s="768">
        <v>44413</v>
      </c>
      <c r="B691" s="137">
        <v>2392</v>
      </c>
      <c r="C691" s="154" t="str">
        <f>UPPER("Pago reposición caja chica Bahoruco para cierre periodo fiscal año 2021 para cubrir los gastos del 282 al 298 D/F 31/05/21 al 05/07/21")</f>
        <v>PAGO REPOSICIÓN CAJA CHICA BAHORUCO PARA CIERRE PERIODO FISCAL AÑO 2021 PARA CUBRIR LOS GASTOS DEL 282 AL 298 D/F 31/05/21 AL 05/07/21</v>
      </c>
      <c r="D691" s="769"/>
      <c r="E691" s="860">
        <v>5447</v>
      </c>
      <c r="F691" s="818">
        <f>F690-E691</f>
        <v>889348.96000000008</v>
      </c>
      <c r="G691" s="623"/>
      <c r="H691" s="623"/>
      <c r="I691" s="623"/>
      <c r="J691" s="623"/>
      <c r="K691" s="623"/>
      <c r="L691" s="623"/>
      <c r="M691" s="623"/>
      <c r="N691" s="623"/>
      <c r="O691" s="623"/>
      <c r="P691" s="623"/>
      <c r="Q691" s="623"/>
      <c r="R691" s="623"/>
      <c r="S691" s="623"/>
      <c r="T691" s="623"/>
      <c r="U691" s="623"/>
      <c r="V691" s="623"/>
      <c r="W691" s="623"/>
      <c r="X691" s="623"/>
      <c r="Y691" s="623"/>
      <c r="Z691" s="623"/>
      <c r="AA691" s="623"/>
      <c r="AB691" s="623"/>
      <c r="AC691" s="623"/>
      <c r="AD691" s="623"/>
      <c r="AE691" s="623"/>
      <c r="AF691" s="623"/>
      <c r="AG691" s="623"/>
      <c r="AH691" s="623"/>
      <c r="AI691" s="623"/>
      <c r="AJ691" s="623"/>
      <c r="AK691" s="623"/>
      <c r="AL691" s="623"/>
      <c r="AM691" s="623"/>
      <c r="AN691" s="623"/>
      <c r="AO691" s="623"/>
      <c r="AP691" s="623"/>
      <c r="AQ691" s="623"/>
      <c r="AR691" s="623"/>
      <c r="AS691" s="623"/>
      <c r="AT691" s="623"/>
      <c r="AU691" s="623"/>
      <c r="AV691" s="623"/>
      <c r="AW691" s="623"/>
      <c r="AX691" s="623"/>
      <c r="AY691" s="623"/>
      <c r="AZ691" s="623"/>
      <c r="BA691" s="623"/>
      <c r="BB691" s="623"/>
      <c r="BC691" s="623"/>
      <c r="BD691" s="623"/>
      <c r="BE691" s="623"/>
      <c r="BF691" s="623"/>
      <c r="BG691" s="623"/>
      <c r="BH691" s="623"/>
    </row>
    <row r="692" spans="1:60" s="258" customFormat="1" ht="36" customHeight="1" x14ac:dyDescent="0.2">
      <c r="A692" s="768">
        <v>44413</v>
      </c>
      <c r="B692" s="137">
        <v>2393</v>
      </c>
      <c r="C692" s="154" t="str">
        <f>UPPER("pago retenciones del 5, 10 y 18 % ISR e Itbis correspondiente al mes de julio/21")</f>
        <v>PAGO RETENCIONES DEL 5, 10 Y 18 % ISR E ITBIS CORRESPONDIENTE AL MES DE JULIO/21</v>
      </c>
      <c r="D692" s="769"/>
      <c r="E692" s="860">
        <v>23680.94</v>
      </c>
      <c r="F692" s="818">
        <f t="shared" ref="F692:F732" si="13">F691-E692</f>
        <v>865668.02000000014</v>
      </c>
      <c r="G692" s="623"/>
      <c r="H692" s="623"/>
      <c r="I692" s="623"/>
      <c r="J692" s="623"/>
      <c r="K692" s="623"/>
      <c r="L692" s="623"/>
      <c r="M692" s="623"/>
      <c r="N692" s="623"/>
      <c r="O692" s="623"/>
      <c r="P692" s="623"/>
      <c r="Q692" s="623"/>
      <c r="R692" s="623"/>
      <c r="S692" s="623"/>
      <c r="T692" s="623"/>
      <c r="U692" s="623"/>
      <c r="V692" s="623"/>
      <c r="W692" s="623"/>
      <c r="X692" s="623"/>
      <c r="Y692" s="623"/>
      <c r="Z692" s="623"/>
      <c r="AA692" s="623"/>
      <c r="AB692" s="623"/>
      <c r="AC692" s="623"/>
      <c r="AD692" s="623"/>
      <c r="AE692" s="623"/>
      <c r="AF692" s="623"/>
      <c r="AG692" s="623"/>
      <c r="AH692" s="623"/>
      <c r="AI692" s="623"/>
      <c r="AJ692" s="623"/>
      <c r="AK692" s="623"/>
      <c r="AL692" s="623"/>
      <c r="AM692" s="623"/>
      <c r="AN692" s="623"/>
      <c r="AO692" s="623"/>
      <c r="AP692" s="623"/>
      <c r="AQ692" s="623"/>
      <c r="AR692" s="623"/>
      <c r="AS692" s="623"/>
      <c r="AT692" s="623"/>
      <c r="AU692" s="623"/>
      <c r="AV692" s="623"/>
      <c r="AW692" s="623"/>
      <c r="AX692" s="623"/>
      <c r="AY692" s="623"/>
      <c r="AZ692" s="623"/>
      <c r="BA692" s="623"/>
      <c r="BB692" s="623"/>
      <c r="BC692" s="623"/>
      <c r="BD692" s="623"/>
      <c r="BE692" s="623"/>
      <c r="BF692" s="623"/>
      <c r="BG692" s="623"/>
      <c r="BH692" s="623"/>
    </row>
    <row r="693" spans="1:60" s="258" customFormat="1" ht="26.25" customHeight="1" x14ac:dyDescent="0.2">
      <c r="A693" s="768">
        <v>44413</v>
      </c>
      <c r="B693" s="137">
        <v>2394</v>
      </c>
      <c r="C693" s="154" t="str">
        <f>UPPER("pago fabricación de un casquillo de bronce para uso cajuela de bomba, perteneciente a Juancho-Oviedo")</f>
        <v>PAGO FABRICACIÓN DE UN CASQUILLO DE BRONCE PARA USO CAJUELA DE BOMBA, PERTENECIENTE A JUANCHO-OVIEDO</v>
      </c>
      <c r="D693" s="769"/>
      <c r="E693" s="860">
        <v>6804</v>
      </c>
      <c r="F693" s="818">
        <f t="shared" si="13"/>
        <v>858864.02000000014</v>
      </c>
      <c r="G693" s="623"/>
      <c r="H693" s="623"/>
      <c r="I693" s="623"/>
      <c r="J693" s="623"/>
      <c r="K693" s="623"/>
      <c r="L693" s="623"/>
      <c r="M693" s="623"/>
      <c r="N693" s="623"/>
      <c r="O693" s="623"/>
      <c r="P693" s="623"/>
      <c r="Q693" s="623"/>
      <c r="R693" s="623"/>
      <c r="S693" s="623"/>
      <c r="T693" s="623"/>
      <c r="U693" s="623"/>
      <c r="V693" s="623"/>
      <c r="W693" s="623"/>
      <c r="X693" s="623"/>
      <c r="Y693" s="623"/>
      <c r="Z693" s="623"/>
      <c r="AA693" s="623"/>
      <c r="AB693" s="623"/>
      <c r="AC693" s="623"/>
      <c r="AD693" s="623"/>
      <c r="AE693" s="623"/>
      <c r="AF693" s="623"/>
      <c r="AG693" s="623"/>
      <c r="AH693" s="623"/>
      <c r="AI693" s="623"/>
      <c r="AJ693" s="623"/>
      <c r="AK693" s="623"/>
      <c r="AL693" s="623"/>
      <c r="AM693" s="623"/>
      <c r="AN693" s="623"/>
      <c r="AO693" s="623"/>
      <c r="AP693" s="623"/>
      <c r="AQ693" s="623"/>
      <c r="AR693" s="623"/>
      <c r="AS693" s="623"/>
      <c r="AT693" s="623"/>
      <c r="AU693" s="623"/>
      <c r="AV693" s="623"/>
      <c r="AW693" s="623"/>
      <c r="AX693" s="623"/>
      <c r="AY693" s="623"/>
      <c r="AZ693" s="623"/>
      <c r="BA693" s="623"/>
      <c r="BB693" s="623"/>
      <c r="BC693" s="623"/>
      <c r="BD693" s="623"/>
      <c r="BE693" s="623"/>
      <c r="BF693" s="623"/>
      <c r="BG693" s="623"/>
      <c r="BH693" s="623"/>
    </row>
    <row r="694" spans="1:60" s="258" customFormat="1" ht="21.75" customHeight="1" x14ac:dyDescent="0.2">
      <c r="A694" s="768">
        <v>44413</v>
      </c>
      <c r="B694" s="137">
        <v>2395</v>
      </c>
      <c r="C694" s="137" t="s">
        <v>41</v>
      </c>
      <c r="D694" s="769"/>
      <c r="E694" s="866">
        <v>0</v>
      </c>
      <c r="F694" s="818">
        <f t="shared" si="13"/>
        <v>858864.02000000014</v>
      </c>
      <c r="G694" s="623"/>
      <c r="H694" s="623"/>
      <c r="I694" s="623"/>
      <c r="J694" s="623"/>
      <c r="K694" s="623"/>
      <c r="L694" s="623"/>
      <c r="M694" s="623"/>
      <c r="N694" s="623"/>
      <c r="O694" s="623"/>
      <c r="P694" s="623"/>
      <c r="Q694" s="623"/>
      <c r="R694" s="623"/>
      <c r="S694" s="623"/>
      <c r="T694" s="623"/>
      <c r="U694" s="623"/>
      <c r="V694" s="623"/>
      <c r="W694" s="623"/>
      <c r="X694" s="623"/>
      <c r="Y694" s="623"/>
      <c r="Z694" s="623"/>
      <c r="AA694" s="623"/>
      <c r="AB694" s="623"/>
      <c r="AC694" s="623"/>
      <c r="AD694" s="623"/>
      <c r="AE694" s="623"/>
      <c r="AF694" s="623"/>
      <c r="AG694" s="623"/>
      <c r="AH694" s="623"/>
      <c r="AI694" s="623"/>
      <c r="AJ694" s="623"/>
      <c r="AK694" s="623"/>
      <c r="AL694" s="623"/>
      <c r="AM694" s="623"/>
      <c r="AN694" s="623"/>
      <c r="AO694" s="623"/>
      <c r="AP694" s="623"/>
      <c r="AQ694" s="623"/>
      <c r="AR694" s="623"/>
      <c r="AS694" s="623"/>
      <c r="AT694" s="623"/>
      <c r="AU694" s="623"/>
      <c r="AV694" s="623"/>
      <c r="AW694" s="623"/>
      <c r="AX694" s="623"/>
      <c r="AY694" s="623"/>
      <c r="AZ694" s="623"/>
      <c r="BA694" s="623"/>
      <c r="BB694" s="623"/>
      <c r="BC694" s="623"/>
      <c r="BD694" s="623"/>
      <c r="BE694" s="623"/>
      <c r="BF694" s="623"/>
      <c r="BG694" s="623"/>
      <c r="BH694" s="623"/>
    </row>
    <row r="695" spans="1:60" s="258" customFormat="1" ht="32.25" customHeight="1" x14ac:dyDescent="0.2">
      <c r="A695" s="768">
        <v>44413</v>
      </c>
      <c r="B695" s="137">
        <v>2396</v>
      </c>
      <c r="C695" s="154" t="str">
        <f>UPPER("pago fact. B110008393 D/F 24/5/21 pago alquiler comercial Villa Central  correspondiente al mes de mayo/21")</f>
        <v>PAGO FACT. B110008393 D/F 24/5/21 PAGO ALQUILER COMERCIAL VILLA CENTRAL  CORRESPONDIENTE AL MES DE MAYO/21</v>
      </c>
      <c r="D695" s="769"/>
      <c r="E695" s="860">
        <v>9000</v>
      </c>
      <c r="F695" s="818">
        <f t="shared" si="13"/>
        <v>849864.02000000014</v>
      </c>
      <c r="G695" s="623"/>
      <c r="H695" s="623"/>
      <c r="I695" s="623"/>
      <c r="J695" s="623"/>
      <c r="K695" s="623"/>
      <c r="L695" s="623"/>
      <c r="M695" s="623"/>
      <c r="N695" s="623"/>
      <c r="O695" s="623"/>
      <c r="P695" s="623"/>
      <c r="Q695" s="623"/>
      <c r="R695" s="623"/>
      <c r="S695" s="623"/>
      <c r="T695" s="623"/>
      <c r="U695" s="623"/>
      <c r="V695" s="623"/>
      <c r="W695" s="623"/>
      <c r="X695" s="623"/>
      <c r="Y695" s="623"/>
      <c r="Z695" s="623"/>
      <c r="AA695" s="623"/>
      <c r="AB695" s="623"/>
      <c r="AC695" s="623"/>
      <c r="AD695" s="623"/>
      <c r="AE695" s="623"/>
      <c r="AF695" s="623"/>
      <c r="AG695" s="623"/>
      <c r="AH695" s="623"/>
      <c r="AI695" s="623"/>
      <c r="AJ695" s="623"/>
      <c r="AK695" s="623"/>
      <c r="AL695" s="623"/>
      <c r="AM695" s="623"/>
      <c r="AN695" s="623"/>
      <c r="AO695" s="623"/>
      <c r="AP695" s="623"/>
      <c r="AQ695" s="623"/>
      <c r="AR695" s="623"/>
      <c r="AS695" s="623"/>
      <c r="AT695" s="623"/>
      <c r="AU695" s="623"/>
      <c r="AV695" s="623"/>
      <c r="AW695" s="623"/>
      <c r="AX695" s="623"/>
      <c r="AY695" s="623"/>
      <c r="AZ695" s="623"/>
      <c r="BA695" s="623"/>
      <c r="BB695" s="623"/>
      <c r="BC695" s="623"/>
      <c r="BD695" s="623"/>
      <c r="BE695" s="623"/>
      <c r="BF695" s="623"/>
      <c r="BG695" s="623"/>
      <c r="BH695" s="623"/>
    </row>
    <row r="696" spans="1:60" s="258" customFormat="1" ht="33.75" customHeight="1" x14ac:dyDescent="0.2">
      <c r="A696" s="768">
        <v>44413</v>
      </c>
      <c r="B696" s="137">
        <v>2397</v>
      </c>
      <c r="C696" s="154" t="str">
        <f>UPPER("pago fact. B1100008671 d/f 21/6/21 pago alquiler comercial Villa Central correspondiente al mes de Junio/21")</f>
        <v>PAGO FACT. B1100008671 D/F 21/6/21 PAGO ALQUILER COMERCIAL VILLA CENTRAL CORRESPONDIENTE AL MES DE JUNIO/21</v>
      </c>
      <c r="D696" s="769"/>
      <c r="E696" s="860">
        <v>9000</v>
      </c>
      <c r="F696" s="818">
        <f t="shared" si="13"/>
        <v>840864.02000000014</v>
      </c>
      <c r="G696" s="623"/>
      <c r="H696" s="623"/>
      <c r="I696" s="623"/>
      <c r="J696" s="623"/>
      <c r="K696" s="623"/>
      <c r="L696" s="623"/>
      <c r="M696" s="623"/>
      <c r="N696" s="623"/>
      <c r="O696" s="623"/>
      <c r="P696" s="623"/>
      <c r="Q696" s="623"/>
      <c r="R696" s="623"/>
      <c r="S696" s="623"/>
      <c r="T696" s="623"/>
      <c r="U696" s="623"/>
      <c r="V696" s="623"/>
      <c r="W696" s="623"/>
      <c r="X696" s="623"/>
      <c r="Y696" s="623"/>
      <c r="Z696" s="623"/>
      <c r="AA696" s="623"/>
      <c r="AB696" s="623"/>
      <c r="AC696" s="623"/>
      <c r="AD696" s="623"/>
      <c r="AE696" s="623"/>
      <c r="AF696" s="623"/>
      <c r="AG696" s="623"/>
      <c r="AH696" s="623"/>
      <c r="AI696" s="623"/>
      <c r="AJ696" s="623"/>
      <c r="AK696" s="623"/>
      <c r="AL696" s="623"/>
      <c r="AM696" s="623"/>
      <c r="AN696" s="623"/>
      <c r="AO696" s="623"/>
      <c r="AP696" s="623"/>
      <c r="AQ696" s="623"/>
      <c r="AR696" s="623"/>
      <c r="AS696" s="623"/>
      <c r="AT696" s="623"/>
      <c r="AU696" s="623"/>
      <c r="AV696" s="623"/>
      <c r="AW696" s="623"/>
      <c r="AX696" s="623"/>
      <c r="AY696" s="623"/>
      <c r="AZ696" s="623"/>
      <c r="BA696" s="623"/>
      <c r="BB696" s="623"/>
      <c r="BC696" s="623"/>
      <c r="BD696" s="623"/>
      <c r="BE696" s="623"/>
      <c r="BF696" s="623"/>
      <c r="BG696" s="623"/>
      <c r="BH696" s="623"/>
    </row>
    <row r="697" spans="1:60" s="258" customFormat="1" ht="36.75" customHeight="1" x14ac:dyDescent="0.2">
      <c r="A697" s="768">
        <v>44413</v>
      </c>
      <c r="B697" s="137">
        <v>2398</v>
      </c>
      <c r="C697" s="154" t="str">
        <f>UPPER("pago fact. B1100008927 d/f 20/7/21 pago alquiler comercial Villa central correspondiente al mes de Julio/21 ")</f>
        <v xml:space="preserve">PAGO FACT. B1100008927 D/F 20/7/21 PAGO ALQUILER COMERCIAL VILLA CENTRAL CORRESPONDIENTE AL MES DE JULIO/21 </v>
      </c>
      <c r="D697" s="769"/>
      <c r="E697" s="860">
        <v>9000</v>
      </c>
      <c r="F697" s="818">
        <f t="shared" si="13"/>
        <v>831864.02000000014</v>
      </c>
      <c r="G697" s="623"/>
      <c r="H697" s="623"/>
      <c r="I697" s="623"/>
      <c r="J697" s="623"/>
      <c r="K697" s="623"/>
      <c r="L697" s="623"/>
      <c r="M697" s="623"/>
      <c r="N697" s="623"/>
      <c r="O697" s="623"/>
      <c r="P697" s="623"/>
      <c r="Q697" s="623"/>
      <c r="R697" s="623"/>
      <c r="S697" s="623"/>
      <c r="T697" s="623"/>
      <c r="U697" s="623"/>
      <c r="V697" s="623"/>
      <c r="W697" s="623"/>
      <c r="X697" s="623"/>
      <c r="Y697" s="623"/>
      <c r="Z697" s="623"/>
      <c r="AA697" s="623"/>
      <c r="AB697" s="623"/>
      <c r="AC697" s="623"/>
      <c r="AD697" s="623"/>
      <c r="AE697" s="623"/>
      <c r="AF697" s="623"/>
      <c r="AG697" s="623"/>
      <c r="AH697" s="623"/>
      <c r="AI697" s="623"/>
      <c r="AJ697" s="623"/>
      <c r="AK697" s="623"/>
      <c r="AL697" s="623"/>
      <c r="AM697" s="623"/>
      <c r="AN697" s="623"/>
      <c r="AO697" s="623"/>
      <c r="AP697" s="623"/>
      <c r="AQ697" s="623"/>
      <c r="AR697" s="623"/>
      <c r="AS697" s="623"/>
      <c r="AT697" s="623"/>
      <c r="AU697" s="623"/>
      <c r="AV697" s="623"/>
      <c r="AW697" s="623"/>
      <c r="AX697" s="623"/>
      <c r="AY697" s="623"/>
      <c r="AZ697" s="623"/>
      <c r="BA697" s="623"/>
      <c r="BB697" s="623"/>
      <c r="BC697" s="623"/>
      <c r="BD697" s="623"/>
      <c r="BE697" s="623"/>
      <c r="BF697" s="623"/>
      <c r="BG697" s="623"/>
      <c r="BH697" s="623"/>
    </row>
    <row r="698" spans="1:60" s="258" customFormat="1" ht="33.75" customHeight="1" x14ac:dyDescent="0.2">
      <c r="A698" s="768">
        <v>44413</v>
      </c>
      <c r="B698" s="137">
        <v>2399</v>
      </c>
      <c r="C698" s="154" t="str">
        <f>UPPER("PAGO FACT. B1100008668 D/F 21/6/21 PAGO ALGUILER COMERCIAL Paraíso correspondiente al mes de Junio /21 ")</f>
        <v xml:space="preserve">PAGO FACT. B1100008668 D/F 21/6/21 PAGO ALGUILER COMERCIAL PARAÍSO CORRESPONDIENTE AL MES DE JUNIO /21 </v>
      </c>
      <c r="D698" s="769"/>
      <c r="E698" s="860">
        <v>8910</v>
      </c>
      <c r="F698" s="818">
        <f t="shared" si="13"/>
        <v>822954.02000000014</v>
      </c>
      <c r="G698" s="623"/>
      <c r="H698" s="623"/>
      <c r="I698" s="623"/>
      <c r="J698" s="623"/>
      <c r="K698" s="623"/>
      <c r="L698" s="623"/>
      <c r="M698" s="623"/>
      <c r="N698" s="623"/>
      <c r="O698" s="623"/>
      <c r="P698" s="623"/>
      <c r="Q698" s="623"/>
      <c r="R698" s="623"/>
      <c r="S698" s="623"/>
      <c r="T698" s="623"/>
      <c r="U698" s="623"/>
      <c r="V698" s="623"/>
      <c r="W698" s="623"/>
      <c r="X698" s="623"/>
      <c r="Y698" s="623"/>
      <c r="Z698" s="623"/>
      <c r="AA698" s="623"/>
      <c r="AB698" s="623"/>
      <c r="AC698" s="623"/>
      <c r="AD698" s="623"/>
      <c r="AE698" s="623"/>
      <c r="AF698" s="623"/>
      <c r="AG698" s="623"/>
      <c r="AH698" s="623"/>
      <c r="AI698" s="623"/>
      <c r="AJ698" s="623"/>
      <c r="AK698" s="623"/>
      <c r="AL698" s="623"/>
      <c r="AM698" s="623"/>
      <c r="AN698" s="623"/>
      <c r="AO698" s="623"/>
      <c r="AP698" s="623"/>
      <c r="AQ698" s="623"/>
      <c r="AR698" s="623"/>
      <c r="AS698" s="623"/>
      <c r="AT698" s="623"/>
      <c r="AU698" s="623"/>
      <c r="AV698" s="623"/>
      <c r="AW698" s="623"/>
      <c r="AX698" s="623"/>
      <c r="AY698" s="623"/>
      <c r="AZ698" s="623"/>
      <c r="BA698" s="623"/>
      <c r="BB698" s="623"/>
      <c r="BC698" s="623"/>
      <c r="BD698" s="623"/>
      <c r="BE698" s="623"/>
      <c r="BF698" s="623"/>
      <c r="BG698" s="623"/>
      <c r="BH698" s="623"/>
    </row>
    <row r="699" spans="1:60" s="258" customFormat="1" ht="30.75" customHeight="1" x14ac:dyDescent="0.2">
      <c r="A699" s="768">
        <v>44413</v>
      </c>
      <c r="B699" s="137">
        <v>2400</v>
      </c>
      <c r="C699" s="154" t="str">
        <f>UPPER("pago fact. B1100008924 d/f 20/7/21 pago alquiler comercial paraíso correspondiente al mes de julio/21 ")</f>
        <v xml:space="preserve">PAGO FACT. B1100008924 D/F 20/7/21 PAGO ALQUILER COMERCIAL PARAÍSO CORRESPONDIENTE AL MES DE JULIO/21 </v>
      </c>
      <c r="D699" s="769"/>
      <c r="E699" s="860">
        <v>8910</v>
      </c>
      <c r="F699" s="818">
        <f t="shared" si="13"/>
        <v>814044.02000000014</v>
      </c>
      <c r="G699" s="623"/>
      <c r="H699" s="623"/>
      <c r="I699" s="623"/>
      <c r="J699" s="623"/>
      <c r="K699" s="623"/>
      <c r="L699" s="623"/>
      <c r="M699" s="623"/>
      <c r="N699" s="623"/>
      <c r="O699" s="623"/>
      <c r="P699" s="623"/>
      <c r="Q699" s="623"/>
      <c r="R699" s="623"/>
      <c r="S699" s="623"/>
      <c r="T699" s="623"/>
      <c r="U699" s="623"/>
      <c r="V699" s="623"/>
      <c r="W699" s="623"/>
      <c r="X699" s="623"/>
      <c r="Y699" s="623"/>
      <c r="Z699" s="623"/>
      <c r="AA699" s="623"/>
      <c r="AB699" s="623"/>
      <c r="AC699" s="623"/>
      <c r="AD699" s="623"/>
      <c r="AE699" s="623"/>
      <c r="AF699" s="623"/>
      <c r="AG699" s="623"/>
      <c r="AH699" s="623"/>
      <c r="AI699" s="623"/>
      <c r="AJ699" s="623"/>
      <c r="AK699" s="623"/>
      <c r="AL699" s="623"/>
      <c r="AM699" s="623"/>
      <c r="AN699" s="623"/>
      <c r="AO699" s="623"/>
      <c r="AP699" s="623"/>
      <c r="AQ699" s="623"/>
      <c r="AR699" s="623"/>
      <c r="AS699" s="623"/>
      <c r="AT699" s="623"/>
      <c r="AU699" s="623"/>
      <c r="AV699" s="623"/>
      <c r="AW699" s="623"/>
      <c r="AX699" s="623"/>
      <c r="AY699" s="623"/>
      <c r="AZ699" s="623"/>
      <c r="BA699" s="623"/>
      <c r="BB699" s="623"/>
      <c r="BC699" s="623"/>
      <c r="BD699" s="623"/>
      <c r="BE699" s="623"/>
      <c r="BF699" s="623"/>
      <c r="BG699" s="623"/>
      <c r="BH699" s="623"/>
    </row>
    <row r="700" spans="1:60" s="258" customFormat="1" ht="36.75" customHeight="1" x14ac:dyDescent="0.2">
      <c r="A700" s="768">
        <v>44413</v>
      </c>
      <c r="B700" s="137">
        <v>2401</v>
      </c>
      <c r="C700" s="154" t="s">
        <v>8711</v>
      </c>
      <c r="D700" s="769"/>
      <c r="E700" s="860">
        <v>10800</v>
      </c>
      <c r="F700" s="818">
        <f t="shared" si="13"/>
        <v>803244.02000000014</v>
      </c>
      <c r="G700" s="623"/>
      <c r="H700" s="623"/>
      <c r="I700" s="623"/>
      <c r="J700" s="623"/>
      <c r="K700" s="623"/>
      <c r="L700" s="623"/>
      <c r="M700" s="623"/>
      <c r="N700" s="623"/>
      <c r="O700" s="623"/>
      <c r="P700" s="623"/>
      <c r="Q700" s="623"/>
      <c r="R700" s="623"/>
      <c r="S700" s="623"/>
      <c r="T700" s="623"/>
      <c r="U700" s="623"/>
      <c r="V700" s="623"/>
      <c r="W700" s="623"/>
      <c r="X700" s="623"/>
      <c r="Y700" s="623"/>
      <c r="Z700" s="623"/>
      <c r="AA700" s="623"/>
      <c r="AB700" s="623"/>
      <c r="AC700" s="623"/>
      <c r="AD700" s="623"/>
      <c r="AE700" s="623"/>
      <c r="AF700" s="623"/>
      <c r="AG700" s="623"/>
      <c r="AH700" s="623"/>
      <c r="AI700" s="623"/>
      <c r="AJ700" s="623"/>
      <c r="AK700" s="623"/>
      <c r="AL700" s="623"/>
      <c r="AM700" s="623"/>
      <c r="AN700" s="623"/>
      <c r="AO700" s="623"/>
      <c r="AP700" s="623"/>
      <c r="AQ700" s="623"/>
      <c r="AR700" s="623"/>
      <c r="AS700" s="623"/>
      <c r="AT700" s="623"/>
      <c r="AU700" s="623"/>
      <c r="AV700" s="623"/>
      <c r="AW700" s="623"/>
      <c r="AX700" s="623"/>
      <c r="AY700" s="623"/>
      <c r="AZ700" s="623"/>
      <c r="BA700" s="623"/>
      <c r="BB700" s="623"/>
      <c r="BC700" s="623"/>
      <c r="BD700" s="623"/>
      <c r="BE700" s="623"/>
      <c r="BF700" s="623"/>
      <c r="BG700" s="623"/>
      <c r="BH700" s="623"/>
    </row>
    <row r="701" spans="1:60" s="258" customFormat="1" ht="39.75" customHeight="1" x14ac:dyDescent="0.2">
      <c r="A701" s="768">
        <v>44413</v>
      </c>
      <c r="B701" s="137">
        <v>2402</v>
      </c>
      <c r="C701" s="154" t="str">
        <f>UPPER("pago fact. B1100008922 d/f 20/7/21 pago alquiler comercial Cabral correspondiente al mes de Julio/21")</f>
        <v>PAGO FACT. B1100008922 D/F 20/7/21 PAGO ALQUILER COMERCIAL CABRAL CORRESPONDIENTE AL MES DE JULIO/21</v>
      </c>
      <c r="D701" s="598"/>
      <c r="E701" s="860">
        <v>10800</v>
      </c>
      <c r="F701" s="818">
        <f t="shared" si="13"/>
        <v>792444.02000000014</v>
      </c>
      <c r="G701" s="623"/>
      <c r="H701" s="623"/>
      <c r="I701" s="623"/>
      <c r="J701" s="623"/>
      <c r="K701" s="623"/>
      <c r="L701" s="623"/>
      <c r="M701" s="623"/>
      <c r="N701" s="623"/>
      <c r="O701" s="623"/>
      <c r="P701" s="623"/>
      <c r="Q701" s="623"/>
      <c r="R701" s="623"/>
      <c r="S701" s="623"/>
      <c r="T701" s="623"/>
      <c r="U701" s="623"/>
      <c r="V701" s="623"/>
      <c r="W701" s="623"/>
      <c r="X701" s="623"/>
      <c r="Y701" s="623"/>
      <c r="Z701" s="623"/>
      <c r="AA701" s="623"/>
      <c r="AB701" s="623"/>
      <c r="AC701" s="623"/>
      <c r="AD701" s="623"/>
      <c r="AE701" s="623"/>
      <c r="AF701" s="623"/>
      <c r="AG701" s="623"/>
      <c r="AH701" s="623"/>
      <c r="AI701" s="623"/>
      <c r="AJ701" s="623"/>
      <c r="AK701" s="623"/>
      <c r="AL701" s="623"/>
      <c r="AM701" s="623"/>
      <c r="AN701" s="623"/>
      <c r="AO701" s="623"/>
      <c r="AP701" s="623"/>
      <c r="AQ701" s="623"/>
      <c r="AR701" s="623"/>
      <c r="AS701" s="623"/>
      <c r="AT701" s="623"/>
      <c r="AU701" s="623"/>
      <c r="AV701" s="623"/>
      <c r="AW701" s="623"/>
      <c r="AX701" s="623"/>
      <c r="AY701" s="623"/>
      <c r="AZ701" s="623"/>
      <c r="BA701" s="623"/>
      <c r="BB701" s="623"/>
      <c r="BC701" s="623"/>
      <c r="BD701" s="623"/>
      <c r="BE701" s="623"/>
      <c r="BF701" s="623"/>
      <c r="BG701" s="623"/>
      <c r="BH701" s="623"/>
    </row>
    <row r="702" spans="1:60" s="101" customFormat="1" ht="32.25" customHeight="1" x14ac:dyDescent="0.2">
      <c r="A702" s="768">
        <v>44413</v>
      </c>
      <c r="B702" s="137">
        <v>2403</v>
      </c>
      <c r="C702" s="154" t="str">
        <f>UPPER("pago fact. B1100008923 d/f 20/7/21 pago alquiler comercial Tamayo correspondiente al mes de Julio/21")</f>
        <v>PAGO FACT. B1100008923 D/F 20/7/21 PAGO ALQUILER COMERCIAL TAMAYO CORRESPONDIENTE AL MES DE JULIO/21</v>
      </c>
      <c r="D702" s="598"/>
      <c r="E702" s="860">
        <v>7110</v>
      </c>
      <c r="F702" s="818">
        <f t="shared" si="13"/>
        <v>785334.02000000014</v>
      </c>
      <c r="G702" s="103"/>
      <c r="H702" s="103"/>
      <c r="I702" s="103"/>
      <c r="J702" s="103"/>
      <c r="K702" s="103"/>
      <c r="L702" s="103"/>
      <c r="M702" s="103"/>
      <c r="N702" s="103"/>
      <c r="O702" s="103"/>
      <c r="P702" s="103"/>
      <c r="Q702" s="103"/>
      <c r="R702" s="103"/>
      <c r="S702" s="103"/>
      <c r="T702" s="103"/>
      <c r="U702" s="103"/>
      <c r="V702" s="103"/>
      <c r="W702" s="103"/>
      <c r="X702" s="103"/>
      <c r="Y702" s="103"/>
      <c r="Z702" s="103"/>
      <c r="AA702" s="103"/>
      <c r="AB702" s="103"/>
      <c r="AC702" s="103"/>
      <c r="AD702" s="103"/>
      <c r="AE702" s="103"/>
      <c r="AF702" s="103"/>
      <c r="AG702" s="103"/>
      <c r="AH702" s="103"/>
      <c r="AI702" s="103"/>
      <c r="AJ702" s="103"/>
      <c r="AK702" s="103"/>
      <c r="AL702" s="103"/>
      <c r="AM702" s="103"/>
      <c r="AN702" s="103"/>
      <c r="AO702" s="103"/>
      <c r="AP702" s="103"/>
      <c r="AQ702" s="103"/>
      <c r="AR702" s="103"/>
      <c r="AS702" s="103"/>
      <c r="AT702" s="103"/>
      <c r="AU702" s="103"/>
      <c r="AV702" s="103"/>
      <c r="AW702" s="103"/>
      <c r="AX702" s="103"/>
      <c r="AY702" s="103"/>
      <c r="AZ702" s="103"/>
      <c r="BA702" s="103"/>
      <c r="BB702" s="103"/>
      <c r="BC702" s="103"/>
      <c r="BD702" s="103"/>
      <c r="BE702" s="103"/>
      <c r="BF702" s="103"/>
      <c r="BG702" s="103"/>
      <c r="BH702" s="103"/>
    </row>
    <row r="703" spans="1:60" s="101" customFormat="1" ht="36.75" customHeight="1" x14ac:dyDescent="0.2">
      <c r="A703" s="768">
        <v>44413</v>
      </c>
      <c r="B703" s="137">
        <v>2404</v>
      </c>
      <c r="C703" s="154" t="str">
        <f>UPPER("pago fact. B1100008921 d/f 20/7/21 pago alquiler comercial Neyba correspondiente al mes de Julio/21")</f>
        <v>PAGO FACT. B1100008921 D/F 20/7/21 PAGO ALQUILER COMERCIAL NEYBA CORRESPONDIENTE AL MES DE JULIO/21</v>
      </c>
      <c r="D703" s="598"/>
      <c r="E703" s="860">
        <v>20070</v>
      </c>
      <c r="F703" s="818">
        <f t="shared" si="13"/>
        <v>765264.02000000014</v>
      </c>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3"/>
      <c r="AR703" s="103"/>
      <c r="AS703" s="103"/>
      <c r="AT703" s="103"/>
      <c r="AU703" s="103"/>
      <c r="AV703" s="103"/>
      <c r="AW703" s="103"/>
      <c r="AX703" s="103"/>
      <c r="AY703" s="103"/>
      <c r="AZ703" s="103"/>
      <c r="BA703" s="103"/>
      <c r="BB703" s="103"/>
      <c r="BC703" s="103"/>
      <c r="BD703" s="103"/>
      <c r="BE703" s="103"/>
      <c r="BF703" s="103"/>
      <c r="BG703" s="103"/>
      <c r="BH703" s="103"/>
    </row>
    <row r="704" spans="1:60" s="101" customFormat="1" ht="36" customHeight="1" x14ac:dyDescent="0.2">
      <c r="A704" s="768">
        <v>44413</v>
      </c>
      <c r="B704" s="137">
        <v>2405</v>
      </c>
      <c r="C704" s="154" t="str">
        <f>UPPER("pago fact. B1100008928 d/f 20/7/21 pago alquiler comercial Duverge correspondiente al mes de julio/21 ")</f>
        <v xml:space="preserve">PAGO FACT. B1100008928 D/F 20/7/21 PAGO ALQUILER COMERCIAL DUVERGE CORRESPONDIENTE AL MES DE JULIO/21 </v>
      </c>
      <c r="D704" s="598"/>
      <c r="E704" s="860">
        <v>3600</v>
      </c>
      <c r="F704" s="818">
        <f t="shared" si="13"/>
        <v>761664.02000000014</v>
      </c>
      <c r="G704" s="103"/>
      <c r="H704" s="103"/>
      <c r="I704" s="103"/>
      <c r="J704" s="103"/>
      <c r="K704" s="103"/>
      <c r="L704" s="103"/>
      <c r="M704" s="103"/>
      <c r="N704" s="103"/>
      <c r="O704" s="103"/>
      <c r="P704" s="103"/>
      <c r="Q704" s="103"/>
      <c r="R704" s="103"/>
      <c r="S704" s="103"/>
      <c r="T704" s="103"/>
      <c r="U704" s="103"/>
      <c r="V704" s="103"/>
      <c r="W704" s="103"/>
      <c r="X704" s="103"/>
      <c r="Y704" s="103"/>
      <c r="Z704" s="103"/>
      <c r="AA704" s="103"/>
      <c r="AB704" s="103"/>
      <c r="AC704" s="103"/>
      <c r="AD704" s="103"/>
      <c r="AE704" s="103"/>
      <c r="AF704" s="103"/>
      <c r="AG704" s="103"/>
      <c r="AH704" s="103"/>
      <c r="AI704" s="103"/>
      <c r="AJ704" s="103"/>
      <c r="AK704" s="103"/>
      <c r="AL704" s="103"/>
      <c r="AM704" s="103"/>
      <c r="AN704" s="103"/>
      <c r="AO704" s="103"/>
      <c r="AP704" s="103"/>
      <c r="AQ704" s="103"/>
      <c r="AR704" s="103"/>
      <c r="AS704" s="103"/>
      <c r="AT704" s="103"/>
      <c r="AU704" s="103"/>
      <c r="AV704" s="103"/>
      <c r="AW704" s="103"/>
      <c r="AX704" s="103"/>
      <c r="AY704" s="103"/>
      <c r="AZ704" s="103"/>
      <c r="BA704" s="103"/>
      <c r="BB704" s="103"/>
      <c r="BC704" s="103"/>
      <c r="BD704" s="103"/>
      <c r="BE704" s="103"/>
      <c r="BF704" s="103"/>
      <c r="BG704" s="103"/>
      <c r="BH704" s="103"/>
    </row>
    <row r="705" spans="1:60" s="101" customFormat="1" ht="33.75" customHeight="1" x14ac:dyDescent="0.2">
      <c r="A705" s="768">
        <v>44413</v>
      </c>
      <c r="B705" s="137">
        <v>2406</v>
      </c>
      <c r="C705" s="154" t="str">
        <f>UPPER("pago fact. B1100008920 pago alquiler comercial jimani correspondiente al mes de julio/21")</f>
        <v>PAGO FACT. B1100008920 PAGO ALQUILER COMERCIAL JIMANI CORRESPONDIENTE AL MES DE JULIO/21</v>
      </c>
      <c r="D705" s="598"/>
      <c r="E705" s="860">
        <v>8910</v>
      </c>
      <c r="F705" s="818">
        <f t="shared" si="13"/>
        <v>752754.02000000014</v>
      </c>
      <c r="G705" s="103"/>
      <c r="H705" s="103"/>
      <c r="I705" s="103"/>
      <c r="J705" s="103"/>
      <c r="K705" s="103"/>
      <c r="L705" s="103"/>
      <c r="M705" s="103"/>
      <c r="N705" s="103"/>
      <c r="O705" s="103"/>
      <c r="P705" s="103"/>
      <c r="Q705" s="103"/>
      <c r="R705" s="103"/>
      <c r="S705" s="103"/>
      <c r="T705" s="103"/>
      <c r="U705" s="103"/>
      <c r="V705" s="103"/>
      <c r="W705" s="103"/>
      <c r="X705" s="103"/>
      <c r="Y705" s="103"/>
      <c r="Z705" s="103"/>
      <c r="AA705" s="103"/>
      <c r="AB705" s="103"/>
      <c r="AC705" s="103"/>
      <c r="AD705" s="103"/>
      <c r="AE705" s="103"/>
      <c r="AF705" s="103"/>
      <c r="AG705" s="103"/>
      <c r="AH705" s="103"/>
      <c r="AI705" s="103"/>
      <c r="AJ705" s="103"/>
      <c r="AK705" s="103"/>
      <c r="AL705" s="103"/>
      <c r="AM705" s="103"/>
      <c r="AN705" s="103"/>
      <c r="AO705" s="103"/>
      <c r="AP705" s="103"/>
      <c r="AQ705" s="103"/>
      <c r="AR705" s="103"/>
      <c r="AS705" s="103"/>
      <c r="AT705" s="103"/>
      <c r="AU705" s="103"/>
      <c r="AV705" s="103"/>
      <c r="AW705" s="103"/>
      <c r="AX705" s="103"/>
      <c r="AY705" s="103"/>
      <c r="AZ705" s="103"/>
      <c r="BA705" s="103"/>
      <c r="BB705" s="103"/>
      <c r="BC705" s="103"/>
      <c r="BD705" s="103"/>
      <c r="BE705" s="103"/>
      <c r="BF705" s="103"/>
      <c r="BG705" s="103"/>
      <c r="BH705" s="103"/>
    </row>
    <row r="706" spans="1:60" s="101" customFormat="1" ht="38.25" customHeight="1" x14ac:dyDescent="0.2">
      <c r="A706" s="768">
        <v>44413</v>
      </c>
      <c r="B706" s="137">
        <v>2407</v>
      </c>
      <c r="C706" s="154" t="str">
        <f>UPPER("pago fact. B1100008919 d/f 20/07/21 pago alquiler comercial Vicente Noble correspondiente al mes de Julio/21")</f>
        <v>PAGO FACT. B1100008919 D/F 20/07/21 PAGO ALQUILER COMERCIAL VICENTE NOBLE CORRESPONDIENTE AL MES DE JULIO/21</v>
      </c>
      <c r="D706" s="598"/>
      <c r="E706" s="860">
        <v>15300</v>
      </c>
      <c r="F706" s="818">
        <f t="shared" si="13"/>
        <v>737454.02000000014</v>
      </c>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3"/>
      <c r="AR706" s="103"/>
      <c r="AS706" s="103"/>
      <c r="AT706" s="103"/>
      <c r="AU706" s="103"/>
      <c r="AV706" s="103"/>
      <c r="AW706" s="103"/>
      <c r="AX706" s="103"/>
      <c r="AY706" s="103"/>
      <c r="AZ706" s="103"/>
      <c r="BA706" s="103"/>
      <c r="BB706" s="103"/>
      <c r="BC706" s="103"/>
      <c r="BD706" s="103"/>
      <c r="BE706" s="103"/>
      <c r="BF706" s="103"/>
      <c r="BG706" s="103"/>
      <c r="BH706" s="103"/>
    </row>
    <row r="707" spans="1:60" s="101" customFormat="1" ht="31.5" customHeight="1" x14ac:dyDescent="0.2">
      <c r="A707" s="768">
        <v>44413</v>
      </c>
      <c r="B707" s="137">
        <v>2408</v>
      </c>
      <c r="C707" s="154" t="str">
        <f>UPPER("pago fact. B1100008929 d/f 20/7/21 pago alquiler comercial villa jaragua correspondiente al mes de julio/21")</f>
        <v>PAGO FACT. B1100008929 D/F 20/7/21 PAGO ALQUILER COMERCIAL VILLA JARAGUA CORRESPONDIENTE AL MES DE JULIO/21</v>
      </c>
      <c r="D707" s="598"/>
      <c r="E707" s="860">
        <v>3510</v>
      </c>
      <c r="F707" s="818">
        <f t="shared" si="13"/>
        <v>733944.02000000014</v>
      </c>
      <c r="G707" s="865"/>
      <c r="H707" s="103"/>
      <c r="I707" s="103"/>
      <c r="J707" s="103"/>
      <c r="K707" s="103"/>
      <c r="L707" s="103"/>
      <c r="M707" s="103"/>
      <c r="N707" s="103"/>
      <c r="O707" s="103"/>
      <c r="P707" s="103"/>
      <c r="Q707" s="103"/>
      <c r="R707" s="103"/>
      <c r="S707" s="103"/>
      <c r="T707" s="103"/>
      <c r="U707" s="103"/>
      <c r="V707" s="103"/>
      <c r="W707" s="103"/>
      <c r="X707" s="103"/>
      <c r="Y707" s="103"/>
      <c r="Z707" s="103"/>
      <c r="AA707" s="103"/>
      <c r="AB707" s="103"/>
      <c r="AC707" s="103"/>
      <c r="AD707" s="103"/>
      <c r="AE707" s="103"/>
      <c r="AF707" s="103"/>
      <c r="AG707" s="103"/>
      <c r="AH707" s="103"/>
      <c r="AI707" s="103"/>
      <c r="AJ707" s="103"/>
      <c r="AK707" s="103"/>
      <c r="AL707" s="103"/>
      <c r="AM707" s="103"/>
      <c r="AN707" s="103"/>
      <c r="AO707" s="103"/>
      <c r="AP707" s="103"/>
      <c r="AQ707" s="103"/>
      <c r="AR707" s="103"/>
      <c r="AS707" s="103"/>
      <c r="AT707" s="103"/>
      <c r="AU707" s="103"/>
      <c r="AV707" s="103"/>
      <c r="AW707" s="103"/>
      <c r="AX707" s="103"/>
      <c r="AY707" s="103"/>
      <c r="AZ707" s="103"/>
      <c r="BA707" s="103"/>
      <c r="BB707" s="103"/>
      <c r="BC707" s="103"/>
      <c r="BD707" s="103"/>
      <c r="BE707" s="103"/>
      <c r="BF707" s="103"/>
      <c r="BG707" s="103"/>
      <c r="BH707" s="103"/>
    </row>
    <row r="708" spans="1:60" s="101" customFormat="1" ht="46.5" customHeight="1" x14ac:dyDescent="0.2">
      <c r="A708" s="768">
        <v>44413</v>
      </c>
      <c r="B708" s="137">
        <v>2409</v>
      </c>
      <c r="C708" s="154" t="str">
        <f>UPPER("PAGO VIATICO A Sto. Dgo. Los días 17 y 18/5/21 con el objetivo de llevar al Sr. José de los santos moquete a llevar documentos a la dirección de operaciones, llevar panel control y bomba de puerto escondido")</f>
        <v>PAGO VIATICO A STO. DGO. LOS DÍAS 17 Y 18/5/21 CON EL OBJETIVO DE LLEVAR AL SR. JOSÉ DE LOS SANTOS MOQUETE A LLEVAR DOCUMENTOS A LA DIRECCIÓN DE OPERACIONES, LLEVAR PANEL CONTROL Y BOMBA DE PUERTO ESCONDIDO</v>
      </c>
      <c r="D708" s="598"/>
      <c r="E708" s="860">
        <v>5600</v>
      </c>
      <c r="F708" s="818">
        <f t="shared" si="13"/>
        <v>728344.02000000014</v>
      </c>
      <c r="G708" s="103"/>
      <c r="H708" s="103"/>
      <c r="I708" s="103"/>
      <c r="J708" s="103"/>
      <c r="K708" s="103"/>
      <c r="L708" s="103"/>
      <c r="M708" s="103"/>
      <c r="N708" s="103"/>
      <c r="O708" s="103"/>
      <c r="P708" s="103"/>
      <c r="Q708" s="103"/>
      <c r="R708" s="103"/>
      <c r="S708" s="103"/>
      <c r="T708" s="103"/>
      <c r="U708" s="103"/>
      <c r="V708" s="103"/>
      <c r="W708" s="103"/>
      <c r="X708" s="103"/>
      <c r="Y708" s="103"/>
      <c r="Z708" s="103"/>
      <c r="AA708" s="103"/>
      <c r="AB708" s="103"/>
      <c r="AC708" s="103"/>
      <c r="AD708" s="103"/>
      <c r="AE708" s="103"/>
      <c r="AF708" s="103"/>
      <c r="AG708" s="103"/>
      <c r="AH708" s="103"/>
      <c r="AI708" s="103"/>
      <c r="AJ708" s="103"/>
      <c r="AK708" s="103"/>
      <c r="AL708" s="103"/>
      <c r="AM708" s="103"/>
      <c r="AN708" s="103"/>
      <c r="AO708" s="103"/>
      <c r="AP708" s="103"/>
      <c r="AQ708" s="103"/>
      <c r="AR708" s="103"/>
      <c r="AS708" s="103"/>
      <c r="AT708" s="103"/>
      <c r="AU708" s="103"/>
      <c r="AV708" s="103"/>
      <c r="AW708" s="103"/>
      <c r="AX708" s="103"/>
      <c r="AY708" s="103"/>
      <c r="AZ708" s="103"/>
      <c r="BA708" s="103"/>
      <c r="BB708" s="103"/>
      <c r="BC708" s="103"/>
      <c r="BD708" s="103"/>
      <c r="BE708" s="103"/>
      <c r="BF708" s="103"/>
      <c r="BG708" s="103"/>
      <c r="BH708" s="103"/>
    </row>
    <row r="709" spans="1:60" s="101" customFormat="1" ht="18.75" customHeight="1" x14ac:dyDescent="0.2">
      <c r="A709" s="768">
        <v>44413</v>
      </c>
      <c r="B709" s="137">
        <v>2410</v>
      </c>
      <c r="C709" s="154" t="s">
        <v>41</v>
      </c>
      <c r="D709" s="598"/>
      <c r="E709" s="866">
        <v>0</v>
      </c>
      <c r="F709" s="818">
        <f t="shared" si="13"/>
        <v>728344.02000000014</v>
      </c>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3"/>
      <c r="AR709" s="103"/>
      <c r="AS709" s="103"/>
      <c r="AT709" s="103"/>
      <c r="AU709" s="103"/>
      <c r="AV709" s="103"/>
      <c r="AW709" s="103"/>
      <c r="AX709" s="103"/>
      <c r="AY709" s="103"/>
      <c r="AZ709" s="103"/>
      <c r="BA709" s="103"/>
      <c r="BB709" s="103"/>
      <c r="BC709" s="103"/>
      <c r="BD709" s="103"/>
      <c r="BE709" s="103"/>
      <c r="BF709" s="103"/>
      <c r="BG709" s="103"/>
      <c r="BH709" s="103"/>
    </row>
    <row r="710" spans="1:60" s="101" customFormat="1" ht="42.75" customHeight="1" x14ac:dyDescent="0.2">
      <c r="A710" s="768">
        <v>44413</v>
      </c>
      <c r="B710" s="137">
        <v>2411</v>
      </c>
      <c r="C710" s="154" t="str">
        <f>UPPER("pago viatico por viajar a Sto. Dgo. Los días 7/4/21 y 16/6/21 con el objetivo de participar en reunión con el director ejecutivo y director de operaciones")</f>
        <v>PAGO VIATICO POR VIAJAR A STO. DGO. LOS DÍAS 7/4/21 Y 16/6/21 CON EL OBJETIVO DE PARTICIPAR EN REUNIÓN CON EL DIRECTOR EJECUTIVO Y DIRECTOR DE OPERACIONES</v>
      </c>
      <c r="D710" s="598"/>
      <c r="E710" s="860">
        <v>3800</v>
      </c>
      <c r="F710" s="818">
        <f t="shared" si="13"/>
        <v>724544.02000000014</v>
      </c>
      <c r="G710" s="103"/>
      <c r="H710" s="103"/>
      <c r="I710" s="103"/>
      <c r="J710" s="103"/>
      <c r="K710" s="103"/>
      <c r="L710" s="103"/>
      <c r="M710" s="103"/>
      <c r="N710" s="103"/>
      <c r="O710" s="103"/>
      <c r="P710" s="103"/>
      <c r="Q710" s="103"/>
      <c r="R710" s="103"/>
      <c r="S710" s="103"/>
      <c r="T710" s="103"/>
      <c r="U710" s="103"/>
      <c r="V710" s="103"/>
      <c r="W710" s="103"/>
      <c r="X710" s="103"/>
      <c r="Y710" s="103"/>
      <c r="Z710" s="103"/>
      <c r="AA710" s="103"/>
      <c r="AB710" s="103"/>
      <c r="AC710" s="103"/>
      <c r="AD710" s="103"/>
      <c r="AE710" s="103"/>
      <c r="AF710" s="103"/>
      <c r="AG710" s="103"/>
      <c r="AH710" s="103"/>
      <c r="AI710" s="103"/>
      <c r="AJ710" s="103"/>
      <c r="AK710" s="103"/>
      <c r="AL710" s="103"/>
      <c r="AM710" s="103"/>
      <c r="AN710" s="103"/>
      <c r="AO710" s="103"/>
      <c r="AP710" s="103"/>
      <c r="AQ710" s="103"/>
      <c r="AR710" s="103"/>
      <c r="AS710" s="103"/>
      <c r="AT710" s="103"/>
      <c r="AU710" s="103"/>
      <c r="AV710" s="103"/>
      <c r="AW710" s="103"/>
      <c r="AX710" s="103"/>
      <c r="AY710" s="103"/>
      <c r="AZ710" s="103"/>
      <c r="BA710" s="103"/>
      <c r="BB710" s="103"/>
      <c r="BC710" s="103"/>
      <c r="BD710" s="103"/>
      <c r="BE710" s="103"/>
      <c r="BF710" s="103"/>
      <c r="BG710" s="103"/>
      <c r="BH710" s="103"/>
    </row>
    <row r="711" spans="1:60" s="101" customFormat="1" ht="50.25" customHeight="1" x14ac:dyDescent="0.2">
      <c r="A711" s="824">
        <v>44414</v>
      </c>
      <c r="B711" s="846">
        <v>2412</v>
      </c>
      <c r="C711" s="154" t="str">
        <f>UPPER("PAGO VIATICO POR VIAJAR A Sto. Dgo los días 02,10, 8 y 28/06/21 con el objetivo de reunirse en los departamentos de contabilidad, combustible, finanzas y llevar documentos a diferentes departamentos")</f>
        <v>PAGO VIATICO POR VIAJAR A STO. DGO LOS DÍAS 02,10, 8 Y 28/06/21 CON EL OBJETIVO DE REUNIRSE EN LOS DEPARTAMENTOS DE CONTABILIDAD, COMBUSTIBLE, FINANZAS Y LLEVAR DOCUMENTOS A DIFERENTES DEPARTAMENTOS</v>
      </c>
      <c r="D711" s="598"/>
      <c r="E711" s="859">
        <v>11000</v>
      </c>
      <c r="F711" s="40">
        <f t="shared" si="13"/>
        <v>713544.02000000014</v>
      </c>
      <c r="G711" s="103"/>
      <c r="H711" s="103"/>
      <c r="I711" s="103"/>
      <c r="J711" s="103"/>
      <c r="K711" s="103"/>
      <c r="L711" s="103"/>
      <c r="M711" s="103"/>
      <c r="N711" s="103"/>
      <c r="O711" s="103"/>
      <c r="P711" s="103"/>
      <c r="Q711" s="103"/>
      <c r="R711" s="103"/>
      <c r="S711" s="103"/>
      <c r="T711" s="103"/>
      <c r="U711" s="103"/>
      <c r="V711" s="103"/>
      <c r="W711" s="103"/>
      <c r="X711" s="103"/>
      <c r="Y711" s="103"/>
      <c r="Z711" s="103"/>
      <c r="AA711" s="103"/>
      <c r="AB711" s="103"/>
      <c r="AC711" s="103"/>
      <c r="AD711" s="103"/>
      <c r="AE711" s="103"/>
      <c r="AF711" s="103"/>
      <c r="AG711" s="103"/>
      <c r="AH711" s="103"/>
      <c r="AI711" s="103"/>
      <c r="AJ711" s="103"/>
      <c r="AK711" s="103"/>
      <c r="AL711" s="103"/>
      <c r="AM711" s="103"/>
      <c r="AN711" s="103"/>
      <c r="AO711" s="103"/>
      <c r="AP711" s="103"/>
      <c r="AQ711" s="103"/>
      <c r="AR711" s="103"/>
      <c r="AS711" s="103"/>
      <c r="AT711" s="103"/>
      <c r="AU711" s="103"/>
      <c r="AV711" s="103"/>
      <c r="AW711" s="103"/>
      <c r="AX711" s="103"/>
      <c r="AY711" s="103"/>
      <c r="AZ711" s="103"/>
      <c r="BA711" s="103"/>
      <c r="BB711" s="103"/>
      <c r="BC711" s="103"/>
      <c r="BD711" s="103"/>
      <c r="BE711" s="103"/>
      <c r="BF711" s="103"/>
      <c r="BG711" s="103"/>
      <c r="BH711" s="103"/>
    </row>
    <row r="712" spans="1:60" s="101" customFormat="1" ht="34.5" customHeight="1" x14ac:dyDescent="0.2">
      <c r="A712" s="845">
        <v>44426</v>
      </c>
      <c r="B712" s="137">
        <v>2413</v>
      </c>
      <c r="C712" s="861" t="str">
        <f>UPPER("compra de aire acondicionado TGM de 18,000 BTU para ser usado en la estafeta de Villa Central")</f>
        <v>COMPRA DE AIRE ACONDICIONADO TGM DE 18,000 BTU PARA SER USADO EN LA ESTAFETA DE VILLA CENTRAL</v>
      </c>
      <c r="D712" s="843"/>
      <c r="E712" s="859">
        <v>35982.839999999997</v>
      </c>
      <c r="F712" s="818">
        <f t="shared" si="13"/>
        <v>677561.18000000017</v>
      </c>
      <c r="G712" s="103"/>
      <c r="H712" s="103"/>
      <c r="I712" s="103"/>
      <c r="J712" s="103"/>
      <c r="K712" s="103"/>
      <c r="L712" s="103"/>
      <c r="M712" s="103"/>
      <c r="N712" s="103"/>
      <c r="O712" s="103"/>
      <c r="P712" s="103"/>
      <c r="Q712" s="103"/>
      <c r="R712" s="103"/>
      <c r="S712" s="103"/>
      <c r="T712" s="103"/>
      <c r="U712" s="103"/>
      <c r="V712" s="103"/>
      <c r="W712" s="103"/>
      <c r="X712" s="103"/>
      <c r="Y712" s="103"/>
      <c r="Z712" s="103"/>
      <c r="AA712" s="103"/>
      <c r="AB712" s="103"/>
      <c r="AC712" s="103"/>
      <c r="AD712" s="103"/>
      <c r="AE712" s="103"/>
      <c r="AF712" s="103"/>
      <c r="AG712" s="103"/>
      <c r="AH712" s="103"/>
      <c r="AI712" s="103"/>
      <c r="AJ712" s="103"/>
      <c r="AK712" s="103"/>
      <c r="AL712" s="103"/>
      <c r="AM712" s="103"/>
      <c r="AN712" s="103"/>
      <c r="AO712" s="103"/>
      <c r="AP712" s="103"/>
      <c r="AQ712" s="103"/>
      <c r="AR712" s="103"/>
      <c r="AS712" s="103"/>
      <c r="AT712" s="103"/>
      <c r="AU712" s="103"/>
      <c r="AV712" s="103"/>
      <c r="AW712" s="103"/>
      <c r="AX712" s="103"/>
      <c r="AY712" s="103"/>
      <c r="AZ712" s="103"/>
      <c r="BA712" s="103"/>
      <c r="BB712" s="103"/>
      <c r="BC712" s="103"/>
      <c r="BD712" s="103"/>
      <c r="BE712" s="103"/>
      <c r="BF712" s="103"/>
      <c r="BG712" s="103"/>
      <c r="BH712" s="103"/>
    </row>
    <row r="713" spans="1:60" s="101" customFormat="1" ht="36" customHeight="1" x14ac:dyDescent="0.2">
      <c r="A713" s="845">
        <v>44426</v>
      </c>
      <c r="B713" s="154">
        <v>2414</v>
      </c>
      <c r="C713" s="861" t="s">
        <v>8204</v>
      </c>
      <c r="D713" s="843"/>
      <c r="E713" s="859">
        <v>5247.8</v>
      </c>
      <c r="F713" s="818">
        <f t="shared" si="13"/>
        <v>672313.38000000012</v>
      </c>
      <c r="G713" s="103"/>
      <c r="H713" s="103"/>
      <c r="I713" s="103"/>
      <c r="J713" s="103"/>
      <c r="K713" s="103"/>
      <c r="L713" s="103"/>
      <c r="M713" s="103"/>
      <c r="N713" s="103"/>
      <c r="O713" s="103"/>
      <c r="P713" s="103"/>
      <c r="Q713" s="103"/>
      <c r="R713" s="103"/>
      <c r="S713" s="103"/>
      <c r="T713" s="103"/>
      <c r="U713" s="103"/>
      <c r="V713" s="103"/>
      <c r="W713" s="103"/>
      <c r="X713" s="103"/>
      <c r="Y713" s="103"/>
      <c r="Z713" s="103"/>
      <c r="AA713" s="103"/>
      <c r="AB713" s="103"/>
      <c r="AC713" s="103"/>
      <c r="AD713" s="103"/>
      <c r="AE713" s="103"/>
      <c r="AF713" s="103"/>
      <c r="AG713" s="103"/>
      <c r="AH713" s="103"/>
      <c r="AI713" s="103"/>
      <c r="AJ713" s="103"/>
      <c r="AK713" s="103"/>
      <c r="AL713" s="103"/>
      <c r="AM713" s="103"/>
      <c r="AN713" s="103"/>
      <c r="AO713" s="103"/>
      <c r="AP713" s="103"/>
      <c r="AQ713" s="103"/>
      <c r="AR713" s="103"/>
      <c r="AS713" s="103"/>
      <c r="AT713" s="103"/>
      <c r="AU713" s="103"/>
      <c r="AV713" s="103"/>
      <c r="AW713" s="103"/>
      <c r="AX713" s="103"/>
      <c r="AY713" s="103"/>
      <c r="AZ713" s="103"/>
      <c r="BA713" s="103"/>
      <c r="BB713" s="103"/>
      <c r="BC713" s="103"/>
      <c r="BD713" s="103"/>
      <c r="BE713" s="103"/>
      <c r="BF713" s="103"/>
      <c r="BG713" s="103"/>
      <c r="BH713" s="103"/>
    </row>
    <row r="714" spans="1:60" s="101" customFormat="1" ht="32.25" customHeight="1" x14ac:dyDescent="0.2">
      <c r="A714" s="845">
        <v>44426</v>
      </c>
      <c r="B714" s="154">
        <v>2415</v>
      </c>
      <c r="C714" s="861" t="s">
        <v>8205</v>
      </c>
      <c r="D714" s="843"/>
      <c r="E714" s="860">
        <v>2200</v>
      </c>
      <c r="F714" s="818">
        <f t="shared" si="13"/>
        <v>670113.38000000012</v>
      </c>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3"/>
      <c r="AR714" s="103"/>
      <c r="AS714" s="103"/>
      <c r="AT714" s="103"/>
      <c r="AU714" s="103"/>
      <c r="AV714" s="103"/>
      <c r="AW714" s="103"/>
      <c r="AX714" s="103"/>
      <c r="AY714" s="103"/>
      <c r="AZ714" s="103"/>
      <c r="BA714" s="103"/>
      <c r="BB714" s="103"/>
      <c r="BC714" s="103"/>
      <c r="BD714" s="103"/>
      <c r="BE714" s="103"/>
      <c r="BF714" s="103"/>
      <c r="BG714" s="103"/>
      <c r="BH714" s="103"/>
    </row>
    <row r="715" spans="1:60" s="101" customFormat="1" ht="34.5" customHeight="1" x14ac:dyDescent="0.2">
      <c r="A715" s="845">
        <v>44426</v>
      </c>
      <c r="B715" s="154">
        <v>2416</v>
      </c>
      <c r="C715" s="861" t="str">
        <f>UPPER("PAGO VIATICO POR VIAJAR A STO. DGO. EL DIA 8/6/21 CON EL OBJETIVO DE IR A Bani a buscar sulfato para traerlo al ac. Regional asuro")</f>
        <v>PAGO VIATICO POR VIAJAR A STO. DGO. EL DIA 8/6/21 CON EL OBJETIVO DE IR A BANI A BUSCAR SULFATO PARA TRAERLO AL AC. REGIONAL ASURO</v>
      </c>
      <c r="D715" s="843"/>
      <c r="E715" s="860">
        <v>1350</v>
      </c>
      <c r="F715" s="818">
        <f t="shared" si="13"/>
        <v>668763.38000000012</v>
      </c>
      <c r="G715" s="103"/>
      <c r="H715" s="103"/>
      <c r="I715" s="103"/>
      <c r="J715" s="103"/>
      <c r="K715" s="103"/>
      <c r="L715" s="103"/>
      <c r="M715" s="103"/>
      <c r="N715" s="103"/>
      <c r="O715" s="103"/>
      <c r="P715" s="103"/>
      <c r="Q715" s="103"/>
      <c r="R715" s="103"/>
      <c r="S715" s="103"/>
      <c r="T715" s="103"/>
      <c r="U715" s="103"/>
      <c r="V715" s="103"/>
      <c r="W715" s="103"/>
      <c r="X715" s="103"/>
      <c r="Y715" s="103"/>
      <c r="Z715" s="103"/>
      <c r="AA715" s="103"/>
      <c r="AB715" s="103"/>
      <c r="AC715" s="103"/>
      <c r="AD715" s="103"/>
      <c r="AE715" s="103"/>
      <c r="AF715" s="103"/>
      <c r="AG715" s="103"/>
      <c r="AH715" s="103"/>
      <c r="AI715" s="103"/>
      <c r="AJ715" s="103"/>
      <c r="AK715" s="103"/>
      <c r="AL715" s="103"/>
      <c r="AM715" s="103"/>
      <c r="AN715" s="103"/>
      <c r="AO715" s="103"/>
      <c r="AP715" s="103"/>
      <c r="AQ715" s="103"/>
      <c r="AR715" s="103"/>
      <c r="AS715" s="103"/>
      <c r="AT715" s="103"/>
      <c r="AU715" s="103"/>
      <c r="AV715" s="103"/>
      <c r="AW715" s="103"/>
      <c r="AX715" s="103"/>
      <c r="AY715" s="103"/>
      <c r="AZ715" s="103"/>
      <c r="BA715" s="103"/>
      <c r="BB715" s="103"/>
      <c r="BC715" s="103"/>
      <c r="BD715" s="103"/>
      <c r="BE715" s="103"/>
      <c r="BF715" s="103"/>
      <c r="BG715" s="103"/>
      <c r="BH715" s="103"/>
    </row>
    <row r="716" spans="1:60" s="101" customFormat="1" ht="44.25" customHeight="1" x14ac:dyDescent="0.2">
      <c r="A716" s="845">
        <v>44426</v>
      </c>
      <c r="B716" s="154">
        <v>2417</v>
      </c>
      <c r="C716" s="861" t="s">
        <v>8206</v>
      </c>
      <c r="D716" s="843"/>
      <c r="E716" s="860">
        <v>1700</v>
      </c>
      <c r="F716" s="818">
        <f t="shared" si="13"/>
        <v>667063.38000000012</v>
      </c>
      <c r="G716" s="103"/>
      <c r="H716" s="103"/>
      <c r="I716" s="103"/>
      <c r="J716" s="103"/>
      <c r="K716" s="103"/>
      <c r="L716" s="103"/>
      <c r="M716" s="103"/>
      <c r="N716" s="103"/>
      <c r="O716" s="103"/>
      <c r="P716" s="103"/>
      <c r="Q716" s="103"/>
      <c r="R716" s="103"/>
      <c r="S716" s="103"/>
      <c r="T716" s="103"/>
      <c r="U716" s="103"/>
      <c r="V716" s="103"/>
      <c r="W716" s="103"/>
      <c r="X716" s="103"/>
      <c r="Y716" s="103"/>
      <c r="Z716" s="103"/>
      <c r="AA716" s="103"/>
      <c r="AB716" s="103"/>
      <c r="AC716" s="103"/>
      <c r="AD716" s="103"/>
      <c r="AE716" s="103"/>
      <c r="AF716" s="103"/>
      <c r="AG716" s="103"/>
      <c r="AH716" s="103"/>
      <c r="AI716" s="103"/>
      <c r="AJ716" s="103"/>
      <c r="AK716" s="103"/>
      <c r="AL716" s="103"/>
      <c r="AM716" s="103"/>
      <c r="AN716" s="103"/>
      <c r="AO716" s="103"/>
      <c r="AP716" s="103"/>
      <c r="AQ716" s="103"/>
      <c r="AR716" s="103"/>
      <c r="AS716" s="103"/>
      <c r="AT716" s="103"/>
      <c r="AU716" s="103"/>
      <c r="AV716" s="103"/>
      <c r="AW716" s="103"/>
      <c r="AX716" s="103"/>
      <c r="AY716" s="103"/>
      <c r="AZ716" s="103"/>
      <c r="BA716" s="103"/>
      <c r="BB716" s="103"/>
      <c r="BC716" s="103"/>
      <c r="BD716" s="103"/>
      <c r="BE716" s="103"/>
      <c r="BF716" s="103"/>
      <c r="BG716" s="103"/>
      <c r="BH716" s="103"/>
    </row>
    <row r="717" spans="1:60" s="101" customFormat="1" ht="31.5" customHeight="1" x14ac:dyDescent="0.2">
      <c r="A717" s="845">
        <v>44426</v>
      </c>
      <c r="B717" s="154">
        <v>2418</v>
      </c>
      <c r="C717" s="861" t="s">
        <v>8207</v>
      </c>
      <c r="D717" s="843"/>
      <c r="E717" s="860">
        <v>461.46</v>
      </c>
      <c r="F717" s="818">
        <f t="shared" si="13"/>
        <v>666601.92000000016</v>
      </c>
      <c r="G717" s="103"/>
      <c r="H717" s="103"/>
      <c r="I717" s="103"/>
      <c r="J717" s="103"/>
      <c r="K717" s="103"/>
      <c r="L717" s="103"/>
      <c r="M717" s="103"/>
      <c r="N717" s="103"/>
      <c r="O717" s="103"/>
      <c r="P717" s="103"/>
      <c r="Q717" s="103"/>
      <c r="R717" s="103"/>
      <c r="S717" s="103"/>
      <c r="T717" s="103"/>
      <c r="U717" s="103"/>
      <c r="V717" s="103"/>
      <c r="W717" s="103"/>
      <c r="X717" s="103"/>
      <c r="Y717" s="103"/>
      <c r="Z717" s="103"/>
      <c r="AA717" s="103"/>
      <c r="AB717" s="103"/>
      <c r="AC717" s="103"/>
      <c r="AD717" s="103"/>
      <c r="AE717" s="103"/>
      <c r="AF717" s="103"/>
      <c r="AG717" s="103"/>
      <c r="AH717" s="103"/>
      <c r="AI717" s="103"/>
      <c r="AJ717" s="103"/>
      <c r="AK717" s="103"/>
      <c r="AL717" s="103"/>
      <c r="AM717" s="103"/>
      <c r="AN717" s="103"/>
      <c r="AO717" s="103"/>
      <c r="AP717" s="103"/>
      <c r="AQ717" s="103"/>
      <c r="AR717" s="103"/>
      <c r="AS717" s="103"/>
      <c r="AT717" s="103"/>
      <c r="AU717" s="103"/>
      <c r="AV717" s="103"/>
      <c r="AW717" s="103"/>
      <c r="AX717" s="103"/>
      <c r="AY717" s="103"/>
      <c r="AZ717" s="103"/>
      <c r="BA717" s="103"/>
      <c r="BB717" s="103"/>
      <c r="BC717" s="103"/>
      <c r="BD717" s="103"/>
      <c r="BE717" s="103"/>
      <c r="BF717" s="103"/>
      <c r="BG717" s="103"/>
      <c r="BH717" s="103"/>
    </row>
    <row r="718" spans="1:60" s="101" customFormat="1" ht="33.75" customHeight="1" x14ac:dyDescent="0.2">
      <c r="A718" s="845">
        <v>44426</v>
      </c>
      <c r="B718" s="154">
        <v>2419</v>
      </c>
      <c r="C718" s="861" t="s">
        <v>8208</v>
      </c>
      <c r="D718" s="844"/>
      <c r="E718" s="860">
        <v>1350</v>
      </c>
      <c r="F718" s="818">
        <f t="shared" si="13"/>
        <v>665251.92000000016</v>
      </c>
      <c r="G718" s="103"/>
      <c r="H718" s="103"/>
      <c r="I718" s="103"/>
      <c r="J718" s="103"/>
      <c r="K718" s="103"/>
      <c r="L718" s="103"/>
      <c r="M718" s="103"/>
      <c r="N718" s="103"/>
      <c r="O718" s="103"/>
      <c r="P718" s="103"/>
      <c r="Q718" s="103"/>
      <c r="R718" s="103"/>
      <c r="S718" s="103"/>
      <c r="T718" s="103"/>
      <c r="U718" s="103"/>
      <c r="V718" s="103"/>
      <c r="W718" s="103"/>
      <c r="X718" s="103"/>
      <c r="Y718" s="103"/>
      <c r="Z718" s="103"/>
      <c r="AA718" s="103"/>
      <c r="AB718" s="103"/>
      <c r="AC718" s="103"/>
      <c r="AD718" s="103"/>
      <c r="AE718" s="103"/>
      <c r="AF718" s="103"/>
      <c r="AG718" s="103"/>
      <c r="AH718" s="103"/>
      <c r="AI718" s="103"/>
      <c r="AJ718" s="103"/>
      <c r="AK718" s="103"/>
      <c r="AL718" s="103"/>
      <c r="AM718" s="103"/>
      <c r="AN718" s="103"/>
      <c r="AO718" s="103"/>
      <c r="AP718" s="103"/>
      <c r="AQ718" s="103"/>
      <c r="AR718" s="103"/>
      <c r="AS718" s="103"/>
      <c r="AT718" s="103"/>
      <c r="AU718" s="103"/>
      <c r="AV718" s="103"/>
      <c r="AW718" s="103"/>
      <c r="AX718" s="103"/>
      <c r="AY718" s="103"/>
      <c r="AZ718" s="103"/>
      <c r="BA718" s="103"/>
      <c r="BB718" s="103"/>
      <c r="BC718" s="103"/>
      <c r="BD718" s="103"/>
      <c r="BE718" s="103"/>
      <c r="BF718" s="103"/>
      <c r="BG718" s="103"/>
      <c r="BH718" s="103"/>
    </row>
    <row r="719" spans="1:60" ht="33" customHeight="1" x14ac:dyDescent="0.2">
      <c r="A719" s="845">
        <v>44426</v>
      </c>
      <c r="B719" s="154">
        <v>2420</v>
      </c>
      <c r="C719" s="861" t="s">
        <v>8209</v>
      </c>
      <c r="D719" s="843"/>
      <c r="E719" s="860">
        <v>2750</v>
      </c>
      <c r="F719" s="818">
        <f t="shared" si="13"/>
        <v>662501.92000000016</v>
      </c>
    </row>
    <row r="720" spans="1:60" ht="30" customHeight="1" x14ac:dyDescent="0.2">
      <c r="A720" s="845">
        <v>44426</v>
      </c>
      <c r="B720" s="154">
        <v>2421</v>
      </c>
      <c r="C720" s="861" t="s">
        <v>8210</v>
      </c>
      <c r="D720" s="843"/>
      <c r="E720" s="860">
        <v>2750</v>
      </c>
      <c r="F720" s="818">
        <f t="shared" si="13"/>
        <v>659751.92000000016</v>
      </c>
    </row>
    <row r="721" spans="1:10" ht="35.25" customHeight="1" x14ac:dyDescent="0.2">
      <c r="A721" s="845">
        <v>44426</v>
      </c>
      <c r="B721" s="154">
        <v>2422</v>
      </c>
      <c r="C721" s="861" t="s">
        <v>8211</v>
      </c>
      <c r="D721" s="843"/>
      <c r="E721" s="860">
        <v>2450</v>
      </c>
      <c r="F721" s="818">
        <f t="shared" si="13"/>
        <v>657301.92000000016</v>
      </c>
    </row>
    <row r="722" spans="1:10" ht="18.75" customHeight="1" x14ac:dyDescent="0.2">
      <c r="A722" s="845">
        <v>44426</v>
      </c>
      <c r="B722" s="154">
        <v>2423</v>
      </c>
      <c r="C722" s="861" t="s">
        <v>41</v>
      </c>
      <c r="D722" s="843"/>
      <c r="E722" s="860">
        <v>0</v>
      </c>
      <c r="F722" s="818">
        <f t="shared" si="13"/>
        <v>657301.92000000016</v>
      </c>
    </row>
    <row r="723" spans="1:10" ht="48" customHeight="1" x14ac:dyDescent="0.2">
      <c r="A723" s="845">
        <v>44426</v>
      </c>
      <c r="B723" s="154">
        <v>2424</v>
      </c>
      <c r="C723" s="861" t="s">
        <v>8212</v>
      </c>
      <c r="D723" s="843"/>
      <c r="E723" s="860">
        <v>4950</v>
      </c>
      <c r="F723" s="818">
        <f t="shared" si="13"/>
        <v>652351.92000000016</v>
      </c>
    </row>
    <row r="724" spans="1:10" ht="43.5" customHeight="1" x14ac:dyDescent="0.2">
      <c r="A724" s="845">
        <v>44426</v>
      </c>
      <c r="B724" s="154">
        <v>2425</v>
      </c>
      <c r="C724" s="861" t="s">
        <v>8213</v>
      </c>
      <c r="D724" s="843"/>
      <c r="E724" s="860">
        <v>3400</v>
      </c>
      <c r="F724" s="818">
        <f t="shared" si="13"/>
        <v>648951.92000000016</v>
      </c>
    </row>
    <row r="725" spans="1:10" ht="42.75" customHeight="1" x14ac:dyDescent="0.2">
      <c r="A725" s="845">
        <v>44426</v>
      </c>
      <c r="B725" s="154">
        <v>2426</v>
      </c>
      <c r="C725" s="861" t="s">
        <v>8214</v>
      </c>
      <c r="D725" s="843"/>
      <c r="E725" s="860">
        <v>5500</v>
      </c>
      <c r="F725" s="818">
        <f t="shared" si="13"/>
        <v>643451.92000000016</v>
      </c>
    </row>
    <row r="726" spans="1:10" ht="36" customHeight="1" x14ac:dyDescent="0.2">
      <c r="A726" s="845">
        <v>44426</v>
      </c>
      <c r="B726" s="154">
        <v>2427</v>
      </c>
      <c r="C726" s="861" t="s">
        <v>8215</v>
      </c>
      <c r="D726" s="843"/>
      <c r="E726" s="860">
        <v>2750</v>
      </c>
      <c r="F726" s="818">
        <f t="shared" si="13"/>
        <v>640701.92000000016</v>
      </c>
    </row>
    <row r="727" spans="1:10" ht="44.25" customHeight="1" x14ac:dyDescent="0.2">
      <c r="A727" s="845">
        <v>44426</v>
      </c>
      <c r="B727" s="154">
        <v>2428</v>
      </c>
      <c r="C727" s="861" t="s">
        <v>8216</v>
      </c>
      <c r="D727" s="843"/>
      <c r="E727" s="860">
        <v>2450</v>
      </c>
      <c r="F727" s="818">
        <f t="shared" si="13"/>
        <v>638251.92000000016</v>
      </c>
    </row>
    <row r="728" spans="1:10" ht="50.25" customHeight="1" x14ac:dyDescent="0.2">
      <c r="A728" s="845">
        <v>44426</v>
      </c>
      <c r="B728" s="154">
        <v>2429</v>
      </c>
      <c r="C728" s="861" t="s">
        <v>8217</v>
      </c>
      <c r="D728" s="843"/>
      <c r="E728" s="860">
        <v>15400</v>
      </c>
      <c r="F728" s="818">
        <f t="shared" si="13"/>
        <v>622851.92000000016</v>
      </c>
      <c r="J728" s="103"/>
    </row>
    <row r="729" spans="1:10" ht="30" customHeight="1" x14ac:dyDescent="0.2">
      <c r="A729" s="758">
        <v>44427</v>
      </c>
      <c r="B729" s="137">
        <v>2430</v>
      </c>
      <c r="C729" s="861" t="str">
        <f>UPPER("pago reposición caja chica Barahona para cubrir desembolsos desde no. 5560 al 5576 D/F 22/6/21 al 15/7/21 ")</f>
        <v xml:space="preserve">PAGO REPOSICIÓN CAJA CHICA BARAHONA PARA CUBRIR DESEMBOLSOS DESDE NO. 5560 AL 5576 D/F 22/6/21 AL 15/7/21 </v>
      </c>
      <c r="D729" s="598"/>
      <c r="E729" s="863">
        <v>41412.769999999997</v>
      </c>
      <c r="F729" s="40">
        <f t="shared" si="13"/>
        <v>581439.15000000014</v>
      </c>
    </row>
    <row r="730" spans="1:10" ht="29.25" customHeight="1" x14ac:dyDescent="0.2">
      <c r="A730" s="758">
        <v>44427</v>
      </c>
      <c r="B730" s="137">
        <v>2431</v>
      </c>
      <c r="C730" s="861" t="str">
        <f>UPPER("Pago reposición caja chica Bahoruco para cubrir los gatos relacionados a los recibos No. 299 al 309 d/f 08/7/21 al 2/8/21")</f>
        <v>PAGO REPOSICIÓN CAJA CHICA BAHORUCO PARA CUBRIR LOS GATOS RELACIONADOS A LOS RECIBOS NO. 299 AL 309 D/F 08/7/21 AL 2/8/21</v>
      </c>
      <c r="D730" s="598"/>
      <c r="E730" s="863">
        <v>5620</v>
      </c>
      <c r="F730" s="40">
        <f t="shared" si="13"/>
        <v>575819.15000000014</v>
      </c>
    </row>
    <row r="731" spans="1:10" ht="36" customHeight="1" x14ac:dyDescent="0.2">
      <c r="A731" s="758">
        <v>44433</v>
      </c>
      <c r="B731" s="137">
        <v>2432</v>
      </c>
      <c r="C731" s="861" t="str">
        <f>UPPER("pago viatico por viaje a STO. DGO. El día 6/7/21 con el objetivo de participar en reunión con el director de comercial")</f>
        <v>PAGO VIATICO POR VIAJE A STO. DGO. EL DÍA 6/7/21 CON EL OBJETIVO DE PARTICIPAR EN REUNIÓN CON EL DIRECTOR DE COMERCIAL</v>
      </c>
      <c r="D731" s="598"/>
      <c r="E731" s="864">
        <v>2750</v>
      </c>
      <c r="F731" s="40">
        <f t="shared" si="13"/>
        <v>573069.15000000014</v>
      </c>
    </row>
    <row r="732" spans="1:10" ht="30.75" customHeight="1" x14ac:dyDescent="0.2">
      <c r="A732" s="758">
        <v>44433</v>
      </c>
      <c r="B732" s="137">
        <v>2433</v>
      </c>
      <c r="C732" s="861" t="str">
        <f>UPPER("pago de fact. B1100008223 D/F 5/5/21 pago alquiler comercial Villa Central correspondiente al mes de Abril /21 ")</f>
        <v xml:space="preserve">PAGO DE FACT. B1100008223 D/F 5/5/21 PAGO ALQUILER COMERCIAL VILLA CENTRAL CORRESPONDIENTE AL MES DE ABRIL /21 </v>
      </c>
      <c r="D732" s="598"/>
      <c r="E732" s="864">
        <v>9000</v>
      </c>
      <c r="F732" s="40">
        <f t="shared" si="13"/>
        <v>564069.15000000014</v>
      </c>
    </row>
    <row r="733" spans="1:10" x14ac:dyDescent="0.2">
      <c r="A733" s="14"/>
      <c r="B733" s="20"/>
      <c r="C733" s="31"/>
      <c r="D733" s="69"/>
      <c r="E733" s="108"/>
      <c r="F733" s="103"/>
    </row>
    <row r="734" spans="1:10" x14ac:dyDescent="0.2">
      <c r="A734" s="14"/>
      <c r="B734" s="20"/>
      <c r="C734" s="31"/>
      <c r="D734" s="69"/>
      <c r="E734" s="108"/>
      <c r="F734" s="103"/>
    </row>
    <row r="735" spans="1:10" x14ac:dyDescent="0.2">
      <c r="A735" s="14"/>
      <c r="B735" s="20"/>
      <c r="C735" s="31"/>
      <c r="D735" s="69"/>
      <c r="E735" s="108"/>
      <c r="F735" s="103"/>
    </row>
    <row r="736" spans="1:10" x14ac:dyDescent="0.2">
      <c r="A736" s="14"/>
      <c r="B736" s="20"/>
      <c r="C736" s="31"/>
      <c r="D736" s="69"/>
      <c r="E736" s="108"/>
      <c r="F736" s="103"/>
    </row>
    <row r="737" spans="1:6" x14ac:dyDescent="0.2">
      <c r="A737" s="14"/>
      <c r="B737" s="20"/>
      <c r="C737" s="31"/>
      <c r="D737" s="69"/>
      <c r="E737" s="108"/>
      <c r="F737" s="103"/>
    </row>
    <row r="738" spans="1:6" x14ac:dyDescent="0.2">
      <c r="A738" s="14"/>
      <c r="B738" s="20"/>
      <c r="C738" s="31"/>
      <c r="D738" s="69"/>
      <c r="E738" s="108"/>
      <c r="F738" s="103"/>
    </row>
    <row r="739" spans="1:6" x14ac:dyDescent="0.2">
      <c r="A739" s="14"/>
      <c r="B739" s="20"/>
      <c r="C739" s="31"/>
      <c r="D739" s="69"/>
      <c r="E739" s="108"/>
      <c r="F739" s="103"/>
    </row>
    <row r="740" spans="1:6" x14ac:dyDescent="0.2">
      <c r="A740" s="14"/>
      <c r="B740" s="20"/>
      <c r="C740" s="31"/>
      <c r="D740" s="69"/>
      <c r="E740" s="108"/>
      <c r="F740" s="103"/>
    </row>
    <row r="741" spans="1:6" x14ac:dyDescent="0.2">
      <c r="A741" s="14"/>
      <c r="B741" s="20"/>
      <c r="C741" s="31"/>
      <c r="D741" s="69"/>
      <c r="E741" s="108"/>
      <c r="F741" s="103"/>
    </row>
    <row r="742" spans="1:6" x14ac:dyDescent="0.2">
      <c r="A742" s="14"/>
      <c r="B742" s="20"/>
      <c r="C742" s="31"/>
      <c r="D742" s="69"/>
      <c r="E742" s="108"/>
      <c r="F742" s="103"/>
    </row>
    <row r="743" spans="1:6" x14ac:dyDescent="0.2">
      <c r="A743" s="14"/>
      <c r="B743" s="20"/>
      <c r="C743" s="31"/>
      <c r="D743" s="69"/>
      <c r="E743" s="108"/>
      <c r="F743" s="103"/>
    </row>
    <row r="744" spans="1:6" x14ac:dyDescent="0.2">
      <c r="A744" s="14"/>
      <c r="B744" s="20"/>
      <c r="C744" s="31"/>
      <c r="D744" s="69"/>
      <c r="E744" s="108"/>
      <c r="F744" s="103"/>
    </row>
    <row r="745" spans="1:6" x14ac:dyDescent="0.2">
      <c r="A745" s="14"/>
      <c r="B745" s="20"/>
      <c r="C745" s="31"/>
      <c r="D745" s="69"/>
      <c r="E745" s="108"/>
      <c r="F745" s="103"/>
    </row>
    <row r="746" spans="1:6" x14ac:dyDescent="0.2">
      <c r="A746" s="14"/>
      <c r="B746" s="20"/>
      <c r="C746" s="31"/>
      <c r="D746" s="69"/>
      <c r="E746" s="108"/>
      <c r="F746" s="103"/>
    </row>
    <row r="747" spans="1:6" x14ac:dyDescent="0.2">
      <c r="A747" s="14"/>
      <c r="B747" s="20"/>
      <c r="C747" s="31"/>
      <c r="D747" s="69"/>
      <c r="E747" s="108"/>
      <c r="F747" s="103"/>
    </row>
    <row r="748" spans="1:6" x14ac:dyDescent="0.2">
      <c r="A748" s="14"/>
      <c r="B748" s="20"/>
      <c r="C748" s="31"/>
      <c r="D748" s="69"/>
      <c r="E748" s="108"/>
      <c r="F748" s="103"/>
    </row>
    <row r="749" spans="1:6" x14ac:dyDescent="0.2">
      <c r="A749" s="14"/>
      <c r="B749" s="20"/>
      <c r="C749" s="31"/>
      <c r="D749" s="69"/>
      <c r="E749" s="108"/>
      <c r="F749" s="103"/>
    </row>
    <row r="750" spans="1:6" x14ac:dyDescent="0.2">
      <c r="A750" s="14"/>
      <c r="B750" s="20"/>
      <c r="C750" s="31"/>
      <c r="D750" s="69"/>
      <c r="E750" s="108"/>
      <c r="F750" s="103"/>
    </row>
    <row r="751" spans="1:6" x14ac:dyDescent="0.2">
      <c r="A751" s="14"/>
      <c r="B751" s="20"/>
      <c r="C751" s="31"/>
      <c r="D751" s="69"/>
      <c r="E751" s="108"/>
      <c r="F751" s="103"/>
    </row>
    <row r="752" spans="1:6" x14ac:dyDescent="0.2">
      <c r="A752" s="14"/>
      <c r="B752" s="20"/>
      <c r="C752" s="31"/>
      <c r="D752" s="69"/>
      <c r="E752" s="108"/>
      <c r="F752" s="103"/>
    </row>
    <row r="753" spans="1:6" x14ac:dyDescent="0.2">
      <c r="A753" s="14"/>
      <c r="B753" s="20"/>
      <c r="C753" s="31"/>
      <c r="D753" s="69"/>
      <c r="E753" s="108"/>
      <c r="F753" s="103"/>
    </row>
    <row r="754" spans="1:6" x14ac:dyDescent="0.2">
      <c r="A754" s="14"/>
      <c r="B754" s="20"/>
      <c r="C754" s="31"/>
      <c r="D754" s="69"/>
      <c r="E754" s="108"/>
      <c r="F754" s="103"/>
    </row>
    <row r="755" spans="1:6" x14ac:dyDescent="0.2">
      <c r="A755" s="14"/>
      <c r="B755" s="20"/>
      <c r="C755" s="31"/>
      <c r="D755" s="69"/>
      <c r="E755" s="108"/>
      <c r="F755" s="103"/>
    </row>
    <row r="756" spans="1:6" x14ac:dyDescent="0.2">
      <c r="A756" s="14"/>
      <c r="B756" s="20"/>
      <c r="C756" s="31"/>
      <c r="D756" s="69"/>
      <c r="E756" s="108"/>
      <c r="F756" s="103"/>
    </row>
    <row r="757" spans="1:6" x14ac:dyDescent="0.2">
      <c r="A757" s="14"/>
      <c r="B757" s="20"/>
      <c r="C757" s="31"/>
      <c r="D757" s="69"/>
      <c r="E757" s="108"/>
      <c r="F757" s="103"/>
    </row>
    <row r="758" spans="1:6" x14ac:dyDescent="0.2">
      <c r="A758" s="14"/>
      <c r="B758" s="20"/>
      <c r="C758" s="31"/>
      <c r="D758" s="69"/>
      <c r="E758" s="108"/>
      <c r="F758" s="103"/>
    </row>
    <row r="759" spans="1:6" x14ac:dyDescent="0.2">
      <c r="A759" s="14"/>
      <c r="B759" s="20"/>
      <c r="C759" s="31"/>
      <c r="D759" s="69"/>
      <c r="E759" s="108"/>
      <c r="F759" s="103"/>
    </row>
    <row r="760" spans="1:6" x14ac:dyDescent="0.2">
      <c r="A760" s="14"/>
      <c r="B760" s="20"/>
      <c r="C760" s="31"/>
      <c r="D760" s="69"/>
      <c r="E760" s="108"/>
      <c r="F760" s="103"/>
    </row>
    <row r="761" spans="1:6" x14ac:dyDescent="0.2">
      <c r="A761" s="14"/>
      <c r="B761" s="20"/>
      <c r="C761" s="31"/>
      <c r="D761" s="69"/>
      <c r="E761" s="108"/>
      <c r="F761" s="103"/>
    </row>
    <row r="762" spans="1:6" x14ac:dyDescent="0.2">
      <c r="A762" s="14"/>
      <c r="B762" s="20"/>
      <c r="C762" s="31"/>
      <c r="D762" s="69"/>
      <c r="E762" s="108"/>
      <c r="F762" s="103"/>
    </row>
    <row r="763" spans="1:6" x14ac:dyDescent="0.2">
      <c r="A763" s="14"/>
      <c r="B763" s="20"/>
      <c r="C763" s="31"/>
      <c r="D763" s="69"/>
      <c r="E763" s="108"/>
      <c r="F763" s="103"/>
    </row>
    <row r="764" spans="1:6" x14ac:dyDescent="0.2">
      <c r="A764" s="14"/>
      <c r="B764" s="20"/>
      <c r="C764" s="31"/>
      <c r="D764" s="69"/>
      <c r="E764" s="108"/>
      <c r="F764" s="103"/>
    </row>
    <row r="765" spans="1:6" x14ac:dyDescent="0.2">
      <c r="A765" s="14"/>
      <c r="B765" s="20"/>
      <c r="C765" s="31"/>
      <c r="D765" s="69"/>
      <c r="E765" s="108"/>
      <c r="F765" s="103"/>
    </row>
    <row r="766" spans="1:6" x14ac:dyDescent="0.2">
      <c r="A766" s="14"/>
      <c r="B766" s="20"/>
      <c r="C766" s="31"/>
      <c r="D766" s="69"/>
      <c r="E766" s="108"/>
      <c r="F766" s="103"/>
    </row>
    <row r="767" spans="1:6" x14ac:dyDescent="0.2">
      <c r="A767" s="14"/>
      <c r="B767" s="20"/>
      <c r="C767" s="31"/>
      <c r="D767" s="69"/>
      <c r="E767" s="108"/>
      <c r="F767" s="103"/>
    </row>
    <row r="768" spans="1:6" x14ac:dyDescent="0.2">
      <c r="A768" s="14"/>
      <c r="B768" s="20"/>
      <c r="C768" s="31"/>
      <c r="D768" s="69"/>
      <c r="E768" s="108"/>
      <c r="F768" s="103"/>
    </row>
    <row r="769" spans="1:60" x14ac:dyDescent="0.2">
      <c r="A769" s="14"/>
      <c r="B769" s="20"/>
      <c r="C769" s="31"/>
      <c r="D769" s="69"/>
      <c r="E769" s="108"/>
      <c r="F769" s="103"/>
    </row>
    <row r="770" spans="1:60" x14ac:dyDescent="0.2">
      <c r="A770" s="14"/>
      <c r="B770" s="20"/>
      <c r="C770" s="31"/>
      <c r="D770" s="69"/>
      <c r="E770" s="108"/>
      <c r="F770" s="103"/>
    </row>
    <row r="771" spans="1:60" x14ac:dyDescent="0.2">
      <c r="A771" s="14"/>
      <c r="B771" s="20"/>
      <c r="C771" s="31"/>
      <c r="D771" s="69"/>
      <c r="E771" s="108"/>
      <c r="F771" s="103"/>
    </row>
    <row r="772" spans="1:60" x14ac:dyDescent="0.2">
      <c r="A772" s="14"/>
      <c r="B772" s="20"/>
      <c r="C772" s="31"/>
      <c r="D772" s="69"/>
      <c r="E772" s="108"/>
      <c r="F772" s="103"/>
    </row>
    <row r="773" spans="1:60" x14ac:dyDescent="0.2">
      <c r="A773" s="14"/>
      <c r="B773" s="20"/>
      <c r="C773" s="31"/>
      <c r="D773" s="69"/>
      <c r="E773" s="108"/>
      <c r="F773" s="103"/>
    </row>
    <row r="774" spans="1:60" x14ac:dyDescent="0.2">
      <c r="A774" s="14"/>
      <c r="B774" s="20"/>
      <c r="C774" s="31"/>
      <c r="D774" s="69"/>
      <c r="E774" s="108"/>
      <c r="F774" s="103"/>
    </row>
    <row r="775" spans="1:60" x14ac:dyDescent="0.2">
      <c r="A775" s="14"/>
      <c r="B775" s="20"/>
      <c r="C775" s="31"/>
      <c r="D775" s="69"/>
      <c r="E775" s="108"/>
      <c r="F775" s="103"/>
    </row>
    <row r="776" spans="1:60" s="628" customFormat="1" ht="15" customHeight="1" x14ac:dyDescent="0.25">
      <c r="A776" s="1171" t="s">
        <v>0</v>
      </c>
      <c r="B776" s="1171"/>
      <c r="C776" s="1171"/>
      <c r="D776" s="1171"/>
      <c r="E776" s="1171"/>
      <c r="F776" s="1171"/>
      <c r="G776" s="743"/>
      <c r="H776" s="743"/>
      <c r="I776" s="743"/>
      <c r="J776" s="743"/>
      <c r="K776" s="743"/>
      <c r="L776" s="743"/>
      <c r="M776" s="743"/>
      <c r="N776" s="743"/>
      <c r="O776" s="743"/>
      <c r="P776" s="743"/>
      <c r="Q776" s="743"/>
      <c r="R776" s="743"/>
      <c r="S776" s="743"/>
      <c r="T776" s="743"/>
      <c r="U776" s="743"/>
      <c r="V776" s="743"/>
      <c r="W776" s="743"/>
      <c r="X776" s="743"/>
      <c r="Y776" s="743"/>
      <c r="Z776" s="743"/>
      <c r="AA776" s="743"/>
      <c r="AB776" s="743"/>
      <c r="AC776" s="743"/>
      <c r="AD776" s="743"/>
      <c r="AE776" s="743"/>
      <c r="AF776" s="743"/>
      <c r="AG776" s="743"/>
      <c r="AH776" s="743"/>
      <c r="AI776" s="743"/>
      <c r="AJ776" s="743"/>
      <c r="AK776" s="743"/>
      <c r="AL776" s="743"/>
      <c r="AM776" s="743"/>
      <c r="AN776" s="743"/>
      <c r="AO776" s="743"/>
      <c r="AP776" s="743"/>
      <c r="AQ776" s="743"/>
      <c r="AR776" s="743"/>
      <c r="AS776" s="743"/>
      <c r="AT776" s="743"/>
      <c r="AU776" s="743"/>
      <c r="AV776" s="743"/>
      <c r="AW776" s="743"/>
      <c r="AX776" s="743"/>
      <c r="AY776" s="743"/>
      <c r="AZ776" s="743"/>
      <c r="BA776" s="743"/>
      <c r="BB776" s="743"/>
      <c r="BC776" s="743"/>
      <c r="BD776" s="743"/>
      <c r="BE776" s="743"/>
      <c r="BF776" s="743"/>
      <c r="BG776" s="743"/>
      <c r="BH776" s="743"/>
    </row>
    <row r="777" spans="1:60" s="757" customFormat="1" ht="15" customHeight="1" x14ac:dyDescent="0.25">
      <c r="A777" s="1171" t="s">
        <v>1</v>
      </c>
      <c r="B777" s="1171"/>
      <c r="C777" s="1171"/>
      <c r="D777" s="1171"/>
      <c r="E777" s="1171"/>
      <c r="F777" s="1171"/>
      <c r="G777" s="743"/>
      <c r="H777" s="756"/>
      <c r="I777" s="756"/>
      <c r="J777" s="756"/>
      <c r="K777" s="756"/>
      <c r="L777" s="756"/>
      <c r="M777" s="756"/>
      <c r="N777" s="756"/>
      <c r="O777" s="756"/>
      <c r="P777" s="756"/>
      <c r="Q777" s="756"/>
      <c r="R777" s="756"/>
      <c r="S777" s="756"/>
      <c r="T777" s="756"/>
      <c r="U777" s="756"/>
      <c r="V777" s="756"/>
      <c r="W777" s="756"/>
      <c r="X777" s="756"/>
      <c r="Y777" s="756"/>
      <c r="Z777" s="756"/>
      <c r="AA777" s="756"/>
      <c r="AB777" s="756"/>
      <c r="AC777" s="756"/>
      <c r="AD777" s="756"/>
      <c r="AE777" s="756"/>
      <c r="AF777" s="756"/>
      <c r="AG777" s="756"/>
      <c r="AH777" s="756"/>
      <c r="AI777" s="756"/>
      <c r="AJ777" s="756"/>
      <c r="AK777" s="756"/>
      <c r="AL777" s="756"/>
      <c r="AM777" s="756"/>
      <c r="AN777" s="756"/>
      <c r="AO777" s="756"/>
      <c r="AP777" s="756"/>
      <c r="AQ777" s="756"/>
      <c r="AR777" s="756"/>
      <c r="AS777" s="756"/>
      <c r="AT777" s="756"/>
      <c r="AU777" s="756"/>
      <c r="AV777" s="756"/>
      <c r="AW777" s="756"/>
      <c r="AX777" s="756"/>
      <c r="AY777" s="756"/>
      <c r="AZ777" s="756"/>
      <c r="BA777" s="756"/>
      <c r="BB777" s="756"/>
      <c r="BC777" s="756"/>
      <c r="BD777" s="756"/>
      <c r="BE777" s="756"/>
      <c r="BF777" s="756"/>
      <c r="BG777" s="756"/>
      <c r="BH777" s="756"/>
    </row>
    <row r="778" spans="1:60" s="757" customFormat="1" ht="15" customHeight="1" x14ac:dyDescent="0.25">
      <c r="A778" s="1173" t="s">
        <v>7658</v>
      </c>
      <c r="B778" s="1173"/>
      <c r="C778" s="1173"/>
      <c r="D778" s="1173"/>
      <c r="E778" s="1173"/>
      <c r="F778" s="1173"/>
      <c r="G778" s="743"/>
      <c r="H778" s="756"/>
      <c r="I778" s="756"/>
      <c r="J778" s="756"/>
      <c r="K778" s="756"/>
      <c r="L778" s="756"/>
      <c r="M778" s="756"/>
      <c r="N778" s="756"/>
      <c r="O778" s="756"/>
      <c r="P778" s="756"/>
      <c r="Q778" s="756"/>
      <c r="R778" s="756"/>
      <c r="S778" s="756"/>
      <c r="T778" s="756"/>
      <c r="U778" s="756"/>
      <c r="V778" s="756"/>
      <c r="W778" s="756"/>
      <c r="X778" s="756"/>
      <c r="Y778" s="756"/>
      <c r="Z778" s="756"/>
      <c r="AA778" s="756"/>
      <c r="AB778" s="756"/>
      <c r="AC778" s="756"/>
      <c r="AD778" s="756"/>
      <c r="AE778" s="756"/>
      <c r="AF778" s="756"/>
      <c r="AG778" s="756"/>
      <c r="AH778" s="756"/>
      <c r="AI778" s="756"/>
      <c r="AJ778" s="756"/>
      <c r="AK778" s="756"/>
      <c r="AL778" s="756"/>
      <c r="AM778" s="756"/>
      <c r="AN778" s="756"/>
      <c r="AO778" s="756"/>
      <c r="AP778" s="756"/>
      <c r="AQ778" s="756"/>
      <c r="AR778" s="756"/>
      <c r="AS778" s="756"/>
      <c r="AT778" s="756"/>
      <c r="AU778" s="756"/>
      <c r="AV778" s="756"/>
      <c r="AW778" s="756"/>
      <c r="AX778" s="756"/>
      <c r="AY778" s="756"/>
      <c r="AZ778" s="756"/>
      <c r="BA778" s="756"/>
      <c r="BB778" s="756"/>
      <c r="BC778" s="756"/>
      <c r="BD778" s="756"/>
      <c r="BE778" s="756"/>
      <c r="BF778" s="756"/>
      <c r="BG778" s="756"/>
      <c r="BH778" s="756"/>
    </row>
    <row r="779" spans="1:60" s="757" customFormat="1" ht="15" customHeight="1" x14ac:dyDescent="0.25">
      <c r="A779" s="1173" t="s">
        <v>2</v>
      </c>
      <c r="B779" s="1173"/>
      <c r="C779" s="1173"/>
      <c r="D779" s="1173"/>
      <c r="E779" s="1173"/>
      <c r="F779" s="1173"/>
      <c r="G779" s="743"/>
      <c r="H779" s="756"/>
      <c r="I779" s="756"/>
      <c r="J779" s="756"/>
      <c r="K779" s="756"/>
      <c r="L779" s="756"/>
      <c r="M779" s="756"/>
      <c r="N779" s="756"/>
      <c r="O779" s="756"/>
      <c r="P779" s="756"/>
      <c r="Q779" s="756"/>
      <c r="R779" s="756"/>
      <c r="S779" s="756"/>
      <c r="T779" s="756"/>
      <c r="U779" s="756"/>
      <c r="V779" s="756"/>
      <c r="W779" s="756"/>
      <c r="X779" s="756"/>
      <c r="Y779" s="756"/>
      <c r="Z779" s="756"/>
      <c r="AA779" s="756"/>
      <c r="AB779" s="756"/>
      <c r="AC779" s="756"/>
      <c r="AD779" s="756"/>
      <c r="AE779" s="756"/>
      <c r="AF779" s="756"/>
      <c r="AG779" s="756"/>
      <c r="AH779" s="756"/>
      <c r="AI779" s="756"/>
      <c r="AJ779" s="756"/>
      <c r="AK779" s="756"/>
      <c r="AL779" s="756"/>
      <c r="AM779" s="756"/>
      <c r="AN779" s="756"/>
      <c r="AO779" s="756"/>
      <c r="AP779" s="756"/>
      <c r="AQ779" s="756"/>
      <c r="AR779" s="756"/>
      <c r="AS779" s="756"/>
      <c r="AT779" s="756"/>
      <c r="AU779" s="756"/>
      <c r="AV779" s="756"/>
      <c r="AW779" s="756"/>
      <c r="AX779" s="756"/>
      <c r="AY779" s="756"/>
      <c r="AZ779" s="756"/>
      <c r="BA779" s="756"/>
      <c r="BB779" s="756"/>
      <c r="BC779" s="756"/>
      <c r="BD779" s="756"/>
      <c r="BE779" s="756"/>
      <c r="BF779" s="756"/>
      <c r="BG779" s="756"/>
      <c r="BH779" s="756"/>
    </row>
    <row r="780" spans="1:60" s="757" customFormat="1" ht="15" customHeight="1" x14ac:dyDescent="0.25">
      <c r="A780" s="737"/>
      <c r="B780" s="750"/>
      <c r="C780" s="754"/>
      <c r="D780" s="755"/>
      <c r="E780" s="752"/>
      <c r="F780" s="753"/>
      <c r="G780" s="743"/>
      <c r="H780" s="756"/>
      <c r="I780" s="756"/>
      <c r="J780" s="756"/>
      <c r="K780" s="756"/>
      <c r="L780" s="756"/>
      <c r="M780" s="756"/>
      <c r="N780" s="756"/>
      <c r="O780" s="756"/>
      <c r="P780" s="756"/>
      <c r="Q780" s="756"/>
      <c r="R780" s="756"/>
      <c r="S780" s="756"/>
      <c r="T780" s="756"/>
      <c r="U780" s="756"/>
      <c r="V780" s="756"/>
      <c r="W780" s="756"/>
      <c r="X780" s="756"/>
      <c r="Y780" s="756"/>
      <c r="Z780" s="756"/>
      <c r="AA780" s="756"/>
      <c r="AB780" s="756"/>
      <c r="AC780" s="756"/>
      <c r="AD780" s="756"/>
      <c r="AE780" s="756"/>
      <c r="AF780" s="756"/>
      <c r="AG780" s="756"/>
      <c r="AH780" s="756"/>
      <c r="AI780" s="756"/>
      <c r="AJ780" s="756"/>
      <c r="AK780" s="756"/>
      <c r="AL780" s="756"/>
      <c r="AM780" s="756"/>
      <c r="AN780" s="756"/>
      <c r="AO780" s="756"/>
      <c r="AP780" s="756"/>
      <c r="AQ780" s="756"/>
      <c r="AR780" s="756"/>
      <c r="AS780" s="756"/>
      <c r="AT780" s="756"/>
      <c r="AU780" s="756"/>
      <c r="AV780" s="756"/>
      <c r="AW780" s="756"/>
      <c r="AX780" s="756"/>
      <c r="AY780" s="756"/>
      <c r="AZ780" s="756"/>
      <c r="BA780" s="756"/>
      <c r="BB780" s="756"/>
      <c r="BC780" s="756"/>
      <c r="BD780" s="756"/>
      <c r="BE780" s="756"/>
      <c r="BF780" s="756"/>
      <c r="BG780" s="756"/>
      <c r="BH780" s="756"/>
    </row>
    <row r="781" spans="1:60" s="258" customFormat="1" ht="33" customHeight="1" x14ac:dyDescent="0.2">
      <c r="A781" s="1309" t="s">
        <v>29</v>
      </c>
      <c r="B781" s="1309"/>
      <c r="C781" s="1309"/>
      <c r="D781" s="1309"/>
      <c r="E781" s="1309"/>
      <c r="F781" s="1309"/>
      <c r="G781" s="14"/>
      <c r="H781" s="623"/>
      <c r="I781" s="623"/>
      <c r="J781" s="623"/>
      <c r="K781" s="623"/>
      <c r="L781" s="623"/>
      <c r="M781" s="623"/>
      <c r="N781" s="623"/>
      <c r="O781" s="623"/>
      <c r="P781" s="623"/>
      <c r="Q781" s="623"/>
      <c r="R781" s="623"/>
      <c r="S781" s="623"/>
      <c r="T781" s="623"/>
      <c r="U781" s="623"/>
      <c r="V781" s="623"/>
      <c r="W781" s="623"/>
      <c r="X781" s="623"/>
      <c r="Y781" s="623"/>
      <c r="Z781" s="623"/>
      <c r="AA781" s="623"/>
      <c r="AB781" s="623"/>
      <c r="AC781" s="623"/>
      <c r="AD781" s="623"/>
      <c r="AE781" s="623"/>
      <c r="AF781" s="623"/>
      <c r="AG781" s="623"/>
      <c r="AH781" s="623"/>
      <c r="AI781" s="623"/>
      <c r="AJ781" s="623"/>
      <c r="AK781" s="623"/>
      <c r="AL781" s="623"/>
      <c r="AM781" s="623"/>
      <c r="AN781" s="623"/>
      <c r="AO781" s="623"/>
      <c r="AP781" s="623"/>
      <c r="AQ781" s="623"/>
      <c r="AR781" s="623"/>
      <c r="AS781" s="623"/>
      <c r="AT781" s="623"/>
      <c r="AU781" s="623"/>
      <c r="AV781" s="623"/>
      <c r="AW781" s="623"/>
      <c r="AX781" s="623"/>
      <c r="AY781" s="623"/>
      <c r="AZ781" s="623"/>
      <c r="BA781" s="623"/>
      <c r="BB781" s="623"/>
      <c r="BC781" s="623"/>
      <c r="BD781" s="623"/>
      <c r="BE781" s="623"/>
      <c r="BF781" s="623"/>
      <c r="BG781" s="623"/>
      <c r="BH781" s="623"/>
    </row>
    <row r="782" spans="1:60" s="258" customFormat="1" ht="30" customHeight="1" x14ac:dyDescent="0.2">
      <c r="A782" s="1309" t="s">
        <v>4</v>
      </c>
      <c r="B782" s="1309"/>
      <c r="C782" s="1309"/>
      <c r="D782" s="1309"/>
      <c r="E782" s="1309"/>
      <c r="F782" s="726">
        <v>407651.36</v>
      </c>
      <c r="G782" s="14"/>
      <c r="H782" s="623"/>
      <c r="I782" s="623"/>
      <c r="J782" s="623"/>
      <c r="K782" s="623"/>
      <c r="L782" s="623"/>
      <c r="M782" s="623"/>
      <c r="N782" s="623"/>
      <c r="O782" s="623"/>
      <c r="P782" s="623"/>
      <c r="Q782" s="623"/>
      <c r="R782" s="623"/>
      <c r="S782" s="623"/>
      <c r="T782" s="623"/>
      <c r="U782" s="623"/>
      <c r="V782" s="623"/>
      <c r="W782" s="623"/>
      <c r="X782" s="623"/>
      <c r="Y782" s="623"/>
      <c r="Z782" s="623"/>
      <c r="AA782" s="623"/>
      <c r="AB782" s="623"/>
      <c r="AC782" s="623"/>
      <c r="AD782" s="623"/>
      <c r="AE782" s="623"/>
      <c r="AF782" s="623"/>
      <c r="AG782" s="623"/>
      <c r="AH782" s="623"/>
      <c r="AI782" s="623"/>
      <c r="AJ782" s="623"/>
      <c r="AK782" s="623"/>
      <c r="AL782" s="623"/>
      <c r="AM782" s="623"/>
      <c r="AN782" s="623"/>
      <c r="AO782" s="623"/>
      <c r="AP782" s="623"/>
      <c r="AQ782" s="623"/>
      <c r="AR782" s="623"/>
      <c r="AS782" s="623"/>
      <c r="AT782" s="623"/>
      <c r="AU782" s="623"/>
      <c r="AV782" s="623"/>
      <c r="AW782" s="623"/>
      <c r="AX782" s="623"/>
      <c r="AY782" s="623"/>
      <c r="AZ782" s="623"/>
      <c r="BA782" s="623"/>
      <c r="BB782" s="623"/>
      <c r="BC782" s="623"/>
      <c r="BD782" s="623"/>
      <c r="BE782" s="623"/>
      <c r="BF782" s="623"/>
      <c r="BG782" s="623"/>
      <c r="BH782" s="623"/>
    </row>
    <row r="783" spans="1:60" s="258" customFormat="1" ht="15.75" customHeight="1" x14ac:dyDescent="0.2">
      <c r="A783" s="876" t="s">
        <v>5</v>
      </c>
      <c r="B783" s="876" t="s">
        <v>23</v>
      </c>
      <c r="C783" s="876" t="s">
        <v>22</v>
      </c>
      <c r="D783" s="876" t="s">
        <v>8</v>
      </c>
      <c r="E783" s="876" t="s">
        <v>9</v>
      </c>
      <c r="F783" s="876" t="s">
        <v>6181</v>
      </c>
      <c r="G783" s="14"/>
      <c r="H783" s="623"/>
      <c r="I783" s="623"/>
      <c r="J783" s="623"/>
      <c r="K783" s="623"/>
      <c r="L783" s="623"/>
      <c r="M783" s="623"/>
      <c r="N783" s="623"/>
      <c r="O783" s="623"/>
      <c r="P783" s="623"/>
      <c r="Q783" s="623"/>
      <c r="R783" s="623"/>
      <c r="S783" s="623"/>
      <c r="T783" s="623"/>
      <c r="U783" s="623"/>
      <c r="V783" s="623"/>
      <c r="W783" s="623"/>
      <c r="X783" s="623"/>
      <c r="Y783" s="623"/>
      <c r="Z783" s="623"/>
      <c r="AA783" s="623"/>
      <c r="AB783" s="623"/>
      <c r="AC783" s="623"/>
      <c r="AD783" s="623"/>
      <c r="AE783" s="623"/>
      <c r="AF783" s="623"/>
      <c r="AG783" s="623"/>
      <c r="AH783" s="623"/>
      <c r="AI783" s="623"/>
      <c r="AJ783" s="623"/>
      <c r="AK783" s="623"/>
      <c r="AL783" s="623"/>
      <c r="AM783" s="623"/>
      <c r="AN783" s="623"/>
      <c r="AO783" s="623"/>
      <c r="AP783" s="623"/>
      <c r="AQ783" s="623"/>
      <c r="AR783" s="623"/>
      <c r="AS783" s="623"/>
      <c r="AT783" s="623"/>
      <c r="AU783" s="623"/>
      <c r="AV783" s="623"/>
      <c r="AW783" s="623"/>
      <c r="AX783" s="623"/>
      <c r="AY783" s="623"/>
      <c r="AZ783" s="623"/>
      <c r="BA783" s="623"/>
      <c r="BB783" s="623"/>
      <c r="BC783" s="623"/>
      <c r="BD783" s="623"/>
      <c r="BE783" s="623"/>
      <c r="BF783" s="623"/>
      <c r="BG783" s="623"/>
      <c r="BH783" s="623"/>
    </row>
    <row r="784" spans="1:60" s="258" customFormat="1" ht="15" customHeight="1" x14ac:dyDescent="0.2">
      <c r="A784" s="61"/>
      <c r="B784" s="1"/>
      <c r="C784" s="2" t="s">
        <v>27</v>
      </c>
      <c r="D784" s="40">
        <v>3052689.39</v>
      </c>
      <c r="E784" s="40"/>
      <c r="F784" s="494">
        <f>F782+D784</f>
        <v>3460340.75</v>
      </c>
      <c r="G784" s="14"/>
      <c r="H784" s="623"/>
      <c r="I784" s="623"/>
      <c r="J784" s="623"/>
      <c r="K784" s="623"/>
      <c r="L784" s="623"/>
      <c r="M784" s="623"/>
      <c r="N784" s="623"/>
      <c r="O784" s="623"/>
      <c r="P784" s="623"/>
      <c r="Q784" s="623"/>
      <c r="R784" s="623"/>
      <c r="S784" s="623"/>
      <c r="T784" s="623"/>
      <c r="U784" s="623"/>
      <c r="V784" s="623"/>
      <c r="W784" s="623"/>
      <c r="X784" s="623"/>
      <c r="Y784" s="623"/>
      <c r="Z784" s="623"/>
      <c r="AA784" s="623"/>
      <c r="AB784" s="623"/>
      <c r="AC784" s="623"/>
      <c r="AD784" s="623"/>
      <c r="AE784" s="623"/>
      <c r="AF784" s="623"/>
      <c r="AG784" s="623"/>
      <c r="AH784" s="623"/>
      <c r="AI784" s="623"/>
      <c r="AJ784" s="623"/>
      <c r="AK784" s="623"/>
      <c r="AL784" s="623"/>
      <c r="AM784" s="623"/>
      <c r="AN784" s="623"/>
      <c r="AO784" s="623"/>
      <c r="AP784" s="623"/>
      <c r="AQ784" s="623"/>
      <c r="AR784" s="623"/>
      <c r="AS784" s="623"/>
      <c r="AT784" s="623"/>
      <c r="AU784" s="623"/>
      <c r="AV784" s="623"/>
      <c r="AW784" s="623"/>
      <c r="AX784" s="623"/>
      <c r="AY784" s="623"/>
      <c r="AZ784" s="623"/>
      <c r="BA784" s="623"/>
      <c r="BB784" s="623"/>
      <c r="BC784" s="623"/>
      <c r="BD784" s="623"/>
      <c r="BE784" s="623"/>
      <c r="BF784" s="623"/>
      <c r="BG784" s="623"/>
      <c r="BH784" s="623"/>
    </row>
    <row r="785" spans="1:61" s="258" customFormat="1" ht="24" customHeight="1" x14ac:dyDescent="0.2">
      <c r="A785" s="61"/>
      <c r="B785" s="1"/>
      <c r="C785" s="2" t="s">
        <v>1084</v>
      </c>
      <c r="D785" s="62"/>
      <c r="E785" s="455"/>
      <c r="F785" s="494">
        <f>F784</f>
        <v>3460340.75</v>
      </c>
      <c r="G785" s="14"/>
      <c r="H785" s="623"/>
      <c r="I785" s="623"/>
      <c r="J785" s="623"/>
      <c r="K785" s="623"/>
      <c r="L785" s="623"/>
      <c r="M785" s="623"/>
      <c r="N785" s="623"/>
      <c r="O785" s="623"/>
      <c r="P785" s="623"/>
      <c r="Q785" s="623"/>
      <c r="R785" s="623"/>
      <c r="S785" s="623"/>
      <c r="T785" s="623"/>
      <c r="U785" s="623"/>
      <c r="V785" s="623"/>
      <c r="W785" s="623"/>
      <c r="X785" s="623"/>
      <c r="Y785" s="623"/>
      <c r="Z785" s="623"/>
      <c r="AA785" s="623"/>
      <c r="AB785" s="623"/>
      <c r="AC785" s="623"/>
      <c r="AD785" s="623"/>
      <c r="AE785" s="623"/>
      <c r="AF785" s="623"/>
      <c r="AG785" s="623"/>
      <c r="AH785" s="623"/>
      <c r="AI785" s="623"/>
      <c r="AJ785" s="623"/>
      <c r="AK785" s="623"/>
      <c r="AL785" s="623"/>
      <c r="AM785" s="623"/>
      <c r="AN785" s="623"/>
      <c r="AO785" s="623"/>
      <c r="AP785" s="623"/>
      <c r="AQ785" s="623"/>
      <c r="AR785" s="623"/>
      <c r="AS785" s="623"/>
      <c r="AT785" s="623"/>
      <c r="AU785" s="623"/>
      <c r="AV785" s="623"/>
      <c r="AW785" s="623"/>
      <c r="AX785" s="623"/>
      <c r="AY785" s="623"/>
      <c r="AZ785" s="623"/>
      <c r="BA785" s="623"/>
      <c r="BB785" s="623"/>
      <c r="BC785" s="623"/>
      <c r="BD785" s="623"/>
      <c r="BE785" s="623"/>
      <c r="BF785" s="623"/>
      <c r="BG785" s="623"/>
      <c r="BH785" s="623"/>
    </row>
    <row r="786" spans="1:61" s="258" customFormat="1" x14ac:dyDescent="0.2">
      <c r="A786" s="61"/>
      <c r="B786" s="1"/>
      <c r="C786" s="530" t="s">
        <v>2479</v>
      </c>
      <c r="D786" s="62"/>
      <c r="E786" s="455">
        <v>4564.5200000000004</v>
      </c>
      <c r="F786" s="494">
        <f>F785-E786</f>
        <v>3455776.23</v>
      </c>
      <c r="G786" s="14"/>
      <c r="H786" s="623"/>
      <c r="I786" s="623"/>
      <c r="J786" s="623"/>
      <c r="K786" s="623"/>
      <c r="L786" s="623"/>
      <c r="M786" s="623"/>
      <c r="N786" s="623"/>
      <c r="O786" s="623"/>
      <c r="P786" s="623"/>
      <c r="Q786" s="623"/>
      <c r="R786" s="623"/>
      <c r="S786" s="623"/>
      <c r="T786" s="623"/>
      <c r="U786" s="623"/>
      <c r="V786" s="623"/>
      <c r="W786" s="623"/>
      <c r="X786" s="623"/>
      <c r="Y786" s="623"/>
      <c r="Z786" s="623"/>
      <c r="AA786" s="623"/>
      <c r="AB786" s="623"/>
      <c r="AC786" s="623"/>
      <c r="AD786" s="623"/>
      <c r="AE786" s="623"/>
      <c r="AF786" s="623"/>
      <c r="AG786" s="623"/>
      <c r="AH786" s="623"/>
      <c r="AI786" s="623"/>
      <c r="AJ786" s="623"/>
      <c r="AK786" s="623"/>
      <c r="AL786" s="623"/>
      <c r="AM786" s="623"/>
      <c r="AN786" s="623"/>
      <c r="AO786" s="623"/>
      <c r="AP786" s="623"/>
      <c r="AQ786" s="623"/>
      <c r="AR786" s="623"/>
      <c r="AS786" s="623"/>
      <c r="AT786" s="623"/>
      <c r="AU786" s="623"/>
      <c r="AV786" s="623"/>
      <c r="AW786" s="623"/>
      <c r="AX786" s="623"/>
      <c r="AY786" s="623"/>
      <c r="AZ786" s="623"/>
      <c r="BA786" s="623"/>
      <c r="BB786" s="623"/>
      <c r="BC786" s="623"/>
      <c r="BD786" s="623"/>
      <c r="BE786" s="623"/>
      <c r="BF786" s="623"/>
      <c r="BG786" s="623"/>
      <c r="BH786" s="623"/>
    </row>
    <row r="787" spans="1:61" s="258" customFormat="1" x14ac:dyDescent="0.2">
      <c r="A787" s="61"/>
      <c r="B787" s="1"/>
      <c r="C787" s="2" t="s">
        <v>1083</v>
      </c>
      <c r="D787" s="62"/>
      <c r="E787" s="455">
        <v>500</v>
      </c>
      <c r="F787" s="494">
        <f t="shared" ref="F787:F838" si="14">F786-E787</f>
        <v>3455276.23</v>
      </c>
      <c r="G787" s="14"/>
      <c r="H787" s="623"/>
      <c r="I787" s="623"/>
      <c r="J787" s="623"/>
      <c r="K787" s="623"/>
      <c r="L787" s="623"/>
      <c r="M787" s="623"/>
      <c r="N787" s="623"/>
      <c r="O787" s="623"/>
      <c r="P787" s="623"/>
      <c r="Q787" s="623"/>
      <c r="R787" s="623"/>
      <c r="S787" s="623"/>
      <c r="T787" s="623"/>
      <c r="U787" s="623"/>
      <c r="V787" s="623"/>
      <c r="W787" s="623"/>
      <c r="X787" s="623"/>
      <c r="Y787" s="623"/>
      <c r="Z787" s="623"/>
      <c r="AA787" s="623"/>
      <c r="AB787" s="623"/>
      <c r="AC787" s="623"/>
      <c r="AD787" s="623"/>
      <c r="AE787" s="623"/>
      <c r="AF787" s="623"/>
      <c r="AG787" s="623"/>
      <c r="AH787" s="623"/>
      <c r="AI787" s="623"/>
      <c r="AJ787" s="623"/>
      <c r="AK787" s="623"/>
      <c r="AL787" s="623"/>
      <c r="AM787" s="623"/>
      <c r="AN787" s="623"/>
      <c r="AO787" s="623"/>
      <c r="AP787" s="623"/>
      <c r="AQ787" s="623"/>
      <c r="AR787" s="623"/>
      <c r="AS787" s="623"/>
      <c r="AT787" s="623"/>
      <c r="AU787" s="623"/>
      <c r="AV787" s="623"/>
      <c r="AW787" s="623"/>
      <c r="AX787" s="623"/>
      <c r="AY787" s="623"/>
      <c r="AZ787" s="623"/>
      <c r="BA787" s="623"/>
      <c r="BB787" s="623"/>
      <c r="BC787" s="623"/>
      <c r="BD787" s="623"/>
      <c r="BE787" s="623"/>
      <c r="BF787" s="623"/>
      <c r="BG787" s="623"/>
      <c r="BH787" s="623"/>
    </row>
    <row r="788" spans="1:61" x14ac:dyDescent="0.2">
      <c r="A788" s="87"/>
      <c r="B788" s="27"/>
      <c r="C788" s="2" t="s">
        <v>1358</v>
      </c>
      <c r="D788" s="62"/>
      <c r="E788" s="717">
        <v>175</v>
      </c>
      <c r="F788" s="494">
        <f t="shared" si="14"/>
        <v>3455101.23</v>
      </c>
    </row>
    <row r="789" spans="1:61" ht="39" customHeight="1" x14ac:dyDescent="0.2">
      <c r="A789" s="217">
        <v>44410</v>
      </c>
      <c r="B789" s="840">
        <v>4013</v>
      </c>
      <c r="C789" s="825" t="s">
        <v>7693</v>
      </c>
      <c r="D789" s="434"/>
      <c r="E789" s="836">
        <v>120335.1</v>
      </c>
      <c r="F789" s="494">
        <f t="shared" si="14"/>
        <v>3334766.13</v>
      </c>
    </row>
    <row r="790" spans="1:61" ht="25.5" customHeight="1" x14ac:dyDescent="0.2">
      <c r="A790" s="217">
        <v>44410</v>
      </c>
      <c r="B790" s="840">
        <v>4014</v>
      </c>
      <c r="C790" s="825" t="s">
        <v>7694</v>
      </c>
      <c r="D790" s="434"/>
      <c r="E790" s="836">
        <v>48420</v>
      </c>
      <c r="F790" s="494">
        <f t="shared" si="14"/>
        <v>3286346.13</v>
      </c>
    </row>
    <row r="791" spans="1:61" ht="27.75" customHeight="1" x14ac:dyDescent="0.2">
      <c r="A791" s="217">
        <v>44410</v>
      </c>
      <c r="B791" s="841">
        <v>4015</v>
      </c>
      <c r="C791" s="825" t="s">
        <v>7695</v>
      </c>
      <c r="D791" s="432"/>
      <c r="E791" s="836">
        <v>66600</v>
      </c>
      <c r="F791" s="494">
        <f t="shared" si="14"/>
        <v>3219746.13</v>
      </c>
    </row>
    <row r="792" spans="1:61" ht="31.5" customHeight="1" x14ac:dyDescent="0.2">
      <c r="A792" s="217">
        <v>44410</v>
      </c>
      <c r="B792" s="842">
        <v>4016</v>
      </c>
      <c r="C792" s="825" t="s">
        <v>7696</v>
      </c>
      <c r="D792" s="432"/>
      <c r="E792" s="836">
        <v>99791.88</v>
      </c>
      <c r="F792" s="494">
        <f t="shared" si="14"/>
        <v>3119954.25</v>
      </c>
    </row>
    <row r="793" spans="1:61" ht="33" customHeight="1" x14ac:dyDescent="0.2">
      <c r="A793" s="217">
        <v>44411</v>
      </c>
      <c r="B793" s="839" t="s">
        <v>8306</v>
      </c>
      <c r="C793" s="825" t="s">
        <v>8219</v>
      </c>
      <c r="D793" s="432"/>
      <c r="E793" s="837">
        <v>13950</v>
      </c>
      <c r="F793" s="494">
        <f t="shared" si="14"/>
        <v>3106004.25</v>
      </c>
    </row>
    <row r="794" spans="1:61" ht="33" customHeight="1" x14ac:dyDescent="0.2">
      <c r="A794" s="217">
        <v>44411</v>
      </c>
      <c r="B794" s="839" t="s">
        <v>8307</v>
      </c>
      <c r="C794" s="825" t="s">
        <v>8220</v>
      </c>
      <c r="D794" s="432"/>
      <c r="E794" s="837">
        <v>7236</v>
      </c>
      <c r="F794" s="494">
        <f t="shared" si="14"/>
        <v>3098768.25</v>
      </c>
    </row>
    <row r="795" spans="1:61" ht="34.5" customHeight="1" x14ac:dyDescent="0.2">
      <c r="A795" s="217">
        <v>44411</v>
      </c>
      <c r="B795" s="839" t="s">
        <v>8308</v>
      </c>
      <c r="C795" s="825" t="s">
        <v>8221</v>
      </c>
      <c r="D795" s="432"/>
      <c r="E795" s="837">
        <v>25200</v>
      </c>
      <c r="F795" s="494">
        <f t="shared" si="14"/>
        <v>3073568.25</v>
      </c>
    </row>
    <row r="796" spans="1:61" ht="41.25" customHeight="1" x14ac:dyDescent="0.2">
      <c r="A796" s="217">
        <v>44411</v>
      </c>
      <c r="B796" s="839" t="s">
        <v>8309</v>
      </c>
      <c r="C796" s="704" t="s">
        <v>8222</v>
      </c>
      <c r="D796" s="432"/>
      <c r="E796" s="837">
        <v>29700</v>
      </c>
      <c r="F796" s="494">
        <f t="shared" si="14"/>
        <v>3043868.25</v>
      </c>
    </row>
    <row r="797" spans="1:61" ht="46.5" customHeight="1" x14ac:dyDescent="0.2">
      <c r="A797" s="217">
        <v>44411</v>
      </c>
      <c r="B797" s="839" t="s">
        <v>8310</v>
      </c>
      <c r="C797" s="704" t="s">
        <v>8223</v>
      </c>
      <c r="D797" s="432"/>
      <c r="E797" s="837">
        <v>95760</v>
      </c>
      <c r="F797" s="494">
        <f t="shared" si="14"/>
        <v>2948108.25</v>
      </c>
    </row>
    <row r="798" spans="1:61" s="433" customFormat="1" ht="32.25" customHeight="1" x14ac:dyDescent="0.2">
      <c r="A798" s="217">
        <v>44418</v>
      </c>
      <c r="B798" s="839" t="s">
        <v>8311</v>
      </c>
      <c r="C798" s="704" t="s">
        <v>8224</v>
      </c>
      <c r="D798" s="432"/>
      <c r="E798" s="837">
        <v>32581.1</v>
      </c>
      <c r="F798" s="494">
        <f t="shared" si="14"/>
        <v>2915527.15</v>
      </c>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625"/>
    </row>
    <row r="799" spans="1:61" s="433" customFormat="1" ht="28.5" customHeight="1" x14ac:dyDescent="0.2">
      <c r="A799" s="217">
        <v>44419</v>
      </c>
      <c r="B799" s="839" t="s">
        <v>8312</v>
      </c>
      <c r="C799" s="825" t="s">
        <v>8360</v>
      </c>
      <c r="D799" s="432"/>
      <c r="E799" s="837">
        <v>15840</v>
      </c>
      <c r="F799" s="494">
        <f t="shared" si="14"/>
        <v>2899687.15</v>
      </c>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625"/>
    </row>
    <row r="800" spans="1:61" ht="32.25" customHeight="1" x14ac:dyDescent="0.2">
      <c r="A800" s="217">
        <v>44419</v>
      </c>
      <c r="B800" s="839" t="s">
        <v>8313</v>
      </c>
      <c r="C800" s="704" t="s">
        <v>8362</v>
      </c>
      <c r="D800" s="432"/>
      <c r="E800" s="837">
        <v>59031.25</v>
      </c>
      <c r="F800" s="494">
        <f t="shared" si="14"/>
        <v>2840655.9</v>
      </c>
    </row>
    <row r="801" spans="1:6" ht="24.75" customHeight="1" x14ac:dyDescent="0.2">
      <c r="A801" s="217">
        <v>44419</v>
      </c>
      <c r="B801" s="839" t="s">
        <v>8314</v>
      </c>
      <c r="C801" s="704" t="s">
        <v>8361</v>
      </c>
      <c r="D801" s="432"/>
      <c r="E801" s="837">
        <v>360143.72</v>
      </c>
      <c r="F801" s="494">
        <f t="shared" si="14"/>
        <v>2480512.1799999997</v>
      </c>
    </row>
    <row r="802" spans="1:6" ht="35.25" customHeight="1" x14ac:dyDescent="0.2">
      <c r="A802" s="217">
        <v>44420</v>
      </c>
      <c r="B802" s="839" t="s">
        <v>8315</v>
      </c>
      <c r="C802" s="704" t="s">
        <v>8225</v>
      </c>
      <c r="D802" s="432"/>
      <c r="E802" s="837">
        <v>25393.599999999999</v>
      </c>
      <c r="F802" s="494">
        <f t="shared" si="14"/>
        <v>2455118.5799999996</v>
      </c>
    </row>
    <row r="803" spans="1:6" ht="35.25" customHeight="1" x14ac:dyDescent="0.2">
      <c r="A803" s="217">
        <v>44420</v>
      </c>
      <c r="B803" s="839" t="s">
        <v>8316</v>
      </c>
      <c r="C803" s="704" t="s">
        <v>8226</v>
      </c>
      <c r="D803" s="432"/>
      <c r="E803" s="837">
        <v>24860</v>
      </c>
      <c r="F803" s="494">
        <f t="shared" si="14"/>
        <v>2430258.5799999996</v>
      </c>
    </row>
    <row r="804" spans="1:6" ht="36" customHeight="1" x14ac:dyDescent="0.2">
      <c r="A804" s="217">
        <v>44420</v>
      </c>
      <c r="B804" s="839" t="s">
        <v>8317</v>
      </c>
      <c r="C804" s="835" t="s">
        <v>8227</v>
      </c>
      <c r="D804" s="432"/>
      <c r="E804" s="837">
        <v>39626.839999999997</v>
      </c>
      <c r="F804" s="494">
        <f t="shared" si="14"/>
        <v>2390631.7399999998</v>
      </c>
    </row>
    <row r="805" spans="1:6" ht="39.75" customHeight="1" x14ac:dyDescent="0.2">
      <c r="A805" s="217">
        <v>44420</v>
      </c>
      <c r="B805" s="839" t="s">
        <v>8318</v>
      </c>
      <c r="C805" s="704" t="s">
        <v>8228</v>
      </c>
      <c r="D805" s="432"/>
      <c r="E805" s="837">
        <v>84976</v>
      </c>
      <c r="F805" s="494">
        <f t="shared" si="14"/>
        <v>2305655.7399999998</v>
      </c>
    </row>
    <row r="806" spans="1:6" ht="52.5" customHeight="1" x14ac:dyDescent="0.2">
      <c r="A806" s="217">
        <v>44420</v>
      </c>
      <c r="B806" s="839" t="s">
        <v>8319</v>
      </c>
      <c r="C806" s="704" t="s">
        <v>8359</v>
      </c>
      <c r="D806" s="432"/>
      <c r="E806" s="837">
        <v>53317.8</v>
      </c>
      <c r="F806" s="494">
        <f t="shared" si="14"/>
        <v>2252337.94</v>
      </c>
    </row>
    <row r="807" spans="1:6" ht="36.75" customHeight="1" x14ac:dyDescent="0.2">
      <c r="A807" s="217">
        <v>44420</v>
      </c>
      <c r="B807" s="839" t="s">
        <v>8320</v>
      </c>
      <c r="C807" s="704" t="s">
        <v>8229</v>
      </c>
      <c r="D807" s="432"/>
      <c r="E807" s="837">
        <v>14644.8</v>
      </c>
      <c r="F807" s="494">
        <f t="shared" si="14"/>
        <v>2237693.14</v>
      </c>
    </row>
    <row r="808" spans="1:6" ht="40.5" customHeight="1" x14ac:dyDescent="0.2">
      <c r="A808" s="217">
        <v>44420</v>
      </c>
      <c r="B808" s="839" t="s">
        <v>8321</v>
      </c>
      <c r="C808" s="704" t="s">
        <v>8363</v>
      </c>
      <c r="D808" s="432"/>
      <c r="E808" s="838">
        <v>54585.78</v>
      </c>
      <c r="F808" s="494">
        <f t="shared" si="14"/>
        <v>2183107.3600000003</v>
      </c>
    </row>
    <row r="809" spans="1:6" ht="39" customHeight="1" x14ac:dyDescent="0.2">
      <c r="A809" s="217">
        <v>44420</v>
      </c>
      <c r="B809" s="839" t="s">
        <v>8322</v>
      </c>
      <c r="C809" s="825" t="s">
        <v>8230</v>
      </c>
      <c r="D809" s="432"/>
      <c r="E809" s="838">
        <v>14850</v>
      </c>
      <c r="F809" s="494">
        <f t="shared" si="14"/>
        <v>2168257.3600000003</v>
      </c>
    </row>
    <row r="810" spans="1:6" ht="19.5" customHeight="1" x14ac:dyDescent="0.2">
      <c r="A810" s="758">
        <v>44421</v>
      </c>
      <c r="B810" s="839" t="s">
        <v>8323</v>
      </c>
      <c r="C810" s="835" t="s">
        <v>8231</v>
      </c>
      <c r="D810" s="432"/>
      <c r="E810" s="838">
        <v>74580</v>
      </c>
      <c r="F810" s="494">
        <f t="shared" si="14"/>
        <v>2093677.3600000003</v>
      </c>
    </row>
    <row r="811" spans="1:6" ht="31.5" customHeight="1" x14ac:dyDescent="0.2">
      <c r="A811" s="758">
        <v>44421</v>
      </c>
      <c r="B811" s="839" t="s">
        <v>8324</v>
      </c>
      <c r="C811" s="835" t="s">
        <v>8231</v>
      </c>
      <c r="D811" s="432"/>
      <c r="E811" s="838">
        <v>77660.38</v>
      </c>
      <c r="F811" s="494">
        <f t="shared" si="14"/>
        <v>2016016.9800000004</v>
      </c>
    </row>
    <row r="812" spans="1:6" ht="33.75" customHeight="1" x14ac:dyDescent="0.2">
      <c r="A812" s="758">
        <v>44421</v>
      </c>
      <c r="B812" s="839" t="s">
        <v>8325</v>
      </c>
      <c r="C812" s="835" t="s">
        <v>8231</v>
      </c>
      <c r="D812" s="432"/>
      <c r="E812" s="838">
        <v>18080</v>
      </c>
      <c r="F812" s="494">
        <f t="shared" si="14"/>
        <v>1997936.9800000004</v>
      </c>
    </row>
    <row r="813" spans="1:6" ht="32.25" customHeight="1" x14ac:dyDescent="0.2">
      <c r="A813" s="758">
        <v>44425</v>
      </c>
      <c r="B813" s="839" t="s">
        <v>8326</v>
      </c>
      <c r="C813" s="704" t="s">
        <v>8232</v>
      </c>
      <c r="D813" s="432"/>
      <c r="E813" s="838">
        <v>54720</v>
      </c>
      <c r="F813" s="494">
        <f t="shared" si="14"/>
        <v>1943216.9800000004</v>
      </c>
    </row>
    <row r="814" spans="1:6" ht="30" customHeight="1" x14ac:dyDescent="0.2">
      <c r="A814" s="758">
        <v>44425</v>
      </c>
      <c r="B814" s="839" t="s">
        <v>8327</v>
      </c>
      <c r="C814" s="704" t="s">
        <v>8233</v>
      </c>
      <c r="D814" s="432"/>
      <c r="E814" s="838">
        <v>54150</v>
      </c>
      <c r="F814" s="494">
        <f t="shared" si="14"/>
        <v>1889066.9800000004</v>
      </c>
    </row>
    <row r="815" spans="1:6" ht="36" customHeight="1" x14ac:dyDescent="0.2">
      <c r="A815" s="758">
        <v>44425</v>
      </c>
      <c r="B815" s="839" t="s">
        <v>8328</v>
      </c>
      <c r="C815" s="704" t="s">
        <v>8234</v>
      </c>
      <c r="D815" s="432"/>
      <c r="E815" s="838">
        <v>18000</v>
      </c>
      <c r="F815" s="494">
        <f t="shared" si="14"/>
        <v>1871066.9800000004</v>
      </c>
    </row>
    <row r="816" spans="1:6" ht="25.5" customHeight="1" x14ac:dyDescent="0.2">
      <c r="A816" s="758">
        <v>44425</v>
      </c>
      <c r="B816" s="839" t="s">
        <v>8329</v>
      </c>
      <c r="C816" s="704" t="s">
        <v>8235</v>
      </c>
      <c r="D816" s="432"/>
      <c r="E816" s="838">
        <v>19906</v>
      </c>
      <c r="F816" s="494">
        <f t="shared" si="14"/>
        <v>1851160.9800000004</v>
      </c>
    </row>
    <row r="817" spans="1:6" ht="43.5" customHeight="1" x14ac:dyDescent="0.2">
      <c r="A817" s="758">
        <v>44425</v>
      </c>
      <c r="B817" s="839" t="s">
        <v>8330</v>
      </c>
      <c r="C817" s="704" t="s">
        <v>8236</v>
      </c>
      <c r="D817" s="432"/>
      <c r="E817" s="838">
        <v>25200</v>
      </c>
      <c r="F817" s="494">
        <f t="shared" si="14"/>
        <v>1825960.9800000004</v>
      </c>
    </row>
    <row r="818" spans="1:6" ht="32.25" customHeight="1" x14ac:dyDescent="0.2">
      <c r="A818" s="758">
        <v>44425</v>
      </c>
      <c r="B818" s="839" t="s">
        <v>8331</v>
      </c>
      <c r="C818" s="704" t="s">
        <v>8237</v>
      </c>
      <c r="D818" s="432"/>
      <c r="E818" s="838">
        <v>19959.8</v>
      </c>
      <c r="F818" s="494">
        <f t="shared" si="14"/>
        <v>1806001.1800000004</v>
      </c>
    </row>
    <row r="819" spans="1:6" ht="30.75" customHeight="1" x14ac:dyDescent="0.2">
      <c r="A819" s="758">
        <v>44425</v>
      </c>
      <c r="B819" s="839" t="s">
        <v>8332</v>
      </c>
      <c r="C819" s="704" t="s">
        <v>8238</v>
      </c>
      <c r="D819" s="432"/>
      <c r="E819" s="838">
        <v>9432.6299999999992</v>
      </c>
      <c r="F819" s="494">
        <f t="shared" si="14"/>
        <v>1796568.5500000005</v>
      </c>
    </row>
    <row r="820" spans="1:6" ht="29.25" customHeight="1" x14ac:dyDescent="0.2">
      <c r="A820" s="758">
        <v>44425</v>
      </c>
      <c r="B820" s="839" t="s">
        <v>8333</v>
      </c>
      <c r="C820" s="704" t="s">
        <v>8239</v>
      </c>
      <c r="D820" s="432"/>
      <c r="E820" s="838">
        <v>23447.5</v>
      </c>
      <c r="F820" s="494">
        <f t="shared" si="14"/>
        <v>1773121.0500000005</v>
      </c>
    </row>
    <row r="821" spans="1:6" ht="32.25" customHeight="1" x14ac:dyDescent="0.2">
      <c r="A821" s="758">
        <v>44425</v>
      </c>
      <c r="B821" s="839" t="s">
        <v>8334</v>
      </c>
      <c r="C821" s="704" t="s">
        <v>8240</v>
      </c>
      <c r="D821" s="432"/>
      <c r="E821" s="838">
        <v>172682.02</v>
      </c>
      <c r="F821" s="494">
        <f t="shared" si="14"/>
        <v>1600439.0300000005</v>
      </c>
    </row>
    <row r="822" spans="1:6" ht="31.5" customHeight="1" x14ac:dyDescent="0.2">
      <c r="A822" s="758">
        <v>44425</v>
      </c>
      <c r="B822" s="839" t="s">
        <v>8335</v>
      </c>
      <c r="C822" s="704" t="s">
        <v>8241</v>
      </c>
      <c r="D822" s="432"/>
      <c r="E822" s="838">
        <v>10735</v>
      </c>
      <c r="F822" s="494">
        <f t="shared" si="14"/>
        <v>1589704.0300000005</v>
      </c>
    </row>
    <row r="823" spans="1:6" ht="41.25" customHeight="1" x14ac:dyDescent="0.2">
      <c r="A823" s="758">
        <v>44426</v>
      </c>
      <c r="B823" s="839" t="s">
        <v>8336</v>
      </c>
      <c r="C823" s="704" t="s">
        <v>8242</v>
      </c>
      <c r="D823" s="432"/>
      <c r="E823" s="838">
        <v>16827.54</v>
      </c>
      <c r="F823" s="494">
        <f t="shared" si="14"/>
        <v>1572876.4900000005</v>
      </c>
    </row>
    <row r="824" spans="1:6" ht="26.25" customHeight="1" x14ac:dyDescent="0.2">
      <c r="A824" s="758">
        <v>44426</v>
      </c>
      <c r="B824" s="839" t="s">
        <v>8337</v>
      </c>
      <c r="C824" s="704" t="s">
        <v>8243</v>
      </c>
      <c r="D824" s="432"/>
      <c r="E824" s="838">
        <v>67943.66</v>
      </c>
      <c r="F824" s="494">
        <f t="shared" si="14"/>
        <v>1504932.8300000005</v>
      </c>
    </row>
    <row r="825" spans="1:6" ht="30" customHeight="1" x14ac:dyDescent="0.2">
      <c r="A825" s="758">
        <v>44427</v>
      </c>
      <c r="B825" s="839" t="s">
        <v>8338</v>
      </c>
      <c r="C825" s="704" t="s">
        <v>8244</v>
      </c>
      <c r="D825" s="432"/>
      <c r="E825" s="838">
        <v>9360.81</v>
      </c>
      <c r="F825" s="494">
        <f t="shared" si="14"/>
        <v>1495572.0200000005</v>
      </c>
    </row>
    <row r="826" spans="1:6" ht="45" customHeight="1" x14ac:dyDescent="0.2">
      <c r="A826" s="758">
        <v>44427</v>
      </c>
      <c r="B826" s="839" t="s">
        <v>8339</v>
      </c>
      <c r="C826" s="704" t="s">
        <v>8245</v>
      </c>
      <c r="D826" s="432"/>
      <c r="E826" s="838">
        <v>45832.800000000003</v>
      </c>
      <c r="F826" s="494">
        <f t="shared" si="14"/>
        <v>1449739.2200000004</v>
      </c>
    </row>
    <row r="827" spans="1:6" ht="34.5" customHeight="1" x14ac:dyDescent="0.2">
      <c r="A827" s="758">
        <v>44427</v>
      </c>
      <c r="B827" s="839" t="s">
        <v>8340</v>
      </c>
      <c r="C827" s="704" t="s">
        <v>8246</v>
      </c>
      <c r="D827" s="432"/>
      <c r="E827" s="838">
        <v>15300.2</v>
      </c>
      <c r="F827" s="494">
        <f t="shared" si="14"/>
        <v>1434439.0200000005</v>
      </c>
    </row>
    <row r="828" spans="1:6" ht="42.75" customHeight="1" x14ac:dyDescent="0.2">
      <c r="A828" s="758">
        <v>44428</v>
      </c>
      <c r="B828" s="839" t="s">
        <v>8341</v>
      </c>
      <c r="C828" s="704" t="s">
        <v>8346</v>
      </c>
      <c r="D828" s="432"/>
      <c r="E828" s="838">
        <v>123880</v>
      </c>
      <c r="F828" s="494">
        <f t="shared" si="14"/>
        <v>1310559.0200000005</v>
      </c>
    </row>
    <row r="829" spans="1:6" ht="39.75" customHeight="1" x14ac:dyDescent="0.2">
      <c r="A829" s="758">
        <v>44428</v>
      </c>
      <c r="B829" s="839" t="s">
        <v>8342</v>
      </c>
      <c r="C829" s="704" t="s">
        <v>8302</v>
      </c>
      <c r="D829" s="432"/>
      <c r="E829" s="838">
        <v>69350</v>
      </c>
      <c r="F829" s="494">
        <f t="shared" si="14"/>
        <v>1241209.0200000005</v>
      </c>
    </row>
    <row r="830" spans="1:6" ht="33" customHeight="1" x14ac:dyDescent="0.2">
      <c r="A830" s="758">
        <v>44428</v>
      </c>
      <c r="B830" s="839" t="s">
        <v>8343</v>
      </c>
      <c r="C830" s="704" t="s">
        <v>8303</v>
      </c>
      <c r="D830" s="432"/>
      <c r="E830" s="838">
        <v>8177.6</v>
      </c>
      <c r="F830" s="494">
        <f t="shared" si="14"/>
        <v>1233031.4200000004</v>
      </c>
    </row>
    <row r="831" spans="1:6" ht="29.25" customHeight="1" x14ac:dyDescent="0.2">
      <c r="A831" s="758">
        <v>44428</v>
      </c>
      <c r="B831" s="839" t="s">
        <v>8344</v>
      </c>
      <c r="C831" s="704" t="s">
        <v>8304</v>
      </c>
      <c r="D831" s="432"/>
      <c r="E831" s="838">
        <v>90000</v>
      </c>
      <c r="F831" s="494">
        <f t="shared" si="14"/>
        <v>1143031.4200000004</v>
      </c>
    </row>
    <row r="832" spans="1:6" ht="39" customHeight="1" x14ac:dyDescent="0.2">
      <c r="A832" s="758">
        <v>44428</v>
      </c>
      <c r="B832" s="839" t="s">
        <v>8345</v>
      </c>
      <c r="C832" s="704" t="s">
        <v>8305</v>
      </c>
      <c r="D832" s="432"/>
      <c r="E832" s="838">
        <v>60522.03</v>
      </c>
      <c r="F832" s="494">
        <f t="shared" si="14"/>
        <v>1082509.3900000004</v>
      </c>
    </row>
    <row r="833" spans="1:6" ht="48" customHeight="1" x14ac:dyDescent="0.2">
      <c r="A833" s="758">
        <v>44434</v>
      </c>
      <c r="B833" s="858" t="s">
        <v>8492</v>
      </c>
      <c r="C833" s="704" t="s">
        <v>8486</v>
      </c>
      <c r="D833" s="432"/>
      <c r="E833" s="838">
        <v>125676.8</v>
      </c>
      <c r="F833" s="494">
        <f t="shared" si="14"/>
        <v>956832.59000000032</v>
      </c>
    </row>
    <row r="834" spans="1:6" ht="60" customHeight="1" x14ac:dyDescent="0.2">
      <c r="A834" s="758">
        <v>44434</v>
      </c>
      <c r="B834" s="858" t="s">
        <v>8493</v>
      </c>
      <c r="C834" s="704" t="s">
        <v>8487</v>
      </c>
      <c r="D834" s="432"/>
      <c r="E834" s="838">
        <v>98131.199999999997</v>
      </c>
      <c r="F834" s="494">
        <f t="shared" si="14"/>
        <v>858701.39000000036</v>
      </c>
    </row>
    <row r="835" spans="1:6" ht="45.75" customHeight="1" x14ac:dyDescent="0.2">
      <c r="A835" s="758">
        <v>44434</v>
      </c>
      <c r="B835" s="858" t="s">
        <v>8494</v>
      </c>
      <c r="C835" s="704" t="s">
        <v>8488</v>
      </c>
      <c r="D835" s="432"/>
      <c r="E835" s="838">
        <v>18000</v>
      </c>
      <c r="F835" s="494">
        <f t="shared" si="14"/>
        <v>840701.39000000036</v>
      </c>
    </row>
    <row r="836" spans="1:6" ht="39.75" customHeight="1" x14ac:dyDescent="0.2">
      <c r="A836" s="758">
        <v>44434</v>
      </c>
      <c r="B836" s="858" t="s">
        <v>8495</v>
      </c>
      <c r="C836" s="704" t="s">
        <v>8489</v>
      </c>
      <c r="D836" s="432"/>
      <c r="E836" s="838">
        <v>53100</v>
      </c>
      <c r="F836" s="494">
        <f t="shared" si="14"/>
        <v>787601.39000000036</v>
      </c>
    </row>
    <row r="837" spans="1:6" ht="45.75" customHeight="1" x14ac:dyDescent="0.2">
      <c r="A837" s="867">
        <v>44434</v>
      </c>
      <c r="B837" s="868" t="s">
        <v>8496</v>
      </c>
      <c r="C837" s="869" t="s">
        <v>8490</v>
      </c>
      <c r="D837" s="503"/>
      <c r="E837" s="870">
        <v>100344</v>
      </c>
      <c r="F837" s="567">
        <f t="shared" si="14"/>
        <v>687257.39000000036</v>
      </c>
    </row>
    <row r="838" spans="1:6" ht="41.25" customHeight="1" x14ac:dyDescent="0.2">
      <c r="A838" s="758">
        <v>44434</v>
      </c>
      <c r="B838" s="874" t="s">
        <v>8497</v>
      </c>
      <c r="C838" s="704" t="s">
        <v>8491</v>
      </c>
      <c r="D838" s="432"/>
      <c r="E838" s="875">
        <v>86332</v>
      </c>
      <c r="F838" s="494">
        <f t="shared" si="14"/>
        <v>600925.39000000036</v>
      </c>
    </row>
    <row r="839" spans="1:6" ht="30" customHeight="1" x14ac:dyDescent="0.25">
      <c r="A839" s="871"/>
      <c r="B839" s="872"/>
      <c r="C839" s="833"/>
      <c r="D839" s="69"/>
      <c r="E839" s="873"/>
      <c r="F839" s="112"/>
    </row>
    <row r="840" spans="1:6" ht="34.5" customHeight="1" x14ac:dyDescent="0.2">
      <c r="A840" s="871"/>
      <c r="B840" s="19"/>
      <c r="C840" s="833"/>
      <c r="D840" s="69"/>
      <c r="E840" s="873"/>
      <c r="F840" s="112"/>
    </row>
    <row r="841" spans="1:6" ht="39" customHeight="1" x14ac:dyDescent="0.2">
      <c r="A841" s="871"/>
      <c r="B841" s="19"/>
      <c r="C841" s="833"/>
      <c r="D841" s="69"/>
      <c r="E841" s="873"/>
      <c r="F841" s="112"/>
    </row>
    <row r="842" spans="1:6" x14ac:dyDescent="0.2">
      <c r="A842" s="871"/>
      <c r="B842" s="19"/>
      <c r="C842" s="833"/>
      <c r="D842" s="69"/>
      <c r="E842" s="873"/>
      <c r="F842" s="112"/>
    </row>
    <row r="843" spans="1:6" x14ac:dyDescent="0.2">
      <c r="A843" s="871"/>
      <c r="B843" s="19"/>
      <c r="C843" s="833"/>
      <c r="D843" s="69"/>
      <c r="E843" s="834"/>
      <c r="F843" s="112"/>
    </row>
    <row r="844" spans="1:6" x14ac:dyDescent="0.2">
      <c r="A844" s="871"/>
      <c r="B844" s="19"/>
      <c r="C844" s="833"/>
      <c r="D844" s="69"/>
      <c r="E844" s="834"/>
      <c r="F844" s="112"/>
    </row>
    <row r="845" spans="1:6" x14ac:dyDescent="0.2">
      <c r="A845" s="871"/>
      <c r="B845" s="19"/>
      <c r="C845" s="833"/>
      <c r="D845" s="69"/>
      <c r="E845" s="834"/>
      <c r="F845" s="112"/>
    </row>
    <row r="846" spans="1:6" x14ac:dyDescent="0.2">
      <c r="A846" s="871"/>
      <c r="B846" s="19"/>
      <c r="C846" s="833"/>
      <c r="D846" s="69"/>
      <c r="E846" s="834"/>
      <c r="F846" s="112"/>
    </row>
    <row r="847" spans="1:6" x14ac:dyDescent="0.2">
      <c r="A847" s="871"/>
      <c r="B847" s="19"/>
      <c r="C847" s="833"/>
      <c r="D847" s="69"/>
      <c r="E847" s="834"/>
      <c r="F847" s="112"/>
    </row>
    <row r="848" spans="1:6" x14ac:dyDescent="0.2">
      <c r="A848" s="871"/>
      <c r="B848" s="19"/>
      <c r="C848" s="833"/>
      <c r="D848" s="69"/>
      <c r="E848" s="834"/>
      <c r="F848" s="112"/>
    </row>
    <row r="849" spans="1:60" s="628" customFormat="1" ht="15" customHeight="1" x14ac:dyDescent="0.25">
      <c r="A849" s="747"/>
      <c r="B849" s="750"/>
      <c r="C849" s="750"/>
      <c r="D849" s="751"/>
      <c r="E849" s="752"/>
      <c r="F849" s="753"/>
      <c r="G849" s="743"/>
      <c r="H849" s="743"/>
      <c r="I849" s="743"/>
      <c r="J849" s="743"/>
      <c r="K849" s="743"/>
      <c r="L849" s="743"/>
      <c r="M849" s="743"/>
      <c r="N849" s="743"/>
      <c r="O849" s="743"/>
      <c r="P849" s="743"/>
      <c r="Q849" s="743"/>
      <c r="R849" s="743"/>
      <c r="S849" s="743"/>
      <c r="T849" s="743"/>
      <c r="U849" s="743"/>
      <c r="V849" s="743"/>
      <c r="W849" s="743"/>
      <c r="X849" s="743"/>
      <c r="Y849" s="743"/>
      <c r="Z849" s="743"/>
      <c r="AA849" s="743"/>
      <c r="AB849" s="743"/>
      <c r="AC849" s="743"/>
      <c r="AD849" s="743"/>
      <c r="AE849" s="743"/>
      <c r="AF849" s="743"/>
      <c r="AG849" s="743"/>
      <c r="AH849" s="743"/>
      <c r="AI849" s="743"/>
      <c r="AJ849" s="743"/>
      <c r="AK849" s="743"/>
      <c r="AL849" s="743"/>
      <c r="AM849" s="743"/>
      <c r="AN849" s="743"/>
      <c r="AO849" s="743"/>
      <c r="AP849" s="743"/>
      <c r="AQ849" s="743"/>
      <c r="AR849" s="743"/>
      <c r="AS849" s="743"/>
      <c r="AT849" s="743"/>
      <c r="AU849" s="743"/>
      <c r="AV849" s="743"/>
      <c r="AW849" s="743"/>
      <c r="AX849" s="743"/>
      <c r="AY849" s="743"/>
      <c r="AZ849" s="743"/>
      <c r="BA849" s="743"/>
      <c r="BB849" s="743"/>
      <c r="BC849" s="743"/>
      <c r="BD849" s="743"/>
      <c r="BE849" s="743"/>
      <c r="BF849" s="743"/>
      <c r="BG849" s="743"/>
      <c r="BH849" s="743"/>
    </row>
    <row r="850" spans="1:60" s="628" customFormat="1" ht="15" customHeight="1" x14ac:dyDescent="0.25">
      <c r="A850" s="1171" t="s">
        <v>0</v>
      </c>
      <c r="B850" s="1171"/>
      <c r="C850" s="1171"/>
      <c r="D850" s="1171"/>
      <c r="E850" s="1171"/>
      <c r="F850" s="1171"/>
      <c r="G850" s="743"/>
      <c r="H850" s="743"/>
      <c r="I850" s="743"/>
      <c r="J850" s="743"/>
      <c r="K850" s="743"/>
      <c r="L850" s="743"/>
      <c r="M850" s="743"/>
      <c r="N850" s="743"/>
      <c r="O850" s="743"/>
      <c r="P850" s="743"/>
      <c r="Q850" s="743"/>
      <c r="R850" s="743"/>
      <c r="S850" s="743"/>
      <c r="T850" s="743"/>
      <c r="U850" s="743"/>
      <c r="V850" s="743"/>
      <c r="W850" s="743"/>
      <c r="X850" s="743"/>
      <c r="Y850" s="743"/>
      <c r="Z850" s="743"/>
      <c r="AA850" s="743"/>
      <c r="AB850" s="743"/>
      <c r="AC850" s="743"/>
      <c r="AD850" s="743"/>
      <c r="AE850" s="743"/>
      <c r="AF850" s="743"/>
      <c r="AG850" s="743"/>
      <c r="AH850" s="743"/>
      <c r="AI850" s="743"/>
      <c r="AJ850" s="743"/>
      <c r="AK850" s="743"/>
      <c r="AL850" s="743"/>
      <c r="AM850" s="743"/>
      <c r="AN850" s="743"/>
      <c r="AO850" s="743"/>
      <c r="AP850" s="743"/>
      <c r="AQ850" s="743"/>
      <c r="AR850" s="743"/>
      <c r="AS850" s="743"/>
      <c r="AT850" s="743"/>
      <c r="AU850" s="743"/>
      <c r="AV850" s="743"/>
      <c r="AW850" s="743"/>
      <c r="AX850" s="743"/>
      <c r="AY850" s="743"/>
      <c r="AZ850" s="743"/>
      <c r="BA850" s="743"/>
      <c r="BB850" s="743"/>
      <c r="BC850" s="743"/>
      <c r="BD850" s="743"/>
      <c r="BE850" s="743"/>
      <c r="BF850" s="743"/>
      <c r="BG850" s="743"/>
      <c r="BH850" s="743"/>
    </row>
    <row r="851" spans="1:60" s="628" customFormat="1" ht="15" customHeight="1" x14ac:dyDescent="0.25">
      <c r="A851" s="1171" t="s">
        <v>1</v>
      </c>
      <c r="B851" s="1171"/>
      <c r="C851" s="1171"/>
      <c r="D851" s="1171"/>
      <c r="E851" s="1171"/>
      <c r="F851" s="1171"/>
      <c r="G851" s="743"/>
      <c r="H851" s="743"/>
      <c r="I851" s="743"/>
      <c r="J851" s="743"/>
      <c r="K851" s="743"/>
      <c r="L851" s="743"/>
      <c r="M851" s="743"/>
      <c r="N851" s="743"/>
      <c r="O851" s="743"/>
      <c r="P851" s="743"/>
      <c r="Q851" s="743"/>
      <c r="R851" s="743"/>
      <c r="S851" s="743"/>
      <c r="T851" s="743"/>
      <c r="U851" s="743"/>
      <c r="V851" s="743"/>
      <c r="W851" s="743"/>
      <c r="X851" s="743"/>
      <c r="Y851" s="743"/>
      <c r="Z851" s="743"/>
      <c r="AA851" s="743"/>
      <c r="AB851" s="743"/>
      <c r="AC851" s="743"/>
      <c r="AD851" s="743"/>
      <c r="AE851" s="743"/>
      <c r="AF851" s="743"/>
      <c r="AG851" s="743"/>
      <c r="AH851" s="743"/>
      <c r="AI851" s="743"/>
      <c r="AJ851" s="743"/>
      <c r="AK851" s="743"/>
      <c r="AL851" s="743"/>
      <c r="AM851" s="743"/>
      <c r="AN851" s="743"/>
      <c r="AO851" s="743"/>
      <c r="AP851" s="743"/>
      <c r="AQ851" s="743"/>
      <c r="AR851" s="743"/>
      <c r="AS851" s="743"/>
      <c r="AT851" s="743"/>
      <c r="AU851" s="743"/>
      <c r="AV851" s="743"/>
      <c r="AW851" s="743"/>
      <c r="AX851" s="743"/>
      <c r="AY851" s="743"/>
      <c r="AZ851" s="743"/>
      <c r="BA851" s="743"/>
      <c r="BB851" s="743"/>
      <c r="BC851" s="743"/>
      <c r="BD851" s="743"/>
      <c r="BE851" s="743"/>
      <c r="BF851" s="743"/>
      <c r="BG851" s="743"/>
      <c r="BH851" s="743"/>
    </row>
    <row r="852" spans="1:60" s="628" customFormat="1" ht="15" customHeight="1" x14ac:dyDescent="0.25">
      <c r="A852" s="1173" t="s">
        <v>7658</v>
      </c>
      <c r="B852" s="1173"/>
      <c r="C852" s="1173"/>
      <c r="D852" s="1173"/>
      <c r="E852" s="1173"/>
      <c r="F852" s="1173"/>
      <c r="G852" s="743"/>
      <c r="H852" s="743"/>
      <c r="I852" s="743"/>
      <c r="J852" s="743"/>
      <c r="K852" s="743"/>
      <c r="L852" s="743"/>
      <c r="M852" s="743"/>
      <c r="N852" s="743"/>
      <c r="O852" s="743"/>
      <c r="P852" s="743"/>
      <c r="Q852" s="743"/>
      <c r="R852" s="743"/>
      <c r="S852" s="743"/>
      <c r="T852" s="743"/>
      <c r="U852" s="743"/>
      <c r="V852" s="743"/>
      <c r="W852" s="743"/>
      <c r="X852" s="743"/>
      <c r="Y852" s="743"/>
      <c r="Z852" s="743"/>
      <c r="AA852" s="743"/>
      <c r="AB852" s="743"/>
      <c r="AC852" s="743"/>
      <c r="AD852" s="743"/>
      <c r="AE852" s="743"/>
      <c r="AF852" s="743"/>
      <c r="AG852" s="743"/>
      <c r="AH852" s="743"/>
      <c r="AI852" s="743"/>
      <c r="AJ852" s="743"/>
      <c r="AK852" s="743"/>
      <c r="AL852" s="743"/>
      <c r="AM852" s="743"/>
      <c r="AN852" s="743"/>
      <c r="AO852" s="743"/>
      <c r="AP852" s="743"/>
      <c r="AQ852" s="743"/>
      <c r="AR852" s="743"/>
      <c r="AS852" s="743"/>
      <c r="AT852" s="743"/>
      <c r="AU852" s="743"/>
      <c r="AV852" s="743"/>
      <c r="AW852" s="743"/>
      <c r="AX852" s="743"/>
      <c r="AY852" s="743"/>
      <c r="AZ852" s="743"/>
      <c r="BA852" s="743"/>
      <c r="BB852" s="743"/>
      <c r="BC852" s="743"/>
      <c r="BD852" s="743"/>
      <c r="BE852" s="743"/>
      <c r="BF852" s="743"/>
      <c r="BG852" s="743"/>
      <c r="BH852" s="743"/>
    </row>
    <row r="853" spans="1:60" s="628" customFormat="1" ht="15" customHeight="1" x14ac:dyDescent="0.25">
      <c r="A853" s="1173" t="s">
        <v>2</v>
      </c>
      <c r="B853" s="1173"/>
      <c r="C853" s="1173"/>
      <c r="D853" s="1173"/>
      <c r="E853" s="1173"/>
      <c r="F853" s="1173"/>
      <c r="G853" s="743"/>
      <c r="H853" s="743"/>
      <c r="I853" s="743"/>
      <c r="J853" s="743"/>
      <c r="K853" s="743"/>
      <c r="L853" s="743"/>
      <c r="M853" s="743"/>
      <c r="N853" s="743"/>
      <c r="O853" s="743"/>
      <c r="P853" s="743"/>
      <c r="Q853" s="743"/>
      <c r="R853" s="743"/>
      <c r="S853" s="743"/>
      <c r="T853" s="743"/>
      <c r="U853" s="743"/>
      <c r="V853" s="743"/>
      <c r="W853" s="743"/>
      <c r="X853" s="743"/>
      <c r="Y853" s="743"/>
      <c r="Z853" s="743"/>
      <c r="AA853" s="743"/>
      <c r="AB853" s="743"/>
      <c r="AC853" s="743"/>
      <c r="AD853" s="743"/>
      <c r="AE853" s="743"/>
      <c r="AF853" s="743"/>
      <c r="AG853" s="743"/>
      <c r="AH853" s="743"/>
      <c r="AI853" s="743"/>
      <c r="AJ853" s="743"/>
      <c r="AK853" s="743"/>
      <c r="AL853" s="743"/>
      <c r="AM853" s="743"/>
      <c r="AN853" s="743"/>
      <c r="AO853" s="743"/>
      <c r="AP853" s="743"/>
      <c r="AQ853" s="743"/>
      <c r="AR853" s="743"/>
      <c r="AS853" s="743"/>
      <c r="AT853" s="743"/>
      <c r="AU853" s="743"/>
      <c r="AV853" s="743"/>
      <c r="AW853" s="743"/>
      <c r="AX853" s="743"/>
      <c r="AY853" s="743"/>
      <c r="AZ853" s="743"/>
      <c r="BA853" s="743"/>
      <c r="BB853" s="743"/>
      <c r="BC853" s="743"/>
      <c r="BD853" s="743"/>
      <c r="BE853" s="743"/>
      <c r="BF853" s="743"/>
      <c r="BG853" s="743"/>
      <c r="BH853" s="743"/>
    </row>
    <row r="854" spans="1:60" ht="15" customHeight="1" x14ac:dyDescent="0.2">
      <c r="A854" s="17"/>
      <c r="B854" s="7"/>
      <c r="C854" s="14"/>
      <c r="D854" s="69"/>
      <c r="E854" s="108"/>
      <c r="F854" s="103"/>
    </row>
    <row r="855" spans="1:60" x14ac:dyDescent="0.2">
      <c r="A855" s="17"/>
      <c r="B855" s="7"/>
      <c r="C855" s="14"/>
      <c r="D855" s="69"/>
      <c r="E855" s="108"/>
      <c r="F855" s="103"/>
    </row>
    <row r="856" spans="1:60" ht="33" customHeight="1" x14ac:dyDescent="0.2">
      <c r="A856" s="1311" t="s">
        <v>8200</v>
      </c>
      <c r="B856" s="1312"/>
      <c r="C856" s="1312"/>
      <c r="D856" s="1312"/>
      <c r="E856" s="1312"/>
      <c r="F856" s="1313"/>
    </row>
    <row r="857" spans="1:60" ht="30" customHeight="1" x14ac:dyDescent="0.2">
      <c r="A857" s="1311" t="s">
        <v>4</v>
      </c>
      <c r="B857" s="1312"/>
      <c r="C857" s="1312"/>
      <c r="D857" s="1312"/>
      <c r="E857" s="1313"/>
      <c r="F857" s="830">
        <v>2000000</v>
      </c>
      <c r="G857" s="623"/>
    </row>
    <row r="858" spans="1:60" ht="33" customHeight="1" x14ac:dyDescent="0.2">
      <c r="A858" s="876" t="s">
        <v>5</v>
      </c>
      <c r="B858" s="876" t="s">
        <v>23</v>
      </c>
      <c r="C858" s="876" t="s">
        <v>22</v>
      </c>
      <c r="D858" s="876" t="s">
        <v>8</v>
      </c>
      <c r="E858" s="876" t="s">
        <v>9</v>
      </c>
      <c r="F858" s="876"/>
      <c r="G858" s="623"/>
    </row>
    <row r="859" spans="1:60" ht="11.25" customHeight="1" x14ac:dyDescent="0.2">
      <c r="A859" s="87"/>
      <c r="B859" s="1"/>
      <c r="C859" s="2" t="s">
        <v>27</v>
      </c>
      <c r="D859" s="62"/>
      <c r="E859" s="455"/>
      <c r="F859" s="494">
        <f>F857</f>
        <v>2000000</v>
      </c>
      <c r="G859" s="623"/>
    </row>
    <row r="860" spans="1:60" x14ac:dyDescent="0.2">
      <c r="A860" s="559"/>
      <c r="B860" s="27"/>
      <c r="C860" s="2" t="s">
        <v>751</v>
      </c>
      <c r="D860" s="63"/>
      <c r="E860" s="455"/>
      <c r="F860" s="494">
        <f>F859</f>
        <v>2000000</v>
      </c>
      <c r="G860" s="623"/>
    </row>
    <row r="861" spans="1:60" x14ac:dyDescent="0.2">
      <c r="A861" s="87"/>
      <c r="B861" s="27"/>
      <c r="C861" s="2" t="s">
        <v>1358</v>
      </c>
      <c r="D861" s="62"/>
      <c r="E861" s="717">
        <v>175</v>
      </c>
      <c r="F861" s="494">
        <f>F860-E861</f>
        <v>1999825</v>
      </c>
      <c r="G861" s="623"/>
    </row>
    <row r="862" spans="1:60" x14ac:dyDescent="0.2">
      <c r="A862" s="758">
        <v>44427</v>
      </c>
      <c r="B862" s="27" t="s">
        <v>8218</v>
      </c>
      <c r="C862" s="701" t="s">
        <v>41</v>
      </c>
      <c r="D862" s="831"/>
      <c r="E862" s="455">
        <v>0</v>
      </c>
      <c r="F862" s="494">
        <f t="shared" ref="F862" si="15">F861-E862</f>
        <v>1999825</v>
      </c>
      <c r="G862" s="623"/>
    </row>
    <row r="863" spans="1:60" x14ac:dyDescent="0.2">
      <c r="A863" s="59"/>
      <c r="B863" s="7"/>
      <c r="C863" s="31"/>
      <c r="D863" s="74"/>
      <c r="E863" s="283"/>
      <c r="F863" s="112"/>
      <c r="G863" s="623"/>
    </row>
    <row r="864" spans="1:60" x14ac:dyDescent="0.2">
      <c r="A864" s="59"/>
      <c r="B864" s="7"/>
      <c r="C864" s="31"/>
      <c r="D864" s="74"/>
      <c r="E864" s="283"/>
      <c r="F864" s="116"/>
      <c r="G864" s="623"/>
    </row>
    <row r="865" spans="1:7" x14ac:dyDescent="0.2">
      <c r="A865" s="59"/>
      <c r="B865" s="7"/>
      <c r="C865" s="31"/>
      <c r="D865" s="74"/>
      <c r="E865" s="283"/>
      <c r="F865" s="116"/>
      <c r="G865" s="623"/>
    </row>
    <row r="866" spans="1:7" x14ac:dyDescent="0.2">
      <c r="A866" s="59"/>
      <c r="B866" s="7"/>
      <c r="C866" s="31"/>
      <c r="D866" s="74"/>
      <c r="E866" s="283"/>
      <c r="F866" s="116"/>
      <c r="G866" s="623"/>
    </row>
    <row r="867" spans="1:7" x14ac:dyDescent="0.2">
      <c r="A867" s="59"/>
      <c r="B867" s="7"/>
      <c r="C867" s="31"/>
      <c r="D867" s="74"/>
      <c r="E867" s="283"/>
      <c r="F867" s="116"/>
      <c r="G867" s="623"/>
    </row>
    <row r="868" spans="1:7" x14ac:dyDescent="0.2">
      <c r="A868" s="59"/>
      <c r="B868" s="7"/>
      <c r="C868" s="31"/>
      <c r="D868" s="74"/>
      <c r="E868" s="283"/>
      <c r="F868" s="116"/>
      <c r="G868" s="623"/>
    </row>
    <row r="869" spans="1:7" x14ac:dyDescent="0.2">
      <c r="A869" s="59"/>
      <c r="B869" s="7"/>
      <c r="C869" s="31"/>
      <c r="D869" s="74"/>
      <c r="E869" s="283"/>
      <c r="F869" s="116"/>
      <c r="G869" s="623"/>
    </row>
    <row r="870" spans="1:7" x14ac:dyDescent="0.2">
      <c r="A870" s="59"/>
      <c r="B870" s="7"/>
      <c r="C870" s="31"/>
      <c r="D870" s="74"/>
      <c r="E870" s="283"/>
      <c r="F870" s="116"/>
      <c r="G870" s="623"/>
    </row>
    <row r="871" spans="1:7" x14ac:dyDescent="0.2">
      <c r="A871" s="59"/>
      <c r="B871" s="7"/>
      <c r="C871" s="31"/>
      <c r="D871" s="74"/>
      <c r="E871" s="283"/>
      <c r="F871" s="116"/>
      <c r="G871" s="623"/>
    </row>
    <row r="872" spans="1:7" x14ac:dyDescent="0.2">
      <c r="A872" s="59"/>
      <c r="B872" s="7"/>
      <c r="C872" s="31"/>
      <c r="D872" s="74"/>
      <c r="E872" s="283"/>
      <c r="F872" s="116"/>
      <c r="G872" s="623"/>
    </row>
    <row r="873" spans="1:7" x14ac:dyDescent="0.2">
      <c r="A873" s="59"/>
      <c r="B873" s="7"/>
      <c r="C873" s="31"/>
      <c r="D873" s="74"/>
      <c r="E873" s="283"/>
      <c r="F873" s="116"/>
      <c r="G873" s="623"/>
    </row>
    <row r="874" spans="1:7" x14ac:dyDescent="0.2">
      <c r="A874" s="59"/>
      <c r="B874" s="7"/>
      <c r="C874" s="31"/>
      <c r="D874" s="74"/>
      <c r="E874" s="283"/>
      <c r="F874" s="116"/>
      <c r="G874" s="623"/>
    </row>
    <row r="875" spans="1:7" x14ac:dyDescent="0.2">
      <c r="A875" s="59"/>
      <c r="B875" s="7"/>
      <c r="C875" s="31"/>
      <c r="D875" s="74"/>
      <c r="E875" s="283"/>
      <c r="F875" s="116"/>
      <c r="G875" s="623"/>
    </row>
    <row r="876" spans="1:7" x14ac:dyDescent="0.2">
      <c r="A876" s="59"/>
      <c r="B876" s="7"/>
      <c r="C876" s="31"/>
      <c r="D876" s="74"/>
      <c r="E876" s="283"/>
      <c r="F876" s="116"/>
      <c r="G876" s="623"/>
    </row>
    <row r="877" spans="1:7" x14ac:dyDescent="0.2">
      <c r="A877" s="59"/>
      <c r="B877" s="7"/>
      <c r="C877" s="31"/>
      <c r="D877" s="74"/>
      <c r="E877" s="283"/>
      <c r="F877" s="116"/>
      <c r="G877" s="623"/>
    </row>
    <row r="878" spans="1:7" x14ac:dyDescent="0.2">
      <c r="A878" s="59"/>
      <c r="B878" s="7"/>
      <c r="C878" s="31"/>
      <c r="D878" s="74"/>
      <c r="E878" s="283"/>
      <c r="F878" s="116"/>
      <c r="G878" s="623"/>
    </row>
    <row r="879" spans="1:7" x14ac:dyDescent="0.2">
      <c r="A879" s="59"/>
      <c r="B879" s="7"/>
      <c r="C879" s="31"/>
      <c r="D879" s="74"/>
      <c r="E879" s="283"/>
      <c r="F879" s="116"/>
      <c r="G879" s="623"/>
    </row>
    <row r="880" spans="1:7" x14ac:dyDescent="0.2">
      <c r="A880" s="59"/>
      <c r="B880" s="7"/>
      <c r="C880" s="31"/>
      <c r="D880" s="74"/>
      <c r="E880" s="283"/>
      <c r="F880" s="116"/>
      <c r="G880" s="623"/>
    </row>
    <row r="881" spans="1:7" x14ac:dyDescent="0.2">
      <c r="A881" s="59"/>
      <c r="B881" s="7"/>
      <c r="C881" s="31"/>
      <c r="D881" s="74"/>
      <c r="E881" s="283"/>
      <c r="F881" s="116"/>
      <c r="G881" s="623"/>
    </row>
    <row r="882" spans="1:7" x14ac:dyDescent="0.2">
      <c r="A882" s="59"/>
      <c r="B882" s="7"/>
      <c r="C882" s="31"/>
      <c r="D882" s="74"/>
      <c r="E882" s="283"/>
      <c r="F882" s="116"/>
      <c r="G882" s="623"/>
    </row>
    <row r="883" spans="1:7" x14ac:dyDescent="0.2">
      <c r="A883" s="59"/>
      <c r="B883" s="7"/>
      <c r="C883" s="31"/>
      <c r="D883" s="74"/>
      <c r="E883" s="283"/>
      <c r="F883" s="116"/>
      <c r="G883" s="623"/>
    </row>
    <row r="884" spans="1:7" ht="30" customHeight="1" x14ac:dyDescent="0.2">
      <c r="A884" s="832"/>
      <c r="B884" s="19"/>
      <c r="C884" s="833"/>
      <c r="D884" s="69"/>
      <c r="E884" s="834"/>
      <c r="F884" s="112"/>
    </row>
  </sheetData>
  <autoFilter ref="A29:BI436">
    <filterColumn colId="4">
      <filters>
        <filter val="30,396.52"/>
      </filters>
    </filterColumn>
  </autoFilter>
  <mergeCells count="60">
    <mergeCell ref="A857:E857"/>
    <mergeCell ref="A776:F776"/>
    <mergeCell ref="A777:F777"/>
    <mergeCell ref="A778:F778"/>
    <mergeCell ref="A779:F779"/>
    <mergeCell ref="A781:F781"/>
    <mergeCell ref="A782:E782"/>
    <mergeCell ref="A850:F850"/>
    <mergeCell ref="A851:F851"/>
    <mergeCell ref="A852:F852"/>
    <mergeCell ref="A853:F853"/>
    <mergeCell ref="A856:F856"/>
    <mergeCell ref="A681:E681"/>
    <mergeCell ref="A659:F659"/>
    <mergeCell ref="A660:F660"/>
    <mergeCell ref="A661:F661"/>
    <mergeCell ref="A662:F662"/>
    <mergeCell ref="A665:F665"/>
    <mergeCell ref="A666:E666"/>
    <mergeCell ref="A675:F675"/>
    <mergeCell ref="A676:F676"/>
    <mergeCell ref="A677:F677"/>
    <mergeCell ref="A678:F678"/>
    <mergeCell ref="A680:F680"/>
    <mergeCell ref="A646:E646"/>
    <mergeCell ref="A620:F620"/>
    <mergeCell ref="A621:F621"/>
    <mergeCell ref="A622:F622"/>
    <mergeCell ref="A623:F623"/>
    <mergeCell ref="A625:F625"/>
    <mergeCell ref="A626:E626"/>
    <mergeCell ref="A640:F640"/>
    <mergeCell ref="A641:F641"/>
    <mergeCell ref="A642:F642"/>
    <mergeCell ref="A643:F643"/>
    <mergeCell ref="A645:F645"/>
    <mergeCell ref="A611:E611"/>
    <mergeCell ref="A519:F519"/>
    <mergeCell ref="A520:F520"/>
    <mergeCell ref="A521:F521"/>
    <mergeCell ref="A522:F522"/>
    <mergeCell ref="A524:F524"/>
    <mergeCell ref="A525:E525"/>
    <mergeCell ref="A605:F605"/>
    <mergeCell ref="A606:F606"/>
    <mergeCell ref="A607:F607"/>
    <mergeCell ref="A608:F608"/>
    <mergeCell ref="A610:F610"/>
    <mergeCell ref="A455:E455"/>
    <mergeCell ref="A1:F1"/>
    <mergeCell ref="A2:F2"/>
    <mergeCell ref="A3:F3"/>
    <mergeCell ref="A4:F4"/>
    <mergeCell ref="A6:F6"/>
    <mergeCell ref="A7:E7"/>
    <mergeCell ref="A448:F448"/>
    <mergeCell ref="A449:F449"/>
    <mergeCell ref="A450:F450"/>
    <mergeCell ref="A451:F451"/>
    <mergeCell ref="A453:F453"/>
  </mergeCells>
  <pageMargins left="0.70866141732283472" right="0.70866141732283472" top="0.74803149606299213" bottom="0.74803149606299213" header="0.31496062992125984" footer="0.31496062992125984"/>
  <pageSetup paperSize="9" scale="11" fitToHeight="40" orientation="portrait" r:id="rId1"/>
  <headerFooter>
    <oddFooter>&amp;RPagina &amp;P de 28</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812"/>
  <sheetViews>
    <sheetView view="pageBreakPreview" topLeftCell="A565" zoomScaleNormal="230" zoomScaleSheetLayoutView="100" workbookViewId="0">
      <selection activeCell="I459" sqref="I459"/>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6.85546875" style="106" customWidth="1"/>
    <col min="6" max="6" width="16" style="101" customWidth="1"/>
    <col min="7" max="60" width="11.42578125" style="14"/>
    <col min="61" max="16384" width="11.42578125" style="25"/>
  </cols>
  <sheetData>
    <row r="1" spans="1:7" ht="15" x14ac:dyDescent="0.25">
      <c r="A1" s="1171" t="s">
        <v>0</v>
      </c>
      <c r="B1" s="1171"/>
      <c r="C1" s="1171"/>
      <c r="D1" s="1171"/>
      <c r="E1" s="1171"/>
      <c r="F1" s="1171"/>
    </row>
    <row r="2" spans="1:7" ht="15" x14ac:dyDescent="0.25">
      <c r="A2" s="1171" t="s">
        <v>1</v>
      </c>
      <c r="B2" s="1171"/>
      <c r="C2" s="1171"/>
      <c r="D2" s="1171"/>
      <c r="E2" s="1171"/>
      <c r="F2" s="1171"/>
    </row>
    <row r="3" spans="1:7" ht="15" customHeight="1" x14ac:dyDescent="0.25">
      <c r="A3" s="1173" t="s">
        <v>8718</v>
      </c>
      <c r="B3" s="1173"/>
      <c r="C3" s="1173"/>
      <c r="D3" s="1173"/>
      <c r="E3" s="1173"/>
      <c r="F3" s="1173"/>
    </row>
    <row r="4" spans="1:7" ht="15" customHeight="1" x14ac:dyDescent="0.25">
      <c r="A4" s="1173" t="s">
        <v>2</v>
      </c>
      <c r="B4" s="1173"/>
      <c r="C4" s="1173"/>
      <c r="D4" s="1173"/>
      <c r="E4" s="1173"/>
      <c r="F4" s="1173"/>
      <c r="G4" s="14" t="s">
        <v>8719</v>
      </c>
    </row>
    <row r="5" spans="1:7" ht="15" x14ac:dyDescent="0.25">
      <c r="A5" s="626"/>
      <c r="B5" s="627"/>
      <c r="C5" s="628"/>
      <c r="D5" s="629"/>
      <c r="E5" s="630"/>
      <c r="F5" s="631"/>
    </row>
    <row r="6" spans="1:7" ht="33" customHeight="1" x14ac:dyDescent="0.2">
      <c r="A6" s="1306" t="s">
        <v>3</v>
      </c>
      <c r="B6" s="1307"/>
      <c r="C6" s="1307"/>
      <c r="D6" s="1307"/>
      <c r="E6" s="1307"/>
      <c r="F6" s="1308"/>
    </row>
    <row r="7" spans="1:7" ht="30" customHeight="1" x14ac:dyDescent="0.2">
      <c r="A7" s="1306" t="s">
        <v>4</v>
      </c>
      <c r="B7" s="1307"/>
      <c r="C7" s="1307"/>
      <c r="D7" s="1307"/>
      <c r="E7" s="1308"/>
      <c r="F7" s="718">
        <v>96363819.109999999</v>
      </c>
    </row>
    <row r="8" spans="1:7" ht="12" x14ac:dyDescent="0.2">
      <c r="A8" s="914" t="s">
        <v>5</v>
      </c>
      <c r="B8" s="914" t="s">
        <v>6</v>
      </c>
      <c r="C8" s="914" t="s">
        <v>7</v>
      </c>
      <c r="D8" s="914" t="s">
        <v>8</v>
      </c>
      <c r="E8" s="914" t="s">
        <v>9</v>
      </c>
      <c r="F8" s="914" t="s">
        <v>6180</v>
      </c>
    </row>
    <row r="9" spans="1:7" ht="15" customHeight="1" x14ac:dyDescent="0.2">
      <c r="A9" s="87"/>
      <c r="B9" s="1"/>
      <c r="C9" s="2" t="s">
        <v>11</v>
      </c>
      <c r="D9" s="40">
        <v>59900972.600000001</v>
      </c>
      <c r="E9" s="40"/>
      <c r="F9" s="494">
        <f>F7+D9</f>
        <v>156264791.71000001</v>
      </c>
    </row>
    <row r="10" spans="1:7" ht="15" customHeight="1" x14ac:dyDescent="0.2">
      <c r="A10" s="87"/>
      <c r="B10" s="1"/>
      <c r="C10" s="3" t="s">
        <v>12</v>
      </c>
      <c r="D10" s="40">
        <v>99086981.019999996</v>
      </c>
      <c r="E10" s="40"/>
      <c r="F10" s="494">
        <f>F9+D10</f>
        <v>255351772.73000002</v>
      </c>
    </row>
    <row r="11" spans="1:7" ht="15" customHeight="1" x14ac:dyDescent="0.2">
      <c r="A11" s="87"/>
      <c r="B11" s="1"/>
      <c r="C11" s="2" t="s">
        <v>13</v>
      </c>
      <c r="D11" s="777">
        <v>789937303.48000002</v>
      </c>
      <c r="E11" s="40"/>
      <c r="F11" s="494">
        <f>F10+D11</f>
        <v>1045289076.21</v>
      </c>
    </row>
    <row r="12" spans="1:7" ht="15" customHeight="1" x14ac:dyDescent="0.2">
      <c r="A12" s="87"/>
      <c r="B12" s="1"/>
      <c r="C12" s="4" t="s">
        <v>31</v>
      </c>
      <c r="D12" s="41">
        <v>1567333.5</v>
      </c>
      <c r="E12" s="41"/>
      <c r="F12" s="494">
        <f>F11+D12</f>
        <v>1046856409.71</v>
      </c>
    </row>
    <row r="13" spans="1:7" ht="15" customHeight="1" x14ac:dyDescent="0.2">
      <c r="A13" s="87"/>
      <c r="B13" s="1"/>
      <c r="C13" s="3" t="s">
        <v>12</v>
      </c>
      <c r="D13" s="62"/>
      <c r="E13" s="40">
        <v>683140078.03999996</v>
      </c>
      <c r="F13" s="494">
        <f>F12-E13</f>
        <v>363716331.67000008</v>
      </c>
    </row>
    <row r="14" spans="1:7" ht="15" customHeight="1" x14ac:dyDescent="0.2">
      <c r="A14" s="87"/>
      <c r="B14" s="1"/>
      <c r="C14" s="3" t="s">
        <v>6871</v>
      </c>
      <c r="D14" s="62"/>
      <c r="E14" s="40">
        <v>7963.75</v>
      </c>
      <c r="F14" s="494">
        <f t="shared" ref="F14:F77" si="0">F13-E14</f>
        <v>363708367.92000008</v>
      </c>
    </row>
    <row r="15" spans="1:7" ht="15" customHeight="1" x14ac:dyDescent="0.2">
      <c r="A15" s="87"/>
      <c r="B15" s="1"/>
      <c r="C15" s="2" t="s">
        <v>1090</v>
      </c>
      <c r="D15" s="62"/>
      <c r="E15" s="711">
        <v>271713.21999999997</v>
      </c>
      <c r="F15" s="494">
        <f t="shared" si="0"/>
        <v>363436654.70000005</v>
      </c>
    </row>
    <row r="16" spans="1:7" ht="15" customHeight="1" x14ac:dyDescent="0.2">
      <c r="A16" s="87"/>
      <c r="B16" s="1"/>
      <c r="C16" s="530" t="s">
        <v>2479</v>
      </c>
      <c r="D16" s="62"/>
      <c r="E16" s="711">
        <v>97019</v>
      </c>
      <c r="F16" s="494">
        <f t="shared" si="0"/>
        <v>363339635.70000005</v>
      </c>
    </row>
    <row r="17" spans="1:61" ht="15" customHeight="1" x14ac:dyDescent="0.2">
      <c r="A17" s="87"/>
      <c r="B17" s="1"/>
      <c r="C17" s="530" t="s">
        <v>6870</v>
      </c>
      <c r="D17" s="62"/>
      <c r="E17" s="711">
        <v>560</v>
      </c>
      <c r="F17" s="494">
        <f t="shared" si="0"/>
        <v>363339075.70000005</v>
      </c>
    </row>
    <row r="18" spans="1:61" ht="15" customHeight="1" x14ac:dyDescent="0.2">
      <c r="A18" s="87"/>
      <c r="B18" s="1"/>
      <c r="C18" s="2" t="s">
        <v>1083</v>
      </c>
      <c r="D18" s="62"/>
      <c r="E18" s="711">
        <v>5500</v>
      </c>
      <c r="F18" s="494">
        <f t="shared" si="0"/>
        <v>363333575.70000005</v>
      </c>
    </row>
    <row r="19" spans="1:61" ht="15" customHeight="1" x14ac:dyDescent="0.2">
      <c r="A19" s="87"/>
      <c r="B19" s="1"/>
      <c r="C19" s="2" t="s">
        <v>9627</v>
      </c>
      <c r="D19" s="62"/>
      <c r="E19" s="711">
        <v>700</v>
      </c>
      <c r="F19" s="494">
        <f t="shared" si="0"/>
        <v>363332875.70000005</v>
      </c>
    </row>
    <row r="20" spans="1:61" ht="15" customHeight="1" x14ac:dyDescent="0.2">
      <c r="A20" s="87"/>
      <c r="B20" s="1"/>
      <c r="C20" s="2" t="s">
        <v>1358</v>
      </c>
      <c r="D20" s="62"/>
      <c r="E20" s="711">
        <v>175</v>
      </c>
      <c r="F20" s="494">
        <f t="shared" si="0"/>
        <v>363332700.70000005</v>
      </c>
    </row>
    <row r="21" spans="1:61" ht="15" customHeight="1" x14ac:dyDescent="0.2">
      <c r="A21" s="87"/>
      <c r="B21" s="1"/>
      <c r="C21" s="2" t="s">
        <v>9625</v>
      </c>
      <c r="D21" s="62"/>
      <c r="E21" s="711">
        <v>1800</v>
      </c>
      <c r="F21" s="494">
        <f t="shared" si="0"/>
        <v>363330900.70000005</v>
      </c>
    </row>
    <row r="22" spans="1:61" ht="15" customHeight="1" x14ac:dyDescent="0.2">
      <c r="A22" s="87"/>
      <c r="B22" s="1"/>
      <c r="C22" s="2" t="s">
        <v>9626</v>
      </c>
      <c r="D22" s="62"/>
      <c r="E22" s="711">
        <v>2970</v>
      </c>
      <c r="F22" s="494">
        <f t="shared" si="0"/>
        <v>363327930.70000005</v>
      </c>
    </row>
    <row r="23" spans="1:61" s="414" customFormat="1" ht="31.5" customHeight="1" x14ac:dyDescent="0.2">
      <c r="A23" s="847">
        <v>44440</v>
      </c>
      <c r="B23" s="534" t="s">
        <v>8783</v>
      </c>
      <c r="C23" s="532" t="s">
        <v>8801</v>
      </c>
      <c r="D23" s="416"/>
      <c r="E23" s="535">
        <v>86155.95</v>
      </c>
      <c r="F23" s="494">
        <f t="shared" si="0"/>
        <v>363241774.75000006</v>
      </c>
      <c r="G23" s="412"/>
      <c r="H23" s="412"/>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412"/>
      <c r="AV23" s="412"/>
      <c r="AW23" s="412"/>
      <c r="AX23" s="412"/>
      <c r="AY23" s="412"/>
      <c r="AZ23" s="412"/>
      <c r="BA23" s="412"/>
      <c r="BB23" s="412"/>
      <c r="BC23" s="412"/>
      <c r="BD23" s="412"/>
      <c r="BE23" s="412"/>
      <c r="BF23" s="412"/>
      <c r="BG23" s="412"/>
      <c r="BH23" s="412"/>
      <c r="BI23" s="545"/>
    </row>
    <row r="24" spans="1:61" s="412" customFormat="1" ht="29.25" customHeight="1" x14ac:dyDescent="0.2">
      <c r="A24" s="464">
        <v>44440</v>
      </c>
      <c r="B24" s="252" t="s">
        <v>8784</v>
      </c>
      <c r="C24" s="193" t="s">
        <v>8802</v>
      </c>
      <c r="D24" s="394"/>
      <c r="E24" s="42">
        <v>27977.24</v>
      </c>
      <c r="F24" s="494">
        <f t="shared" si="0"/>
        <v>363213797.51000005</v>
      </c>
    </row>
    <row r="25" spans="1:61" s="412" customFormat="1" ht="31.5" customHeight="1" x14ac:dyDescent="0.2">
      <c r="A25" s="464">
        <v>44440</v>
      </c>
      <c r="B25" s="252" t="s">
        <v>8785</v>
      </c>
      <c r="C25" s="193" t="s">
        <v>8802</v>
      </c>
      <c r="D25" s="402"/>
      <c r="E25" s="42">
        <v>104582.06</v>
      </c>
      <c r="F25" s="494">
        <f t="shared" si="0"/>
        <v>363109215.45000005</v>
      </c>
    </row>
    <row r="26" spans="1:61" s="412" customFormat="1" ht="41.25" customHeight="1" x14ac:dyDescent="0.2">
      <c r="A26" s="464">
        <v>44440</v>
      </c>
      <c r="B26" s="252" t="s">
        <v>8786</v>
      </c>
      <c r="C26" s="193" t="s">
        <v>8803</v>
      </c>
      <c r="D26" s="402"/>
      <c r="E26" s="42">
        <v>110935.92</v>
      </c>
      <c r="F26" s="494">
        <f t="shared" si="0"/>
        <v>362998279.53000003</v>
      </c>
    </row>
    <row r="27" spans="1:61" s="412" customFormat="1" ht="52.5" customHeight="1" x14ac:dyDescent="0.2">
      <c r="A27" s="464">
        <v>44440</v>
      </c>
      <c r="B27" s="252" t="s">
        <v>8787</v>
      </c>
      <c r="C27" s="193" t="s">
        <v>8804</v>
      </c>
      <c r="D27" s="402"/>
      <c r="E27" s="42">
        <v>450700.5</v>
      </c>
      <c r="F27" s="494">
        <f t="shared" si="0"/>
        <v>362547579.03000003</v>
      </c>
    </row>
    <row r="28" spans="1:61" s="412" customFormat="1" ht="40.5" customHeight="1" x14ac:dyDescent="0.2">
      <c r="A28" s="464">
        <v>44440</v>
      </c>
      <c r="B28" s="252" t="s">
        <v>8788</v>
      </c>
      <c r="C28" s="193" t="s">
        <v>8805</v>
      </c>
      <c r="D28" s="402"/>
      <c r="E28" s="42">
        <v>149125.07999999999</v>
      </c>
      <c r="F28" s="494">
        <f t="shared" si="0"/>
        <v>362398453.95000005</v>
      </c>
    </row>
    <row r="29" spans="1:61" s="412" customFormat="1" ht="36.75" customHeight="1" x14ac:dyDescent="0.2">
      <c r="A29" s="464">
        <v>44440</v>
      </c>
      <c r="B29" s="252" t="s">
        <v>8789</v>
      </c>
      <c r="C29" s="193" t="s">
        <v>8806</v>
      </c>
      <c r="D29" s="402"/>
      <c r="E29" s="42">
        <v>11179.49</v>
      </c>
      <c r="F29" s="494">
        <f t="shared" si="0"/>
        <v>362387274.46000004</v>
      </c>
    </row>
    <row r="30" spans="1:61" s="412" customFormat="1" ht="41.25" customHeight="1" x14ac:dyDescent="0.2">
      <c r="A30" s="464">
        <v>44440</v>
      </c>
      <c r="B30" s="252" t="s">
        <v>8790</v>
      </c>
      <c r="C30" s="193" t="s">
        <v>8807</v>
      </c>
      <c r="D30" s="402"/>
      <c r="E30" s="42">
        <v>142766.57999999999</v>
      </c>
      <c r="F30" s="494">
        <f t="shared" si="0"/>
        <v>362244507.88000005</v>
      </c>
    </row>
    <row r="31" spans="1:61" s="412" customFormat="1" ht="41.25" customHeight="1" x14ac:dyDescent="0.2">
      <c r="A31" s="464">
        <v>44440</v>
      </c>
      <c r="B31" s="252" t="s">
        <v>8791</v>
      </c>
      <c r="C31" s="193" t="s">
        <v>8808</v>
      </c>
      <c r="D31" s="402"/>
      <c r="E31" s="42">
        <v>44921.47</v>
      </c>
      <c r="F31" s="494">
        <f t="shared" si="0"/>
        <v>362199586.41000003</v>
      </c>
    </row>
    <row r="32" spans="1:61" s="412" customFormat="1" ht="32.25" customHeight="1" x14ac:dyDescent="0.2">
      <c r="A32" s="464">
        <v>44440</v>
      </c>
      <c r="B32" s="252" t="s">
        <v>8792</v>
      </c>
      <c r="C32" s="193" t="s">
        <v>7797</v>
      </c>
      <c r="D32" s="402"/>
      <c r="E32" s="42">
        <v>36241.85</v>
      </c>
      <c r="F32" s="494">
        <f t="shared" si="0"/>
        <v>362163344.56</v>
      </c>
    </row>
    <row r="33" spans="1:6" s="412" customFormat="1" ht="32.25" customHeight="1" x14ac:dyDescent="0.2">
      <c r="A33" s="464">
        <v>44440</v>
      </c>
      <c r="B33" s="252" t="s">
        <v>8793</v>
      </c>
      <c r="C33" s="193" t="s">
        <v>7798</v>
      </c>
      <c r="D33" s="402"/>
      <c r="E33" s="42">
        <v>34138.11</v>
      </c>
      <c r="F33" s="494">
        <f t="shared" si="0"/>
        <v>362129206.44999999</v>
      </c>
    </row>
    <row r="34" spans="1:6" s="412" customFormat="1" ht="42" customHeight="1" x14ac:dyDescent="0.2">
      <c r="A34" s="464">
        <v>44440</v>
      </c>
      <c r="B34" s="252" t="s">
        <v>8794</v>
      </c>
      <c r="C34" s="193" t="s">
        <v>8809</v>
      </c>
      <c r="D34" s="402"/>
      <c r="E34" s="42">
        <v>56845.08</v>
      </c>
      <c r="F34" s="494">
        <f t="shared" si="0"/>
        <v>362072361.37</v>
      </c>
    </row>
    <row r="35" spans="1:6" s="412" customFormat="1" ht="19.5" customHeight="1" x14ac:dyDescent="0.2">
      <c r="A35" s="464">
        <v>44440</v>
      </c>
      <c r="B35" s="252" t="s">
        <v>8795</v>
      </c>
      <c r="C35" s="193" t="s">
        <v>41</v>
      </c>
      <c r="D35" s="402"/>
      <c r="E35" s="42">
        <v>0</v>
      </c>
      <c r="F35" s="494">
        <f t="shared" si="0"/>
        <v>362072361.37</v>
      </c>
    </row>
    <row r="36" spans="1:6" s="412" customFormat="1" ht="34.5" customHeight="1" x14ac:dyDescent="0.2">
      <c r="A36" s="464">
        <v>44440</v>
      </c>
      <c r="B36" s="252" t="s">
        <v>8796</v>
      </c>
      <c r="C36" s="193" t="s">
        <v>8810</v>
      </c>
      <c r="D36" s="402"/>
      <c r="E36" s="42">
        <v>104801.85</v>
      </c>
      <c r="F36" s="494">
        <f t="shared" si="0"/>
        <v>361967559.51999998</v>
      </c>
    </row>
    <row r="37" spans="1:6" s="412" customFormat="1" ht="73.5" customHeight="1" x14ac:dyDescent="0.2">
      <c r="A37" s="464">
        <v>44440</v>
      </c>
      <c r="B37" s="252" t="s">
        <v>8797</v>
      </c>
      <c r="C37" s="193" t="s">
        <v>8811</v>
      </c>
      <c r="D37" s="402"/>
      <c r="E37" s="42">
        <v>731357.5</v>
      </c>
      <c r="F37" s="494">
        <f t="shared" si="0"/>
        <v>361236202.01999998</v>
      </c>
    </row>
    <row r="38" spans="1:6" s="412" customFormat="1" ht="40.5" customHeight="1" x14ac:dyDescent="0.2">
      <c r="A38" s="464">
        <v>44440</v>
      </c>
      <c r="B38" s="252" t="s">
        <v>8798</v>
      </c>
      <c r="C38" s="193" t="s">
        <v>8812</v>
      </c>
      <c r="D38" s="402"/>
      <c r="E38" s="42">
        <v>14960228.83</v>
      </c>
      <c r="F38" s="494">
        <f t="shared" si="0"/>
        <v>346275973.19</v>
      </c>
    </row>
    <row r="39" spans="1:6" s="412" customFormat="1" ht="43.5" customHeight="1" x14ac:dyDescent="0.2">
      <c r="A39" s="464">
        <v>44440</v>
      </c>
      <c r="B39" s="252" t="s">
        <v>8799</v>
      </c>
      <c r="C39" s="193" t="s">
        <v>8813</v>
      </c>
      <c r="D39" s="402"/>
      <c r="E39" s="42">
        <v>240292.8</v>
      </c>
      <c r="F39" s="494">
        <f t="shared" si="0"/>
        <v>346035680.38999999</v>
      </c>
    </row>
    <row r="40" spans="1:6" s="412" customFormat="1" ht="96" customHeight="1" x14ac:dyDescent="0.2">
      <c r="A40" s="464">
        <v>44440</v>
      </c>
      <c r="B40" s="252" t="s">
        <v>8800</v>
      </c>
      <c r="C40" s="193" t="s">
        <v>8767</v>
      </c>
      <c r="D40" s="402"/>
      <c r="E40" s="42">
        <v>50000</v>
      </c>
      <c r="F40" s="494">
        <f t="shared" si="0"/>
        <v>345985680.38999999</v>
      </c>
    </row>
    <row r="41" spans="1:6" s="412" customFormat="1" ht="39" customHeight="1" x14ac:dyDescent="0.2">
      <c r="A41" s="464">
        <v>44440</v>
      </c>
      <c r="B41" s="252" t="s">
        <v>8768</v>
      </c>
      <c r="C41" s="193" t="s">
        <v>8814</v>
      </c>
      <c r="D41" s="402"/>
      <c r="E41" s="42">
        <v>4876.12</v>
      </c>
      <c r="F41" s="494">
        <f t="shared" si="0"/>
        <v>345980804.26999998</v>
      </c>
    </row>
    <row r="42" spans="1:6" s="412" customFormat="1" ht="39" customHeight="1" x14ac:dyDescent="0.2">
      <c r="A42" s="464">
        <v>44440</v>
      </c>
      <c r="B42" s="252" t="s">
        <v>8769</v>
      </c>
      <c r="C42" s="193" t="s">
        <v>8815</v>
      </c>
      <c r="D42" s="402"/>
      <c r="E42" s="42">
        <v>84550</v>
      </c>
      <c r="F42" s="494">
        <f t="shared" si="0"/>
        <v>345896254.26999998</v>
      </c>
    </row>
    <row r="43" spans="1:6" s="412" customFormat="1" ht="40.5" customHeight="1" x14ac:dyDescent="0.2">
      <c r="A43" s="464">
        <v>44440</v>
      </c>
      <c r="B43" s="252" t="s">
        <v>8770</v>
      </c>
      <c r="C43" s="193" t="s">
        <v>8816</v>
      </c>
      <c r="D43" s="402"/>
      <c r="E43" s="42">
        <v>1962.68</v>
      </c>
      <c r="F43" s="494">
        <f t="shared" si="0"/>
        <v>345894291.58999997</v>
      </c>
    </row>
    <row r="44" spans="1:6" s="412" customFormat="1" ht="31.5" customHeight="1" x14ac:dyDescent="0.2">
      <c r="A44" s="464">
        <v>44440</v>
      </c>
      <c r="B44" s="252" t="s">
        <v>8771</v>
      </c>
      <c r="C44" s="193" t="s">
        <v>8817</v>
      </c>
      <c r="D44" s="402"/>
      <c r="E44" s="42">
        <v>65000</v>
      </c>
      <c r="F44" s="494">
        <f t="shared" si="0"/>
        <v>345829291.58999997</v>
      </c>
    </row>
    <row r="45" spans="1:6" s="412" customFormat="1" ht="33" customHeight="1" x14ac:dyDescent="0.2">
      <c r="A45" s="464">
        <v>44440</v>
      </c>
      <c r="B45" s="252" t="s">
        <v>8772</v>
      </c>
      <c r="C45" s="193" t="s">
        <v>8818</v>
      </c>
      <c r="D45" s="402"/>
      <c r="E45" s="42">
        <v>356647.52</v>
      </c>
      <c r="F45" s="494">
        <f t="shared" si="0"/>
        <v>345472644.06999999</v>
      </c>
    </row>
    <row r="46" spans="1:6" s="412" customFormat="1" ht="19.5" customHeight="1" x14ac:dyDescent="0.2">
      <c r="A46" s="464">
        <v>44440</v>
      </c>
      <c r="B46" s="252" t="s">
        <v>8773</v>
      </c>
      <c r="C46" s="193" t="s">
        <v>8819</v>
      </c>
      <c r="D46" s="402"/>
      <c r="E46" s="42">
        <v>17686901.670000002</v>
      </c>
      <c r="F46" s="494">
        <f t="shared" si="0"/>
        <v>327785742.39999998</v>
      </c>
    </row>
    <row r="47" spans="1:6" s="412" customFormat="1" ht="41.25" customHeight="1" x14ac:dyDescent="0.2">
      <c r="A47" s="464">
        <v>44440</v>
      </c>
      <c r="B47" s="252" t="s">
        <v>8774</v>
      </c>
      <c r="C47" s="193" t="s">
        <v>8820</v>
      </c>
      <c r="D47" s="402"/>
      <c r="E47" s="42">
        <v>126825</v>
      </c>
      <c r="F47" s="494">
        <f t="shared" si="0"/>
        <v>327658917.39999998</v>
      </c>
    </row>
    <row r="48" spans="1:6" s="412" customFormat="1" ht="57" customHeight="1" x14ac:dyDescent="0.2">
      <c r="A48" s="464">
        <v>44440</v>
      </c>
      <c r="B48" s="252" t="s">
        <v>8775</v>
      </c>
      <c r="C48" s="193" t="s">
        <v>8821</v>
      </c>
      <c r="D48" s="402"/>
      <c r="E48" s="42">
        <v>88777.5</v>
      </c>
      <c r="F48" s="494">
        <f t="shared" si="0"/>
        <v>327570139.89999998</v>
      </c>
    </row>
    <row r="49" spans="1:6" s="412" customFormat="1" ht="27" customHeight="1" x14ac:dyDescent="0.2">
      <c r="A49" s="464">
        <v>44440</v>
      </c>
      <c r="B49" s="252" t="s">
        <v>8776</v>
      </c>
      <c r="C49" s="193" t="s">
        <v>8822</v>
      </c>
      <c r="D49" s="402"/>
      <c r="E49" s="42">
        <v>696524.19</v>
      </c>
      <c r="F49" s="494">
        <f t="shared" si="0"/>
        <v>326873615.70999998</v>
      </c>
    </row>
    <row r="50" spans="1:6" s="412" customFormat="1" ht="28.5" customHeight="1" x14ac:dyDescent="0.2">
      <c r="A50" s="464">
        <v>44440</v>
      </c>
      <c r="B50" s="252" t="s">
        <v>8777</v>
      </c>
      <c r="C50" s="193" t="s">
        <v>8823</v>
      </c>
      <c r="D50" s="402"/>
      <c r="E50" s="42">
        <v>430864</v>
      </c>
      <c r="F50" s="494">
        <f t="shared" si="0"/>
        <v>326442751.70999998</v>
      </c>
    </row>
    <row r="51" spans="1:6" s="412" customFormat="1" ht="30" customHeight="1" x14ac:dyDescent="0.2">
      <c r="A51" s="464">
        <v>44440</v>
      </c>
      <c r="B51" s="252" t="s">
        <v>8778</v>
      </c>
      <c r="C51" s="193" t="s">
        <v>8824</v>
      </c>
      <c r="D51" s="402"/>
      <c r="E51" s="42">
        <v>1351622.98</v>
      </c>
      <c r="F51" s="494">
        <f t="shared" si="0"/>
        <v>325091128.72999996</v>
      </c>
    </row>
    <row r="52" spans="1:6" s="412" customFormat="1" ht="39.75" customHeight="1" x14ac:dyDescent="0.2">
      <c r="A52" s="464">
        <v>44440</v>
      </c>
      <c r="B52" s="252" t="s">
        <v>8779</v>
      </c>
      <c r="C52" s="193" t="s">
        <v>8825</v>
      </c>
      <c r="D52" s="402"/>
      <c r="E52" s="42">
        <v>355725</v>
      </c>
      <c r="F52" s="494">
        <f t="shared" si="0"/>
        <v>324735403.72999996</v>
      </c>
    </row>
    <row r="53" spans="1:6" s="412" customFormat="1" ht="27.75" customHeight="1" x14ac:dyDescent="0.2">
      <c r="A53" s="464">
        <v>44440</v>
      </c>
      <c r="B53" s="252" t="s">
        <v>8780</v>
      </c>
      <c r="C53" s="193" t="s">
        <v>8826</v>
      </c>
      <c r="D53" s="402"/>
      <c r="E53" s="42">
        <v>2280940.79</v>
      </c>
      <c r="F53" s="494">
        <f t="shared" si="0"/>
        <v>322454462.93999994</v>
      </c>
    </row>
    <row r="54" spans="1:6" s="412" customFormat="1" ht="51.75" customHeight="1" x14ac:dyDescent="0.2">
      <c r="A54" s="464">
        <v>44440</v>
      </c>
      <c r="B54" s="252" t="s">
        <v>8781</v>
      </c>
      <c r="C54" s="193" t="s">
        <v>8827</v>
      </c>
      <c r="D54" s="402"/>
      <c r="E54" s="42">
        <v>118370</v>
      </c>
      <c r="F54" s="494">
        <f t="shared" si="0"/>
        <v>322336092.93999994</v>
      </c>
    </row>
    <row r="55" spans="1:6" s="412" customFormat="1" ht="96.75" customHeight="1" x14ac:dyDescent="0.2">
      <c r="A55" s="464">
        <v>44440</v>
      </c>
      <c r="B55" s="252" t="s">
        <v>8782</v>
      </c>
      <c r="C55" s="193" t="s">
        <v>8828</v>
      </c>
      <c r="D55" s="402"/>
      <c r="E55" s="42">
        <v>8584572.0500000007</v>
      </c>
      <c r="F55" s="494">
        <f t="shared" si="0"/>
        <v>313751520.88999993</v>
      </c>
    </row>
    <row r="56" spans="1:6" s="412" customFormat="1" ht="42" customHeight="1" x14ac:dyDescent="0.2">
      <c r="A56" s="464">
        <v>44441</v>
      </c>
      <c r="B56" s="252" t="s">
        <v>8829</v>
      </c>
      <c r="C56" s="193" t="s">
        <v>8830</v>
      </c>
      <c r="D56" s="402"/>
      <c r="E56" s="42">
        <v>118871</v>
      </c>
      <c r="F56" s="494">
        <f t="shared" si="0"/>
        <v>313632649.88999993</v>
      </c>
    </row>
    <row r="57" spans="1:6" s="412" customFormat="1" ht="38.25" customHeight="1" x14ac:dyDescent="0.2">
      <c r="A57" s="464">
        <v>44442</v>
      </c>
      <c r="B57" s="252" t="s">
        <v>8835</v>
      </c>
      <c r="C57" s="193" t="s">
        <v>8838</v>
      </c>
      <c r="D57" s="402"/>
      <c r="E57" s="42">
        <v>89207.26</v>
      </c>
      <c r="F57" s="494">
        <f t="shared" si="0"/>
        <v>313543442.62999994</v>
      </c>
    </row>
    <row r="58" spans="1:6" s="412" customFormat="1" ht="41.25" customHeight="1" x14ac:dyDescent="0.2">
      <c r="A58" s="464">
        <v>44442</v>
      </c>
      <c r="B58" s="252" t="s">
        <v>8836</v>
      </c>
      <c r="C58" s="193" t="s">
        <v>8839</v>
      </c>
      <c r="D58" s="402"/>
      <c r="E58" s="42">
        <v>59042.63</v>
      </c>
      <c r="F58" s="494">
        <f t="shared" si="0"/>
        <v>313484399.99999994</v>
      </c>
    </row>
    <row r="59" spans="1:6" s="412" customFormat="1" ht="42" customHeight="1" x14ac:dyDescent="0.2">
      <c r="A59" s="464">
        <v>44442</v>
      </c>
      <c r="B59" s="252" t="s">
        <v>8837</v>
      </c>
      <c r="C59" s="193" t="s">
        <v>8840</v>
      </c>
      <c r="D59" s="402"/>
      <c r="E59" s="42">
        <v>89849.02</v>
      </c>
      <c r="F59" s="494">
        <f t="shared" si="0"/>
        <v>313394550.97999996</v>
      </c>
    </row>
    <row r="60" spans="1:6" s="412" customFormat="1" ht="76.5" customHeight="1" x14ac:dyDescent="0.2">
      <c r="A60" s="464">
        <v>44442</v>
      </c>
      <c r="B60" s="252" t="s">
        <v>8831</v>
      </c>
      <c r="C60" s="193" t="s">
        <v>8841</v>
      </c>
      <c r="D60" s="402"/>
      <c r="E60" s="42">
        <v>20834367.41</v>
      </c>
      <c r="F60" s="494">
        <f t="shared" si="0"/>
        <v>292560183.56999993</v>
      </c>
    </row>
    <row r="61" spans="1:6" s="412" customFormat="1" ht="30" customHeight="1" x14ac:dyDescent="0.2">
      <c r="A61" s="464">
        <v>44442</v>
      </c>
      <c r="B61" s="252" t="s">
        <v>8832</v>
      </c>
      <c r="C61" s="193" t="s">
        <v>8842</v>
      </c>
      <c r="D61" s="402"/>
      <c r="E61" s="42">
        <v>26335</v>
      </c>
      <c r="F61" s="494">
        <f t="shared" si="0"/>
        <v>292533848.56999993</v>
      </c>
    </row>
    <row r="62" spans="1:6" s="412" customFormat="1" ht="87.75" customHeight="1" x14ac:dyDescent="0.2">
      <c r="A62" s="464">
        <v>44442</v>
      </c>
      <c r="B62" s="252" t="s">
        <v>8833</v>
      </c>
      <c r="C62" s="193" t="s">
        <v>8843</v>
      </c>
      <c r="D62" s="402"/>
      <c r="E62" s="42">
        <v>744040</v>
      </c>
      <c r="F62" s="494">
        <f t="shared" si="0"/>
        <v>291789808.56999993</v>
      </c>
    </row>
    <row r="63" spans="1:6" s="412" customFormat="1" ht="99.75" customHeight="1" x14ac:dyDescent="0.2">
      <c r="A63" s="887">
        <v>44442</v>
      </c>
      <c r="B63" s="456" t="s">
        <v>8834</v>
      </c>
      <c r="C63" s="193" t="s">
        <v>8844</v>
      </c>
      <c r="D63" s="402"/>
      <c r="E63" s="42">
        <v>4223657.6100000003</v>
      </c>
      <c r="F63" s="494">
        <f t="shared" si="0"/>
        <v>287566150.95999992</v>
      </c>
    </row>
    <row r="64" spans="1:6" s="412" customFormat="1" ht="42.75" customHeight="1" x14ac:dyDescent="0.2">
      <c r="A64" s="464">
        <v>44445</v>
      </c>
      <c r="B64" s="252" t="s">
        <v>8848</v>
      </c>
      <c r="C64" s="193" t="s">
        <v>8865</v>
      </c>
      <c r="D64" s="402"/>
      <c r="E64" s="42">
        <v>297361.23</v>
      </c>
      <c r="F64" s="494">
        <f t="shared" si="0"/>
        <v>287268789.7299999</v>
      </c>
    </row>
    <row r="65" spans="1:6" s="412" customFormat="1" ht="44.25" customHeight="1" x14ac:dyDescent="0.2">
      <c r="A65" s="464">
        <v>44445</v>
      </c>
      <c r="B65" s="252" t="s">
        <v>8849</v>
      </c>
      <c r="C65" s="193" t="s">
        <v>8866</v>
      </c>
      <c r="D65" s="402"/>
      <c r="E65" s="42">
        <v>149987.35999999999</v>
      </c>
      <c r="F65" s="494">
        <f t="shared" si="0"/>
        <v>287118802.36999989</v>
      </c>
    </row>
    <row r="66" spans="1:6" s="412" customFormat="1" ht="50.25" customHeight="1" x14ac:dyDescent="0.2">
      <c r="A66" s="464">
        <v>44445</v>
      </c>
      <c r="B66" s="252" t="s">
        <v>8850</v>
      </c>
      <c r="C66" s="193" t="s">
        <v>8867</v>
      </c>
      <c r="D66" s="402"/>
      <c r="E66" s="42">
        <v>84750</v>
      </c>
      <c r="F66" s="494">
        <f t="shared" si="0"/>
        <v>287034052.36999989</v>
      </c>
    </row>
    <row r="67" spans="1:6" s="412" customFormat="1" ht="45" customHeight="1" x14ac:dyDescent="0.2">
      <c r="A67" s="464">
        <v>44445</v>
      </c>
      <c r="B67" s="252" t="s">
        <v>8851</v>
      </c>
      <c r="C67" s="193" t="s">
        <v>8868</v>
      </c>
      <c r="D67" s="402"/>
      <c r="E67" s="42">
        <v>20275.59</v>
      </c>
      <c r="F67" s="494">
        <f t="shared" si="0"/>
        <v>287013776.77999991</v>
      </c>
    </row>
    <row r="68" spans="1:6" s="412" customFormat="1" ht="66.75" customHeight="1" x14ac:dyDescent="0.2">
      <c r="A68" s="464">
        <v>44445</v>
      </c>
      <c r="B68" s="252" t="s">
        <v>8852</v>
      </c>
      <c r="C68" s="193" t="s">
        <v>8869</v>
      </c>
      <c r="D68" s="402"/>
      <c r="E68" s="42">
        <v>22500</v>
      </c>
      <c r="F68" s="494">
        <f t="shared" si="0"/>
        <v>286991276.77999991</v>
      </c>
    </row>
    <row r="69" spans="1:6" s="412" customFormat="1" ht="74.25" customHeight="1" x14ac:dyDescent="0.2">
      <c r="A69" s="464">
        <v>44445</v>
      </c>
      <c r="B69" s="252" t="s">
        <v>8853</v>
      </c>
      <c r="C69" s="193" t="s">
        <v>8870</v>
      </c>
      <c r="D69" s="402"/>
      <c r="E69" s="42">
        <v>169500</v>
      </c>
      <c r="F69" s="494">
        <f t="shared" si="0"/>
        <v>286821776.77999991</v>
      </c>
    </row>
    <row r="70" spans="1:6" s="412" customFormat="1" ht="53.25" customHeight="1" x14ac:dyDescent="0.2">
      <c r="A70" s="464">
        <v>44445</v>
      </c>
      <c r="B70" s="252" t="s">
        <v>8854</v>
      </c>
      <c r="C70" s="193" t="s">
        <v>8871</v>
      </c>
      <c r="D70" s="402"/>
      <c r="E70" s="42">
        <v>46985.4</v>
      </c>
      <c r="F70" s="494">
        <f t="shared" si="0"/>
        <v>286774791.37999994</v>
      </c>
    </row>
    <row r="71" spans="1:6" s="412" customFormat="1" ht="28.5" customHeight="1" x14ac:dyDescent="0.2">
      <c r="A71" s="464">
        <v>44445</v>
      </c>
      <c r="B71" s="252" t="s">
        <v>8855</v>
      </c>
      <c r="C71" s="193" t="s">
        <v>8872</v>
      </c>
      <c r="D71" s="402"/>
      <c r="E71" s="42">
        <v>75842.460000000006</v>
      </c>
      <c r="F71" s="494">
        <f t="shared" si="0"/>
        <v>286698948.91999996</v>
      </c>
    </row>
    <row r="72" spans="1:6" s="412" customFormat="1" ht="51" customHeight="1" x14ac:dyDescent="0.2">
      <c r="A72" s="464">
        <v>44445</v>
      </c>
      <c r="B72" s="252" t="s">
        <v>8856</v>
      </c>
      <c r="C72" s="193" t="s">
        <v>8873</v>
      </c>
      <c r="D72" s="402"/>
      <c r="E72" s="42">
        <v>173327.5</v>
      </c>
      <c r="F72" s="494">
        <f t="shared" si="0"/>
        <v>286525621.41999996</v>
      </c>
    </row>
    <row r="73" spans="1:6" s="412" customFormat="1" ht="41.25" customHeight="1" x14ac:dyDescent="0.2">
      <c r="A73" s="464">
        <v>44445</v>
      </c>
      <c r="B73" s="252" t="s">
        <v>8857</v>
      </c>
      <c r="C73" s="193" t="s">
        <v>8874</v>
      </c>
      <c r="D73" s="402"/>
      <c r="E73" s="42">
        <v>194455.93</v>
      </c>
      <c r="F73" s="494">
        <f t="shared" si="0"/>
        <v>286331165.48999995</v>
      </c>
    </row>
    <row r="74" spans="1:6" s="412" customFormat="1" ht="65.25" customHeight="1" x14ac:dyDescent="0.2">
      <c r="A74" s="464">
        <v>44445</v>
      </c>
      <c r="B74" s="252" t="s">
        <v>8858</v>
      </c>
      <c r="C74" s="193" t="s">
        <v>8875</v>
      </c>
      <c r="D74" s="402"/>
      <c r="E74" s="42">
        <v>38872</v>
      </c>
      <c r="F74" s="494">
        <f t="shared" si="0"/>
        <v>286292293.48999995</v>
      </c>
    </row>
    <row r="75" spans="1:6" s="412" customFormat="1" ht="42.75" customHeight="1" x14ac:dyDescent="0.2">
      <c r="A75" s="464">
        <v>44445</v>
      </c>
      <c r="B75" s="252" t="s">
        <v>8859</v>
      </c>
      <c r="C75" s="193" t="s">
        <v>8876</v>
      </c>
      <c r="D75" s="402"/>
      <c r="E75" s="42">
        <v>5400</v>
      </c>
      <c r="F75" s="494">
        <f t="shared" si="0"/>
        <v>286286893.48999995</v>
      </c>
    </row>
    <row r="76" spans="1:6" s="412" customFormat="1" ht="37.5" customHeight="1" x14ac:dyDescent="0.2">
      <c r="A76" s="464">
        <v>44445</v>
      </c>
      <c r="B76" s="252" t="s">
        <v>8860</v>
      </c>
      <c r="C76" s="193" t="s">
        <v>8877</v>
      </c>
      <c r="D76" s="402"/>
      <c r="E76" s="42">
        <v>398837.1</v>
      </c>
      <c r="F76" s="494">
        <f t="shared" si="0"/>
        <v>285888056.38999993</v>
      </c>
    </row>
    <row r="77" spans="1:6" s="412" customFormat="1" ht="41.25" customHeight="1" x14ac:dyDescent="0.2">
      <c r="A77" s="464">
        <v>44445</v>
      </c>
      <c r="B77" s="252" t="s">
        <v>8861</v>
      </c>
      <c r="C77" s="193" t="s">
        <v>8878</v>
      </c>
      <c r="D77" s="402"/>
      <c r="E77" s="42">
        <v>234610.06</v>
      </c>
      <c r="F77" s="494">
        <f t="shared" si="0"/>
        <v>285653446.32999992</v>
      </c>
    </row>
    <row r="78" spans="1:6" s="412" customFormat="1" ht="93" customHeight="1" x14ac:dyDescent="0.2">
      <c r="A78" s="464">
        <v>44445</v>
      </c>
      <c r="B78" s="252" t="s">
        <v>8862</v>
      </c>
      <c r="C78" s="193" t="s">
        <v>8879</v>
      </c>
      <c r="D78" s="402"/>
      <c r="E78" s="42">
        <v>84750</v>
      </c>
      <c r="F78" s="494">
        <f t="shared" ref="F78:F141" si="1">F77-E78</f>
        <v>285568696.32999992</v>
      </c>
    </row>
    <row r="79" spans="1:6" s="412" customFormat="1" ht="64.5" customHeight="1" x14ac:dyDescent="0.2">
      <c r="A79" s="464">
        <v>44445</v>
      </c>
      <c r="B79" s="252" t="s">
        <v>8863</v>
      </c>
      <c r="C79" s="193" t="s">
        <v>8880</v>
      </c>
      <c r="D79" s="402"/>
      <c r="E79" s="42">
        <v>67500</v>
      </c>
      <c r="F79" s="494">
        <f t="shared" si="1"/>
        <v>285501196.32999992</v>
      </c>
    </row>
    <row r="80" spans="1:6" s="412" customFormat="1" ht="47.25" customHeight="1" x14ac:dyDescent="0.2">
      <c r="A80" s="464">
        <v>44445</v>
      </c>
      <c r="B80" s="252" t="s">
        <v>8864</v>
      </c>
      <c r="C80" s="193" t="s">
        <v>8881</v>
      </c>
      <c r="D80" s="402"/>
      <c r="E80" s="42">
        <v>605756.80000000005</v>
      </c>
      <c r="F80" s="494">
        <f t="shared" si="1"/>
        <v>284895439.52999991</v>
      </c>
    </row>
    <row r="81" spans="1:6" s="412" customFormat="1" ht="37.5" customHeight="1" x14ac:dyDescent="0.2">
      <c r="A81" s="464">
        <v>44445</v>
      </c>
      <c r="B81" s="252" t="s">
        <v>8845</v>
      </c>
      <c r="C81" s="193" t="s">
        <v>8882</v>
      </c>
      <c r="D81" s="402"/>
      <c r="E81" s="42">
        <v>109915</v>
      </c>
      <c r="F81" s="494">
        <f t="shared" si="1"/>
        <v>284785524.52999991</v>
      </c>
    </row>
    <row r="82" spans="1:6" s="412" customFormat="1" ht="45" customHeight="1" x14ac:dyDescent="0.2">
      <c r="A82" s="464">
        <v>44445</v>
      </c>
      <c r="B82" s="252" t="s">
        <v>8846</v>
      </c>
      <c r="C82" s="193" t="s">
        <v>8883</v>
      </c>
      <c r="D82" s="472"/>
      <c r="E82" s="42">
        <v>43309</v>
      </c>
      <c r="F82" s="494">
        <f t="shared" si="1"/>
        <v>284742215.52999991</v>
      </c>
    </row>
    <row r="83" spans="1:6" s="412" customFormat="1" ht="39.75" customHeight="1" x14ac:dyDescent="0.2">
      <c r="A83" s="464">
        <v>44445</v>
      </c>
      <c r="B83" s="252" t="s">
        <v>8847</v>
      </c>
      <c r="C83" s="193" t="s">
        <v>8884</v>
      </c>
      <c r="D83" s="402"/>
      <c r="E83" s="42">
        <v>165600</v>
      </c>
      <c r="F83" s="494">
        <f t="shared" si="1"/>
        <v>284576615.52999991</v>
      </c>
    </row>
    <row r="84" spans="1:6" s="412" customFormat="1" ht="22.5" customHeight="1" x14ac:dyDescent="0.2">
      <c r="A84" s="464">
        <v>44446</v>
      </c>
      <c r="B84" s="5">
        <v>61390</v>
      </c>
      <c r="C84" s="193" t="s">
        <v>41</v>
      </c>
      <c r="D84" s="402"/>
      <c r="E84" s="42">
        <v>0</v>
      </c>
      <c r="F84" s="494">
        <f t="shared" si="1"/>
        <v>284576615.52999991</v>
      </c>
    </row>
    <row r="85" spans="1:6" s="412" customFormat="1" ht="58.5" customHeight="1" x14ac:dyDescent="0.2">
      <c r="A85" s="464">
        <v>44446</v>
      </c>
      <c r="B85" s="252" t="s">
        <v>8888</v>
      </c>
      <c r="C85" s="193" t="s">
        <v>8898</v>
      </c>
      <c r="D85" s="402"/>
      <c r="E85" s="42">
        <v>339000</v>
      </c>
      <c r="F85" s="494">
        <f t="shared" si="1"/>
        <v>284237615.52999991</v>
      </c>
    </row>
    <row r="86" spans="1:6" s="412" customFormat="1" ht="98.25" customHeight="1" x14ac:dyDescent="0.2">
      <c r="A86" s="464">
        <v>44446</v>
      </c>
      <c r="B86" s="252" t="s">
        <v>8889</v>
      </c>
      <c r="C86" s="193" t="s">
        <v>8899</v>
      </c>
      <c r="D86" s="402"/>
      <c r="E86" s="42">
        <v>169500</v>
      </c>
      <c r="F86" s="494">
        <f t="shared" si="1"/>
        <v>284068115.52999991</v>
      </c>
    </row>
    <row r="87" spans="1:6" s="412" customFormat="1" ht="45.75" customHeight="1" x14ac:dyDescent="0.2">
      <c r="A87" s="464">
        <v>44446</v>
      </c>
      <c r="B87" s="252" t="s">
        <v>8890</v>
      </c>
      <c r="C87" s="193" t="s">
        <v>8900</v>
      </c>
      <c r="D87" s="402"/>
      <c r="E87" s="42">
        <v>227694.3</v>
      </c>
      <c r="F87" s="494">
        <f t="shared" si="1"/>
        <v>283840421.2299999</v>
      </c>
    </row>
    <row r="88" spans="1:6" s="412" customFormat="1" ht="38.25" customHeight="1" x14ac:dyDescent="0.2">
      <c r="A88" s="464">
        <v>44446</v>
      </c>
      <c r="B88" s="252" t="s">
        <v>8891</v>
      </c>
      <c r="C88" s="193" t="s">
        <v>8901</v>
      </c>
      <c r="D88" s="402"/>
      <c r="E88" s="42">
        <v>26303.65</v>
      </c>
      <c r="F88" s="494">
        <f t="shared" si="1"/>
        <v>283814117.57999992</v>
      </c>
    </row>
    <row r="89" spans="1:6" s="412" customFormat="1" ht="50.25" customHeight="1" x14ac:dyDescent="0.2">
      <c r="A89" s="464">
        <v>44446</v>
      </c>
      <c r="B89" s="252" t="s">
        <v>8892</v>
      </c>
      <c r="C89" s="193" t="s">
        <v>8902</v>
      </c>
      <c r="D89" s="402"/>
      <c r="E89" s="42">
        <v>409558.14</v>
      </c>
      <c r="F89" s="494">
        <f t="shared" si="1"/>
        <v>283404559.43999994</v>
      </c>
    </row>
    <row r="90" spans="1:6" s="412" customFormat="1" ht="39" customHeight="1" x14ac:dyDescent="0.2">
      <c r="A90" s="464">
        <v>44446</v>
      </c>
      <c r="B90" s="252" t="s">
        <v>8893</v>
      </c>
      <c r="C90" s="193" t="s">
        <v>8903</v>
      </c>
      <c r="D90" s="402"/>
      <c r="E90" s="42">
        <v>389620.23</v>
      </c>
      <c r="F90" s="494">
        <f t="shared" si="1"/>
        <v>283014939.20999992</v>
      </c>
    </row>
    <row r="91" spans="1:6" s="412" customFormat="1" ht="38.25" customHeight="1" x14ac:dyDescent="0.2">
      <c r="A91" s="464">
        <v>44446</v>
      </c>
      <c r="B91" s="252" t="s">
        <v>8894</v>
      </c>
      <c r="C91" s="193" t="s">
        <v>8904</v>
      </c>
      <c r="D91" s="402"/>
      <c r="E91" s="42">
        <v>29824.75</v>
      </c>
      <c r="F91" s="494">
        <f t="shared" si="1"/>
        <v>282985114.45999992</v>
      </c>
    </row>
    <row r="92" spans="1:6" s="412" customFormat="1" ht="40.5" customHeight="1" x14ac:dyDescent="0.2">
      <c r="A92" s="464">
        <v>44446</v>
      </c>
      <c r="B92" s="252" t="s">
        <v>8895</v>
      </c>
      <c r="C92" s="193" t="s">
        <v>8905</v>
      </c>
      <c r="D92" s="402"/>
      <c r="E92" s="42">
        <v>20249.080000000002</v>
      </c>
      <c r="F92" s="494">
        <f t="shared" si="1"/>
        <v>282964865.37999994</v>
      </c>
    </row>
    <row r="93" spans="1:6" s="412" customFormat="1" ht="49.5" customHeight="1" x14ac:dyDescent="0.2">
      <c r="A93" s="464">
        <v>44446</v>
      </c>
      <c r="B93" s="252" t="s">
        <v>8896</v>
      </c>
      <c r="C93" s="193" t="s">
        <v>8906</v>
      </c>
      <c r="D93" s="402"/>
      <c r="E93" s="42">
        <v>255150</v>
      </c>
      <c r="F93" s="494">
        <f t="shared" si="1"/>
        <v>282709715.37999994</v>
      </c>
    </row>
    <row r="94" spans="1:6" s="412" customFormat="1" ht="44.25" customHeight="1" x14ac:dyDescent="0.2">
      <c r="A94" s="464">
        <v>44446</v>
      </c>
      <c r="B94" s="252" t="s">
        <v>8897</v>
      </c>
      <c r="C94" s="193" t="s">
        <v>8907</v>
      </c>
      <c r="D94" s="402"/>
      <c r="E94" s="42">
        <v>13500</v>
      </c>
      <c r="F94" s="494">
        <f t="shared" si="1"/>
        <v>282696215.37999994</v>
      </c>
    </row>
    <row r="95" spans="1:6" s="412" customFormat="1" ht="64.5" customHeight="1" x14ac:dyDescent="0.2">
      <c r="A95" s="464">
        <v>44446</v>
      </c>
      <c r="B95" s="252" t="s">
        <v>8885</v>
      </c>
      <c r="C95" s="193" t="s">
        <v>8908</v>
      </c>
      <c r="D95" s="402"/>
      <c r="E95" s="42">
        <v>291697.5</v>
      </c>
      <c r="F95" s="494">
        <f t="shared" si="1"/>
        <v>282404517.87999994</v>
      </c>
    </row>
    <row r="96" spans="1:6" s="412" customFormat="1" ht="55.5" customHeight="1" x14ac:dyDescent="0.2">
      <c r="A96" s="464">
        <v>44446</v>
      </c>
      <c r="B96" s="252" t="s">
        <v>8886</v>
      </c>
      <c r="C96" s="193" t="s">
        <v>8909</v>
      </c>
      <c r="D96" s="402"/>
      <c r="E96" s="42">
        <v>34380.93</v>
      </c>
      <c r="F96" s="494">
        <f t="shared" si="1"/>
        <v>282370136.94999993</v>
      </c>
    </row>
    <row r="97" spans="1:6" s="412" customFormat="1" ht="52.5" customHeight="1" x14ac:dyDescent="0.2">
      <c r="A97" s="464">
        <v>44446</v>
      </c>
      <c r="B97" s="252" t="s">
        <v>8887</v>
      </c>
      <c r="C97" s="193" t="s">
        <v>8910</v>
      </c>
      <c r="D97" s="402"/>
      <c r="E97" s="42">
        <v>54000</v>
      </c>
      <c r="F97" s="494">
        <f t="shared" si="1"/>
        <v>282316136.94999993</v>
      </c>
    </row>
    <row r="98" spans="1:6" s="412" customFormat="1" ht="54.75" customHeight="1" x14ac:dyDescent="0.2">
      <c r="A98" s="464">
        <v>44447</v>
      </c>
      <c r="B98" s="5" t="s">
        <v>8911</v>
      </c>
      <c r="C98" s="193" t="s">
        <v>8912</v>
      </c>
      <c r="D98" s="402"/>
      <c r="E98" s="42">
        <v>5882000</v>
      </c>
      <c r="F98" s="494">
        <f t="shared" si="1"/>
        <v>276434136.94999993</v>
      </c>
    </row>
    <row r="99" spans="1:6" s="412" customFormat="1" ht="54" customHeight="1" x14ac:dyDescent="0.2">
      <c r="A99" s="464">
        <v>44447</v>
      </c>
      <c r="B99" s="252" t="s">
        <v>8913</v>
      </c>
      <c r="C99" s="193" t="s">
        <v>8915</v>
      </c>
      <c r="D99" s="402"/>
      <c r="E99" s="42">
        <v>224057.5</v>
      </c>
      <c r="F99" s="494">
        <f t="shared" si="1"/>
        <v>276210079.44999993</v>
      </c>
    </row>
    <row r="100" spans="1:6" s="412" customFormat="1" ht="57" customHeight="1" x14ac:dyDescent="0.2">
      <c r="A100" s="464">
        <v>44447</v>
      </c>
      <c r="B100" s="252" t="s">
        <v>8914</v>
      </c>
      <c r="C100" s="193" t="s">
        <v>8916</v>
      </c>
      <c r="D100" s="402"/>
      <c r="E100" s="42">
        <v>477707.5</v>
      </c>
      <c r="F100" s="494">
        <f t="shared" si="1"/>
        <v>275732371.94999993</v>
      </c>
    </row>
    <row r="101" spans="1:6" s="412" customFormat="1" ht="48" customHeight="1" x14ac:dyDescent="0.2">
      <c r="A101" s="464">
        <v>44448</v>
      </c>
      <c r="B101" s="252" t="s">
        <v>8939</v>
      </c>
      <c r="C101" s="193" t="s">
        <v>8956</v>
      </c>
      <c r="D101" s="402"/>
      <c r="E101" s="42">
        <v>7447.81</v>
      </c>
      <c r="F101" s="494">
        <f t="shared" si="1"/>
        <v>275724924.13999993</v>
      </c>
    </row>
    <row r="102" spans="1:6" s="706" customFormat="1" ht="40.5" customHeight="1" x14ac:dyDescent="0.2">
      <c r="A102" s="464">
        <v>44448</v>
      </c>
      <c r="B102" s="252" t="s">
        <v>8940</v>
      </c>
      <c r="C102" s="193" t="s">
        <v>8957</v>
      </c>
      <c r="D102" s="705"/>
      <c r="E102" s="42">
        <v>5801.2</v>
      </c>
      <c r="F102" s="494">
        <f t="shared" si="1"/>
        <v>275719122.93999994</v>
      </c>
    </row>
    <row r="103" spans="1:6" s="412" customFormat="1" ht="41.25" customHeight="1" x14ac:dyDescent="0.2">
      <c r="A103" s="464">
        <v>44448</v>
      </c>
      <c r="B103" s="252" t="s">
        <v>8941</v>
      </c>
      <c r="C103" s="193" t="s">
        <v>8958</v>
      </c>
      <c r="D103" s="402"/>
      <c r="E103" s="42">
        <v>2880.95</v>
      </c>
      <c r="F103" s="494">
        <f t="shared" si="1"/>
        <v>275716241.98999995</v>
      </c>
    </row>
    <row r="104" spans="1:6" s="412" customFormat="1" ht="54" customHeight="1" x14ac:dyDescent="0.2">
      <c r="A104" s="464">
        <v>44448</v>
      </c>
      <c r="B104" s="252" t="s">
        <v>8942</v>
      </c>
      <c r="C104" s="193" t="s">
        <v>8959</v>
      </c>
      <c r="D104" s="402"/>
      <c r="E104" s="42">
        <v>211807.2</v>
      </c>
      <c r="F104" s="494">
        <f t="shared" si="1"/>
        <v>275504434.78999996</v>
      </c>
    </row>
    <row r="105" spans="1:6" s="412" customFormat="1" ht="39" customHeight="1" x14ac:dyDescent="0.2">
      <c r="A105" s="464">
        <v>44448</v>
      </c>
      <c r="B105" s="252" t="s">
        <v>8943</v>
      </c>
      <c r="C105" s="193" t="s">
        <v>8960</v>
      </c>
      <c r="D105" s="402"/>
      <c r="E105" s="42">
        <v>18900</v>
      </c>
      <c r="F105" s="494">
        <f t="shared" si="1"/>
        <v>275485534.78999996</v>
      </c>
    </row>
    <row r="106" spans="1:6" s="412" customFormat="1" ht="35.25" customHeight="1" x14ac:dyDescent="0.2">
      <c r="A106" s="464">
        <v>44448</v>
      </c>
      <c r="B106" s="252" t="s">
        <v>8944</v>
      </c>
      <c r="C106" s="193" t="s">
        <v>8961</v>
      </c>
      <c r="D106" s="402"/>
      <c r="E106" s="42">
        <v>5400</v>
      </c>
      <c r="F106" s="494">
        <f t="shared" si="1"/>
        <v>275480134.78999996</v>
      </c>
    </row>
    <row r="107" spans="1:6" s="412" customFormat="1" ht="39" customHeight="1" x14ac:dyDescent="0.2">
      <c r="A107" s="464">
        <v>44448</v>
      </c>
      <c r="B107" s="252" t="s">
        <v>8945</v>
      </c>
      <c r="C107" s="193" t="s">
        <v>8962</v>
      </c>
      <c r="D107" s="402"/>
      <c r="E107" s="42">
        <v>6300</v>
      </c>
      <c r="F107" s="494">
        <f t="shared" si="1"/>
        <v>275473834.78999996</v>
      </c>
    </row>
    <row r="108" spans="1:6" s="412" customFormat="1" ht="36.75" customHeight="1" x14ac:dyDescent="0.2">
      <c r="A108" s="464">
        <v>44448</v>
      </c>
      <c r="B108" s="252" t="s">
        <v>8946</v>
      </c>
      <c r="C108" s="193" t="s">
        <v>8963</v>
      </c>
      <c r="D108" s="402"/>
      <c r="E108" s="42">
        <v>10800</v>
      </c>
      <c r="F108" s="494">
        <f t="shared" si="1"/>
        <v>275463034.78999996</v>
      </c>
    </row>
    <row r="109" spans="1:6" s="412" customFormat="1" ht="33.75" customHeight="1" x14ac:dyDescent="0.2">
      <c r="A109" s="464">
        <v>44448</v>
      </c>
      <c r="B109" s="252" t="s">
        <v>8947</v>
      </c>
      <c r="C109" s="193" t="s">
        <v>8964</v>
      </c>
      <c r="D109" s="402"/>
      <c r="E109" s="42">
        <v>20700</v>
      </c>
      <c r="F109" s="494">
        <f t="shared" si="1"/>
        <v>275442334.78999996</v>
      </c>
    </row>
    <row r="110" spans="1:6" s="412" customFormat="1" ht="41.25" customHeight="1" x14ac:dyDescent="0.2">
      <c r="A110" s="464">
        <v>44448</v>
      </c>
      <c r="B110" s="252" t="s">
        <v>8948</v>
      </c>
      <c r="C110" s="193" t="s">
        <v>8965</v>
      </c>
      <c r="D110" s="402"/>
      <c r="E110" s="42">
        <v>10890</v>
      </c>
      <c r="F110" s="494">
        <f t="shared" si="1"/>
        <v>275431444.78999996</v>
      </c>
    </row>
    <row r="111" spans="1:6" s="412" customFormat="1" ht="85.5" customHeight="1" x14ac:dyDescent="0.2">
      <c r="A111" s="464">
        <v>44448</v>
      </c>
      <c r="B111" s="252" t="s">
        <v>8949</v>
      </c>
      <c r="C111" s="193" t="s">
        <v>8966</v>
      </c>
      <c r="D111" s="402"/>
      <c r="E111" s="42">
        <v>169500</v>
      </c>
      <c r="F111" s="494">
        <f t="shared" si="1"/>
        <v>275261944.78999996</v>
      </c>
    </row>
    <row r="112" spans="1:6" s="412" customFormat="1" ht="41.25" customHeight="1" x14ac:dyDescent="0.2">
      <c r="A112" s="464">
        <v>44448</v>
      </c>
      <c r="B112" s="252" t="s">
        <v>8950</v>
      </c>
      <c r="C112" s="193" t="s">
        <v>8967</v>
      </c>
      <c r="D112" s="402"/>
      <c r="E112" s="42">
        <v>297493.78999999998</v>
      </c>
      <c r="F112" s="494">
        <f t="shared" si="1"/>
        <v>274964450.99999994</v>
      </c>
    </row>
    <row r="113" spans="1:6" s="412" customFormat="1" ht="42.75" customHeight="1" x14ac:dyDescent="0.2">
      <c r="A113" s="464">
        <v>44448</v>
      </c>
      <c r="B113" s="252" t="s">
        <v>8951</v>
      </c>
      <c r="C113" s="193" t="s">
        <v>8968</v>
      </c>
      <c r="D113" s="402"/>
      <c r="E113" s="42">
        <v>18000</v>
      </c>
      <c r="F113" s="494">
        <f t="shared" si="1"/>
        <v>274946450.99999994</v>
      </c>
    </row>
    <row r="114" spans="1:6" s="412" customFormat="1" ht="36.75" customHeight="1" x14ac:dyDescent="0.2">
      <c r="A114" s="464">
        <v>44448</v>
      </c>
      <c r="B114" s="252" t="s">
        <v>8952</v>
      </c>
      <c r="C114" s="193" t="s">
        <v>8969</v>
      </c>
      <c r="D114" s="402"/>
      <c r="E114" s="42">
        <v>4500</v>
      </c>
      <c r="F114" s="494">
        <f t="shared" si="1"/>
        <v>274941950.99999994</v>
      </c>
    </row>
    <row r="115" spans="1:6" s="412" customFormat="1" ht="41.25" customHeight="1" x14ac:dyDescent="0.2">
      <c r="A115" s="464">
        <v>44448</v>
      </c>
      <c r="B115" s="252" t="s">
        <v>8953</v>
      </c>
      <c r="C115" s="193" t="s">
        <v>8970</v>
      </c>
      <c r="D115" s="402"/>
      <c r="E115" s="42">
        <v>21520</v>
      </c>
      <c r="F115" s="494">
        <f t="shared" si="1"/>
        <v>274920430.99999994</v>
      </c>
    </row>
    <row r="116" spans="1:6" s="412" customFormat="1" ht="41.25" customHeight="1" x14ac:dyDescent="0.2">
      <c r="A116" s="464">
        <v>44448</v>
      </c>
      <c r="B116" s="252" t="s">
        <v>8954</v>
      </c>
      <c r="C116" s="193" t="s">
        <v>8971</v>
      </c>
      <c r="D116" s="402"/>
      <c r="E116" s="42">
        <v>3600</v>
      </c>
      <c r="F116" s="494">
        <f t="shared" si="1"/>
        <v>274916830.99999994</v>
      </c>
    </row>
    <row r="117" spans="1:6" s="412" customFormat="1" ht="41.25" customHeight="1" x14ac:dyDescent="0.2">
      <c r="A117" s="464">
        <v>44448</v>
      </c>
      <c r="B117" s="252" t="s">
        <v>8955</v>
      </c>
      <c r="C117" s="193" t="s">
        <v>8972</v>
      </c>
      <c r="D117" s="402"/>
      <c r="E117" s="42">
        <v>46800</v>
      </c>
      <c r="F117" s="494">
        <f t="shared" si="1"/>
        <v>274870030.99999994</v>
      </c>
    </row>
    <row r="118" spans="1:6" s="412" customFormat="1" ht="44.25" customHeight="1" x14ac:dyDescent="0.2">
      <c r="A118" s="464">
        <v>44448</v>
      </c>
      <c r="B118" s="252" t="s">
        <v>8917</v>
      </c>
      <c r="C118" s="193" t="s">
        <v>8973</v>
      </c>
      <c r="D118" s="402"/>
      <c r="E118" s="42">
        <v>122597.5</v>
      </c>
      <c r="F118" s="494">
        <f t="shared" si="1"/>
        <v>274747433.49999994</v>
      </c>
    </row>
    <row r="119" spans="1:6" s="412" customFormat="1" ht="50.25" customHeight="1" x14ac:dyDescent="0.2">
      <c r="A119" s="464">
        <v>44448</v>
      </c>
      <c r="B119" s="252" t="s">
        <v>8918</v>
      </c>
      <c r="C119" s="193" t="s">
        <v>8974</v>
      </c>
      <c r="D119" s="402"/>
      <c r="E119" s="42">
        <v>253650</v>
      </c>
      <c r="F119" s="494">
        <f t="shared" si="1"/>
        <v>274493783.49999994</v>
      </c>
    </row>
    <row r="120" spans="1:6" s="412" customFormat="1" ht="39" customHeight="1" x14ac:dyDescent="0.2">
      <c r="A120" s="464">
        <v>44448</v>
      </c>
      <c r="B120" s="252" t="s">
        <v>8919</v>
      </c>
      <c r="C120" s="193" t="s">
        <v>8975</v>
      </c>
      <c r="D120" s="402"/>
      <c r="E120" s="42">
        <v>4428738.9000000004</v>
      </c>
      <c r="F120" s="494">
        <f t="shared" si="1"/>
        <v>270065044.59999996</v>
      </c>
    </row>
    <row r="121" spans="1:6" s="412" customFormat="1" ht="51" customHeight="1" x14ac:dyDescent="0.2">
      <c r="A121" s="464">
        <v>44448</v>
      </c>
      <c r="B121" s="252" t="s">
        <v>8920</v>
      </c>
      <c r="C121" s="193" t="s">
        <v>8976</v>
      </c>
      <c r="D121" s="402"/>
      <c r="E121" s="42">
        <v>34380.93</v>
      </c>
      <c r="F121" s="494">
        <f t="shared" si="1"/>
        <v>270030663.66999996</v>
      </c>
    </row>
    <row r="122" spans="1:6" s="412" customFormat="1" ht="69" customHeight="1" x14ac:dyDescent="0.2">
      <c r="A122" s="464">
        <v>44448</v>
      </c>
      <c r="B122" s="252" t="s">
        <v>8921</v>
      </c>
      <c r="C122" s="193" t="s">
        <v>8977</v>
      </c>
      <c r="D122" s="402"/>
      <c r="E122" s="42">
        <v>20808.07</v>
      </c>
      <c r="F122" s="494">
        <f t="shared" si="1"/>
        <v>270009855.59999996</v>
      </c>
    </row>
    <row r="123" spans="1:6" s="412" customFormat="1" ht="55.5" customHeight="1" x14ac:dyDescent="0.2">
      <c r="A123" s="464">
        <v>44448</v>
      </c>
      <c r="B123" s="252" t="s">
        <v>8922</v>
      </c>
      <c r="C123" s="193" t="s">
        <v>8978</v>
      </c>
      <c r="D123" s="402"/>
      <c r="E123" s="42">
        <v>253650</v>
      </c>
      <c r="F123" s="494">
        <f t="shared" si="1"/>
        <v>269756205.59999996</v>
      </c>
    </row>
    <row r="124" spans="1:6" s="412" customFormat="1" ht="52.5" customHeight="1" x14ac:dyDescent="0.2">
      <c r="A124" s="464">
        <v>44448</v>
      </c>
      <c r="B124" s="252" t="s">
        <v>8923</v>
      </c>
      <c r="C124" s="193" t="s">
        <v>8979</v>
      </c>
      <c r="D124" s="402"/>
      <c r="E124" s="42">
        <v>384702.5</v>
      </c>
      <c r="F124" s="494">
        <f t="shared" si="1"/>
        <v>269371503.09999996</v>
      </c>
    </row>
    <row r="125" spans="1:6" s="412" customFormat="1" ht="46.5" customHeight="1" x14ac:dyDescent="0.2">
      <c r="A125" s="464">
        <v>44448</v>
      </c>
      <c r="B125" s="252" t="s">
        <v>8924</v>
      </c>
      <c r="C125" s="193" t="s">
        <v>8980</v>
      </c>
      <c r="D125" s="402"/>
      <c r="E125" s="42">
        <v>13500</v>
      </c>
      <c r="F125" s="494">
        <f t="shared" si="1"/>
        <v>269358003.09999996</v>
      </c>
    </row>
    <row r="126" spans="1:6" s="412" customFormat="1" ht="43.5" customHeight="1" x14ac:dyDescent="0.2">
      <c r="A126" s="464">
        <v>44448</v>
      </c>
      <c r="B126" s="252" t="s">
        <v>8925</v>
      </c>
      <c r="C126" s="193" t="s">
        <v>8981</v>
      </c>
      <c r="D126" s="402"/>
      <c r="E126" s="42">
        <v>18000</v>
      </c>
      <c r="F126" s="494">
        <f t="shared" si="1"/>
        <v>269340003.09999996</v>
      </c>
    </row>
    <row r="127" spans="1:6" s="412" customFormat="1" ht="39" customHeight="1" x14ac:dyDescent="0.2">
      <c r="A127" s="464">
        <v>44448</v>
      </c>
      <c r="B127" s="252" t="s">
        <v>8926</v>
      </c>
      <c r="C127" s="193" t="s">
        <v>8982</v>
      </c>
      <c r="D127" s="402"/>
      <c r="E127" s="42">
        <v>39600</v>
      </c>
      <c r="F127" s="494">
        <f t="shared" si="1"/>
        <v>269300403.09999996</v>
      </c>
    </row>
    <row r="128" spans="1:6" s="412" customFormat="1" ht="39" customHeight="1" x14ac:dyDescent="0.2">
      <c r="A128" s="464">
        <v>44448</v>
      </c>
      <c r="B128" s="252" t="s">
        <v>8927</v>
      </c>
      <c r="C128" s="193" t="s">
        <v>8983</v>
      </c>
      <c r="D128" s="402"/>
      <c r="E128" s="42">
        <v>27000</v>
      </c>
      <c r="F128" s="494">
        <f t="shared" si="1"/>
        <v>269273403.09999996</v>
      </c>
    </row>
    <row r="129" spans="1:6" s="412" customFormat="1" ht="54.75" customHeight="1" x14ac:dyDescent="0.2">
      <c r="A129" s="464">
        <v>44448</v>
      </c>
      <c r="B129" s="252" t="s">
        <v>8928</v>
      </c>
      <c r="C129" s="193" t="s">
        <v>8984</v>
      </c>
      <c r="D129" s="402"/>
      <c r="E129" s="42">
        <v>63000</v>
      </c>
      <c r="F129" s="494">
        <f t="shared" si="1"/>
        <v>269210403.09999996</v>
      </c>
    </row>
    <row r="130" spans="1:6" s="412" customFormat="1" ht="27" customHeight="1" x14ac:dyDescent="0.2">
      <c r="A130" s="464">
        <v>44448</v>
      </c>
      <c r="B130" s="252" t="s">
        <v>8929</v>
      </c>
      <c r="C130" s="193" t="s">
        <v>8985</v>
      </c>
      <c r="D130" s="402"/>
      <c r="E130" s="42">
        <v>1519094.18</v>
      </c>
      <c r="F130" s="494">
        <f t="shared" si="1"/>
        <v>267691308.91999996</v>
      </c>
    </row>
    <row r="131" spans="1:6" s="412" customFormat="1" ht="86.25" customHeight="1" x14ac:dyDescent="0.2">
      <c r="A131" s="464">
        <v>44448</v>
      </c>
      <c r="B131" s="252" t="s">
        <v>8930</v>
      </c>
      <c r="C131" s="193" t="s">
        <v>8986</v>
      </c>
      <c r="D131" s="402"/>
      <c r="E131" s="42">
        <v>128713.72</v>
      </c>
      <c r="F131" s="494">
        <f t="shared" si="1"/>
        <v>267562595.19999996</v>
      </c>
    </row>
    <row r="132" spans="1:6" s="412" customFormat="1" ht="30.75" customHeight="1" x14ac:dyDescent="0.2">
      <c r="A132" s="464">
        <v>44448</v>
      </c>
      <c r="B132" s="252" t="s">
        <v>8931</v>
      </c>
      <c r="C132" s="193" t="s">
        <v>8987</v>
      </c>
      <c r="D132" s="402"/>
      <c r="E132" s="42">
        <v>592245.19999999995</v>
      </c>
      <c r="F132" s="494">
        <f t="shared" si="1"/>
        <v>266970349.99999997</v>
      </c>
    </row>
    <row r="133" spans="1:6" s="412" customFormat="1" ht="65.25" customHeight="1" x14ac:dyDescent="0.2">
      <c r="A133" s="464">
        <v>44448</v>
      </c>
      <c r="B133" s="252" t="s">
        <v>8932</v>
      </c>
      <c r="C133" s="193" t="s">
        <v>8988</v>
      </c>
      <c r="D133" s="402"/>
      <c r="E133" s="42">
        <v>515755</v>
      </c>
      <c r="F133" s="494">
        <f t="shared" si="1"/>
        <v>266454594.99999997</v>
      </c>
    </row>
    <row r="134" spans="1:6" s="412" customFormat="1" ht="30" customHeight="1" x14ac:dyDescent="0.2">
      <c r="A134" s="464">
        <v>44448</v>
      </c>
      <c r="B134" s="252" t="s">
        <v>8933</v>
      </c>
      <c r="C134" s="193" t="s">
        <v>8989</v>
      </c>
      <c r="D134" s="402"/>
      <c r="E134" s="42">
        <v>44682.5</v>
      </c>
      <c r="F134" s="494">
        <f t="shared" si="1"/>
        <v>266409912.49999997</v>
      </c>
    </row>
    <row r="135" spans="1:6" s="412" customFormat="1" ht="41.25" customHeight="1" x14ac:dyDescent="0.2">
      <c r="A135" s="464">
        <v>44448</v>
      </c>
      <c r="B135" s="252" t="s">
        <v>8934</v>
      </c>
      <c r="C135" s="193" t="s">
        <v>8990</v>
      </c>
      <c r="D135" s="402"/>
      <c r="E135" s="42">
        <v>5850</v>
      </c>
      <c r="F135" s="494">
        <f t="shared" si="1"/>
        <v>266404062.49999997</v>
      </c>
    </row>
    <row r="136" spans="1:6" s="275" customFormat="1" ht="52.5" customHeight="1" x14ac:dyDescent="0.2">
      <c r="A136" s="464">
        <v>44448</v>
      </c>
      <c r="B136" s="252" t="s">
        <v>8935</v>
      </c>
      <c r="C136" s="193" t="s">
        <v>8991</v>
      </c>
      <c r="D136" s="266"/>
      <c r="E136" s="42">
        <v>46502.5</v>
      </c>
      <c r="F136" s="494">
        <f t="shared" si="1"/>
        <v>266357559.99999997</v>
      </c>
    </row>
    <row r="137" spans="1:6" s="275" customFormat="1" ht="44.25" customHeight="1" x14ac:dyDescent="0.2">
      <c r="A137" s="464">
        <v>44448</v>
      </c>
      <c r="B137" s="252" t="s">
        <v>8936</v>
      </c>
      <c r="C137" s="193" t="s">
        <v>8992</v>
      </c>
      <c r="D137" s="266"/>
      <c r="E137" s="42">
        <v>5850</v>
      </c>
      <c r="F137" s="494">
        <f t="shared" si="1"/>
        <v>266351709.99999997</v>
      </c>
    </row>
    <row r="138" spans="1:6" s="275" customFormat="1" ht="24.75" customHeight="1" x14ac:dyDescent="0.2">
      <c r="A138" s="464">
        <v>44448</v>
      </c>
      <c r="B138" s="252" t="s">
        <v>8937</v>
      </c>
      <c r="C138" s="193" t="s">
        <v>41</v>
      </c>
      <c r="D138" s="266"/>
      <c r="E138" s="42">
        <v>0</v>
      </c>
      <c r="F138" s="494">
        <f t="shared" si="1"/>
        <v>266351709.99999997</v>
      </c>
    </row>
    <row r="139" spans="1:6" s="275" customFormat="1" ht="44.25" customHeight="1" x14ac:dyDescent="0.2">
      <c r="A139" s="464">
        <v>44448</v>
      </c>
      <c r="B139" s="252" t="s">
        <v>8938</v>
      </c>
      <c r="C139" s="193" t="s">
        <v>8993</v>
      </c>
      <c r="D139" s="266"/>
      <c r="E139" s="42">
        <v>5940</v>
      </c>
      <c r="F139" s="494">
        <f t="shared" si="1"/>
        <v>266345769.99999997</v>
      </c>
    </row>
    <row r="140" spans="1:6" s="275" customFormat="1" ht="63.75" customHeight="1" x14ac:dyDescent="0.2">
      <c r="A140" s="464">
        <v>44449</v>
      </c>
      <c r="B140" s="252" t="s">
        <v>9007</v>
      </c>
      <c r="C140" s="193" t="s">
        <v>9026</v>
      </c>
      <c r="D140" s="266"/>
      <c r="E140" s="42">
        <v>527033.16</v>
      </c>
      <c r="F140" s="494">
        <f t="shared" si="1"/>
        <v>265818736.83999997</v>
      </c>
    </row>
    <row r="141" spans="1:6" s="275" customFormat="1" ht="47.25" customHeight="1" x14ac:dyDescent="0.2">
      <c r="A141" s="464">
        <v>44449</v>
      </c>
      <c r="B141" s="252" t="s">
        <v>9008</v>
      </c>
      <c r="C141" s="193" t="s">
        <v>9027</v>
      </c>
      <c r="D141" s="266"/>
      <c r="E141" s="42">
        <v>70221.17</v>
      </c>
      <c r="F141" s="494">
        <f t="shared" si="1"/>
        <v>265748515.66999999</v>
      </c>
    </row>
    <row r="142" spans="1:6" s="275" customFormat="1" ht="41.25" customHeight="1" x14ac:dyDescent="0.2">
      <c r="A142" s="464">
        <v>44449</v>
      </c>
      <c r="B142" s="252" t="s">
        <v>9009</v>
      </c>
      <c r="C142" s="193" t="s">
        <v>9028</v>
      </c>
      <c r="D142" s="266"/>
      <c r="E142" s="42">
        <v>24750</v>
      </c>
      <c r="F142" s="494">
        <f t="shared" ref="F142:F205" si="2">F141-E142</f>
        <v>265723765.66999999</v>
      </c>
    </row>
    <row r="143" spans="1:6" s="275" customFormat="1" ht="23.25" customHeight="1" x14ac:dyDescent="0.2">
      <c r="A143" s="464">
        <v>44449</v>
      </c>
      <c r="B143" s="252" t="s">
        <v>9010</v>
      </c>
      <c r="C143" s="193" t="s">
        <v>41</v>
      </c>
      <c r="D143" s="266"/>
      <c r="E143" s="42">
        <v>0</v>
      </c>
      <c r="F143" s="494">
        <f t="shared" si="2"/>
        <v>265723765.66999999</v>
      </c>
    </row>
    <row r="144" spans="1:6" s="275" customFormat="1" ht="43.5" customHeight="1" x14ac:dyDescent="0.2">
      <c r="A144" s="464">
        <v>44449</v>
      </c>
      <c r="B144" s="252" t="s">
        <v>9011</v>
      </c>
      <c r="C144" s="193" t="s">
        <v>9029</v>
      </c>
      <c r="D144" s="266"/>
      <c r="E144" s="42">
        <v>4050</v>
      </c>
      <c r="F144" s="494">
        <f t="shared" si="2"/>
        <v>265719715.66999999</v>
      </c>
    </row>
    <row r="145" spans="1:6" s="275" customFormat="1" ht="46.5" customHeight="1" x14ac:dyDescent="0.2">
      <c r="A145" s="464">
        <v>44449</v>
      </c>
      <c r="B145" s="252" t="s">
        <v>9012</v>
      </c>
      <c r="C145" s="193" t="s">
        <v>9030</v>
      </c>
      <c r="D145" s="266"/>
      <c r="E145" s="42">
        <v>7200</v>
      </c>
      <c r="F145" s="494">
        <f t="shared" si="2"/>
        <v>265712515.66999999</v>
      </c>
    </row>
    <row r="146" spans="1:6" s="275" customFormat="1" ht="41.25" customHeight="1" x14ac:dyDescent="0.2">
      <c r="A146" s="464">
        <v>44449</v>
      </c>
      <c r="B146" s="252" t="s">
        <v>9013</v>
      </c>
      <c r="C146" s="193" t="s">
        <v>9031</v>
      </c>
      <c r="D146" s="266"/>
      <c r="E146" s="42">
        <v>4500</v>
      </c>
      <c r="F146" s="494">
        <f t="shared" si="2"/>
        <v>265708015.66999999</v>
      </c>
    </row>
    <row r="147" spans="1:6" s="275" customFormat="1" ht="41.25" customHeight="1" x14ac:dyDescent="0.2">
      <c r="A147" s="464">
        <v>44449</v>
      </c>
      <c r="B147" s="252" t="s">
        <v>9014</v>
      </c>
      <c r="C147" s="193" t="s">
        <v>9032</v>
      </c>
      <c r="D147" s="266"/>
      <c r="E147" s="42">
        <v>23760</v>
      </c>
      <c r="F147" s="494">
        <f t="shared" si="2"/>
        <v>265684255.66999999</v>
      </c>
    </row>
    <row r="148" spans="1:6" s="275" customFormat="1" ht="60.75" customHeight="1" x14ac:dyDescent="0.2">
      <c r="A148" s="464">
        <v>44449</v>
      </c>
      <c r="B148" s="252" t="s">
        <v>9015</v>
      </c>
      <c r="C148" s="193" t="s">
        <v>9033</v>
      </c>
      <c r="D148" s="266"/>
      <c r="E148" s="42">
        <v>171000</v>
      </c>
      <c r="F148" s="494">
        <f t="shared" si="2"/>
        <v>265513255.66999999</v>
      </c>
    </row>
    <row r="149" spans="1:6" s="275" customFormat="1" ht="24" customHeight="1" x14ac:dyDescent="0.2">
      <c r="A149" s="464">
        <v>44449</v>
      </c>
      <c r="B149" s="252" t="s">
        <v>8994</v>
      </c>
      <c r="C149" s="193" t="s">
        <v>41</v>
      </c>
      <c r="D149" s="266"/>
      <c r="E149" s="42">
        <v>0</v>
      </c>
      <c r="F149" s="494">
        <f t="shared" si="2"/>
        <v>265513255.66999999</v>
      </c>
    </row>
    <row r="150" spans="1:6" s="275" customFormat="1" ht="39" customHeight="1" x14ac:dyDescent="0.2">
      <c r="A150" s="464">
        <v>44449</v>
      </c>
      <c r="B150" s="252" t="s">
        <v>9016</v>
      </c>
      <c r="C150" s="193" t="s">
        <v>9034</v>
      </c>
      <c r="D150" s="266"/>
      <c r="E150" s="42">
        <v>15930</v>
      </c>
      <c r="F150" s="494">
        <f t="shared" si="2"/>
        <v>265497325.66999999</v>
      </c>
    </row>
    <row r="151" spans="1:6" s="275" customFormat="1" ht="27.75" customHeight="1" x14ac:dyDescent="0.2">
      <c r="A151" s="464">
        <v>44449</v>
      </c>
      <c r="B151" s="252" t="s">
        <v>9017</v>
      </c>
      <c r="C151" s="193" t="s">
        <v>9035</v>
      </c>
      <c r="D151" s="266"/>
      <c r="E151" s="42">
        <v>5400</v>
      </c>
      <c r="F151" s="494">
        <f t="shared" si="2"/>
        <v>265491925.66999999</v>
      </c>
    </row>
    <row r="152" spans="1:6" s="275" customFormat="1" ht="46.5" customHeight="1" x14ac:dyDescent="0.2">
      <c r="A152" s="464">
        <v>44449</v>
      </c>
      <c r="B152" s="252" t="s">
        <v>9018</v>
      </c>
      <c r="C152" s="193" t="s">
        <v>9036</v>
      </c>
      <c r="D152" s="266"/>
      <c r="E152" s="42">
        <v>13500</v>
      </c>
      <c r="F152" s="494">
        <f t="shared" si="2"/>
        <v>265478425.66999999</v>
      </c>
    </row>
    <row r="153" spans="1:6" s="275" customFormat="1" ht="39.75" customHeight="1" x14ac:dyDescent="0.2">
      <c r="A153" s="464">
        <v>44449</v>
      </c>
      <c r="B153" s="252" t="s">
        <v>9019</v>
      </c>
      <c r="C153" s="193" t="s">
        <v>9037</v>
      </c>
      <c r="D153" s="266"/>
      <c r="E153" s="42">
        <v>9000</v>
      </c>
      <c r="F153" s="494">
        <f t="shared" si="2"/>
        <v>265469425.66999999</v>
      </c>
    </row>
    <row r="154" spans="1:6" s="275" customFormat="1" ht="46.5" customHeight="1" x14ac:dyDescent="0.2">
      <c r="A154" s="464">
        <v>44449</v>
      </c>
      <c r="B154" s="252" t="s">
        <v>9020</v>
      </c>
      <c r="C154" s="193" t="s">
        <v>9038</v>
      </c>
      <c r="D154" s="266"/>
      <c r="E154" s="42">
        <v>3150</v>
      </c>
      <c r="F154" s="494">
        <f t="shared" si="2"/>
        <v>265466275.66999999</v>
      </c>
    </row>
    <row r="155" spans="1:6" s="275" customFormat="1" ht="45.75" customHeight="1" x14ac:dyDescent="0.2">
      <c r="A155" s="464">
        <v>44449</v>
      </c>
      <c r="B155" s="252" t="s">
        <v>9021</v>
      </c>
      <c r="C155" s="193" t="s">
        <v>9039</v>
      </c>
      <c r="D155" s="266"/>
      <c r="E155" s="42">
        <v>5400</v>
      </c>
      <c r="F155" s="494">
        <f t="shared" si="2"/>
        <v>265460875.66999999</v>
      </c>
    </row>
    <row r="156" spans="1:6" s="275" customFormat="1" ht="32.25" customHeight="1" x14ac:dyDescent="0.2">
      <c r="A156" s="464">
        <v>44449</v>
      </c>
      <c r="B156" s="252" t="s">
        <v>9022</v>
      </c>
      <c r="C156" s="193" t="s">
        <v>9040</v>
      </c>
      <c r="D156" s="266"/>
      <c r="E156" s="42">
        <v>5400</v>
      </c>
      <c r="F156" s="494">
        <f t="shared" si="2"/>
        <v>265455475.66999999</v>
      </c>
    </row>
    <row r="157" spans="1:6" s="275" customFormat="1" ht="30.75" customHeight="1" x14ac:dyDescent="0.2">
      <c r="A157" s="464">
        <v>44449</v>
      </c>
      <c r="B157" s="252" t="s">
        <v>9023</v>
      </c>
      <c r="C157" s="193" t="s">
        <v>9041</v>
      </c>
      <c r="D157" s="266"/>
      <c r="E157" s="42">
        <v>9000</v>
      </c>
      <c r="F157" s="494">
        <f t="shared" si="2"/>
        <v>265446475.66999999</v>
      </c>
    </row>
    <row r="158" spans="1:6" s="275" customFormat="1" ht="46.5" customHeight="1" x14ac:dyDescent="0.2">
      <c r="A158" s="464">
        <v>44449</v>
      </c>
      <c r="B158" s="252" t="s">
        <v>9024</v>
      </c>
      <c r="C158" s="193" t="s">
        <v>9042</v>
      </c>
      <c r="D158" s="266"/>
      <c r="E158" s="42">
        <v>179428.97</v>
      </c>
      <c r="F158" s="494">
        <f t="shared" si="2"/>
        <v>265267046.69999999</v>
      </c>
    </row>
    <row r="159" spans="1:6" s="275" customFormat="1" ht="38.25" customHeight="1" x14ac:dyDescent="0.2">
      <c r="A159" s="464">
        <v>44449</v>
      </c>
      <c r="B159" s="252" t="s">
        <v>9025</v>
      </c>
      <c r="C159" s="193" t="s">
        <v>9043</v>
      </c>
      <c r="D159" s="266"/>
      <c r="E159" s="42">
        <v>53901</v>
      </c>
      <c r="F159" s="494">
        <f t="shared" si="2"/>
        <v>265213145.69999999</v>
      </c>
    </row>
    <row r="160" spans="1:6" s="275" customFormat="1" ht="42.75" customHeight="1" x14ac:dyDescent="0.2">
      <c r="A160" s="464">
        <v>44449</v>
      </c>
      <c r="B160" s="252" t="s">
        <v>8995</v>
      </c>
      <c r="C160" s="193" t="s">
        <v>9044</v>
      </c>
      <c r="D160" s="266"/>
      <c r="E160" s="42">
        <v>642.85</v>
      </c>
      <c r="F160" s="494">
        <f t="shared" si="2"/>
        <v>265212502.84999999</v>
      </c>
    </row>
    <row r="161" spans="1:6" s="275" customFormat="1" ht="55.5" customHeight="1" x14ac:dyDescent="0.2">
      <c r="A161" s="464">
        <v>44449</v>
      </c>
      <c r="B161" s="252" t="s">
        <v>8996</v>
      </c>
      <c r="C161" s="193" t="s">
        <v>9045</v>
      </c>
      <c r="D161" s="266"/>
      <c r="E161" s="42">
        <v>152190</v>
      </c>
      <c r="F161" s="494">
        <f t="shared" si="2"/>
        <v>265060312.84999999</v>
      </c>
    </row>
    <row r="162" spans="1:6" s="275" customFormat="1" ht="57.75" customHeight="1" x14ac:dyDescent="0.2">
      <c r="A162" s="464">
        <v>44449</v>
      </c>
      <c r="B162" s="252" t="s">
        <v>8997</v>
      </c>
      <c r="C162" s="193" t="s">
        <v>9046</v>
      </c>
      <c r="D162" s="266"/>
      <c r="E162" s="42">
        <v>126825</v>
      </c>
      <c r="F162" s="494">
        <f t="shared" si="2"/>
        <v>264933487.84999999</v>
      </c>
    </row>
    <row r="163" spans="1:6" s="275" customFormat="1" ht="60.75" customHeight="1" x14ac:dyDescent="0.2">
      <c r="A163" s="464">
        <v>44449</v>
      </c>
      <c r="B163" s="252" t="s">
        <v>8998</v>
      </c>
      <c r="C163" s="193" t="s">
        <v>9047</v>
      </c>
      <c r="D163" s="266"/>
      <c r="E163" s="42">
        <v>131052.5</v>
      </c>
      <c r="F163" s="494">
        <f t="shared" si="2"/>
        <v>264802435.34999999</v>
      </c>
    </row>
    <row r="164" spans="1:6" s="275" customFormat="1" ht="67.5" customHeight="1" x14ac:dyDescent="0.2">
      <c r="A164" s="464">
        <v>44449</v>
      </c>
      <c r="B164" s="252" t="s">
        <v>8999</v>
      </c>
      <c r="C164" s="193" t="s">
        <v>9048</v>
      </c>
      <c r="D164" s="266"/>
      <c r="E164" s="42">
        <v>58008.480000000003</v>
      </c>
      <c r="F164" s="494">
        <f t="shared" si="2"/>
        <v>264744426.87</v>
      </c>
    </row>
    <row r="165" spans="1:6" s="275" customFormat="1" ht="51.75" customHeight="1" x14ac:dyDescent="0.2">
      <c r="A165" s="464">
        <v>44449</v>
      </c>
      <c r="B165" s="252" t="s">
        <v>9000</v>
      </c>
      <c r="C165" s="193" t="s">
        <v>9049</v>
      </c>
      <c r="D165" s="266"/>
      <c r="E165" s="42">
        <v>6300</v>
      </c>
      <c r="F165" s="494">
        <f t="shared" si="2"/>
        <v>264738126.87</v>
      </c>
    </row>
    <row r="166" spans="1:6" s="275" customFormat="1" ht="46.5" customHeight="1" x14ac:dyDescent="0.2">
      <c r="A166" s="464">
        <v>44449</v>
      </c>
      <c r="B166" s="252" t="s">
        <v>9001</v>
      </c>
      <c r="C166" s="193" t="s">
        <v>9050</v>
      </c>
      <c r="D166" s="266"/>
      <c r="E166" s="42">
        <v>6750</v>
      </c>
      <c r="F166" s="494">
        <f t="shared" si="2"/>
        <v>264731376.87</v>
      </c>
    </row>
    <row r="167" spans="1:6" s="275" customFormat="1" ht="54.75" customHeight="1" x14ac:dyDescent="0.2">
      <c r="A167" s="464">
        <v>44449</v>
      </c>
      <c r="B167" s="252" t="s">
        <v>9002</v>
      </c>
      <c r="C167" s="193" t="s">
        <v>9051</v>
      </c>
      <c r="D167" s="266"/>
      <c r="E167" s="42">
        <v>126825</v>
      </c>
      <c r="F167" s="494">
        <f t="shared" si="2"/>
        <v>264604551.87</v>
      </c>
    </row>
    <row r="168" spans="1:6" s="275" customFormat="1" ht="45.75" customHeight="1" x14ac:dyDescent="0.2">
      <c r="A168" s="464">
        <v>44449</v>
      </c>
      <c r="B168" s="252" t="s">
        <v>9003</v>
      </c>
      <c r="C168" s="193" t="s">
        <v>9052</v>
      </c>
      <c r="D168" s="266"/>
      <c r="E168" s="42">
        <v>6750</v>
      </c>
      <c r="F168" s="494">
        <f t="shared" si="2"/>
        <v>264597801.87</v>
      </c>
    </row>
    <row r="169" spans="1:6" s="275" customFormat="1" ht="41.25" customHeight="1" x14ac:dyDescent="0.2">
      <c r="A169" s="464">
        <v>44449</v>
      </c>
      <c r="B169" s="252" t="s">
        <v>9004</v>
      </c>
      <c r="C169" s="193" t="s">
        <v>9053</v>
      </c>
      <c r="D169" s="266"/>
      <c r="E169" s="42">
        <v>33300</v>
      </c>
      <c r="F169" s="494">
        <f t="shared" si="2"/>
        <v>264564501.87</v>
      </c>
    </row>
    <row r="170" spans="1:6" s="275" customFormat="1" ht="41.25" customHeight="1" x14ac:dyDescent="0.2">
      <c r="A170" s="464">
        <v>44449</v>
      </c>
      <c r="B170" s="252" t="s">
        <v>9005</v>
      </c>
      <c r="C170" s="193" t="s">
        <v>9054</v>
      </c>
      <c r="D170" s="266"/>
      <c r="E170" s="42">
        <v>126825</v>
      </c>
      <c r="F170" s="494">
        <f t="shared" si="2"/>
        <v>264437676.87</v>
      </c>
    </row>
    <row r="171" spans="1:6" s="275" customFormat="1" ht="35.25" customHeight="1" x14ac:dyDescent="0.2">
      <c r="A171" s="464">
        <v>44449</v>
      </c>
      <c r="B171" s="252" t="s">
        <v>9006</v>
      </c>
      <c r="C171" s="193" t="s">
        <v>9055</v>
      </c>
      <c r="D171" s="266"/>
      <c r="E171" s="42">
        <v>24002.2</v>
      </c>
      <c r="F171" s="494">
        <f t="shared" si="2"/>
        <v>264413674.67000002</v>
      </c>
    </row>
    <row r="172" spans="1:6" s="275" customFormat="1" ht="86.25" customHeight="1" x14ac:dyDescent="0.2">
      <c r="A172" s="464">
        <v>44452</v>
      </c>
      <c r="B172" s="252" t="s">
        <v>9078</v>
      </c>
      <c r="C172" s="193" t="s">
        <v>9082</v>
      </c>
      <c r="D172" s="266"/>
      <c r="E172" s="42">
        <v>40500</v>
      </c>
      <c r="F172" s="494">
        <f t="shared" si="2"/>
        <v>264373174.67000002</v>
      </c>
    </row>
    <row r="173" spans="1:6" s="275" customFormat="1" ht="91.5" customHeight="1" x14ac:dyDescent="0.2">
      <c r="A173" s="464">
        <v>44452</v>
      </c>
      <c r="B173" s="252" t="s">
        <v>9079</v>
      </c>
      <c r="C173" s="193" t="s">
        <v>9086</v>
      </c>
      <c r="D173" s="266"/>
      <c r="E173" s="42">
        <v>67500</v>
      </c>
      <c r="F173" s="494">
        <f t="shared" si="2"/>
        <v>264305674.67000002</v>
      </c>
    </row>
    <row r="174" spans="1:6" s="275" customFormat="1" ht="43.5" customHeight="1" x14ac:dyDescent="0.2">
      <c r="A174" s="464">
        <v>44452</v>
      </c>
      <c r="B174" s="252" t="s">
        <v>9080</v>
      </c>
      <c r="C174" s="193" t="s">
        <v>9083</v>
      </c>
      <c r="D174" s="266"/>
      <c r="E174" s="42">
        <v>171267.06</v>
      </c>
      <c r="F174" s="494">
        <f t="shared" si="2"/>
        <v>264134407.61000001</v>
      </c>
    </row>
    <row r="175" spans="1:6" s="275" customFormat="1" ht="42.75" customHeight="1" x14ac:dyDescent="0.2">
      <c r="A175" s="464">
        <v>44452</v>
      </c>
      <c r="B175" s="252" t="s">
        <v>9081</v>
      </c>
      <c r="C175" s="193" t="s">
        <v>6063</v>
      </c>
      <c r="D175" s="266"/>
      <c r="E175" s="42">
        <v>23652.18</v>
      </c>
      <c r="F175" s="494">
        <f t="shared" si="2"/>
        <v>264110755.43000001</v>
      </c>
    </row>
    <row r="176" spans="1:6" s="275" customFormat="1" ht="74.25" customHeight="1" x14ac:dyDescent="0.2">
      <c r="A176" s="464">
        <v>44452</v>
      </c>
      <c r="B176" s="252" t="s">
        <v>9076</v>
      </c>
      <c r="C176" s="193" t="s">
        <v>9084</v>
      </c>
      <c r="D176" s="266"/>
      <c r="E176" s="42">
        <v>216773.55</v>
      </c>
      <c r="F176" s="494">
        <f t="shared" si="2"/>
        <v>263893981.88</v>
      </c>
    </row>
    <row r="177" spans="1:6" s="275" customFormat="1" ht="69.75" customHeight="1" x14ac:dyDescent="0.2">
      <c r="A177" s="464">
        <v>44452</v>
      </c>
      <c r="B177" s="252" t="s">
        <v>9077</v>
      </c>
      <c r="C177" s="193" t="s">
        <v>9085</v>
      </c>
      <c r="D177" s="266"/>
      <c r="E177" s="42">
        <v>38872</v>
      </c>
      <c r="F177" s="494">
        <f t="shared" si="2"/>
        <v>263855109.88</v>
      </c>
    </row>
    <row r="178" spans="1:6" s="275" customFormat="1" ht="41.25" customHeight="1" x14ac:dyDescent="0.2">
      <c r="A178" s="464">
        <v>44453</v>
      </c>
      <c r="B178" s="252" t="s">
        <v>9093</v>
      </c>
      <c r="C178" s="193" t="s">
        <v>9098</v>
      </c>
      <c r="D178" s="266"/>
      <c r="E178" s="42">
        <v>126825</v>
      </c>
      <c r="F178" s="494">
        <f t="shared" si="2"/>
        <v>263728284.88</v>
      </c>
    </row>
    <row r="179" spans="1:6" s="275" customFormat="1" ht="44.25" customHeight="1" x14ac:dyDescent="0.2">
      <c r="A179" s="464">
        <v>44453</v>
      </c>
      <c r="B179" s="252" t="s">
        <v>9094</v>
      </c>
      <c r="C179" s="193" t="s">
        <v>9099</v>
      </c>
      <c r="D179" s="266"/>
      <c r="E179" s="42">
        <v>119781.04</v>
      </c>
      <c r="F179" s="494">
        <f t="shared" si="2"/>
        <v>263608503.84</v>
      </c>
    </row>
    <row r="180" spans="1:6" s="275" customFormat="1" ht="41.25" customHeight="1" x14ac:dyDescent="0.2">
      <c r="A180" s="464">
        <v>44453</v>
      </c>
      <c r="B180" s="252" t="s">
        <v>9095</v>
      </c>
      <c r="C180" s="193" t="s">
        <v>9100</v>
      </c>
      <c r="D180" s="266"/>
      <c r="E180" s="42">
        <v>1405</v>
      </c>
      <c r="F180" s="494">
        <f t="shared" si="2"/>
        <v>263607098.84</v>
      </c>
    </row>
    <row r="181" spans="1:6" s="275" customFormat="1" ht="50.25" customHeight="1" x14ac:dyDescent="0.2">
      <c r="A181" s="464">
        <v>44453</v>
      </c>
      <c r="B181" s="252" t="s">
        <v>9096</v>
      </c>
      <c r="C181" s="193" t="s">
        <v>9101</v>
      </c>
      <c r="D181" s="266"/>
      <c r="E181" s="42">
        <v>487825</v>
      </c>
      <c r="F181" s="494">
        <f t="shared" si="2"/>
        <v>263119273.84</v>
      </c>
    </row>
    <row r="182" spans="1:6" s="275" customFormat="1" ht="44.25" customHeight="1" x14ac:dyDescent="0.2">
      <c r="A182" s="464">
        <v>44453</v>
      </c>
      <c r="B182" s="252" t="s">
        <v>9097</v>
      </c>
      <c r="C182" s="193" t="s">
        <v>9102</v>
      </c>
      <c r="D182" s="266"/>
      <c r="E182" s="42">
        <v>18000</v>
      </c>
      <c r="F182" s="494">
        <f t="shared" si="2"/>
        <v>263101273.84</v>
      </c>
    </row>
    <row r="183" spans="1:6" s="275" customFormat="1" ht="54.75" customHeight="1" x14ac:dyDescent="0.2">
      <c r="A183" s="464">
        <v>44453</v>
      </c>
      <c r="B183" s="252" t="s">
        <v>9087</v>
      </c>
      <c r="C183" s="193" t="s">
        <v>9103</v>
      </c>
      <c r="D183" s="266"/>
      <c r="E183" s="42">
        <v>3333116.72</v>
      </c>
      <c r="F183" s="494">
        <f t="shared" si="2"/>
        <v>259768157.12</v>
      </c>
    </row>
    <row r="184" spans="1:6" s="275" customFormat="1" ht="42" customHeight="1" x14ac:dyDescent="0.2">
      <c r="A184" s="464">
        <v>44453</v>
      </c>
      <c r="B184" s="252" t="s">
        <v>9088</v>
      </c>
      <c r="C184" s="193" t="s">
        <v>9104</v>
      </c>
      <c r="D184" s="266"/>
      <c r="E184" s="42">
        <v>7202.15</v>
      </c>
      <c r="F184" s="494">
        <f t="shared" si="2"/>
        <v>259760954.97</v>
      </c>
    </row>
    <row r="185" spans="1:6" s="275" customFormat="1" ht="47.25" customHeight="1" x14ac:dyDescent="0.2">
      <c r="A185" s="464">
        <v>44453</v>
      </c>
      <c r="B185" s="252" t="s">
        <v>9089</v>
      </c>
      <c r="C185" s="193" t="s">
        <v>9105</v>
      </c>
      <c r="D185" s="266"/>
      <c r="E185" s="42">
        <v>24976.31</v>
      </c>
      <c r="F185" s="494">
        <f t="shared" si="2"/>
        <v>259735978.66</v>
      </c>
    </row>
    <row r="186" spans="1:6" s="275" customFormat="1" ht="40.5" customHeight="1" x14ac:dyDescent="0.2">
      <c r="A186" s="464">
        <v>44453</v>
      </c>
      <c r="B186" s="252" t="s">
        <v>9090</v>
      </c>
      <c r="C186" s="193" t="s">
        <v>9106</v>
      </c>
      <c r="D186" s="266"/>
      <c r="E186" s="42">
        <v>600338.94999999995</v>
      </c>
      <c r="F186" s="494">
        <f t="shared" si="2"/>
        <v>259135639.71000001</v>
      </c>
    </row>
    <row r="187" spans="1:6" s="275" customFormat="1" ht="54" customHeight="1" x14ac:dyDescent="0.2">
      <c r="A187" s="464">
        <v>44453</v>
      </c>
      <c r="B187" s="252" t="s">
        <v>9091</v>
      </c>
      <c r="C187" s="193" t="s">
        <v>9107</v>
      </c>
      <c r="D187" s="266"/>
      <c r="E187" s="42">
        <v>20471</v>
      </c>
      <c r="F187" s="494">
        <f t="shared" si="2"/>
        <v>259115168.71000001</v>
      </c>
    </row>
    <row r="188" spans="1:6" s="275" customFormat="1" ht="41.25" customHeight="1" x14ac:dyDescent="0.2">
      <c r="A188" s="464">
        <v>44453</v>
      </c>
      <c r="B188" s="252" t="s">
        <v>9092</v>
      </c>
      <c r="C188" s="193" t="s">
        <v>9108</v>
      </c>
      <c r="D188" s="266"/>
      <c r="E188" s="42">
        <v>1800</v>
      </c>
      <c r="F188" s="494">
        <f t="shared" si="2"/>
        <v>259113368.71000001</v>
      </c>
    </row>
    <row r="189" spans="1:6" s="275" customFormat="1" ht="69.75" customHeight="1" x14ac:dyDescent="0.2">
      <c r="A189" s="464">
        <v>44454</v>
      </c>
      <c r="B189" s="252" t="s">
        <v>9128</v>
      </c>
      <c r="C189" s="193" t="s">
        <v>9143</v>
      </c>
      <c r="D189" s="266"/>
      <c r="E189" s="42">
        <v>40500</v>
      </c>
      <c r="F189" s="494">
        <f t="shared" si="2"/>
        <v>259072868.71000001</v>
      </c>
    </row>
    <row r="190" spans="1:6" s="275" customFormat="1" ht="51.75" customHeight="1" x14ac:dyDescent="0.2">
      <c r="A190" s="464">
        <v>44454</v>
      </c>
      <c r="B190" s="252" t="s">
        <v>9129</v>
      </c>
      <c r="C190" s="193" t="s">
        <v>9144</v>
      </c>
      <c r="D190" s="266"/>
      <c r="E190" s="42">
        <v>2700</v>
      </c>
      <c r="F190" s="494">
        <f t="shared" si="2"/>
        <v>259070168.71000001</v>
      </c>
    </row>
    <row r="191" spans="1:6" s="275" customFormat="1" ht="41.25" customHeight="1" x14ac:dyDescent="0.2">
      <c r="A191" s="464">
        <v>44454</v>
      </c>
      <c r="B191" s="252" t="s">
        <v>9130</v>
      </c>
      <c r="C191" s="193" t="s">
        <v>9145</v>
      </c>
      <c r="D191" s="266"/>
      <c r="E191" s="42">
        <v>10890</v>
      </c>
      <c r="F191" s="494">
        <f t="shared" si="2"/>
        <v>259059278.71000001</v>
      </c>
    </row>
    <row r="192" spans="1:6" s="275" customFormat="1" ht="41.25" customHeight="1" x14ac:dyDescent="0.2">
      <c r="A192" s="464">
        <v>44454</v>
      </c>
      <c r="B192" s="252" t="s">
        <v>9131</v>
      </c>
      <c r="C192" s="193" t="s">
        <v>9146</v>
      </c>
      <c r="D192" s="266"/>
      <c r="E192" s="42">
        <v>53100</v>
      </c>
      <c r="F192" s="494">
        <f t="shared" si="2"/>
        <v>259006178.71000001</v>
      </c>
    </row>
    <row r="193" spans="1:6" s="275" customFormat="1" ht="41.25" customHeight="1" x14ac:dyDescent="0.2">
      <c r="A193" s="464">
        <v>44454</v>
      </c>
      <c r="B193" s="252" t="s">
        <v>9132</v>
      </c>
      <c r="C193" s="193" t="s">
        <v>9147</v>
      </c>
      <c r="D193" s="266"/>
      <c r="E193" s="42">
        <v>15930</v>
      </c>
      <c r="F193" s="494">
        <f t="shared" si="2"/>
        <v>258990248.71000001</v>
      </c>
    </row>
    <row r="194" spans="1:6" s="275" customFormat="1" ht="49.5" customHeight="1" x14ac:dyDescent="0.2">
      <c r="A194" s="464">
        <v>44454</v>
      </c>
      <c r="B194" s="252" t="s">
        <v>9133</v>
      </c>
      <c r="C194" s="193" t="s">
        <v>9148</v>
      </c>
      <c r="D194" s="266"/>
      <c r="E194" s="42">
        <v>9000</v>
      </c>
      <c r="F194" s="494">
        <f t="shared" si="2"/>
        <v>258981248.71000001</v>
      </c>
    </row>
    <row r="195" spans="1:6" s="275" customFormat="1" ht="84.75" customHeight="1" x14ac:dyDescent="0.2">
      <c r="A195" s="464">
        <v>44454</v>
      </c>
      <c r="B195" s="252" t="s">
        <v>9134</v>
      </c>
      <c r="C195" s="193" t="s">
        <v>9149</v>
      </c>
      <c r="D195" s="266"/>
      <c r="E195" s="42">
        <v>40500</v>
      </c>
      <c r="F195" s="494">
        <f t="shared" si="2"/>
        <v>258940748.71000001</v>
      </c>
    </row>
    <row r="196" spans="1:6" s="275" customFormat="1" ht="41.25" customHeight="1" x14ac:dyDescent="0.2">
      <c r="A196" s="464">
        <v>44454</v>
      </c>
      <c r="B196" s="252" t="s">
        <v>9135</v>
      </c>
      <c r="C196" s="193" t="s">
        <v>9150</v>
      </c>
      <c r="D196" s="266"/>
      <c r="E196" s="42">
        <v>13500</v>
      </c>
      <c r="F196" s="494">
        <f t="shared" si="2"/>
        <v>258927248.71000001</v>
      </c>
    </row>
    <row r="197" spans="1:6" s="275" customFormat="1" ht="57.75" customHeight="1" x14ac:dyDescent="0.2">
      <c r="A197" s="464">
        <v>44454</v>
      </c>
      <c r="B197" s="252" t="s">
        <v>9136</v>
      </c>
      <c r="C197" s="193" t="s">
        <v>9151</v>
      </c>
      <c r="D197" s="266"/>
      <c r="E197" s="42">
        <v>36000</v>
      </c>
      <c r="F197" s="494">
        <f t="shared" si="2"/>
        <v>258891248.71000001</v>
      </c>
    </row>
    <row r="198" spans="1:6" s="275" customFormat="1" ht="41.25" customHeight="1" x14ac:dyDescent="0.2">
      <c r="A198" s="464">
        <v>44454</v>
      </c>
      <c r="B198" s="252" t="s">
        <v>9137</v>
      </c>
      <c r="C198" s="193" t="s">
        <v>9152</v>
      </c>
      <c r="D198" s="266"/>
      <c r="E198" s="42">
        <v>4860</v>
      </c>
      <c r="F198" s="494">
        <f t="shared" si="2"/>
        <v>258886388.71000001</v>
      </c>
    </row>
    <row r="199" spans="1:6" s="275" customFormat="1" ht="51" customHeight="1" x14ac:dyDescent="0.2">
      <c r="A199" s="464">
        <v>44454</v>
      </c>
      <c r="B199" s="252" t="s">
        <v>9138</v>
      </c>
      <c r="C199" s="193" t="s">
        <v>9153</v>
      </c>
      <c r="D199" s="266"/>
      <c r="E199" s="42">
        <v>5400</v>
      </c>
      <c r="F199" s="494">
        <f t="shared" si="2"/>
        <v>258880988.71000001</v>
      </c>
    </row>
    <row r="200" spans="1:6" s="275" customFormat="1" ht="41.25" customHeight="1" x14ac:dyDescent="0.2">
      <c r="A200" s="464">
        <v>44454</v>
      </c>
      <c r="B200" s="252" t="s">
        <v>9139</v>
      </c>
      <c r="C200" s="193" t="s">
        <v>9154</v>
      </c>
      <c r="D200" s="266"/>
      <c r="E200" s="42">
        <v>367992.61</v>
      </c>
      <c r="F200" s="494">
        <f t="shared" si="2"/>
        <v>258512996.09999999</v>
      </c>
    </row>
    <row r="201" spans="1:6" s="275" customFormat="1" ht="51" customHeight="1" x14ac:dyDescent="0.2">
      <c r="A201" s="464">
        <v>44454</v>
      </c>
      <c r="B201" s="252" t="s">
        <v>9140</v>
      </c>
      <c r="C201" s="193" t="s">
        <v>9155</v>
      </c>
      <c r="D201" s="266"/>
      <c r="E201" s="42">
        <v>93005</v>
      </c>
      <c r="F201" s="494">
        <f t="shared" si="2"/>
        <v>258419991.09999999</v>
      </c>
    </row>
    <row r="202" spans="1:6" s="275" customFormat="1" ht="66" customHeight="1" x14ac:dyDescent="0.2">
      <c r="A202" s="464">
        <v>44454</v>
      </c>
      <c r="B202" s="252" t="s">
        <v>9141</v>
      </c>
      <c r="C202" s="193" t="s">
        <v>9156</v>
      </c>
      <c r="D202" s="266"/>
      <c r="E202" s="42">
        <v>9000</v>
      </c>
      <c r="F202" s="494">
        <f t="shared" si="2"/>
        <v>258410991.09999999</v>
      </c>
    </row>
    <row r="203" spans="1:6" s="275" customFormat="1" ht="51.75" customHeight="1" x14ac:dyDescent="0.2">
      <c r="A203" s="464">
        <v>44454</v>
      </c>
      <c r="B203" s="252" t="s">
        <v>9142</v>
      </c>
      <c r="C203" s="193" t="s">
        <v>9157</v>
      </c>
      <c r="D203" s="266"/>
      <c r="E203" s="42">
        <v>90000</v>
      </c>
      <c r="F203" s="494">
        <f t="shared" si="2"/>
        <v>258320991.09999999</v>
      </c>
    </row>
    <row r="204" spans="1:6" s="275" customFormat="1" ht="51.75" customHeight="1" x14ac:dyDescent="0.2">
      <c r="A204" s="464">
        <v>44454</v>
      </c>
      <c r="B204" s="252" t="s">
        <v>9115</v>
      </c>
      <c r="C204" s="193" t="s">
        <v>9158</v>
      </c>
      <c r="D204" s="266"/>
      <c r="E204" s="42">
        <v>126825</v>
      </c>
      <c r="F204" s="494">
        <f t="shared" si="2"/>
        <v>258194166.09999999</v>
      </c>
    </row>
    <row r="205" spans="1:6" s="275" customFormat="1" ht="66" customHeight="1" x14ac:dyDescent="0.2">
      <c r="A205" s="464">
        <v>44454</v>
      </c>
      <c r="B205" s="252" t="s">
        <v>9116</v>
      </c>
      <c r="C205" s="193" t="s">
        <v>9159</v>
      </c>
      <c r="D205" s="266"/>
      <c r="E205" s="42">
        <v>9000</v>
      </c>
      <c r="F205" s="494">
        <f t="shared" si="2"/>
        <v>258185166.09999999</v>
      </c>
    </row>
    <row r="206" spans="1:6" s="275" customFormat="1" ht="70.5" customHeight="1" x14ac:dyDescent="0.2">
      <c r="A206" s="464">
        <v>44454</v>
      </c>
      <c r="B206" s="252" t="s">
        <v>9117</v>
      </c>
      <c r="C206" s="193" t="s">
        <v>9160</v>
      </c>
      <c r="D206" s="266"/>
      <c r="E206" s="42">
        <v>9000</v>
      </c>
      <c r="F206" s="494">
        <f t="shared" ref="F206:F269" si="3">F205-E206</f>
        <v>258176166.09999999</v>
      </c>
    </row>
    <row r="207" spans="1:6" s="275" customFormat="1" ht="65.25" customHeight="1" x14ac:dyDescent="0.2">
      <c r="A207" s="464">
        <v>44454</v>
      </c>
      <c r="B207" s="252" t="s">
        <v>9118</v>
      </c>
      <c r="C207" s="193" t="s">
        <v>9161</v>
      </c>
      <c r="D207" s="266"/>
      <c r="E207" s="42">
        <v>384702.5</v>
      </c>
      <c r="F207" s="494">
        <f t="shared" si="3"/>
        <v>257791463.59999999</v>
      </c>
    </row>
    <row r="208" spans="1:6" s="275" customFormat="1" ht="80.25" customHeight="1" x14ac:dyDescent="0.2">
      <c r="A208" s="464">
        <v>44454</v>
      </c>
      <c r="B208" s="252" t="s">
        <v>9119</v>
      </c>
      <c r="C208" s="193" t="s">
        <v>9162</v>
      </c>
      <c r="D208" s="266"/>
      <c r="E208" s="42">
        <v>80275</v>
      </c>
      <c r="F208" s="494">
        <f t="shared" si="3"/>
        <v>257711188.59999999</v>
      </c>
    </row>
    <row r="209" spans="1:6" s="275" customFormat="1" ht="41.25" customHeight="1" x14ac:dyDescent="0.2">
      <c r="A209" s="464">
        <v>44454</v>
      </c>
      <c r="B209" s="252" t="s">
        <v>9120</v>
      </c>
      <c r="C209" s="193" t="s">
        <v>9163</v>
      </c>
      <c r="D209" s="266"/>
      <c r="E209" s="42">
        <v>25200</v>
      </c>
      <c r="F209" s="494">
        <f t="shared" si="3"/>
        <v>257685988.59999999</v>
      </c>
    </row>
    <row r="210" spans="1:6" s="275" customFormat="1" ht="41.25" customHeight="1" x14ac:dyDescent="0.2">
      <c r="A210" s="464">
        <v>44454</v>
      </c>
      <c r="B210" s="252" t="s">
        <v>9121</v>
      </c>
      <c r="C210" s="193" t="s">
        <v>9164</v>
      </c>
      <c r="D210" s="266"/>
      <c r="E210" s="42">
        <v>14400</v>
      </c>
      <c r="F210" s="494">
        <f t="shared" si="3"/>
        <v>257671588.59999999</v>
      </c>
    </row>
    <row r="211" spans="1:6" s="275" customFormat="1" ht="43.5" customHeight="1" x14ac:dyDescent="0.2">
      <c r="A211" s="464">
        <v>44454</v>
      </c>
      <c r="B211" s="252" t="s">
        <v>9122</v>
      </c>
      <c r="C211" s="193" t="s">
        <v>9165</v>
      </c>
      <c r="D211" s="266"/>
      <c r="E211" s="42">
        <v>12150</v>
      </c>
      <c r="F211" s="494">
        <f t="shared" si="3"/>
        <v>257659438.59999999</v>
      </c>
    </row>
    <row r="212" spans="1:6" s="275" customFormat="1" ht="67.5" customHeight="1" x14ac:dyDescent="0.2">
      <c r="A212" s="464">
        <v>44454</v>
      </c>
      <c r="B212" s="252" t="s">
        <v>9123</v>
      </c>
      <c r="C212" s="193" t="s">
        <v>9166</v>
      </c>
      <c r="D212" s="266"/>
      <c r="E212" s="42">
        <v>9000</v>
      </c>
      <c r="F212" s="494">
        <f t="shared" si="3"/>
        <v>257650438.59999999</v>
      </c>
    </row>
    <row r="213" spans="1:6" s="275" customFormat="1" ht="45.75" customHeight="1" x14ac:dyDescent="0.2">
      <c r="A213" s="464">
        <v>44454</v>
      </c>
      <c r="B213" s="252" t="s">
        <v>9124</v>
      </c>
      <c r="C213" s="193" t="s">
        <v>9167</v>
      </c>
      <c r="D213" s="266"/>
      <c r="E213" s="42">
        <v>66959.990000000005</v>
      </c>
      <c r="F213" s="494">
        <f t="shared" si="3"/>
        <v>257583478.60999998</v>
      </c>
    </row>
    <row r="214" spans="1:6" s="275" customFormat="1" ht="66" customHeight="1" x14ac:dyDescent="0.2">
      <c r="A214" s="464">
        <v>44454</v>
      </c>
      <c r="B214" s="252" t="s">
        <v>9125</v>
      </c>
      <c r="C214" s="193" t="s">
        <v>9168</v>
      </c>
      <c r="D214" s="266"/>
      <c r="E214" s="42">
        <v>34380.93</v>
      </c>
      <c r="F214" s="494">
        <f t="shared" si="3"/>
        <v>257549097.67999998</v>
      </c>
    </row>
    <row r="215" spans="1:6" s="275" customFormat="1" ht="52.5" customHeight="1" x14ac:dyDescent="0.2">
      <c r="A215" s="464">
        <v>44454</v>
      </c>
      <c r="B215" s="252" t="s">
        <v>9126</v>
      </c>
      <c r="C215" s="193" t="s">
        <v>9169</v>
      </c>
      <c r="D215" s="266"/>
      <c r="E215" s="42">
        <v>93005</v>
      </c>
      <c r="F215" s="494">
        <f t="shared" si="3"/>
        <v>257456092.67999998</v>
      </c>
    </row>
    <row r="216" spans="1:6" s="275" customFormat="1" ht="30" customHeight="1" x14ac:dyDescent="0.2">
      <c r="A216" s="464">
        <v>44454</v>
      </c>
      <c r="B216" s="252" t="s">
        <v>9127</v>
      </c>
      <c r="C216" s="193" t="s">
        <v>9170</v>
      </c>
      <c r="D216" s="266"/>
      <c r="E216" s="42">
        <v>541558.61</v>
      </c>
      <c r="F216" s="494">
        <f t="shared" si="3"/>
        <v>256914534.06999996</v>
      </c>
    </row>
    <row r="217" spans="1:6" s="275" customFormat="1" ht="67.5" customHeight="1" x14ac:dyDescent="0.2">
      <c r="A217" s="464">
        <v>44455</v>
      </c>
      <c r="B217" s="5" t="s">
        <v>9173</v>
      </c>
      <c r="C217" s="193" t="s">
        <v>9180</v>
      </c>
      <c r="D217" s="266"/>
      <c r="E217" s="42">
        <v>500000</v>
      </c>
      <c r="F217" s="494">
        <f t="shared" si="3"/>
        <v>256414534.06999996</v>
      </c>
    </row>
    <row r="218" spans="1:6" s="275" customFormat="1" ht="50.25" customHeight="1" x14ac:dyDescent="0.2">
      <c r="A218" s="464">
        <v>44455</v>
      </c>
      <c r="B218" s="5" t="s">
        <v>9174</v>
      </c>
      <c r="C218" s="193" t="s">
        <v>9181</v>
      </c>
      <c r="D218" s="266"/>
      <c r="E218" s="42">
        <v>88350</v>
      </c>
      <c r="F218" s="494">
        <f t="shared" si="3"/>
        <v>256326184.06999996</v>
      </c>
    </row>
    <row r="219" spans="1:6" s="275" customFormat="1" ht="108.75" customHeight="1" x14ac:dyDescent="0.2">
      <c r="A219" s="464">
        <v>44455</v>
      </c>
      <c r="B219" s="5" t="s">
        <v>9175</v>
      </c>
      <c r="C219" s="193" t="s">
        <v>9182</v>
      </c>
      <c r="D219" s="266"/>
      <c r="E219" s="42">
        <v>150000</v>
      </c>
      <c r="F219" s="494">
        <f t="shared" si="3"/>
        <v>256176184.06999996</v>
      </c>
    </row>
    <row r="220" spans="1:6" s="275" customFormat="1" ht="79.5" customHeight="1" x14ac:dyDescent="0.2">
      <c r="A220" s="464">
        <v>44455</v>
      </c>
      <c r="B220" s="5" t="s">
        <v>9176</v>
      </c>
      <c r="C220" s="193" t="s">
        <v>9183</v>
      </c>
      <c r="D220" s="266"/>
      <c r="E220" s="42">
        <v>9000</v>
      </c>
      <c r="F220" s="494">
        <f t="shared" si="3"/>
        <v>256167184.06999996</v>
      </c>
    </row>
    <row r="221" spans="1:6" s="275" customFormat="1" ht="78.75" customHeight="1" x14ac:dyDescent="0.2">
      <c r="A221" s="464">
        <v>44455</v>
      </c>
      <c r="B221" s="5" t="s">
        <v>9177</v>
      </c>
      <c r="C221" s="193" t="s">
        <v>9184</v>
      </c>
      <c r="D221" s="266"/>
      <c r="E221" s="42">
        <v>9000</v>
      </c>
      <c r="F221" s="494">
        <f t="shared" si="3"/>
        <v>256158184.06999996</v>
      </c>
    </row>
    <row r="222" spans="1:6" s="275" customFormat="1" ht="43.5" customHeight="1" x14ac:dyDescent="0.2">
      <c r="A222" s="464">
        <v>44455</v>
      </c>
      <c r="B222" s="5" t="s">
        <v>9178</v>
      </c>
      <c r="C222" s="193" t="s">
        <v>9185</v>
      </c>
      <c r="D222" s="266"/>
      <c r="E222" s="42">
        <v>44840</v>
      </c>
      <c r="F222" s="494">
        <f t="shared" si="3"/>
        <v>256113344.06999996</v>
      </c>
    </row>
    <row r="223" spans="1:6" s="275" customFormat="1" ht="47.25" customHeight="1" x14ac:dyDescent="0.2">
      <c r="A223" s="464">
        <v>44455</v>
      </c>
      <c r="B223" s="5" t="s">
        <v>9179</v>
      </c>
      <c r="C223" s="193" t="s">
        <v>9186</v>
      </c>
      <c r="D223" s="266"/>
      <c r="E223" s="42">
        <v>53934.9</v>
      </c>
      <c r="F223" s="494">
        <f t="shared" si="3"/>
        <v>256059409.16999996</v>
      </c>
    </row>
    <row r="224" spans="1:6" s="275" customFormat="1" ht="55.5" customHeight="1" x14ac:dyDescent="0.2">
      <c r="A224" s="464">
        <v>44455</v>
      </c>
      <c r="B224" s="252" t="s">
        <v>9171</v>
      </c>
      <c r="C224" s="193" t="s">
        <v>9187</v>
      </c>
      <c r="D224" s="266"/>
      <c r="E224" s="42">
        <v>94001.94</v>
      </c>
      <c r="F224" s="494">
        <f t="shared" si="3"/>
        <v>255965407.22999996</v>
      </c>
    </row>
    <row r="225" spans="1:6" s="275" customFormat="1" ht="61.5" customHeight="1" x14ac:dyDescent="0.2">
      <c r="A225" s="464">
        <v>44455</v>
      </c>
      <c r="B225" s="252" t="s">
        <v>9172</v>
      </c>
      <c r="C225" s="193" t="s">
        <v>9188</v>
      </c>
      <c r="D225" s="266"/>
      <c r="E225" s="42">
        <v>162494</v>
      </c>
      <c r="F225" s="494">
        <f t="shared" si="3"/>
        <v>255802913.22999996</v>
      </c>
    </row>
    <row r="226" spans="1:6" s="275" customFormat="1" ht="70.5" customHeight="1" x14ac:dyDescent="0.2">
      <c r="A226" s="464">
        <v>44456</v>
      </c>
      <c r="B226" s="252" t="s">
        <v>9260</v>
      </c>
      <c r="C226" s="193" t="s">
        <v>9272</v>
      </c>
      <c r="D226" s="266"/>
      <c r="E226" s="42">
        <v>9000</v>
      </c>
      <c r="F226" s="494">
        <f t="shared" si="3"/>
        <v>255793913.22999996</v>
      </c>
    </row>
    <row r="227" spans="1:6" s="275" customFormat="1" ht="65.25" customHeight="1" x14ac:dyDescent="0.2">
      <c r="A227" s="464">
        <v>44456</v>
      </c>
      <c r="B227" s="252" t="s">
        <v>9261</v>
      </c>
      <c r="C227" s="193" t="s">
        <v>9273</v>
      </c>
      <c r="D227" s="266"/>
      <c r="E227" s="42">
        <v>899207.86</v>
      </c>
      <c r="F227" s="494">
        <f t="shared" si="3"/>
        <v>254894705.36999995</v>
      </c>
    </row>
    <row r="228" spans="1:6" s="275" customFormat="1" ht="63" customHeight="1" x14ac:dyDescent="0.2">
      <c r="A228" s="464">
        <v>44456</v>
      </c>
      <c r="B228" s="252" t="s">
        <v>9262</v>
      </c>
      <c r="C228" s="193" t="s">
        <v>9274</v>
      </c>
      <c r="D228" s="266"/>
      <c r="E228" s="42">
        <v>9000</v>
      </c>
      <c r="F228" s="494">
        <f t="shared" si="3"/>
        <v>254885705.36999995</v>
      </c>
    </row>
    <row r="229" spans="1:6" s="275" customFormat="1" ht="40.5" customHeight="1" x14ac:dyDescent="0.2">
      <c r="A229" s="464">
        <v>44456</v>
      </c>
      <c r="B229" s="252" t="s">
        <v>9263</v>
      </c>
      <c r="C229" s="193" t="s">
        <v>9275</v>
      </c>
      <c r="D229" s="266"/>
      <c r="E229" s="42">
        <v>100775.18</v>
      </c>
      <c r="F229" s="494">
        <f t="shared" si="3"/>
        <v>254784930.18999994</v>
      </c>
    </row>
    <row r="230" spans="1:6" s="275" customFormat="1" ht="66" customHeight="1" x14ac:dyDescent="0.2">
      <c r="A230" s="464">
        <v>44456</v>
      </c>
      <c r="B230" s="252" t="s">
        <v>9264</v>
      </c>
      <c r="C230" s="193" t="s">
        <v>9276</v>
      </c>
      <c r="D230" s="266"/>
      <c r="E230" s="42">
        <v>72651.97</v>
      </c>
      <c r="F230" s="494">
        <f t="shared" si="3"/>
        <v>254712278.21999994</v>
      </c>
    </row>
    <row r="231" spans="1:6" s="275" customFormat="1" ht="31.5" customHeight="1" x14ac:dyDescent="0.2">
      <c r="A231" s="464">
        <v>44456</v>
      </c>
      <c r="B231" s="252" t="s">
        <v>9265</v>
      </c>
      <c r="C231" s="193" t="s">
        <v>9277</v>
      </c>
      <c r="D231" s="266"/>
      <c r="E231" s="42">
        <v>35508</v>
      </c>
      <c r="F231" s="494">
        <f t="shared" si="3"/>
        <v>254676770.21999994</v>
      </c>
    </row>
    <row r="232" spans="1:6" s="275" customFormat="1" ht="42" customHeight="1" x14ac:dyDescent="0.2">
      <c r="A232" s="464">
        <v>44456</v>
      </c>
      <c r="B232" s="252" t="s">
        <v>9266</v>
      </c>
      <c r="C232" s="193" t="s">
        <v>9278</v>
      </c>
      <c r="D232" s="266"/>
      <c r="E232" s="42">
        <v>179905.06</v>
      </c>
      <c r="F232" s="494">
        <f t="shared" si="3"/>
        <v>254496865.15999994</v>
      </c>
    </row>
    <row r="233" spans="1:6" s="275" customFormat="1" ht="44.25" customHeight="1" x14ac:dyDescent="0.2">
      <c r="A233" s="464">
        <v>44456</v>
      </c>
      <c r="B233" s="252" t="s">
        <v>9267</v>
      </c>
      <c r="C233" s="193" t="s">
        <v>9279</v>
      </c>
      <c r="D233" s="266"/>
      <c r="E233" s="42">
        <v>142150.44</v>
      </c>
      <c r="F233" s="494">
        <f t="shared" si="3"/>
        <v>254354714.71999994</v>
      </c>
    </row>
    <row r="234" spans="1:6" s="275" customFormat="1" ht="64.5" customHeight="1" x14ac:dyDescent="0.2">
      <c r="A234" s="464">
        <v>44456</v>
      </c>
      <c r="B234" s="252" t="s">
        <v>9268</v>
      </c>
      <c r="C234" s="193" t="s">
        <v>9280</v>
      </c>
      <c r="D234" s="266"/>
      <c r="E234" s="42">
        <v>170999.14</v>
      </c>
      <c r="F234" s="494">
        <f t="shared" si="3"/>
        <v>254183715.57999995</v>
      </c>
    </row>
    <row r="235" spans="1:6" s="275" customFormat="1" ht="44.25" customHeight="1" x14ac:dyDescent="0.2">
      <c r="A235" s="464">
        <v>44456</v>
      </c>
      <c r="B235" s="252" t="s">
        <v>9269</v>
      </c>
      <c r="C235" s="193" t="s">
        <v>9281</v>
      </c>
      <c r="D235" s="266"/>
      <c r="E235" s="42">
        <v>56937.43</v>
      </c>
      <c r="F235" s="494">
        <f t="shared" si="3"/>
        <v>254126778.14999995</v>
      </c>
    </row>
    <row r="236" spans="1:6" s="275" customFormat="1" ht="42" customHeight="1" x14ac:dyDescent="0.2">
      <c r="A236" s="464">
        <v>44456</v>
      </c>
      <c r="B236" s="252" t="s">
        <v>9270</v>
      </c>
      <c r="C236" s="193" t="s">
        <v>9282</v>
      </c>
      <c r="D236" s="266"/>
      <c r="E236" s="42">
        <v>110752.19</v>
      </c>
      <c r="F236" s="494">
        <f t="shared" si="3"/>
        <v>254016025.95999995</v>
      </c>
    </row>
    <row r="237" spans="1:6" s="275" customFormat="1" ht="92.25" customHeight="1" x14ac:dyDescent="0.2">
      <c r="A237" s="464">
        <v>44456</v>
      </c>
      <c r="B237" s="252" t="s">
        <v>9271</v>
      </c>
      <c r="C237" s="193" t="s">
        <v>9283</v>
      </c>
      <c r="D237" s="266"/>
      <c r="E237" s="42">
        <v>40500</v>
      </c>
      <c r="F237" s="494">
        <f t="shared" si="3"/>
        <v>253975525.95999995</v>
      </c>
    </row>
    <row r="238" spans="1:6" s="275" customFormat="1" ht="69.75" customHeight="1" x14ac:dyDescent="0.2">
      <c r="A238" s="464">
        <v>44456</v>
      </c>
      <c r="B238" s="252" t="s">
        <v>9253</v>
      </c>
      <c r="C238" s="193" t="s">
        <v>9284</v>
      </c>
      <c r="D238" s="266"/>
      <c r="E238" s="42">
        <v>37800</v>
      </c>
      <c r="F238" s="494">
        <f t="shared" si="3"/>
        <v>253937725.95999995</v>
      </c>
    </row>
    <row r="239" spans="1:6" s="275" customFormat="1" ht="55.5" customHeight="1" x14ac:dyDescent="0.2">
      <c r="A239" s="464">
        <v>44456</v>
      </c>
      <c r="B239" s="252" t="s">
        <v>9254</v>
      </c>
      <c r="C239" s="193" t="s">
        <v>9285</v>
      </c>
      <c r="D239" s="266"/>
      <c r="E239" s="42">
        <v>249422.5</v>
      </c>
      <c r="F239" s="494">
        <f t="shared" si="3"/>
        <v>253688303.45999995</v>
      </c>
    </row>
    <row r="240" spans="1:6" s="275" customFormat="1" ht="54.75" customHeight="1" x14ac:dyDescent="0.2">
      <c r="A240" s="464">
        <v>44456</v>
      </c>
      <c r="B240" s="252" t="s">
        <v>9255</v>
      </c>
      <c r="C240" s="193" t="s">
        <v>9286</v>
      </c>
      <c r="D240" s="266"/>
      <c r="E240" s="42">
        <v>75942.27</v>
      </c>
      <c r="F240" s="494">
        <f t="shared" si="3"/>
        <v>253612361.18999994</v>
      </c>
    </row>
    <row r="241" spans="1:6" s="275" customFormat="1" ht="54" customHeight="1" x14ac:dyDescent="0.2">
      <c r="A241" s="464">
        <v>44456</v>
      </c>
      <c r="B241" s="252" t="s">
        <v>9256</v>
      </c>
      <c r="C241" s="193" t="s">
        <v>9287</v>
      </c>
      <c r="D241" s="266"/>
      <c r="E241" s="42">
        <v>131052.5</v>
      </c>
      <c r="F241" s="494">
        <f t="shared" si="3"/>
        <v>253481308.68999994</v>
      </c>
    </row>
    <row r="242" spans="1:6" s="275" customFormat="1" ht="83.25" customHeight="1" x14ac:dyDescent="0.2">
      <c r="A242" s="464">
        <v>44456</v>
      </c>
      <c r="B242" s="252" t="s">
        <v>9257</v>
      </c>
      <c r="C242" s="193" t="s">
        <v>9288</v>
      </c>
      <c r="D242" s="266"/>
      <c r="E242" s="42">
        <v>203400</v>
      </c>
      <c r="F242" s="494">
        <f t="shared" si="3"/>
        <v>253277908.68999994</v>
      </c>
    </row>
    <row r="243" spans="1:6" s="275" customFormat="1" ht="51" customHeight="1" x14ac:dyDescent="0.2">
      <c r="A243" s="464">
        <v>44456</v>
      </c>
      <c r="B243" s="252" t="s">
        <v>9258</v>
      </c>
      <c r="C243" s="193" t="s">
        <v>9289</v>
      </c>
      <c r="D243" s="266"/>
      <c r="E243" s="42">
        <v>165600</v>
      </c>
      <c r="F243" s="494">
        <f t="shared" si="3"/>
        <v>253112308.68999994</v>
      </c>
    </row>
    <row r="244" spans="1:6" s="275" customFormat="1" ht="41.25" customHeight="1" x14ac:dyDescent="0.2">
      <c r="A244" s="464">
        <v>44456</v>
      </c>
      <c r="B244" s="252" t="s">
        <v>9259</v>
      </c>
      <c r="C244" s="193" t="s">
        <v>9290</v>
      </c>
      <c r="D244" s="266"/>
      <c r="E244" s="42">
        <v>355725</v>
      </c>
      <c r="F244" s="494">
        <f t="shared" si="3"/>
        <v>252756583.68999994</v>
      </c>
    </row>
    <row r="245" spans="1:6" s="275" customFormat="1" ht="42" customHeight="1" x14ac:dyDescent="0.2">
      <c r="A245" s="464">
        <v>44459</v>
      </c>
      <c r="B245" s="252" t="s">
        <v>9303</v>
      </c>
      <c r="C245" s="193" t="s">
        <v>9306</v>
      </c>
      <c r="D245" s="266"/>
      <c r="E245" s="42">
        <v>2318.3000000000002</v>
      </c>
      <c r="F245" s="494">
        <f t="shared" si="3"/>
        <v>252754265.38999993</v>
      </c>
    </row>
    <row r="246" spans="1:6" s="275" customFormat="1" ht="46.5" customHeight="1" x14ac:dyDescent="0.2">
      <c r="A246" s="464">
        <v>44459</v>
      </c>
      <c r="B246" s="252" t="s">
        <v>9304</v>
      </c>
      <c r="C246" s="193" t="s">
        <v>9307</v>
      </c>
      <c r="D246" s="266"/>
      <c r="E246" s="42">
        <v>171227.5</v>
      </c>
      <c r="F246" s="494">
        <f t="shared" si="3"/>
        <v>252583037.88999993</v>
      </c>
    </row>
    <row r="247" spans="1:6" s="275" customFormat="1" ht="44.25" customHeight="1" x14ac:dyDescent="0.2">
      <c r="A247" s="464">
        <v>44459</v>
      </c>
      <c r="B247" s="252" t="s">
        <v>9305</v>
      </c>
      <c r="C247" s="193" t="s">
        <v>9308</v>
      </c>
      <c r="D247" s="266"/>
      <c r="E247" s="42">
        <v>209221.78</v>
      </c>
      <c r="F247" s="494">
        <f t="shared" si="3"/>
        <v>252373816.10999992</v>
      </c>
    </row>
    <row r="248" spans="1:6" s="275" customFormat="1" ht="30" customHeight="1" x14ac:dyDescent="0.2">
      <c r="A248" s="464">
        <v>44459</v>
      </c>
      <c r="B248" s="5" t="s">
        <v>9297</v>
      </c>
      <c r="C248" s="193" t="s">
        <v>9309</v>
      </c>
      <c r="D248" s="266"/>
      <c r="E248" s="42">
        <v>40167807.850000001</v>
      </c>
      <c r="F248" s="494">
        <f t="shared" si="3"/>
        <v>212206008.25999993</v>
      </c>
    </row>
    <row r="249" spans="1:6" s="275" customFormat="1" ht="40.5" customHeight="1" x14ac:dyDescent="0.2">
      <c r="A249" s="464">
        <v>44459</v>
      </c>
      <c r="B249" s="5" t="s">
        <v>9298</v>
      </c>
      <c r="C249" s="193" t="s">
        <v>9310</v>
      </c>
      <c r="D249" s="266"/>
      <c r="E249" s="42">
        <v>101460</v>
      </c>
      <c r="F249" s="494">
        <f t="shared" si="3"/>
        <v>212104548.25999993</v>
      </c>
    </row>
    <row r="250" spans="1:6" s="275" customFormat="1" ht="31.5" customHeight="1" x14ac:dyDescent="0.2">
      <c r="A250" s="464">
        <v>44459</v>
      </c>
      <c r="B250" s="5" t="s">
        <v>9299</v>
      </c>
      <c r="C250" s="193" t="s">
        <v>9311</v>
      </c>
      <c r="D250" s="266"/>
      <c r="E250" s="42">
        <v>23783649.809999999</v>
      </c>
      <c r="F250" s="494">
        <f t="shared" si="3"/>
        <v>188320898.44999993</v>
      </c>
    </row>
    <row r="251" spans="1:6" s="275" customFormat="1" ht="41.25" customHeight="1" x14ac:dyDescent="0.2">
      <c r="A251" s="464">
        <v>44459</v>
      </c>
      <c r="B251" s="5" t="s">
        <v>9300</v>
      </c>
      <c r="C251" s="193" t="s">
        <v>9312</v>
      </c>
      <c r="D251" s="266"/>
      <c r="E251" s="42">
        <v>126825</v>
      </c>
      <c r="F251" s="494">
        <f t="shared" si="3"/>
        <v>188194073.44999993</v>
      </c>
    </row>
    <row r="252" spans="1:6" s="275" customFormat="1" ht="31.5" customHeight="1" x14ac:dyDescent="0.2">
      <c r="A252" s="464">
        <v>44459</v>
      </c>
      <c r="B252" s="5" t="s">
        <v>9301</v>
      </c>
      <c r="C252" s="193" t="s">
        <v>9313</v>
      </c>
      <c r="D252" s="266"/>
      <c r="E252" s="42">
        <v>48126.27</v>
      </c>
      <c r="F252" s="494">
        <f t="shared" si="3"/>
        <v>188145947.17999992</v>
      </c>
    </row>
    <row r="253" spans="1:6" s="275" customFormat="1" ht="31.5" customHeight="1" x14ac:dyDescent="0.2">
      <c r="A253" s="464">
        <v>44459</v>
      </c>
      <c r="B253" s="5" t="s">
        <v>9302</v>
      </c>
      <c r="C253" s="193" t="s">
        <v>9314</v>
      </c>
      <c r="D253" s="266"/>
      <c r="E253" s="42">
        <v>130.79</v>
      </c>
      <c r="F253" s="494">
        <f t="shared" si="3"/>
        <v>188145816.38999993</v>
      </c>
    </row>
    <row r="254" spans="1:6" s="275" customFormat="1" ht="48" customHeight="1" x14ac:dyDescent="0.2">
      <c r="A254" s="464">
        <v>44460</v>
      </c>
      <c r="B254" s="252" t="s">
        <v>9381</v>
      </c>
      <c r="C254" s="193" t="s">
        <v>9404</v>
      </c>
      <c r="D254" s="266"/>
      <c r="E254" s="42">
        <v>89992.8</v>
      </c>
      <c r="F254" s="494">
        <f t="shared" si="3"/>
        <v>188055823.58999991</v>
      </c>
    </row>
    <row r="255" spans="1:6" s="275" customFormat="1" ht="41.25" customHeight="1" x14ac:dyDescent="0.2">
      <c r="A255" s="464">
        <v>44460</v>
      </c>
      <c r="B255" s="252" t="s">
        <v>9382</v>
      </c>
      <c r="C255" s="193" t="s">
        <v>9405</v>
      </c>
      <c r="D255" s="266"/>
      <c r="E255" s="42">
        <v>294252.2</v>
      </c>
      <c r="F255" s="494">
        <f t="shared" si="3"/>
        <v>187761571.38999993</v>
      </c>
    </row>
    <row r="256" spans="1:6" s="275" customFormat="1" ht="50.25" customHeight="1" x14ac:dyDescent="0.2">
      <c r="A256" s="464">
        <v>44460</v>
      </c>
      <c r="B256" s="252" t="s">
        <v>9383</v>
      </c>
      <c r="C256" s="193" t="s">
        <v>9406</v>
      </c>
      <c r="D256" s="266"/>
      <c r="E256" s="42">
        <v>452525.38</v>
      </c>
      <c r="F256" s="494">
        <f t="shared" si="3"/>
        <v>187309046.00999993</v>
      </c>
    </row>
    <row r="257" spans="1:6" s="275" customFormat="1" ht="45" customHeight="1" x14ac:dyDescent="0.2">
      <c r="A257" s="464">
        <v>44460</v>
      </c>
      <c r="B257" s="252" t="s">
        <v>9384</v>
      </c>
      <c r="C257" s="193" t="s">
        <v>9407</v>
      </c>
      <c r="D257" s="266"/>
      <c r="E257" s="42">
        <v>187688.05</v>
      </c>
      <c r="F257" s="494">
        <f t="shared" si="3"/>
        <v>187121357.95999992</v>
      </c>
    </row>
    <row r="258" spans="1:6" s="275" customFormat="1" ht="41.25" customHeight="1" x14ac:dyDescent="0.2">
      <c r="A258" s="464">
        <v>44460</v>
      </c>
      <c r="B258" s="252" t="s">
        <v>9385</v>
      </c>
      <c r="C258" s="193" t="s">
        <v>9408</v>
      </c>
      <c r="D258" s="266"/>
      <c r="E258" s="42">
        <v>54038.76</v>
      </c>
      <c r="F258" s="494">
        <f t="shared" si="3"/>
        <v>187067319.19999993</v>
      </c>
    </row>
    <row r="259" spans="1:6" s="275" customFormat="1" ht="39" customHeight="1" x14ac:dyDescent="0.2">
      <c r="A259" s="464">
        <v>44460</v>
      </c>
      <c r="B259" s="252" t="s">
        <v>9386</v>
      </c>
      <c r="C259" s="193" t="s">
        <v>9409</v>
      </c>
      <c r="D259" s="266"/>
      <c r="E259" s="42">
        <v>123073.37</v>
      </c>
      <c r="F259" s="494">
        <f t="shared" si="3"/>
        <v>186944245.82999992</v>
      </c>
    </row>
    <row r="260" spans="1:6" s="275" customFormat="1" ht="43.5" customHeight="1" x14ac:dyDescent="0.2">
      <c r="A260" s="464">
        <v>44460</v>
      </c>
      <c r="B260" s="252" t="s">
        <v>9444</v>
      </c>
      <c r="C260" s="193" t="s">
        <v>9410</v>
      </c>
      <c r="D260" s="266"/>
      <c r="E260" s="42">
        <v>99238.33</v>
      </c>
      <c r="F260" s="494">
        <f t="shared" si="3"/>
        <v>186845007.49999991</v>
      </c>
    </row>
    <row r="261" spans="1:6" s="275" customFormat="1" ht="27" customHeight="1" x14ac:dyDescent="0.2">
      <c r="A261" s="464">
        <v>44460</v>
      </c>
      <c r="B261" s="252" t="s">
        <v>9387</v>
      </c>
      <c r="C261" s="193" t="s">
        <v>9411</v>
      </c>
      <c r="D261" s="266"/>
      <c r="E261" s="42">
        <v>150150</v>
      </c>
      <c r="F261" s="494">
        <f t="shared" si="3"/>
        <v>186694857.49999991</v>
      </c>
    </row>
    <row r="262" spans="1:6" s="275" customFormat="1" ht="42.75" customHeight="1" x14ac:dyDescent="0.2">
      <c r="A262" s="464">
        <v>44460</v>
      </c>
      <c r="B262" s="252" t="s">
        <v>9388</v>
      </c>
      <c r="C262" s="193" t="s">
        <v>9412</v>
      </c>
      <c r="D262" s="266"/>
      <c r="E262" s="42">
        <v>250000</v>
      </c>
      <c r="F262" s="494">
        <f t="shared" si="3"/>
        <v>186444857.49999991</v>
      </c>
    </row>
    <row r="263" spans="1:6" s="275" customFormat="1" ht="42" customHeight="1" x14ac:dyDescent="0.2">
      <c r="A263" s="464">
        <v>44460</v>
      </c>
      <c r="B263" s="252" t="s">
        <v>9389</v>
      </c>
      <c r="C263" s="193" t="s">
        <v>9413</v>
      </c>
      <c r="D263" s="266"/>
      <c r="E263" s="42">
        <v>3416210.51</v>
      </c>
      <c r="F263" s="494">
        <f t="shared" si="3"/>
        <v>183028646.98999992</v>
      </c>
    </row>
    <row r="264" spans="1:6" s="275" customFormat="1" ht="88.5" customHeight="1" x14ac:dyDescent="0.2">
      <c r="A264" s="464">
        <v>44460</v>
      </c>
      <c r="B264" s="252" t="s">
        <v>9390</v>
      </c>
      <c r="C264" s="193" t="s">
        <v>9414</v>
      </c>
      <c r="D264" s="266"/>
      <c r="E264" s="42">
        <v>169500</v>
      </c>
      <c r="F264" s="494">
        <f t="shared" si="3"/>
        <v>182859146.98999992</v>
      </c>
    </row>
    <row r="265" spans="1:6" s="275" customFormat="1" ht="36" customHeight="1" x14ac:dyDescent="0.2">
      <c r="A265" s="464">
        <v>44460</v>
      </c>
      <c r="B265" s="252" t="s">
        <v>9391</v>
      </c>
      <c r="C265" s="193" t="s">
        <v>9415</v>
      </c>
      <c r="D265" s="266"/>
      <c r="E265" s="42">
        <v>163073.37</v>
      </c>
      <c r="F265" s="494">
        <f t="shared" si="3"/>
        <v>182696073.61999992</v>
      </c>
    </row>
    <row r="266" spans="1:6" s="275" customFormat="1" ht="30" customHeight="1" x14ac:dyDescent="0.2">
      <c r="A266" s="464">
        <v>44460</v>
      </c>
      <c r="B266" s="252" t="s">
        <v>9392</v>
      </c>
      <c r="C266" s="193" t="s">
        <v>9416</v>
      </c>
      <c r="D266" s="266"/>
      <c r="E266" s="42">
        <v>410378.99</v>
      </c>
      <c r="F266" s="494">
        <f t="shared" si="3"/>
        <v>182285694.62999991</v>
      </c>
    </row>
    <row r="267" spans="1:6" s="275" customFormat="1" ht="40.5" customHeight="1" x14ac:dyDescent="0.2">
      <c r="A267" s="464">
        <v>44460</v>
      </c>
      <c r="B267" s="252" t="s">
        <v>9393</v>
      </c>
      <c r="C267" s="193" t="s">
        <v>9417</v>
      </c>
      <c r="D267" s="266"/>
      <c r="E267" s="42">
        <v>9005672.6199999992</v>
      </c>
      <c r="F267" s="494">
        <f t="shared" si="3"/>
        <v>173280022.0099999</v>
      </c>
    </row>
    <row r="268" spans="1:6" s="275" customFormat="1" ht="41.25" customHeight="1" x14ac:dyDescent="0.2">
      <c r="A268" s="464">
        <v>44460</v>
      </c>
      <c r="B268" s="252" t="s">
        <v>9394</v>
      </c>
      <c r="C268" s="193" t="s">
        <v>9418</v>
      </c>
      <c r="D268" s="266"/>
      <c r="E268" s="42">
        <v>167375.62</v>
      </c>
      <c r="F268" s="494">
        <f t="shared" si="3"/>
        <v>173112646.3899999</v>
      </c>
    </row>
    <row r="269" spans="1:6" s="275" customFormat="1" ht="27.75" customHeight="1" x14ac:dyDescent="0.2">
      <c r="A269" s="464">
        <v>44460</v>
      </c>
      <c r="B269" s="252" t="s">
        <v>9395</v>
      </c>
      <c r="C269" s="193" t="s">
        <v>9419</v>
      </c>
      <c r="D269" s="266"/>
      <c r="E269" s="42">
        <v>18005.09</v>
      </c>
      <c r="F269" s="494">
        <f t="shared" si="3"/>
        <v>173094641.29999989</v>
      </c>
    </row>
    <row r="270" spans="1:6" s="275" customFormat="1" ht="47.25" customHeight="1" x14ac:dyDescent="0.2">
      <c r="A270" s="464">
        <v>44460</v>
      </c>
      <c r="B270" s="252" t="s">
        <v>9396</v>
      </c>
      <c r="C270" s="193" t="s">
        <v>9420</v>
      </c>
      <c r="D270" s="266"/>
      <c r="E270" s="42">
        <v>30456.85</v>
      </c>
      <c r="F270" s="494">
        <f t="shared" ref="F270:F333" si="4">F269-E270</f>
        <v>173064184.4499999</v>
      </c>
    </row>
    <row r="271" spans="1:6" s="275" customFormat="1" ht="43.5" customHeight="1" x14ac:dyDescent="0.2">
      <c r="A271" s="464">
        <v>44460</v>
      </c>
      <c r="B271" s="252" t="s">
        <v>9397</v>
      </c>
      <c r="C271" s="193" t="s">
        <v>9421</v>
      </c>
      <c r="D271" s="266"/>
      <c r="E271" s="42">
        <v>23200</v>
      </c>
      <c r="F271" s="494">
        <f t="shared" si="4"/>
        <v>173040984.4499999</v>
      </c>
    </row>
    <row r="272" spans="1:6" s="275" customFormat="1" ht="103.5" customHeight="1" x14ac:dyDescent="0.2">
      <c r="A272" s="464">
        <v>44460</v>
      </c>
      <c r="B272" s="252" t="s">
        <v>9398</v>
      </c>
      <c r="C272" s="193" t="s">
        <v>9422</v>
      </c>
      <c r="D272" s="266"/>
      <c r="E272" s="42">
        <v>254250</v>
      </c>
      <c r="F272" s="494">
        <f t="shared" si="4"/>
        <v>172786734.4499999</v>
      </c>
    </row>
    <row r="273" spans="1:6" s="275" customFormat="1" ht="54.75" customHeight="1" x14ac:dyDescent="0.2">
      <c r="A273" s="464">
        <v>44460</v>
      </c>
      <c r="B273" s="252" t="s">
        <v>9399</v>
      </c>
      <c r="C273" s="193" t="s">
        <v>9423</v>
      </c>
      <c r="D273" s="266"/>
      <c r="E273" s="42">
        <v>32400</v>
      </c>
      <c r="F273" s="494">
        <f t="shared" si="4"/>
        <v>172754334.4499999</v>
      </c>
    </row>
    <row r="274" spans="1:6" s="275" customFormat="1" ht="63" customHeight="1" x14ac:dyDescent="0.2">
      <c r="A274" s="464">
        <v>44460</v>
      </c>
      <c r="B274" s="252" t="s">
        <v>9400</v>
      </c>
      <c r="C274" s="193" t="s">
        <v>9424</v>
      </c>
      <c r="D274" s="266"/>
      <c r="E274" s="42">
        <v>135000</v>
      </c>
      <c r="F274" s="494">
        <f t="shared" si="4"/>
        <v>172619334.4499999</v>
      </c>
    </row>
    <row r="275" spans="1:6" s="275" customFormat="1" ht="59.25" customHeight="1" x14ac:dyDescent="0.2">
      <c r="A275" s="464">
        <v>44460</v>
      </c>
      <c r="B275" s="252" t="s">
        <v>9401</v>
      </c>
      <c r="C275" s="193" t="s">
        <v>9425</v>
      </c>
      <c r="D275" s="266"/>
      <c r="E275" s="42">
        <v>114142.5</v>
      </c>
      <c r="F275" s="494">
        <f t="shared" si="4"/>
        <v>172505191.9499999</v>
      </c>
    </row>
    <row r="276" spans="1:6" s="275" customFormat="1" ht="31.5" customHeight="1" x14ac:dyDescent="0.2">
      <c r="A276" s="464">
        <v>44460</v>
      </c>
      <c r="B276" s="252" t="s">
        <v>9402</v>
      </c>
      <c r="C276" s="193" t="s">
        <v>9426</v>
      </c>
      <c r="D276" s="266"/>
      <c r="E276" s="42">
        <v>34076.949999999997</v>
      </c>
      <c r="F276" s="494">
        <f t="shared" si="4"/>
        <v>172471114.99999991</v>
      </c>
    </row>
    <row r="277" spans="1:6" s="275" customFormat="1" ht="73.5" customHeight="1" x14ac:dyDescent="0.2">
      <c r="A277" s="464">
        <v>44460</v>
      </c>
      <c r="B277" s="252" t="s">
        <v>9403</v>
      </c>
      <c r="C277" s="193" t="s">
        <v>9427</v>
      </c>
      <c r="D277" s="266"/>
      <c r="E277" s="42">
        <v>339000</v>
      </c>
      <c r="F277" s="494">
        <f t="shared" si="4"/>
        <v>172132114.99999991</v>
      </c>
    </row>
    <row r="278" spans="1:6" s="275" customFormat="1" ht="33.75" customHeight="1" x14ac:dyDescent="0.2">
      <c r="A278" s="464">
        <v>44460</v>
      </c>
      <c r="B278" s="252" t="s">
        <v>9365</v>
      </c>
      <c r="C278" s="193" t="s">
        <v>9428</v>
      </c>
      <c r="D278" s="266"/>
      <c r="E278" s="42">
        <v>107000</v>
      </c>
      <c r="F278" s="494">
        <f t="shared" si="4"/>
        <v>172025114.99999991</v>
      </c>
    </row>
    <row r="279" spans="1:6" s="275" customFormat="1" ht="37.5" customHeight="1" x14ac:dyDescent="0.2">
      <c r="A279" s="464">
        <v>44460</v>
      </c>
      <c r="B279" s="252" t="s">
        <v>9366</v>
      </c>
      <c r="C279" s="193" t="s">
        <v>9429</v>
      </c>
      <c r="D279" s="266"/>
      <c r="E279" s="42">
        <v>9400</v>
      </c>
      <c r="F279" s="494">
        <f t="shared" si="4"/>
        <v>172015714.99999991</v>
      </c>
    </row>
    <row r="280" spans="1:6" s="275" customFormat="1" ht="29.25" customHeight="1" x14ac:dyDescent="0.2">
      <c r="A280" s="464">
        <v>44460</v>
      </c>
      <c r="B280" s="252" t="s">
        <v>9367</v>
      </c>
      <c r="C280" s="193" t="s">
        <v>9430</v>
      </c>
      <c r="D280" s="266"/>
      <c r="E280" s="42">
        <v>75250</v>
      </c>
      <c r="F280" s="494">
        <f t="shared" si="4"/>
        <v>171940464.99999991</v>
      </c>
    </row>
    <row r="281" spans="1:6" s="275" customFormat="1" ht="30.75" customHeight="1" x14ac:dyDescent="0.2">
      <c r="A281" s="464">
        <v>44460</v>
      </c>
      <c r="B281" s="252" t="s">
        <v>9368</v>
      </c>
      <c r="C281" s="193" t="s">
        <v>9431</v>
      </c>
      <c r="D281" s="266"/>
      <c r="E281" s="42">
        <v>50550</v>
      </c>
      <c r="F281" s="494">
        <f t="shared" si="4"/>
        <v>171889914.99999991</v>
      </c>
    </row>
    <row r="282" spans="1:6" s="275" customFormat="1" ht="41.25" customHeight="1" x14ac:dyDescent="0.2">
      <c r="A282" s="464">
        <v>44460</v>
      </c>
      <c r="B282" s="252" t="s">
        <v>9369</v>
      </c>
      <c r="C282" s="193" t="s">
        <v>9432</v>
      </c>
      <c r="D282" s="266"/>
      <c r="E282" s="42">
        <v>1635096</v>
      </c>
      <c r="F282" s="494">
        <f t="shared" si="4"/>
        <v>170254818.99999991</v>
      </c>
    </row>
    <row r="283" spans="1:6" s="275" customFormat="1" ht="31.5" customHeight="1" x14ac:dyDescent="0.2">
      <c r="A283" s="464">
        <v>44460</v>
      </c>
      <c r="B283" s="252" t="s">
        <v>9370</v>
      </c>
      <c r="C283" s="193" t="s">
        <v>9433</v>
      </c>
      <c r="D283" s="266"/>
      <c r="E283" s="42">
        <v>7966866.46</v>
      </c>
      <c r="F283" s="494">
        <f t="shared" si="4"/>
        <v>162287952.5399999</v>
      </c>
    </row>
    <row r="284" spans="1:6" s="275" customFormat="1" ht="49.5" customHeight="1" x14ac:dyDescent="0.2">
      <c r="A284" s="464">
        <v>44460</v>
      </c>
      <c r="B284" s="252" t="s">
        <v>9371</v>
      </c>
      <c r="C284" s="193" t="s">
        <v>9434</v>
      </c>
      <c r="D284" s="266"/>
      <c r="E284" s="42">
        <v>207965.2</v>
      </c>
      <c r="F284" s="494">
        <f t="shared" si="4"/>
        <v>162079987.33999991</v>
      </c>
    </row>
    <row r="285" spans="1:6" s="275" customFormat="1" ht="50.25" customHeight="1" x14ac:dyDescent="0.2">
      <c r="A285" s="464">
        <v>44460</v>
      </c>
      <c r="B285" s="252" t="s">
        <v>9372</v>
      </c>
      <c r="C285" s="193" t="s">
        <v>9435</v>
      </c>
      <c r="D285" s="266"/>
      <c r="E285" s="42">
        <v>126825</v>
      </c>
      <c r="F285" s="494">
        <f t="shared" si="4"/>
        <v>161953162.33999991</v>
      </c>
    </row>
    <row r="286" spans="1:6" s="275" customFormat="1" ht="72" customHeight="1" x14ac:dyDescent="0.2">
      <c r="A286" s="464">
        <v>44460</v>
      </c>
      <c r="B286" s="252" t="s">
        <v>9373</v>
      </c>
      <c r="C286" s="193" t="s">
        <v>9436</v>
      </c>
      <c r="D286" s="266"/>
      <c r="E286" s="42">
        <v>9000</v>
      </c>
      <c r="F286" s="494">
        <f t="shared" si="4"/>
        <v>161944162.33999991</v>
      </c>
    </row>
    <row r="287" spans="1:6" s="275" customFormat="1" ht="63.75" customHeight="1" x14ac:dyDescent="0.2">
      <c r="A287" s="464">
        <v>44460</v>
      </c>
      <c r="B287" s="252" t="s">
        <v>9374</v>
      </c>
      <c r="C287" s="193" t="s">
        <v>9437</v>
      </c>
      <c r="D287" s="266"/>
      <c r="E287" s="42">
        <v>9000</v>
      </c>
      <c r="F287" s="494">
        <f t="shared" si="4"/>
        <v>161935162.33999991</v>
      </c>
    </row>
    <row r="288" spans="1:6" s="275" customFormat="1" ht="63.75" customHeight="1" x14ac:dyDescent="0.2">
      <c r="A288" s="464">
        <v>44460</v>
      </c>
      <c r="B288" s="252" t="s">
        <v>9375</v>
      </c>
      <c r="C288" s="193" t="s">
        <v>9438</v>
      </c>
      <c r="D288" s="266"/>
      <c r="E288" s="42">
        <v>9000</v>
      </c>
      <c r="F288" s="494">
        <f t="shared" si="4"/>
        <v>161926162.33999991</v>
      </c>
    </row>
    <row r="289" spans="1:6" s="275" customFormat="1" ht="58.5" customHeight="1" x14ac:dyDescent="0.2">
      <c r="A289" s="464">
        <v>44460</v>
      </c>
      <c r="B289" s="252" t="s">
        <v>9376</v>
      </c>
      <c r="C289" s="193" t="s">
        <v>9439</v>
      </c>
      <c r="D289" s="266"/>
      <c r="E289" s="42">
        <v>333972.5</v>
      </c>
      <c r="F289" s="494">
        <f t="shared" si="4"/>
        <v>161592189.83999991</v>
      </c>
    </row>
    <row r="290" spans="1:6" s="275" customFormat="1" ht="76.5" customHeight="1" x14ac:dyDescent="0.2">
      <c r="A290" s="464">
        <v>44460</v>
      </c>
      <c r="B290" s="252" t="s">
        <v>9377</v>
      </c>
      <c r="C290" s="193" t="s">
        <v>9440</v>
      </c>
      <c r="D290" s="266"/>
      <c r="E290" s="42">
        <v>9000</v>
      </c>
      <c r="F290" s="494">
        <f t="shared" si="4"/>
        <v>161583189.83999991</v>
      </c>
    </row>
    <row r="291" spans="1:6" s="275" customFormat="1" ht="63" customHeight="1" x14ac:dyDescent="0.2">
      <c r="A291" s="464">
        <v>44460</v>
      </c>
      <c r="B291" s="252" t="s">
        <v>9378</v>
      </c>
      <c r="C291" s="193" t="s">
        <v>9441</v>
      </c>
      <c r="D291" s="266"/>
      <c r="E291" s="42">
        <v>9000</v>
      </c>
      <c r="F291" s="494">
        <f t="shared" si="4"/>
        <v>161574189.83999991</v>
      </c>
    </row>
    <row r="292" spans="1:6" s="275" customFormat="1" ht="82.5" customHeight="1" x14ac:dyDescent="0.2">
      <c r="A292" s="464">
        <v>44460</v>
      </c>
      <c r="B292" s="252" t="s">
        <v>9379</v>
      </c>
      <c r="C292" s="193" t="s">
        <v>9442</v>
      </c>
      <c r="D292" s="266"/>
      <c r="E292" s="42">
        <v>9000</v>
      </c>
      <c r="F292" s="494">
        <f t="shared" si="4"/>
        <v>161565189.83999991</v>
      </c>
    </row>
    <row r="293" spans="1:6" s="275" customFormat="1" ht="27" customHeight="1" x14ac:dyDescent="0.2">
      <c r="A293" s="464">
        <v>44460</v>
      </c>
      <c r="B293" s="252" t="s">
        <v>9380</v>
      </c>
      <c r="C293" s="193" t="s">
        <v>9443</v>
      </c>
      <c r="D293" s="266"/>
      <c r="E293" s="42">
        <v>60000</v>
      </c>
      <c r="F293" s="494">
        <f t="shared" si="4"/>
        <v>161505189.83999991</v>
      </c>
    </row>
    <row r="294" spans="1:6" s="275" customFormat="1" ht="27" customHeight="1" x14ac:dyDescent="0.2">
      <c r="A294" s="464">
        <v>44461</v>
      </c>
      <c r="B294" s="252" t="s">
        <v>9445</v>
      </c>
      <c r="C294" s="193" t="s">
        <v>9449</v>
      </c>
      <c r="D294" s="266"/>
      <c r="E294" s="42">
        <v>2457593.06</v>
      </c>
      <c r="F294" s="494">
        <f t="shared" si="4"/>
        <v>159047596.77999991</v>
      </c>
    </row>
    <row r="295" spans="1:6" s="275" customFormat="1" ht="30.75" customHeight="1" x14ac:dyDescent="0.2">
      <c r="A295" s="464">
        <v>44461</v>
      </c>
      <c r="B295" s="252" t="s">
        <v>9446</v>
      </c>
      <c r="C295" s="193" t="s">
        <v>9450</v>
      </c>
      <c r="D295" s="266"/>
      <c r="E295" s="42">
        <v>805153</v>
      </c>
      <c r="F295" s="494">
        <f t="shared" si="4"/>
        <v>158242443.77999991</v>
      </c>
    </row>
    <row r="296" spans="1:6" s="275" customFormat="1" ht="32.25" customHeight="1" x14ac:dyDescent="0.2">
      <c r="A296" s="464">
        <v>44461</v>
      </c>
      <c r="B296" s="252" t="s">
        <v>9447</v>
      </c>
      <c r="C296" s="193" t="s">
        <v>9451</v>
      </c>
      <c r="D296" s="266"/>
      <c r="E296" s="42">
        <v>409613.52</v>
      </c>
      <c r="F296" s="494">
        <f t="shared" si="4"/>
        <v>157832830.2599999</v>
      </c>
    </row>
    <row r="297" spans="1:6" s="275" customFormat="1" ht="28.5" customHeight="1" x14ac:dyDescent="0.2">
      <c r="A297" s="464">
        <v>44461</v>
      </c>
      <c r="B297" s="252" t="s">
        <v>9448</v>
      </c>
      <c r="C297" s="193" t="s">
        <v>9452</v>
      </c>
      <c r="D297" s="266"/>
      <c r="E297" s="42">
        <v>7971418.9400000004</v>
      </c>
      <c r="F297" s="494">
        <f t="shared" si="4"/>
        <v>149861411.3199999</v>
      </c>
    </row>
    <row r="298" spans="1:6" s="275" customFormat="1" ht="41.25" customHeight="1" x14ac:dyDescent="0.2">
      <c r="A298" s="464">
        <v>44462</v>
      </c>
      <c r="B298" s="5" t="s">
        <v>9453</v>
      </c>
      <c r="C298" s="193" t="s">
        <v>9455</v>
      </c>
      <c r="D298" s="266"/>
      <c r="E298" s="42">
        <v>28076</v>
      </c>
      <c r="F298" s="494">
        <f t="shared" si="4"/>
        <v>149833335.3199999</v>
      </c>
    </row>
    <row r="299" spans="1:6" s="275" customFormat="1" ht="53.25" customHeight="1" x14ac:dyDescent="0.2">
      <c r="A299" s="464">
        <v>44462</v>
      </c>
      <c r="B299" s="5" t="s">
        <v>9454</v>
      </c>
      <c r="C299" s="193" t="s">
        <v>9456</v>
      </c>
      <c r="D299" s="266"/>
      <c r="E299" s="42">
        <v>54180</v>
      </c>
      <c r="F299" s="494">
        <f t="shared" si="4"/>
        <v>149779155.3199999</v>
      </c>
    </row>
    <row r="300" spans="1:6" s="275" customFormat="1" ht="61.5" customHeight="1" x14ac:dyDescent="0.2">
      <c r="A300" s="464">
        <v>44462</v>
      </c>
      <c r="B300" s="5" t="s">
        <v>9457</v>
      </c>
      <c r="C300" s="193" t="s">
        <v>9467</v>
      </c>
      <c r="D300" s="266"/>
      <c r="E300" s="42">
        <v>5079768.28</v>
      </c>
      <c r="F300" s="494">
        <f t="shared" si="4"/>
        <v>144699387.0399999</v>
      </c>
    </row>
    <row r="301" spans="1:6" s="275" customFormat="1" ht="45" customHeight="1" x14ac:dyDescent="0.2">
      <c r="A301" s="464">
        <v>44462</v>
      </c>
      <c r="B301" s="5" t="s">
        <v>9458</v>
      </c>
      <c r="C301" s="193" t="s">
        <v>9468</v>
      </c>
      <c r="D301" s="266"/>
      <c r="E301" s="42">
        <v>260022.22</v>
      </c>
      <c r="F301" s="494">
        <f t="shared" si="4"/>
        <v>144439364.8199999</v>
      </c>
    </row>
    <row r="302" spans="1:6" s="275" customFormat="1" ht="50.25" customHeight="1" x14ac:dyDescent="0.2">
      <c r="A302" s="464">
        <v>44462</v>
      </c>
      <c r="B302" s="5" t="s">
        <v>9459</v>
      </c>
      <c r="C302" s="193" t="s">
        <v>9469</v>
      </c>
      <c r="D302" s="266"/>
      <c r="E302" s="42">
        <v>7724.93</v>
      </c>
      <c r="F302" s="494">
        <f t="shared" si="4"/>
        <v>144431639.8899999</v>
      </c>
    </row>
    <row r="303" spans="1:6" s="275" customFormat="1" ht="60.75" customHeight="1" x14ac:dyDescent="0.2">
      <c r="A303" s="464">
        <v>44462</v>
      </c>
      <c r="B303" s="5" t="s">
        <v>9460</v>
      </c>
      <c r="C303" s="193" t="s">
        <v>9470</v>
      </c>
      <c r="D303" s="266"/>
      <c r="E303" s="42">
        <v>9860.09</v>
      </c>
      <c r="F303" s="494">
        <f t="shared" si="4"/>
        <v>144421779.79999989</v>
      </c>
    </row>
    <row r="304" spans="1:6" s="275" customFormat="1" ht="53.25" customHeight="1" x14ac:dyDescent="0.2">
      <c r="A304" s="464">
        <v>44462</v>
      </c>
      <c r="B304" s="5" t="s">
        <v>9461</v>
      </c>
      <c r="C304" s="193" t="s">
        <v>9471</v>
      </c>
      <c r="D304" s="266"/>
      <c r="E304" s="42">
        <v>245195</v>
      </c>
      <c r="F304" s="494">
        <f t="shared" si="4"/>
        <v>144176584.79999989</v>
      </c>
    </row>
    <row r="305" spans="1:6" s="275" customFormat="1" ht="44.25" customHeight="1" x14ac:dyDescent="0.2">
      <c r="A305" s="464">
        <v>44462</v>
      </c>
      <c r="B305" s="5" t="s">
        <v>9462</v>
      </c>
      <c r="C305" s="193" t="s">
        <v>9472</v>
      </c>
      <c r="D305" s="266"/>
      <c r="E305" s="42">
        <v>126825</v>
      </c>
      <c r="F305" s="494">
        <f t="shared" si="4"/>
        <v>144049759.79999989</v>
      </c>
    </row>
    <row r="306" spans="1:6" s="275" customFormat="1" ht="58.5" customHeight="1" x14ac:dyDescent="0.2">
      <c r="A306" s="464">
        <v>44462</v>
      </c>
      <c r="B306" s="5" t="s">
        <v>9463</v>
      </c>
      <c r="C306" s="193" t="s">
        <v>9473</v>
      </c>
      <c r="D306" s="266"/>
      <c r="E306" s="42">
        <v>131052.5</v>
      </c>
      <c r="F306" s="494">
        <f t="shared" si="4"/>
        <v>143918707.29999989</v>
      </c>
    </row>
    <row r="307" spans="1:6" s="275" customFormat="1" ht="69.75" customHeight="1" x14ac:dyDescent="0.2">
      <c r="A307" s="464">
        <v>44462</v>
      </c>
      <c r="B307" s="5" t="s">
        <v>9464</v>
      </c>
      <c r="C307" s="193" t="s">
        <v>9474</v>
      </c>
      <c r="D307" s="266"/>
      <c r="E307" s="42">
        <v>346655</v>
      </c>
      <c r="F307" s="494">
        <f t="shared" si="4"/>
        <v>143572052.29999989</v>
      </c>
    </row>
    <row r="308" spans="1:6" s="275" customFormat="1" ht="54" customHeight="1" x14ac:dyDescent="0.2">
      <c r="A308" s="464">
        <v>44462</v>
      </c>
      <c r="B308" s="5" t="s">
        <v>9465</v>
      </c>
      <c r="C308" s="193" t="s">
        <v>9475</v>
      </c>
      <c r="D308" s="266"/>
      <c r="E308" s="42">
        <v>131052.5</v>
      </c>
      <c r="F308" s="494">
        <f t="shared" si="4"/>
        <v>143440999.79999989</v>
      </c>
    </row>
    <row r="309" spans="1:6" s="275" customFormat="1" ht="57.75" customHeight="1" x14ac:dyDescent="0.2">
      <c r="A309" s="464">
        <v>44462</v>
      </c>
      <c r="B309" s="5" t="s">
        <v>9466</v>
      </c>
      <c r="C309" s="193" t="s">
        <v>9476</v>
      </c>
      <c r="D309" s="266"/>
      <c r="E309" s="42">
        <v>131052.5</v>
      </c>
      <c r="F309" s="494">
        <f t="shared" si="4"/>
        <v>143309947.29999989</v>
      </c>
    </row>
    <row r="310" spans="1:6" s="275" customFormat="1" ht="41.25" customHeight="1" x14ac:dyDescent="0.2">
      <c r="A310" s="464">
        <v>44466</v>
      </c>
      <c r="B310" s="252" t="s">
        <v>9484</v>
      </c>
      <c r="C310" s="193" t="s">
        <v>9487</v>
      </c>
      <c r="D310" s="266"/>
      <c r="E310" s="42">
        <v>2301</v>
      </c>
      <c r="F310" s="494">
        <f t="shared" si="4"/>
        <v>143307646.29999989</v>
      </c>
    </row>
    <row r="311" spans="1:6" s="275" customFormat="1" ht="41.25" customHeight="1" x14ac:dyDescent="0.2">
      <c r="A311" s="464">
        <v>44466</v>
      </c>
      <c r="B311" s="252" t="s">
        <v>9485</v>
      </c>
      <c r="C311" s="193" t="s">
        <v>9488</v>
      </c>
      <c r="D311" s="266"/>
      <c r="E311" s="42">
        <v>2873.5</v>
      </c>
      <c r="F311" s="494">
        <f t="shared" si="4"/>
        <v>143304772.79999989</v>
      </c>
    </row>
    <row r="312" spans="1:6" s="275" customFormat="1" ht="45.75" customHeight="1" x14ac:dyDescent="0.2">
      <c r="A312" s="464">
        <v>44466</v>
      </c>
      <c r="B312" s="252" t="s">
        <v>9486</v>
      </c>
      <c r="C312" s="193" t="s">
        <v>9489</v>
      </c>
      <c r="D312" s="266"/>
      <c r="E312" s="42">
        <v>199336.98</v>
      </c>
      <c r="F312" s="494">
        <f t="shared" si="4"/>
        <v>143105435.8199999</v>
      </c>
    </row>
    <row r="313" spans="1:6" s="275" customFormat="1" ht="41.25" customHeight="1" x14ac:dyDescent="0.2">
      <c r="A313" s="464">
        <v>44466</v>
      </c>
      <c r="B313" s="252" t="s">
        <v>9477</v>
      </c>
      <c r="C313" s="193" t="s">
        <v>9490</v>
      </c>
      <c r="D313" s="266"/>
      <c r="E313" s="42">
        <v>126825</v>
      </c>
      <c r="F313" s="494">
        <f t="shared" si="4"/>
        <v>142978610.8199999</v>
      </c>
    </row>
    <row r="314" spans="1:6" s="275" customFormat="1" ht="54.75" customHeight="1" x14ac:dyDescent="0.2">
      <c r="A314" s="464">
        <v>44466</v>
      </c>
      <c r="B314" s="252" t="s">
        <v>9478</v>
      </c>
      <c r="C314" s="193" t="s">
        <v>9491</v>
      </c>
      <c r="D314" s="266"/>
      <c r="E314" s="42">
        <v>126825</v>
      </c>
      <c r="F314" s="494">
        <f t="shared" si="4"/>
        <v>142851785.8199999</v>
      </c>
    </row>
    <row r="315" spans="1:6" s="275" customFormat="1" ht="77.25" customHeight="1" x14ac:dyDescent="0.2">
      <c r="A315" s="464">
        <v>44466</v>
      </c>
      <c r="B315" s="252" t="s">
        <v>9479</v>
      </c>
      <c r="C315" s="193" t="s">
        <v>9492</v>
      </c>
      <c r="D315" s="266"/>
      <c r="E315" s="42">
        <v>710220</v>
      </c>
      <c r="F315" s="494">
        <f t="shared" si="4"/>
        <v>142141565.8199999</v>
      </c>
    </row>
    <row r="316" spans="1:6" s="275" customFormat="1" ht="60" customHeight="1" x14ac:dyDescent="0.2">
      <c r="A316" s="464">
        <v>44466</v>
      </c>
      <c r="B316" s="252" t="s">
        <v>9480</v>
      </c>
      <c r="C316" s="193" t="s">
        <v>9493</v>
      </c>
      <c r="D316" s="266"/>
      <c r="E316" s="42">
        <v>49887.02</v>
      </c>
      <c r="F316" s="494">
        <f t="shared" si="4"/>
        <v>142091678.79999989</v>
      </c>
    </row>
    <row r="317" spans="1:6" s="275" customFormat="1" ht="60" customHeight="1" x14ac:dyDescent="0.2">
      <c r="A317" s="464">
        <v>44466</v>
      </c>
      <c r="B317" s="252" t="s">
        <v>9481</v>
      </c>
      <c r="C317" s="193" t="s">
        <v>9494</v>
      </c>
      <c r="D317" s="266"/>
      <c r="E317" s="42">
        <v>63110.5</v>
      </c>
      <c r="F317" s="494">
        <f t="shared" si="4"/>
        <v>142028568.29999989</v>
      </c>
    </row>
    <row r="318" spans="1:6" s="275" customFormat="1" ht="30" customHeight="1" x14ac:dyDescent="0.2">
      <c r="A318" s="464">
        <v>44466</v>
      </c>
      <c r="B318" s="252" t="s">
        <v>9482</v>
      </c>
      <c r="C318" s="193" t="s">
        <v>9495</v>
      </c>
      <c r="D318" s="266"/>
      <c r="E318" s="42">
        <v>43111323.280000001</v>
      </c>
      <c r="F318" s="494">
        <f t="shared" si="4"/>
        <v>98917245.019999892</v>
      </c>
    </row>
    <row r="319" spans="1:6" s="275" customFormat="1" ht="51" customHeight="1" x14ac:dyDescent="0.2">
      <c r="A319" s="464">
        <v>44466</v>
      </c>
      <c r="B319" s="252" t="s">
        <v>9483</v>
      </c>
      <c r="C319" s="193" t="s">
        <v>9496</v>
      </c>
      <c r="D319" s="266"/>
      <c r="E319" s="42">
        <v>131052.5</v>
      </c>
      <c r="F319" s="494">
        <f t="shared" si="4"/>
        <v>98786192.519999892</v>
      </c>
    </row>
    <row r="320" spans="1:6" s="275" customFormat="1" ht="45.75" customHeight="1" x14ac:dyDescent="0.2">
      <c r="A320" s="464">
        <v>44467</v>
      </c>
      <c r="B320" s="252" t="s">
        <v>9548</v>
      </c>
      <c r="C320" s="193" t="s">
        <v>9552</v>
      </c>
      <c r="D320" s="266"/>
      <c r="E320" s="42">
        <v>126000</v>
      </c>
      <c r="F320" s="494">
        <f t="shared" si="4"/>
        <v>98660192.519999892</v>
      </c>
    </row>
    <row r="321" spans="1:6" s="275" customFormat="1" ht="60.75" customHeight="1" x14ac:dyDescent="0.2">
      <c r="A321" s="464">
        <v>44467</v>
      </c>
      <c r="B321" s="252" t="s">
        <v>9549</v>
      </c>
      <c r="C321" s="193" t="s">
        <v>9553</v>
      </c>
      <c r="D321" s="266"/>
      <c r="E321" s="42">
        <v>67500</v>
      </c>
      <c r="F321" s="494">
        <f t="shared" si="4"/>
        <v>98592692.519999892</v>
      </c>
    </row>
    <row r="322" spans="1:6" s="275" customFormat="1" ht="45" customHeight="1" x14ac:dyDescent="0.2">
      <c r="A322" s="464">
        <v>44467</v>
      </c>
      <c r="B322" s="252" t="s">
        <v>9550</v>
      </c>
      <c r="C322" s="193" t="s">
        <v>9554</v>
      </c>
      <c r="D322" s="266"/>
      <c r="E322" s="42">
        <v>2734723.71</v>
      </c>
      <c r="F322" s="494">
        <f t="shared" si="4"/>
        <v>95857968.809999898</v>
      </c>
    </row>
    <row r="323" spans="1:6" s="275" customFormat="1" ht="54" customHeight="1" x14ac:dyDescent="0.2">
      <c r="A323" s="464">
        <v>44467</v>
      </c>
      <c r="B323" s="252" t="s">
        <v>9551</v>
      </c>
      <c r="C323" s="193" t="s">
        <v>9555</v>
      </c>
      <c r="D323" s="266"/>
      <c r="E323" s="42">
        <v>40375</v>
      </c>
      <c r="F323" s="494">
        <f t="shared" si="4"/>
        <v>95817593.809999898</v>
      </c>
    </row>
    <row r="324" spans="1:6" s="275" customFormat="1" ht="53.25" customHeight="1" x14ac:dyDescent="0.2">
      <c r="A324" s="464">
        <v>44467</v>
      </c>
      <c r="B324" s="252" t="s">
        <v>9535</v>
      </c>
      <c r="C324" s="193" t="s">
        <v>9556</v>
      </c>
      <c r="D324" s="266"/>
      <c r="E324" s="42">
        <v>75936</v>
      </c>
      <c r="F324" s="494">
        <f t="shared" si="4"/>
        <v>95741657.809999898</v>
      </c>
    </row>
    <row r="325" spans="1:6" s="275" customFormat="1" ht="53.25" customHeight="1" x14ac:dyDescent="0.2">
      <c r="A325" s="464">
        <v>44467</v>
      </c>
      <c r="B325" s="252" t="s">
        <v>9536</v>
      </c>
      <c r="C325" s="193" t="s">
        <v>9557</v>
      </c>
      <c r="D325" s="266"/>
      <c r="E325" s="42">
        <v>114142.5</v>
      </c>
      <c r="F325" s="494">
        <f t="shared" si="4"/>
        <v>95627515.309999898</v>
      </c>
    </row>
    <row r="326" spans="1:6" s="275" customFormat="1" ht="60" customHeight="1" x14ac:dyDescent="0.2">
      <c r="A326" s="464">
        <v>44467</v>
      </c>
      <c r="B326" s="252" t="s">
        <v>9537</v>
      </c>
      <c r="C326" s="193" t="s">
        <v>9558</v>
      </c>
      <c r="D326" s="266"/>
      <c r="E326" s="42">
        <v>131052.5</v>
      </c>
      <c r="F326" s="494">
        <f t="shared" si="4"/>
        <v>95496462.809999898</v>
      </c>
    </row>
    <row r="327" spans="1:6" s="275" customFormat="1" ht="45" customHeight="1" x14ac:dyDescent="0.2">
      <c r="A327" s="464">
        <v>44467</v>
      </c>
      <c r="B327" s="252" t="s">
        <v>9538</v>
      </c>
      <c r="C327" s="193" t="s">
        <v>9559</v>
      </c>
      <c r="D327" s="266"/>
      <c r="E327" s="42">
        <v>24750</v>
      </c>
      <c r="F327" s="494">
        <f t="shared" si="4"/>
        <v>95471712.809999898</v>
      </c>
    </row>
    <row r="328" spans="1:6" s="275" customFormat="1" ht="56.25" customHeight="1" x14ac:dyDescent="0.2">
      <c r="A328" s="464">
        <v>44467</v>
      </c>
      <c r="B328" s="252" t="s">
        <v>9539</v>
      </c>
      <c r="C328" s="193" t="s">
        <v>9560</v>
      </c>
      <c r="D328" s="266"/>
      <c r="E328" s="42">
        <v>262105</v>
      </c>
      <c r="F328" s="494">
        <f t="shared" si="4"/>
        <v>95209607.809999898</v>
      </c>
    </row>
    <row r="329" spans="1:6" s="275" customFormat="1" ht="71.25" customHeight="1" x14ac:dyDescent="0.2">
      <c r="A329" s="464">
        <v>44467</v>
      </c>
      <c r="B329" s="252" t="s">
        <v>9540</v>
      </c>
      <c r="C329" s="193" t="s">
        <v>9561</v>
      </c>
      <c r="D329" s="266"/>
      <c r="E329" s="42">
        <v>18984</v>
      </c>
      <c r="F329" s="494">
        <f t="shared" si="4"/>
        <v>95190623.809999898</v>
      </c>
    </row>
    <row r="330" spans="1:6" s="275" customFormat="1" ht="45" customHeight="1" x14ac:dyDescent="0.2">
      <c r="A330" s="464">
        <v>44467</v>
      </c>
      <c r="B330" s="252" t="s">
        <v>9541</v>
      </c>
      <c r="C330" s="193" t="s">
        <v>9562</v>
      </c>
      <c r="D330" s="266"/>
      <c r="E330" s="42">
        <v>28526.85</v>
      </c>
      <c r="F330" s="494">
        <f t="shared" si="4"/>
        <v>95162096.959999904</v>
      </c>
    </row>
    <row r="331" spans="1:6" s="275" customFormat="1" ht="31.5" customHeight="1" x14ac:dyDescent="0.2">
      <c r="A331" s="464">
        <v>44467</v>
      </c>
      <c r="B331" s="252" t="s">
        <v>9542</v>
      </c>
      <c r="C331" s="193" t="s">
        <v>9563</v>
      </c>
      <c r="D331" s="266"/>
      <c r="E331" s="42">
        <v>2323765.64</v>
      </c>
      <c r="F331" s="494">
        <f t="shared" si="4"/>
        <v>92838331.319999903</v>
      </c>
    </row>
    <row r="332" spans="1:6" s="275" customFormat="1" ht="53.25" customHeight="1" x14ac:dyDescent="0.2">
      <c r="A332" s="464">
        <v>44467</v>
      </c>
      <c r="B332" s="252" t="s">
        <v>9543</v>
      </c>
      <c r="C332" s="193" t="s">
        <v>9564</v>
      </c>
      <c r="D332" s="266"/>
      <c r="E332" s="42">
        <v>126825</v>
      </c>
      <c r="F332" s="494">
        <f t="shared" si="4"/>
        <v>92711506.319999903</v>
      </c>
    </row>
    <row r="333" spans="1:6" s="275" customFormat="1" ht="41.25" customHeight="1" x14ac:dyDescent="0.2">
      <c r="A333" s="464">
        <v>44467</v>
      </c>
      <c r="B333" s="252" t="s">
        <v>9544</v>
      </c>
      <c r="C333" s="193" t="s">
        <v>9565</v>
      </c>
      <c r="D333" s="266"/>
      <c r="E333" s="42">
        <v>126825</v>
      </c>
      <c r="F333" s="494">
        <f t="shared" si="4"/>
        <v>92584681.319999903</v>
      </c>
    </row>
    <row r="334" spans="1:6" s="275" customFormat="1" ht="66" customHeight="1" x14ac:dyDescent="0.2">
      <c r="A334" s="464">
        <v>44467</v>
      </c>
      <c r="B334" s="252" t="s">
        <v>9545</v>
      </c>
      <c r="C334" s="193" t="s">
        <v>9566</v>
      </c>
      <c r="D334" s="266"/>
      <c r="E334" s="42">
        <v>875092.5</v>
      </c>
      <c r="F334" s="494">
        <f t="shared" ref="F334:F352" si="5">F333-E334</f>
        <v>91709588.819999903</v>
      </c>
    </row>
    <row r="335" spans="1:6" s="275" customFormat="1" ht="66" customHeight="1" x14ac:dyDescent="0.2">
      <c r="A335" s="464">
        <v>44467</v>
      </c>
      <c r="B335" s="252" t="s">
        <v>9546</v>
      </c>
      <c r="C335" s="193" t="s">
        <v>9567</v>
      </c>
      <c r="D335" s="266"/>
      <c r="E335" s="42">
        <v>9000</v>
      </c>
      <c r="F335" s="494">
        <f t="shared" si="5"/>
        <v>91700588.819999903</v>
      </c>
    </row>
    <row r="336" spans="1:6" s="275" customFormat="1" ht="40.5" customHeight="1" x14ac:dyDescent="0.2">
      <c r="A336" s="464">
        <v>44467</v>
      </c>
      <c r="B336" s="252" t="s">
        <v>9547</v>
      </c>
      <c r="C336" s="193" t="s">
        <v>9568</v>
      </c>
      <c r="D336" s="266"/>
      <c r="E336" s="42">
        <v>18450</v>
      </c>
      <c r="F336" s="494">
        <f t="shared" si="5"/>
        <v>91682138.819999903</v>
      </c>
    </row>
    <row r="337" spans="1:6" s="275" customFormat="1" ht="41.25" customHeight="1" x14ac:dyDescent="0.2">
      <c r="A337" s="464">
        <v>44468</v>
      </c>
      <c r="B337" s="252" t="s">
        <v>9593</v>
      </c>
      <c r="C337" s="193" t="s">
        <v>9597</v>
      </c>
      <c r="D337" s="266"/>
      <c r="E337" s="42">
        <v>119976.88</v>
      </c>
      <c r="F337" s="494">
        <f t="shared" si="5"/>
        <v>91562161.939999908</v>
      </c>
    </row>
    <row r="338" spans="1:6" s="275" customFormat="1" ht="76.5" customHeight="1" x14ac:dyDescent="0.2">
      <c r="A338" s="464">
        <v>44468</v>
      </c>
      <c r="B338" s="252" t="s">
        <v>9594</v>
      </c>
      <c r="C338" s="193" t="s">
        <v>9598</v>
      </c>
      <c r="D338" s="266"/>
      <c r="E338" s="42">
        <v>90000</v>
      </c>
      <c r="F338" s="494">
        <f t="shared" si="5"/>
        <v>91472161.939999908</v>
      </c>
    </row>
    <row r="339" spans="1:6" s="275" customFormat="1" ht="51" customHeight="1" x14ac:dyDescent="0.2">
      <c r="A339" s="464">
        <v>44468</v>
      </c>
      <c r="B339" s="252" t="s">
        <v>9595</v>
      </c>
      <c r="C339" s="193" t="s">
        <v>9600</v>
      </c>
      <c r="D339" s="266"/>
      <c r="E339" s="42">
        <v>81000</v>
      </c>
      <c r="F339" s="494">
        <f t="shared" si="5"/>
        <v>91391161.939999908</v>
      </c>
    </row>
    <row r="340" spans="1:6" s="275" customFormat="1" ht="102" customHeight="1" x14ac:dyDescent="0.2">
      <c r="A340" s="464">
        <v>44468</v>
      </c>
      <c r="B340" s="252" t="s">
        <v>9596</v>
      </c>
      <c r="C340" s="193" t="s">
        <v>9599</v>
      </c>
      <c r="D340" s="266"/>
      <c r="E340" s="42">
        <v>339000</v>
      </c>
      <c r="F340" s="494">
        <f t="shared" si="5"/>
        <v>91052161.939999908</v>
      </c>
    </row>
    <row r="341" spans="1:6" s="275" customFormat="1" ht="63" customHeight="1" x14ac:dyDescent="0.2">
      <c r="A341" s="464">
        <v>44468</v>
      </c>
      <c r="B341" s="252" t="s">
        <v>9582</v>
      </c>
      <c r="C341" s="193" t="s">
        <v>9601</v>
      </c>
      <c r="D341" s="266"/>
      <c r="E341" s="42">
        <v>10190172.720000001</v>
      </c>
      <c r="F341" s="494">
        <f t="shared" si="5"/>
        <v>80861989.219999909</v>
      </c>
    </row>
    <row r="342" spans="1:6" s="275" customFormat="1" ht="45.75" customHeight="1" x14ac:dyDescent="0.2">
      <c r="A342" s="464">
        <v>44468</v>
      </c>
      <c r="B342" s="252" t="s">
        <v>9583</v>
      </c>
      <c r="C342" s="193" t="s">
        <v>9602</v>
      </c>
      <c r="D342" s="266"/>
      <c r="E342" s="42">
        <v>126825</v>
      </c>
      <c r="F342" s="494">
        <f t="shared" si="5"/>
        <v>80735164.219999909</v>
      </c>
    </row>
    <row r="343" spans="1:6" s="275" customFormat="1" ht="41.25" customHeight="1" x14ac:dyDescent="0.2">
      <c r="A343" s="464">
        <v>44468</v>
      </c>
      <c r="B343" s="252" t="s">
        <v>9584</v>
      </c>
      <c r="C343" s="193" t="s">
        <v>9603</v>
      </c>
      <c r="D343" s="266"/>
      <c r="E343" s="42">
        <v>131052.5</v>
      </c>
      <c r="F343" s="494">
        <f t="shared" si="5"/>
        <v>80604111.719999909</v>
      </c>
    </row>
    <row r="344" spans="1:6" s="275" customFormat="1" ht="51" customHeight="1" x14ac:dyDescent="0.2">
      <c r="A344" s="464">
        <v>44468</v>
      </c>
      <c r="B344" s="252" t="s">
        <v>9585</v>
      </c>
      <c r="C344" s="193" t="s">
        <v>9604</v>
      </c>
      <c r="D344" s="266"/>
      <c r="E344" s="42">
        <v>126825</v>
      </c>
      <c r="F344" s="494">
        <f t="shared" si="5"/>
        <v>80477286.719999909</v>
      </c>
    </row>
    <row r="345" spans="1:6" s="275" customFormat="1" ht="41.25" customHeight="1" x14ac:dyDescent="0.2">
      <c r="A345" s="464">
        <v>44468</v>
      </c>
      <c r="B345" s="252" t="s">
        <v>9586</v>
      </c>
      <c r="C345" s="193" t="s">
        <v>9605</v>
      </c>
      <c r="D345" s="266"/>
      <c r="E345" s="42">
        <v>24750</v>
      </c>
      <c r="F345" s="494">
        <f t="shared" si="5"/>
        <v>80452536.719999909</v>
      </c>
    </row>
    <row r="346" spans="1:6" s="275" customFormat="1" ht="51.75" customHeight="1" x14ac:dyDescent="0.2">
      <c r="A346" s="464">
        <v>44468</v>
      </c>
      <c r="B346" s="252" t="s">
        <v>9587</v>
      </c>
      <c r="C346" s="193" t="s">
        <v>9606</v>
      </c>
      <c r="D346" s="266"/>
      <c r="E346" s="42">
        <v>126825</v>
      </c>
      <c r="F346" s="494">
        <f t="shared" si="5"/>
        <v>80325711.719999909</v>
      </c>
    </row>
    <row r="347" spans="1:6" s="275" customFormat="1" ht="41.25" customHeight="1" x14ac:dyDescent="0.2">
      <c r="A347" s="464">
        <v>44468</v>
      </c>
      <c r="B347" s="252" t="s">
        <v>9588</v>
      </c>
      <c r="C347" s="193" t="s">
        <v>9607</v>
      </c>
      <c r="D347" s="266"/>
      <c r="E347" s="42">
        <v>63412.5</v>
      </c>
      <c r="F347" s="494">
        <f t="shared" si="5"/>
        <v>80262299.219999909</v>
      </c>
    </row>
    <row r="348" spans="1:6" s="275" customFormat="1" ht="63.75" customHeight="1" x14ac:dyDescent="0.2">
      <c r="A348" s="464">
        <v>44468</v>
      </c>
      <c r="B348" s="252" t="s">
        <v>9589</v>
      </c>
      <c r="C348" s="193" t="s">
        <v>9608</v>
      </c>
      <c r="D348" s="266"/>
      <c r="E348" s="42">
        <v>55991.72</v>
      </c>
      <c r="F348" s="494">
        <f t="shared" si="5"/>
        <v>80206307.499999911</v>
      </c>
    </row>
    <row r="349" spans="1:6" s="275" customFormat="1" ht="52.5" customHeight="1" x14ac:dyDescent="0.2">
      <c r="A349" s="464">
        <v>44468</v>
      </c>
      <c r="B349" s="252" t="s">
        <v>9590</v>
      </c>
      <c r="C349" s="193" t="s">
        <v>9609</v>
      </c>
      <c r="D349" s="266"/>
      <c r="E349" s="42">
        <v>131052.5</v>
      </c>
      <c r="F349" s="494">
        <f t="shared" si="5"/>
        <v>80075254.999999911</v>
      </c>
    </row>
    <row r="350" spans="1:6" s="275" customFormat="1" ht="45" customHeight="1" x14ac:dyDescent="0.2">
      <c r="A350" s="464">
        <v>44468</v>
      </c>
      <c r="B350" s="252" t="s">
        <v>9591</v>
      </c>
      <c r="C350" s="193" t="s">
        <v>9610</v>
      </c>
      <c r="D350" s="266"/>
      <c r="E350" s="42">
        <v>12760474.689999999</v>
      </c>
      <c r="F350" s="494">
        <f t="shared" si="5"/>
        <v>67314780.309999913</v>
      </c>
    </row>
    <row r="351" spans="1:6" s="275" customFormat="1" ht="75" customHeight="1" x14ac:dyDescent="0.2">
      <c r="A351" s="464">
        <v>44468</v>
      </c>
      <c r="B351" s="252" t="s">
        <v>9592</v>
      </c>
      <c r="C351" s="193" t="s">
        <v>9611</v>
      </c>
      <c r="D351" s="266"/>
      <c r="E351" s="42">
        <v>9000</v>
      </c>
      <c r="F351" s="494">
        <f t="shared" si="5"/>
        <v>67305780.309999913</v>
      </c>
    </row>
    <row r="352" spans="1:6" s="275" customFormat="1" ht="43.5" customHeight="1" x14ac:dyDescent="0.2">
      <c r="A352" s="464">
        <v>44469</v>
      </c>
      <c r="B352" s="252" t="s">
        <v>9628</v>
      </c>
      <c r="C352" s="193" t="s">
        <v>9629</v>
      </c>
      <c r="D352" s="266"/>
      <c r="E352" s="42">
        <v>1606426.25</v>
      </c>
      <c r="F352" s="494">
        <f t="shared" si="5"/>
        <v>65699354.059999913</v>
      </c>
    </row>
    <row r="353" spans="1:6" s="275" customFormat="1" ht="29.25" customHeight="1" x14ac:dyDescent="0.2">
      <c r="A353" s="573"/>
      <c r="B353" s="707"/>
      <c r="C353" s="35"/>
      <c r="D353" s="634"/>
      <c r="E353" s="32"/>
      <c r="F353" s="118"/>
    </row>
    <row r="354" spans="1:6" s="275" customFormat="1" ht="29.25" customHeight="1" x14ac:dyDescent="0.2">
      <c r="A354" s="573"/>
      <c r="B354" s="707"/>
      <c r="C354" s="35"/>
      <c r="D354" s="634"/>
      <c r="E354" s="32"/>
      <c r="F354" s="118"/>
    </row>
    <row r="355" spans="1:6" s="275" customFormat="1" ht="29.25" customHeight="1" x14ac:dyDescent="0.2">
      <c r="A355" s="573"/>
      <c r="B355" s="707"/>
      <c r="C355" s="35"/>
      <c r="D355" s="634"/>
      <c r="E355" s="32"/>
      <c r="F355" s="118"/>
    </row>
    <row r="356" spans="1:6" s="275" customFormat="1" ht="29.25" customHeight="1" x14ac:dyDescent="0.2">
      <c r="A356" s="573"/>
      <c r="B356" s="707"/>
      <c r="C356" s="35"/>
      <c r="D356" s="634"/>
      <c r="E356" s="32"/>
      <c r="F356" s="118"/>
    </row>
    <row r="357" spans="1:6" s="275" customFormat="1" ht="29.25" customHeight="1" x14ac:dyDescent="0.2">
      <c r="A357" s="573"/>
      <c r="B357" s="707"/>
      <c r="C357" s="35"/>
      <c r="D357" s="634"/>
      <c r="E357" s="32"/>
      <c r="F357" s="118"/>
    </row>
    <row r="358" spans="1:6" s="275" customFormat="1" ht="29.25" customHeight="1" x14ac:dyDescent="0.2">
      <c r="A358" s="573"/>
      <c r="B358" s="707"/>
      <c r="C358" s="35"/>
      <c r="D358" s="634"/>
      <c r="E358" s="32"/>
      <c r="F358" s="118"/>
    </row>
    <row r="359" spans="1:6" s="275" customFormat="1" ht="29.25" customHeight="1" x14ac:dyDescent="0.2">
      <c r="A359" s="573"/>
      <c r="B359" s="707"/>
      <c r="C359" s="35"/>
      <c r="D359" s="634"/>
      <c r="E359" s="32"/>
      <c r="F359" s="118"/>
    </row>
    <row r="360" spans="1:6" s="275" customFormat="1" ht="29.25" customHeight="1" x14ac:dyDescent="0.2">
      <c r="A360" s="573"/>
      <c r="B360" s="707"/>
      <c r="C360" s="35"/>
      <c r="D360" s="634"/>
      <c r="E360" s="32"/>
      <c r="F360" s="118"/>
    </row>
    <row r="361" spans="1:6" s="275" customFormat="1" ht="29.25" customHeight="1" x14ac:dyDescent="0.2">
      <c r="A361" s="573"/>
      <c r="B361" s="707"/>
      <c r="C361" s="35"/>
      <c r="D361" s="634"/>
      <c r="E361" s="32"/>
      <c r="F361" s="118"/>
    </row>
    <row r="362" spans="1:6" s="275" customFormat="1" ht="29.25" customHeight="1" x14ac:dyDescent="0.2">
      <c r="A362" s="573"/>
      <c r="B362" s="707"/>
      <c r="C362" s="35"/>
      <c r="D362" s="634"/>
      <c r="E362" s="32"/>
      <c r="F362" s="118"/>
    </row>
    <row r="363" spans="1:6" s="275" customFormat="1" ht="29.25" customHeight="1" x14ac:dyDescent="0.2">
      <c r="A363" s="573"/>
      <c r="B363" s="707"/>
      <c r="C363" s="35"/>
      <c r="D363" s="634"/>
      <c r="E363" s="32"/>
      <c r="F363" s="118"/>
    </row>
    <row r="364" spans="1:6" s="275" customFormat="1" ht="29.25" customHeight="1" x14ac:dyDescent="0.2">
      <c r="A364" s="573"/>
      <c r="B364" s="707"/>
      <c r="C364" s="35"/>
      <c r="D364" s="634"/>
      <c r="E364" s="32"/>
      <c r="F364" s="118"/>
    </row>
    <row r="365" spans="1:6" s="275" customFormat="1" ht="29.25" customHeight="1" x14ac:dyDescent="0.2">
      <c r="A365" s="573"/>
      <c r="B365" s="707"/>
      <c r="C365" s="35"/>
      <c r="D365" s="634"/>
      <c r="E365" s="32"/>
      <c r="F365" s="118"/>
    </row>
    <row r="366" spans="1:6" s="275" customFormat="1" ht="29.25" customHeight="1" x14ac:dyDescent="0.2">
      <c r="A366" s="573"/>
      <c r="B366" s="707"/>
      <c r="C366" s="35"/>
      <c r="D366" s="634"/>
      <c r="E366" s="32"/>
      <c r="F366" s="118"/>
    </row>
    <row r="367" spans="1:6" s="275" customFormat="1" ht="29.25" customHeight="1" x14ac:dyDescent="0.2">
      <c r="A367" s="573"/>
      <c r="B367" s="707"/>
      <c r="C367" s="35"/>
      <c r="D367" s="634"/>
      <c r="E367" s="32"/>
      <c r="F367" s="118"/>
    </row>
    <row r="368" spans="1:6" s="275" customFormat="1" ht="29.25" customHeight="1" x14ac:dyDescent="0.2">
      <c r="A368" s="573"/>
      <c r="B368" s="707"/>
      <c r="C368" s="35"/>
      <c r="D368" s="634"/>
      <c r="E368" s="32"/>
      <c r="F368" s="118"/>
    </row>
    <row r="369" spans="1:6" s="275" customFormat="1" ht="29.25" customHeight="1" x14ac:dyDescent="0.2">
      <c r="A369" s="573"/>
      <c r="B369" s="707"/>
      <c r="C369" s="35"/>
      <c r="D369" s="634"/>
      <c r="E369" s="32"/>
      <c r="F369" s="118"/>
    </row>
    <row r="370" spans="1:6" s="275" customFormat="1" ht="29.25" customHeight="1" x14ac:dyDescent="0.2">
      <c r="A370" s="573"/>
      <c r="B370" s="707"/>
      <c r="C370" s="35"/>
      <c r="D370" s="634"/>
      <c r="E370" s="32"/>
      <c r="F370" s="118"/>
    </row>
    <row r="371" spans="1:6" s="275" customFormat="1" ht="29.25" customHeight="1" x14ac:dyDescent="0.2">
      <c r="A371" s="573"/>
      <c r="B371" s="707"/>
      <c r="C371" s="35"/>
      <c r="D371" s="634"/>
      <c r="E371" s="32"/>
      <c r="F371" s="118"/>
    </row>
    <row r="372" spans="1:6" s="275" customFormat="1" ht="29.25" customHeight="1" x14ac:dyDescent="0.2">
      <c r="A372" s="573"/>
      <c r="B372" s="707"/>
      <c r="C372" s="35"/>
      <c r="D372" s="634"/>
      <c r="E372" s="32"/>
      <c r="F372" s="118"/>
    </row>
    <row r="373" spans="1:6" s="275" customFormat="1" ht="29.25" customHeight="1" x14ac:dyDescent="0.2">
      <c r="A373" s="573"/>
      <c r="B373" s="707"/>
      <c r="C373" s="35"/>
      <c r="D373" s="634"/>
      <c r="E373" s="32"/>
      <c r="F373" s="118"/>
    </row>
    <row r="374" spans="1:6" s="275" customFormat="1" ht="29.25" customHeight="1" x14ac:dyDescent="0.2">
      <c r="A374" s="573"/>
      <c r="B374" s="707"/>
      <c r="C374" s="35"/>
      <c r="D374" s="634"/>
      <c r="E374" s="32"/>
      <c r="F374" s="118"/>
    </row>
    <row r="375" spans="1:6" s="275" customFormat="1" ht="29.25" customHeight="1" x14ac:dyDescent="0.2">
      <c r="A375" s="573"/>
      <c r="B375" s="707"/>
      <c r="C375" s="35"/>
      <c r="D375" s="634"/>
      <c r="E375" s="32"/>
      <c r="F375" s="118"/>
    </row>
    <row r="376" spans="1:6" s="275" customFormat="1" ht="29.25" customHeight="1" x14ac:dyDescent="0.2">
      <c r="A376" s="573"/>
      <c r="B376" s="707"/>
      <c r="C376" s="35"/>
      <c r="D376" s="634"/>
      <c r="E376" s="32"/>
      <c r="F376" s="118"/>
    </row>
    <row r="377" spans="1:6" s="275" customFormat="1" ht="29.25" customHeight="1" x14ac:dyDescent="0.2">
      <c r="A377" s="573"/>
      <c r="B377" s="707"/>
      <c r="C377" s="35"/>
      <c r="D377" s="634"/>
      <c r="E377" s="32"/>
      <c r="F377" s="118"/>
    </row>
    <row r="378" spans="1:6" s="275" customFormat="1" ht="15" customHeight="1" x14ac:dyDescent="0.25">
      <c r="A378" s="1171" t="s">
        <v>0</v>
      </c>
      <c r="B378" s="1171"/>
      <c r="C378" s="1171"/>
      <c r="D378" s="1171"/>
      <c r="E378" s="1171"/>
      <c r="F378" s="1171"/>
    </row>
    <row r="379" spans="1:6" s="275" customFormat="1" ht="15" customHeight="1" x14ac:dyDescent="0.25">
      <c r="A379" s="1171" t="s">
        <v>1</v>
      </c>
      <c r="B379" s="1171"/>
      <c r="C379" s="1171"/>
      <c r="D379" s="1171"/>
      <c r="E379" s="1171"/>
      <c r="F379" s="1171"/>
    </row>
    <row r="380" spans="1:6" s="275" customFormat="1" ht="15" customHeight="1" x14ac:dyDescent="0.25">
      <c r="A380" s="1173" t="s">
        <v>8718</v>
      </c>
      <c r="B380" s="1173"/>
      <c r="C380" s="1173"/>
      <c r="D380" s="1173"/>
      <c r="E380" s="1173"/>
      <c r="F380" s="1173"/>
    </row>
    <row r="381" spans="1:6" s="275" customFormat="1" ht="15" customHeight="1" x14ac:dyDescent="0.25">
      <c r="A381" s="1173" t="s">
        <v>2</v>
      </c>
      <c r="B381" s="1173"/>
      <c r="C381" s="1173"/>
      <c r="D381" s="1173"/>
      <c r="E381" s="1173"/>
      <c r="F381" s="1173"/>
    </row>
    <row r="382" spans="1:6" s="275" customFormat="1" ht="14.25" customHeight="1" x14ac:dyDescent="0.25">
      <c r="A382" s="626"/>
      <c r="B382" s="627"/>
      <c r="C382" s="628"/>
      <c r="D382" s="629"/>
      <c r="E382" s="630"/>
      <c r="F382" s="631"/>
    </row>
    <row r="383" spans="1:6" s="275" customFormat="1" ht="30" customHeight="1" x14ac:dyDescent="0.2">
      <c r="A383" s="1310" t="s">
        <v>15</v>
      </c>
      <c r="B383" s="1310"/>
      <c r="C383" s="1310"/>
      <c r="D383" s="1310"/>
      <c r="E383" s="1310"/>
      <c r="F383" s="1310"/>
    </row>
    <row r="384" spans="1:6" s="275" customFormat="1" ht="3.75" hidden="1" customHeight="1" x14ac:dyDescent="0.2">
      <c r="A384" s="719"/>
      <c r="B384" s="714"/>
      <c r="C384" s="719"/>
      <c r="D384" s="719"/>
      <c r="E384" s="719"/>
      <c r="F384" s="719"/>
    </row>
    <row r="385" spans="1:60" s="275" customFormat="1" ht="33" customHeight="1" x14ac:dyDescent="0.2">
      <c r="A385" s="1310" t="s">
        <v>4</v>
      </c>
      <c r="B385" s="1310"/>
      <c r="C385" s="1310"/>
      <c r="D385" s="1310"/>
      <c r="E385" s="1310"/>
      <c r="F385" s="720">
        <v>2499093360.0700002</v>
      </c>
    </row>
    <row r="386" spans="1:60" s="275" customFormat="1" ht="5.25" hidden="1" customHeight="1" x14ac:dyDescent="0.2">
      <c r="A386" s="719"/>
      <c r="B386" s="714"/>
      <c r="C386" s="719"/>
      <c r="D386" s="719"/>
      <c r="E386" s="719"/>
      <c r="F386" s="720"/>
    </row>
    <row r="387" spans="1:60" s="68" customFormat="1" ht="15" customHeight="1" x14ac:dyDescent="0.2">
      <c r="A387" s="915" t="s">
        <v>5</v>
      </c>
      <c r="B387" s="915" t="s">
        <v>6</v>
      </c>
      <c r="C387" s="915" t="s">
        <v>22</v>
      </c>
      <c r="D387" s="915" t="s">
        <v>8</v>
      </c>
      <c r="E387" s="915" t="s">
        <v>9</v>
      </c>
      <c r="F387" s="915" t="s">
        <v>6181</v>
      </c>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c r="BG387" s="69"/>
      <c r="BH387" s="69"/>
    </row>
    <row r="388" spans="1:60" ht="15" customHeight="1" x14ac:dyDescent="0.2">
      <c r="A388" s="719"/>
      <c r="B388" s="721"/>
      <c r="C388" s="719"/>
      <c r="D388" s="719"/>
      <c r="E388" s="722"/>
      <c r="F388" s="719"/>
    </row>
    <row r="389" spans="1:60" ht="15" customHeight="1" x14ac:dyDescent="0.2">
      <c r="A389" s="640"/>
      <c r="B389" s="4"/>
      <c r="C389" s="641" t="s">
        <v>16</v>
      </c>
      <c r="D389" s="723">
        <v>617473603.88</v>
      </c>
      <c r="E389" s="153"/>
      <c r="F389" s="724">
        <f>F385+D389</f>
        <v>3116566963.9500003</v>
      </c>
    </row>
    <row r="390" spans="1:60" ht="15" customHeight="1" x14ac:dyDescent="0.2">
      <c r="A390" s="640"/>
      <c r="B390" s="4"/>
      <c r="C390" s="641" t="s">
        <v>387</v>
      </c>
      <c r="D390" s="723"/>
      <c r="E390" s="153"/>
      <c r="F390" s="724">
        <f>F389</f>
        <v>3116566963.9500003</v>
      </c>
    </row>
    <row r="391" spans="1:60" ht="15" customHeight="1" x14ac:dyDescent="0.2">
      <c r="A391" s="640"/>
      <c r="B391" s="4"/>
      <c r="C391" s="641" t="s">
        <v>1759</v>
      </c>
      <c r="D391" s="723"/>
      <c r="E391" s="153"/>
      <c r="F391" s="724">
        <f>F390</f>
        <v>3116566963.9500003</v>
      </c>
    </row>
    <row r="392" spans="1:60" ht="15" customHeight="1" x14ac:dyDescent="0.2">
      <c r="A392" s="644"/>
      <c r="B392" s="708"/>
      <c r="C392" s="641" t="s">
        <v>34</v>
      </c>
      <c r="D392" s="723">
        <v>1913209.12</v>
      </c>
      <c r="E392" s="723"/>
      <c r="F392" s="724">
        <f>F391+D392</f>
        <v>3118480173.0700002</v>
      </c>
    </row>
    <row r="393" spans="1:60" ht="15" customHeight="1" x14ac:dyDescent="0.2">
      <c r="A393" s="644"/>
      <c r="B393" s="708"/>
      <c r="C393" s="641" t="s">
        <v>16</v>
      </c>
      <c r="D393" s="645"/>
      <c r="E393" s="789">
        <v>100000000</v>
      </c>
      <c r="F393" s="724">
        <f>F392-E393</f>
        <v>3018480173.0700002</v>
      </c>
    </row>
    <row r="394" spans="1:60" ht="15" customHeight="1" x14ac:dyDescent="0.2">
      <c r="A394" s="654"/>
      <c r="B394" s="708"/>
      <c r="C394" s="657" t="s">
        <v>1090</v>
      </c>
      <c r="D394" s="128"/>
      <c r="E394" s="790">
        <v>155625.87</v>
      </c>
      <c r="F394" s="724">
        <f t="shared" ref="F394:F430" si="6">F393-E394</f>
        <v>3018324547.2000003</v>
      </c>
    </row>
    <row r="395" spans="1:60" ht="15" customHeight="1" x14ac:dyDescent="0.2">
      <c r="A395" s="654"/>
      <c r="B395" s="708"/>
      <c r="C395" s="656" t="s">
        <v>2479</v>
      </c>
      <c r="D395" s="128"/>
      <c r="E395" s="790">
        <v>54870.83</v>
      </c>
      <c r="F395" s="724">
        <f t="shared" si="6"/>
        <v>3018269676.3700004</v>
      </c>
    </row>
    <row r="396" spans="1:60" ht="15" customHeight="1" x14ac:dyDescent="0.2">
      <c r="A396" s="654"/>
      <c r="B396" s="708"/>
      <c r="C396" s="657" t="s">
        <v>1083</v>
      </c>
      <c r="D396" s="128"/>
      <c r="E396" s="790">
        <v>2500</v>
      </c>
      <c r="F396" s="724">
        <f t="shared" si="6"/>
        <v>3018267176.3700004</v>
      </c>
      <c r="K396" s="103"/>
    </row>
    <row r="397" spans="1:60" ht="15" customHeight="1" x14ac:dyDescent="0.2">
      <c r="A397" s="654"/>
      <c r="B397" s="708"/>
      <c r="C397" s="657" t="s">
        <v>1358</v>
      </c>
      <c r="D397" s="128"/>
      <c r="E397" s="790">
        <v>175</v>
      </c>
      <c r="F397" s="724">
        <f t="shared" si="6"/>
        <v>3018267001.3700004</v>
      </c>
    </row>
    <row r="398" spans="1:60" s="141" customFormat="1" ht="40.5" customHeight="1" x14ac:dyDescent="0.2">
      <c r="A398" s="654">
        <v>44440</v>
      </c>
      <c r="B398" s="5">
        <v>34002</v>
      </c>
      <c r="C398" s="193" t="s">
        <v>8727</v>
      </c>
      <c r="D398" s="198"/>
      <c r="E398" s="42">
        <v>3184417.43</v>
      </c>
      <c r="F398" s="724">
        <f t="shared" si="6"/>
        <v>3015082583.9400005</v>
      </c>
      <c r="G398" s="276"/>
      <c r="H398" s="792"/>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76"/>
      <c r="AE398" s="276"/>
      <c r="AF398" s="276"/>
      <c r="AG398" s="276"/>
      <c r="AH398" s="276"/>
      <c r="AI398" s="276"/>
      <c r="AJ398" s="276"/>
      <c r="AK398" s="276"/>
      <c r="AL398" s="276"/>
      <c r="AM398" s="276"/>
      <c r="AN398" s="276"/>
      <c r="AO398" s="276"/>
      <c r="AP398" s="276"/>
      <c r="AQ398" s="276"/>
      <c r="AR398" s="276"/>
      <c r="AS398" s="276"/>
      <c r="AT398" s="276"/>
      <c r="AU398" s="276"/>
      <c r="AV398" s="276"/>
      <c r="AW398" s="276"/>
      <c r="AX398" s="276"/>
      <c r="AY398" s="276"/>
      <c r="AZ398" s="276"/>
      <c r="BA398" s="276"/>
      <c r="BB398" s="276"/>
      <c r="BC398" s="276"/>
      <c r="BD398" s="276"/>
      <c r="BE398" s="276"/>
      <c r="BF398" s="276"/>
      <c r="BG398" s="276"/>
      <c r="BH398" s="276"/>
    </row>
    <row r="399" spans="1:60" s="141" customFormat="1" ht="38.25" customHeight="1" x14ac:dyDescent="0.2">
      <c r="A399" s="654">
        <v>44440</v>
      </c>
      <c r="B399" s="252" t="s">
        <v>8721</v>
      </c>
      <c r="C399" s="193" t="s">
        <v>8728</v>
      </c>
      <c r="D399" s="198"/>
      <c r="E399" s="42">
        <v>56963.97</v>
      </c>
      <c r="F399" s="724">
        <f t="shared" si="6"/>
        <v>3015025619.9700007</v>
      </c>
      <c r="G399" s="276"/>
      <c r="H399" s="276"/>
      <c r="I399" s="276"/>
      <c r="J399" s="812"/>
      <c r="K399" s="276"/>
      <c r="L399" s="276"/>
      <c r="M399" s="276"/>
      <c r="N399" s="276"/>
      <c r="O399" s="276"/>
      <c r="P399" s="276"/>
      <c r="Q399" s="276"/>
      <c r="R399" s="276"/>
      <c r="S399" s="276"/>
      <c r="T399" s="276"/>
      <c r="U399" s="276"/>
      <c r="V399" s="276"/>
      <c r="W399" s="276"/>
      <c r="X399" s="276"/>
      <c r="Y399" s="276"/>
      <c r="Z399" s="276"/>
      <c r="AA399" s="276"/>
      <c r="AB399" s="276"/>
      <c r="AC399" s="276"/>
      <c r="AD399" s="276"/>
      <c r="AE399" s="276"/>
      <c r="AF399" s="276"/>
      <c r="AG399" s="276"/>
      <c r="AH399" s="276"/>
      <c r="AI399" s="276"/>
      <c r="AJ399" s="276"/>
      <c r="AK399" s="276"/>
      <c r="AL399" s="276"/>
      <c r="AM399" s="276"/>
      <c r="AN399" s="276"/>
      <c r="AO399" s="276"/>
      <c r="AP399" s="276"/>
      <c r="AQ399" s="276"/>
      <c r="AR399" s="276"/>
      <c r="AS399" s="276"/>
      <c r="AT399" s="276"/>
      <c r="AU399" s="276"/>
      <c r="AV399" s="276"/>
      <c r="AW399" s="276"/>
      <c r="AX399" s="276"/>
      <c r="AY399" s="276"/>
      <c r="AZ399" s="276"/>
      <c r="BA399" s="276"/>
      <c r="BB399" s="276"/>
      <c r="BC399" s="276"/>
      <c r="BD399" s="276"/>
      <c r="BE399" s="276"/>
      <c r="BF399" s="276"/>
      <c r="BG399" s="276"/>
      <c r="BH399" s="276"/>
    </row>
    <row r="400" spans="1:60" s="141" customFormat="1" ht="51" customHeight="1" x14ac:dyDescent="0.2">
      <c r="A400" s="654">
        <v>44440</v>
      </c>
      <c r="B400" s="5" t="s">
        <v>8722</v>
      </c>
      <c r="C400" s="193" t="s">
        <v>8729</v>
      </c>
      <c r="D400" s="198"/>
      <c r="E400" s="42">
        <v>1439689.74</v>
      </c>
      <c r="F400" s="724">
        <f t="shared" si="6"/>
        <v>3013585930.230001</v>
      </c>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76"/>
      <c r="AE400" s="276"/>
      <c r="AF400" s="276"/>
      <c r="AG400" s="276"/>
      <c r="AH400" s="276"/>
      <c r="AI400" s="276"/>
      <c r="AJ400" s="276"/>
      <c r="AK400" s="276"/>
      <c r="AL400" s="276"/>
      <c r="AM400" s="276"/>
      <c r="AN400" s="276"/>
      <c r="AO400" s="276"/>
      <c r="AP400" s="276"/>
      <c r="AQ400" s="276"/>
      <c r="AR400" s="276"/>
      <c r="AS400" s="276"/>
      <c r="AT400" s="276"/>
      <c r="AU400" s="276"/>
      <c r="AV400" s="276"/>
      <c r="AW400" s="276"/>
      <c r="AX400" s="276"/>
      <c r="AY400" s="276"/>
      <c r="AZ400" s="276"/>
      <c r="BA400" s="276"/>
      <c r="BB400" s="276"/>
      <c r="BC400" s="276"/>
      <c r="BD400" s="276"/>
      <c r="BE400" s="276"/>
      <c r="BF400" s="276"/>
      <c r="BG400" s="276"/>
      <c r="BH400" s="276"/>
    </row>
    <row r="401" spans="1:60" s="141" customFormat="1" ht="48" customHeight="1" x14ac:dyDescent="0.2">
      <c r="A401" s="654">
        <v>44442</v>
      </c>
      <c r="B401" s="5" t="s">
        <v>8723</v>
      </c>
      <c r="C401" s="193" t="s">
        <v>8733</v>
      </c>
      <c r="D401" s="198"/>
      <c r="E401" s="42">
        <v>93825.88</v>
      </c>
      <c r="F401" s="724">
        <f t="shared" si="6"/>
        <v>3013492104.3500009</v>
      </c>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76"/>
      <c r="AE401" s="276"/>
      <c r="AF401" s="276"/>
      <c r="AG401" s="276"/>
      <c r="AH401" s="276"/>
      <c r="AI401" s="276"/>
      <c r="AJ401" s="276"/>
      <c r="AK401" s="276"/>
      <c r="AL401" s="276"/>
      <c r="AM401" s="276"/>
      <c r="AN401" s="276"/>
      <c r="AO401" s="276"/>
      <c r="AP401" s="276"/>
      <c r="AQ401" s="276"/>
      <c r="AR401" s="276"/>
      <c r="AS401" s="276"/>
      <c r="AT401" s="276"/>
      <c r="AU401" s="276"/>
      <c r="AV401" s="276"/>
      <c r="AW401" s="276"/>
      <c r="AX401" s="276"/>
      <c r="AY401" s="276"/>
      <c r="AZ401" s="276"/>
      <c r="BA401" s="276"/>
      <c r="BB401" s="276"/>
      <c r="BC401" s="276"/>
      <c r="BD401" s="276"/>
      <c r="BE401" s="276"/>
      <c r="BF401" s="276"/>
      <c r="BG401" s="276"/>
      <c r="BH401" s="276"/>
    </row>
    <row r="402" spans="1:60" s="141" customFormat="1" ht="50.25" customHeight="1" x14ac:dyDescent="0.2">
      <c r="A402" s="654">
        <v>44446</v>
      </c>
      <c r="B402" s="5">
        <v>34003</v>
      </c>
      <c r="C402" s="193" t="s">
        <v>8732</v>
      </c>
      <c r="D402" s="198"/>
      <c r="E402" s="42">
        <v>21000</v>
      </c>
      <c r="F402" s="724">
        <f t="shared" si="6"/>
        <v>3013471104.3500009</v>
      </c>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76"/>
      <c r="AE402" s="276"/>
      <c r="AF402" s="276"/>
      <c r="AG402" s="276"/>
      <c r="AH402" s="276"/>
      <c r="AI402" s="276"/>
      <c r="AJ402" s="276"/>
      <c r="AK402" s="276"/>
      <c r="AL402" s="276"/>
      <c r="AM402" s="276"/>
      <c r="AN402" s="276"/>
      <c r="AO402" s="276"/>
      <c r="AP402" s="276"/>
      <c r="AQ402" s="276"/>
      <c r="AR402" s="276"/>
      <c r="AS402" s="276"/>
      <c r="AT402" s="276"/>
      <c r="AU402" s="276"/>
      <c r="AV402" s="276"/>
      <c r="AW402" s="276"/>
      <c r="AX402" s="276"/>
      <c r="AY402" s="276"/>
      <c r="AZ402" s="276"/>
      <c r="BA402" s="276"/>
      <c r="BB402" s="276"/>
      <c r="BC402" s="276"/>
      <c r="BD402" s="276"/>
      <c r="BE402" s="276"/>
      <c r="BF402" s="276"/>
      <c r="BG402" s="276"/>
      <c r="BH402" s="276"/>
    </row>
    <row r="403" spans="1:60" s="141" customFormat="1" ht="59.25" customHeight="1" x14ac:dyDescent="0.2">
      <c r="A403" s="654">
        <v>44446</v>
      </c>
      <c r="B403" s="5">
        <v>34004</v>
      </c>
      <c r="C403" s="193" t="s">
        <v>8731</v>
      </c>
      <c r="D403" s="198"/>
      <c r="E403" s="42">
        <v>108500</v>
      </c>
      <c r="F403" s="724">
        <f t="shared" si="6"/>
        <v>3013362604.3500009</v>
      </c>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76"/>
      <c r="AE403" s="276"/>
      <c r="AF403" s="276"/>
      <c r="AG403" s="276"/>
      <c r="AH403" s="276"/>
      <c r="AI403" s="276"/>
      <c r="AJ403" s="276"/>
      <c r="AK403" s="276"/>
      <c r="AL403" s="276"/>
      <c r="AM403" s="276"/>
      <c r="AN403" s="276"/>
      <c r="AO403" s="276"/>
      <c r="AP403" s="276"/>
      <c r="AQ403" s="276"/>
      <c r="AR403" s="276"/>
      <c r="AS403" s="276"/>
      <c r="AT403" s="276"/>
      <c r="AU403" s="276"/>
      <c r="AV403" s="276"/>
      <c r="AW403" s="276"/>
      <c r="AX403" s="276"/>
      <c r="AY403" s="276"/>
      <c r="AZ403" s="276"/>
      <c r="BA403" s="276"/>
      <c r="BB403" s="276"/>
      <c r="BC403" s="276"/>
      <c r="BD403" s="276"/>
      <c r="BE403" s="276"/>
      <c r="BF403" s="276"/>
      <c r="BG403" s="276"/>
      <c r="BH403" s="276"/>
    </row>
    <row r="404" spans="1:60" s="141" customFormat="1" ht="50.25" customHeight="1" x14ac:dyDescent="0.2">
      <c r="A404" s="654">
        <v>44446</v>
      </c>
      <c r="B404" s="5">
        <v>34005</v>
      </c>
      <c r="C404" s="193" t="s">
        <v>8730</v>
      </c>
      <c r="D404" s="198"/>
      <c r="E404" s="42">
        <v>59500</v>
      </c>
      <c r="F404" s="724">
        <f t="shared" si="6"/>
        <v>3013303104.3500009</v>
      </c>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276"/>
      <c r="AF404" s="276"/>
      <c r="AG404" s="276"/>
      <c r="AH404" s="276"/>
      <c r="AI404" s="276"/>
      <c r="AJ404" s="276"/>
      <c r="AK404" s="276"/>
      <c r="AL404" s="276"/>
      <c r="AM404" s="276"/>
      <c r="AN404" s="276"/>
      <c r="AO404" s="276"/>
      <c r="AP404" s="276"/>
      <c r="AQ404" s="276"/>
      <c r="AR404" s="276"/>
      <c r="AS404" s="276"/>
      <c r="AT404" s="276"/>
      <c r="AU404" s="276"/>
      <c r="AV404" s="276"/>
      <c r="AW404" s="276"/>
      <c r="AX404" s="276"/>
      <c r="AY404" s="276"/>
      <c r="AZ404" s="276"/>
      <c r="BA404" s="276"/>
      <c r="BB404" s="276"/>
      <c r="BC404" s="276"/>
      <c r="BD404" s="276"/>
      <c r="BE404" s="276"/>
      <c r="BF404" s="276"/>
      <c r="BG404" s="276"/>
      <c r="BH404" s="276"/>
    </row>
    <row r="405" spans="1:60" s="141" customFormat="1" ht="43.5" customHeight="1" x14ac:dyDescent="0.2">
      <c r="A405" s="654">
        <v>44446</v>
      </c>
      <c r="B405" s="5" t="s">
        <v>8724</v>
      </c>
      <c r="C405" s="193" t="s">
        <v>9075</v>
      </c>
      <c r="D405" s="95"/>
      <c r="E405" s="42">
        <v>4494046.3</v>
      </c>
      <c r="F405" s="724">
        <f t="shared" si="6"/>
        <v>3008809058.0500007</v>
      </c>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6"/>
      <c r="AF405" s="276"/>
      <c r="AG405" s="276"/>
      <c r="AH405" s="276"/>
      <c r="AI405" s="276"/>
      <c r="AJ405" s="276"/>
      <c r="AK405" s="276"/>
      <c r="AL405" s="276"/>
      <c r="AM405" s="276"/>
      <c r="AN405" s="276"/>
      <c r="AO405" s="276"/>
      <c r="AP405" s="276"/>
      <c r="AQ405" s="276"/>
      <c r="AR405" s="276"/>
      <c r="AS405" s="276"/>
      <c r="AT405" s="276"/>
      <c r="AU405" s="276"/>
      <c r="AV405" s="276"/>
      <c r="AW405" s="276"/>
      <c r="AX405" s="276"/>
      <c r="AY405" s="276"/>
      <c r="AZ405" s="276"/>
      <c r="BA405" s="276"/>
      <c r="BB405" s="276"/>
      <c r="BC405" s="276"/>
      <c r="BD405" s="276"/>
      <c r="BE405" s="276"/>
      <c r="BF405" s="276"/>
      <c r="BG405" s="276"/>
      <c r="BH405" s="276"/>
    </row>
    <row r="406" spans="1:60" s="141" customFormat="1" ht="33.75" customHeight="1" x14ac:dyDescent="0.2">
      <c r="A406" s="654">
        <v>44446</v>
      </c>
      <c r="B406" s="5" t="s">
        <v>8725</v>
      </c>
      <c r="C406" s="193" t="s">
        <v>8726</v>
      </c>
      <c r="D406" s="95"/>
      <c r="E406" s="42">
        <v>3194472.99</v>
      </c>
      <c r="F406" s="724">
        <f t="shared" si="6"/>
        <v>3005614585.0600009</v>
      </c>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276"/>
      <c r="AF406" s="276"/>
      <c r="AG406" s="276"/>
      <c r="AH406" s="276"/>
      <c r="AI406" s="276"/>
      <c r="AJ406" s="276"/>
      <c r="AK406" s="276"/>
      <c r="AL406" s="276"/>
      <c r="AM406" s="276"/>
      <c r="AN406" s="276"/>
      <c r="AO406" s="276"/>
      <c r="AP406" s="276"/>
      <c r="AQ406" s="276"/>
      <c r="AR406" s="276"/>
      <c r="AS406" s="276"/>
      <c r="AT406" s="276"/>
      <c r="AU406" s="276"/>
      <c r="AV406" s="276"/>
      <c r="AW406" s="276"/>
      <c r="AX406" s="276"/>
      <c r="AY406" s="276"/>
      <c r="AZ406" s="276"/>
      <c r="BA406" s="276"/>
      <c r="BB406" s="276"/>
      <c r="BC406" s="276"/>
      <c r="BD406" s="276"/>
      <c r="BE406" s="276"/>
      <c r="BF406" s="276"/>
      <c r="BG406" s="276"/>
      <c r="BH406" s="276"/>
    </row>
    <row r="407" spans="1:60" s="141" customFormat="1" ht="55.5" customHeight="1" x14ac:dyDescent="0.2">
      <c r="A407" s="654">
        <v>44447</v>
      </c>
      <c r="B407" s="661" t="s">
        <v>8744</v>
      </c>
      <c r="C407" s="193" t="s">
        <v>9074</v>
      </c>
      <c r="D407" s="95"/>
      <c r="E407" s="42">
        <v>8045817.1699999999</v>
      </c>
      <c r="F407" s="724">
        <f t="shared" si="6"/>
        <v>2997568767.8900008</v>
      </c>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76"/>
      <c r="AE407" s="276"/>
      <c r="AF407" s="276"/>
      <c r="AG407" s="276"/>
      <c r="AH407" s="276"/>
      <c r="AI407" s="276"/>
      <c r="AJ407" s="276"/>
      <c r="AK407" s="276"/>
      <c r="AL407" s="276"/>
      <c r="AM407" s="276"/>
      <c r="AN407" s="276"/>
      <c r="AO407" s="276"/>
      <c r="AP407" s="276"/>
      <c r="AQ407" s="276"/>
      <c r="AR407" s="276"/>
      <c r="AS407" s="276"/>
      <c r="AT407" s="276"/>
      <c r="AU407" s="276"/>
      <c r="AV407" s="276"/>
      <c r="AW407" s="276"/>
      <c r="AX407" s="276"/>
      <c r="AY407" s="276"/>
      <c r="AZ407" s="276"/>
      <c r="BA407" s="276"/>
      <c r="BB407" s="276"/>
      <c r="BC407" s="276"/>
      <c r="BD407" s="276"/>
      <c r="BE407" s="276"/>
      <c r="BF407" s="276"/>
      <c r="BG407" s="276"/>
      <c r="BH407" s="276"/>
    </row>
    <row r="408" spans="1:60" s="141" customFormat="1" ht="54" customHeight="1" x14ac:dyDescent="0.2">
      <c r="A408" s="654">
        <v>44448</v>
      </c>
      <c r="B408" s="5">
        <v>34006</v>
      </c>
      <c r="C408" s="193" t="s">
        <v>8746</v>
      </c>
      <c r="D408" s="95"/>
      <c r="E408" s="42">
        <v>68250</v>
      </c>
      <c r="F408" s="724">
        <f t="shared" si="6"/>
        <v>2997500517.8900008</v>
      </c>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76"/>
      <c r="AE408" s="276"/>
      <c r="AF408" s="276"/>
      <c r="AG408" s="276"/>
      <c r="AH408" s="276"/>
      <c r="AI408" s="276"/>
      <c r="AJ408" s="276"/>
      <c r="AK408" s="276"/>
      <c r="AL408" s="276"/>
      <c r="AM408" s="276"/>
      <c r="AN408" s="276"/>
      <c r="AO408" s="276"/>
      <c r="AP408" s="276"/>
      <c r="AQ408" s="276"/>
      <c r="AR408" s="276"/>
      <c r="AS408" s="276"/>
      <c r="AT408" s="276"/>
      <c r="AU408" s="276"/>
      <c r="AV408" s="276"/>
      <c r="AW408" s="276"/>
      <c r="AX408" s="276"/>
      <c r="AY408" s="276"/>
      <c r="AZ408" s="276"/>
      <c r="BA408" s="276"/>
      <c r="BB408" s="276"/>
      <c r="BC408" s="276"/>
      <c r="BD408" s="276"/>
      <c r="BE408" s="276"/>
      <c r="BF408" s="276"/>
      <c r="BG408" s="276"/>
      <c r="BH408" s="276"/>
    </row>
    <row r="409" spans="1:60" s="141" customFormat="1" ht="42.75" customHeight="1" x14ac:dyDescent="0.2">
      <c r="A409" s="654">
        <v>44448</v>
      </c>
      <c r="B409" s="5" t="s">
        <v>8748</v>
      </c>
      <c r="C409" s="193" t="s">
        <v>8747</v>
      </c>
      <c r="D409" s="95"/>
      <c r="E409" s="42">
        <v>3957528.75</v>
      </c>
      <c r="F409" s="724">
        <f t="shared" si="6"/>
        <v>2993542989.1400008</v>
      </c>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76"/>
      <c r="AE409" s="276"/>
      <c r="AF409" s="276"/>
      <c r="AG409" s="276"/>
      <c r="AH409" s="276"/>
      <c r="AI409" s="276"/>
      <c r="AJ409" s="276"/>
      <c r="AK409" s="276"/>
      <c r="AL409" s="276"/>
      <c r="AM409" s="276"/>
      <c r="AN409" s="276"/>
      <c r="AO409" s="276"/>
      <c r="AP409" s="276"/>
      <c r="AQ409" s="276"/>
      <c r="AR409" s="276"/>
      <c r="AS409" s="276"/>
      <c r="AT409" s="276"/>
      <c r="AU409" s="276"/>
      <c r="AV409" s="276"/>
      <c r="AW409" s="276"/>
      <c r="AX409" s="276"/>
      <c r="AY409" s="276"/>
      <c r="AZ409" s="276"/>
      <c r="BA409" s="276"/>
      <c r="BB409" s="276"/>
      <c r="BC409" s="276"/>
      <c r="BD409" s="276"/>
      <c r="BE409" s="276"/>
      <c r="BF409" s="276"/>
      <c r="BG409" s="276"/>
      <c r="BH409" s="276"/>
    </row>
    <row r="410" spans="1:60" s="141" customFormat="1" ht="60.75" customHeight="1" x14ac:dyDescent="0.2">
      <c r="A410" s="654">
        <v>44449</v>
      </c>
      <c r="B410" s="5">
        <v>34007</v>
      </c>
      <c r="C410" s="193" t="s">
        <v>9577</v>
      </c>
      <c r="D410" s="95"/>
      <c r="E410" s="42">
        <v>35000</v>
      </c>
      <c r="F410" s="724">
        <f t="shared" si="6"/>
        <v>2993507989.1400008</v>
      </c>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276"/>
      <c r="AF410" s="276"/>
      <c r="AG410" s="276"/>
      <c r="AH410" s="276"/>
      <c r="AI410" s="276"/>
      <c r="AJ410" s="276"/>
      <c r="AK410" s="276"/>
      <c r="AL410" s="276"/>
      <c r="AM410" s="276"/>
      <c r="AN410" s="276"/>
      <c r="AO410" s="276"/>
      <c r="AP410" s="276"/>
      <c r="AQ410" s="276"/>
      <c r="AR410" s="276"/>
      <c r="AS410" s="276"/>
      <c r="AT410" s="276"/>
      <c r="AU410" s="276"/>
      <c r="AV410" s="276"/>
      <c r="AW410" s="276"/>
      <c r="AX410" s="276"/>
      <c r="AY410" s="276"/>
      <c r="AZ410" s="276"/>
      <c r="BA410" s="276"/>
      <c r="BB410" s="276"/>
      <c r="BC410" s="276"/>
      <c r="BD410" s="276"/>
      <c r="BE410" s="276"/>
      <c r="BF410" s="276"/>
      <c r="BG410" s="276"/>
      <c r="BH410" s="276"/>
    </row>
    <row r="411" spans="1:60" s="141" customFormat="1" ht="48.75" customHeight="1" x14ac:dyDescent="0.2">
      <c r="A411" s="654">
        <v>44449</v>
      </c>
      <c r="B411" s="5" t="s">
        <v>9056</v>
      </c>
      <c r="C411" s="193" t="s">
        <v>9073</v>
      </c>
      <c r="D411" s="95"/>
      <c r="E411" s="42">
        <v>1333851.98</v>
      </c>
      <c r="F411" s="724">
        <f t="shared" si="6"/>
        <v>2992174137.1600008</v>
      </c>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276"/>
      <c r="AF411" s="276"/>
      <c r="AG411" s="276"/>
      <c r="AH411" s="276"/>
      <c r="AI411" s="276"/>
      <c r="AJ411" s="276"/>
      <c r="AK411" s="276"/>
      <c r="AL411" s="276"/>
      <c r="AM411" s="276"/>
      <c r="AN411" s="276"/>
      <c r="AO411" s="276"/>
      <c r="AP411" s="276"/>
      <c r="AQ411" s="276"/>
      <c r="AR411" s="276"/>
      <c r="AS411" s="276"/>
      <c r="AT411" s="276"/>
      <c r="AU411" s="276"/>
      <c r="AV411" s="276"/>
      <c r="AW411" s="276"/>
      <c r="AX411" s="276"/>
      <c r="AY411" s="276"/>
      <c r="AZ411" s="276"/>
      <c r="BA411" s="276"/>
      <c r="BB411" s="276"/>
      <c r="BC411" s="276"/>
      <c r="BD411" s="276"/>
      <c r="BE411" s="276"/>
      <c r="BF411" s="276"/>
      <c r="BG411" s="276"/>
      <c r="BH411" s="276"/>
    </row>
    <row r="412" spans="1:60" s="141" customFormat="1" ht="45" customHeight="1" x14ac:dyDescent="0.2">
      <c r="A412" s="654">
        <v>44449</v>
      </c>
      <c r="B412" s="5" t="s">
        <v>9057</v>
      </c>
      <c r="C412" s="193" t="s">
        <v>9072</v>
      </c>
      <c r="D412" s="95"/>
      <c r="E412" s="42">
        <v>1623698.51</v>
      </c>
      <c r="F412" s="724">
        <f t="shared" si="6"/>
        <v>2990550438.6500006</v>
      </c>
      <c r="G412" s="276"/>
      <c r="H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76"/>
      <c r="AE412" s="276"/>
      <c r="AF412" s="276"/>
      <c r="AG412" s="276"/>
      <c r="AH412" s="276"/>
      <c r="AI412" s="276"/>
      <c r="AJ412" s="276"/>
      <c r="AK412" s="276"/>
      <c r="AL412" s="276"/>
      <c r="AM412" s="276"/>
      <c r="AN412" s="276"/>
      <c r="AO412" s="276"/>
      <c r="AP412" s="276"/>
      <c r="AQ412" s="276"/>
      <c r="AR412" s="276"/>
      <c r="AS412" s="276"/>
      <c r="AT412" s="276"/>
      <c r="AU412" s="276"/>
      <c r="AV412" s="276"/>
      <c r="AW412" s="276"/>
      <c r="AX412" s="276"/>
      <c r="AY412" s="276"/>
      <c r="AZ412" s="276"/>
      <c r="BA412" s="276"/>
      <c r="BB412" s="276"/>
      <c r="BC412" s="276"/>
      <c r="BD412" s="276"/>
      <c r="BE412" s="276"/>
      <c r="BF412" s="276"/>
      <c r="BG412" s="276"/>
      <c r="BH412" s="276"/>
    </row>
    <row r="413" spans="1:60" s="141" customFormat="1" ht="42" customHeight="1" x14ac:dyDescent="0.2">
      <c r="A413" s="654">
        <v>44449</v>
      </c>
      <c r="B413" s="5" t="s">
        <v>9058</v>
      </c>
      <c r="C413" s="193" t="s">
        <v>9071</v>
      </c>
      <c r="D413" s="95"/>
      <c r="E413" s="42">
        <v>8890052.9600000009</v>
      </c>
      <c r="F413" s="724">
        <f t="shared" si="6"/>
        <v>2981660385.6900005</v>
      </c>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276"/>
      <c r="AF413" s="276"/>
      <c r="AG413" s="276"/>
      <c r="AH413" s="276"/>
      <c r="AI413" s="276"/>
      <c r="AJ413" s="276"/>
      <c r="AK413" s="276"/>
      <c r="AL413" s="276"/>
      <c r="AM413" s="276"/>
      <c r="AN413" s="276"/>
      <c r="AO413" s="276"/>
      <c r="AP413" s="276"/>
      <c r="AQ413" s="276"/>
      <c r="AR413" s="276"/>
      <c r="AS413" s="276"/>
      <c r="AT413" s="276"/>
      <c r="AU413" s="276"/>
      <c r="AV413" s="276"/>
      <c r="AW413" s="276"/>
      <c r="AX413" s="276"/>
      <c r="AY413" s="276"/>
      <c r="AZ413" s="276"/>
      <c r="BA413" s="276"/>
      <c r="BB413" s="276"/>
      <c r="BC413" s="276"/>
      <c r="BD413" s="276"/>
      <c r="BE413" s="276"/>
      <c r="BF413" s="276"/>
      <c r="BG413" s="276"/>
      <c r="BH413" s="276"/>
    </row>
    <row r="414" spans="1:60" s="141" customFormat="1" ht="32.25" customHeight="1" x14ac:dyDescent="0.2">
      <c r="A414" s="134">
        <v>44454</v>
      </c>
      <c r="B414" s="5" t="s">
        <v>9112</v>
      </c>
      <c r="C414" s="193" t="s">
        <v>9109</v>
      </c>
      <c r="D414" s="95"/>
      <c r="E414" s="42">
        <v>15383472.439999999</v>
      </c>
      <c r="F414" s="724">
        <f t="shared" si="6"/>
        <v>2966276913.2500005</v>
      </c>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76"/>
      <c r="AE414" s="276"/>
      <c r="AF414" s="276"/>
      <c r="AG414" s="276"/>
      <c r="AH414" s="276"/>
      <c r="AI414" s="276"/>
      <c r="AJ414" s="276"/>
      <c r="AK414" s="276"/>
      <c r="AL414" s="276"/>
      <c r="AM414" s="276"/>
      <c r="AN414" s="276"/>
      <c r="AO414" s="276"/>
      <c r="AP414" s="276"/>
      <c r="AQ414" s="276"/>
      <c r="AR414" s="276"/>
      <c r="AS414" s="276"/>
      <c r="AT414" s="276"/>
      <c r="AU414" s="276"/>
      <c r="AV414" s="276"/>
      <c r="AW414" s="276"/>
      <c r="AX414" s="276"/>
      <c r="AY414" s="276"/>
      <c r="AZ414" s="276"/>
      <c r="BA414" s="276"/>
      <c r="BB414" s="276"/>
      <c r="BC414" s="276"/>
      <c r="BD414" s="276"/>
      <c r="BE414" s="276"/>
      <c r="BF414" s="276"/>
      <c r="BG414" s="276"/>
      <c r="BH414" s="276"/>
    </row>
    <row r="415" spans="1:60" s="141" customFormat="1" ht="36.75" customHeight="1" x14ac:dyDescent="0.2">
      <c r="A415" s="134">
        <v>44454</v>
      </c>
      <c r="B415" s="5" t="s">
        <v>9113</v>
      </c>
      <c r="C415" s="193" t="s">
        <v>9110</v>
      </c>
      <c r="D415" s="95"/>
      <c r="E415" s="42">
        <v>9814593.5500000007</v>
      </c>
      <c r="F415" s="724">
        <f t="shared" si="6"/>
        <v>2956462319.7000003</v>
      </c>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276"/>
      <c r="AF415" s="276"/>
      <c r="AG415" s="276"/>
      <c r="AH415" s="276"/>
      <c r="AI415" s="276"/>
      <c r="AJ415" s="276"/>
      <c r="AK415" s="276"/>
      <c r="AL415" s="276"/>
      <c r="AM415" s="276"/>
      <c r="AN415" s="276"/>
      <c r="AO415" s="276"/>
      <c r="AP415" s="276"/>
      <c r="AQ415" s="276"/>
      <c r="AR415" s="276"/>
      <c r="AS415" s="276"/>
      <c r="AT415" s="276"/>
      <c r="AU415" s="276"/>
      <c r="AV415" s="276"/>
      <c r="AW415" s="276"/>
      <c r="AX415" s="276"/>
      <c r="AY415" s="276"/>
      <c r="AZ415" s="276"/>
      <c r="BA415" s="276"/>
      <c r="BB415" s="276"/>
      <c r="BC415" s="276"/>
      <c r="BD415" s="276"/>
      <c r="BE415" s="276"/>
      <c r="BF415" s="276"/>
      <c r="BG415" s="276"/>
      <c r="BH415" s="276"/>
    </row>
    <row r="416" spans="1:60" s="141" customFormat="1" ht="41.25" customHeight="1" x14ac:dyDescent="0.2">
      <c r="A416" s="134">
        <v>44455</v>
      </c>
      <c r="B416" s="5" t="s">
        <v>9114</v>
      </c>
      <c r="C416" s="193" t="s">
        <v>9111</v>
      </c>
      <c r="D416" s="95"/>
      <c r="E416" s="42">
        <v>3038303.36</v>
      </c>
      <c r="F416" s="724">
        <f t="shared" si="6"/>
        <v>2953424016.3400002</v>
      </c>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76"/>
      <c r="AE416" s="276"/>
      <c r="AF416" s="276"/>
      <c r="AG416" s="276"/>
      <c r="AH416" s="276"/>
      <c r="AI416" s="276"/>
      <c r="AJ416" s="276"/>
      <c r="AK416" s="276"/>
      <c r="AL416" s="276"/>
      <c r="AM416" s="276"/>
      <c r="AN416" s="276"/>
      <c r="AO416" s="276"/>
      <c r="AP416" s="276"/>
      <c r="AQ416" s="276"/>
      <c r="AR416" s="276"/>
      <c r="AS416" s="276"/>
      <c r="AT416" s="276"/>
      <c r="AU416" s="276"/>
      <c r="AV416" s="276"/>
      <c r="AW416" s="276"/>
      <c r="AX416" s="276"/>
      <c r="AY416" s="276"/>
      <c r="AZ416" s="276"/>
      <c r="BA416" s="276"/>
      <c r="BB416" s="276"/>
      <c r="BC416" s="276"/>
      <c r="BD416" s="276"/>
      <c r="BE416" s="276"/>
      <c r="BF416" s="276"/>
      <c r="BG416" s="276"/>
      <c r="BH416" s="276"/>
    </row>
    <row r="417" spans="1:60" s="141" customFormat="1" ht="42" customHeight="1" x14ac:dyDescent="0.2">
      <c r="A417" s="134" t="s">
        <v>9291</v>
      </c>
      <c r="B417" s="5" t="s">
        <v>9294</v>
      </c>
      <c r="C417" s="193" t="s">
        <v>9292</v>
      </c>
      <c r="D417" s="95"/>
      <c r="E417" s="42">
        <v>4730384.8099999996</v>
      </c>
      <c r="F417" s="724">
        <f t="shared" si="6"/>
        <v>2948693631.5300002</v>
      </c>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76"/>
      <c r="AE417" s="276"/>
      <c r="AF417" s="276"/>
      <c r="AG417" s="276"/>
      <c r="AH417" s="276"/>
      <c r="AI417" s="276"/>
      <c r="AJ417" s="276"/>
      <c r="AK417" s="276"/>
      <c r="AL417" s="276"/>
      <c r="AM417" s="276"/>
      <c r="AN417" s="276"/>
      <c r="AO417" s="276"/>
      <c r="AP417" s="276"/>
      <c r="AQ417" s="276"/>
      <c r="AR417" s="276"/>
      <c r="AS417" s="276"/>
      <c r="AT417" s="276"/>
      <c r="AU417" s="276"/>
      <c r="AV417" s="276"/>
      <c r="AW417" s="276"/>
      <c r="AX417" s="276"/>
      <c r="AY417" s="276"/>
      <c r="AZ417" s="276"/>
      <c r="BA417" s="276"/>
      <c r="BB417" s="276"/>
      <c r="BC417" s="276"/>
      <c r="BD417" s="276"/>
      <c r="BE417" s="276"/>
      <c r="BF417" s="276"/>
      <c r="BG417" s="276"/>
      <c r="BH417" s="276"/>
    </row>
    <row r="418" spans="1:60" s="141" customFormat="1" ht="41.25" customHeight="1" x14ac:dyDescent="0.2">
      <c r="A418" s="134" t="s">
        <v>9291</v>
      </c>
      <c r="B418" s="5" t="s">
        <v>9295</v>
      </c>
      <c r="C418" s="193" t="s">
        <v>9293</v>
      </c>
      <c r="D418" s="95"/>
      <c r="E418" s="42">
        <v>982520.42</v>
      </c>
      <c r="F418" s="724">
        <f t="shared" si="6"/>
        <v>2947711111.1100001</v>
      </c>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76"/>
      <c r="AE418" s="276"/>
      <c r="AF418" s="276"/>
      <c r="AG418" s="276"/>
      <c r="AH418" s="276"/>
      <c r="AI418" s="276"/>
      <c r="AJ418" s="276"/>
      <c r="AK418" s="276"/>
      <c r="AL418" s="276"/>
      <c r="AM418" s="276"/>
      <c r="AN418" s="276"/>
      <c r="AO418" s="276"/>
      <c r="AP418" s="276"/>
      <c r="AQ418" s="276"/>
      <c r="AR418" s="276"/>
      <c r="AS418" s="276"/>
      <c r="AT418" s="276"/>
      <c r="AU418" s="276"/>
      <c r="AV418" s="276"/>
      <c r="AW418" s="276"/>
      <c r="AX418" s="276"/>
      <c r="AY418" s="276"/>
      <c r="AZ418" s="276"/>
      <c r="BA418" s="276"/>
      <c r="BB418" s="276"/>
      <c r="BC418" s="276"/>
      <c r="BD418" s="276"/>
      <c r="BE418" s="276"/>
      <c r="BF418" s="276"/>
      <c r="BG418" s="276"/>
      <c r="BH418" s="276"/>
    </row>
    <row r="419" spans="1:60" s="141" customFormat="1" ht="24.75" customHeight="1" x14ac:dyDescent="0.2">
      <c r="A419" s="134">
        <v>44460</v>
      </c>
      <c r="B419" s="5">
        <v>34008</v>
      </c>
      <c r="C419" s="193" t="s">
        <v>9315</v>
      </c>
      <c r="D419" s="95"/>
      <c r="E419" s="42">
        <v>137836.67000000001</v>
      </c>
      <c r="F419" s="724">
        <f t="shared" si="6"/>
        <v>2947573274.4400001</v>
      </c>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276"/>
      <c r="AF419" s="276"/>
      <c r="AG419" s="276"/>
      <c r="AH419" s="276"/>
      <c r="AI419" s="276"/>
      <c r="AJ419" s="276"/>
      <c r="AK419" s="276"/>
      <c r="AL419" s="276"/>
      <c r="AM419" s="276"/>
      <c r="AN419" s="276"/>
      <c r="AO419" s="276"/>
      <c r="AP419" s="276"/>
      <c r="AQ419" s="276"/>
      <c r="AR419" s="276"/>
      <c r="AS419" s="276"/>
      <c r="AT419" s="276"/>
      <c r="AU419" s="276"/>
      <c r="AV419" s="276"/>
      <c r="AW419" s="276"/>
      <c r="AX419" s="276"/>
      <c r="AY419" s="276"/>
      <c r="AZ419" s="276"/>
      <c r="BA419" s="276"/>
      <c r="BB419" s="276"/>
      <c r="BC419" s="276"/>
      <c r="BD419" s="276"/>
      <c r="BE419" s="276"/>
      <c r="BF419" s="276"/>
      <c r="BG419" s="276"/>
      <c r="BH419" s="276"/>
    </row>
    <row r="420" spans="1:60" s="141" customFormat="1" ht="24.75" customHeight="1" x14ac:dyDescent="0.2">
      <c r="A420" s="134">
        <v>44460</v>
      </c>
      <c r="B420" s="5">
        <v>34009</v>
      </c>
      <c r="C420" s="193" t="s">
        <v>9316</v>
      </c>
      <c r="D420" s="95"/>
      <c r="E420" s="42">
        <v>1197255.3700000001</v>
      </c>
      <c r="F420" s="724">
        <f t="shared" si="6"/>
        <v>2946376019.0700002</v>
      </c>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276"/>
      <c r="AF420" s="276"/>
      <c r="AG420" s="276"/>
      <c r="AH420" s="276"/>
      <c r="AI420" s="276"/>
      <c r="AJ420" s="276"/>
      <c r="AK420" s="276"/>
      <c r="AL420" s="276"/>
      <c r="AM420" s="276"/>
      <c r="AN420" s="276"/>
      <c r="AO420" s="276"/>
      <c r="AP420" s="276"/>
      <c r="AQ420" s="276"/>
      <c r="AR420" s="276"/>
      <c r="AS420" s="276"/>
      <c r="AT420" s="276"/>
      <c r="AU420" s="276"/>
      <c r="AV420" s="276"/>
      <c r="AW420" s="276"/>
      <c r="AX420" s="276"/>
      <c r="AY420" s="276"/>
      <c r="AZ420" s="276"/>
      <c r="BA420" s="276"/>
      <c r="BB420" s="276"/>
      <c r="BC420" s="276"/>
      <c r="BD420" s="276"/>
      <c r="BE420" s="276"/>
      <c r="BF420" s="276"/>
      <c r="BG420" s="276"/>
      <c r="BH420" s="276"/>
    </row>
    <row r="421" spans="1:60" s="141" customFormat="1" ht="23.25" customHeight="1" x14ac:dyDescent="0.2">
      <c r="A421" s="134">
        <v>44460</v>
      </c>
      <c r="B421" s="5">
        <v>34010</v>
      </c>
      <c r="C421" s="193" t="s">
        <v>9316</v>
      </c>
      <c r="D421" s="95"/>
      <c r="E421" s="42">
        <v>1261848.17</v>
      </c>
      <c r="F421" s="724">
        <f t="shared" si="6"/>
        <v>2945114170.9000001</v>
      </c>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76"/>
      <c r="AE421" s="276"/>
      <c r="AF421" s="276"/>
      <c r="AG421" s="276"/>
      <c r="AH421" s="276"/>
      <c r="AI421" s="276"/>
      <c r="AJ421" s="276"/>
      <c r="AK421" s="276"/>
      <c r="AL421" s="276"/>
      <c r="AM421" s="276"/>
      <c r="AN421" s="276"/>
      <c r="AO421" s="276"/>
      <c r="AP421" s="276"/>
      <c r="AQ421" s="276"/>
      <c r="AR421" s="276"/>
      <c r="AS421" s="276"/>
      <c r="AT421" s="276"/>
      <c r="AU421" s="276"/>
      <c r="AV421" s="276"/>
      <c r="AW421" s="276"/>
      <c r="AX421" s="276"/>
      <c r="AY421" s="276"/>
      <c r="AZ421" s="276"/>
      <c r="BA421" s="276"/>
      <c r="BB421" s="276"/>
      <c r="BC421" s="276"/>
      <c r="BD421" s="276"/>
      <c r="BE421" s="276"/>
      <c r="BF421" s="276"/>
      <c r="BG421" s="276"/>
      <c r="BH421" s="276"/>
    </row>
    <row r="422" spans="1:60" s="141" customFormat="1" ht="21" customHeight="1" x14ac:dyDescent="0.2">
      <c r="A422" s="134">
        <v>44460</v>
      </c>
      <c r="B422" s="5">
        <v>34011</v>
      </c>
      <c r="C422" s="193" t="s">
        <v>9317</v>
      </c>
      <c r="D422" s="95"/>
      <c r="E422" s="42">
        <v>1361341.46</v>
      </c>
      <c r="F422" s="724">
        <f t="shared" si="6"/>
        <v>2943752829.4400001</v>
      </c>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276"/>
      <c r="AF422" s="276"/>
      <c r="AG422" s="276"/>
      <c r="AH422" s="276"/>
      <c r="AI422" s="276"/>
      <c r="AJ422" s="276"/>
      <c r="AK422" s="276"/>
      <c r="AL422" s="276"/>
      <c r="AM422" s="276"/>
      <c r="AN422" s="276"/>
      <c r="AO422" s="276"/>
      <c r="AP422" s="276"/>
      <c r="AQ422" s="276"/>
      <c r="AR422" s="276"/>
      <c r="AS422" s="276"/>
      <c r="AT422" s="276"/>
      <c r="AU422" s="276"/>
      <c r="AV422" s="276"/>
      <c r="AW422" s="276"/>
      <c r="AX422" s="276"/>
      <c r="AY422" s="276"/>
      <c r="AZ422" s="276"/>
      <c r="BA422" s="276"/>
      <c r="BB422" s="276"/>
      <c r="BC422" s="276"/>
      <c r="BD422" s="276"/>
      <c r="BE422" s="276"/>
      <c r="BF422" s="276"/>
      <c r="BG422" s="276"/>
      <c r="BH422" s="276"/>
    </row>
    <row r="423" spans="1:60" s="141" customFormat="1" ht="19.5" customHeight="1" x14ac:dyDescent="0.2">
      <c r="A423" s="134">
        <v>44460</v>
      </c>
      <c r="B423" s="5">
        <v>34012</v>
      </c>
      <c r="C423" s="193" t="s">
        <v>9316</v>
      </c>
      <c r="D423" s="95"/>
      <c r="E423" s="42">
        <v>356569.94</v>
      </c>
      <c r="F423" s="724">
        <f t="shared" si="6"/>
        <v>2943396259.5</v>
      </c>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76"/>
      <c r="AE423" s="276"/>
      <c r="AF423" s="276"/>
      <c r="AG423" s="276"/>
      <c r="AH423" s="276"/>
      <c r="AI423" s="276"/>
      <c r="AJ423" s="276"/>
      <c r="AK423" s="276"/>
      <c r="AL423" s="276"/>
      <c r="AM423" s="276"/>
      <c r="AN423" s="276"/>
      <c r="AO423" s="276"/>
      <c r="AP423" s="276"/>
      <c r="AQ423" s="276"/>
      <c r="AR423" s="276"/>
      <c r="AS423" s="276"/>
      <c r="AT423" s="276"/>
      <c r="AU423" s="276"/>
      <c r="AV423" s="276"/>
      <c r="AW423" s="276"/>
      <c r="AX423" s="276"/>
      <c r="AY423" s="276"/>
      <c r="AZ423" s="276"/>
      <c r="BA423" s="276"/>
      <c r="BB423" s="276"/>
      <c r="BC423" s="276"/>
      <c r="BD423" s="276"/>
      <c r="BE423" s="276"/>
      <c r="BF423" s="276"/>
      <c r="BG423" s="276"/>
      <c r="BH423" s="276"/>
    </row>
    <row r="424" spans="1:60" s="141" customFormat="1" ht="44.25" customHeight="1" x14ac:dyDescent="0.2">
      <c r="A424" s="134">
        <v>44462</v>
      </c>
      <c r="B424" s="5" t="s">
        <v>9498</v>
      </c>
      <c r="C424" s="193" t="s">
        <v>9499</v>
      </c>
      <c r="D424" s="95"/>
      <c r="E424" s="42">
        <v>1098059</v>
      </c>
      <c r="F424" s="724">
        <f t="shared" si="6"/>
        <v>2942298200.5</v>
      </c>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76"/>
      <c r="AE424" s="276"/>
      <c r="AF424" s="276"/>
      <c r="AG424" s="276"/>
      <c r="AH424" s="276"/>
      <c r="AI424" s="276"/>
      <c r="AJ424" s="276"/>
      <c r="AK424" s="276"/>
      <c r="AL424" s="276"/>
      <c r="AM424" s="276"/>
      <c r="AN424" s="276"/>
      <c r="AO424" s="276"/>
      <c r="AP424" s="276"/>
      <c r="AQ424" s="276"/>
      <c r="AR424" s="276"/>
      <c r="AS424" s="276"/>
      <c r="AT424" s="276"/>
      <c r="AU424" s="276"/>
      <c r="AV424" s="276"/>
      <c r="AW424" s="276"/>
      <c r="AX424" s="276"/>
      <c r="AY424" s="276"/>
      <c r="AZ424" s="276"/>
      <c r="BA424" s="276"/>
      <c r="BB424" s="276"/>
      <c r="BC424" s="276"/>
      <c r="BD424" s="276"/>
      <c r="BE424" s="276"/>
      <c r="BF424" s="276"/>
      <c r="BG424" s="276"/>
      <c r="BH424" s="276"/>
    </row>
    <row r="425" spans="1:60" s="141" customFormat="1" ht="39" customHeight="1" x14ac:dyDescent="0.2">
      <c r="A425" s="134">
        <v>44467</v>
      </c>
      <c r="B425" s="5" t="s">
        <v>9569</v>
      </c>
      <c r="C425" s="193" t="s">
        <v>9573</v>
      </c>
      <c r="D425" s="95"/>
      <c r="E425" s="42">
        <v>11499010.460000001</v>
      </c>
      <c r="F425" s="724">
        <f t="shared" si="6"/>
        <v>2930799190.04</v>
      </c>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76"/>
      <c r="AE425" s="276"/>
      <c r="AF425" s="276"/>
      <c r="AG425" s="276"/>
      <c r="AH425" s="276"/>
      <c r="AI425" s="276"/>
      <c r="AJ425" s="276"/>
      <c r="AK425" s="276"/>
      <c r="AL425" s="276"/>
      <c r="AM425" s="276"/>
      <c r="AN425" s="276"/>
      <c r="AO425" s="276"/>
      <c r="AP425" s="276"/>
      <c r="AQ425" s="276"/>
      <c r="AR425" s="276"/>
      <c r="AS425" s="276"/>
      <c r="AT425" s="276"/>
      <c r="AU425" s="276"/>
      <c r="AV425" s="276"/>
      <c r="AW425" s="276"/>
      <c r="AX425" s="276"/>
      <c r="AY425" s="276"/>
      <c r="AZ425" s="276"/>
      <c r="BA425" s="276"/>
      <c r="BB425" s="276"/>
      <c r="BC425" s="276"/>
      <c r="BD425" s="276"/>
      <c r="BE425" s="276"/>
      <c r="BF425" s="276"/>
      <c r="BG425" s="276"/>
      <c r="BH425" s="276"/>
    </row>
    <row r="426" spans="1:60" s="141" customFormat="1" ht="50.25" customHeight="1" x14ac:dyDescent="0.2">
      <c r="A426" s="134">
        <v>44467</v>
      </c>
      <c r="B426" s="5" t="s">
        <v>9570</v>
      </c>
      <c r="C426" s="193" t="s">
        <v>9574</v>
      </c>
      <c r="D426" s="95"/>
      <c r="E426" s="42">
        <v>240192</v>
      </c>
      <c r="F426" s="724">
        <f t="shared" si="6"/>
        <v>2930558998.04</v>
      </c>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76"/>
      <c r="AE426" s="276"/>
      <c r="AF426" s="276"/>
      <c r="AG426" s="276"/>
      <c r="AH426" s="276"/>
      <c r="AI426" s="276"/>
      <c r="AJ426" s="276"/>
      <c r="AK426" s="276"/>
      <c r="AL426" s="276"/>
      <c r="AM426" s="276"/>
      <c r="AN426" s="276"/>
      <c r="AO426" s="276"/>
      <c r="AP426" s="276"/>
      <c r="AQ426" s="276"/>
      <c r="AR426" s="276"/>
      <c r="AS426" s="276"/>
      <c r="AT426" s="276"/>
      <c r="AU426" s="276"/>
      <c r="AV426" s="276"/>
      <c r="AW426" s="276"/>
      <c r="AX426" s="276"/>
      <c r="AY426" s="276"/>
      <c r="AZ426" s="276"/>
      <c r="BA426" s="276"/>
      <c r="BB426" s="276"/>
      <c r="BC426" s="276"/>
      <c r="BD426" s="276"/>
      <c r="BE426" s="276"/>
      <c r="BF426" s="276"/>
      <c r="BG426" s="276"/>
      <c r="BH426" s="276"/>
    </row>
    <row r="427" spans="1:60" s="141" customFormat="1" ht="72" customHeight="1" x14ac:dyDescent="0.2">
      <c r="A427" s="134">
        <v>44467</v>
      </c>
      <c r="B427" s="5" t="s">
        <v>9571</v>
      </c>
      <c r="C427" s="193" t="s">
        <v>9575</v>
      </c>
      <c r="D427" s="95"/>
      <c r="E427" s="42">
        <v>2726701.46</v>
      </c>
      <c r="F427" s="724">
        <f t="shared" si="6"/>
        <v>2927832296.5799999</v>
      </c>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76"/>
      <c r="AE427" s="276"/>
      <c r="AF427" s="276"/>
      <c r="AG427" s="276"/>
      <c r="AH427" s="276"/>
      <c r="AI427" s="276"/>
      <c r="AJ427" s="276"/>
      <c r="AK427" s="276"/>
      <c r="AL427" s="276"/>
      <c r="AM427" s="276"/>
      <c r="AN427" s="276"/>
      <c r="AO427" s="276"/>
      <c r="AP427" s="276"/>
      <c r="AQ427" s="276"/>
      <c r="AR427" s="276"/>
      <c r="AS427" s="276"/>
      <c r="AT427" s="276"/>
      <c r="AU427" s="276"/>
      <c r="AV427" s="276"/>
      <c r="AW427" s="276"/>
      <c r="AX427" s="276"/>
      <c r="AY427" s="276"/>
      <c r="AZ427" s="276"/>
      <c r="BA427" s="276"/>
      <c r="BB427" s="276"/>
      <c r="BC427" s="276"/>
      <c r="BD427" s="276"/>
      <c r="BE427" s="276"/>
      <c r="BF427" s="276"/>
      <c r="BG427" s="276"/>
      <c r="BH427" s="276"/>
    </row>
    <row r="428" spans="1:60" s="141" customFormat="1" ht="51.75" customHeight="1" x14ac:dyDescent="0.2">
      <c r="A428" s="134">
        <v>44467</v>
      </c>
      <c r="B428" s="5" t="s">
        <v>9572</v>
      </c>
      <c r="C428" s="193" t="s">
        <v>9576</v>
      </c>
      <c r="D428" s="95"/>
      <c r="E428" s="42">
        <v>25175718.41</v>
      </c>
      <c r="F428" s="724">
        <f t="shared" si="6"/>
        <v>2902656578.1700001</v>
      </c>
      <c r="G428" s="276"/>
      <c r="H428" s="276"/>
      <c r="I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276"/>
      <c r="AF428" s="276"/>
      <c r="AG428" s="276"/>
      <c r="AH428" s="276"/>
      <c r="AI428" s="276"/>
      <c r="AJ428" s="276"/>
      <c r="AK428" s="276"/>
      <c r="AL428" s="276"/>
      <c r="AM428" s="276"/>
      <c r="AN428" s="276"/>
      <c r="AO428" s="276"/>
      <c r="AP428" s="276"/>
      <c r="AQ428" s="276"/>
      <c r="AR428" s="276"/>
      <c r="AS428" s="276"/>
      <c r="AT428" s="276"/>
      <c r="AU428" s="276"/>
      <c r="AV428" s="276"/>
      <c r="AW428" s="276"/>
      <c r="AX428" s="276"/>
      <c r="AY428" s="276"/>
      <c r="AZ428" s="276"/>
      <c r="BA428" s="276"/>
      <c r="BB428" s="276"/>
      <c r="BC428" s="276"/>
      <c r="BD428" s="276"/>
      <c r="BE428" s="276"/>
      <c r="BF428" s="276"/>
      <c r="BG428" s="276"/>
      <c r="BH428" s="276"/>
    </row>
    <row r="429" spans="1:60" s="141" customFormat="1" ht="46.5" customHeight="1" x14ac:dyDescent="0.2">
      <c r="A429" s="909">
        <v>44468</v>
      </c>
      <c r="B429" s="5" t="s">
        <v>9612</v>
      </c>
      <c r="C429" s="193" t="s">
        <v>9614</v>
      </c>
      <c r="D429" s="95"/>
      <c r="E429" s="42">
        <v>1957294.36</v>
      </c>
      <c r="F429" s="724">
        <f t="shared" si="6"/>
        <v>2900699283.8099999</v>
      </c>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76"/>
      <c r="AE429" s="276"/>
      <c r="AF429" s="276"/>
      <c r="AG429" s="276"/>
      <c r="AH429" s="276"/>
      <c r="AI429" s="276"/>
      <c r="AJ429" s="276"/>
      <c r="AK429" s="276"/>
      <c r="AL429" s="276"/>
      <c r="AM429" s="276"/>
      <c r="AN429" s="276"/>
      <c r="AO429" s="276"/>
      <c r="AP429" s="276"/>
      <c r="AQ429" s="276"/>
      <c r="AR429" s="276"/>
      <c r="AS429" s="276"/>
      <c r="AT429" s="276"/>
      <c r="AU429" s="276"/>
      <c r="AV429" s="276"/>
      <c r="AW429" s="276"/>
      <c r="AX429" s="276"/>
      <c r="AY429" s="276"/>
      <c r="AZ429" s="276"/>
      <c r="BA429" s="276"/>
      <c r="BB429" s="276"/>
      <c r="BC429" s="276"/>
      <c r="BD429" s="276"/>
      <c r="BE429" s="276"/>
      <c r="BF429" s="276"/>
      <c r="BG429" s="276"/>
      <c r="BH429" s="276"/>
    </row>
    <row r="430" spans="1:60" s="141" customFormat="1" ht="46.5" customHeight="1" x14ac:dyDescent="0.2">
      <c r="A430" s="909">
        <v>44468</v>
      </c>
      <c r="B430" s="5" t="s">
        <v>9613</v>
      </c>
      <c r="C430" s="193" t="s">
        <v>9615</v>
      </c>
      <c r="D430" s="95"/>
      <c r="E430" s="42">
        <v>2026242.27</v>
      </c>
      <c r="F430" s="724">
        <f t="shared" si="6"/>
        <v>2898673041.54</v>
      </c>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76"/>
      <c r="AE430" s="276"/>
      <c r="AF430" s="276"/>
      <c r="AG430" s="276"/>
      <c r="AH430" s="276"/>
      <c r="AI430" s="276"/>
      <c r="AJ430" s="276"/>
      <c r="AK430" s="276"/>
      <c r="AL430" s="276"/>
      <c r="AM430" s="276"/>
      <c r="AN430" s="276"/>
      <c r="AO430" s="276"/>
      <c r="AP430" s="276"/>
      <c r="AQ430" s="276"/>
      <c r="AR430" s="276"/>
      <c r="AS430" s="276"/>
      <c r="AT430" s="276"/>
      <c r="AU430" s="276"/>
      <c r="AV430" s="276"/>
      <c r="AW430" s="276"/>
      <c r="AX430" s="276"/>
      <c r="AY430" s="276"/>
      <c r="AZ430" s="276"/>
      <c r="BA430" s="276"/>
      <c r="BB430" s="276"/>
      <c r="BC430" s="276"/>
      <c r="BD430" s="276"/>
      <c r="BE430" s="276"/>
      <c r="BF430" s="276"/>
      <c r="BG430" s="276"/>
      <c r="BH430" s="276"/>
    </row>
    <row r="431" spans="1:60" s="141" customFormat="1" ht="34.5" customHeight="1" x14ac:dyDescent="0.2">
      <c r="A431" s="10"/>
      <c r="B431" s="28"/>
      <c r="C431" s="28"/>
      <c r="D431" s="121"/>
      <c r="E431" s="32"/>
      <c r="F431" s="113"/>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276"/>
      <c r="AF431" s="276"/>
      <c r="AG431" s="276"/>
      <c r="AH431" s="276"/>
      <c r="AI431" s="276"/>
      <c r="AJ431" s="276"/>
      <c r="AK431" s="276"/>
      <c r="AL431" s="276"/>
      <c r="AM431" s="276"/>
      <c r="AN431" s="276"/>
      <c r="AO431" s="276"/>
      <c r="AP431" s="276"/>
      <c r="AQ431" s="276"/>
      <c r="AR431" s="276"/>
      <c r="AS431" s="276"/>
      <c r="AT431" s="276"/>
      <c r="AU431" s="276"/>
      <c r="AV431" s="276"/>
      <c r="AW431" s="276"/>
      <c r="AX431" s="276"/>
      <c r="AY431" s="276"/>
      <c r="AZ431" s="276"/>
      <c r="BA431" s="276"/>
      <c r="BB431" s="276"/>
      <c r="BC431" s="276"/>
      <c r="BD431" s="276"/>
      <c r="BE431" s="276"/>
      <c r="BF431" s="276"/>
      <c r="BG431" s="276"/>
      <c r="BH431" s="276"/>
    </row>
    <row r="432" spans="1:60" s="141" customFormat="1" ht="34.5" customHeight="1" x14ac:dyDescent="0.2">
      <c r="A432" s="10"/>
      <c r="B432" s="28"/>
      <c r="C432" s="28"/>
      <c r="D432" s="121"/>
      <c r="E432" s="32"/>
      <c r="F432" s="113"/>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276"/>
      <c r="AF432" s="276"/>
      <c r="AG432" s="276"/>
      <c r="AH432" s="276"/>
      <c r="AI432" s="276"/>
      <c r="AJ432" s="276"/>
      <c r="AK432" s="276"/>
      <c r="AL432" s="276"/>
      <c r="AM432" s="276"/>
      <c r="AN432" s="276"/>
      <c r="AO432" s="276"/>
      <c r="AP432" s="276"/>
      <c r="AQ432" s="276"/>
      <c r="AR432" s="276"/>
      <c r="AS432" s="276"/>
      <c r="AT432" s="276"/>
      <c r="AU432" s="276"/>
      <c r="AV432" s="276"/>
      <c r="AW432" s="276"/>
      <c r="AX432" s="276"/>
      <c r="AY432" s="276"/>
      <c r="AZ432" s="276"/>
      <c r="BA432" s="276"/>
      <c r="BB432" s="276"/>
      <c r="BC432" s="276"/>
      <c r="BD432" s="276"/>
      <c r="BE432" s="276"/>
      <c r="BF432" s="276"/>
      <c r="BG432" s="276"/>
      <c r="BH432" s="276"/>
    </row>
    <row r="433" spans="1:60" s="141" customFormat="1" ht="34.5" customHeight="1" x14ac:dyDescent="0.2">
      <c r="A433" s="10"/>
      <c r="B433" s="28"/>
      <c r="C433" s="28"/>
      <c r="D433" s="121"/>
      <c r="E433" s="32"/>
      <c r="F433" s="113"/>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76"/>
      <c r="AE433" s="276"/>
      <c r="AF433" s="276"/>
      <c r="AG433" s="276"/>
      <c r="AH433" s="276"/>
      <c r="AI433" s="276"/>
      <c r="AJ433" s="276"/>
      <c r="AK433" s="276"/>
      <c r="AL433" s="276"/>
      <c r="AM433" s="276"/>
      <c r="AN433" s="276"/>
      <c r="AO433" s="276"/>
      <c r="AP433" s="276"/>
      <c r="AQ433" s="276"/>
      <c r="AR433" s="276"/>
      <c r="AS433" s="276"/>
      <c r="AT433" s="276"/>
      <c r="AU433" s="276"/>
      <c r="AV433" s="276"/>
      <c r="AW433" s="276"/>
      <c r="AX433" s="276"/>
      <c r="AY433" s="276"/>
      <c r="AZ433" s="276"/>
      <c r="BA433" s="276"/>
      <c r="BB433" s="276"/>
      <c r="BC433" s="276"/>
      <c r="BD433" s="276"/>
      <c r="BE433" s="276"/>
      <c r="BF433" s="276"/>
      <c r="BG433" s="276"/>
      <c r="BH433" s="276"/>
    </row>
    <row r="434" spans="1:60" s="141" customFormat="1" ht="34.5" customHeight="1" x14ac:dyDescent="0.2">
      <c r="A434" s="10"/>
      <c r="B434" s="28"/>
      <c r="C434" s="28"/>
      <c r="D434" s="121"/>
      <c r="E434" s="32"/>
      <c r="F434" s="113"/>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76"/>
      <c r="AE434" s="276"/>
      <c r="AF434" s="276"/>
      <c r="AG434" s="276"/>
      <c r="AH434" s="276"/>
      <c r="AI434" s="276"/>
      <c r="AJ434" s="276"/>
      <c r="AK434" s="276"/>
      <c r="AL434" s="276"/>
      <c r="AM434" s="276"/>
      <c r="AN434" s="276"/>
      <c r="AO434" s="276"/>
      <c r="AP434" s="276"/>
      <c r="AQ434" s="276"/>
      <c r="AR434" s="276"/>
      <c r="AS434" s="276"/>
      <c r="AT434" s="276"/>
      <c r="AU434" s="276"/>
      <c r="AV434" s="276"/>
      <c r="AW434" s="276"/>
      <c r="AX434" s="276"/>
      <c r="AY434" s="276"/>
      <c r="AZ434" s="276"/>
      <c r="BA434" s="276"/>
      <c r="BB434" s="276"/>
      <c r="BC434" s="276"/>
      <c r="BD434" s="276"/>
      <c r="BE434" s="276"/>
      <c r="BF434" s="276"/>
      <c r="BG434" s="276"/>
      <c r="BH434" s="276"/>
    </row>
    <row r="435" spans="1:60" s="141" customFormat="1" ht="34.5" customHeight="1" x14ac:dyDescent="0.2">
      <c r="A435" s="10"/>
      <c r="B435" s="28"/>
      <c r="C435" s="28"/>
      <c r="D435" s="121"/>
      <c r="E435" s="32"/>
      <c r="F435" s="113"/>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76"/>
      <c r="AE435" s="276"/>
      <c r="AF435" s="276"/>
      <c r="AG435" s="276"/>
      <c r="AH435" s="276"/>
      <c r="AI435" s="276"/>
      <c r="AJ435" s="276"/>
      <c r="AK435" s="276"/>
      <c r="AL435" s="276"/>
      <c r="AM435" s="276"/>
      <c r="AN435" s="276"/>
      <c r="AO435" s="276"/>
      <c r="AP435" s="276"/>
      <c r="AQ435" s="276"/>
      <c r="AR435" s="276"/>
      <c r="AS435" s="276"/>
      <c r="AT435" s="276"/>
      <c r="AU435" s="276"/>
      <c r="AV435" s="276"/>
      <c r="AW435" s="276"/>
      <c r="AX435" s="276"/>
      <c r="AY435" s="276"/>
      <c r="AZ435" s="276"/>
      <c r="BA435" s="276"/>
      <c r="BB435" s="276"/>
      <c r="BC435" s="276"/>
      <c r="BD435" s="276"/>
      <c r="BE435" s="276"/>
      <c r="BF435" s="276"/>
      <c r="BG435" s="276"/>
      <c r="BH435" s="276"/>
    </row>
    <row r="436" spans="1:60" s="141" customFormat="1" ht="34.5" customHeight="1" x14ac:dyDescent="0.2">
      <c r="A436" s="10"/>
      <c r="B436" s="28"/>
      <c r="C436" s="28"/>
      <c r="D436" s="121"/>
      <c r="E436" s="32"/>
      <c r="F436" s="113"/>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76"/>
      <c r="AE436" s="276"/>
      <c r="AF436" s="276"/>
      <c r="AG436" s="276"/>
      <c r="AH436" s="276"/>
      <c r="AI436" s="276"/>
      <c r="AJ436" s="276"/>
      <c r="AK436" s="276"/>
      <c r="AL436" s="276"/>
      <c r="AM436" s="276"/>
      <c r="AN436" s="276"/>
      <c r="AO436" s="276"/>
      <c r="AP436" s="276"/>
      <c r="AQ436" s="276"/>
      <c r="AR436" s="276"/>
      <c r="AS436" s="276"/>
      <c r="AT436" s="276"/>
      <c r="AU436" s="276"/>
      <c r="AV436" s="276"/>
      <c r="AW436" s="276"/>
      <c r="AX436" s="276"/>
      <c r="AY436" s="276"/>
      <c r="AZ436" s="276"/>
      <c r="BA436" s="276"/>
      <c r="BB436" s="276"/>
      <c r="BC436" s="276"/>
      <c r="BD436" s="276"/>
      <c r="BE436" s="276"/>
      <c r="BF436" s="276"/>
      <c r="BG436" s="276"/>
      <c r="BH436" s="276"/>
    </row>
    <row r="437" spans="1:60" s="141" customFormat="1" ht="34.5" customHeight="1" x14ac:dyDescent="0.2">
      <c r="A437" s="10"/>
      <c r="B437" s="28"/>
      <c r="C437" s="28"/>
      <c r="D437" s="121"/>
      <c r="E437" s="32"/>
      <c r="F437" s="113"/>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76"/>
      <c r="AE437" s="276"/>
      <c r="AF437" s="276"/>
      <c r="AG437" s="276"/>
      <c r="AH437" s="276"/>
      <c r="AI437" s="276"/>
      <c r="AJ437" s="276"/>
      <c r="AK437" s="276"/>
      <c r="AL437" s="276"/>
      <c r="AM437" s="276"/>
      <c r="AN437" s="276"/>
      <c r="AO437" s="276"/>
      <c r="AP437" s="276"/>
      <c r="AQ437" s="276"/>
      <c r="AR437" s="276"/>
      <c r="AS437" s="276"/>
      <c r="AT437" s="276"/>
      <c r="AU437" s="276"/>
      <c r="AV437" s="276"/>
      <c r="AW437" s="276"/>
      <c r="AX437" s="276"/>
      <c r="AY437" s="276"/>
      <c r="AZ437" s="276"/>
      <c r="BA437" s="276"/>
      <c r="BB437" s="276"/>
      <c r="BC437" s="276"/>
      <c r="BD437" s="276"/>
      <c r="BE437" s="276"/>
      <c r="BF437" s="276"/>
      <c r="BG437" s="276"/>
      <c r="BH437" s="276"/>
    </row>
    <row r="438" spans="1:60" s="141" customFormat="1" ht="34.5" customHeight="1" x14ac:dyDescent="0.2">
      <c r="A438" s="10"/>
      <c r="B438" s="28"/>
      <c r="C438" s="28"/>
      <c r="D438" s="121"/>
      <c r="E438" s="32"/>
      <c r="F438" s="113"/>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s="276"/>
      <c r="AG438" s="276"/>
      <c r="AH438" s="276"/>
      <c r="AI438" s="276"/>
      <c r="AJ438" s="276"/>
      <c r="AK438" s="276"/>
      <c r="AL438" s="276"/>
      <c r="AM438" s="276"/>
      <c r="AN438" s="276"/>
      <c r="AO438" s="276"/>
      <c r="AP438" s="276"/>
      <c r="AQ438" s="276"/>
      <c r="AR438" s="276"/>
      <c r="AS438" s="276"/>
      <c r="AT438" s="276"/>
      <c r="AU438" s="276"/>
      <c r="AV438" s="276"/>
      <c r="AW438" s="276"/>
      <c r="AX438" s="276"/>
      <c r="AY438" s="276"/>
      <c r="AZ438" s="276"/>
      <c r="BA438" s="276"/>
      <c r="BB438" s="276"/>
      <c r="BC438" s="276"/>
      <c r="BD438" s="276"/>
      <c r="BE438" s="276"/>
      <c r="BF438" s="276"/>
      <c r="BG438" s="276"/>
      <c r="BH438" s="276"/>
    </row>
    <row r="439" spans="1:60" s="141" customFormat="1" ht="34.5" customHeight="1" x14ac:dyDescent="0.2">
      <c r="A439" s="10"/>
      <c r="B439" s="28"/>
      <c r="C439" s="28"/>
      <c r="D439" s="121"/>
      <c r="E439" s="32"/>
      <c r="F439" s="113"/>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76"/>
      <c r="AE439" s="276"/>
      <c r="AF439" s="276"/>
      <c r="AG439" s="276"/>
      <c r="AH439" s="276"/>
      <c r="AI439" s="276"/>
      <c r="AJ439" s="276"/>
      <c r="AK439" s="276"/>
      <c r="AL439" s="276"/>
      <c r="AM439" s="276"/>
      <c r="AN439" s="276"/>
      <c r="AO439" s="276"/>
      <c r="AP439" s="276"/>
      <c r="AQ439" s="276"/>
      <c r="AR439" s="276"/>
      <c r="AS439" s="276"/>
      <c r="AT439" s="276"/>
      <c r="AU439" s="276"/>
      <c r="AV439" s="276"/>
      <c r="AW439" s="276"/>
      <c r="AX439" s="276"/>
      <c r="AY439" s="276"/>
      <c r="AZ439" s="276"/>
      <c r="BA439" s="276"/>
      <c r="BB439" s="276"/>
      <c r="BC439" s="276"/>
      <c r="BD439" s="276"/>
      <c r="BE439" s="276"/>
      <c r="BF439" s="276"/>
      <c r="BG439" s="276"/>
      <c r="BH439" s="276"/>
    </row>
    <row r="440" spans="1:60" s="141" customFormat="1" ht="34.5" customHeight="1" x14ac:dyDescent="0.2">
      <c r="A440" s="10"/>
      <c r="B440" s="28"/>
      <c r="C440" s="28"/>
      <c r="D440" s="121"/>
      <c r="E440" s="32"/>
      <c r="F440" s="113"/>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276"/>
      <c r="AF440" s="276"/>
      <c r="AG440" s="276"/>
      <c r="AH440" s="276"/>
      <c r="AI440" s="276"/>
      <c r="AJ440" s="276"/>
      <c r="AK440" s="276"/>
      <c r="AL440" s="276"/>
      <c r="AM440" s="276"/>
      <c r="AN440" s="276"/>
      <c r="AO440" s="276"/>
      <c r="AP440" s="276"/>
      <c r="AQ440" s="276"/>
      <c r="AR440" s="276"/>
      <c r="AS440" s="276"/>
      <c r="AT440" s="276"/>
      <c r="AU440" s="276"/>
      <c r="AV440" s="276"/>
      <c r="AW440" s="276"/>
      <c r="AX440" s="276"/>
      <c r="AY440" s="276"/>
      <c r="AZ440" s="276"/>
      <c r="BA440" s="276"/>
      <c r="BB440" s="276"/>
      <c r="BC440" s="276"/>
      <c r="BD440" s="276"/>
      <c r="BE440" s="276"/>
      <c r="BF440" s="276"/>
      <c r="BG440" s="276"/>
      <c r="BH440" s="276"/>
    </row>
    <row r="441" spans="1:60" s="141" customFormat="1" ht="34.5" customHeight="1" x14ac:dyDescent="0.2">
      <c r="A441" s="10"/>
      <c r="B441" s="28"/>
      <c r="C441" s="28"/>
      <c r="D441" s="121"/>
      <c r="E441" s="32"/>
      <c r="F441" s="113"/>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6"/>
      <c r="AF441" s="276"/>
      <c r="AG441" s="276"/>
      <c r="AH441" s="276"/>
      <c r="AI441" s="276"/>
      <c r="AJ441" s="276"/>
      <c r="AK441" s="276"/>
      <c r="AL441" s="276"/>
      <c r="AM441" s="276"/>
      <c r="AN441" s="276"/>
      <c r="AO441" s="276"/>
      <c r="AP441" s="276"/>
      <c r="AQ441" s="276"/>
      <c r="AR441" s="276"/>
      <c r="AS441" s="276"/>
      <c r="AT441" s="276"/>
      <c r="AU441" s="276"/>
      <c r="AV441" s="276"/>
      <c r="AW441" s="276"/>
      <c r="AX441" s="276"/>
      <c r="AY441" s="276"/>
      <c r="AZ441" s="276"/>
      <c r="BA441" s="276"/>
      <c r="BB441" s="276"/>
      <c r="BC441" s="276"/>
      <c r="BD441" s="276"/>
      <c r="BE441" s="276"/>
      <c r="BF441" s="276"/>
      <c r="BG441" s="276"/>
      <c r="BH441" s="276"/>
    </row>
    <row r="442" spans="1:60" s="141" customFormat="1" ht="34.5" customHeight="1" x14ac:dyDescent="0.2">
      <c r="A442" s="10"/>
      <c r="B442" s="28"/>
      <c r="C442" s="28"/>
      <c r="D442" s="121"/>
      <c r="E442" s="32"/>
      <c r="F442" s="113"/>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276"/>
      <c r="AF442" s="276"/>
      <c r="AG442" s="276"/>
      <c r="AH442" s="276"/>
      <c r="AI442" s="276"/>
      <c r="AJ442" s="276"/>
      <c r="AK442" s="276"/>
      <c r="AL442" s="276"/>
      <c r="AM442" s="276"/>
      <c r="AN442" s="276"/>
      <c r="AO442" s="276"/>
      <c r="AP442" s="276"/>
      <c r="AQ442" s="276"/>
      <c r="AR442" s="276"/>
      <c r="AS442" s="276"/>
      <c r="AT442" s="276"/>
      <c r="AU442" s="276"/>
      <c r="AV442" s="276"/>
      <c r="AW442" s="276"/>
      <c r="AX442" s="276"/>
      <c r="AY442" s="276"/>
      <c r="AZ442" s="276"/>
      <c r="BA442" s="276"/>
      <c r="BB442" s="276"/>
      <c r="BC442" s="276"/>
      <c r="BD442" s="276"/>
      <c r="BE442" s="276"/>
      <c r="BF442" s="276"/>
      <c r="BG442" s="276"/>
      <c r="BH442" s="276"/>
    </row>
    <row r="443" spans="1:60" s="141" customFormat="1" ht="34.5" customHeight="1" x14ac:dyDescent="0.2">
      <c r="A443" s="10"/>
      <c r="B443" s="28"/>
      <c r="C443" s="28"/>
      <c r="D443" s="121"/>
      <c r="E443" s="32"/>
      <c r="F443" s="113"/>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76"/>
      <c r="AE443" s="276"/>
      <c r="AF443" s="276"/>
      <c r="AG443" s="276"/>
      <c r="AH443" s="276"/>
      <c r="AI443" s="276"/>
      <c r="AJ443" s="276"/>
      <c r="AK443" s="276"/>
      <c r="AL443" s="276"/>
      <c r="AM443" s="276"/>
      <c r="AN443" s="276"/>
      <c r="AO443" s="276"/>
      <c r="AP443" s="276"/>
      <c r="AQ443" s="276"/>
      <c r="AR443" s="276"/>
      <c r="AS443" s="276"/>
      <c r="AT443" s="276"/>
      <c r="AU443" s="276"/>
      <c r="AV443" s="276"/>
      <c r="AW443" s="276"/>
      <c r="AX443" s="276"/>
      <c r="AY443" s="276"/>
      <c r="AZ443" s="276"/>
      <c r="BA443" s="276"/>
      <c r="BB443" s="276"/>
      <c r="BC443" s="276"/>
      <c r="BD443" s="276"/>
      <c r="BE443" s="276"/>
      <c r="BF443" s="276"/>
      <c r="BG443" s="276"/>
      <c r="BH443" s="276"/>
    </row>
    <row r="444" spans="1:60" s="141" customFormat="1" ht="15" customHeight="1" x14ac:dyDescent="0.25">
      <c r="A444" s="1171" t="s">
        <v>0</v>
      </c>
      <c r="B444" s="1171"/>
      <c r="C444" s="1171"/>
      <c r="D444" s="1171"/>
      <c r="E444" s="1171"/>
      <c r="F444" s="1171"/>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76"/>
      <c r="AE444" s="276"/>
      <c r="AF444" s="276"/>
      <c r="AG444" s="276"/>
      <c r="AH444" s="276"/>
      <c r="AI444" s="276"/>
      <c r="AJ444" s="276"/>
      <c r="AK444" s="276"/>
      <c r="AL444" s="276"/>
      <c r="AM444" s="276"/>
      <c r="AN444" s="276"/>
      <c r="AO444" s="276"/>
      <c r="AP444" s="276"/>
      <c r="AQ444" s="276"/>
      <c r="AR444" s="276"/>
      <c r="AS444" s="276"/>
      <c r="AT444" s="276"/>
      <c r="AU444" s="276"/>
      <c r="AV444" s="276"/>
      <c r="AW444" s="276"/>
      <c r="AX444" s="276"/>
      <c r="AY444" s="276"/>
      <c r="AZ444" s="276"/>
      <c r="BA444" s="276"/>
      <c r="BB444" s="276"/>
      <c r="BC444" s="276"/>
      <c r="BD444" s="276"/>
      <c r="BE444" s="276"/>
      <c r="BF444" s="276"/>
      <c r="BG444" s="276"/>
      <c r="BH444" s="276"/>
    </row>
    <row r="445" spans="1:60" s="141" customFormat="1" ht="15" customHeight="1" x14ac:dyDescent="0.25">
      <c r="A445" s="1171" t="s">
        <v>1</v>
      </c>
      <c r="B445" s="1171"/>
      <c r="C445" s="1171"/>
      <c r="D445" s="1171"/>
      <c r="E445" s="1171"/>
      <c r="F445" s="1171"/>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76"/>
      <c r="AE445" s="276"/>
      <c r="AF445" s="276"/>
      <c r="AG445" s="276"/>
      <c r="AH445" s="276"/>
      <c r="AI445" s="276"/>
      <c r="AJ445" s="276"/>
      <c r="AK445" s="276"/>
      <c r="AL445" s="276"/>
      <c r="AM445" s="276"/>
      <c r="AN445" s="276"/>
      <c r="AO445" s="276"/>
      <c r="AP445" s="276"/>
      <c r="AQ445" s="276"/>
      <c r="AR445" s="276"/>
      <c r="AS445" s="276"/>
      <c r="AT445" s="276"/>
      <c r="AU445" s="276"/>
      <c r="AV445" s="276"/>
      <c r="AW445" s="276"/>
      <c r="AX445" s="276"/>
      <c r="AY445" s="276"/>
      <c r="AZ445" s="276"/>
      <c r="BA445" s="276"/>
      <c r="BB445" s="276"/>
      <c r="BC445" s="276"/>
      <c r="BD445" s="276"/>
      <c r="BE445" s="276"/>
      <c r="BF445" s="276"/>
      <c r="BG445" s="276"/>
      <c r="BH445" s="276"/>
    </row>
    <row r="446" spans="1:60" s="141" customFormat="1" ht="15" customHeight="1" x14ac:dyDescent="0.25">
      <c r="A446" s="1173" t="s">
        <v>8718</v>
      </c>
      <c r="B446" s="1173"/>
      <c r="C446" s="1173"/>
      <c r="D446" s="1173"/>
      <c r="E446" s="1173"/>
      <c r="F446" s="1173"/>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76"/>
      <c r="AE446" s="276"/>
      <c r="AF446" s="276"/>
      <c r="AG446" s="276"/>
      <c r="AH446" s="276"/>
      <c r="AI446" s="276"/>
      <c r="AJ446" s="276"/>
      <c r="AK446" s="276"/>
      <c r="AL446" s="276"/>
      <c r="AM446" s="276"/>
      <c r="AN446" s="276"/>
      <c r="AO446" s="276"/>
      <c r="AP446" s="276"/>
      <c r="AQ446" s="276"/>
      <c r="AR446" s="276"/>
      <c r="AS446" s="276"/>
      <c r="AT446" s="276"/>
      <c r="AU446" s="276"/>
      <c r="AV446" s="276"/>
      <c r="AW446" s="276"/>
      <c r="AX446" s="276"/>
      <c r="AY446" s="276"/>
      <c r="AZ446" s="276"/>
      <c r="BA446" s="276"/>
      <c r="BB446" s="276"/>
      <c r="BC446" s="276"/>
      <c r="BD446" s="276"/>
      <c r="BE446" s="276"/>
      <c r="BF446" s="276"/>
      <c r="BG446" s="276"/>
      <c r="BH446" s="276"/>
    </row>
    <row r="447" spans="1:60" s="141" customFormat="1" ht="15" customHeight="1" x14ac:dyDescent="0.25">
      <c r="A447" s="1173" t="s">
        <v>2</v>
      </c>
      <c r="B447" s="1173"/>
      <c r="C447" s="1173"/>
      <c r="D447" s="1173"/>
      <c r="E447" s="1173"/>
      <c r="F447" s="1173"/>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276"/>
      <c r="AF447" s="276"/>
      <c r="AG447" s="276"/>
      <c r="AH447" s="276"/>
      <c r="AI447" s="276"/>
      <c r="AJ447" s="276"/>
      <c r="AK447" s="276"/>
      <c r="AL447" s="276"/>
      <c r="AM447" s="276"/>
      <c r="AN447" s="276"/>
      <c r="AO447" s="276"/>
      <c r="AP447" s="276"/>
      <c r="AQ447" s="276"/>
      <c r="AR447" s="276"/>
      <c r="AS447" s="276"/>
      <c r="AT447" s="276"/>
      <c r="AU447" s="276"/>
      <c r="AV447" s="276"/>
      <c r="AW447" s="276"/>
      <c r="AX447" s="276"/>
      <c r="AY447" s="276"/>
      <c r="AZ447" s="276"/>
      <c r="BA447" s="276"/>
      <c r="BB447" s="276"/>
      <c r="BC447" s="276"/>
      <c r="BD447" s="276"/>
      <c r="BE447" s="276"/>
      <c r="BF447" s="276"/>
      <c r="BG447" s="276"/>
      <c r="BH447" s="276"/>
    </row>
    <row r="448" spans="1:60" s="141" customFormat="1" ht="15" customHeight="1" x14ac:dyDescent="0.25">
      <c r="A448" s="626"/>
      <c r="B448" s="627"/>
      <c r="C448" s="628"/>
      <c r="D448" s="629"/>
      <c r="E448" s="630"/>
      <c r="F448" s="631"/>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76"/>
      <c r="AE448" s="276"/>
      <c r="AF448" s="276"/>
      <c r="AG448" s="276"/>
      <c r="AH448" s="276"/>
      <c r="AI448" s="276"/>
      <c r="AJ448" s="276"/>
      <c r="AK448" s="276"/>
      <c r="AL448" s="276"/>
      <c r="AM448" s="276"/>
      <c r="AN448" s="276"/>
      <c r="AO448" s="276"/>
      <c r="AP448" s="276"/>
      <c r="AQ448" s="276"/>
      <c r="AR448" s="276"/>
      <c r="AS448" s="276"/>
      <c r="AT448" s="276"/>
      <c r="AU448" s="276"/>
      <c r="AV448" s="276"/>
      <c r="AW448" s="276"/>
      <c r="AX448" s="276"/>
      <c r="AY448" s="276"/>
      <c r="AZ448" s="276"/>
      <c r="BA448" s="276"/>
      <c r="BB448" s="276"/>
      <c r="BC448" s="276"/>
      <c r="BD448" s="276"/>
      <c r="BE448" s="276"/>
      <c r="BF448" s="276"/>
      <c r="BG448" s="276"/>
      <c r="BH448" s="276"/>
    </row>
    <row r="449" spans="1:60" s="141" customFormat="1" ht="30" customHeight="1" x14ac:dyDescent="0.2">
      <c r="A449" s="1309" t="s">
        <v>17</v>
      </c>
      <c r="B449" s="1309"/>
      <c r="C449" s="1309"/>
      <c r="D449" s="1309"/>
      <c r="E449" s="1309"/>
      <c r="F449" s="1309"/>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76"/>
      <c r="AE449" s="276"/>
      <c r="AF449" s="276"/>
      <c r="AG449" s="276"/>
      <c r="AH449" s="276"/>
      <c r="AI449" s="276"/>
      <c r="AJ449" s="276"/>
      <c r="AK449" s="276"/>
      <c r="AL449" s="276"/>
      <c r="AM449" s="276"/>
      <c r="AN449" s="276"/>
      <c r="AO449" s="276"/>
      <c r="AP449" s="276"/>
      <c r="AQ449" s="276"/>
      <c r="AR449" s="276"/>
      <c r="AS449" s="276"/>
      <c r="AT449" s="276"/>
      <c r="AU449" s="276"/>
      <c r="AV449" s="276"/>
      <c r="AW449" s="276"/>
      <c r="AX449" s="276"/>
      <c r="AY449" s="276"/>
      <c r="AZ449" s="276"/>
      <c r="BA449" s="276"/>
      <c r="BB449" s="276"/>
      <c r="BC449" s="276"/>
      <c r="BD449" s="276"/>
      <c r="BE449" s="276"/>
      <c r="BF449" s="276"/>
      <c r="BG449" s="276"/>
      <c r="BH449" s="276"/>
    </row>
    <row r="450" spans="1:60" s="141" customFormat="1" ht="33" customHeight="1" x14ac:dyDescent="0.2">
      <c r="A450" s="1309" t="s">
        <v>4</v>
      </c>
      <c r="B450" s="1309"/>
      <c r="C450" s="1309"/>
      <c r="D450" s="1309"/>
      <c r="E450" s="1309"/>
      <c r="F450" s="726">
        <v>29685838.289999999</v>
      </c>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276"/>
      <c r="AF450" s="276"/>
      <c r="AG450" s="276"/>
      <c r="AH450" s="276"/>
      <c r="AI450" s="276"/>
      <c r="AJ450" s="276"/>
      <c r="AK450" s="276"/>
      <c r="AL450" s="276"/>
      <c r="AM450" s="276"/>
      <c r="AN450" s="276"/>
      <c r="AO450" s="276"/>
      <c r="AP450" s="276"/>
      <c r="AQ450" s="276"/>
      <c r="AR450" s="276"/>
      <c r="AS450" s="276"/>
      <c r="AT450" s="276"/>
      <c r="AU450" s="276"/>
      <c r="AV450" s="276"/>
      <c r="AW450" s="276"/>
      <c r="AX450" s="276"/>
      <c r="AY450" s="276"/>
      <c r="AZ450" s="276"/>
      <c r="BA450" s="276"/>
      <c r="BB450" s="276"/>
      <c r="BC450" s="276"/>
      <c r="BD450" s="276"/>
      <c r="BE450" s="276"/>
      <c r="BF450" s="276"/>
      <c r="BG450" s="276"/>
      <c r="BH450" s="276"/>
    </row>
    <row r="451" spans="1:60" ht="12" x14ac:dyDescent="0.2">
      <c r="A451" s="914" t="s">
        <v>5</v>
      </c>
      <c r="B451" s="914" t="s">
        <v>6</v>
      </c>
      <c r="C451" s="914" t="s">
        <v>18</v>
      </c>
      <c r="D451" s="914" t="s">
        <v>8</v>
      </c>
      <c r="E451" s="914" t="s">
        <v>9</v>
      </c>
      <c r="F451" s="914" t="s">
        <v>6181</v>
      </c>
    </row>
    <row r="452" spans="1:60" ht="15" customHeight="1" x14ac:dyDescent="0.2">
      <c r="A452" s="615"/>
      <c r="B452" s="359"/>
      <c r="C452" s="616" t="s">
        <v>387</v>
      </c>
      <c r="D452" s="715">
        <v>319510.11</v>
      </c>
      <c r="E452" s="447"/>
      <c r="F452" s="619">
        <f>F450+D452</f>
        <v>30005348.399999999</v>
      </c>
    </row>
    <row r="453" spans="1:60" ht="15" customHeight="1" x14ac:dyDescent="0.2">
      <c r="A453" s="87"/>
      <c r="B453" s="1"/>
      <c r="C453" s="2" t="s">
        <v>19</v>
      </c>
      <c r="D453" s="716">
        <v>162841546</v>
      </c>
      <c r="E453" s="40"/>
      <c r="F453" s="619">
        <f>F452+D453</f>
        <v>192846894.40000001</v>
      </c>
    </row>
    <row r="454" spans="1:60" ht="15" customHeight="1" x14ac:dyDescent="0.2">
      <c r="A454" s="87"/>
      <c r="B454" s="1"/>
      <c r="C454" s="2" t="s">
        <v>19</v>
      </c>
      <c r="D454" s="716"/>
      <c r="E454" s="40">
        <v>8584572.0500000007</v>
      </c>
      <c r="F454" s="619">
        <f>F453-E454</f>
        <v>184262322.34999999</v>
      </c>
    </row>
    <row r="455" spans="1:60" ht="15" customHeight="1" x14ac:dyDescent="0.2">
      <c r="A455" s="87"/>
      <c r="B455" s="1"/>
      <c r="C455" s="2" t="s">
        <v>20</v>
      </c>
      <c r="D455" s="716">
        <v>2126451.88</v>
      </c>
      <c r="E455" s="717"/>
      <c r="F455" s="619">
        <f>F454+D455</f>
        <v>186388774.22999999</v>
      </c>
    </row>
    <row r="456" spans="1:60" ht="15" customHeight="1" x14ac:dyDescent="0.2">
      <c r="A456" s="87"/>
      <c r="B456" s="1"/>
      <c r="C456" s="530" t="s">
        <v>2479</v>
      </c>
      <c r="D456" s="717"/>
      <c r="E456" s="763">
        <v>261308.03</v>
      </c>
      <c r="F456" s="619">
        <f>F455-E456</f>
        <v>186127466.19999999</v>
      </c>
      <c r="H456" s="910"/>
    </row>
    <row r="457" spans="1:60" ht="15" customHeight="1" x14ac:dyDescent="0.2">
      <c r="A457" s="87"/>
      <c r="B457" s="1"/>
      <c r="C457" s="2" t="s">
        <v>1090</v>
      </c>
      <c r="D457" s="717"/>
      <c r="E457" s="763">
        <v>707.9</v>
      </c>
      <c r="F457" s="619">
        <f t="shared" ref="F457:F461" si="7">F456-E457</f>
        <v>186126758.29999998</v>
      </c>
      <c r="H457" s="910"/>
    </row>
    <row r="458" spans="1:60" ht="15" customHeight="1" x14ac:dyDescent="0.2">
      <c r="A458" s="87"/>
      <c r="B458" s="242"/>
      <c r="C458" s="2" t="s">
        <v>1083</v>
      </c>
      <c r="D458" s="62"/>
      <c r="E458" s="711">
        <v>1500</v>
      </c>
      <c r="F458" s="619">
        <f t="shared" si="7"/>
        <v>186125258.29999998</v>
      </c>
    </row>
    <row r="459" spans="1:60" ht="15" customHeight="1" x14ac:dyDescent="0.2">
      <c r="A459" s="87"/>
      <c r="B459" s="242"/>
      <c r="C459" s="2" t="s">
        <v>1358</v>
      </c>
      <c r="D459" s="62"/>
      <c r="E459" s="711">
        <v>175</v>
      </c>
      <c r="F459" s="619">
        <f t="shared" si="7"/>
        <v>186125083.29999998</v>
      </c>
    </row>
    <row r="460" spans="1:60" ht="15" customHeight="1" x14ac:dyDescent="0.2">
      <c r="A460" s="134"/>
      <c r="B460" s="27"/>
      <c r="C460" s="538" t="s">
        <v>2484</v>
      </c>
      <c r="D460" s="95"/>
      <c r="E460" s="472">
        <v>272411.40999999997</v>
      </c>
      <c r="F460" s="619">
        <f t="shared" si="7"/>
        <v>185852671.88999999</v>
      </c>
    </row>
    <row r="461" spans="1:60" ht="15" customHeight="1" x14ac:dyDescent="0.2">
      <c r="A461" s="134"/>
      <c r="B461" s="252"/>
      <c r="C461" s="879" t="s">
        <v>9624</v>
      </c>
      <c r="D461" s="878"/>
      <c r="E461" s="42">
        <v>290620.55</v>
      </c>
      <c r="F461" s="619">
        <f t="shared" si="7"/>
        <v>185562051.33999997</v>
      </c>
    </row>
    <row r="462" spans="1:60" ht="15" customHeight="1" x14ac:dyDescent="0.2">
      <c r="A462" s="134"/>
      <c r="B462" s="252"/>
      <c r="C462" s="879" t="s">
        <v>14</v>
      </c>
      <c r="D462" s="878"/>
      <c r="E462" s="42">
        <v>28152</v>
      </c>
      <c r="F462" s="619">
        <f>F461-E462</f>
        <v>185533899.33999997</v>
      </c>
    </row>
    <row r="463" spans="1:60" s="14" customFormat="1" ht="28.5" customHeight="1" x14ac:dyDescent="0.2">
      <c r="A463" s="134">
        <v>44440</v>
      </c>
      <c r="B463" s="252" t="s">
        <v>8743</v>
      </c>
      <c r="C463" s="193" t="s">
        <v>9497</v>
      </c>
      <c r="D463" s="95"/>
      <c r="E463" s="42">
        <v>1329627.9099999999</v>
      </c>
      <c r="F463" s="619">
        <f>F462-E463</f>
        <v>184204271.42999998</v>
      </c>
      <c r="I463" s="880"/>
    </row>
    <row r="464" spans="1:60" s="14" customFormat="1" ht="33" customHeight="1" x14ac:dyDescent="0.2">
      <c r="A464" s="134">
        <v>44440</v>
      </c>
      <c r="B464" s="252" t="s">
        <v>8742</v>
      </c>
      <c r="C464" s="193" t="s">
        <v>8734</v>
      </c>
      <c r="D464" s="95"/>
      <c r="E464" s="42">
        <v>5978488.0199999996</v>
      </c>
      <c r="F464" s="619">
        <f t="shared" ref="F464:F509" si="8">F463-E464</f>
        <v>178225783.40999997</v>
      </c>
      <c r="H464" s="880"/>
    </row>
    <row r="465" spans="1:34" s="14" customFormat="1" ht="23.25" customHeight="1" x14ac:dyDescent="0.2">
      <c r="A465" s="134">
        <v>44441</v>
      </c>
      <c r="B465" s="252" t="s">
        <v>8735</v>
      </c>
      <c r="C465" s="193" t="s">
        <v>515</v>
      </c>
      <c r="D465" s="95"/>
      <c r="E465" s="42">
        <v>282376.40999999997</v>
      </c>
      <c r="F465" s="619">
        <f t="shared" si="8"/>
        <v>177943406.99999997</v>
      </c>
    </row>
    <row r="466" spans="1:34" s="14" customFormat="1" ht="22.5" customHeight="1" x14ac:dyDescent="0.2">
      <c r="A466" s="134">
        <v>44441</v>
      </c>
      <c r="B466" s="5">
        <v>103437</v>
      </c>
      <c r="C466" s="881" t="s">
        <v>41</v>
      </c>
      <c r="D466" s="95"/>
      <c r="E466" s="42">
        <v>0</v>
      </c>
      <c r="F466" s="619">
        <f t="shared" si="8"/>
        <v>177943406.99999997</v>
      </c>
    </row>
    <row r="467" spans="1:34" s="14" customFormat="1" ht="21.75" customHeight="1" x14ac:dyDescent="0.2">
      <c r="A467" s="134">
        <v>44441</v>
      </c>
      <c r="B467" s="252" t="s">
        <v>8736</v>
      </c>
      <c r="C467" s="193" t="s">
        <v>515</v>
      </c>
      <c r="D467" s="265"/>
      <c r="E467" s="42">
        <v>830001.18</v>
      </c>
      <c r="F467" s="619">
        <f t="shared" si="8"/>
        <v>177113405.81999996</v>
      </c>
    </row>
    <row r="468" spans="1:34" s="433" customFormat="1" ht="45.75" customHeight="1" x14ac:dyDescent="0.2">
      <c r="A468" s="134">
        <v>44442</v>
      </c>
      <c r="B468" s="252" t="s">
        <v>8739</v>
      </c>
      <c r="C468" s="193" t="s">
        <v>8766</v>
      </c>
      <c r="D468" s="95"/>
      <c r="E468" s="42">
        <v>10250</v>
      </c>
      <c r="F468" s="619">
        <f t="shared" si="8"/>
        <v>177103155.81999996</v>
      </c>
      <c r="G468" s="14"/>
      <c r="H468" s="14"/>
      <c r="I468" s="14"/>
      <c r="J468" s="14"/>
      <c r="K468" s="14"/>
      <c r="L468" s="625"/>
      <c r="S468" s="779"/>
      <c r="T468" s="14"/>
      <c r="U468" s="14"/>
      <c r="V468" s="14"/>
      <c r="W468" s="14"/>
      <c r="X468" s="14"/>
      <c r="Y468" s="14"/>
      <c r="Z468" s="14"/>
      <c r="AA468" s="14"/>
      <c r="AB468" s="14"/>
      <c r="AC468" s="14"/>
      <c r="AD468" s="14"/>
      <c r="AE468" s="14"/>
      <c r="AF468" s="14"/>
      <c r="AG468" s="14"/>
      <c r="AH468" s="625"/>
    </row>
    <row r="469" spans="1:34" s="14" customFormat="1" ht="51.75" customHeight="1" x14ac:dyDescent="0.2">
      <c r="A469" s="134">
        <v>44442</v>
      </c>
      <c r="B469" s="252" t="s">
        <v>8740</v>
      </c>
      <c r="C469" s="193" t="s">
        <v>8749</v>
      </c>
      <c r="D469" s="95"/>
      <c r="E469" s="42">
        <v>392578.93</v>
      </c>
      <c r="F469" s="619">
        <f t="shared" si="8"/>
        <v>176710576.88999996</v>
      </c>
    </row>
    <row r="470" spans="1:34" s="14" customFormat="1" ht="46.5" customHeight="1" x14ac:dyDescent="0.2">
      <c r="A470" s="134">
        <v>44442</v>
      </c>
      <c r="B470" s="252" t="s">
        <v>8741</v>
      </c>
      <c r="C470" s="193" t="s">
        <v>8750</v>
      </c>
      <c r="D470" s="95"/>
      <c r="E470" s="42">
        <v>62788</v>
      </c>
      <c r="F470" s="619">
        <f t="shared" si="8"/>
        <v>176647788.88999996</v>
      </c>
    </row>
    <row r="471" spans="1:34" s="14" customFormat="1" ht="22.5" customHeight="1" x14ac:dyDescent="0.2">
      <c r="A471" s="134">
        <v>44447</v>
      </c>
      <c r="B471" s="661">
        <v>103445</v>
      </c>
      <c r="C471" s="881" t="s">
        <v>41</v>
      </c>
      <c r="D471" s="95"/>
      <c r="E471" s="42">
        <v>0</v>
      </c>
      <c r="F471" s="619">
        <f t="shared" si="8"/>
        <v>176647788.88999996</v>
      </c>
    </row>
    <row r="472" spans="1:34" s="14" customFormat="1" ht="19.5" customHeight="1" x14ac:dyDescent="0.2">
      <c r="A472" s="134">
        <v>44447</v>
      </c>
      <c r="B472" s="252" t="s">
        <v>8738</v>
      </c>
      <c r="C472" s="473" t="s">
        <v>8737</v>
      </c>
      <c r="D472" s="95"/>
      <c r="E472" s="42">
        <v>7133036.2000000002</v>
      </c>
      <c r="F472" s="619">
        <f t="shared" si="8"/>
        <v>169514752.68999997</v>
      </c>
    </row>
    <row r="473" spans="1:34" s="14" customFormat="1" ht="24.75" customHeight="1" x14ac:dyDescent="0.2">
      <c r="A473" s="134">
        <v>44448</v>
      </c>
      <c r="B473" s="252" t="s">
        <v>8751</v>
      </c>
      <c r="C473" s="473" t="s">
        <v>9362</v>
      </c>
      <c r="D473" s="95"/>
      <c r="E473" s="42">
        <v>9384</v>
      </c>
      <c r="F473" s="619">
        <f t="shared" si="8"/>
        <v>169505368.68999997</v>
      </c>
    </row>
    <row r="474" spans="1:34" s="14" customFormat="1" ht="23.25" customHeight="1" x14ac:dyDescent="0.2">
      <c r="A474" s="134">
        <v>44448</v>
      </c>
      <c r="B474" s="5">
        <v>103448</v>
      </c>
      <c r="C474" s="473" t="s">
        <v>41</v>
      </c>
      <c r="D474" s="95"/>
      <c r="E474" s="42">
        <v>0</v>
      </c>
      <c r="F474" s="619">
        <f t="shared" si="8"/>
        <v>169505368.68999997</v>
      </c>
    </row>
    <row r="475" spans="1:34" s="14" customFormat="1" ht="24" customHeight="1" x14ac:dyDescent="0.2">
      <c r="A475" s="134">
        <v>44448</v>
      </c>
      <c r="B475" s="252" t="s">
        <v>8752</v>
      </c>
      <c r="C475" s="473" t="s">
        <v>9361</v>
      </c>
      <c r="D475" s="95"/>
      <c r="E475" s="42">
        <v>8515.6200000000008</v>
      </c>
      <c r="F475" s="619">
        <f t="shared" si="8"/>
        <v>169496853.06999996</v>
      </c>
    </row>
    <row r="476" spans="1:34" s="14" customFormat="1" ht="23.25" customHeight="1" x14ac:dyDescent="0.2">
      <c r="A476" s="134">
        <v>44448</v>
      </c>
      <c r="B476" s="252" t="s">
        <v>8753</v>
      </c>
      <c r="C476" s="473" t="s">
        <v>9339</v>
      </c>
      <c r="D476" s="95"/>
      <c r="E476" s="42">
        <v>8949.7999999999993</v>
      </c>
      <c r="F476" s="619">
        <f t="shared" si="8"/>
        <v>169487903.26999995</v>
      </c>
    </row>
    <row r="477" spans="1:34" s="14" customFormat="1" ht="29.25" customHeight="1" x14ac:dyDescent="0.2">
      <c r="A477" s="134">
        <v>44448</v>
      </c>
      <c r="B477" s="252" t="s">
        <v>8754</v>
      </c>
      <c r="C477" s="193" t="s">
        <v>9360</v>
      </c>
      <c r="D477" s="95"/>
      <c r="E477" s="42">
        <v>9384</v>
      </c>
      <c r="F477" s="619">
        <f t="shared" si="8"/>
        <v>169478519.26999995</v>
      </c>
    </row>
    <row r="478" spans="1:34" s="14" customFormat="1" ht="29.25" customHeight="1" x14ac:dyDescent="0.2">
      <c r="A478" s="134">
        <v>44449</v>
      </c>
      <c r="B478" s="252" t="s">
        <v>9059</v>
      </c>
      <c r="C478" s="193" t="s">
        <v>9359</v>
      </c>
      <c r="D478" s="95"/>
      <c r="E478" s="42">
        <v>9384</v>
      </c>
      <c r="F478" s="619">
        <f t="shared" si="8"/>
        <v>169469135.26999995</v>
      </c>
    </row>
    <row r="479" spans="1:34" s="14" customFormat="1" ht="28.5" customHeight="1" x14ac:dyDescent="0.2">
      <c r="A479" s="134">
        <v>44449</v>
      </c>
      <c r="B479" s="252" t="s">
        <v>9060</v>
      </c>
      <c r="C479" s="193" t="s">
        <v>9340</v>
      </c>
      <c r="D479" s="95"/>
      <c r="E479" s="42">
        <v>9384</v>
      </c>
      <c r="F479" s="619">
        <f t="shared" si="8"/>
        <v>169459751.26999995</v>
      </c>
    </row>
    <row r="480" spans="1:34" s="14" customFormat="1" ht="61.5" customHeight="1" x14ac:dyDescent="0.2">
      <c r="A480" s="134">
        <v>44456</v>
      </c>
      <c r="B480" s="252" t="s">
        <v>9296</v>
      </c>
      <c r="C480" s="193" t="s">
        <v>9341</v>
      </c>
      <c r="D480" s="95"/>
      <c r="E480" s="42">
        <v>2312.5100000000002</v>
      </c>
      <c r="F480" s="619">
        <f t="shared" si="8"/>
        <v>169457438.75999996</v>
      </c>
    </row>
    <row r="481" spans="1:9" s="14" customFormat="1" ht="27.75" customHeight="1" x14ac:dyDescent="0.2">
      <c r="A481" s="134">
        <v>44460</v>
      </c>
      <c r="B481" s="252" t="s">
        <v>9318</v>
      </c>
      <c r="C481" s="473" t="s">
        <v>9342</v>
      </c>
      <c r="D481" s="265"/>
      <c r="E481" s="42">
        <v>49233828.75</v>
      </c>
      <c r="F481" s="619">
        <f t="shared" si="8"/>
        <v>120223610.00999996</v>
      </c>
    </row>
    <row r="482" spans="1:9" s="14" customFormat="1" ht="31.5" customHeight="1" x14ac:dyDescent="0.2">
      <c r="A482" s="134">
        <v>44460</v>
      </c>
      <c r="B482" s="252" t="s">
        <v>9319</v>
      </c>
      <c r="C482" s="193" t="s">
        <v>9343</v>
      </c>
      <c r="D482" s="95"/>
      <c r="E482" s="42">
        <v>10855502.880000001</v>
      </c>
      <c r="F482" s="619">
        <f t="shared" si="8"/>
        <v>109368107.12999997</v>
      </c>
      <c r="I482" s="623"/>
    </row>
    <row r="483" spans="1:9" s="14" customFormat="1" ht="22.5" customHeight="1" x14ac:dyDescent="0.2">
      <c r="A483" s="134">
        <v>44460</v>
      </c>
      <c r="B483" s="252" t="s">
        <v>9326</v>
      </c>
      <c r="C483" s="193" t="s">
        <v>41</v>
      </c>
      <c r="D483" s="95"/>
      <c r="E483" s="42">
        <v>0</v>
      </c>
      <c r="F483" s="619">
        <f t="shared" si="8"/>
        <v>109368107.12999997</v>
      </c>
      <c r="I483" s="623"/>
    </row>
    <row r="484" spans="1:9" s="14" customFormat="1" ht="30.75" customHeight="1" x14ac:dyDescent="0.2">
      <c r="A484" s="134">
        <v>44460</v>
      </c>
      <c r="B484" s="252" t="s">
        <v>9320</v>
      </c>
      <c r="C484" s="193" t="s">
        <v>9344</v>
      </c>
      <c r="D484" s="95"/>
      <c r="E484" s="42">
        <v>3660453.36</v>
      </c>
      <c r="F484" s="619">
        <f t="shared" si="8"/>
        <v>105707653.76999997</v>
      </c>
    </row>
    <row r="485" spans="1:9" s="14" customFormat="1" ht="29.25" customHeight="1" x14ac:dyDescent="0.2">
      <c r="A485" s="134">
        <v>44460</v>
      </c>
      <c r="B485" s="252" t="s">
        <v>9321</v>
      </c>
      <c r="C485" s="193" t="s">
        <v>9345</v>
      </c>
      <c r="D485" s="95"/>
      <c r="E485" s="42">
        <v>380140.7</v>
      </c>
      <c r="F485" s="619">
        <f t="shared" si="8"/>
        <v>105327513.06999996</v>
      </c>
    </row>
    <row r="486" spans="1:9" s="14" customFormat="1" ht="28.5" customHeight="1" x14ac:dyDescent="0.2">
      <c r="A486" s="134">
        <v>44460</v>
      </c>
      <c r="B486" s="252" t="s">
        <v>9322</v>
      </c>
      <c r="C486" s="193" t="s">
        <v>9358</v>
      </c>
      <c r="D486" s="95"/>
      <c r="E486" s="42">
        <v>192913.63</v>
      </c>
      <c r="F486" s="619">
        <f t="shared" si="8"/>
        <v>105134599.43999997</v>
      </c>
    </row>
    <row r="487" spans="1:9" s="14" customFormat="1" ht="27.75" customHeight="1" x14ac:dyDescent="0.2">
      <c r="A487" s="134">
        <v>44460</v>
      </c>
      <c r="B487" s="252" t="s">
        <v>9323</v>
      </c>
      <c r="C487" s="193" t="s">
        <v>9357</v>
      </c>
      <c r="D487" s="95"/>
      <c r="E487" s="42">
        <v>216411.13</v>
      </c>
      <c r="F487" s="619">
        <f t="shared" si="8"/>
        <v>104918188.30999997</v>
      </c>
    </row>
    <row r="488" spans="1:9" s="14" customFormat="1" ht="27.75" customHeight="1" x14ac:dyDescent="0.2">
      <c r="A488" s="134">
        <v>44460</v>
      </c>
      <c r="B488" s="252" t="s">
        <v>9324</v>
      </c>
      <c r="C488" s="193" t="s">
        <v>9356</v>
      </c>
      <c r="D488" s="95"/>
      <c r="E488" s="42">
        <v>285845.02</v>
      </c>
      <c r="F488" s="619">
        <f t="shared" si="8"/>
        <v>104632343.28999998</v>
      </c>
    </row>
    <row r="489" spans="1:9" s="14" customFormat="1" ht="27.75" customHeight="1" x14ac:dyDescent="0.2">
      <c r="A489" s="134">
        <v>44460</v>
      </c>
      <c r="B489" s="252" t="s">
        <v>9325</v>
      </c>
      <c r="C489" s="193" t="s">
        <v>9355</v>
      </c>
      <c r="D489" s="265"/>
      <c r="E489" s="42">
        <v>738865.69</v>
      </c>
      <c r="F489" s="619">
        <f t="shared" si="8"/>
        <v>103893477.59999998</v>
      </c>
    </row>
    <row r="490" spans="1:9" s="14" customFormat="1" ht="18.75" customHeight="1" x14ac:dyDescent="0.2">
      <c r="A490" s="134">
        <v>44461</v>
      </c>
      <c r="B490" s="252" t="s">
        <v>9530</v>
      </c>
      <c r="C490" s="193" t="s">
        <v>526</v>
      </c>
      <c r="D490" s="95"/>
      <c r="E490" s="42">
        <v>273748.78999999998</v>
      </c>
      <c r="F490" s="619">
        <f t="shared" si="8"/>
        <v>103619728.80999997</v>
      </c>
    </row>
    <row r="491" spans="1:9" s="14" customFormat="1" ht="18.75" customHeight="1" x14ac:dyDescent="0.2">
      <c r="A491" s="134">
        <v>44461</v>
      </c>
      <c r="B491" s="252" t="s">
        <v>9363</v>
      </c>
      <c r="C491" s="193" t="s">
        <v>527</v>
      </c>
      <c r="D491" s="95"/>
      <c r="E491" s="42">
        <v>26961.88</v>
      </c>
      <c r="F491" s="619">
        <f t="shared" si="8"/>
        <v>103592766.92999998</v>
      </c>
    </row>
    <row r="492" spans="1:9" s="14" customFormat="1" ht="16.5" customHeight="1" x14ac:dyDescent="0.2">
      <c r="A492" s="134">
        <v>44461</v>
      </c>
      <c r="B492" s="5">
        <v>103460</v>
      </c>
      <c r="C492" s="193" t="s">
        <v>41</v>
      </c>
      <c r="D492" s="95"/>
      <c r="E492" s="42">
        <v>0</v>
      </c>
      <c r="F492" s="619">
        <f t="shared" si="8"/>
        <v>103592766.92999998</v>
      </c>
    </row>
    <row r="493" spans="1:9" s="14" customFormat="1" ht="21" customHeight="1" x14ac:dyDescent="0.2">
      <c r="A493" s="134">
        <v>44461</v>
      </c>
      <c r="B493" s="252" t="s">
        <v>9364</v>
      </c>
      <c r="C493" s="193" t="s">
        <v>527</v>
      </c>
      <c r="D493" s="95"/>
      <c r="E493" s="42">
        <v>56304</v>
      </c>
      <c r="F493" s="619">
        <f t="shared" si="8"/>
        <v>103536462.92999998</v>
      </c>
    </row>
    <row r="494" spans="1:9" s="14" customFormat="1" ht="25.5" customHeight="1" x14ac:dyDescent="0.2">
      <c r="A494" s="134">
        <v>44461</v>
      </c>
      <c r="B494" s="5" t="s">
        <v>9531</v>
      </c>
      <c r="C494" s="193" t="s">
        <v>9532</v>
      </c>
      <c r="D494" s="95"/>
      <c r="E494" s="42">
        <v>21261.39</v>
      </c>
      <c r="F494" s="619">
        <f t="shared" si="8"/>
        <v>103515201.53999998</v>
      </c>
    </row>
    <row r="495" spans="1:9" s="14" customFormat="1" ht="18.75" customHeight="1" x14ac:dyDescent="0.2">
      <c r="A495" s="134">
        <v>44461</v>
      </c>
      <c r="B495" s="293" t="s">
        <v>9533</v>
      </c>
      <c r="C495" s="895" t="s">
        <v>9534</v>
      </c>
      <c r="D495" s="95"/>
      <c r="E495" s="42">
        <v>391363.74</v>
      </c>
      <c r="F495" s="619">
        <f t="shared" si="8"/>
        <v>103123837.79999998</v>
      </c>
    </row>
    <row r="496" spans="1:9" s="14" customFormat="1" ht="21.75" customHeight="1" x14ac:dyDescent="0.2">
      <c r="A496" s="134">
        <v>44461</v>
      </c>
      <c r="B496" s="252" t="s">
        <v>9328</v>
      </c>
      <c r="C496" s="193" t="s">
        <v>526</v>
      </c>
      <c r="D496" s="95"/>
      <c r="E496" s="42">
        <v>48805806.990000002</v>
      </c>
      <c r="F496" s="619">
        <f t="shared" si="8"/>
        <v>54318030.80999998</v>
      </c>
    </row>
    <row r="497" spans="1:6" s="14" customFormat="1" ht="30.75" customHeight="1" x14ac:dyDescent="0.2">
      <c r="A497" s="134">
        <v>44461</v>
      </c>
      <c r="B497" s="252" t="s">
        <v>9329</v>
      </c>
      <c r="C497" s="193" t="s">
        <v>9354</v>
      </c>
      <c r="D497" s="95"/>
      <c r="E497" s="42">
        <v>9378567.8900000006</v>
      </c>
      <c r="F497" s="619">
        <f t="shared" si="8"/>
        <v>44939462.919999979</v>
      </c>
    </row>
    <row r="498" spans="1:6" s="14" customFormat="1" ht="33.75" customHeight="1" x14ac:dyDescent="0.2">
      <c r="A498" s="134">
        <v>44461</v>
      </c>
      <c r="B498" s="252" t="s">
        <v>9330</v>
      </c>
      <c r="C498" s="193" t="s">
        <v>9353</v>
      </c>
      <c r="D498" s="95"/>
      <c r="E498" s="42">
        <v>99232.95</v>
      </c>
      <c r="F498" s="619">
        <f t="shared" si="8"/>
        <v>44840229.969999976</v>
      </c>
    </row>
    <row r="499" spans="1:6" s="14" customFormat="1" ht="30" customHeight="1" x14ac:dyDescent="0.2">
      <c r="A499" s="134">
        <v>44461</v>
      </c>
      <c r="B499" s="252" t="s">
        <v>9331</v>
      </c>
      <c r="C499" s="193" t="s">
        <v>9352</v>
      </c>
      <c r="D499" s="95"/>
      <c r="E499" s="42">
        <v>4363085.4800000004</v>
      </c>
      <c r="F499" s="619">
        <f t="shared" si="8"/>
        <v>40477144.48999998</v>
      </c>
    </row>
    <row r="500" spans="1:6" s="14" customFormat="1" ht="27.75" customHeight="1" x14ac:dyDescent="0.2">
      <c r="A500" s="134">
        <v>44461</v>
      </c>
      <c r="B500" s="252" t="s">
        <v>9332</v>
      </c>
      <c r="C500" s="193" t="s">
        <v>9351</v>
      </c>
      <c r="D500" s="95"/>
      <c r="E500" s="42">
        <v>3180977.25</v>
      </c>
      <c r="F500" s="619">
        <f t="shared" si="8"/>
        <v>37296167.23999998</v>
      </c>
    </row>
    <row r="501" spans="1:6" s="14" customFormat="1" ht="30" customHeight="1" x14ac:dyDescent="0.2">
      <c r="A501" s="134">
        <v>44461</v>
      </c>
      <c r="B501" s="252" t="s">
        <v>9333</v>
      </c>
      <c r="C501" s="193" t="s">
        <v>9350</v>
      </c>
      <c r="D501" s="95"/>
      <c r="E501" s="42">
        <v>82704.800000000003</v>
      </c>
      <c r="F501" s="619">
        <f t="shared" si="8"/>
        <v>37213462.439999983</v>
      </c>
    </row>
    <row r="502" spans="1:6" s="14" customFormat="1" ht="36" customHeight="1" x14ac:dyDescent="0.2">
      <c r="A502" s="134">
        <v>44461</v>
      </c>
      <c r="B502" s="252" t="s">
        <v>9334</v>
      </c>
      <c r="C502" s="193" t="s">
        <v>9347</v>
      </c>
      <c r="D502" s="95"/>
      <c r="E502" s="42">
        <v>63804.12</v>
      </c>
      <c r="F502" s="619">
        <f t="shared" si="8"/>
        <v>37149658.319999985</v>
      </c>
    </row>
    <row r="503" spans="1:6" s="14" customFormat="1" ht="31.5" customHeight="1" x14ac:dyDescent="0.2">
      <c r="A503" s="134">
        <v>44461</v>
      </c>
      <c r="B503" s="252" t="s">
        <v>9335</v>
      </c>
      <c r="C503" s="193" t="s">
        <v>9346</v>
      </c>
      <c r="D503" s="95"/>
      <c r="E503" s="42">
        <v>63804.12</v>
      </c>
      <c r="F503" s="619">
        <f t="shared" si="8"/>
        <v>37085854.199999988</v>
      </c>
    </row>
    <row r="504" spans="1:6" s="14" customFormat="1" ht="33.75" customHeight="1" x14ac:dyDescent="0.2">
      <c r="A504" s="134">
        <v>44461</v>
      </c>
      <c r="B504" s="252" t="s">
        <v>9336</v>
      </c>
      <c r="C504" s="193" t="s">
        <v>9348</v>
      </c>
      <c r="D504" s="95"/>
      <c r="E504" s="42">
        <v>52938.8</v>
      </c>
      <c r="F504" s="619">
        <f t="shared" si="8"/>
        <v>37032915.399999991</v>
      </c>
    </row>
    <row r="505" spans="1:6" s="14" customFormat="1" ht="36.75" customHeight="1" x14ac:dyDescent="0.2">
      <c r="A505" s="134">
        <v>44461</v>
      </c>
      <c r="B505" s="252" t="s">
        <v>9337</v>
      </c>
      <c r="C505" s="193" t="s">
        <v>9327</v>
      </c>
      <c r="D505" s="95"/>
      <c r="E505" s="42">
        <v>45166</v>
      </c>
      <c r="F505" s="619">
        <f t="shared" si="8"/>
        <v>36987749.399999991</v>
      </c>
    </row>
    <row r="506" spans="1:6" s="14" customFormat="1" ht="30" customHeight="1" x14ac:dyDescent="0.2">
      <c r="A506" s="134">
        <v>44461</v>
      </c>
      <c r="B506" s="252" t="s">
        <v>9338</v>
      </c>
      <c r="C506" s="193" t="s">
        <v>9349</v>
      </c>
      <c r="D506" s="95"/>
      <c r="E506" s="42">
        <v>153953.35</v>
      </c>
      <c r="F506" s="619">
        <f t="shared" si="8"/>
        <v>36833796.04999999</v>
      </c>
    </row>
    <row r="507" spans="1:6" s="14" customFormat="1" ht="35.25" customHeight="1" x14ac:dyDescent="0.2">
      <c r="A507" s="134">
        <v>44462</v>
      </c>
      <c r="B507" s="252" t="s">
        <v>9616</v>
      </c>
      <c r="C507" s="193" t="s">
        <v>9617</v>
      </c>
      <c r="D507" s="95"/>
      <c r="E507" s="42">
        <v>3994919</v>
      </c>
      <c r="F507" s="619">
        <f t="shared" si="8"/>
        <v>32838877.04999999</v>
      </c>
    </row>
    <row r="508" spans="1:6" s="14" customFormat="1" ht="29.25" customHeight="1" x14ac:dyDescent="0.2">
      <c r="A508" s="134">
        <v>44467</v>
      </c>
      <c r="B508" s="252" t="s">
        <v>9578</v>
      </c>
      <c r="C508" s="193" t="s">
        <v>9580</v>
      </c>
      <c r="D508" s="95"/>
      <c r="E508" s="42">
        <v>431330.23</v>
      </c>
      <c r="F508" s="619">
        <f t="shared" si="8"/>
        <v>32407546.819999989</v>
      </c>
    </row>
    <row r="509" spans="1:6" s="14" customFormat="1" ht="30" customHeight="1" x14ac:dyDescent="0.2">
      <c r="A509" s="134">
        <v>44467</v>
      </c>
      <c r="B509" s="252" t="s">
        <v>9579</v>
      </c>
      <c r="C509" s="193" t="s">
        <v>9581</v>
      </c>
      <c r="D509" s="95"/>
      <c r="E509" s="42">
        <v>415718.91</v>
      </c>
      <c r="F509" s="619">
        <f t="shared" si="8"/>
        <v>31991827.909999989</v>
      </c>
    </row>
    <row r="510" spans="1:6" s="14" customFormat="1" ht="30" customHeight="1" x14ac:dyDescent="0.2">
      <c r="A510" s="10"/>
      <c r="B510" s="698"/>
      <c r="C510" s="35"/>
      <c r="D510" s="121"/>
      <c r="E510" s="32"/>
      <c r="F510" s="620"/>
    </row>
    <row r="511" spans="1:6" s="14" customFormat="1" ht="30" customHeight="1" x14ac:dyDescent="0.2">
      <c r="A511" s="10"/>
      <c r="B511" s="698"/>
      <c r="C511" s="35"/>
      <c r="D511" s="121"/>
      <c r="E511" s="32"/>
      <c r="F511" s="620"/>
    </row>
    <row r="512" spans="1:6" s="14" customFormat="1" ht="30" customHeight="1" x14ac:dyDescent="0.2">
      <c r="A512" s="10"/>
      <c r="B512" s="698"/>
      <c r="C512" s="35"/>
      <c r="D512" s="121"/>
      <c r="E512" s="32"/>
      <c r="F512" s="620"/>
    </row>
    <row r="513" spans="1:6" s="14" customFormat="1" ht="30" customHeight="1" x14ac:dyDescent="0.2">
      <c r="A513" s="10"/>
      <c r="B513" s="698"/>
      <c r="C513" s="35"/>
      <c r="D513" s="121"/>
      <c r="E513" s="32"/>
      <c r="F513" s="620"/>
    </row>
    <row r="514" spans="1:6" s="14" customFormat="1" ht="30" customHeight="1" x14ac:dyDescent="0.2">
      <c r="A514" s="10"/>
      <c r="B514" s="698"/>
      <c r="C514" s="35"/>
      <c r="D514" s="121"/>
      <c r="E514" s="32"/>
      <c r="F514" s="620"/>
    </row>
    <row r="515" spans="1:6" s="14" customFormat="1" ht="30" customHeight="1" x14ac:dyDescent="0.2">
      <c r="A515" s="10"/>
      <c r="B515" s="698"/>
      <c r="C515" s="35"/>
      <c r="D515" s="121"/>
      <c r="E515" s="32"/>
      <c r="F515" s="620"/>
    </row>
    <row r="516" spans="1:6" s="14" customFormat="1" ht="30" customHeight="1" x14ac:dyDescent="0.2">
      <c r="A516" s="10"/>
      <c r="B516" s="698"/>
      <c r="C516" s="35"/>
      <c r="D516" s="121"/>
      <c r="E516" s="32"/>
      <c r="F516" s="620"/>
    </row>
    <row r="517" spans="1:6" s="14" customFormat="1" ht="30" customHeight="1" x14ac:dyDescent="0.2">
      <c r="A517" s="10"/>
      <c r="B517" s="698"/>
      <c r="C517" s="35"/>
      <c r="D517" s="121"/>
      <c r="E517" s="32"/>
      <c r="F517" s="620"/>
    </row>
    <row r="518" spans="1:6" s="14" customFormat="1" ht="30" customHeight="1" x14ac:dyDescent="0.2">
      <c r="A518" s="10"/>
      <c r="B518" s="698"/>
      <c r="C518" s="35"/>
      <c r="D518" s="121"/>
      <c r="E518" s="32"/>
      <c r="F518" s="620"/>
    </row>
    <row r="519" spans="1:6" s="14" customFormat="1" ht="30" customHeight="1" x14ac:dyDescent="0.2">
      <c r="A519" s="10"/>
      <c r="B519" s="698"/>
      <c r="C519" s="35"/>
      <c r="D519" s="121"/>
      <c r="E519" s="32"/>
      <c r="F519" s="620"/>
    </row>
    <row r="520" spans="1:6" s="14" customFormat="1" ht="30" customHeight="1" x14ac:dyDescent="0.2">
      <c r="A520" s="10"/>
      <c r="B520" s="698"/>
      <c r="C520" s="35"/>
      <c r="D520" s="121"/>
      <c r="E520" s="32"/>
      <c r="F520" s="620"/>
    </row>
    <row r="521" spans="1:6" s="14" customFormat="1" ht="30" customHeight="1" x14ac:dyDescent="0.2">
      <c r="A521" s="10"/>
      <c r="B521" s="698"/>
      <c r="C521" s="35"/>
      <c r="D521" s="121"/>
      <c r="E521" s="32"/>
      <c r="F521" s="620"/>
    </row>
    <row r="522" spans="1:6" s="14" customFormat="1" ht="30" customHeight="1" x14ac:dyDescent="0.2">
      <c r="A522" s="10"/>
      <c r="B522" s="698"/>
      <c r="C522" s="35"/>
      <c r="D522" s="121"/>
      <c r="E522" s="32"/>
      <c r="F522" s="620"/>
    </row>
    <row r="523" spans="1:6" s="14" customFormat="1" ht="30" customHeight="1" x14ac:dyDescent="0.2">
      <c r="A523" s="10"/>
      <c r="B523" s="698"/>
      <c r="C523" s="35"/>
      <c r="D523" s="121"/>
      <c r="E523" s="32"/>
      <c r="F523" s="620"/>
    </row>
    <row r="524" spans="1:6" s="14" customFormat="1" ht="30" customHeight="1" x14ac:dyDescent="0.2">
      <c r="A524" s="10"/>
      <c r="B524" s="698"/>
      <c r="C524" s="35"/>
      <c r="D524" s="121"/>
      <c r="E524" s="32"/>
      <c r="F524" s="620"/>
    </row>
    <row r="525" spans="1:6" s="14" customFormat="1" ht="30" customHeight="1" x14ac:dyDescent="0.2">
      <c r="A525" s="10"/>
      <c r="B525" s="698"/>
      <c r="C525" s="35"/>
      <c r="D525" s="121"/>
      <c r="E525" s="32"/>
      <c r="F525" s="620"/>
    </row>
    <row r="526" spans="1:6" s="14" customFormat="1" ht="15" customHeight="1" x14ac:dyDescent="0.2">
      <c r="A526" s="10"/>
      <c r="B526" s="698"/>
      <c r="C526" s="35"/>
      <c r="D526" s="121"/>
      <c r="E526" s="32"/>
      <c r="F526" s="620"/>
    </row>
    <row r="527" spans="1:6" s="14" customFormat="1" ht="15" customHeight="1" x14ac:dyDescent="0.2">
      <c r="A527" s="10"/>
      <c r="B527" s="698"/>
      <c r="C527" s="35"/>
      <c r="D527" s="121"/>
      <c r="E527" s="32"/>
      <c r="F527" s="620"/>
    </row>
    <row r="528" spans="1:6" s="14" customFormat="1" ht="15" customHeight="1" x14ac:dyDescent="0.2">
      <c r="A528" s="10"/>
      <c r="B528" s="698"/>
      <c r="C528" s="35"/>
      <c r="D528" s="121"/>
      <c r="E528" s="32"/>
      <c r="F528" s="620"/>
    </row>
    <row r="529" spans="1:60" ht="15" customHeight="1" x14ac:dyDescent="0.25">
      <c r="A529" s="1171" t="s">
        <v>0</v>
      </c>
      <c r="B529" s="1171"/>
      <c r="C529" s="1171"/>
      <c r="D529" s="1171"/>
      <c r="E529" s="1171"/>
      <c r="F529" s="1171"/>
    </row>
    <row r="530" spans="1:60" ht="15" customHeight="1" x14ac:dyDescent="0.25">
      <c r="A530" s="1171" t="s">
        <v>1</v>
      </c>
      <c r="B530" s="1171"/>
      <c r="C530" s="1171"/>
      <c r="D530" s="1171"/>
      <c r="E530" s="1171"/>
      <c r="F530" s="1171"/>
      <c r="G530" s="279"/>
    </row>
    <row r="531" spans="1:60" ht="15" customHeight="1" x14ac:dyDescent="0.25">
      <c r="A531" s="1173" t="s">
        <v>8718</v>
      </c>
      <c r="B531" s="1173"/>
      <c r="C531" s="1173"/>
      <c r="D531" s="1173"/>
      <c r="E531" s="1173"/>
      <c r="F531" s="1173"/>
      <c r="G531" s="279"/>
    </row>
    <row r="532" spans="1:60" ht="15" customHeight="1" x14ac:dyDescent="0.25">
      <c r="A532" s="1173" t="s">
        <v>2</v>
      </c>
      <c r="B532" s="1173"/>
      <c r="C532" s="1173"/>
      <c r="D532" s="1173"/>
      <c r="E532" s="1173"/>
      <c r="F532" s="1173"/>
      <c r="G532" s="279"/>
    </row>
    <row r="533" spans="1:60" ht="15" customHeight="1" x14ac:dyDescent="0.2">
      <c r="A533" s="123"/>
      <c r="G533" s="279"/>
    </row>
    <row r="534" spans="1:60" ht="30" customHeight="1" x14ac:dyDescent="0.2">
      <c r="A534" s="1311" t="s">
        <v>21</v>
      </c>
      <c r="B534" s="1312"/>
      <c r="C534" s="1312"/>
      <c r="D534" s="1312"/>
      <c r="E534" s="1312"/>
      <c r="F534" s="1313"/>
    </row>
    <row r="535" spans="1:60" ht="33" customHeight="1" x14ac:dyDescent="0.2">
      <c r="A535" s="1311" t="s">
        <v>4</v>
      </c>
      <c r="B535" s="1312"/>
      <c r="C535" s="1312"/>
      <c r="D535" s="1312"/>
      <c r="E535" s="1313"/>
      <c r="F535" s="726">
        <v>600573798.73000002</v>
      </c>
    </row>
    <row r="536" spans="1:60" s="68" customFormat="1" ht="21.75" customHeight="1" x14ac:dyDescent="0.2">
      <c r="A536" s="914" t="s">
        <v>5</v>
      </c>
      <c r="B536" s="914" t="s">
        <v>6</v>
      </c>
      <c r="C536" s="914" t="s">
        <v>22</v>
      </c>
      <c r="D536" s="914" t="s">
        <v>8</v>
      </c>
      <c r="E536" s="914" t="s">
        <v>9</v>
      </c>
      <c r="F536" s="914" t="s">
        <v>6181</v>
      </c>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c r="BG536" s="69"/>
      <c r="BH536" s="69"/>
    </row>
    <row r="537" spans="1:60" ht="15" customHeight="1" x14ac:dyDescent="0.2">
      <c r="A537" s="134"/>
      <c r="B537" s="16"/>
      <c r="C537" s="2" t="s">
        <v>32</v>
      </c>
      <c r="D537" s="128"/>
      <c r="E537" s="608"/>
      <c r="F537" s="332">
        <f>F535</f>
        <v>600573798.73000002</v>
      </c>
    </row>
    <row r="538" spans="1:60" ht="15" customHeight="1" x14ac:dyDescent="0.2">
      <c r="A538" s="134"/>
      <c r="B538" s="16"/>
      <c r="C538" s="2" t="s">
        <v>32</v>
      </c>
      <c r="D538" s="128"/>
      <c r="E538" s="717">
        <v>90502408.969999999</v>
      </c>
      <c r="F538" s="332">
        <f>F537-E538</f>
        <v>510071389.75999999</v>
      </c>
    </row>
    <row r="539" spans="1:60" ht="15" customHeight="1" x14ac:dyDescent="0.2">
      <c r="A539" s="134"/>
      <c r="B539" s="16"/>
      <c r="C539" s="2" t="s">
        <v>751</v>
      </c>
      <c r="D539" s="128"/>
      <c r="E539" s="608"/>
      <c r="F539" s="332">
        <f t="shared" ref="F539:F540" si="9">F538-E539</f>
        <v>510071389.75999999</v>
      </c>
    </row>
    <row r="540" spans="1:60" ht="15" customHeight="1" x14ac:dyDescent="0.2">
      <c r="A540" s="61"/>
      <c r="B540" s="16"/>
      <c r="C540" s="2" t="s">
        <v>1358</v>
      </c>
      <c r="D540" s="62"/>
      <c r="E540" s="717">
        <v>175</v>
      </c>
      <c r="F540" s="332">
        <f t="shared" si="9"/>
        <v>510071214.75999999</v>
      </c>
    </row>
    <row r="541" spans="1:60" ht="15" customHeight="1" x14ac:dyDescent="0.2">
      <c r="A541" s="59"/>
      <c r="B541" s="20"/>
      <c r="C541" s="64"/>
      <c r="D541" s="461"/>
      <c r="E541" s="916"/>
      <c r="F541" s="164"/>
    </row>
    <row r="542" spans="1:60" s="628" customFormat="1" ht="15" customHeight="1" x14ac:dyDescent="0.25">
      <c r="A542" s="1171" t="s">
        <v>0</v>
      </c>
      <c r="B542" s="1171"/>
      <c r="C542" s="1171"/>
      <c r="D542" s="1171"/>
      <c r="E542" s="1171"/>
      <c r="F542" s="1171"/>
      <c r="G542" s="743"/>
      <c r="H542" s="743"/>
      <c r="I542" s="743"/>
      <c r="J542" s="743"/>
      <c r="K542" s="743"/>
      <c r="L542" s="743"/>
      <c r="M542" s="743"/>
      <c r="N542" s="743"/>
      <c r="O542" s="743"/>
      <c r="P542" s="743"/>
      <c r="Q542" s="743"/>
      <c r="R542" s="743"/>
      <c r="S542" s="743"/>
      <c r="T542" s="743"/>
      <c r="U542" s="743"/>
      <c r="V542" s="743"/>
      <c r="W542" s="743"/>
      <c r="X542" s="743"/>
      <c r="Y542" s="743"/>
      <c r="Z542" s="743"/>
      <c r="AA542" s="743"/>
      <c r="AB542" s="743"/>
      <c r="AC542" s="743"/>
      <c r="AD542" s="743"/>
      <c r="AE542" s="743"/>
      <c r="AF542" s="743"/>
      <c r="AG542" s="743"/>
      <c r="AH542" s="743"/>
      <c r="AI542" s="743"/>
      <c r="AJ542" s="743"/>
      <c r="AK542" s="743"/>
      <c r="AL542" s="743"/>
      <c r="AM542" s="743"/>
      <c r="AN542" s="743"/>
      <c r="AO542" s="743"/>
      <c r="AP542" s="743"/>
      <c r="AQ542" s="743"/>
      <c r="AR542" s="743"/>
      <c r="AS542" s="743"/>
      <c r="AT542" s="743"/>
      <c r="AU542" s="743"/>
      <c r="AV542" s="743"/>
      <c r="AW542" s="743"/>
      <c r="AX542" s="743"/>
      <c r="AY542" s="743"/>
      <c r="AZ542" s="743"/>
      <c r="BA542" s="743"/>
      <c r="BB542" s="743"/>
      <c r="BC542" s="743"/>
      <c r="BD542" s="743"/>
      <c r="BE542" s="743"/>
      <c r="BF542" s="743"/>
      <c r="BG542" s="743"/>
      <c r="BH542" s="743"/>
    </row>
    <row r="543" spans="1:60" s="628" customFormat="1" ht="15" customHeight="1" x14ac:dyDescent="0.25">
      <c r="A543" s="1171" t="s">
        <v>1</v>
      </c>
      <c r="B543" s="1171"/>
      <c r="C543" s="1171"/>
      <c r="D543" s="1171"/>
      <c r="E543" s="1171"/>
      <c r="F543" s="1171"/>
      <c r="G543" s="743"/>
      <c r="H543" s="743"/>
      <c r="I543" s="743"/>
      <c r="J543" s="743"/>
      <c r="K543" s="743"/>
      <c r="L543" s="743"/>
      <c r="M543" s="743"/>
      <c r="N543" s="743"/>
      <c r="O543" s="743"/>
      <c r="P543" s="743"/>
      <c r="Q543" s="743"/>
      <c r="R543" s="743"/>
      <c r="S543" s="743"/>
      <c r="T543" s="743"/>
      <c r="U543" s="743"/>
      <c r="V543" s="743"/>
      <c r="W543" s="743"/>
      <c r="X543" s="743"/>
      <c r="Y543" s="743"/>
      <c r="Z543" s="743"/>
      <c r="AA543" s="743"/>
      <c r="AB543" s="743"/>
      <c r="AC543" s="743"/>
      <c r="AD543" s="743"/>
      <c r="AE543" s="743"/>
      <c r="AF543" s="743"/>
      <c r="AG543" s="743"/>
      <c r="AH543" s="743"/>
      <c r="AI543" s="743"/>
      <c r="AJ543" s="743"/>
      <c r="AK543" s="743"/>
      <c r="AL543" s="743"/>
      <c r="AM543" s="743"/>
      <c r="AN543" s="743"/>
      <c r="AO543" s="743"/>
      <c r="AP543" s="743"/>
      <c r="AQ543" s="743"/>
      <c r="AR543" s="743"/>
      <c r="AS543" s="743"/>
      <c r="AT543" s="743"/>
      <c r="AU543" s="743"/>
      <c r="AV543" s="743"/>
      <c r="AW543" s="743"/>
      <c r="AX543" s="743"/>
      <c r="AY543" s="743"/>
      <c r="AZ543" s="743"/>
      <c r="BA543" s="743"/>
      <c r="BB543" s="743"/>
      <c r="BC543" s="743"/>
      <c r="BD543" s="743"/>
      <c r="BE543" s="743"/>
      <c r="BF543" s="743"/>
      <c r="BG543" s="743"/>
      <c r="BH543" s="743"/>
    </row>
    <row r="544" spans="1:60" s="745" customFormat="1" ht="15" customHeight="1" x14ac:dyDescent="0.25">
      <c r="A544" s="1173" t="s">
        <v>8718</v>
      </c>
      <c r="B544" s="1173"/>
      <c r="C544" s="1173"/>
      <c r="D544" s="1173"/>
      <c r="E544" s="1173"/>
      <c r="F544" s="1173"/>
      <c r="G544" s="743"/>
      <c r="H544" s="744"/>
      <c r="I544" s="744"/>
      <c r="J544" s="744"/>
      <c r="K544" s="744"/>
      <c r="L544" s="744"/>
      <c r="M544" s="744"/>
      <c r="N544" s="744"/>
      <c r="O544" s="744"/>
      <c r="P544" s="744"/>
      <c r="Q544" s="744"/>
      <c r="R544" s="744"/>
      <c r="S544" s="744"/>
      <c r="T544" s="744"/>
      <c r="U544" s="744"/>
      <c r="V544" s="744"/>
      <c r="W544" s="744"/>
      <c r="X544" s="744"/>
      <c r="Y544" s="744"/>
      <c r="Z544" s="744"/>
      <c r="AA544" s="744"/>
      <c r="AB544" s="744"/>
      <c r="AC544" s="744"/>
      <c r="AD544" s="744"/>
      <c r="AE544" s="744"/>
      <c r="AF544" s="744"/>
      <c r="AG544" s="744"/>
      <c r="AH544" s="744"/>
      <c r="AI544" s="744"/>
      <c r="AJ544" s="744"/>
      <c r="AK544" s="744"/>
      <c r="AL544" s="744"/>
      <c r="AM544" s="744"/>
      <c r="AN544" s="744"/>
      <c r="AO544" s="744"/>
      <c r="AP544" s="744"/>
      <c r="AQ544" s="744"/>
      <c r="AR544" s="744"/>
      <c r="AS544" s="744"/>
      <c r="AT544" s="744"/>
      <c r="AU544" s="744"/>
      <c r="AV544" s="744"/>
      <c r="AW544" s="744"/>
      <c r="AX544" s="744"/>
      <c r="AY544" s="744"/>
      <c r="AZ544" s="744"/>
      <c r="BA544" s="744"/>
      <c r="BB544" s="744"/>
      <c r="BC544" s="744"/>
      <c r="BD544" s="744"/>
      <c r="BE544" s="744"/>
      <c r="BF544" s="744"/>
      <c r="BG544" s="744"/>
      <c r="BH544" s="744"/>
    </row>
    <row r="545" spans="1:60" s="745" customFormat="1" ht="15" customHeight="1" x14ac:dyDescent="0.25">
      <c r="A545" s="1173" t="s">
        <v>2</v>
      </c>
      <c r="B545" s="1173"/>
      <c r="C545" s="1173"/>
      <c r="D545" s="1173"/>
      <c r="E545" s="1173"/>
      <c r="F545" s="1173"/>
      <c r="G545" s="743"/>
      <c r="H545" s="744"/>
      <c r="I545" s="744"/>
      <c r="J545" s="744"/>
      <c r="K545" s="744"/>
      <c r="L545" s="744"/>
      <c r="M545" s="744"/>
      <c r="N545" s="744"/>
      <c r="O545" s="744"/>
      <c r="P545" s="744"/>
      <c r="Q545" s="744"/>
      <c r="R545" s="744"/>
      <c r="S545" s="744"/>
      <c r="T545" s="744"/>
      <c r="U545" s="744"/>
      <c r="V545" s="744"/>
      <c r="W545" s="744"/>
      <c r="X545" s="744"/>
      <c r="Y545" s="744"/>
      <c r="Z545" s="744"/>
      <c r="AA545" s="744"/>
      <c r="AB545" s="744"/>
      <c r="AC545" s="744"/>
      <c r="AD545" s="744"/>
      <c r="AE545" s="744"/>
      <c r="AF545" s="744"/>
      <c r="AG545" s="744"/>
      <c r="AH545" s="744"/>
      <c r="AI545" s="744"/>
      <c r="AJ545" s="744"/>
      <c r="AK545" s="744"/>
      <c r="AL545" s="744"/>
      <c r="AM545" s="744"/>
      <c r="AN545" s="744"/>
      <c r="AO545" s="744"/>
      <c r="AP545" s="744"/>
      <c r="AQ545" s="744"/>
      <c r="AR545" s="744"/>
      <c r="AS545" s="744"/>
      <c r="AT545" s="744"/>
      <c r="AU545" s="744"/>
      <c r="AV545" s="744"/>
      <c r="AW545" s="744"/>
      <c r="AX545" s="744"/>
      <c r="AY545" s="744"/>
      <c r="AZ545" s="744"/>
      <c r="BA545" s="744"/>
      <c r="BB545" s="744"/>
      <c r="BC545" s="744"/>
      <c r="BD545" s="744"/>
      <c r="BE545" s="744"/>
      <c r="BF545" s="744"/>
      <c r="BG545" s="744"/>
      <c r="BH545" s="744"/>
    </row>
    <row r="546" spans="1:60" s="745" customFormat="1" ht="16.5" customHeight="1" x14ac:dyDescent="0.25">
      <c r="A546" s="746"/>
      <c r="B546" s="627"/>
      <c r="C546" s="628"/>
      <c r="D546" s="629"/>
      <c r="E546" s="630"/>
      <c r="F546" s="631"/>
      <c r="G546" s="743"/>
      <c r="H546" s="744"/>
      <c r="I546" s="744"/>
      <c r="J546" s="744"/>
      <c r="K546" s="744"/>
      <c r="L546" s="744"/>
      <c r="M546" s="744"/>
      <c r="N546" s="744"/>
      <c r="O546" s="744"/>
      <c r="P546" s="744"/>
      <c r="Q546" s="744"/>
      <c r="R546" s="744"/>
      <c r="S546" s="744"/>
      <c r="T546" s="744"/>
      <c r="U546" s="744"/>
      <c r="V546" s="744"/>
      <c r="W546" s="744"/>
      <c r="X546" s="744"/>
      <c r="Y546" s="744"/>
      <c r="Z546" s="744"/>
      <c r="AA546" s="744"/>
      <c r="AB546" s="744"/>
      <c r="AC546" s="744"/>
      <c r="AD546" s="744"/>
      <c r="AE546" s="744"/>
      <c r="AF546" s="744"/>
      <c r="AG546" s="744"/>
      <c r="AH546" s="744"/>
      <c r="AI546" s="744"/>
      <c r="AJ546" s="744"/>
      <c r="AK546" s="744"/>
      <c r="AL546" s="744"/>
      <c r="AM546" s="744"/>
      <c r="AN546" s="744"/>
      <c r="AO546" s="744"/>
      <c r="AP546" s="744"/>
      <c r="AQ546" s="744"/>
      <c r="AR546" s="744"/>
      <c r="AS546" s="744"/>
      <c r="AT546" s="744"/>
      <c r="AU546" s="744"/>
      <c r="AV546" s="744"/>
      <c r="AW546" s="744"/>
      <c r="AX546" s="744"/>
      <c r="AY546" s="744"/>
      <c r="AZ546" s="744"/>
      <c r="BA546" s="744"/>
      <c r="BB546" s="744"/>
      <c r="BC546" s="744"/>
      <c r="BD546" s="744"/>
      <c r="BE546" s="744"/>
      <c r="BF546" s="744"/>
      <c r="BG546" s="744"/>
      <c r="BH546" s="744"/>
    </row>
    <row r="547" spans="1:60" s="728" customFormat="1" ht="33" customHeight="1" x14ac:dyDescent="0.2">
      <c r="A547" s="1311" t="s">
        <v>38</v>
      </c>
      <c r="B547" s="1312"/>
      <c r="C547" s="1312"/>
      <c r="D547" s="1312"/>
      <c r="E547" s="1312"/>
      <c r="F547" s="1313"/>
      <c r="G547" s="727"/>
      <c r="H547" s="727"/>
      <c r="I547" s="727"/>
      <c r="J547" s="727"/>
      <c r="K547" s="727"/>
      <c r="L547" s="727"/>
      <c r="M547" s="727"/>
      <c r="N547" s="727"/>
      <c r="O547" s="727"/>
      <c r="P547" s="727"/>
      <c r="Q547" s="727"/>
      <c r="R547" s="727"/>
      <c r="S547" s="727"/>
      <c r="T547" s="727"/>
      <c r="U547" s="727"/>
      <c r="V547" s="727"/>
      <c r="W547" s="727"/>
      <c r="X547" s="727"/>
      <c r="Y547" s="727"/>
      <c r="Z547" s="727"/>
      <c r="AA547" s="727"/>
      <c r="AB547" s="727"/>
      <c r="AC547" s="727"/>
      <c r="AD547" s="727"/>
      <c r="AE547" s="727"/>
      <c r="AF547" s="727"/>
      <c r="AG547" s="727"/>
      <c r="AH547" s="727"/>
      <c r="AI547" s="727"/>
      <c r="AJ547" s="727"/>
      <c r="AK547" s="727"/>
      <c r="AL547" s="727"/>
      <c r="AM547" s="727"/>
      <c r="AN547" s="727"/>
      <c r="AO547" s="727"/>
      <c r="AP547" s="727"/>
      <c r="AQ547" s="727"/>
      <c r="AR547" s="727"/>
      <c r="AS547" s="727"/>
      <c r="AT547" s="727"/>
      <c r="AU547" s="727"/>
      <c r="AV547" s="727"/>
      <c r="AW547" s="727"/>
      <c r="AX547" s="727"/>
      <c r="AY547" s="727"/>
      <c r="AZ547" s="727"/>
      <c r="BA547" s="727"/>
      <c r="BB547" s="727"/>
      <c r="BC547" s="727"/>
      <c r="BD547" s="727"/>
      <c r="BE547" s="727"/>
      <c r="BF547" s="727"/>
      <c r="BG547" s="727"/>
      <c r="BH547" s="727"/>
    </row>
    <row r="548" spans="1:60" s="728" customFormat="1" ht="30" customHeight="1" x14ac:dyDescent="0.2">
      <c r="A548" s="1311" t="s">
        <v>4</v>
      </c>
      <c r="B548" s="1312"/>
      <c r="C548" s="1312"/>
      <c r="D548" s="1312"/>
      <c r="E548" s="1313"/>
      <c r="F548" s="726">
        <v>86337234.170000002</v>
      </c>
      <c r="G548" s="727"/>
      <c r="H548" s="727"/>
      <c r="I548" s="727"/>
      <c r="J548" s="727"/>
      <c r="K548" s="727"/>
      <c r="L548" s="727"/>
      <c r="M548" s="727"/>
      <c r="N548" s="727"/>
      <c r="O548" s="727"/>
      <c r="P548" s="727"/>
      <c r="Q548" s="727"/>
      <c r="R548" s="727"/>
      <c r="S548" s="727"/>
      <c r="T548" s="727"/>
      <c r="U548" s="727"/>
      <c r="V548" s="727"/>
      <c r="W548" s="727"/>
      <c r="X548" s="727"/>
      <c r="Y548" s="727"/>
      <c r="Z548" s="727"/>
      <c r="AA548" s="727"/>
      <c r="AB548" s="727"/>
      <c r="AC548" s="727"/>
      <c r="AD548" s="727"/>
      <c r="AE548" s="727"/>
      <c r="AF548" s="727"/>
      <c r="AG548" s="727"/>
      <c r="AH548" s="727"/>
      <c r="AI548" s="727"/>
      <c r="AJ548" s="727"/>
      <c r="AK548" s="727"/>
      <c r="AL548" s="727"/>
      <c r="AM548" s="727"/>
      <c r="AN548" s="727"/>
      <c r="AO548" s="727"/>
      <c r="AP548" s="727"/>
      <c r="AQ548" s="727"/>
      <c r="AR548" s="727"/>
      <c r="AS548" s="727"/>
      <c r="AT548" s="727"/>
      <c r="AU548" s="727"/>
      <c r="AV548" s="727"/>
      <c r="AW548" s="727"/>
      <c r="AX548" s="727"/>
      <c r="AY548" s="727"/>
      <c r="AZ548" s="727"/>
      <c r="BA548" s="727"/>
      <c r="BB548" s="727"/>
      <c r="BC548" s="727"/>
      <c r="BD548" s="727"/>
      <c r="BE548" s="727"/>
      <c r="BF548" s="727"/>
      <c r="BG548" s="727"/>
      <c r="BH548" s="727"/>
    </row>
    <row r="549" spans="1:60" s="728" customFormat="1" ht="12.75" customHeight="1" x14ac:dyDescent="0.2">
      <c r="A549" s="914" t="s">
        <v>5</v>
      </c>
      <c r="B549" s="914" t="s">
        <v>6</v>
      </c>
      <c r="C549" s="914" t="s">
        <v>22</v>
      </c>
      <c r="D549" s="914" t="s">
        <v>8</v>
      </c>
      <c r="E549" s="914" t="s">
        <v>9</v>
      </c>
      <c r="F549" s="914" t="s">
        <v>6181</v>
      </c>
      <c r="G549" s="727"/>
      <c r="H549" s="727"/>
      <c r="I549" s="727"/>
      <c r="J549" s="727"/>
      <c r="K549" s="727"/>
      <c r="L549" s="727"/>
      <c r="M549" s="727"/>
      <c r="N549" s="727"/>
      <c r="O549" s="727"/>
      <c r="P549" s="727"/>
      <c r="Q549" s="727"/>
      <c r="R549" s="727"/>
      <c r="S549" s="727"/>
      <c r="T549" s="727"/>
      <c r="U549" s="727"/>
      <c r="V549" s="727"/>
      <c r="W549" s="727"/>
      <c r="X549" s="727"/>
      <c r="Y549" s="727"/>
      <c r="Z549" s="727"/>
      <c r="AA549" s="727"/>
      <c r="AB549" s="727"/>
      <c r="AC549" s="727"/>
      <c r="AD549" s="727"/>
      <c r="AE549" s="727"/>
      <c r="AF549" s="727"/>
      <c r="AG549" s="727"/>
      <c r="AH549" s="727"/>
      <c r="AI549" s="727"/>
      <c r="AJ549" s="727"/>
      <c r="AK549" s="727"/>
      <c r="AL549" s="727"/>
      <c r="AM549" s="727"/>
      <c r="AN549" s="727"/>
      <c r="AO549" s="727"/>
      <c r="AP549" s="727"/>
      <c r="AQ549" s="727"/>
      <c r="AR549" s="727"/>
      <c r="AS549" s="727"/>
      <c r="AT549" s="727"/>
      <c r="AU549" s="727"/>
      <c r="AV549" s="727"/>
      <c r="AW549" s="727"/>
      <c r="AX549" s="727"/>
      <c r="AY549" s="727"/>
      <c r="AZ549" s="727"/>
      <c r="BA549" s="727"/>
      <c r="BB549" s="727"/>
      <c r="BC549" s="727"/>
      <c r="BD549" s="727"/>
      <c r="BE549" s="727"/>
      <c r="BF549" s="727"/>
      <c r="BG549" s="727"/>
      <c r="BH549" s="727"/>
    </row>
    <row r="550" spans="1:60" ht="15" customHeight="1" x14ac:dyDescent="0.2">
      <c r="A550" s="134"/>
      <c r="B550" s="16"/>
      <c r="C550" s="2" t="s">
        <v>387</v>
      </c>
      <c r="D550" s="889">
        <v>21577039.27</v>
      </c>
      <c r="E550" s="608"/>
      <c r="F550" s="332">
        <f>F548+D550</f>
        <v>107914273.44</v>
      </c>
    </row>
    <row r="551" spans="1:60" ht="15" customHeight="1" x14ac:dyDescent="0.2">
      <c r="A551" s="134"/>
      <c r="B551" s="16"/>
      <c r="C551" s="2" t="s">
        <v>32</v>
      </c>
      <c r="D551" s="128"/>
      <c r="E551" s="40"/>
      <c r="F551" s="332">
        <f>F550</f>
        <v>107914273.44</v>
      </c>
    </row>
    <row r="552" spans="1:60" ht="15" customHeight="1" x14ac:dyDescent="0.2">
      <c r="A552" s="134"/>
      <c r="B552" s="16"/>
      <c r="C552" s="2" t="s">
        <v>1330</v>
      </c>
      <c r="D552" s="128"/>
      <c r="E552" s="42">
        <v>1036400</v>
      </c>
      <c r="F552" s="332">
        <f>F551-E552</f>
        <v>106877873.44</v>
      </c>
    </row>
    <row r="553" spans="1:60" ht="15" customHeight="1" x14ac:dyDescent="0.2">
      <c r="A553" s="134"/>
      <c r="B553" s="16"/>
      <c r="C553" s="2" t="s">
        <v>1334</v>
      </c>
      <c r="D553" s="128"/>
      <c r="E553" s="40"/>
      <c r="F553" s="332">
        <f t="shared" ref="F553" si="10">F552</f>
        <v>106877873.44</v>
      </c>
      <c r="G553" s="857"/>
      <c r="H553" s="857"/>
    </row>
    <row r="554" spans="1:60" ht="15" customHeight="1" x14ac:dyDescent="0.2">
      <c r="A554" s="134"/>
      <c r="B554" s="16"/>
      <c r="C554" s="2" t="s">
        <v>1331</v>
      </c>
      <c r="D554" s="128"/>
      <c r="E554" s="42"/>
      <c r="F554" s="332">
        <f>F553-E554</f>
        <v>106877873.44</v>
      </c>
      <c r="G554" s="857"/>
    </row>
    <row r="555" spans="1:60" ht="15" customHeight="1" x14ac:dyDescent="0.2">
      <c r="A555" s="134"/>
      <c r="B555" s="16"/>
      <c r="C555" s="2" t="s">
        <v>6174</v>
      </c>
      <c r="D555" s="128"/>
      <c r="E555" s="40"/>
      <c r="F555" s="332">
        <f>F554-E555</f>
        <v>106877873.44</v>
      </c>
    </row>
    <row r="556" spans="1:60" ht="15" customHeight="1" x14ac:dyDescent="0.2">
      <c r="A556" s="134"/>
      <c r="B556" s="16"/>
      <c r="C556" s="2" t="s">
        <v>6198</v>
      </c>
      <c r="D556" s="128"/>
      <c r="E556" s="42">
        <v>1539.6</v>
      </c>
      <c r="F556" s="332">
        <f>F554-E556</f>
        <v>106876333.84</v>
      </c>
    </row>
    <row r="557" spans="1:60" ht="15" customHeight="1" x14ac:dyDescent="0.2">
      <c r="A557" s="134"/>
      <c r="B557" s="16"/>
      <c r="C557" s="2" t="s">
        <v>1333</v>
      </c>
      <c r="D557" s="128"/>
      <c r="E557" s="42">
        <v>150</v>
      </c>
      <c r="F557" s="332">
        <f>F556-E557</f>
        <v>106876183.84</v>
      </c>
    </row>
    <row r="558" spans="1:60" ht="15" customHeight="1" x14ac:dyDescent="0.2">
      <c r="A558" s="134"/>
      <c r="B558" s="16"/>
      <c r="C558" s="2" t="s">
        <v>2372</v>
      </c>
      <c r="D558" s="128">
        <v>137517.51999999999</v>
      </c>
      <c r="E558" s="40"/>
      <c r="F558" s="332">
        <f>F557+D558</f>
        <v>107013701.36</v>
      </c>
    </row>
    <row r="559" spans="1:60" ht="15" customHeight="1" x14ac:dyDescent="0.2">
      <c r="A559" s="134"/>
      <c r="B559" s="16"/>
      <c r="C559" s="2" t="s">
        <v>8745</v>
      </c>
      <c r="D559" s="557"/>
      <c r="E559" s="40">
        <v>25000</v>
      </c>
      <c r="F559" s="332">
        <f>F558-E559</f>
        <v>106988701.36</v>
      </c>
    </row>
    <row r="560" spans="1:60" ht="15" customHeight="1" x14ac:dyDescent="0.2">
      <c r="A560" s="134"/>
      <c r="B560" s="16"/>
      <c r="C560" s="2" t="s">
        <v>4384</v>
      </c>
      <c r="D560" s="42"/>
      <c r="E560" s="40"/>
      <c r="F560" s="332">
        <f>F559</f>
        <v>106988701.36</v>
      </c>
    </row>
    <row r="561" spans="1:60" x14ac:dyDescent="0.2">
      <c r="A561" s="59"/>
      <c r="B561" s="20"/>
      <c r="C561" s="86"/>
      <c r="D561" s="72"/>
      <c r="E561" s="65"/>
      <c r="F561" s="164"/>
    </row>
    <row r="562" spans="1:60" x14ac:dyDescent="0.2">
      <c r="A562" s="59"/>
      <c r="B562" s="20"/>
      <c r="C562" s="86"/>
      <c r="D562" s="72"/>
      <c r="E562" s="65"/>
      <c r="F562" s="164"/>
    </row>
    <row r="563" spans="1:60" s="628" customFormat="1" ht="14.25" customHeight="1" x14ac:dyDescent="0.25">
      <c r="A563" s="1171" t="s">
        <v>0</v>
      </c>
      <c r="B563" s="1171"/>
      <c r="C563" s="1171"/>
      <c r="D563" s="1171"/>
      <c r="E563" s="1171"/>
      <c r="F563" s="1171"/>
      <c r="G563" s="743"/>
      <c r="H563" s="743"/>
      <c r="I563" s="743"/>
      <c r="J563" s="743"/>
      <c r="K563" s="743"/>
      <c r="L563" s="743"/>
      <c r="M563" s="743"/>
      <c r="N563" s="743"/>
      <c r="O563" s="743"/>
      <c r="P563" s="743"/>
      <c r="Q563" s="743"/>
      <c r="R563" s="743"/>
      <c r="S563" s="743"/>
      <c r="T563" s="743"/>
      <c r="U563" s="743"/>
      <c r="V563" s="743"/>
      <c r="W563" s="743"/>
      <c r="X563" s="743"/>
      <c r="Y563" s="743"/>
      <c r="Z563" s="743"/>
      <c r="AA563" s="743"/>
      <c r="AB563" s="743"/>
      <c r="AC563" s="743"/>
      <c r="AD563" s="743"/>
      <c r="AE563" s="743"/>
      <c r="AF563" s="743"/>
      <c r="AG563" s="743"/>
      <c r="AH563" s="743"/>
      <c r="AI563" s="743"/>
      <c r="AJ563" s="743"/>
      <c r="AK563" s="743"/>
      <c r="AL563" s="743"/>
      <c r="AM563" s="743"/>
      <c r="AN563" s="743"/>
      <c r="AO563" s="743"/>
      <c r="AP563" s="743"/>
      <c r="AQ563" s="743"/>
      <c r="AR563" s="743"/>
      <c r="AS563" s="743"/>
      <c r="AT563" s="743"/>
      <c r="AU563" s="743"/>
      <c r="AV563" s="743"/>
      <c r="AW563" s="743"/>
      <c r="AX563" s="743"/>
      <c r="AY563" s="743"/>
      <c r="AZ563" s="743"/>
      <c r="BA563" s="743"/>
      <c r="BB563" s="743"/>
      <c r="BC563" s="743"/>
      <c r="BD563" s="743"/>
      <c r="BE563" s="743"/>
      <c r="BF563" s="743"/>
      <c r="BG563" s="743"/>
      <c r="BH563" s="743"/>
    </row>
    <row r="564" spans="1:60" s="628" customFormat="1" ht="15" customHeight="1" x14ac:dyDescent="0.25">
      <c r="A564" s="1171" t="s">
        <v>1</v>
      </c>
      <c r="B564" s="1171"/>
      <c r="C564" s="1171"/>
      <c r="D564" s="1171"/>
      <c r="E564" s="1171"/>
      <c r="F564" s="1171"/>
      <c r="G564" s="743"/>
      <c r="H564" s="743"/>
      <c r="I564" s="743"/>
      <c r="J564" s="743"/>
      <c r="K564" s="743"/>
      <c r="L564" s="743"/>
      <c r="M564" s="743"/>
      <c r="N564" s="743"/>
      <c r="O564" s="743"/>
      <c r="P564" s="743"/>
      <c r="Q564" s="743"/>
      <c r="R564" s="743"/>
      <c r="S564" s="743"/>
      <c r="T564" s="743"/>
      <c r="U564" s="743"/>
      <c r="V564" s="743"/>
      <c r="W564" s="743"/>
      <c r="X564" s="743"/>
      <c r="Y564" s="743"/>
      <c r="Z564" s="743"/>
      <c r="AA564" s="743"/>
      <c r="AB564" s="743"/>
      <c r="AC564" s="743"/>
      <c r="AD564" s="743"/>
      <c r="AE564" s="743"/>
      <c r="AF564" s="743"/>
      <c r="AG564" s="743"/>
      <c r="AH564" s="743"/>
      <c r="AI564" s="743"/>
      <c r="AJ564" s="743"/>
      <c r="AK564" s="743"/>
      <c r="AL564" s="743"/>
      <c r="AM564" s="743"/>
      <c r="AN564" s="743"/>
      <c r="AO564" s="743"/>
      <c r="AP564" s="743"/>
      <c r="AQ564" s="743"/>
      <c r="AR564" s="743"/>
      <c r="AS564" s="743"/>
      <c r="AT564" s="743"/>
      <c r="AU564" s="743"/>
      <c r="AV564" s="743"/>
      <c r="AW564" s="743"/>
      <c r="AX564" s="743"/>
      <c r="AY564" s="743"/>
      <c r="AZ564" s="743"/>
      <c r="BA564" s="743"/>
      <c r="BB564" s="743"/>
      <c r="BC564" s="743"/>
      <c r="BD564" s="743"/>
      <c r="BE564" s="743"/>
      <c r="BF564" s="743"/>
      <c r="BG564" s="743"/>
      <c r="BH564" s="743"/>
    </row>
    <row r="565" spans="1:60" s="628" customFormat="1" ht="15" customHeight="1" x14ac:dyDescent="0.25">
      <c r="A565" s="1173" t="s">
        <v>8718</v>
      </c>
      <c r="B565" s="1173"/>
      <c r="C565" s="1173"/>
      <c r="D565" s="1173"/>
      <c r="E565" s="1173"/>
      <c r="F565" s="1173"/>
      <c r="G565" s="743"/>
      <c r="H565" s="743"/>
      <c r="I565" s="743"/>
      <c r="J565" s="743"/>
      <c r="K565" s="743"/>
      <c r="L565" s="743"/>
      <c r="M565" s="743"/>
      <c r="N565" s="743"/>
      <c r="O565" s="743"/>
      <c r="P565" s="743"/>
      <c r="Q565" s="743"/>
      <c r="R565" s="743"/>
      <c r="S565" s="743"/>
      <c r="T565" s="743"/>
      <c r="U565" s="743"/>
      <c r="V565" s="743"/>
      <c r="W565" s="743"/>
      <c r="X565" s="743"/>
      <c r="Y565" s="743"/>
      <c r="Z565" s="743"/>
      <c r="AA565" s="743"/>
      <c r="AB565" s="743"/>
      <c r="AC565" s="743"/>
      <c r="AD565" s="743"/>
      <c r="AE565" s="743"/>
      <c r="AF565" s="743"/>
      <c r="AG565" s="743"/>
      <c r="AH565" s="743"/>
      <c r="AI565" s="743"/>
      <c r="AJ565" s="743"/>
      <c r="AK565" s="743"/>
      <c r="AL565" s="743"/>
      <c r="AM565" s="743"/>
      <c r="AN565" s="743"/>
      <c r="AO565" s="743"/>
      <c r="AP565" s="743"/>
      <c r="AQ565" s="743"/>
      <c r="AR565" s="743"/>
      <c r="AS565" s="743"/>
      <c r="AT565" s="743"/>
      <c r="AU565" s="743"/>
      <c r="AV565" s="743"/>
      <c r="AW565" s="743"/>
      <c r="AX565" s="743"/>
      <c r="AY565" s="743"/>
      <c r="AZ565" s="743"/>
      <c r="BA565" s="743"/>
      <c r="BB565" s="743"/>
      <c r="BC565" s="743"/>
      <c r="BD565" s="743"/>
      <c r="BE565" s="743"/>
      <c r="BF565" s="743"/>
      <c r="BG565" s="743"/>
      <c r="BH565" s="743"/>
    </row>
    <row r="566" spans="1:60" s="628" customFormat="1" ht="15" customHeight="1" x14ac:dyDescent="0.25">
      <c r="A566" s="1173" t="s">
        <v>2</v>
      </c>
      <c r="B566" s="1173"/>
      <c r="C566" s="1173"/>
      <c r="D566" s="1173"/>
      <c r="E566" s="1173"/>
      <c r="F566" s="1173"/>
      <c r="G566" s="743"/>
      <c r="H566" s="743"/>
      <c r="I566" s="743"/>
      <c r="J566" s="743"/>
      <c r="K566" s="743"/>
      <c r="L566" s="743"/>
      <c r="M566" s="743"/>
      <c r="N566" s="743"/>
      <c r="O566" s="743"/>
      <c r="P566" s="743"/>
      <c r="Q566" s="743"/>
      <c r="R566" s="743"/>
      <c r="S566" s="743"/>
      <c r="T566" s="743"/>
      <c r="U566" s="743"/>
      <c r="V566" s="743"/>
      <c r="W566" s="743"/>
      <c r="X566" s="743"/>
      <c r="Y566" s="743"/>
      <c r="Z566" s="743"/>
      <c r="AA566" s="743"/>
      <c r="AB566" s="743"/>
      <c r="AC566" s="743"/>
      <c r="AD566" s="743"/>
      <c r="AE566" s="743"/>
      <c r="AF566" s="743"/>
      <c r="AG566" s="743"/>
      <c r="AH566" s="743"/>
      <c r="AI566" s="743"/>
      <c r="AJ566" s="743"/>
      <c r="AK566" s="743"/>
      <c r="AL566" s="743"/>
      <c r="AM566" s="743"/>
      <c r="AN566" s="743"/>
      <c r="AO566" s="743"/>
      <c r="AP566" s="743"/>
      <c r="AQ566" s="743"/>
      <c r="AR566" s="743"/>
      <c r="AS566" s="743"/>
      <c r="AT566" s="743"/>
      <c r="AU566" s="743"/>
      <c r="AV566" s="743"/>
      <c r="AW566" s="743"/>
      <c r="AX566" s="743"/>
      <c r="AY566" s="743"/>
      <c r="AZ566" s="743"/>
      <c r="BA566" s="743"/>
      <c r="BB566" s="743"/>
      <c r="BC566" s="743"/>
      <c r="BD566" s="743"/>
      <c r="BE566" s="743"/>
      <c r="BF566" s="743"/>
      <c r="BG566" s="743"/>
      <c r="BH566" s="743"/>
    </row>
    <row r="567" spans="1:60" s="628" customFormat="1" ht="15" customHeight="1" x14ac:dyDescent="0.25">
      <c r="A567" s="746"/>
      <c r="B567" s="627"/>
      <c r="D567" s="629"/>
      <c r="E567" s="630"/>
      <c r="F567" s="631"/>
      <c r="G567" s="743"/>
      <c r="H567" s="743"/>
      <c r="I567" s="743"/>
      <c r="J567" s="743"/>
      <c r="K567" s="743"/>
      <c r="L567" s="743"/>
      <c r="M567" s="743"/>
      <c r="N567" s="743"/>
      <c r="O567" s="743"/>
      <c r="P567" s="743"/>
      <c r="Q567" s="743"/>
      <c r="R567" s="743"/>
      <c r="S567" s="743"/>
      <c r="T567" s="743"/>
      <c r="U567" s="743"/>
      <c r="V567" s="743"/>
      <c r="W567" s="743"/>
      <c r="X567" s="743"/>
      <c r="Y567" s="743"/>
      <c r="Z567" s="743"/>
      <c r="AA567" s="743"/>
      <c r="AB567" s="743"/>
      <c r="AC567" s="743"/>
      <c r="AD567" s="743"/>
      <c r="AE567" s="743"/>
      <c r="AF567" s="743"/>
      <c r="AG567" s="743"/>
      <c r="AH567" s="743"/>
      <c r="AI567" s="743"/>
      <c r="AJ567" s="743"/>
      <c r="AK567" s="743"/>
      <c r="AL567" s="743"/>
      <c r="AM567" s="743"/>
      <c r="AN567" s="743"/>
      <c r="AO567" s="743"/>
      <c r="AP567" s="743"/>
      <c r="AQ567" s="743"/>
      <c r="AR567" s="743"/>
      <c r="AS567" s="743"/>
      <c r="AT567" s="743"/>
      <c r="AU567" s="743"/>
      <c r="AV567" s="743"/>
      <c r="AW567" s="743"/>
      <c r="AX567" s="743"/>
      <c r="AY567" s="743"/>
      <c r="AZ567" s="743"/>
      <c r="BA567" s="743"/>
      <c r="BB567" s="743"/>
      <c r="BC567" s="743"/>
      <c r="BD567" s="743"/>
      <c r="BE567" s="743"/>
      <c r="BF567" s="743"/>
      <c r="BG567" s="743"/>
      <c r="BH567" s="743"/>
    </row>
    <row r="568" spans="1:60" s="628" customFormat="1" ht="33" customHeight="1" x14ac:dyDescent="0.25">
      <c r="A568" s="1311" t="s">
        <v>25</v>
      </c>
      <c r="B568" s="1312"/>
      <c r="C568" s="1312"/>
      <c r="D568" s="1312"/>
      <c r="E568" s="1312"/>
      <c r="F568" s="1313"/>
      <c r="G568" s="743"/>
      <c r="H568" s="743"/>
      <c r="I568" s="743"/>
      <c r="J568" s="743"/>
      <c r="K568" s="743"/>
      <c r="L568" s="743"/>
      <c r="M568" s="743"/>
      <c r="N568" s="743"/>
      <c r="O568" s="743"/>
      <c r="P568" s="743"/>
      <c r="Q568" s="743"/>
      <c r="R568" s="743"/>
      <c r="S568" s="743"/>
      <c r="T568" s="743"/>
      <c r="U568" s="743"/>
      <c r="V568" s="743"/>
      <c r="W568" s="743"/>
      <c r="X568" s="743"/>
      <c r="Y568" s="743"/>
      <c r="Z568" s="743"/>
      <c r="AA568" s="743"/>
      <c r="AB568" s="743"/>
      <c r="AC568" s="743"/>
      <c r="AD568" s="743"/>
      <c r="AE568" s="743"/>
      <c r="AF568" s="743"/>
      <c r="AG568" s="743"/>
      <c r="AH568" s="743"/>
      <c r="AI568" s="743"/>
      <c r="AJ568" s="743"/>
      <c r="AK568" s="743"/>
      <c r="AL568" s="743"/>
      <c r="AM568" s="743"/>
      <c r="AN568" s="743"/>
      <c r="AO568" s="743"/>
      <c r="AP568" s="743"/>
      <c r="AQ568" s="743"/>
      <c r="AR568" s="743"/>
      <c r="AS568" s="743"/>
      <c r="AT568" s="743"/>
      <c r="AU568" s="743"/>
      <c r="AV568" s="743"/>
      <c r="AW568" s="743"/>
      <c r="AX568" s="743"/>
      <c r="AY568" s="743"/>
      <c r="AZ568" s="743"/>
      <c r="BA568" s="743"/>
      <c r="BB568" s="743"/>
      <c r="BC568" s="743"/>
      <c r="BD568" s="743"/>
      <c r="BE568" s="743"/>
      <c r="BF568" s="743"/>
      <c r="BG568" s="743"/>
      <c r="BH568" s="743"/>
    </row>
    <row r="569" spans="1:60" s="728" customFormat="1" ht="30" customHeight="1" x14ac:dyDescent="0.2">
      <c r="A569" s="1311" t="s">
        <v>4</v>
      </c>
      <c r="B569" s="1312"/>
      <c r="C569" s="1312"/>
      <c r="D569" s="1312"/>
      <c r="E569" s="1313"/>
      <c r="F569" s="726">
        <v>264013.01</v>
      </c>
      <c r="G569" s="727"/>
      <c r="H569" s="727"/>
      <c r="I569" s="727"/>
      <c r="J569" s="727"/>
      <c r="K569" s="727"/>
      <c r="L569" s="727"/>
      <c r="M569" s="727"/>
      <c r="N569" s="727"/>
      <c r="O569" s="727"/>
      <c r="P569" s="727"/>
      <c r="Q569" s="727"/>
      <c r="R569" s="727"/>
      <c r="S569" s="727"/>
      <c r="T569" s="727"/>
      <c r="U569" s="727"/>
      <c r="V569" s="727"/>
      <c r="W569" s="727"/>
      <c r="X569" s="727"/>
      <c r="Y569" s="727"/>
      <c r="Z569" s="727"/>
      <c r="AA569" s="727"/>
      <c r="AB569" s="727"/>
      <c r="AC569" s="727"/>
      <c r="AD569" s="727"/>
      <c r="AE569" s="727"/>
      <c r="AF569" s="727"/>
      <c r="AG569" s="727"/>
      <c r="AH569" s="727"/>
      <c r="AI569" s="727"/>
      <c r="AJ569" s="727"/>
      <c r="AK569" s="727"/>
      <c r="AL569" s="727"/>
      <c r="AM569" s="727"/>
      <c r="AN569" s="727"/>
      <c r="AO569" s="727"/>
      <c r="AP569" s="727"/>
      <c r="AQ569" s="727"/>
      <c r="AR569" s="727"/>
      <c r="AS569" s="727"/>
      <c r="AT569" s="727"/>
      <c r="AU569" s="727"/>
      <c r="AV569" s="727"/>
      <c r="AW569" s="727"/>
      <c r="AX569" s="727"/>
      <c r="AY569" s="727"/>
      <c r="AZ569" s="727"/>
      <c r="BA569" s="727"/>
      <c r="BB569" s="727"/>
      <c r="BC569" s="727"/>
      <c r="BD569" s="727"/>
      <c r="BE569" s="727"/>
      <c r="BF569" s="727"/>
      <c r="BG569" s="727"/>
      <c r="BH569" s="727"/>
    </row>
    <row r="570" spans="1:60" s="728" customFormat="1" ht="12" x14ac:dyDescent="0.2">
      <c r="A570" s="914" t="s">
        <v>5</v>
      </c>
      <c r="B570" s="914" t="s">
        <v>23</v>
      </c>
      <c r="C570" s="914" t="s">
        <v>22</v>
      </c>
      <c r="D570" s="914" t="s">
        <v>8</v>
      </c>
      <c r="E570" s="914" t="s">
        <v>9</v>
      </c>
      <c r="F570" s="914"/>
      <c r="G570" s="727"/>
      <c r="H570" s="727"/>
      <c r="I570" s="727"/>
      <c r="J570" s="727"/>
      <c r="K570" s="727"/>
      <c r="L570" s="727"/>
      <c r="M570" s="727"/>
      <c r="N570" s="727"/>
      <c r="O570" s="727"/>
      <c r="P570" s="727"/>
      <c r="Q570" s="727"/>
      <c r="R570" s="727"/>
      <c r="S570" s="727"/>
      <c r="T570" s="727"/>
      <c r="U570" s="727"/>
      <c r="V570" s="727"/>
      <c r="W570" s="727"/>
      <c r="X570" s="727"/>
      <c r="Y570" s="727"/>
      <c r="Z570" s="727"/>
      <c r="AA570" s="727"/>
      <c r="AB570" s="727"/>
      <c r="AC570" s="727"/>
      <c r="AD570" s="727"/>
      <c r="AE570" s="727"/>
      <c r="AF570" s="727"/>
      <c r="AG570" s="727"/>
      <c r="AH570" s="727"/>
      <c r="AI570" s="727"/>
      <c r="AJ570" s="727"/>
      <c r="AK570" s="727"/>
      <c r="AL570" s="727"/>
      <c r="AM570" s="727"/>
      <c r="AN570" s="727"/>
      <c r="AO570" s="727"/>
      <c r="AP570" s="727"/>
      <c r="AQ570" s="727"/>
      <c r="AR570" s="727"/>
      <c r="AS570" s="727"/>
      <c r="AT570" s="727"/>
      <c r="AU570" s="727"/>
      <c r="AV570" s="727"/>
      <c r="AW570" s="727"/>
      <c r="AX570" s="727"/>
      <c r="AY570" s="727"/>
      <c r="AZ570" s="727"/>
      <c r="BA570" s="727"/>
      <c r="BB570" s="727"/>
      <c r="BC570" s="727"/>
      <c r="BD570" s="727"/>
      <c r="BE570" s="727"/>
      <c r="BF570" s="727"/>
      <c r="BG570" s="727"/>
      <c r="BH570" s="727"/>
    </row>
    <row r="571" spans="1:60" s="728" customFormat="1" ht="15" customHeight="1" x14ac:dyDescent="0.2">
      <c r="A571" s="87"/>
      <c r="B571" s="27"/>
      <c r="C571" s="2" t="s">
        <v>751</v>
      </c>
      <c r="D571" s="729"/>
      <c r="E571" s="455"/>
      <c r="F571" s="41">
        <f>F569</f>
        <v>264013.01</v>
      </c>
      <c r="G571" s="727"/>
      <c r="H571" s="727"/>
      <c r="I571" s="727"/>
      <c r="J571" s="727"/>
      <c r="K571" s="727"/>
      <c r="L571" s="727"/>
      <c r="M571" s="727"/>
      <c r="N571" s="727"/>
      <c r="O571" s="727"/>
      <c r="P571" s="727"/>
      <c r="Q571" s="727"/>
      <c r="R571" s="727"/>
      <c r="S571" s="727"/>
      <c r="T571" s="727"/>
      <c r="U571" s="727"/>
      <c r="V571" s="727"/>
      <c r="W571" s="727"/>
      <c r="X571" s="727"/>
      <c r="Y571" s="727"/>
      <c r="Z571" s="727"/>
      <c r="AA571" s="727"/>
      <c r="AB571" s="727"/>
      <c r="AC571" s="727"/>
      <c r="AD571" s="727"/>
      <c r="AE571" s="727"/>
      <c r="AF571" s="727"/>
      <c r="AG571" s="727"/>
      <c r="AH571" s="727"/>
      <c r="AI571" s="727"/>
      <c r="AJ571" s="727"/>
      <c r="AK571" s="727"/>
      <c r="AL571" s="727"/>
      <c r="AM571" s="727"/>
      <c r="AN571" s="727"/>
      <c r="AO571" s="727"/>
      <c r="AP571" s="727"/>
      <c r="AQ571" s="727"/>
      <c r="AR571" s="727"/>
      <c r="AS571" s="727"/>
      <c r="AT571" s="727"/>
      <c r="AU571" s="727"/>
      <c r="AV571" s="727"/>
      <c r="AW571" s="727"/>
      <c r="AX571" s="727"/>
      <c r="AY571" s="727"/>
      <c r="AZ571" s="727"/>
      <c r="BA571" s="727"/>
      <c r="BB571" s="727"/>
      <c r="BC571" s="727"/>
      <c r="BD571" s="727"/>
      <c r="BE571" s="727"/>
      <c r="BF571" s="727"/>
      <c r="BG571" s="727"/>
      <c r="BH571" s="727"/>
    </row>
    <row r="572" spans="1:60" ht="15" customHeight="1" x14ac:dyDescent="0.2">
      <c r="A572" s="83"/>
      <c r="B572" s="34"/>
      <c r="C572" s="4" t="s">
        <v>16</v>
      </c>
      <c r="D572" s="730"/>
      <c r="E572" s="109"/>
      <c r="F572" s="731">
        <f>F571</f>
        <v>264013.01</v>
      </c>
    </row>
    <row r="573" spans="1:60" ht="15" customHeight="1" x14ac:dyDescent="0.2">
      <c r="A573" s="83"/>
      <c r="B573" s="34"/>
      <c r="C573" s="2" t="s">
        <v>6174</v>
      </c>
      <c r="D573" s="730"/>
      <c r="E573" s="213"/>
      <c r="F573" s="731">
        <f>F572-E573</f>
        <v>264013.01</v>
      </c>
    </row>
    <row r="574" spans="1:60" ht="15" customHeight="1" x14ac:dyDescent="0.2">
      <c r="A574" s="83"/>
      <c r="B574" s="34"/>
      <c r="C574" s="2" t="s">
        <v>8755</v>
      </c>
      <c r="D574" s="730"/>
      <c r="E574" s="472">
        <v>500</v>
      </c>
      <c r="F574" s="731">
        <f>F573-E574</f>
        <v>263513.01</v>
      </c>
    </row>
    <row r="575" spans="1:60" ht="15" customHeight="1" x14ac:dyDescent="0.2">
      <c r="A575" s="884"/>
      <c r="B575" s="883"/>
      <c r="C575" s="2" t="s">
        <v>1358</v>
      </c>
      <c r="D575" s="730"/>
      <c r="E575" s="32">
        <v>175</v>
      </c>
      <c r="F575" s="731">
        <f>F574-E575</f>
        <v>263338.01</v>
      </c>
    </row>
    <row r="576" spans="1:60" x14ac:dyDescent="0.2">
      <c r="A576" s="134">
        <v>44441</v>
      </c>
      <c r="B576" s="243">
        <v>5914</v>
      </c>
      <c r="C576" s="81" t="s">
        <v>41</v>
      </c>
      <c r="D576" s="730"/>
      <c r="E576" s="472">
        <v>0</v>
      </c>
      <c r="F576" s="731">
        <f>F575</f>
        <v>263338.01</v>
      </c>
    </row>
    <row r="577" spans="1:60" ht="39.75" customHeight="1" x14ac:dyDescent="0.2">
      <c r="A577" s="134">
        <v>44441</v>
      </c>
      <c r="B577" s="243">
        <v>5915</v>
      </c>
      <c r="C577" s="882" t="str">
        <f>UPPER("Remision de cheque certificado a favor del   por un monto de RD$ 24,468,21 retencion del 5% y el 18% correspondiente al mes de Julio 2021")</f>
        <v>REMISION DE CHEQUE CERTIFICADO A FAVOR DEL   POR UN MONTO DE RD$ 24,468,21 RETENCION DEL 5% Y EL 18% CORRESPONDIENTE AL MES DE JULIO 2021</v>
      </c>
      <c r="D577" s="730"/>
      <c r="E577" s="885">
        <v>24468.21</v>
      </c>
      <c r="F577" s="731">
        <f t="shared" ref="F577" si="11">F576-E577</f>
        <v>238869.80000000002</v>
      </c>
    </row>
    <row r="578" spans="1:60" s="14" customFormat="1" x14ac:dyDescent="0.2">
      <c r="A578" s="17"/>
      <c r="B578" s="7"/>
      <c r="C578" s="7"/>
      <c r="D578" s="73"/>
      <c r="E578" s="283"/>
      <c r="F578" s="116"/>
    </row>
    <row r="579" spans="1:60" s="14" customFormat="1" x14ac:dyDescent="0.2">
      <c r="A579" s="17"/>
      <c r="B579" s="7"/>
      <c r="C579" s="7"/>
      <c r="D579" s="73"/>
      <c r="E579" s="283"/>
      <c r="F579" s="116"/>
    </row>
    <row r="580" spans="1:60" s="628" customFormat="1" ht="15" customHeight="1" x14ac:dyDescent="0.25">
      <c r="A580" s="1171" t="s">
        <v>0</v>
      </c>
      <c r="B580" s="1171"/>
      <c r="C580" s="1171"/>
      <c r="D580" s="1171"/>
      <c r="E580" s="1171"/>
      <c r="F580" s="1171"/>
      <c r="G580" s="743"/>
      <c r="H580" s="743"/>
      <c r="I580" s="743"/>
      <c r="J580" s="743"/>
      <c r="K580" s="743"/>
      <c r="L580" s="743"/>
      <c r="M580" s="743"/>
      <c r="N580" s="743"/>
      <c r="O580" s="743"/>
      <c r="P580" s="743"/>
      <c r="Q580" s="743"/>
      <c r="R580" s="743"/>
      <c r="S580" s="743"/>
      <c r="T580" s="743"/>
      <c r="U580" s="743"/>
      <c r="V580" s="743"/>
      <c r="W580" s="743"/>
      <c r="X580" s="743"/>
      <c r="Y580" s="743"/>
      <c r="Z580" s="743"/>
      <c r="AA580" s="743"/>
      <c r="AB580" s="743"/>
      <c r="AC580" s="743"/>
      <c r="AD580" s="743"/>
      <c r="AE580" s="743"/>
      <c r="AF580" s="743"/>
      <c r="AG580" s="743"/>
      <c r="AH580" s="743"/>
      <c r="AI580" s="743"/>
      <c r="AJ580" s="743"/>
      <c r="AK580" s="743"/>
      <c r="AL580" s="743"/>
      <c r="AM580" s="743"/>
      <c r="AN580" s="743"/>
      <c r="AO580" s="743"/>
      <c r="AP580" s="743"/>
      <c r="AQ580" s="743"/>
      <c r="AR580" s="743"/>
      <c r="AS580" s="743"/>
      <c r="AT580" s="743"/>
      <c r="AU580" s="743"/>
      <c r="AV580" s="743"/>
      <c r="AW580" s="743"/>
      <c r="AX580" s="743"/>
      <c r="AY580" s="743"/>
      <c r="AZ580" s="743"/>
      <c r="BA580" s="743"/>
      <c r="BB580" s="743"/>
      <c r="BC580" s="743"/>
      <c r="BD580" s="743"/>
      <c r="BE580" s="743"/>
      <c r="BF580" s="743"/>
      <c r="BG580" s="743"/>
      <c r="BH580" s="743"/>
    </row>
    <row r="581" spans="1:60" s="628" customFormat="1" ht="15" customHeight="1" x14ac:dyDescent="0.25">
      <c r="A581" s="1171" t="s">
        <v>1</v>
      </c>
      <c r="B581" s="1171"/>
      <c r="C581" s="1171"/>
      <c r="D581" s="1171"/>
      <c r="E581" s="1171"/>
      <c r="F581" s="1171"/>
      <c r="G581" s="743"/>
      <c r="H581" s="743"/>
      <c r="I581" s="743"/>
      <c r="J581" s="743"/>
      <c r="K581" s="743"/>
      <c r="L581" s="743"/>
      <c r="M581" s="743"/>
      <c r="N581" s="743"/>
      <c r="O581" s="743"/>
      <c r="P581" s="743"/>
      <c r="Q581" s="743"/>
      <c r="R581" s="743"/>
      <c r="S581" s="743"/>
      <c r="T581" s="743"/>
      <c r="U581" s="743"/>
      <c r="V581" s="743"/>
      <c r="W581" s="743"/>
      <c r="X581" s="743"/>
      <c r="Y581" s="743"/>
      <c r="Z581" s="743"/>
      <c r="AA581" s="743"/>
      <c r="AB581" s="743"/>
      <c r="AC581" s="743"/>
      <c r="AD581" s="743"/>
      <c r="AE581" s="743"/>
      <c r="AF581" s="743"/>
      <c r="AG581" s="743"/>
      <c r="AH581" s="743"/>
      <c r="AI581" s="743"/>
      <c r="AJ581" s="743"/>
      <c r="AK581" s="743"/>
      <c r="AL581" s="743"/>
      <c r="AM581" s="743"/>
      <c r="AN581" s="743"/>
      <c r="AO581" s="743"/>
      <c r="AP581" s="743"/>
      <c r="AQ581" s="743"/>
      <c r="AR581" s="743"/>
      <c r="AS581" s="743"/>
      <c r="AT581" s="743"/>
      <c r="AU581" s="743"/>
      <c r="AV581" s="743"/>
      <c r="AW581" s="743"/>
      <c r="AX581" s="743"/>
      <c r="AY581" s="743"/>
      <c r="AZ581" s="743"/>
      <c r="BA581" s="743"/>
      <c r="BB581" s="743"/>
      <c r="BC581" s="743"/>
      <c r="BD581" s="743"/>
      <c r="BE581" s="743"/>
      <c r="BF581" s="743"/>
      <c r="BG581" s="743"/>
      <c r="BH581" s="743"/>
    </row>
    <row r="582" spans="1:60" s="628" customFormat="1" ht="15" customHeight="1" x14ac:dyDescent="0.25">
      <c r="A582" s="1173" t="s">
        <v>8718</v>
      </c>
      <c r="B582" s="1173"/>
      <c r="C582" s="1173"/>
      <c r="D582" s="1173"/>
      <c r="E582" s="1173"/>
      <c r="F582" s="1173"/>
      <c r="G582" s="743"/>
      <c r="H582" s="743"/>
      <c r="I582" s="743"/>
      <c r="J582" s="743"/>
      <c r="K582" s="743"/>
      <c r="L582" s="743"/>
      <c r="M582" s="743"/>
      <c r="N582" s="743"/>
      <c r="O582" s="743"/>
      <c r="P582" s="743"/>
      <c r="Q582" s="743"/>
      <c r="R582" s="743"/>
      <c r="S582" s="743"/>
      <c r="T582" s="743"/>
      <c r="U582" s="743"/>
      <c r="V582" s="743"/>
      <c r="W582" s="743"/>
      <c r="X582" s="743"/>
      <c r="Y582" s="743"/>
      <c r="Z582" s="743"/>
      <c r="AA582" s="743"/>
      <c r="AB582" s="743"/>
      <c r="AC582" s="743"/>
      <c r="AD582" s="743"/>
      <c r="AE582" s="743"/>
      <c r="AF582" s="743"/>
      <c r="AG582" s="743"/>
      <c r="AH582" s="743"/>
      <c r="AI582" s="743"/>
      <c r="AJ582" s="743"/>
      <c r="AK582" s="743"/>
      <c r="AL582" s="743"/>
      <c r="AM582" s="743"/>
      <c r="AN582" s="743"/>
      <c r="AO582" s="743"/>
      <c r="AP582" s="743"/>
      <c r="AQ582" s="743"/>
      <c r="AR582" s="743"/>
      <c r="AS582" s="743"/>
      <c r="AT582" s="743"/>
      <c r="AU582" s="743"/>
      <c r="AV582" s="743"/>
      <c r="AW582" s="743"/>
      <c r="AX582" s="743"/>
      <c r="AY582" s="743"/>
      <c r="AZ582" s="743"/>
      <c r="BA582" s="743"/>
      <c r="BB582" s="743"/>
      <c r="BC582" s="743"/>
      <c r="BD582" s="743"/>
      <c r="BE582" s="743"/>
      <c r="BF582" s="743"/>
      <c r="BG582" s="743"/>
      <c r="BH582" s="743"/>
    </row>
    <row r="583" spans="1:60" s="628" customFormat="1" ht="15" customHeight="1" x14ac:dyDescent="0.25">
      <c r="A583" s="1173" t="s">
        <v>2</v>
      </c>
      <c r="B583" s="1173"/>
      <c r="C583" s="1173"/>
      <c r="D583" s="1173"/>
      <c r="E583" s="1173"/>
      <c r="F583" s="1173"/>
      <c r="G583" s="743"/>
      <c r="H583" s="743"/>
      <c r="I583" s="743"/>
      <c r="J583" s="743"/>
      <c r="K583" s="743"/>
      <c r="L583" s="743"/>
      <c r="M583" s="743"/>
      <c r="N583" s="743"/>
      <c r="O583" s="743"/>
      <c r="P583" s="743"/>
      <c r="Q583" s="743"/>
      <c r="R583" s="743"/>
      <c r="S583" s="743"/>
      <c r="T583" s="743"/>
      <c r="U583" s="743"/>
      <c r="V583" s="743"/>
      <c r="W583" s="743"/>
      <c r="X583" s="743"/>
      <c r="Y583" s="743"/>
      <c r="Z583" s="743"/>
      <c r="AA583" s="743"/>
      <c r="AB583" s="743"/>
      <c r="AC583" s="743"/>
      <c r="AD583" s="743"/>
      <c r="AE583" s="743"/>
      <c r="AF583" s="743"/>
      <c r="AG583" s="743"/>
      <c r="AH583" s="743"/>
      <c r="AI583" s="743"/>
      <c r="AJ583" s="743"/>
      <c r="AK583" s="743"/>
      <c r="AL583" s="743"/>
      <c r="AM583" s="743"/>
      <c r="AN583" s="743"/>
      <c r="AO583" s="743"/>
      <c r="AP583" s="743"/>
      <c r="AQ583" s="743"/>
      <c r="AR583" s="743"/>
      <c r="AS583" s="743"/>
      <c r="AT583" s="743"/>
      <c r="AU583" s="743"/>
      <c r="AV583" s="743"/>
      <c r="AW583" s="743"/>
      <c r="AX583" s="743"/>
      <c r="AY583" s="743"/>
      <c r="AZ583" s="743"/>
      <c r="BA583" s="743"/>
      <c r="BB583" s="743"/>
      <c r="BC583" s="743"/>
      <c r="BD583" s="743"/>
      <c r="BE583" s="743"/>
      <c r="BF583" s="743"/>
      <c r="BG583" s="743"/>
      <c r="BH583" s="743"/>
    </row>
    <row r="584" spans="1:60" ht="15" customHeight="1" x14ac:dyDescent="0.2">
      <c r="A584" s="17"/>
      <c r="B584" s="7"/>
      <c r="C584" s="14"/>
      <c r="D584" s="69"/>
      <c r="E584" s="108"/>
      <c r="F584" s="103"/>
    </row>
    <row r="585" spans="1:60" ht="33" customHeight="1" x14ac:dyDescent="0.2">
      <c r="A585" s="1311" t="s">
        <v>26</v>
      </c>
      <c r="B585" s="1312"/>
      <c r="C585" s="1312"/>
      <c r="D585" s="1312"/>
      <c r="E585" s="1312"/>
      <c r="F585" s="1313"/>
    </row>
    <row r="586" spans="1:60" ht="30" customHeight="1" x14ac:dyDescent="0.2">
      <c r="A586" s="1311" t="s">
        <v>4</v>
      </c>
      <c r="B586" s="1312"/>
      <c r="C586" s="1312"/>
      <c r="D586" s="1312"/>
      <c r="E586" s="1313"/>
      <c r="F586" s="830">
        <v>132008.06</v>
      </c>
      <c r="G586" s="623"/>
    </row>
    <row r="587" spans="1:60" ht="33" customHeight="1" x14ac:dyDescent="0.2">
      <c r="A587" s="914" t="s">
        <v>5</v>
      </c>
      <c r="B587" s="914" t="s">
        <v>23</v>
      </c>
      <c r="C587" s="914" t="s">
        <v>22</v>
      </c>
      <c r="D587" s="914" t="s">
        <v>8</v>
      </c>
      <c r="E587" s="914" t="s">
        <v>9</v>
      </c>
      <c r="F587" s="914"/>
      <c r="G587" s="623"/>
    </row>
    <row r="588" spans="1:60" ht="15" customHeight="1" x14ac:dyDescent="0.2">
      <c r="A588" s="87"/>
      <c r="B588" s="1"/>
      <c r="C588" s="2" t="s">
        <v>27</v>
      </c>
      <c r="D588" s="62"/>
      <c r="E588" s="455"/>
      <c r="F588" s="494">
        <f>F586</f>
        <v>132008.06</v>
      </c>
      <c r="G588" s="623"/>
    </row>
    <row r="589" spans="1:60" ht="15" customHeight="1" x14ac:dyDescent="0.2">
      <c r="A589" s="559"/>
      <c r="B589" s="27"/>
      <c r="C589" s="2" t="s">
        <v>751</v>
      </c>
      <c r="D589" s="63"/>
      <c r="E589" s="455"/>
      <c r="F589" s="494">
        <f>F588</f>
        <v>132008.06</v>
      </c>
      <c r="G589" s="623"/>
    </row>
    <row r="590" spans="1:60" ht="15" customHeight="1" x14ac:dyDescent="0.2">
      <c r="A590" s="87"/>
      <c r="B590" s="27"/>
      <c r="C590" s="2" t="s">
        <v>1358</v>
      </c>
      <c r="D590" s="62"/>
      <c r="E590" s="717">
        <v>175</v>
      </c>
      <c r="F590" s="494">
        <f>F589-E590</f>
        <v>131833.06</v>
      </c>
      <c r="G590" s="623"/>
    </row>
    <row r="591" spans="1:60" x14ac:dyDescent="0.2">
      <c r="A591" s="59"/>
      <c r="B591" s="7"/>
      <c r="C591" s="31"/>
      <c r="D591" s="74"/>
      <c r="E591" s="283"/>
      <c r="F591" s="116"/>
      <c r="G591" s="623"/>
    </row>
    <row r="592" spans="1:60" ht="15" customHeight="1" x14ac:dyDescent="0.2">
      <c r="A592" s="59"/>
      <c r="B592" s="7"/>
      <c r="C592" s="31"/>
      <c r="D592" s="74"/>
      <c r="E592" s="283"/>
      <c r="F592" s="116"/>
      <c r="G592" s="623"/>
    </row>
    <row r="593" spans="1:60" s="628" customFormat="1" ht="15" customHeight="1" x14ac:dyDescent="0.25">
      <c r="A593" s="1171" t="s">
        <v>0</v>
      </c>
      <c r="B593" s="1171"/>
      <c r="C593" s="1171"/>
      <c r="D593" s="1171"/>
      <c r="E593" s="1171"/>
      <c r="F593" s="1171"/>
      <c r="G593" s="756"/>
      <c r="H593" s="743"/>
      <c r="I593" s="743"/>
      <c r="J593" s="743"/>
      <c r="K593" s="743"/>
      <c r="L593" s="743"/>
      <c r="M593" s="743"/>
      <c r="N593" s="743"/>
      <c r="O593" s="743"/>
      <c r="P593" s="743"/>
      <c r="Q593" s="743"/>
      <c r="R593" s="743"/>
      <c r="S593" s="743"/>
      <c r="T593" s="743"/>
      <c r="U593" s="743"/>
      <c r="V593" s="743"/>
      <c r="W593" s="743"/>
      <c r="X593" s="743"/>
      <c r="Y593" s="743"/>
      <c r="Z593" s="743"/>
      <c r="AA593" s="743"/>
      <c r="AB593" s="743"/>
      <c r="AC593" s="743"/>
      <c r="AD593" s="743"/>
      <c r="AE593" s="743"/>
      <c r="AF593" s="743"/>
      <c r="AG593" s="743"/>
      <c r="AH593" s="743"/>
      <c r="AI593" s="743"/>
      <c r="AJ593" s="743"/>
      <c r="AK593" s="743"/>
      <c r="AL593" s="743"/>
      <c r="AM593" s="743"/>
      <c r="AN593" s="743"/>
      <c r="AO593" s="743"/>
      <c r="AP593" s="743"/>
      <c r="AQ593" s="743"/>
      <c r="AR593" s="743"/>
      <c r="AS593" s="743"/>
      <c r="AT593" s="743"/>
      <c r="AU593" s="743"/>
      <c r="AV593" s="743"/>
      <c r="AW593" s="743"/>
      <c r="AX593" s="743"/>
      <c r="AY593" s="743"/>
      <c r="AZ593" s="743"/>
      <c r="BA593" s="743"/>
      <c r="BB593" s="743"/>
      <c r="BC593" s="743"/>
      <c r="BD593" s="743"/>
      <c r="BE593" s="743"/>
      <c r="BF593" s="743"/>
      <c r="BG593" s="743"/>
      <c r="BH593" s="743"/>
    </row>
    <row r="594" spans="1:60" s="628" customFormat="1" ht="15" customHeight="1" x14ac:dyDescent="0.25">
      <c r="A594" s="1171" t="s">
        <v>1</v>
      </c>
      <c r="B594" s="1171"/>
      <c r="C594" s="1171"/>
      <c r="D594" s="1171"/>
      <c r="E594" s="1171"/>
      <c r="F594" s="1171"/>
      <c r="G594" s="743"/>
      <c r="H594" s="743"/>
      <c r="I594" s="743"/>
      <c r="J594" s="743"/>
      <c r="K594" s="743"/>
      <c r="L594" s="743"/>
      <c r="M594" s="743"/>
      <c r="N594" s="743"/>
      <c r="O594" s="743"/>
      <c r="P594" s="743"/>
      <c r="Q594" s="743"/>
      <c r="R594" s="743"/>
      <c r="S594" s="743"/>
      <c r="T594" s="743"/>
      <c r="U594" s="743"/>
      <c r="V594" s="743"/>
      <c r="W594" s="743"/>
      <c r="X594" s="743"/>
      <c r="Y594" s="743"/>
      <c r="Z594" s="743"/>
      <c r="AA594" s="743"/>
      <c r="AB594" s="743"/>
      <c r="AC594" s="743"/>
      <c r="AD594" s="743"/>
      <c r="AE594" s="743"/>
      <c r="AF594" s="743"/>
      <c r="AG594" s="743"/>
      <c r="AH594" s="743"/>
      <c r="AI594" s="743"/>
      <c r="AJ594" s="743"/>
      <c r="AK594" s="743"/>
      <c r="AL594" s="743"/>
      <c r="AM594" s="743"/>
      <c r="AN594" s="743"/>
      <c r="AO594" s="743"/>
      <c r="AP594" s="743"/>
      <c r="AQ594" s="743"/>
      <c r="AR594" s="743"/>
      <c r="AS594" s="743"/>
      <c r="AT594" s="743"/>
      <c r="AU594" s="743"/>
      <c r="AV594" s="743"/>
      <c r="AW594" s="743"/>
      <c r="AX594" s="743"/>
      <c r="AY594" s="743"/>
      <c r="AZ594" s="743"/>
      <c r="BA594" s="743"/>
      <c r="BB594" s="743"/>
      <c r="BC594" s="743"/>
      <c r="BD594" s="743"/>
      <c r="BE594" s="743"/>
      <c r="BF594" s="743"/>
      <c r="BG594" s="743"/>
      <c r="BH594" s="743"/>
    </row>
    <row r="595" spans="1:60" s="628" customFormat="1" ht="15" customHeight="1" x14ac:dyDescent="0.25">
      <c r="A595" s="1173" t="s">
        <v>8718</v>
      </c>
      <c r="B595" s="1173"/>
      <c r="C595" s="1173"/>
      <c r="D595" s="1173"/>
      <c r="E595" s="1173"/>
      <c r="F595" s="1173"/>
      <c r="G595" s="743"/>
      <c r="H595" s="743"/>
      <c r="I595" s="743"/>
      <c r="J595" s="743"/>
      <c r="K595" s="743"/>
      <c r="L595" s="743"/>
      <c r="M595" s="743"/>
      <c r="N595" s="743"/>
      <c r="O595" s="743"/>
      <c r="P595" s="743"/>
      <c r="Q595" s="743"/>
      <c r="R595" s="743"/>
      <c r="S595" s="743"/>
      <c r="T595" s="743"/>
      <c r="U595" s="743"/>
      <c r="V595" s="743"/>
      <c r="W595" s="743"/>
      <c r="X595" s="743"/>
      <c r="Y595" s="743"/>
      <c r="Z595" s="743"/>
      <c r="AA595" s="743"/>
      <c r="AB595" s="743"/>
      <c r="AC595" s="743"/>
      <c r="AD595" s="743"/>
      <c r="AE595" s="743"/>
      <c r="AF595" s="743"/>
      <c r="AG595" s="743"/>
      <c r="AH595" s="743"/>
      <c r="AI595" s="743"/>
      <c r="AJ595" s="743"/>
      <c r="AK595" s="743"/>
      <c r="AL595" s="743"/>
      <c r="AM595" s="743"/>
      <c r="AN595" s="743"/>
      <c r="AO595" s="743"/>
      <c r="AP595" s="743"/>
      <c r="AQ595" s="743"/>
      <c r="AR595" s="743"/>
      <c r="AS595" s="743"/>
      <c r="AT595" s="743"/>
      <c r="AU595" s="743"/>
      <c r="AV595" s="743"/>
      <c r="AW595" s="743"/>
      <c r="AX595" s="743"/>
      <c r="AY595" s="743"/>
      <c r="AZ595" s="743"/>
      <c r="BA595" s="743"/>
      <c r="BB595" s="743"/>
      <c r="BC595" s="743"/>
      <c r="BD595" s="743"/>
      <c r="BE595" s="743"/>
      <c r="BF595" s="743"/>
      <c r="BG595" s="743"/>
      <c r="BH595" s="743"/>
    </row>
    <row r="596" spans="1:60" s="628" customFormat="1" ht="15" customHeight="1" x14ac:dyDescent="0.25">
      <c r="A596" s="1173" t="s">
        <v>2</v>
      </c>
      <c r="B596" s="1173"/>
      <c r="C596" s="1173"/>
      <c r="D596" s="1173"/>
      <c r="E596" s="1173"/>
      <c r="F596" s="1173"/>
      <c r="G596" s="743"/>
      <c r="H596" s="743"/>
      <c r="I596" s="743"/>
      <c r="J596" s="743"/>
      <c r="K596" s="743"/>
      <c r="L596" s="743"/>
      <c r="M596" s="743"/>
      <c r="N596" s="743"/>
      <c r="O596" s="743"/>
      <c r="P596" s="743"/>
      <c r="Q596" s="743"/>
      <c r="R596" s="743"/>
      <c r="S596" s="743"/>
      <c r="T596" s="743"/>
      <c r="U596" s="743"/>
      <c r="V596" s="743"/>
      <c r="W596" s="743"/>
      <c r="X596" s="743"/>
      <c r="Y596" s="743"/>
      <c r="Z596" s="743"/>
      <c r="AA596" s="743"/>
      <c r="AB596" s="743"/>
      <c r="AC596" s="743"/>
      <c r="AD596" s="743"/>
      <c r="AE596" s="743"/>
      <c r="AF596" s="743"/>
      <c r="AG596" s="743"/>
      <c r="AH596" s="743"/>
      <c r="AI596" s="743"/>
      <c r="AJ596" s="743"/>
      <c r="AK596" s="743"/>
      <c r="AL596" s="743"/>
      <c r="AM596" s="743"/>
      <c r="AN596" s="743"/>
      <c r="AO596" s="743"/>
      <c r="AP596" s="743"/>
      <c r="AQ596" s="743"/>
      <c r="AR596" s="743"/>
      <c r="AS596" s="743"/>
      <c r="AT596" s="743"/>
      <c r="AU596" s="743"/>
      <c r="AV596" s="743"/>
      <c r="AW596" s="743"/>
      <c r="AX596" s="743"/>
      <c r="AY596" s="743"/>
      <c r="AZ596" s="743"/>
      <c r="BA596" s="743"/>
      <c r="BB596" s="743"/>
      <c r="BC596" s="743"/>
      <c r="BD596" s="743"/>
      <c r="BE596" s="743"/>
      <c r="BF596" s="743"/>
      <c r="BG596" s="743"/>
      <c r="BH596" s="743"/>
    </row>
    <row r="597" spans="1:60" s="628" customFormat="1" ht="15" customHeight="1" x14ac:dyDescent="0.25">
      <c r="A597" s="737"/>
      <c r="B597" s="750"/>
      <c r="C597" s="754"/>
      <c r="D597" s="755"/>
      <c r="E597" s="752"/>
      <c r="F597" s="753"/>
      <c r="G597" s="743"/>
      <c r="H597" s="743"/>
      <c r="I597" s="743"/>
      <c r="J597" s="743"/>
      <c r="K597" s="743"/>
      <c r="L597" s="743"/>
      <c r="M597" s="743"/>
      <c r="N597" s="743"/>
      <c r="O597" s="743"/>
      <c r="P597" s="743"/>
      <c r="Q597" s="743"/>
      <c r="R597" s="743"/>
      <c r="S597" s="743"/>
      <c r="T597" s="743"/>
      <c r="U597" s="743"/>
      <c r="V597" s="743"/>
      <c r="W597" s="743"/>
      <c r="X597" s="743"/>
      <c r="Y597" s="743"/>
      <c r="Z597" s="743"/>
      <c r="AA597" s="743"/>
      <c r="AB597" s="743"/>
      <c r="AC597" s="743"/>
      <c r="AD597" s="743"/>
      <c r="AE597" s="743"/>
      <c r="AF597" s="743"/>
      <c r="AG597" s="743"/>
      <c r="AH597" s="743"/>
      <c r="AI597" s="743"/>
      <c r="AJ597" s="743"/>
      <c r="AK597" s="743"/>
      <c r="AL597" s="743"/>
      <c r="AM597" s="743"/>
      <c r="AN597" s="743"/>
      <c r="AO597" s="743"/>
      <c r="AP597" s="743"/>
      <c r="AQ597" s="743"/>
      <c r="AR597" s="743"/>
      <c r="AS597" s="743"/>
      <c r="AT597" s="743"/>
      <c r="AU597" s="743"/>
      <c r="AV597" s="743"/>
      <c r="AW597" s="743"/>
      <c r="AX597" s="743"/>
      <c r="AY597" s="743"/>
      <c r="AZ597" s="743"/>
      <c r="BA597" s="743"/>
      <c r="BB597" s="743"/>
      <c r="BC597" s="743"/>
      <c r="BD597" s="743"/>
      <c r="BE597" s="743"/>
      <c r="BF597" s="743"/>
      <c r="BG597" s="743"/>
      <c r="BH597" s="743"/>
    </row>
    <row r="598" spans="1:60" ht="33" customHeight="1" x14ac:dyDescent="0.2">
      <c r="A598" s="1309" t="s">
        <v>30</v>
      </c>
      <c r="B598" s="1309"/>
      <c r="C598" s="1309"/>
      <c r="D598" s="1309"/>
      <c r="E598" s="1309"/>
      <c r="F598" s="1309"/>
    </row>
    <row r="599" spans="1:60" ht="30" customHeight="1" x14ac:dyDescent="0.2">
      <c r="A599" s="1309" t="s">
        <v>4</v>
      </c>
      <c r="B599" s="1309"/>
      <c r="C599" s="1309"/>
      <c r="D599" s="1309"/>
      <c r="E599" s="1309"/>
      <c r="F599" s="726">
        <v>564069.15</v>
      </c>
    </row>
    <row r="600" spans="1:60" s="258" customFormat="1" ht="15.75" customHeight="1" x14ac:dyDescent="0.2">
      <c r="A600" s="914" t="s">
        <v>5</v>
      </c>
      <c r="B600" s="914" t="s">
        <v>23</v>
      </c>
      <c r="C600" s="914" t="s">
        <v>22</v>
      </c>
      <c r="D600" s="914" t="s">
        <v>8</v>
      </c>
      <c r="E600" s="914" t="s">
        <v>9</v>
      </c>
      <c r="F600" s="914"/>
      <c r="G600" s="14"/>
      <c r="H600" s="623"/>
      <c r="I600" s="623"/>
      <c r="J600" s="623"/>
      <c r="K600" s="623"/>
      <c r="L600" s="623"/>
      <c r="M600" s="623"/>
      <c r="N600" s="623"/>
      <c r="O600" s="623"/>
      <c r="P600" s="623"/>
      <c r="Q600" s="623"/>
      <c r="R600" s="623"/>
      <c r="S600" s="623"/>
      <c r="T600" s="623"/>
      <c r="U600" s="623"/>
      <c r="V600" s="623"/>
      <c r="W600" s="623"/>
      <c r="X600" s="623"/>
      <c r="Y600" s="623"/>
      <c r="Z600" s="623"/>
      <c r="AA600" s="623"/>
      <c r="AB600" s="623"/>
      <c r="AC600" s="623"/>
      <c r="AD600" s="623"/>
      <c r="AE600" s="623"/>
      <c r="AF600" s="623"/>
      <c r="AG600" s="623"/>
      <c r="AH600" s="623"/>
      <c r="AI600" s="623"/>
      <c r="AJ600" s="623"/>
      <c r="AK600" s="623"/>
      <c r="AL600" s="623"/>
      <c r="AM600" s="623"/>
      <c r="AN600" s="623"/>
      <c r="AO600" s="623"/>
      <c r="AP600" s="623"/>
      <c r="AQ600" s="623"/>
      <c r="AR600" s="623"/>
      <c r="AS600" s="623"/>
      <c r="AT600" s="623"/>
      <c r="AU600" s="623"/>
      <c r="AV600" s="623"/>
      <c r="AW600" s="623"/>
      <c r="AX600" s="623"/>
      <c r="AY600" s="623"/>
      <c r="AZ600" s="623"/>
      <c r="BA600" s="623"/>
      <c r="BB600" s="623"/>
      <c r="BC600" s="623"/>
      <c r="BD600" s="623"/>
      <c r="BE600" s="623"/>
      <c r="BF600" s="623"/>
      <c r="BG600" s="623"/>
      <c r="BH600" s="623"/>
    </row>
    <row r="601" spans="1:60" s="258" customFormat="1" ht="15" customHeight="1" x14ac:dyDescent="0.2">
      <c r="A601" s="134"/>
      <c r="B601" s="27"/>
      <c r="C601" s="1" t="s">
        <v>27</v>
      </c>
      <c r="D601" s="40"/>
      <c r="E601" s="734"/>
      <c r="F601" s="494">
        <f>F599+D601</f>
        <v>564069.15</v>
      </c>
      <c r="G601" s="623"/>
      <c r="H601" s="623"/>
      <c r="I601" s="623"/>
      <c r="J601" s="623"/>
      <c r="K601" s="623"/>
      <c r="L601" s="623"/>
      <c r="M601" s="623"/>
      <c r="N601" s="623"/>
      <c r="O601" s="623"/>
      <c r="P601" s="623"/>
      <c r="Q601" s="623"/>
      <c r="R601" s="623"/>
      <c r="S601" s="623"/>
      <c r="T601" s="623"/>
      <c r="U601" s="623"/>
      <c r="V601" s="623"/>
      <c r="W601" s="623"/>
      <c r="X601" s="623"/>
      <c r="Y601" s="623"/>
      <c r="Z601" s="623"/>
      <c r="AA601" s="623"/>
      <c r="AB601" s="623"/>
      <c r="AC601" s="623"/>
      <c r="AD601" s="623"/>
      <c r="AE601" s="623"/>
      <c r="AF601" s="623"/>
      <c r="AG601" s="623"/>
      <c r="AH601" s="623"/>
      <c r="AI601" s="623"/>
      <c r="AJ601" s="623"/>
      <c r="AK601" s="623"/>
      <c r="AL601" s="623"/>
      <c r="AM601" s="623"/>
      <c r="AN601" s="623"/>
      <c r="AO601" s="623"/>
      <c r="AP601" s="623"/>
      <c r="AQ601" s="623"/>
      <c r="AR601" s="623"/>
      <c r="AS601" s="623"/>
      <c r="AT601" s="623"/>
      <c r="AU601" s="623"/>
      <c r="AV601" s="623"/>
      <c r="AW601" s="623"/>
      <c r="AX601" s="623"/>
      <c r="AY601" s="623"/>
      <c r="AZ601" s="623"/>
      <c r="BA601" s="623"/>
      <c r="BB601" s="623"/>
      <c r="BC601" s="623"/>
      <c r="BD601" s="623"/>
      <c r="BE601" s="623"/>
      <c r="BF601" s="623"/>
      <c r="BG601" s="623"/>
      <c r="BH601" s="623"/>
    </row>
    <row r="602" spans="1:60" s="258" customFormat="1" ht="15" customHeight="1" x14ac:dyDescent="0.2">
      <c r="A602" s="134"/>
      <c r="B602" s="27"/>
      <c r="C602" s="1" t="s">
        <v>387</v>
      </c>
      <c r="D602" s="40"/>
      <c r="E602" s="455"/>
      <c r="F602" s="494">
        <f>F601+D602</f>
        <v>564069.15</v>
      </c>
      <c r="G602" s="623"/>
      <c r="H602" s="623"/>
      <c r="I602" s="623"/>
      <c r="J602" s="623"/>
      <c r="K602" s="623"/>
      <c r="L602" s="623"/>
      <c r="M602" s="623"/>
      <c r="N602" s="623"/>
      <c r="O602" s="623"/>
      <c r="P602" s="623"/>
      <c r="Q602" s="623"/>
      <c r="R602" s="623"/>
      <c r="S602" s="623"/>
      <c r="T602" s="623"/>
      <c r="U602" s="623"/>
      <c r="V602" s="623"/>
      <c r="W602" s="623"/>
      <c r="X602" s="623"/>
      <c r="Y602" s="623"/>
      <c r="Z602" s="623"/>
      <c r="AA602" s="623"/>
      <c r="AB602" s="623"/>
      <c r="AC602" s="623"/>
      <c r="AD602" s="623"/>
      <c r="AE602" s="623"/>
      <c r="AF602" s="623"/>
      <c r="AG602" s="623"/>
      <c r="AH602" s="623"/>
      <c r="AI602" s="623"/>
      <c r="AJ602" s="623"/>
      <c r="AK602" s="623"/>
      <c r="AL602" s="623"/>
      <c r="AM602" s="623"/>
      <c r="AN602" s="623"/>
      <c r="AO602" s="623"/>
      <c r="AP602" s="623"/>
      <c r="AQ602" s="623"/>
      <c r="AR602" s="623"/>
      <c r="AS602" s="623"/>
      <c r="AT602" s="623"/>
      <c r="AU602" s="623"/>
      <c r="AV602" s="623"/>
      <c r="AW602" s="623"/>
      <c r="AX602" s="623"/>
      <c r="AY602" s="623"/>
      <c r="AZ602" s="623"/>
      <c r="BA602" s="623"/>
      <c r="BB602" s="623"/>
      <c r="BC602" s="623"/>
      <c r="BD602" s="623"/>
      <c r="BE602" s="623"/>
      <c r="BF602" s="623"/>
      <c r="BG602" s="623"/>
      <c r="BH602" s="623"/>
    </row>
    <row r="603" spans="1:60" s="258" customFormat="1" ht="15" customHeight="1" x14ac:dyDescent="0.2">
      <c r="A603" s="134"/>
      <c r="B603" s="27"/>
      <c r="C603" s="2" t="s">
        <v>1084</v>
      </c>
      <c r="D603" s="62"/>
      <c r="E603" s="40"/>
      <c r="F603" s="494">
        <f t="shared" ref="F603:F609" si="12">F602</f>
        <v>564069.15</v>
      </c>
      <c r="G603" s="623"/>
      <c r="H603" s="623"/>
      <c r="I603" s="623"/>
      <c r="J603" s="623"/>
      <c r="K603" s="623"/>
      <c r="L603" s="623"/>
      <c r="M603" s="623"/>
      <c r="N603" s="623"/>
      <c r="O603" s="623"/>
      <c r="P603" s="623"/>
      <c r="Q603" s="623"/>
      <c r="R603" s="623"/>
      <c r="S603" s="623"/>
      <c r="T603" s="623"/>
      <c r="U603" s="623"/>
      <c r="V603" s="623"/>
      <c r="W603" s="623"/>
      <c r="X603" s="623"/>
      <c r="Y603" s="623"/>
      <c r="Z603" s="623"/>
      <c r="AA603" s="623"/>
      <c r="AB603" s="623"/>
      <c r="AC603" s="623"/>
      <c r="AD603" s="623"/>
      <c r="AE603" s="623"/>
      <c r="AF603" s="623"/>
      <c r="AG603" s="623"/>
      <c r="AH603" s="623"/>
      <c r="AI603" s="623"/>
      <c r="AJ603" s="623"/>
      <c r="AK603" s="623"/>
      <c r="AL603" s="623"/>
      <c r="AM603" s="623"/>
      <c r="AN603" s="623"/>
      <c r="AO603" s="623"/>
      <c r="AP603" s="623"/>
      <c r="AQ603" s="623"/>
      <c r="AR603" s="623"/>
      <c r="AS603" s="623"/>
      <c r="AT603" s="623"/>
      <c r="AU603" s="623"/>
      <c r="AV603" s="623"/>
      <c r="AW603" s="623"/>
      <c r="AX603" s="623"/>
      <c r="AY603" s="623"/>
      <c r="AZ603" s="623"/>
      <c r="BA603" s="623"/>
      <c r="BB603" s="623"/>
      <c r="BC603" s="623"/>
      <c r="BD603" s="623"/>
      <c r="BE603" s="623"/>
      <c r="BF603" s="623"/>
      <c r="BG603" s="623"/>
      <c r="BH603" s="623"/>
    </row>
    <row r="604" spans="1:60" s="258" customFormat="1" ht="15" customHeight="1" x14ac:dyDescent="0.2">
      <c r="A604" s="134"/>
      <c r="B604" s="27"/>
      <c r="C604" s="530" t="s">
        <v>2479</v>
      </c>
      <c r="D604" s="62"/>
      <c r="E604" s="40">
        <v>357.81</v>
      </c>
      <c r="F604" s="494">
        <f>F603-E604</f>
        <v>563711.34</v>
      </c>
      <c r="G604" s="623"/>
      <c r="H604" s="623"/>
      <c r="I604" s="623"/>
      <c r="J604" s="623"/>
      <c r="K604" s="623"/>
      <c r="L604" s="623"/>
      <c r="M604" s="623"/>
      <c r="N604" s="623"/>
      <c r="O604" s="623"/>
      <c r="P604" s="623"/>
      <c r="Q604" s="623"/>
      <c r="R604" s="623"/>
      <c r="S604" s="623"/>
      <c r="T604" s="623"/>
      <c r="U604" s="623"/>
      <c r="V604" s="623"/>
      <c r="W604" s="623"/>
      <c r="X604" s="623"/>
      <c r="Y604" s="623"/>
      <c r="Z604" s="623"/>
      <c r="AA604" s="623"/>
      <c r="AB604" s="623"/>
      <c r="AC604" s="623"/>
      <c r="AD604" s="623"/>
      <c r="AE604" s="623"/>
      <c r="AF604" s="623"/>
      <c r="AG604" s="623"/>
      <c r="AH604" s="623"/>
      <c r="AI604" s="623"/>
      <c r="AJ604" s="623"/>
      <c r="AK604" s="623"/>
      <c r="AL604" s="623"/>
      <c r="AM604" s="623"/>
      <c r="AN604" s="623"/>
      <c r="AO604" s="623"/>
      <c r="AP604" s="623"/>
      <c r="AQ604" s="623"/>
      <c r="AR604" s="623"/>
      <c r="AS604" s="623"/>
      <c r="AT604" s="623"/>
      <c r="AU604" s="623"/>
      <c r="AV604" s="623"/>
      <c r="AW604" s="623"/>
      <c r="AX604" s="623"/>
      <c r="AY604" s="623"/>
      <c r="AZ604" s="623"/>
      <c r="BA604" s="623"/>
      <c r="BB604" s="623"/>
      <c r="BC604" s="623"/>
      <c r="BD604" s="623"/>
      <c r="BE604" s="623"/>
      <c r="BF604" s="623"/>
      <c r="BG604" s="623"/>
      <c r="BH604" s="623"/>
    </row>
    <row r="605" spans="1:60" s="258" customFormat="1" ht="15" customHeight="1" x14ac:dyDescent="0.2">
      <c r="A605" s="134"/>
      <c r="B605" s="27"/>
      <c r="C605" s="2" t="s">
        <v>1083</v>
      </c>
      <c r="D605" s="62"/>
      <c r="E605" s="455"/>
      <c r="F605" s="40">
        <f>F604-E605</f>
        <v>563711.34</v>
      </c>
      <c r="G605" s="623"/>
      <c r="H605" s="623"/>
      <c r="I605" s="623"/>
      <c r="J605" s="623"/>
      <c r="K605" s="623"/>
      <c r="L605" s="623"/>
      <c r="M605" s="623"/>
      <c r="N605" s="623"/>
      <c r="O605" s="623"/>
      <c r="P605" s="623"/>
      <c r="Q605" s="623"/>
      <c r="R605" s="623"/>
      <c r="S605" s="623"/>
      <c r="T605" s="623"/>
      <c r="U605" s="623"/>
      <c r="V605" s="623"/>
      <c r="W605" s="623"/>
      <c r="X605" s="623"/>
      <c r="Y605" s="623"/>
      <c r="Z605" s="623"/>
      <c r="AA605" s="623"/>
      <c r="AB605" s="623"/>
      <c r="AC605" s="623"/>
      <c r="AD605" s="623"/>
      <c r="AE605" s="623"/>
      <c r="AF605" s="623"/>
      <c r="AG605" s="623"/>
      <c r="AH605" s="623"/>
      <c r="AI605" s="623"/>
      <c r="AJ605" s="623"/>
      <c r="AK605" s="623"/>
      <c r="AL605" s="623"/>
      <c r="AM605" s="623"/>
      <c r="AN605" s="623"/>
      <c r="AO605" s="623"/>
      <c r="AP605" s="623"/>
      <c r="AQ605" s="623"/>
      <c r="AR605" s="623"/>
      <c r="AS605" s="623"/>
      <c r="AT605" s="623"/>
      <c r="AU605" s="623"/>
      <c r="AV605" s="623"/>
      <c r="AW605" s="623"/>
      <c r="AX605" s="623"/>
      <c r="AY605" s="623"/>
      <c r="AZ605" s="623"/>
      <c r="BA605" s="623"/>
      <c r="BB605" s="623"/>
      <c r="BC605" s="623"/>
      <c r="BD605" s="623"/>
      <c r="BE605" s="623"/>
      <c r="BF605" s="623"/>
      <c r="BG605" s="623"/>
      <c r="BH605" s="623"/>
    </row>
    <row r="606" spans="1:60" s="258" customFormat="1" ht="15" customHeight="1" x14ac:dyDescent="0.2">
      <c r="A606" s="87"/>
      <c r="B606" s="27"/>
      <c r="C606" s="2" t="s">
        <v>1358</v>
      </c>
      <c r="D606" s="62"/>
      <c r="E606" s="717">
        <v>175</v>
      </c>
      <c r="F606" s="40">
        <f>F605-E606</f>
        <v>563536.34</v>
      </c>
      <c r="G606" s="623"/>
      <c r="H606" s="623"/>
      <c r="I606" s="623"/>
      <c r="J606" s="623"/>
      <c r="K606" s="623"/>
      <c r="L606" s="623"/>
      <c r="M606" s="623"/>
      <c r="N606" s="623"/>
      <c r="O606" s="623"/>
      <c r="P606" s="623"/>
      <c r="Q606" s="623"/>
      <c r="R606" s="623"/>
      <c r="S606" s="623"/>
      <c r="T606" s="623"/>
      <c r="U606" s="623"/>
      <c r="V606" s="623"/>
      <c r="W606" s="623"/>
      <c r="X606" s="623"/>
      <c r="Y606" s="623"/>
      <c r="Z606" s="623"/>
      <c r="AA606" s="623"/>
      <c r="AB606" s="623"/>
      <c r="AC606" s="623"/>
      <c r="AD606" s="623"/>
      <c r="AE606" s="623"/>
      <c r="AF606" s="623"/>
      <c r="AG606" s="623"/>
      <c r="AH606" s="623"/>
      <c r="AI606" s="623"/>
      <c r="AJ606" s="623"/>
      <c r="AK606" s="623"/>
      <c r="AL606" s="623"/>
      <c r="AM606" s="623"/>
      <c r="AN606" s="623"/>
      <c r="AO606" s="623"/>
      <c r="AP606" s="623"/>
      <c r="AQ606" s="623"/>
      <c r="AR606" s="623"/>
      <c r="AS606" s="623"/>
      <c r="AT606" s="623"/>
      <c r="AU606" s="623"/>
      <c r="AV606" s="623"/>
      <c r="AW606" s="623"/>
      <c r="AX606" s="623"/>
      <c r="AY606" s="623"/>
      <c r="AZ606" s="623"/>
      <c r="BA606" s="623"/>
      <c r="BB606" s="623"/>
      <c r="BC606" s="623"/>
      <c r="BD606" s="623"/>
      <c r="BE606" s="623"/>
      <c r="BF606" s="623"/>
      <c r="BG606" s="623"/>
      <c r="BH606" s="623"/>
    </row>
    <row r="607" spans="1:60" s="258" customFormat="1" ht="18" customHeight="1" x14ac:dyDescent="0.2">
      <c r="A607" s="768">
        <v>44441</v>
      </c>
      <c r="B607" s="137">
        <v>2434</v>
      </c>
      <c r="C607" s="896" t="s">
        <v>41</v>
      </c>
      <c r="D607" s="62"/>
      <c r="E607" s="886">
        <v>0</v>
      </c>
      <c r="F607" s="40">
        <f t="shared" ref="F607:F608" si="13">F606-E607</f>
        <v>563536.34</v>
      </c>
      <c r="G607" s="623"/>
      <c r="H607" s="623"/>
      <c r="I607" s="623"/>
      <c r="J607" s="623"/>
      <c r="K607" s="623"/>
      <c r="L607" s="623"/>
      <c r="M607" s="623"/>
      <c r="N607" s="623"/>
      <c r="O607" s="623"/>
      <c r="P607" s="623"/>
      <c r="Q607" s="623"/>
      <c r="R607" s="623"/>
      <c r="S607" s="623"/>
      <c r="T607" s="623"/>
      <c r="U607" s="623"/>
      <c r="V607" s="623"/>
      <c r="W607" s="623"/>
      <c r="X607" s="623"/>
      <c r="Y607" s="623"/>
      <c r="Z607" s="623"/>
      <c r="AA607" s="623"/>
      <c r="AB607" s="623"/>
      <c r="AC607" s="623"/>
      <c r="AD607" s="623"/>
      <c r="AE607" s="623"/>
      <c r="AF607" s="623"/>
      <c r="AG607" s="623"/>
      <c r="AH607" s="623"/>
      <c r="AI607" s="623"/>
      <c r="AJ607" s="623"/>
      <c r="AK607" s="623"/>
      <c r="AL607" s="623"/>
      <c r="AM607" s="623"/>
      <c r="AN607" s="623"/>
      <c r="AO607" s="623"/>
      <c r="AP607" s="623"/>
      <c r="AQ607" s="623"/>
      <c r="AR607" s="623"/>
      <c r="AS607" s="623"/>
      <c r="AT607" s="623"/>
      <c r="AU607" s="623"/>
      <c r="AV607" s="623"/>
      <c r="AW607" s="623"/>
      <c r="AX607" s="623"/>
      <c r="AY607" s="623"/>
      <c r="AZ607" s="623"/>
      <c r="BA607" s="623"/>
      <c r="BB607" s="623"/>
      <c r="BC607" s="623"/>
      <c r="BD607" s="623"/>
      <c r="BE607" s="623"/>
      <c r="BF607" s="623"/>
      <c r="BG607" s="623"/>
      <c r="BH607" s="623"/>
    </row>
    <row r="608" spans="1:60" s="258" customFormat="1" ht="33.75" customHeight="1" x14ac:dyDescent="0.2">
      <c r="A608" s="768">
        <v>44441</v>
      </c>
      <c r="B608" s="137">
        <v>2435</v>
      </c>
      <c r="C608" s="897" t="str">
        <f>UPPER("pago reposición caja chica Barahona para cubrir desembolsos desde no. 5577 al 5608 D/F 15/7/21 al 3/8/21 ")</f>
        <v xml:space="preserve">PAGO REPOSICIÓN CAJA CHICA BARAHONA PARA CUBRIR DESEMBOLSOS DESDE NO. 5577 AL 5608 D/F 15/7/21 AL 3/8/21 </v>
      </c>
      <c r="D608" s="62"/>
      <c r="E608" s="717">
        <v>40447.22</v>
      </c>
      <c r="F608" s="40">
        <f t="shared" si="13"/>
        <v>523089.12</v>
      </c>
      <c r="G608" s="623"/>
      <c r="H608" s="623"/>
      <c r="I608" s="623"/>
      <c r="J608" s="623"/>
      <c r="K608" s="623"/>
      <c r="L608" s="623"/>
      <c r="M608" s="623"/>
      <c r="N608" s="623"/>
      <c r="O608" s="623"/>
      <c r="P608" s="623"/>
      <c r="Q608" s="623"/>
      <c r="R608" s="623"/>
      <c r="S608" s="623"/>
      <c r="T608" s="623"/>
      <c r="U608" s="623"/>
      <c r="V608" s="623"/>
      <c r="W608" s="623"/>
      <c r="X608" s="623"/>
      <c r="Y608" s="623"/>
      <c r="Z608" s="623"/>
      <c r="AA608" s="623"/>
      <c r="AB608" s="623"/>
      <c r="AC608" s="623"/>
      <c r="AD608" s="623"/>
      <c r="AE608" s="623"/>
      <c r="AF608" s="623"/>
      <c r="AG608" s="623"/>
      <c r="AH608" s="623"/>
      <c r="AI608" s="623"/>
      <c r="AJ608" s="623"/>
      <c r="AK608" s="623"/>
      <c r="AL608" s="623"/>
      <c r="AM608" s="623"/>
      <c r="AN608" s="623"/>
      <c r="AO608" s="623"/>
      <c r="AP608" s="623"/>
      <c r="AQ608" s="623"/>
      <c r="AR608" s="623"/>
      <c r="AS608" s="623"/>
      <c r="AT608" s="623"/>
      <c r="AU608" s="623"/>
      <c r="AV608" s="623"/>
      <c r="AW608" s="623"/>
      <c r="AX608" s="623"/>
      <c r="AY608" s="623"/>
      <c r="AZ608" s="623"/>
      <c r="BA608" s="623"/>
      <c r="BB608" s="623"/>
      <c r="BC608" s="623"/>
      <c r="BD608" s="623"/>
      <c r="BE608" s="623"/>
      <c r="BF608" s="623"/>
      <c r="BG608" s="623"/>
      <c r="BH608" s="623"/>
    </row>
    <row r="609" spans="1:60" s="258" customFormat="1" ht="14.25" customHeight="1" x14ac:dyDescent="0.2">
      <c r="A609" s="768">
        <v>44441</v>
      </c>
      <c r="B609" s="137">
        <v>2436</v>
      </c>
      <c r="C609" s="896" t="s">
        <v>41</v>
      </c>
      <c r="D609" s="62"/>
      <c r="E609" s="886">
        <v>0</v>
      </c>
      <c r="F609" s="40">
        <f t="shared" si="12"/>
        <v>523089.12</v>
      </c>
      <c r="G609" s="623"/>
      <c r="H609" s="623"/>
      <c r="I609" s="623"/>
      <c r="J609" s="623"/>
      <c r="K609" s="623"/>
      <c r="L609" s="623"/>
      <c r="M609" s="623"/>
      <c r="N609" s="623"/>
      <c r="O609" s="623"/>
      <c r="P609" s="623"/>
      <c r="Q609" s="623"/>
      <c r="R609" s="623"/>
      <c r="S609" s="623"/>
      <c r="T609" s="623"/>
      <c r="U609" s="623"/>
      <c r="V609" s="623"/>
      <c r="W609" s="623"/>
      <c r="X609" s="623"/>
      <c r="Y609" s="623"/>
      <c r="Z609" s="623"/>
      <c r="AA609" s="623"/>
      <c r="AB609" s="623"/>
      <c r="AC609" s="623"/>
      <c r="AD609" s="623"/>
      <c r="AE609" s="623"/>
      <c r="AF609" s="623"/>
      <c r="AG609" s="623"/>
      <c r="AH609" s="623"/>
      <c r="AI609" s="623"/>
      <c r="AJ609" s="623"/>
      <c r="AK609" s="623"/>
      <c r="AL609" s="623"/>
      <c r="AM609" s="623"/>
      <c r="AN609" s="623"/>
      <c r="AO609" s="623"/>
      <c r="AP609" s="623"/>
      <c r="AQ609" s="623"/>
      <c r="AR609" s="623"/>
      <c r="AS609" s="623"/>
      <c r="AT609" s="623"/>
      <c r="AU609" s="623"/>
      <c r="AV609" s="623"/>
      <c r="AW609" s="623"/>
      <c r="AX609" s="623"/>
      <c r="AY609" s="623"/>
      <c r="AZ609" s="623"/>
      <c r="BA609" s="623"/>
      <c r="BB609" s="623"/>
      <c r="BC609" s="623"/>
      <c r="BD609" s="623"/>
      <c r="BE609" s="623"/>
      <c r="BF609" s="623"/>
      <c r="BG609" s="623"/>
      <c r="BH609" s="623"/>
    </row>
    <row r="610" spans="1:60" s="258" customFormat="1" ht="27.75" customHeight="1" x14ac:dyDescent="0.2">
      <c r="A610" s="768">
        <v>44441</v>
      </c>
      <c r="B610" s="137">
        <v>2437</v>
      </c>
      <c r="C610" s="897" t="str">
        <f>UPPER("pago confección de piezas par mecanizar vástagos y mariposa de 24 seccionamiento, perteneciente al Ac. Neyba")</f>
        <v>PAGO CONFECCIÓN DE PIEZAS PAR MECANIZAR VÁSTAGOS Y MARIPOSA DE 24 SECCIONAMIENTO, PERTENECIENTE AL AC. NEYBA</v>
      </c>
      <c r="D610" s="62"/>
      <c r="E610" s="717">
        <v>8100</v>
      </c>
      <c r="F610" s="40">
        <f>F609-E610</f>
        <v>514989.12</v>
      </c>
      <c r="G610" s="623"/>
      <c r="H610" s="623"/>
      <c r="I610" s="623"/>
      <c r="J610" s="623"/>
      <c r="K610" s="623"/>
      <c r="L610" s="623"/>
      <c r="M610" s="623"/>
      <c r="N610" s="623"/>
      <c r="O610" s="623"/>
      <c r="P610" s="623"/>
      <c r="Q610" s="623"/>
      <c r="R610" s="623"/>
      <c r="S610" s="623"/>
      <c r="T610" s="623"/>
      <c r="U610" s="623"/>
      <c r="V610" s="623"/>
      <c r="W610" s="623"/>
      <c r="X610" s="623"/>
      <c r="Y610" s="623"/>
      <c r="Z610" s="623"/>
      <c r="AA610" s="623"/>
      <c r="AB610" s="623"/>
      <c r="AC610" s="623"/>
      <c r="AD610" s="623"/>
      <c r="AE610" s="623"/>
      <c r="AF610" s="623"/>
      <c r="AG610" s="623"/>
      <c r="AH610" s="623"/>
      <c r="AI610" s="623"/>
      <c r="AJ610" s="623"/>
      <c r="AK610" s="623"/>
      <c r="AL610" s="623"/>
      <c r="AM610" s="623"/>
      <c r="AN610" s="623"/>
      <c r="AO610" s="623"/>
      <c r="AP610" s="623"/>
      <c r="AQ610" s="623"/>
      <c r="AR610" s="623"/>
      <c r="AS610" s="623"/>
      <c r="AT610" s="623"/>
      <c r="AU610" s="623"/>
      <c r="AV610" s="623"/>
      <c r="AW610" s="623"/>
      <c r="AX610" s="623"/>
      <c r="AY610" s="623"/>
      <c r="AZ610" s="623"/>
      <c r="BA610" s="623"/>
      <c r="BB610" s="623"/>
      <c r="BC610" s="623"/>
      <c r="BD610" s="623"/>
      <c r="BE610" s="623"/>
      <c r="BF610" s="623"/>
      <c r="BG610" s="623"/>
      <c r="BH610" s="623"/>
    </row>
    <row r="611" spans="1:60" s="258" customFormat="1" ht="20.25" customHeight="1" x14ac:dyDescent="0.2">
      <c r="A611" s="768">
        <v>44441</v>
      </c>
      <c r="B611" s="137">
        <v>2438</v>
      </c>
      <c r="C611" s="896" t="s">
        <v>41</v>
      </c>
      <c r="D611" s="62"/>
      <c r="E611" s="717">
        <v>0</v>
      </c>
      <c r="F611" s="40">
        <f t="shared" ref="F611:F634" si="14">F610-E611</f>
        <v>514989.12</v>
      </c>
      <c r="G611" s="623"/>
      <c r="H611" s="623"/>
      <c r="I611" s="623"/>
      <c r="J611" s="623"/>
      <c r="K611" s="623"/>
      <c r="L611" s="623"/>
      <c r="M611" s="623"/>
      <c r="N611" s="623"/>
      <c r="O611" s="623"/>
      <c r="P611" s="623"/>
      <c r="Q611" s="623"/>
      <c r="R611" s="623"/>
      <c r="S611" s="623"/>
      <c r="T611" s="623"/>
      <c r="U611" s="623"/>
      <c r="V611" s="623"/>
      <c r="W611" s="623"/>
      <c r="X611" s="623"/>
      <c r="Y611" s="623"/>
      <c r="Z611" s="623"/>
      <c r="AA611" s="623"/>
      <c r="AB611" s="623"/>
      <c r="AC611" s="623"/>
      <c r="AD611" s="623"/>
      <c r="AE611" s="623"/>
      <c r="AF611" s="623"/>
      <c r="AG611" s="623"/>
      <c r="AH611" s="623"/>
      <c r="AI611" s="623"/>
      <c r="AJ611" s="623"/>
      <c r="AK611" s="623"/>
      <c r="AL611" s="623"/>
      <c r="AM611" s="623"/>
      <c r="AN611" s="623"/>
      <c r="AO611" s="623"/>
      <c r="AP611" s="623"/>
      <c r="AQ611" s="623"/>
      <c r="AR611" s="623"/>
      <c r="AS611" s="623"/>
      <c r="AT611" s="623"/>
      <c r="AU611" s="623"/>
      <c r="AV611" s="623"/>
      <c r="AW611" s="623"/>
      <c r="AX611" s="623"/>
      <c r="AY611" s="623"/>
      <c r="AZ611" s="623"/>
      <c r="BA611" s="623"/>
      <c r="BB611" s="623"/>
      <c r="BC611" s="623"/>
      <c r="BD611" s="623"/>
      <c r="BE611" s="623"/>
      <c r="BF611" s="623"/>
      <c r="BG611" s="623"/>
      <c r="BH611" s="623"/>
    </row>
    <row r="612" spans="1:60" s="258" customFormat="1" ht="34.5" customHeight="1" x14ac:dyDescent="0.2">
      <c r="A612" s="768">
        <v>44441</v>
      </c>
      <c r="B612" s="137">
        <v>2439</v>
      </c>
      <c r="C612" s="897" t="str">
        <f>UPPER("pago fact. B1100008969 D/F 23/8/21 pago alquiler comercial Villa Central, correspondiente al mes de agosto/21 ")</f>
        <v xml:space="preserve">PAGO FACT. B1100008969 D/F 23/8/21 PAGO ALQUILER COMERCIAL VILLA CENTRAL, CORRESPONDIENTE AL MES DE AGOSTO/21 </v>
      </c>
      <c r="D612" s="62"/>
      <c r="E612" s="717">
        <v>9000</v>
      </c>
      <c r="F612" s="40">
        <f t="shared" si="14"/>
        <v>505989.12</v>
      </c>
      <c r="G612" s="623"/>
      <c r="H612" s="623"/>
      <c r="I612" s="623"/>
      <c r="J612" s="623"/>
      <c r="K612" s="623"/>
      <c r="L612" s="623"/>
      <c r="M612" s="623"/>
      <c r="N612" s="623"/>
      <c r="O612" s="623"/>
      <c r="P612" s="623"/>
      <c r="Q612" s="623"/>
      <c r="R612" s="623"/>
      <c r="S612" s="623"/>
      <c r="T612" s="623"/>
      <c r="U612" s="623"/>
      <c r="V612" s="623"/>
      <c r="W612" s="623"/>
      <c r="X612" s="623"/>
      <c r="Y612" s="623"/>
      <c r="Z612" s="623"/>
      <c r="AA612" s="623"/>
      <c r="AB612" s="623"/>
      <c r="AC612" s="623"/>
      <c r="AD612" s="623"/>
      <c r="AE612" s="623"/>
      <c r="AF612" s="623"/>
      <c r="AG612" s="623"/>
      <c r="AH612" s="623"/>
      <c r="AI612" s="623"/>
      <c r="AJ612" s="623"/>
      <c r="AK612" s="623"/>
      <c r="AL612" s="623"/>
      <c r="AM612" s="623"/>
      <c r="AN612" s="623"/>
      <c r="AO612" s="623"/>
      <c r="AP612" s="623"/>
      <c r="AQ612" s="623"/>
      <c r="AR612" s="623"/>
      <c r="AS612" s="623"/>
      <c r="AT612" s="623"/>
      <c r="AU612" s="623"/>
      <c r="AV612" s="623"/>
      <c r="AW612" s="623"/>
      <c r="AX612" s="623"/>
      <c r="AY612" s="623"/>
      <c r="AZ612" s="623"/>
      <c r="BA612" s="623"/>
      <c r="BB612" s="623"/>
      <c r="BC612" s="623"/>
      <c r="BD612" s="623"/>
      <c r="BE612" s="623"/>
      <c r="BF612" s="623"/>
      <c r="BG612" s="623"/>
      <c r="BH612" s="623"/>
    </row>
    <row r="613" spans="1:60" s="258" customFormat="1" ht="36" customHeight="1" x14ac:dyDescent="0.2">
      <c r="A613" s="768">
        <v>44441</v>
      </c>
      <c r="B613" s="137">
        <v>2440</v>
      </c>
      <c r="C613" s="897" t="str">
        <f>UPPER("pago fact. B110000896 D/F 23/8/21 pago alquiler comercial Tamayo 2021, correspondiente al mes de agosto/21")</f>
        <v>PAGO FACT. B110000896 D/F 23/8/21 PAGO ALQUILER COMERCIAL TAMAYO 2021, CORRESPONDIENTE AL MES DE AGOSTO/21</v>
      </c>
      <c r="D613" s="62"/>
      <c r="E613" s="717">
        <v>7110</v>
      </c>
      <c r="F613" s="40">
        <f t="shared" si="14"/>
        <v>498879.12</v>
      </c>
      <c r="G613" s="623"/>
      <c r="H613" s="623"/>
      <c r="I613" s="623"/>
      <c r="J613" s="623"/>
      <c r="K613" s="623"/>
      <c r="L613" s="623"/>
      <c r="M613" s="623"/>
      <c r="N613" s="623"/>
      <c r="O613" s="623"/>
      <c r="P613" s="623"/>
      <c r="Q613" s="623"/>
      <c r="R613" s="623"/>
      <c r="S613" s="623"/>
      <c r="T613" s="623"/>
      <c r="U613" s="623"/>
      <c r="V613" s="623"/>
      <c r="W613" s="623"/>
      <c r="X613" s="623"/>
      <c r="Y613" s="623"/>
      <c r="Z613" s="623"/>
      <c r="AA613" s="623"/>
      <c r="AB613" s="623"/>
      <c r="AC613" s="623"/>
      <c r="AD613" s="623"/>
      <c r="AE613" s="623"/>
      <c r="AF613" s="623"/>
      <c r="AG613" s="623"/>
      <c r="AH613" s="623"/>
      <c r="AI613" s="623"/>
      <c r="AJ613" s="623"/>
      <c r="AK613" s="623"/>
      <c r="AL613" s="623"/>
      <c r="AM613" s="623"/>
      <c r="AN613" s="623"/>
      <c r="AO613" s="623"/>
      <c r="AP613" s="623"/>
      <c r="AQ613" s="623"/>
      <c r="AR613" s="623"/>
      <c r="AS613" s="623"/>
      <c r="AT613" s="623"/>
      <c r="AU613" s="623"/>
      <c r="AV613" s="623"/>
      <c r="AW613" s="623"/>
      <c r="AX613" s="623"/>
      <c r="AY613" s="623"/>
      <c r="AZ613" s="623"/>
      <c r="BA613" s="623"/>
      <c r="BB613" s="623"/>
      <c r="BC613" s="623"/>
      <c r="BD613" s="623"/>
      <c r="BE613" s="623"/>
      <c r="BF613" s="623"/>
      <c r="BG613" s="623"/>
      <c r="BH613" s="623"/>
    </row>
    <row r="614" spans="1:60" s="258" customFormat="1" ht="18.75" customHeight="1" x14ac:dyDescent="0.2">
      <c r="A614" s="768">
        <v>44441</v>
      </c>
      <c r="B614" s="137">
        <v>2441</v>
      </c>
      <c r="C614" s="896" t="s">
        <v>41</v>
      </c>
      <c r="D614" s="62"/>
      <c r="E614" s="886">
        <v>0</v>
      </c>
      <c r="F614" s="40">
        <f t="shared" si="14"/>
        <v>498879.12</v>
      </c>
      <c r="G614" s="623"/>
      <c r="H614" s="623"/>
      <c r="I614" s="623"/>
      <c r="J614" s="623"/>
      <c r="K614" s="623"/>
      <c r="L614" s="623"/>
      <c r="M614" s="623"/>
      <c r="N614" s="623"/>
      <c r="O614" s="623"/>
      <c r="P614" s="623"/>
      <c r="Q614" s="623"/>
      <c r="R614" s="623"/>
      <c r="S614" s="623"/>
      <c r="T614" s="623"/>
      <c r="U614" s="623"/>
      <c r="V614" s="623"/>
      <c r="W614" s="623"/>
      <c r="X614" s="623"/>
      <c r="Y614" s="623"/>
      <c r="Z614" s="623"/>
      <c r="AA614" s="623"/>
      <c r="AB614" s="623"/>
      <c r="AC614" s="623"/>
      <c r="AD614" s="623"/>
      <c r="AE614" s="623"/>
      <c r="AF614" s="623"/>
      <c r="AG614" s="623"/>
      <c r="AH614" s="623"/>
      <c r="AI614" s="623"/>
      <c r="AJ614" s="623"/>
      <c r="AK614" s="623"/>
      <c r="AL614" s="623"/>
      <c r="AM614" s="623"/>
      <c r="AN614" s="623"/>
      <c r="AO614" s="623"/>
      <c r="AP614" s="623"/>
      <c r="AQ614" s="623"/>
      <c r="AR614" s="623"/>
      <c r="AS614" s="623"/>
      <c r="AT614" s="623"/>
      <c r="AU614" s="623"/>
      <c r="AV614" s="623"/>
      <c r="AW614" s="623"/>
      <c r="AX614" s="623"/>
      <c r="AY614" s="623"/>
      <c r="AZ614" s="623"/>
      <c r="BA614" s="623"/>
      <c r="BB614" s="623"/>
      <c r="BC614" s="623"/>
      <c r="BD614" s="623"/>
      <c r="BE614" s="623"/>
      <c r="BF614" s="623"/>
      <c r="BG614" s="623"/>
      <c r="BH614" s="623"/>
    </row>
    <row r="615" spans="1:60" s="258" customFormat="1" ht="18" customHeight="1" x14ac:dyDescent="0.2">
      <c r="A615" s="768">
        <v>44442</v>
      </c>
      <c r="B615" s="154">
        <v>2442</v>
      </c>
      <c r="C615" s="896" t="str">
        <f>UPPER("compra de varios materiales 2 picos, 3 palas, 10 tubos , entre otros")</f>
        <v>COMPRA DE VARIOS MATERIALES 2 PICOS, 3 PALAS, 10 TUBOS , ENTRE OTROS</v>
      </c>
      <c r="D615" s="62"/>
      <c r="E615" s="717">
        <v>19760.64</v>
      </c>
      <c r="F615" s="40">
        <f t="shared" si="14"/>
        <v>479118.48</v>
      </c>
      <c r="G615" s="623"/>
      <c r="H615" s="623"/>
      <c r="I615" s="623"/>
      <c r="J615" s="623"/>
      <c r="K615" s="623"/>
      <c r="L615" s="623"/>
      <c r="M615" s="623"/>
      <c r="N615" s="623"/>
      <c r="O615" s="623"/>
      <c r="P615" s="623"/>
      <c r="Q615" s="623"/>
      <c r="R615" s="623"/>
      <c r="S615" s="623"/>
      <c r="T615" s="623"/>
      <c r="U615" s="623"/>
      <c r="V615" s="623"/>
      <c r="W615" s="623"/>
      <c r="X615" s="623"/>
      <c r="Y615" s="623"/>
      <c r="Z615" s="623"/>
      <c r="AA615" s="623"/>
      <c r="AB615" s="623"/>
      <c r="AC615" s="623"/>
      <c r="AD615" s="623"/>
      <c r="AE615" s="623"/>
      <c r="AF615" s="623"/>
      <c r="AG615" s="623"/>
      <c r="AH615" s="623"/>
      <c r="AI615" s="623"/>
      <c r="AJ615" s="623"/>
      <c r="AK615" s="623"/>
      <c r="AL615" s="623"/>
      <c r="AM615" s="623"/>
      <c r="AN615" s="623"/>
      <c r="AO615" s="623"/>
      <c r="AP615" s="623"/>
      <c r="AQ615" s="623"/>
      <c r="AR615" s="623"/>
      <c r="AS615" s="623"/>
      <c r="AT615" s="623"/>
      <c r="AU615" s="623"/>
      <c r="AV615" s="623"/>
      <c r="AW615" s="623"/>
      <c r="AX615" s="623"/>
      <c r="AY615" s="623"/>
      <c r="AZ615" s="623"/>
      <c r="BA615" s="623"/>
      <c r="BB615" s="623"/>
      <c r="BC615" s="623"/>
      <c r="BD615" s="623"/>
      <c r="BE615" s="623"/>
      <c r="BF615" s="623"/>
      <c r="BG615" s="623"/>
      <c r="BH615" s="623"/>
    </row>
    <row r="616" spans="1:60" s="258" customFormat="1" ht="33" customHeight="1" x14ac:dyDescent="0.2">
      <c r="A616" s="768">
        <v>44446</v>
      </c>
      <c r="B616" s="137">
        <v>2443</v>
      </c>
      <c r="C616" s="897" t="s">
        <v>8756</v>
      </c>
      <c r="D616" s="62"/>
      <c r="E616" s="717">
        <v>13500</v>
      </c>
      <c r="F616" s="40">
        <f t="shared" si="14"/>
        <v>465618.48</v>
      </c>
      <c r="G616" s="623"/>
      <c r="H616" s="623"/>
      <c r="I616" s="623"/>
      <c r="J616" s="623"/>
      <c r="K616" s="623"/>
      <c r="L616" s="623"/>
      <c r="M616" s="623"/>
      <c r="N616" s="623"/>
      <c r="O616" s="623"/>
      <c r="P616" s="623"/>
      <c r="Q616" s="623"/>
      <c r="R616" s="623"/>
      <c r="S616" s="623"/>
      <c r="T616" s="623"/>
      <c r="U616" s="623"/>
      <c r="V616" s="623"/>
      <c r="W616" s="623"/>
      <c r="X616" s="623"/>
      <c r="Y616" s="623"/>
      <c r="Z616" s="623"/>
      <c r="AA616" s="623"/>
      <c r="AB616" s="623"/>
      <c r="AC616" s="623"/>
      <c r="AD616" s="623"/>
      <c r="AE616" s="623"/>
      <c r="AF616" s="623"/>
      <c r="AG616" s="623"/>
      <c r="AH616" s="623"/>
      <c r="AI616" s="623"/>
      <c r="AJ616" s="623"/>
      <c r="AK616" s="623"/>
      <c r="AL616" s="623"/>
      <c r="AM616" s="623"/>
      <c r="AN616" s="623"/>
      <c r="AO616" s="623"/>
      <c r="AP616" s="623"/>
      <c r="AQ616" s="623"/>
      <c r="AR616" s="623"/>
      <c r="AS616" s="623"/>
      <c r="AT616" s="623"/>
      <c r="AU616" s="623"/>
      <c r="AV616" s="623"/>
      <c r="AW616" s="623"/>
      <c r="AX616" s="623"/>
      <c r="AY616" s="623"/>
      <c r="AZ616" s="623"/>
      <c r="BA616" s="623"/>
      <c r="BB616" s="623"/>
      <c r="BC616" s="623"/>
      <c r="BD616" s="623"/>
      <c r="BE616" s="623"/>
      <c r="BF616" s="623"/>
      <c r="BG616" s="623"/>
      <c r="BH616" s="623"/>
    </row>
    <row r="617" spans="1:60" s="258" customFormat="1" ht="32.25" customHeight="1" x14ac:dyDescent="0.2">
      <c r="A617" s="768">
        <v>44446</v>
      </c>
      <c r="B617" s="137">
        <v>2444</v>
      </c>
      <c r="C617" s="897" t="s">
        <v>8757</v>
      </c>
      <c r="D617" s="432"/>
      <c r="E617" s="717">
        <v>20070</v>
      </c>
      <c r="F617" s="40">
        <f t="shared" si="14"/>
        <v>445548.48</v>
      </c>
      <c r="G617" s="623"/>
      <c r="H617" s="623"/>
      <c r="I617" s="623"/>
      <c r="J617" s="623"/>
      <c r="K617" s="623"/>
      <c r="L617" s="623"/>
      <c r="M617" s="623"/>
      <c r="N617" s="623"/>
      <c r="O617" s="623"/>
      <c r="P617" s="623"/>
      <c r="Q617" s="623"/>
      <c r="R617" s="623"/>
      <c r="S617" s="623"/>
      <c r="T617" s="623"/>
      <c r="U617" s="623"/>
      <c r="V617" s="623"/>
      <c r="W617" s="623"/>
      <c r="X617" s="623"/>
      <c r="Y617" s="623"/>
      <c r="Z617" s="623"/>
      <c r="AA617" s="623"/>
      <c r="AB617" s="623"/>
      <c r="AC617" s="623"/>
      <c r="AD617" s="623"/>
      <c r="AE617" s="623"/>
      <c r="AF617" s="623"/>
      <c r="AG617" s="623"/>
      <c r="AH617" s="623"/>
      <c r="AI617" s="623"/>
      <c r="AJ617" s="623"/>
      <c r="AK617" s="623"/>
      <c r="AL617" s="623"/>
      <c r="AM617" s="623"/>
      <c r="AN617" s="623"/>
      <c r="AO617" s="623"/>
      <c r="AP617" s="623"/>
      <c r="AQ617" s="623"/>
      <c r="AR617" s="623"/>
      <c r="AS617" s="623"/>
      <c r="AT617" s="623"/>
      <c r="AU617" s="623"/>
      <c r="AV617" s="623"/>
      <c r="AW617" s="623"/>
      <c r="AX617" s="623"/>
      <c r="AY617" s="623"/>
      <c r="AZ617" s="623"/>
      <c r="BA617" s="623"/>
      <c r="BB617" s="623"/>
      <c r="BC617" s="623"/>
      <c r="BD617" s="623"/>
      <c r="BE617" s="623"/>
      <c r="BF617" s="623"/>
      <c r="BG617" s="623"/>
      <c r="BH617" s="623"/>
    </row>
    <row r="618" spans="1:60" s="101" customFormat="1" ht="32.25" customHeight="1" x14ac:dyDescent="0.2">
      <c r="A618" s="768">
        <v>44446</v>
      </c>
      <c r="B618" s="137">
        <v>2445</v>
      </c>
      <c r="C618" s="897" t="s">
        <v>8758</v>
      </c>
      <c r="D618" s="432"/>
      <c r="E618" s="717">
        <v>10800</v>
      </c>
      <c r="F618" s="40">
        <f t="shared" si="14"/>
        <v>434748.48</v>
      </c>
      <c r="G618" s="103"/>
      <c r="H618" s="103"/>
      <c r="I618" s="103"/>
      <c r="J618" s="103"/>
      <c r="K618" s="103"/>
      <c r="L618" s="103"/>
      <c r="M618" s="103"/>
      <c r="N618" s="103"/>
      <c r="O618" s="103"/>
      <c r="P618" s="103"/>
      <c r="Q618" s="103"/>
      <c r="R618" s="103"/>
      <c r="S618" s="103"/>
      <c r="T618" s="103"/>
      <c r="U618" s="103"/>
      <c r="V618" s="103"/>
      <c r="W618" s="103"/>
      <c r="X618" s="103"/>
      <c r="Y618" s="103"/>
      <c r="Z618" s="103"/>
      <c r="AA618" s="103"/>
      <c r="AB618" s="103"/>
      <c r="AC618" s="103"/>
      <c r="AD618" s="103"/>
      <c r="AE618" s="103"/>
      <c r="AF618" s="103"/>
      <c r="AG618" s="103"/>
      <c r="AH618" s="103"/>
      <c r="AI618" s="103"/>
      <c r="AJ618" s="103"/>
      <c r="AK618" s="103"/>
      <c r="AL618" s="103"/>
      <c r="AM618" s="103"/>
      <c r="AN618" s="103"/>
      <c r="AO618" s="103"/>
      <c r="AP618" s="103"/>
      <c r="AQ618" s="103"/>
      <c r="AR618" s="103"/>
      <c r="AS618" s="103"/>
      <c r="AT618" s="103"/>
      <c r="AU618" s="103"/>
      <c r="AV618" s="103"/>
      <c r="AW618" s="103"/>
      <c r="AX618" s="103"/>
      <c r="AY618" s="103"/>
      <c r="AZ618" s="103"/>
      <c r="BA618" s="103"/>
      <c r="BB618" s="103"/>
      <c r="BC618" s="103"/>
      <c r="BD618" s="103"/>
      <c r="BE618" s="103"/>
      <c r="BF618" s="103"/>
      <c r="BG618" s="103"/>
      <c r="BH618" s="103"/>
    </row>
    <row r="619" spans="1:60" s="101" customFormat="1" ht="36.75" customHeight="1" x14ac:dyDescent="0.2">
      <c r="A619" s="768">
        <v>44446</v>
      </c>
      <c r="B619" s="137">
        <v>2446</v>
      </c>
      <c r="C619" s="897" t="s">
        <v>8759</v>
      </c>
      <c r="D619" s="432"/>
      <c r="E619" s="717">
        <v>15300</v>
      </c>
      <c r="F619" s="40">
        <f t="shared" si="14"/>
        <v>419448.48</v>
      </c>
      <c r="G619" s="103"/>
      <c r="H619" s="103"/>
      <c r="I619" s="103"/>
      <c r="J619" s="103"/>
      <c r="K619" s="103"/>
      <c r="L619" s="103"/>
      <c r="M619" s="103"/>
      <c r="N619" s="103"/>
      <c r="O619" s="103"/>
      <c r="P619" s="103"/>
      <c r="Q619" s="103"/>
      <c r="R619" s="103"/>
      <c r="S619" s="103"/>
      <c r="T619" s="103"/>
      <c r="U619" s="103"/>
      <c r="V619" s="103"/>
      <c r="W619" s="103"/>
      <c r="X619" s="103"/>
      <c r="Y619" s="103"/>
      <c r="Z619" s="103"/>
      <c r="AA619" s="103"/>
      <c r="AB619" s="103"/>
      <c r="AC619" s="103"/>
      <c r="AD619" s="103"/>
      <c r="AE619" s="103"/>
      <c r="AF619" s="103"/>
      <c r="AG619" s="103"/>
      <c r="AH619" s="103"/>
      <c r="AI619" s="103"/>
      <c r="AJ619" s="103"/>
      <c r="AK619" s="103"/>
      <c r="AL619" s="103"/>
      <c r="AM619" s="103"/>
      <c r="AN619" s="103"/>
      <c r="AO619" s="103"/>
      <c r="AP619" s="103"/>
      <c r="AQ619" s="103"/>
      <c r="AR619" s="103"/>
      <c r="AS619" s="103"/>
      <c r="AT619" s="103"/>
      <c r="AU619" s="103"/>
      <c r="AV619" s="103"/>
      <c r="AW619" s="103"/>
      <c r="AX619" s="103"/>
      <c r="AY619" s="103"/>
      <c r="AZ619" s="103"/>
      <c r="BA619" s="103"/>
      <c r="BB619" s="103"/>
      <c r="BC619" s="103"/>
      <c r="BD619" s="103"/>
      <c r="BE619" s="103"/>
      <c r="BF619" s="103"/>
      <c r="BG619" s="103"/>
      <c r="BH619" s="103"/>
    </row>
    <row r="620" spans="1:60" s="101" customFormat="1" ht="36" customHeight="1" x14ac:dyDescent="0.2">
      <c r="A620" s="768">
        <v>44446</v>
      </c>
      <c r="B620" s="137">
        <v>2447</v>
      </c>
      <c r="C620" s="897" t="s">
        <v>8760</v>
      </c>
      <c r="D620" s="432"/>
      <c r="E620" s="717">
        <v>3600</v>
      </c>
      <c r="F620" s="40">
        <f t="shared" si="14"/>
        <v>415848.48</v>
      </c>
      <c r="G620" s="103"/>
      <c r="H620" s="103"/>
      <c r="I620" s="103"/>
      <c r="J620" s="103"/>
      <c r="K620" s="103"/>
      <c r="L620" s="103"/>
      <c r="M620" s="103"/>
      <c r="N620" s="103"/>
      <c r="O620" s="103"/>
      <c r="P620" s="103"/>
      <c r="Q620" s="103"/>
      <c r="R620" s="103"/>
      <c r="S620" s="103"/>
      <c r="T620" s="103"/>
      <c r="U620" s="103"/>
      <c r="V620" s="103"/>
      <c r="W620" s="103"/>
      <c r="X620" s="103"/>
      <c r="Y620" s="103"/>
      <c r="Z620" s="103"/>
      <c r="AA620" s="103"/>
      <c r="AB620" s="103"/>
      <c r="AC620" s="103"/>
      <c r="AD620" s="103"/>
      <c r="AE620" s="103"/>
      <c r="AF620" s="103"/>
      <c r="AG620" s="103"/>
      <c r="AH620" s="103"/>
      <c r="AI620" s="103"/>
      <c r="AJ620" s="103"/>
      <c r="AK620" s="103"/>
      <c r="AL620" s="103"/>
      <c r="AM620" s="103"/>
      <c r="AN620" s="103"/>
      <c r="AO620" s="103"/>
      <c r="AP620" s="103"/>
      <c r="AQ620" s="103"/>
      <c r="AR620" s="103"/>
      <c r="AS620" s="103"/>
      <c r="AT620" s="103"/>
      <c r="AU620" s="103"/>
      <c r="AV620" s="103"/>
      <c r="AW620" s="103"/>
      <c r="AX620" s="103"/>
      <c r="AY620" s="103"/>
      <c r="AZ620" s="103"/>
      <c r="BA620" s="103"/>
      <c r="BB620" s="103"/>
      <c r="BC620" s="103"/>
      <c r="BD620" s="103"/>
      <c r="BE620" s="103"/>
      <c r="BF620" s="103"/>
      <c r="BG620" s="103"/>
      <c r="BH620" s="103"/>
    </row>
    <row r="621" spans="1:60" s="101" customFormat="1" ht="33.75" customHeight="1" x14ac:dyDescent="0.2">
      <c r="A621" s="768">
        <v>44446</v>
      </c>
      <c r="B621" s="154">
        <v>2448</v>
      </c>
      <c r="C621" s="897" t="s">
        <v>8761</v>
      </c>
      <c r="D621" s="432"/>
      <c r="E621" s="717">
        <v>3510</v>
      </c>
      <c r="F621" s="40">
        <f t="shared" si="14"/>
        <v>412338.48</v>
      </c>
      <c r="G621" s="103"/>
      <c r="H621" s="103"/>
      <c r="I621" s="103"/>
      <c r="J621" s="103"/>
      <c r="K621" s="103"/>
      <c r="L621" s="103"/>
      <c r="M621" s="103"/>
      <c r="N621" s="103"/>
      <c r="O621" s="103"/>
      <c r="P621" s="103"/>
      <c r="Q621" s="103"/>
      <c r="R621" s="103"/>
      <c r="S621" s="103"/>
      <c r="T621" s="103"/>
      <c r="U621" s="103"/>
      <c r="V621" s="103"/>
      <c r="W621" s="103"/>
      <c r="X621" s="103"/>
      <c r="Y621" s="103"/>
      <c r="Z621" s="103"/>
      <c r="AA621" s="103"/>
      <c r="AB621" s="103"/>
      <c r="AC621" s="103"/>
      <c r="AD621" s="103"/>
      <c r="AE621" s="103"/>
      <c r="AF621" s="103"/>
      <c r="AG621" s="103"/>
      <c r="AH621" s="103"/>
      <c r="AI621" s="103"/>
      <c r="AJ621" s="103"/>
      <c r="AK621" s="103"/>
      <c r="AL621" s="103"/>
      <c r="AM621" s="103"/>
      <c r="AN621" s="103"/>
      <c r="AO621" s="103"/>
      <c r="AP621" s="103"/>
      <c r="AQ621" s="103"/>
      <c r="AR621" s="103"/>
      <c r="AS621" s="103"/>
      <c r="AT621" s="103"/>
      <c r="AU621" s="103"/>
      <c r="AV621" s="103"/>
      <c r="AW621" s="103"/>
      <c r="AX621" s="103"/>
      <c r="AY621" s="103"/>
      <c r="AZ621" s="103"/>
      <c r="BA621" s="103"/>
      <c r="BB621" s="103"/>
      <c r="BC621" s="103"/>
      <c r="BD621" s="103"/>
      <c r="BE621" s="103"/>
      <c r="BF621" s="103"/>
      <c r="BG621" s="103"/>
      <c r="BH621" s="103"/>
    </row>
    <row r="622" spans="1:60" s="101" customFormat="1" ht="38.25" customHeight="1" x14ac:dyDescent="0.2">
      <c r="A622" s="768">
        <v>44446</v>
      </c>
      <c r="B622" s="154">
        <v>2449</v>
      </c>
      <c r="C622" s="897" t="s">
        <v>8762</v>
      </c>
      <c r="D622" s="432"/>
      <c r="E622" s="717">
        <v>8910</v>
      </c>
      <c r="F622" s="40">
        <f t="shared" si="14"/>
        <v>403428.48</v>
      </c>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3"/>
      <c r="AR622" s="103"/>
      <c r="AS622" s="103"/>
      <c r="AT622" s="103"/>
      <c r="AU622" s="103"/>
      <c r="AV622" s="103"/>
      <c r="AW622" s="103"/>
      <c r="AX622" s="103"/>
      <c r="AY622" s="103"/>
      <c r="AZ622" s="103"/>
      <c r="BA622" s="103"/>
      <c r="BB622" s="103"/>
      <c r="BC622" s="103"/>
      <c r="BD622" s="103"/>
      <c r="BE622" s="103"/>
      <c r="BF622" s="103"/>
      <c r="BG622" s="103"/>
      <c r="BH622" s="103"/>
    </row>
    <row r="623" spans="1:60" s="101" customFormat="1" ht="31.5" customHeight="1" x14ac:dyDescent="0.2">
      <c r="A623" s="768">
        <v>44446</v>
      </c>
      <c r="B623" s="154">
        <v>2450</v>
      </c>
      <c r="C623" s="897" t="s">
        <v>8763</v>
      </c>
      <c r="D623" s="432"/>
      <c r="E623" s="717">
        <v>8910</v>
      </c>
      <c r="F623" s="40">
        <f t="shared" si="14"/>
        <v>394518.48</v>
      </c>
      <c r="G623" s="865"/>
      <c r="H623" s="103"/>
      <c r="I623" s="103"/>
      <c r="J623" s="103"/>
      <c r="K623" s="103"/>
      <c r="L623" s="103"/>
      <c r="M623" s="103"/>
      <c r="N623" s="103"/>
      <c r="O623" s="103"/>
      <c r="P623" s="103"/>
      <c r="Q623" s="103"/>
      <c r="R623" s="103"/>
      <c r="S623" s="103"/>
      <c r="T623" s="103"/>
      <c r="U623" s="103"/>
      <c r="V623" s="103"/>
      <c r="W623" s="103"/>
      <c r="X623" s="103"/>
      <c r="Y623" s="103"/>
      <c r="Z623" s="103"/>
      <c r="AA623" s="103"/>
      <c r="AB623" s="103"/>
      <c r="AC623" s="103"/>
      <c r="AD623" s="103"/>
      <c r="AE623" s="103"/>
      <c r="AF623" s="103"/>
      <c r="AG623" s="103"/>
      <c r="AH623" s="103"/>
      <c r="AI623" s="103"/>
      <c r="AJ623" s="103"/>
      <c r="AK623" s="103"/>
      <c r="AL623" s="103"/>
      <c r="AM623" s="103"/>
      <c r="AN623" s="103"/>
      <c r="AO623" s="103"/>
      <c r="AP623" s="103"/>
      <c r="AQ623" s="103"/>
      <c r="AR623" s="103"/>
      <c r="AS623" s="103"/>
      <c r="AT623" s="103"/>
      <c r="AU623" s="103"/>
      <c r="AV623" s="103"/>
      <c r="AW623" s="103"/>
      <c r="AX623" s="103"/>
      <c r="AY623" s="103"/>
      <c r="AZ623" s="103"/>
      <c r="BA623" s="103"/>
      <c r="BB623" s="103"/>
      <c r="BC623" s="103"/>
      <c r="BD623" s="103"/>
      <c r="BE623" s="103"/>
      <c r="BF623" s="103"/>
      <c r="BG623" s="103"/>
      <c r="BH623" s="103"/>
    </row>
    <row r="624" spans="1:60" s="101" customFormat="1" ht="32.25" customHeight="1" x14ac:dyDescent="0.2">
      <c r="A624" s="768">
        <v>44446</v>
      </c>
      <c r="B624" s="154">
        <v>2451</v>
      </c>
      <c r="C624" s="897" t="str">
        <f>UPPER("pago viatico por viaje a STO. DGO. El día 6/7/21 con el objetivo de participar en reunión con el director de comercial ")</f>
        <v xml:space="preserve">PAGO VIATICO POR VIAJE A STO. DGO. EL DÍA 6/7/21 CON EL OBJETIVO DE PARTICIPAR EN REUNIÓN CON EL DIRECTOR DE COMERCIAL </v>
      </c>
      <c r="D624" s="432"/>
      <c r="E624" s="717">
        <v>1700</v>
      </c>
      <c r="F624" s="40">
        <f t="shared" si="14"/>
        <v>392818.48</v>
      </c>
      <c r="G624" s="103"/>
      <c r="H624" s="103"/>
      <c r="I624" s="103"/>
      <c r="J624" s="103"/>
      <c r="K624" s="103"/>
      <c r="L624" s="103"/>
      <c r="M624" s="103"/>
      <c r="N624" s="103"/>
      <c r="O624" s="103"/>
      <c r="P624" s="103"/>
      <c r="Q624" s="103"/>
      <c r="R624" s="103"/>
      <c r="S624" s="103"/>
      <c r="T624" s="103"/>
      <c r="U624" s="103"/>
      <c r="V624" s="103"/>
      <c r="W624" s="103"/>
      <c r="X624" s="103"/>
      <c r="Y624" s="103"/>
      <c r="Z624" s="103"/>
      <c r="AA624" s="103"/>
      <c r="AB624" s="103"/>
      <c r="AC624" s="103"/>
      <c r="AD624" s="103"/>
      <c r="AE624" s="103"/>
      <c r="AF624" s="103"/>
      <c r="AG624" s="103"/>
      <c r="AH624" s="103"/>
      <c r="AI624" s="103"/>
      <c r="AJ624" s="103"/>
      <c r="AK624" s="103"/>
      <c r="AL624" s="103"/>
      <c r="AM624" s="103"/>
      <c r="AN624" s="103"/>
      <c r="AO624" s="103"/>
      <c r="AP624" s="103"/>
      <c r="AQ624" s="103"/>
      <c r="AR624" s="103"/>
      <c r="AS624" s="103"/>
      <c r="AT624" s="103"/>
      <c r="AU624" s="103"/>
      <c r="AV624" s="103"/>
      <c r="AW624" s="103"/>
      <c r="AX624" s="103"/>
      <c r="AY624" s="103"/>
      <c r="AZ624" s="103"/>
      <c r="BA624" s="103"/>
      <c r="BB624" s="103"/>
      <c r="BC624" s="103"/>
      <c r="BD624" s="103"/>
      <c r="BE624" s="103"/>
      <c r="BF624" s="103"/>
      <c r="BG624" s="103"/>
      <c r="BH624" s="103"/>
    </row>
    <row r="625" spans="1:60" s="101" customFormat="1" ht="35.25" customHeight="1" x14ac:dyDescent="0.2">
      <c r="A625" s="768">
        <v>44446</v>
      </c>
      <c r="B625" s="154">
        <v>2452</v>
      </c>
      <c r="C625" s="897" t="str">
        <f>UPPER("pago viatico por viaje a STO. DGO. El día 6/7/21 con el objetivo de participar en reunión con el director de comercial ")</f>
        <v xml:space="preserve">PAGO VIATICO POR VIAJE A STO. DGO. EL DÍA 6/7/21 CON EL OBJETIVO DE PARTICIPAR EN REUNIÓN CON EL DIRECTOR DE COMERCIAL </v>
      </c>
      <c r="D625" s="432"/>
      <c r="E625" s="717">
        <v>1900</v>
      </c>
      <c r="F625" s="40">
        <f t="shared" si="14"/>
        <v>390918.48</v>
      </c>
      <c r="G625" s="103"/>
      <c r="H625" s="103"/>
      <c r="I625" s="103"/>
      <c r="J625" s="103"/>
      <c r="K625" s="103"/>
      <c r="L625" s="103"/>
      <c r="M625" s="103"/>
      <c r="N625" s="103"/>
      <c r="O625" s="103"/>
      <c r="P625" s="103"/>
      <c r="Q625" s="103"/>
      <c r="R625" s="103"/>
      <c r="S625" s="103"/>
      <c r="T625" s="103"/>
      <c r="U625" s="103"/>
      <c r="V625" s="103"/>
      <c r="W625" s="103"/>
      <c r="X625" s="103"/>
      <c r="Y625" s="103"/>
      <c r="Z625" s="103"/>
      <c r="AA625" s="103"/>
      <c r="AB625" s="103"/>
      <c r="AC625" s="103"/>
      <c r="AD625" s="103"/>
      <c r="AE625" s="103"/>
      <c r="AF625" s="103"/>
      <c r="AG625" s="103"/>
      <c r="AH625" s="103"/>
      <c r="AI625" s="103"/>
      <c r="AJ625" s="103"/>
      <c r="AK625" s="103"/>
      <c r="AL625" s="103"/>
      <c r="AM625" s="103"/>
      <c r="AN625" s="103"/>
      <c r="AO625" s="103"/>
      <c r="AP625" s="103"/>
      <c r="AQ625" s="103"/>
      <c r="AR625" s="103"/>
      <c r="AS625" s="103"/>
      <c r="AT625" s="103"/>
      <c r="AU625" s="103"/>
      <c r="AV625" s="103"/>
      <c r="AW625" s="103"/>
      <c r="AX625" s="103"/>
      <c r="AY625" s="103"/>
      <c r="AZ625" s="103"/>
      <c r="BA625" s="103"/>
      <c r="BB625" s="103"/>
      <c r="BC625" s="103"/>
      <c r="BD625" s="103"/>
      <c r="BE625" s="103"/>
      <c r="BF625" s="103"/>
      <c r="BG625" s="103"/>
      <c r="BH625" s="103"/>
    </row>
    <row r="626" spans="1:60" s="101" customFormat="1" ht="32.25" customHeight="1" x14ac:dyDescent="0.2">
      <c r="A626" s="768">
        <v>44446</v>
      </c>
      <c r="B626" s="154">
        <v>2453</v>
      </c>
      <c r="C626" s="897" t="str">
        <f>UPPER("pago viatico por viaje a STO. DGO. El día 6/7/21 con el objetivo de participar en reunión con el director de comercial ")</f>
        <v xml:space="preserve">PAGO VIATICO POR VIAJE A STO. DGO. EL DÍA 6/7/21 CON EL OBJETIVO DE PARTICIPAR EN REUNIÓN CON EL DIRECTOR DE COMERCIAL </v>
      </c>
      <c r="D626" s="432"/>
      <c r="E626" s="717">
        <v>1700</v>
      </c>
      <c r="F626" s="40">
        <f t="shared" si="14"/>
        <v>389218.48</v>
      </c>
      <c r="G626" s="103"/>
      <c r="H626" s="103"/>
      <c r="I626" s="103"/>
      <c r="J626" s="103"/>
      <c r="K626" s="103"/>
      <c r="L626" s="103"/>
      <c r="M626" s="103"/>
      <c r="N626" s="103"/>
      <c r="O626" s="103"/>
      <c r="P626" s="103"/>
      <c r="Q626" s="103"/>
      <c r="R626" s="103"/>
      <c r="S626" s="103"/>
      <c r="T626" s="103"/>
      <c r="U626" s="103"/>
      <c r="V626" s="103"/>
      <c r="W626" s="103"/>
      <c r="X626" s="103"/>
      <c r="Y626" s="103"/>
      <c r="Z626" s="103"/>
      <c r="AA626" s="103"/>
      <c r="AB626" s="103"/>
      <c r="AC626" s="103"/>
      <c r="AD626" s="103"/>
      <c r="AE626" s="103"/>
      <c r="AF626" s="103"/>
      <c r="AG626" s="103"/>
      <c r="AH626" s="103"/>
      <c r="AI626" s="103"/>
      <c r="AJ626" s="103"/>
      <c r="AK626" s="103"/>
      <c r="AL626" s="103"/>
      <c r="AM626" s="103"/>
      <c r="AN626" s="103"/>
      <c r="AO626" s="103"/>
      <c r="AP626" s="103"/>
      <c r="AQ626" s="103"/>
      <c r="AR626" s="103"/>
      <c r="AS626" s="103"/>
      <c r="AT626" s="103"/>
      <c r="AU626" s="103"/>
      <c r="AV626" s="103"/>
      <c r="AW626" s="103"/>
      <c r="AX626" s="103"/>
      <c r="AY626" s="103"/>
      <c r="AZ626" s="103"/>
      <c r="BA626" s="103"/>
      <c r="BB626" s="103"/>
      <c r="BC626" s="103"/>
      <c r="BD626" s="103"/>
      <c r="BE626" s="103"/>
      <c r="BF626" s="103"/>
      <c r="BG626" s="103"/>
      <c r="BH626" s="103"/>
    </row>
    <row r="627" spans="1:60" s="101" customFormat="1" ht="36" customHeight="1" x14ac:dyDescent="0.2">
      <c r="A627" s="768">
        <v>44446</v>
      </c>
      <c r="B627" s="154">
        <v>2454</v>
      </c>
      <c r="C627" s="897" t="str">
        <f>UPPER("pago viatico por viaje a STO. DGO. El día 6/7/21 con el objetivo de participar en reunión con el director de comercial ")</f>
        <v xml:space="preserve">PAGO VIATICO POR VIAJE A STO. DGO. EL DÍA 6/7/21 CON EL OBJETIVO DE PARTICIPAR EN REUNIÓN CON EL DIRECTOR DE COMERCIAL </v>
      </c>
      <c r="D627" s="432"/>
      <c r="E627" s="717">
        <v>1900</v>
      </c>
      <c r="F627" s="40">
        <f t="shared" si="14"/>
        <v>387318.48</v>
      </c>
      <c r="G627" s="103"/>
      <c r="H627" s="103"/>
      <c r="I627" s="103"/>
      <c r="J627" s="103"/>
      <c r="K627" s="103"/>
      <c r="L627" s="103"/>
      <c r="M627" s="103"/>
      <c r="N627" s="103"/>
      <c r="O627" s="103"/>
      <c r="P627" s="103"/>
      <c r="Q627" s="103"/>
      <c r="R627" s="103"/>
      <c r="S627" s="103"/>
      <c r="T627" s="103"/>
      <c r="U627" s="103"/>
      <c r="V627" s="103"/>
      <c r="W627" s="103"/>
      <c r="X627" s="103"/>
      <c r="Y627" s="103"/>
      <c r="Z627" s="103"/>
      <c r="AA627" s="103"/>
      <c r="AB627" s="103"/>
      <c r="AC627" s="103"/>
      <c r="AD627" s="103"/>
      <c r="AE627" s="103"/>
      <c r="AF627" s="103"/>
      <c r="AG627" s="103"/>
      <c r="AH627" s="103"/>
      <c r="AI627" s="103"/>
      <c r="AJ627" s="103"/>
      <c r="AK627" s="103"/>
      <c r="AL627" s="103"/>
      <c r="AM627" s="103"/>
      <c r="AN627" s="103"/>
      <c r="AO627" s="103"/>
      <c r="AP627" s="103"/>
      <c r="AQ627" s="103"/>
      <c r="AR627" s="103"/>
      <c r="AS627" s="103"/>
      <c r="AT627" s="103"/>
      <c r="AU627" s="103"/>
      <c r="AV627" s="103"/>
      <c r="AW627" s="103"/>
      <c r="AX627" s="103"/>
      <c r="AY627" s="103"/>
      <c r="AZ627" s="103"/>
      <c r="BA627" s="103"/>
      <c r="BB627" s="103"/>
      <c r="BC627" s="103"/>
      <c r="BD627" s="103"/>
      <c r="BE627" s="103"/>
      <c r="BF627" s="103"/>
      <c r="BG627" s="103"/>
      <c r="BH627" s="103"/>
    </row>
    <row r="628" spans="1:60" s="101" customFormat="1" ht="45" customHeight="1" x14ac:dyDescent="0.2">
      <c r="A628" s="768">
        <v>44446</v>
      </c>
      <c r="B628" s="154">
        <v>2455</v>
      </c>
      <c r="C628" s="897" t="str">
        <f>UPPER("pago viatico por viaje a STO. DGO. LOS DIAS 13 Y 20/7/21 CON EL OBJETIVO DE LLEVAR A LA ING. ALICIA FLORIAN A PARTICIPAR EN REUNION CON EL DIRECTOR DE OPERACIONES Y EJECUTIVA ")</f>
        <v xml:space="preserve">PAGO VIATICO POR VIAJE A STO. DGO. LOS DIAS 13 Y 20/7/21 CON EL OBJETIVO DE LLEVAR A LA ING. ALICIA FLORIAN A PARTICIPAR EN REUNION CON EL DIRECTOR DE OPERACIONES Y EJECUTIVA </v>
      </c>
      <c r="D628" s="432"/>
      <c r="E628" s="717">
        <v>3400</v>
      </c>
      <c r="F628" s="40">
        <f t="shared" si="14"/>
        <v>383918.48</v>
      </c>
      <c r="G628" s="103"/>
      <c r="H628" s="103"/>
      <c r="I628" s="103"/>
      <c r="J628" s="103"/>
      <c r="K628" s="103"/>
      <c r="L628" s="103"/>
      <c r="M628" s="103"/>
      <c r="N628" s="103"/>
      <c r="O628" s="103"/>
      <c r="P628" s="103"/>
      <c r="Q628" s="103"/>
      <c r="R628" s="103"/>
      <c r="S628" s="103"/>
      <c r="T628" s="103"/>
      <c r="U628" s="103"/>
      <c r="V628" s="103"/>
      <c r="W628" s="103"/>
      <c r="X628" s="103"/>
      <c r="Y628" s="103"/>
      <c r="Z628" s="103"/>
      <c r="AA628" s="103"/>
      <c r="AB628" s="103"/>
      <c r="AC628" s="103"/>
      <c r="AD628" s="103"/>
      <c r="AE628" s="103"/>
      <c r="AF628" s="103"/>
      <c r="AG628" s="103"/>
      <c r="AH628" s="103"/>
      <c r="AI628" s="103"/>
      <c r="AJ628" s="103"/>
      <c r="AK628" s="103"/>
      <c r="AL628" s="103"/>
      <c r="AM628" s="103"/>
      <c r="AN628" s="103"/>
      <c r="AO628" s="103"/>
      <c r="AP628" s="103"/>
      <c r="AQ628" s="103"/>
      <c r="AR628" s="103"/>
      <c r="AS628" s="103"/>
      <c r="AT628" s="103"/>
      <c r="AU628" s="103"/>
      <c r="AV628" s="103"/>
      <c r="AW628" s="103"/>
      <c r="AX628" s="103"/>
      <c r="AY628" s="103"/>
      <c r="AZ628" s="103"/>
      <c r="BA628" s="103"/>
      <c r="BB628" s="103"/>
      <c r="BC628" s="103"/>
      <c r="BD628" s="103"/>
      <c r="BE628" s="103"/>
      <c r="BF628" s="103"/>
      <c r="BG628" s="103"/>
      <c r="BH628" s="103"/>
    </row>
    <row r="629" spans="1:60" s="101" customFormat="1" ht="34.5" customHeight="1" x14ac:dyDescent="0.2">
      <c r="A629" s="768">
        <v>44446</v>
      </c>
      <c r="B629" s="154">
        <v>2456</v>
      </c>
      <c r="C629" s="897" t="str">
        <f>UPPER("pago viatico por viaje a STO. DGO. LOS DIAS 13 Y 20/7/21 CON EL OBJETIVO DE  PARTICIPAR EN REUNION CON EL DIRECTOR DE OPERACIONES Y EJECUTIVA ")</f>
        <v xml:space="preserve">PAGO VIATICO POR VIAJE A STO. DGO. LOS DIAS 13 Y 20/7/21 CON EL OBJETIVO DE  PARTICIPAR EN REUNION CON EL DIRECTOR DE OPERACIONES Y EJECUTIVA </v>
      </c>
      <c r="D629" s="432"/>
      <c r="E629" s="717">
        <v>4900</v>
      </c>
      <c r="F629" s="40">
        <f t="shared" si="14"/>
        <v>379018.48</v>
      </c>
      <c r="G629" s="103"/>
      <c r="H629" s="103"/>
      <c r="I629" s="103"/>
      <c r="J629" s="103"/>
      <c r="K629" s="103"/>
      <c r="L629" s="103"/>
      <c r="M629" s="103"/>
      <c r="N629" s="103"/>
      <c r="O629" s="103"/>
      <c r="P629" s="103"/>
      <c r="Q629" s="103"/>
      <c r="R629" s="103"/>
      <c r="S629" s="103"/>
      <c r="T629" s="103"/>
      <c r="U629" s="103"/>
      <c r="V629" s="103"/>
      <c r="W629" s="103"/>
      <c r="X629" s="103"/>
      <c r="Y629" s="103"/>
      <c r="Z629" s="103"/>
      <c r="AA629" s="103"/>
      <c r="AB629" s="103"/>
      <c r="AC629" s="103"/>
      <c r="AD629" s="103"/>
      <c r="AE629" s="103"/>
      <c r="AF629" s="103"/>
      <c r="AG629" s="103"/>
      <c r="AH629" s="103"/>
      <c r="AI629" s="103"/>
      <c r="AJ629" s="103"/>
      <c r="AK629" s="103"/>
      <c r="AL629" s="103"/>
      <c r="AM629" s="103"/>
      <c r="AN629" s="103"/>
      <c r="AO629" s="103"/>
      <c r="AP629" s="103"/>
      <c r="AQ629" s="103"/>
      <c r="AR629" s="103"/>
      <c r="AS629" s="103"/>
      <c r="AT629" s="103"/>
      <c r="AU629" s="103"/>
      <c r="AV629" s="103"/>
      <c r="AW629" s="103"/>
      <c r="AX629" s="103"/>
      <c r="AY629" s="103"/>
      <c r="AZ629" s="103"/>
      <c r="BA629" s="103"/>
      <c r="BB629" s="103"/>
      <c r="BC629" s="103"/>
      <c r="BD629" s="103"/>
      <c r="BE629" s="103"/>
      <c r="BF629" s="103"/>
      <c r="BG629" s="103"/>
      <c r="BH629" s="103"/>
    </row>
    <row r="630" spans="1:60" s="101" customFormat="1" ht="37.5" customHeight="1" x14ac:dyDescent="0.2">
      <c r="A630" s="768">
        <v>44446</v>
      </c>
      <c r="B630" s="154">
        <v>2457</v>
      </c>
      <c r="C630" s="897" t="s">
        <v>8764</v>
      </c>
      <c r="D630" s="432"/>
      <c r="E630" s="717">
        <v>1700</v>
      </c>
      <c r="F630" s="40">
        <f t="shared" si="14"/>
        <v>377318.48</v>
      </c>
      <c r="G630" s="103"/>
      <c r="H630" s="103"/>
      <c r="I630" s="103"/>
      <c r="J630" s="103"/>
      <c r="K630" s="103"/>
      <c r="L630" s="103"/>
      <c r="M630" s="103"/>
      <c r="N630" s="103"/>
      <c r="O630" s="103"/>
      <c r="P630" s="103"/>
      <c r="Q630" s="103"/>
      <c r="R630" s="103"/>
      <c r="S630" s="103"/>
      <c r="T630" s="103"/>
      <c r="U630" s="103"/>
      <c r="V630" s="103"/>
      <c r="W630" s="103"/>
      <c r="X630" s="103"/>
      <c r="Y630" s="103"/>
      <c r="Z630" s="103"/>
      <c r="AA630" s="103"/>
      <c r="AB630" s="103"/>
      <c r="AC630" s="103"/>
      <c r="AD630" s="103"/>
      <c r="AE630" s="103"/>
      <c r="AF630" s="103"/>
      <c r="AG630" s="103"/>
      <c r="AH630" s="103"/>
      <c r="AI630" s="103"/>
      <c r="AJ630" s="103"/>
      <c r="AK630" s="103"/>
      <c r="AL630" s="103"/>
      <c r="AM630" s="103"/>
      <c r="AN630" s="103"/>
      <c r="AO630" s="103"/>
      <c r="AP630" s="103"/>
      <c r="AQ630" s="103"/>
      <c r="AR630" s="103"/>
      <c r="AS630" s="103"/>
      <c r="AT630" s="103"/>
      <c r="AU630" s="103"/>
      <c r="AV630" s="103"/>
      <c r="AW630" s="103"/>
      <c r="AX630" s="103"/>
      <c r="AY630" s="103"/>
      <c r="AZ630" s="103"/>
      <c r="BA630" s="103"/>
      <c r="BB630" s="103"/>
      <c r="BC630" s="103"/>
      <c r="BD630" s="103"/>
      <c r="BE630" s="103"/>
      <c r="BF630" s="103"/>
      <c r="BG630" s="103"/>
      <c r="BH630" s="103"/>
    </row>
    <row r="631" spans="1:60" s="101" customFormat="1" ht="35.25" customHeight="1" x14ac:dyDescent="0.2">
      <c r="A631" s="758">
        <v>44447</v>
      </c>
      <c r="B631" s="137">
        <v>2458</v>
      </c>
      <c r="C631" s="897" t="s">
        <v>9630</v>
      </c>
      <c r="D631" s="432"/>
      <c r="E631" s="717">
        <v>22500</v>
      </c>
      <c r="F631" s="40">
        <f t="shared" si="14"/>
        <v>354818.48</v>
      </c>
      <c r="G631" s="103"/>
      <c r="H631" s="103"/>
      <c r="I631" s="103"/>
      <c r="J631" s="103"/>
      <c r="K631" s="103"/>
      <c r="L631" s="103"/>
      <c r="M631" s="103"/>
      <c r="N631" s="103"/>
      <c r="O631" s="103"/>
      <c r="P631" s="103"/>
      <c r="Q631" s="103"/>
      <c r="R631" s="103"/>
      <c r="S631" s="103"/>
      <c r="T631" s="103"/>
      <c r="U631" s="103"/>
      <c r="V631" s="103"/>
      <c r="W631" s="103"/>
      <c r="X631" s="103"/>
      <c r="Y631" s="103"/>
      <c r="Z631" s="103"/>
      <c r="AA631" s="103"/>
      <c r="AB631" s="103"/>
      <c r="AC631" s="103"/>
      <c r="AD631" s="103"/>
      <c r="AE631" s="103"/>
      <c r="AF631" s="103"/>
      <c r="AG631" s="103"/>
      <c r="AH631" s="103"/>
      <c r="AI631" s="103"/>
      <c r="AJ631" s="103"/>
      <c r="AK631" s="103"/>
      <c r="AL631" s="103"/>
      <c r="AM631" s="103"/>
      <c r="AN631" s="103"/>
      <c r="AO631" s="103"/>
      <c r="AP631" s="103"/>
      <c r="AQ631" s="103"/>
      <c r="AR631" s="103"/>
      <c r="AS631" s="103"/>
      <c r="AT631" s="103"/>
      <c r="AU631" s="103"/>
      <c r="AV631" s="103"/>
      <c r="AW631" s="103"/>
      <c r="AX631" s="103"/>
      <c r="AY631" s="103"/>
      <c r="AZ631" s="103"/>
      <c r="BA631" s="103"/>
      <c r="BB631" s="103"/>
      <c r="BC631" s="103"/>
      <c r="BD631" s="103"/>
      <c r="BE631" s="103"/>
      <c r="BF631" s="103"/>
      <c r="BG631" s="103"/>
      <c r="BH631" s="103"/>
    </row>
    <row r="632" spans="1:60" s="101" customFormat="1" ht="30" customHeight="1" x14ac:dyDescent="0.2">
      <c r="A632" s="758">
        <v>44447</v>
      </c>
      <c r="B632" s="137">
        <v>2459</v>
      </c>
      <c r="C632" s="897" t="s">
        <v>8765</v>
      </c>
      <c r="D632" s="432"/>
      <c r="E632" s="717">
        <v>15824.79</v>
      </c>
      <c r="F632" s="40">
        <f t="shared" si="14"/>
        <v>338993.69</v>
      </c>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3"/>
      <c r="AR632" s="103"/>
      <c r="AS632" s="103"/>
      <c r="AT632" s="103"/>
      <c r="AU632" s="103"/>
      <c r="AV632" s="103"/>
      <c r="AW632" s="103"/>
      <c r="AX632" s="103"/>
      <c r="AY632" s="103"/>
      <c r="AZ632" s="103"/>
      <c r="BA632" s="103"/>
      <c r="BB632" s="103"/>
      <c r="BC632" s="103"/>
      <c r="BD632" s="103"/>
      <c r="BE632" s="103"/>
      <c r="BF632" s="103"/>
      <c r="BG632" s="103"/>
      <c r="BH632" s="103"/>
    </row>
    <row r="633" spans="1:60" s="101" customFormat="1" ht="17.25" customHeight="1" x14ac:dyDescent="0.2">
      <c r="A633" s="758">
        <v>44447</v>
      </c>
      <c r="B633" s="137">
        <v>2460</v>
      </c>
      <c r="C633" s="897" t="s">
        <v>41</v>
      </c>
      <c r="D633" s="432"/>
      <c r="E633" s="886">
        <v>0</v>
      </c>
      <c r="F633" s="40">
        <f t="shared" si="14"/>
        <v>338993.69</v>
      </c>
      <c r="G633" s="103"/>
      <c r="H633" s="103"/>
      <c r="I633" s="103"/>
      <c r="J633" s="103"/>
      <c r="K633" s="103"/>
      <c r="L633" s="103"/>
      <c r="M633" s="103"/>
      <c r="N633" s="103"/>
      <c r="O633" s="103"/>
      <c r="P633" s="103"/>
      <c r="Q633" s="103"/>
      <c r="R633" s="103"/>
      <c r="S633" s="103"/>
      <c r="T633" s="103"/>
      <c r="U633" s="103"/>
      <c r="V633" s="103"/>
      <c r="W633" s="103"/>
      <c r="X633" s="103"/>
      <c r="Y633" s="103"/>
      <c r="Z633" s="103"/>
      <c r="AA633" s="103"/>
      <c r="AB633" s="103"/>
      <c r="AC633" s="103"/>
      <c r="AD633" s="103"/>
      <c r="AE633" s="103"/>
      <c r="AF633" s="103"/>
      <c r="AG633" s="103"/>
      <c r="AH633" s="103"/>
      <c r="AI633" s="103"/>
      <c r="AJ633" s="103"/>
      <c r="AK633" s="103"/>
      <c r="AL633" s="103"/>
      <c r="AM633" s="103"/>
      <c r="AN633" s="103"/>
      <c r="AO633" s="103"/>
      <c r="AP633" s="103"/>
      <c r="AQ633" s="103"/>
      <c r="AR633" s="103"/>
      <c r="AS633" s="103"/>
      <c r="AT633" s="103"/>
      <c r="AU633" s="103"/>
      <c r="AV633" s="103"/>
      <c r="AW633" s="103"/>
      <c r="AX633" s="103"/>
      <c r="AY633" s="103"/>
      <c r="AZ633" s="103"/>
      <c r="BA633" s="103"/>
      <c r="BB633" s="103"/>
      <c r="BC633" s="103"/>
      <c r="BD633" s="103"/>
      <c r="BE633" s="103"/>
      <c r="BF633" s="103"/>
      <c r="BG633" s="103"/>
      <c r="BH633" s="103"/>
    </row>
    <row r="634" spans="1:60" s="101" customFormat="1" ht="27.75" customHeight="1" x14ac:dyDescent="0.2">
      <c r="A634" s="758">
        <v>44447</v>
      </c>
      <c r="B634" s="137">
        <v>2461</v>
      </c>
      <c r="C634" s="897" t="str">
        <f>UPPER("pago retenciones del 5, 10 y 18 % correspondiente al mes de AGOSTO/21")</f>
        <v>PAGO RETENCIONES DEL 5, 10 Y 18 % CORRESPONDIENTE AL MES DE AGOSTO/21</v>
      </c>
      <c r="D634" s="432"/>
      <c r="E634" s="717">
        <v>47036.36</v>
      </c>
      <c r="F634" s="40">
        <f t="shared" si="14"/>
        <v>291957.33</v>
      </c>
      <c r="G634" s="103"/>
      <c r="H634" s="103"/>
      <c r="I634" s="103"/>
      <c r="J634" s="103"/>
      <c r="K634" s="103"/>
      <c r="L634" s="103"/>
      <c r="M634" s="103"/>
      <c r="N634" s="103"/>
      <c r="O634" s="103"/>
      <c r="P634" s="103"/>
      <c r="Q634" s="103"/>
      <c r="R634" s="103"/>
      <c r="S634" s="103"/>
      <c r="T634" s="103"/>
      <c r="U634" s="103"/>
      <c r="V634" s="103"/>
      <c r="W634" s="103"/>
      <c r="X634" s="103"/>
      <c r="Y634" s="103"/>
      <c r="Z634" s="103"/>
      <c r="AA634" s="103"/>
      <c r="AB634" s="103"/>
      <c r="AC634" s="103"/>
      <c r="AD634" s="103"/>
      <c r="AE634" s="103"/>
      <c r="AF634" s="103"/>
      <c r="AG634" s="103"/>
      <c r="AH634" s="103"/>
      <c r="AI634" s="103"/>
      <c r="AJ634" s="103"/>
      <c r="AK634" s="103"/>
      <c r="AL634" s="103"/>
      <c r="AM634" s="103"/>
      <c r="AN634" s="103"/>
      <c r="AO634" s="103"/>
      <c r="AP634" s="103"/>
      <c r="AQ634" s="103"/>
      <c r="AR634" s="103"/>
      <c r="AS634" s="103"/>
      <c r="AT634" s="103"/>
      <c r="AU634" s="103"/>
      <c r="AV634" s="103"/>
      <c r="AW634" s="103"/>
      <c r="AX634" s="103"/>
      <c r="AY634" s="103"/>
      <c r="AZ634" s="103"/>
      <c r="BA634" s="103"/>
      <c r="BB634" s="103"/>
      <c r="BC634" s="103"/>
      <c r="BD634" s="103"/>
      <c r="BE634" s="103"/>
      <c r="BF634" s="103"/>
      <c r="BG634" s="103"/>
      <c r="BH634" s="103"/>
    </row>
    <row r="635" spans="1:60" x14ac:dyDescent="0.2">
      <c r="A635" s="14"/>
      <c r="B635" s="20"/>
      <c r="C635" s="31"/>
      <c r="D635" s="69"/>
      <c r="E635" s="108"/>
      <c r="F635" s="103"/>
    </row>
    <row r="636" spans="1:60" x14ac:dyDescent="0.2">
      <c r="A636" s="14"/>
      <c r="B636" s="20"/>
      <c r="C636" s="31"/>
      <c r="D636" s="69"/>
      <c r="E636" s="108"/>
      <c r="F636" s="103"/>
    </row>
    <row r="637" spans="1:60" x14ac:dyDescent="0.2">
      <c r="A637" s="14"/>
      <c r="B637" s="20"/>
      <c r="C637" s="31"/>
      <c r="D637" s="69"/>
      <c r="E637" s="108"/>
      <c r="F637" s="103"/>
    </row>
    <row r="638" spans="1:60" s="628" customFormat="1" ht="15" customHeight="1" x14ac:dyDescent="0.25">
      <c r="A638" s="1171" t="s">
        <v>0</v>
      </c>
      <c r="B638" s="1171"/>
      <c r="C638" s="1171"/>
      <c r="D638" s="1171"/>
      <c r="E638" s="1171"/>
      <c r="F638" s="1171"/>
      <c r="G638" s="743"/>
      <c r="H638" s="743"/>
      <c r="I638" s="743"/>
      <c r="J638" s="743"/>
      <c r="K638" s="743"/>
      <c r="L638" s="743"/>
      <c r="M638" s="743"/>
      <c r="N638" s="743"/>
      <c r="O638" s="743"/>
      <c r="P638" s="743"/>
      <c r="Q638" s="743"/>
      <c r="R638" s="743"/>
      <c r="S638" s="743"/>
      <c r="T638" s="743"/>
      <c r="U638" s="743"/>
      <c r="V638" s="743"/>
      <c r="W638" s="743"/>
      <c r="X638" s="743"/>
      <c r="Y638" s="743"/>
      <c r="Z638" s="743"/>
      <c r="AA638" s="743"/>
      <c r="AB638" s="743"/>
      <c r="AC638" s="743"/>
      <c r="AD638" s="743"/>
      <c r="AE638" s="743"/>
      <c r="AF638" s="743"/>
      <c r="AG638" s="743"/>
      <c r="AH638" s="743"/>
      <c r="AI638" s="743"/>
      <c r="AJ638" s="743"/>
      <c r="AK638" s="743"/>
      <c r="AL638" s="743"/>
      <c r="AM638" s="743"/>
      <c r="AN638" s="743"/>
      <c r="AO638" s="743"/>
      <c r="AP638" s="743"/>
      <c r="AQ638" s="743"/>
      <c r="AR638" s="743"/>
      <c r="AS638" s="743"/>
      <c r="AT638" s="743"/>
      <c r="AU638" s="743"/>
      <c r="AV638" s="743"/>
      <c r="AW638" s="743"/>
      <c r="AX638" s="743"/>
      <c r="AY638" s="743"/>
      <c r="AZ638" s="743"/>
      <c r="BA638" s="743"/>
      <c r="BB638" s="743"/>
      <c r="BC638" s="743"/>
      <c r="BD638" s="743"/>
      <c r="BE638" s="743"/>
      <c r="BF638" s="743"/>
      <c r="BG638" s="743"/>
      <c r="BH638" s="743"/>
    </row>
    <row r="639" spans="1:60" s="757" customFormat="1" ht="15" customHeight="1" x14ac:dyDescent="0.25">
      <c r="A639" s="1171" t="s">
        <v>1</v>
      </c>
      <c r="B639" s="1171"/>
      <c r="C639" s="1171"/>
      <c r="D639" s="1171"/>
      <c r="E639" s="1171"/>
      <c r="F639" s="1171"/>
      <c r="G639" s="743"/>
      <c r="H639" s="756"/>
      <c r="I639" s="756"/>
      <c r="J639" s="756"/>
      <c r="K639" s="756"/>
      <c r="L639" s="756"/>
      <c r="M639" s="756"/>
      <c r="N639" s="756"/>
      <c r="O639" s="756"/>
      <c r="P639" s="756"/>
      <c r="Q639" s="756"/>
      <c r="R639" s="756"/>
      <c r="S639" s="756"/>
      <c r="T639" s="756"/>
      <c r="U639" s="756"/>
      <c r="V639" s="756"/>
      <c r="W639" s="756"/>
      <c r="X639" s="756"/>
      <c r="Y639" s="756"/>
      <c r="Z639" s="756"/>
      <c r="AA639" s="756"/>
      <c r="AB639" s="756"/>
      <c r="AC639" s="756"/>
      <c r="AD639" s="756"/>
      <c r="AE639" s="756"/>
      <c r="AF639" s="756"/>
      <c r="AG639" s="756"/>
      <c r="AH639" s="756"/>
      <c r="AI639" s="756"/>
      <c r="AJ639" s="756"/>
      <c r="AK639" s="756"/>
      <c r="AL639" s="756"/>
      <c r="AM639" s="756"/>
      <c r="AN639" s="756"/>
      <c r="AO639" s="756"/>
      <c r="AP639" s="756"/>
      <c r="AQ639" s="756"/>
      <c r="AR639" s="756"/>
      <c r="AS639" s="756"/>
      <c r="AT639" s="756"/>
      <c r="AU639" s="756"/>
      <c r="AV639" s="756"/>
      <c r="AW639" s="756"/>
      <c r="AX639" s="756"/>
      <c r="AY639" s="756"/>
      <c r="AZ639" s="756"/>
      <c r="BA639" s="756"/>
      <c r="BB639" s="756"/>
      <c r="BC639" s="756"/>
      <c r="BD639" s="756"/>
      <c r="BE639" s="756"/>
      <c r="BF639" s="756"/>
      <c r="BG639" s="756"/>
      <c r="BH639" s="756"/>
    </row>
    <row r="640" spans="1:60" s="757" customFormat="1" ht="15" customHeight="1" x14ac:dyDescent="0.25">
      <c r="A640" s="1173" t="s">
        <v>8718</v>
      </c>
      <c r="B640" s="1173"/>
      <c r="C640" s="1173"/>
      <c r="D640" s="1173"/>
      <c r="E640" s="1173"/>
      <c r="F640" s="1173"/>
      <c r="G640" s="743"/>
      <c r="H640" s="756"/>
      <c r="I640" s="756"/>
      <c r="J640" s="756"/>
      <c r="K640" s="756"/>
      <c r="L640" s="756"/>
      <c r="M640" s="756"/>
      <c r="N640" s="756"/>
      <c r="O640" s="756"/>
      <c r="P640" s="756"/>
      <c r="Q640" s="756"/>
      <c r="R640" s="756"/>
      <c r="S640" s="756"/>
      <c r="T640" s="756"/>
      <c r="U640" s="756"/>
      <c r="V640" s="756"/>
      <c r="W640" s="756"/>
      <c r="X640" s="756"/>
      <c r="Y640" s="756"/>
      <c r="Z640" s="756"/>
      <c r="AA640" s="756"/>
      <c r="AB640" s="756"/>
      <c r="AC640" s="756"/>
      <c r="AD640" s="756"/>
      <c r="AE640" s="756"/>
      <c r="AF640" s="756"/>
      <c r="AG640" s="756"/>
      <c r="AH640" s="756"/>
      <c r="AI640" s="756"/>
      <c r="AJ640" s="756"/>
      <c r="AK640" s="756"/>
      <c r="AL640" s="756"/>
      <c r="AM640" s="756"/>
      <c r="AN640" s="756"/>
      <c r="AO640" s="756"/>
      <c r="AP640" s="756"/>
      <c r="AQ640" s="756"/>
      <c r="AR640" s="756"/>
      <c r="AS640" s="756"/>
      <c r="AT640" s="756"/>
      <c r="AU640" s="756"/>
      <c r="AV640" s="756"/>
      <c r="AW640" s="756"/>
      <c r="AX640" s="756"/>
      <c r="AY640" s="756"/>
      <c r="AZ640" s="756"/>
      <c r="BA640" s="756"/>
      <c r="BB640" s="756"/>
      <c r="BC640" s="756"/>
      <c r="BD640" s="756"/>
      <c r="BE640" s="756"/>
      <c r="BF640" s="756"/>
      <c r="BG640" s="756"/>
      <c r="BH640" s="756"/>
    </row>
    <row r="641" spans="1:60" s="757" customFormat="1" ht="15" customHeight="1" x14ac:dyDescent="0.25">
      <c r="A641" s="1173" t="s">
        <v>2</v>
      </c>
      <c r="B641" s="1173"/>
      <c r="C641" s="1173"/>
      <c r="D641" s="1173"/>
      <c r="E641" s="1173"/>
      <c r="F641" s="1173"/>
      <c r="G641" s="743"/>
      <c r="H641" s="756"/>
      <c r="I641" s="756"/>
      <c r="J641" s="756"/>
      <c r="K641" s="756"/>
      <c r="L641" s="756"/>
      <c r="M641" s="756"/>
      <c r="N641" s="756"/>
      <c r="O641" s="756"/>
      <c r="P641" s="756"/>
      <c r="Q641" s="756"/>
      <c r="R641" s="756"/>
      <c r="S641" s="756"/>
      <c r="T641" s="756"/>
      <c r="U641" s="756"/>
      <c r="V641" s="756"/>
      <c r="W641" s="756"/>
      <c r="X641" s="756"/>
      <c r="Y641" s="756"/>
      <c r="Z641" s="756"/>
      <c r="AA641" s="756"/>
      <c r="AB641" s="756"/>
      <c r="AC641" s="756"/>
      <c r="AD641" s="756"/>
      <c r="AE641" s="756"/>
      <c r="AF641" s="756"/>
      <c r="AG641" s="756"/>
      <c r="AH641" s="756"/>
      <c r="AI641" s="756"/>
      <c r="AJ641" s="756"/>
      <c r="AK641" s="756"/>
      <c r="AL641" s="756"/>
      <c r="AM641" s="756"/>
      <c r="AN641" s="756"/>
      <c r="AO641" s="756"/>
      <c r="AP641" s="756"/>
      <c r="AQ641" s="756"/>
      <c r="AR641" s="756"/>
      <c r="AS641" s="756"/>
      <c r="AT641" s="756"/>
      <c r="AU641" s="756"/>
      <c r="AV641" s="756"/>
      <c r="AW641" s="756"/>
      <c r="AX641" s="756"/>
      <c r="AY641" s="756"/>
      <c r="AZ641" s="756"/>
      <c r="BA641" s="756"/>
      <c r="BB641" s="756"/>
      <c r="BC641" s="756"/>
      <c r="BD641" s="756"/>
      <c r="BE641" s="756"/>
      <c r="BF641" s="756"/>
      <c r="BG641" s="756"/>
      <c r="BH641" s="756"/>
    </row>
    <row r="642" spans="1:60" s="757" customFormat="1" ht="15" customHeight="1" x14ac:dyDescent="0.25">
      <c r="A642" s="737"/>
      <c r="B642" s="750"/>
      <c r="C642" s="754"/>
      <c r="D642" s="755"/>
      <c r="E642" s="752"/>
      <c r="F642" s="753"/>
      <c r="G642" s="743"/>
      <c r="H642" s="756"/>
      <c r="I642" s="756"/>
      <c r="J642" s="756"/>
      <c r="K642" s="756"/>
      <c r="L642" s="756"/>
      <c r="M642" s="756"/>
      <c r="N642" s="756"/>
      <c r="O642" s="756"/>
      <c r="P642" s="756"/>
      <c r="Q642" s="756"/>
      <c r="R642" s="756"/>
      <c r="S642" s="756"/>
      <c r="T642" s="756"/>
      <c r="U642" s="756"/>
      <c r="V642" s="756"/>
      <c r="W642" s="756"/>
      <c r="X642" s="756"/>
      <c r="Y642" s="756"/>
      <c r="Z642" s="756"/>
      <c r="AA642" s="756"/>
      <c r="AB642" s="756"/>
      <c r="AC642" s="756"/>
      <c r="AD642" s="756"/>
      <c r="AE642" s="756"/>
      <c r="AF642" s="756"/>
      <c r="AG642" s="756"/>
      <c r="AH642" s="756"/>
      <c r="AI642" s="756"/>
      <c r="AJ642" s="756"/>
      <c r="AK642" s="756"/>
      <c r="AL642" s="756"/>
      <c r="AM642" s="756"/>
      <c r="AN642" s="756"/>
      <c r="AO642" s="756"/>
      <c r="AP642" s="756"/>
      <c r="AQ642" s="756"/>
      <c r="AR642" s="756"/>
      <c r="AS642" s="756"/>
      <c r="AT642" s="756"/>
      <c r="AU642" s="756"/>
      <c r="AV642" s="756"/>
      <c r="AW642" s="756"/>
      <c r="AX642" s="756"/>
      <c r="AY642" s="756"/>
      <c r="AZ642" s="756"/>
      <c r="BA642" s="756"/>
      <c r="BB642" s="756"/>
      <c r="BC642" s="756"/>
      <c r="BD642" s="756"/>
      <c r="BE642" s="756"/>
      <c r="BF642" s="756"/>
      <c r="BG642" s="756"/>
      <c r="BH642" s="756"/>
    </row>
    <row r="643" spans="1:60" s="258" customFormat="1" ht="33" customHeight="1" x14ac:dyDescent="0.2">
      <c r="A643" s="1309" t="s">
        <v>29</v>
      </c>
      <c r="B643" s="1309"/>
      <c r="C643" s="1309"/>
      <c r="D643" s="1309"/>
      <c r="E643" s="1309"/>
      <c r="F643" s="1309"/>
      <c r="G643" s="14"/>
      <c r="H643" s="623"/>
      <c r="I643" s="623"/>
      <c r="J643" s="623"/>
      <c r="K643" s="623"/>
      <c r="L643" s="623"/>
      <c r="M643" s="623"/>
      <c r="N643" s="623"/>
      <c r="O643" s="623"/>
      <c r="P643" s="623"/>
      <c r="Q643" s="623"/>
      <c r="R643" s="623"/>
      <c r="S643" s="623"/>
      <c r="T643" s="623"/>
      <c r="U643" s="623"/>
      <c r="V643" s="623"/>
      <c r="W643" s="623"/>
      <c r="X643" s="623"/>
      <c r="Y643" s="623"/>
      <c r="Z643" s="623"/>
      <c r="AA643" s="623"/>
      <c r="AB643" s="623"/>
      <c r="AC643" s="623"/>
      <c r="AD643" s="623"/>
      <c r="AE643" s="623"/>
      <c r="AF643" s="623"/>
      <c r="AG643" s="623"/>
      <c r="AH643" s="623"/>
      <c r="AI643" s="623"/>
      <c r="AJ643" s="623"/>
      <c r="AK643" s="623"/>
      <c r="AL643" s="623"/>
      <c r="AM643" s="623"/>
      <c r="AN643" s="623"/>
      <c r="AO643" s="623"/>
      <c r="AP643" s="623"/>
      <c r="AQ643" s="623"/>
      <c r="AR643" s="623"/>
      <c r="AS643" s="623"/>
      <c r="AT643" s="623"/>
      <c r="AU643" s="623"/>
      <c r="AV643" s="623"/>
      <c r="AW643" s="623"/>
      <c r="AX643" s="623"/>
      <c r="AY643" s="623"/>
      <c r="AZ643" s="623"/>
      <c r="BA643" s="623"/>
      <c r="BB643" s="623"/>
      <c r="BC643" s="623"/>
      <c r="BD643" s="623"/>
      <c r="BE643" s="623"/>
      <c r="BF643" s="623"/>
      <c r="BG643" s="623"/>
      <c r="BH643" s="623"/>
    </row>
    <row r="644" spans="1:60" s="258" customFormat="1" ht="30" customHeight="1" x14ac:dyDescent="0.2">
      <c r="A644" s="1309" t="s">
        <v>4</v>
      </c>
      <c r="B644" s="1309"/>
      <c r="C644" s="1309"/>
      <c r="D644" s="1309"/>
      <c r="E644" s="1309"/>
      <c r="F644" s="726">
        <v>600925.39</v>
      </c>
      <c r="G644" s="14"/>
      <c r="H644" s="623"/>
      <c r="I644" s="623"/>
      <c r="J644" s="623"/>
      <c r="K644" s="623"/>
      <c r="L644" s="623"/>
      <c r="M644" s="623"/>
      <c r="N644" s="623"/>
      <c r="O644" s="623"/>
      <c r="P644" s="623"/>
      <c r="Q644" s="623"/>
      <c r="R644" s="623"/>
      <c r="S644" s="623"/>
      <c r="T644" s="623"/>
      <c r="U644" s="623"/>
      <c r="V644" s="623"/>
      <c r="W644" s="623"/>
      <c r="X644" s="623"/>
      <c r="Y644" s="623"/>
      <c r="Z644" s="623"/>
      <c r="AA644" s="623"/>
      <c r="AB644" s="623"/>
      <c r="AC644" s="623"/>
      <c r="AD644" s="623"/>
      <c r="AE644" s="623"/>
      <c r="AF644" s="623"/>
      <c r="AG644" s="623"/>
      <c r="AH644" s="623"/>
      <c r="AI644" s="623"/>
      <c r="AJ644" s="623"/>
      <c r="AK644" s="623"/>
      <c r="AL644" s="623"/>
      <c r="AM644" s="623"/>
      <c r="AN644" s="623"/>
      <c r="AO644" s="623"/>
      <c r="AP644" s="623"/>
      <c r="AQ644" s="623"/>
      <c r="AR644" s="623"/>
      <c r="AS644" s="623"/>
      <c r="AT644" s="623"/>
      <c r="AU644" s="623"/>
      <c r="AV644" s="623"/>
      <c r="AW644" s="623"/>
      <c r="AX644" s="623"/>
      <c r="AY644" s="623"/>
      <c r="AZ644" s="623"/>
      <c r="BA644" s="623"/>
      <c r="BB644" s="623"/>
      <c r="BC644" s="623"/>
      <c r="BD644" s="623"/>
      <c r="BE644" s="623"/>
      <c r="BF644" s="623"/>
      <c r="BG644" s="623"/>
      <c r="BH644" s="623"/>
    </row>
    <row r="645" spans="1:60" s="258" customFormat="1" ht="15.75" customHeight="1" x14ac:dyDescent="0.2">
      <c r="A645" s="914" t="s">
        <v>5</v>
      </c>
      <c r="B645" s="914" t="s">
        <v>23</v>
      </c>
      <c r="C645" s="914" t="s">
        <v>22</v>
      </c>
      <c r="D645" s="914" t="s">
        <v>8</v>
      </c>
      <c r="E645" s="914" t="s">
        <v>9</v>
      </c>
      <c r="F645" s="914" t="s">
        <v>6181</v>
      </c>
      <c r="G645" s="14"/>
      <c r="H645" s="623"/>
      <c r="I645" s="623"/>
      <c r="J645" s="623"/>
      <c r="K645" s="623"/>
      <c r="L645" s="623"/>
      <c r="M645" s="623"/>
      <c r="N645" s="623"/>
      <c r="O645" s="623"/>
      <c r="P645" s="623"/>
      <c r="Q645" s="623"/>
      <c r="R645" s="623"/>
      <c r="S645" s="623"/>
      <c r="T645" s="623"/>
      <c r="U645" s="623"/>
      <c r="V645" s="623"/>
      <c r="W645" s="623"/>
      <c r="X645" s="623"/>
      <c r="Y645" s="623"/>
      <c r="Z645" s="623"/>
      <c r="AA645" s="623"/>
      <c r="AB645" s="623"/>
      <c r="AC645" s="623"/>
      <c r="AD645" s="623"/>
      <c r="AE645" s="623"/>
      <c r="AF645" s="623"/>
      <c r="AG645" s="623"/>
      <c r="AH645" s="623"/>
      <c r="AI645" s="623"/>
      <c r="AJ645" s="623"/>
      <c r="AK645" s="623"/>
      <c r="AL645" s="623"/>
      <c r="AM645" s="623"/>
      <c r="AN645" s="623"/>
      <c r="AO645" s="623"/>
      <c r="AP645" s="623"/>
      <c r="AQ645" s="623"/>
      <c r="AR645" s="623"/>
      <c r="AS645" s="623"/>
      <c r="AT645" s="623"/>
      <c r="AU645" s="623"/>
      <c r="AV645" s="623"/>
      <c r="AW645" s="623"/>
      <c r="AX645" s="623"/>
      <c r="AY645" s="623"/>
      <c r="AZ645" s="623"/>
      <c r="BA645" s="623"/>
      <c r="BB645" s="623"/>
      <c r="BC645" s="623"/>
      <c r="BD645" s="623"/>
      <c r="BE645" s="623"/>
      <c r="BF645" s="623"/>
      <c r="BG645" s="623"/>
      <c r="BH645" s="623"/>
    </row>
    <row r="646" spans="1:60" s="258" customFormat="1" ht="15" customHeight="1" x14ac:dyDescent="0.2">
      <c r="A646" s="61"/>
      <c r="B646" s="1"/>
      <c r="C646" s="2" t="s">
        <v>27</v>
      </c>
      <c r="D646" s="40">
        <v>2824928.16</v>
      </c>
      <c r="E646" s="40"/>
      <c r="F646" s="494">
        <f>F644+D646</f>
        <v>3425853.5500000003</v>
      </c>
      <c r="G646" s="14"/>
      <c r="H646" s="623"/>
      <c r="I646" s="623"/>
      <c r="J646" s="623"/>
      <c r="K646" s="623"/>
      <c r="L646" s="623"/>
      <c r="M646" s="623"/>
      <c r="N646" s="623"/>
      <c r="O646" s="623"/>
      <c r="P646" s="623"/>
      <c r="Q646" s="623"/>
      <c r="R646" s="623"/>
      <c r="S646" s="623"/>
      <c r="T646" s="623"/>
      <c r="U646" s="623"/>
      <c r="V646" s="623"/>
      <c r="W646" s="623"/>
      <c r="X646" s="623"/>
      <c r="Y646" s="623"/>
      <c r="Z646" s="623"/>
      <c r="AA646" s="623"/>
      <c r="AB646" s="623"/>
      <c r="AC646" s="623"/>
      <c r="AD646" s="623"/>
      <c r="AE646" s="623"/>
      <c r="AF646" s="623"/>
      <c r="AG646" s="623"/>
      <c r="AH646" s="623"/>
      <c r="AI646" s="623"/>
      <c r="AJ646" s="623"/>
      <c r="AK646" s="623"/>
      <c r="AL646" s="623"/>
      <c r="AM646" s="623"/>
      <c r="AN646" s="623"/>
      <c r="AO646" s="623"/>
      <c r="AP646" s="623"/>
      <c r="AQ646" s="623"/>
      <c r="AR646" s="623"/>
      <c r="AS646" s="623"/>
      <c r="AT646" s="623"/>
      <c r="AU646" s="623"/>
      <c r="AV646" s="623"/>
      <c r="AW646" s="623"/>
      <c r="AX646" s="623"/>
      <c r="AY646" s="623"/>
      <c r="AZ646" s="623"/>
      <c r="BA646" s="623"/>
      <c r="BB646" s="623"/>
      <c r="BC646" s="623"/>
      <c r="BD646" s="623"/>
      <c r="BE646" s="623"/>
      <c r="BF646" s="623"/>
      <c r="BG646" s="623"/>
      <c r="BH646" s="623"/>
    </row>
    <row r="647" spans="1:60" s="258" customFormat="1" ht="15" customHeight="1" x14ac:dyDescent="0.2">
      <c r="A647" s="61"/>
      <c r="B647" s="1"/>
      <c r="C647" s="2" t="s">
        <v>1084</v>
      </c>
      <c r="D647" s="62"/>
      <c r="E647" s="455"/>
      <c r="F647" s="494">
        <f>F646</f>
        <v>3425853.5500000003</v>
      </c>
      <c r="G647" s="14"/>
      <c r="H647" s="623"/>
      <c r="I647" s="623"/>
      <c r="J647" s="623"/>
      <c r="K647" s="623"/>
      <c r="L647" s="623"/>
      <c r="M647" s="623"/>
      <c r="N647" s="623"/>
      <c r="O647" s="623"/>
      <c r="P647" s="623"/>
      <c r="Q647" s="623"/>
      <c r="R647" s="623"/>
      <c r="S647" s="623"/>
      <c r="T647" s="623"/>
      <c r="U647" s="623"/>
      <c r="V647" s="623"/>
      <c r="W647" s="623"/>
      <c r="X647" s="623"/>
      <c r="Y647" s="623"/>
      <c r="Z647" s="623"/>
      <c r="AA647" s="623"/>
      <c r="AB647" s="623"/>
      <c r="AC647" s="623"/>
      <c r="AD647" s="623"/>
      <c r="AE647" s="623"/>
      <c r="AF647" s="623"/>
      <c r="AG647" s="623"/>
      <c r="AH647" s="623"/>
      <c r="AI647" s="623"/>
      <c r="AJ647" s="623"/>
      <c r="AK647" s="623"/>
      <c r="AL647" s="623"/>
      <c r="AM647" s="623"/>
      <c r="AN647" s="623"/>
      <c r="AO647" s="623"/>
      <c r="AP647" s="623"/>
      <c r="AQ647" s="623"/>
      <c r="AR647" s="623"/>
      <c r="AS647" s="623"/>
      <c r="AT647" s="623"/>
      <c r="AU647" s="623"/>
      <c r="AV647" s="623"/>
      <c r="AW647" s="623"/>
      <c r="AX647" s="623"/>
      <c r="AY647" s="623"/>
      <c r="AZ647" s="623"/>
      <c r="BA647" s="623"/>
      <c r="BB647" s="623"/>
      <c r="BC647" s="623"/>
      <c r="BD647" s="623"/>
      <c r="BE647" s="623"/>
      <c r="BF647" s="623"/>
      <c r="BG647" s="623"/>
      <c r="BH647" s="623"/>
    </row>
    <row r="648" spans="1:60" s="258" customFormat="1" ht="15" customHeight="1" x14ac:dyDescent="0.2">
      <c r="A648" s="61"/>
      <c r="B648" s="1"/>
      <c r="C648" s="530" t="s">
        <v>2479</v>
      </c>
      <c r="D648" s="62"/>
      <c r="E648" s="455">
        <v>5063.09</v>
      </c>
      <c r="F648" s="494">
        <f>F647-E648</f>
        <v>3420790.4600000004</v>
      </c>
      <c r="G648" s="14"/>
      <c r="H648" s="623"/>
      <c r="I648" s="623"/>
      <c r="J648" s="623"/>
      <c r="K648" s="623"/>
      <c r="L648" s="623"/>
      <c r="M648" s="623"/>
      <c r="N648" s="623"/>
      <c r="O648" s="623"/>
      <c r="P648" s="623"/>
      <c r="Q648" s="623"/>
      <c r="R648" s="623"/>
      <c r="S648" s="623"/>
      <c r="T648" s="623"/>
      <c r="U648" s="623"/>
      <c r="V648" s="623"/>
      <c r="W648" s="623"/>
      <c r="X648" s="623"/>
      <c r="Y648" s="623"/>
      <c r="Z648" s="623"/>
      <c r="AA648" s="623"/>
      <c r="AB648" s="623"/>
      <c r="AC648" s="623"/>
      <c r="AD648" s="623"/>
      <c r="AE648" s="623"/>
      <c r="AF648" s="623"/>
      <c r="AG648" s="623"/>
      <c r="AH648" s="623"/>
      <c r="AI648" s="623"/>
      <c r="AJ648" s="623"/>
      <c r="AK648" s="623"/>
      <c r="AL648" s="623"/>
      <c r="AM648" s="623"/>
      <c r="AN648" s="623"/>
      <c r="AO648" s="623"/>
      <c r="AP648" s="623"/>
      <c r="AQ648" s="623"/>
      <c r="AR648" s="623"/>
      <c r="AS648" s="623"/>
      <c r="AT648" s="623"/>
      <c r="AU648" s="623"/>
      <c r="AV648" s="623"/>
      <c r="AW648" s="623"/>
      <c r="AX648" s="623"/>
      <c r="AY648" s="623"/>
      <c r="AZ648" s="623"/>
      <c r="BA648" s="623"/>
      <c r="BB648" s="623"/>
      <c r="BC648" s="623"/>
      <c r="BD648" s="623"/>
      <c r="BE648" s="623"/>
      <c r="BF648" s="623"/>
      <c r="BG648" s="623"/>
      <c r="BH648" s="623"/>
    </row>
    <row r="649" spans="1:60" s="258" customFormat="1" ht="15" customHeight="1" x14ac:dyDescent="0.2">
      <c r="A649" s="61"/>
      <c r="B649" s="1"/>
      <c r="C649" s="2" t="s">
        <v>1083</v>
      </c>
      <c r="D649" s="62"/>
      <c r="E649" s="455">
        <v>500</v>
      </c>
      <c r="F649" s="494">
        <f>F648-E649</f>
        <v>3420290.4600000004</v>
      </c>
      <c r="G649" s="14"/>
      <c r="H649" s="623"/>
      <c r="I649" s="623"/>
      <c r="J649" s="623"/>
      <c r="K649" s="623"/>
      <c r="L649" s="623"/>
      <c r="M649" s="623"/>
      <c r="N649" s="623"/>
      <c r="O649" s="623"/>
      <c r="P649" s="623"/>
      <c r="Q649" s="623"/>
      <c r="R649" s="623"/>
      <c r="S649" s="623"/>
      <c r="T649" s="623"/>
      <c r="U649" s="623"/>
      <c r="V649" s="623"/>
      <c r="W649" s="623"/>
      <c r="X649" s="623"/>
      <c r="Y649" s="623"/>
      <c r="Z649" s="623"/>
      <c r="AA649" s="623"/>
      <c r="AB649" s="623"/>
      <c r="AC649" s="623"/>
      <c r="AD649" s="623"/>
      <c r="AE649" s="623"/>
      <c r="AF649" s="623"/>
      <c r="AG649" s="623"/>
      <c r="AH649" s="623"/>
      <c r="AI649" s="623"/>
      <c r="AJ649" s="623"/>
      <c r="AK649" s="623"/>
      <c r="AL649" s="623"/>
      <c r="AM649" s="623"/>
      <c r="AN649" s="623"/>
      <c r="AO649" s="623"/>
      <c r="AP649" s="623"/>
      <c r="AQ649" s="623"/>
      <c r="AR649" s="623"/>
      <c r="AS649" s="623"/>
      <c r="AT649" s="623"/>
      <c r="AU649" s="623"/>
      <c r="AV649" s="623"/>
      <c r="AW649" s="623"/>
      <c r="AX649" s="623"/>
      <c r="AY649" s="623"/>
      <c r="AZ649" s="623"/>
      <c r="BA649" s="623"/>
      <c r="BB649" s="623"/>
      <c r="BC649" s="623"/>
      <c r="BD649" s="623"/>
      <c r="BE649" s="623"/>
      <c r="BF649" s="623"/>
      <c r="BG649" s="623"/>
      <c r="BH649" s="623"/>
    </row>
    <row r="650" spans="1:60" ht="15" customHeight="1" x14ac:dyDescent="0.2">
      <c r="A650" s="87"/>
      <c r="B650" s="27"/>
      <c r="C650" s="2" t="s">
        <v>1358</v>
      </c>
      <c r="D650" s="62"/>
      <c r="E650" s="717">
        <v>175</v>
      </c>
      <c r="F650" s="494">
        <f t="shared" ref="F650:F710" si="15">F649-E650</f>
        <v>3420115.4600000004</v>
      </c>
    </row>
    <row r="651" spans="1:60" ht="40.5" customHeight="1" x14ac:dyDescent="0.2">
      <c r="A651" s="891">
        <v>44442</v>
      </c>
      <c r="B651" s="874" t="s">
        <v>9066</v>
      </c>
      <c r="C651" s="882" t="s">
        <v>9061</v>
      </c>
      <c r="D651" s="434"/>
      <c r="E651" s="836">
        <v>124238.7</v>
      </c>
      <c r="F651" s="494">
        <f t="shared" si="15"/>
        <v>3295876.7600000002</v>
      </c>
    </row>
    <row r="652" spans="1:60" ht="32.25" customHeight="1" x14ac:dyDescent="0.2">
      <c r="A652" s="891">
        <v>44445</v>
      </c>
      <c r="B652" s="874" t="s">
        <v>9067</v>
      </c>
      <c r="C652" s="882" t="s">
        <v>9062</v>
      </c>
      <c r="D652" s="434"/>
      <c r="E652" s="836">
        <v>7020</v>
      </c>
      <c r="F652" s="494">
        <f t="shared" si="15"/>
        <v>3288856.7600000002</v>
      </c>
    </row>
    <row r="653" spans="1:60" ht="38.25" customHeight="1" x14ac:dyDescent="0.2">
      <c r="A653" s="891">
        <v>44446</v>
      </c>
      <c r="B653" s="874" t="s">
        <v>9068</v>
      </c>
      <c r="C653" s="882" t="s">
        <v>9063</v>
      </c>
      <c r="D653" s="432"/>
      <c r="E653" s="836">
        <v>10826</v>
      </c>
      <c r="F653" s="494">
        <f t="shared" si="15"/>
        <v>3278030.7600000002</v>
      </c>
    </row>
    <row r="654" spans="1:60" ht="33" customHeight="1" x14ac:dyDescent="0.2">
      <c r="A654" s="891">
        <v>44447</v>
      </c>
      <c r="B654" s="874" t="s">
        <v>9069</v>
      </c>
      <c r="C654" s="882" t="s">
        <v>9064</v>
      </c>
      <c r="D654" s="432"/>
      <c r="E654" s="836">
        <v>78046.61</v>
      </c>
      <c r="F654" s="494">
        <f t="shared" si="15"/>
        <v>3199984.1500000004</v>
      </c>
    </row>
    <row r="655" spans="1:60" ht="32.25" customHeight="1" x14ac:dyDescent="0.2">
      <c r="A655" s="891">
        <v>44447</v>
      </c>
      <c r="B655" s="874" t="s">
        <v>9070</v>
      </c>
      <c r="C655" s="882" t="s">
        <v>9065</v>
      </c>
      <c r="D655" s="432"/>
      <c r="E655" s="888">
        <v>229523.23</v>
      </c>
      <c r="F655" s="494">
        <f t="shared" si="15"/>
        <v>2970460.9200000004</v>
      </c>
    </row>
    <row r="656" spans="1:60" ht="27" customHeight="1" x14ac:dyDescent="0.2">
      <c r="A656" s="892">
        <v>44448</v>
      </c>
      <c r="B656" s="874" t="s">
        <v>9221</v>
      </c>
      <c r="C656" s="890" t="s">
        <v>9196</v>
      </c>
      <c r="D656" s="432"/>
      <c r="E656" s="837">
        <v>59031.25</v>
      </c>
      <c r="F656" s="494">
        <f t="shared" si="15"/>
        <v>2911429.6700000004</v>
      </c>
    </row>
    <row r="657" spans="1:60" s="235" customFormat="1" ht="24.75" customHeight="1" x14ac:dyDescent="0.2">
      <c r="A657" s="903">
        <v>44448</v>
      </c>
      <c r="B657" s="904" t="s">
        <v>9222</v>
      </c>
      <c r="C657" s="905" t="s">
        <v>9197</v>
      </c>
      <c r="D657" s="906"/>
      <c r="E657" s="907">
        <v>26200.6</v>
      </c>
      <c r="F657" s="494">
        <f t="shared" si="15"/>
        <v>2885229.0700000003</v>
      </c>
      <c r="G657" s="908"/>
      <c r="H657" s="279"/>
      <c r="I657" s="279"/>
      <c r="J657" s="279"/>
      <c r="K657" s="279"/>
      <c r="L657" s="279"/>
      <c r="M657" s="279"/>
      <c r="N657" s="279"/>
      <c r="O657" s="279"/>
      <c r="P657" s="279"/>
      <c r="Q657" s="279"/>
      <c r="R657" s="279"/>
      <c r="S657" s="279"/>
      <c r="T657" s="279"/>
      <c r="U657" s="279"/>
      <c r="V657" s="279"/>
      <c r="W657" s="279"/>
      <c r="X657" s="279"/>
      <c r="Y657" s="279"/>
      <c r="Z657" s="279"/>
      <c r="AA657" s="279"/>
      <c r="AB657" s="279"/>
      <c r="AC657" s="279"/>
      <c r="AD657" s="279"/>
      <c r="AE657" s="279"/>
      <c r="AF657" s="279"/>
      <c r="AG657" s="279"/>
      <c r="AH657" s="279"/>
      <c r="AI657" s="279"/>
      <c r="AJ657" s="279"/>
      <c r="AK657" s="279"/>
      <c r="AL657" s="279"/>
      <c r="AM657" s="279"/>
      <c r="AN657" s="279"/>
      <c r="AO657" s="279"/>
      <c r="AP657" s="279"/>
      <c r="AQ657" s="279"/>
      <c r="AR657" s="279"/>
      <c r="AS657" s="279"/>
      <c r="AT657" s="279"/>
      <c r="AU657" s="279"/>
      <c r="AV657" s="279"/>
      <c r="AW657" s="279"/>
      <c r="AX657" s="279"/>
      <c r="AY657" s="279"/>
      <c r="AZ657" s="279"/>
      <c r="BA657" s="279"/>
      <c r="BB657" s="279"/>
      <c r="BC657" s="279"/>
      <c r="BD657" s="279"/>
      <c r="BE657" s="279"/>
      <c r="BF657" s="279"/>
      <c r="BG657" s="279"/>
      <c r="BH657" s="279"/>
    </row>
    <row r="658" spans="1:60" ht="32.25" customHeight="1" x14ac:dyDescent="0.2">
      <c r="A658" s="892">
        <v>44448</v>
      </c>
      <c r="B658" s="874" t="s">
        <v>9223</v>
      </c>
      <c r="C658" s="890" t="s">
        <v>9198</v>
      </c>
      <c r="D658" s="432"/>
      <c r="E658" s="837">
        <v>86400</v>
      </c>
      <c r="F658" s="494">
        <f t="shared" si="15"/>
        <v>2798829.0700000003</v>
      </c>
    </row>
    <row r="659" spans="1:60" ht="32.25" customHeight="1" x14ac:dyDescent="0.2">
      <c r="A659" s="892">
        <v>44448</v>
      </c>
      <c r="B659" s="874" t="s">
        <v>9224</v>
      </c>
      <c r="C659" s="890" t="s">
        <v>9198</v>
      </c>
      <c r="D659" s="432"/>
      <c r="E659" s="837">
        <v>73800</v>
      </c>
      <c r="F659" s="494">
        <f t="shared" si="15"/>
        <v>2725029.0700000003</v>
      </c>
    </row>
    <row r="660" spans="1:60" ht="32.25" customHeight="1" x14ac:dyDescent="0.2">
      <c r="A660" s="892">
        <v>44448</v>
      </c>
      <c r="B660" s="874" t="s">
        <v>9225</v>
      </c>
      <c r="C660" s="890" t="s">
        <v>9198</v>
      </c>
      <c r="D660" s="432"/>
      <c r="E660" s="837">
        <v>61200</v>
      </c>
      <c r="F660" s="494">
        <f t="shared" si="15"/>
        <v>2663829.0700000003</v>
      </c>
    </row>
    <row r="661" spans="1:60" ht="38.25" customHeight="1" x14ac:dyDescent="0.2">
      <c r="A661" s="892">
        <v>44448</v>
      </c>
      <c r="B661" s="874" t="s">
        <v>9226</v>
      </c>
      <c r="C661" s="890" t="s">
        <v>9199</v>
      </c>
      <c r="D661" s="432"/>
      <c r="E661" s="837">
        <v>124238.7</v>
      </c>
      <c r="F661" s="494">
        <f t="shared" si="15"/>
        <v>2539590.37</v>
      </c>
    </row>
    <row r="662" spans="1:60" ht="32.25" customHeight="1" x14ac:dyDescent="0.2">
      <c r="A662" s="892">
        <v>44448</v>
      </c>
      <c r="B662" s="874" t="s">
        <v>9227</v>
      </c>
      <c r="C662" s="890" t="s">
        <v>9200</v>
      </c>
      <c r="D662" s="432"/>
      <c r="E662" s="837">
        <v>110906.8</v>
      </c>
      <c r="F662" s="494">
        <f t="shared" si="15"/>
        <v>2428683.5700000003</v>
      </c>
    </row>
    <row r="663" spans="1:60" ht="32.25" customHeight="1" x14ac:dyDescent="0.2">
      <c r="A663" s="892">
        <v>44449</v>
      </c>
      <c r="B663" s="874" t="s">
        <v>9228</v>
      </c>
      <c r="C663" s="893" t="s">
        <v>9201</v>
      </c>
      <c r="D663" s="432"/>
      <c r="E663" s="837">
        <v>18000</v>
      </c>
      <c r="F663" s="494">
        <f t="shared" si="15"/>
        <v>2410683.5700000003</v>
      </c>
    </row>
    <row r="664" spans="1:60" ht="32.25" customHeight="1" x14ac:dyDescent="0.2">
      <c r="A664" s="892">
        <v>44449</v>
      </c>
      <c r="B664" s="874" t="s">
        <v>9229</v>
      </c>
      <c r="C664" s="893" t="s">
        <v>9202</v>
      </c>
      <c r="D664" s="432"/>
      <c r="E664" s="837">
        <v>7236</v>
      </c>
      <c r="F664" s="494">
        <f t="shared" si="15"/>
        <v>2403447.5700000003</v>
      </c>
    </row>
    <row r="665" spans="1:60" ht="32.25" customHeight="1" x14ac:dyDescent="0.2">
      <c r="A665" s="892">
        <v>44449</v>
      </c>
      <c r="B665" s="874" t="s">
        <v>9230</v>
      </c>
      <c r="C665" s="893" t="s">
        <v>9203</v>
      </c>
      <c r="D665" s="432"/>
      <c r="E665" s="837">
        <v>14850</v>
      </c>
      <c r="F665" s="494">
        <f t="shared" si="15"/>
        <v>2388597.5700000003</v>
      </c>
    </row>
    <row r="666" spans="1:60" ht="32.25" customHeight="1" x14ac:dyDescent="0.2">
      <c r="A666" s="892">
        <v>44449</v>
      </c>
      <c r="B666" s="874" t="s">
        <v>9231</v>
      </c>
      <c r="C666" s="893" t="s">
        <v>9204</v>
      </c>
      <c r="D666" s="432"/>
      <c r="E666" s="837">
        <v>15840</v>
      </c>
      <c r="F666" s="494">
        <f t="shared" si="15"/>
        <v>2372757.5700000003</v>
      </c>
    </row>
    <row r="667" spans="1:60" ht="32.25" customHeight="1" x14ac:dyDescent="0.2">
      <c r="A667" s="892">
        <v>44449</v>
      </c>
      <c r="B667" s="874" t="s">
        <v>9232</v>
      </c>
      <c r="C667" s="893" t="s">
        <v>9205</v>
      </c>
      <c r="D667" s="432"/>
      <c r="E667" s="837">
        <v>25200</v>
      </c>
      <c r="F667" s="494">
        <f t="shared" si="15"/>
        <v>2347557.5700000003</v>
      </c>
    </row>
    <row r="668" spans="1:60" ht="32.25" customHeight="1" x14ac:dyDescent="0.2">
      <c r="A668" s="892">
        <v>44449</v>
      </c>
      <c r="B668" s="874" t="s">
        <v>9233</v>
      </c>
      <c r="C668" s="893" t="s">
        <v>9206</v>
      </c>
      <c r="D668" s="432"/>
      <c r="E668" s="838">
        <v>4500</v>
      </c>
      <c r="F668" s="494">
        <f t="shared" si="15"/>
        <v>2343057.5700000003</v>
      </c>
    </row>
    <row r="669" spans="1:60" ht="42.75" customHeight="1" x14ac:dyDescent="0.2">
      <c r="A669" s="892">
        <v>44449</v>
      </c>
      <c r="B669" s="874" t="s">
        <v>9234</v>
      </c>
      <c r="C669" s="894" t="s">
        <v>9207</v>
      </c>
      <c r="D669" s="432"/>
      <c r="E669" s="838">
        <v>93827.199999999997</v>
      </c>
      <c r="F669" s="494">
        <f t="shared" si="15"/>
        <v>2249230.37</v>
      </c>
    </row>
    <row r="670" spans="1:60" ht="32.25" customHeight="1" x14ac:dyDescent="0.2">
      <c r="A670" s="892">
        <v>44449</v>
      </c>
      <c r="B670" s="874" t="s">
        <v>9235</v>
      </c>
      <c r="C670" s="893" t="s">
        <v>9208</v>
      </c>
      <c r="D670" s="432"/>
      <c r="E670" s="838">
        <v>85312.8</v>
      </c>
      <c r="F670" s="494">
        <f t="shared" si="15"/>
        <v>2163917.5700000003</v>
      </c>
    </row>
    <row r="671" spans="1:60" ht="32.25" customHeight="1" x14ac:dyDescent="0.2">
      <c r="A671" s="892">
        <v>44449</v>
      </c>
      <c r="B671" s="874" t="s">
        <v>9236</v>
      </c>
      <c r="C671" s="893" t="s">
        <v>9209</v>
      </c>
      <c r="D671" s="432"/>
      <c r="E671" s="838">
        <v>68595</v>
      </c>
      <c r="F671" s="494">
        <f t="shared" si="15"/>
        <v>2095322.5700000003</v>
      </c>
    </row>
    <row r="672" spans="1:60" ht="32.25" customHeight="1" x14ac:dyDescent="0.2">
      <c r="A672" s="892">
        <v>44449</v>
      </c>
      <c r="B672" s="874" t="s">
        <v>9237</v>
      </c>
      <c r="C672" s="893" t="s">
        <v>9210</v>
      </c>
      <c r="D672" s="432"/>
      <c r="E672" s="838">
        <v>124224.38</v>
      </c>
      <c r="F672" s="494">
        <f t="shared" si="15"/>
        <v>1971098.1900000004</v>
      </c>
    </row>
    <row r="673" spans="1:6" ht="32.25" customHeight="1" x14ac:dyDescent="0.2">
      <c r="A673" s="892">
        <v>44449</v>
      </c>
      <c r="B673" s="874" t="s">
        <v>9238</v>
      </c>
      <c r="C673" s="893" t="s">
        <v>9211</v>
      </c>
      <c r="D673" s="432"/>
      <c r="E673" s="838">
        <v>23476.23</v>
      </c>
      <c r="F673" s="494">
        <f t="shared" si="15"/>
        <v>1947621.9600000004</v>
      </c>
    </row>
    <row r="674" spans="1:6" ht="32.25" customHeight="1" x14ac:dyDescent="0.2">
      <c r="A674" s="892">
        <v>44452</v>
      </c>
      <c r="B674" s="874" t="s">
        <v>9239</v>
      </c>
      <c r="C674" s="890" t="s">
        <v>9212</v>
      </c>
      <c r="D674" s="432"/>
      <c r="E674" s="838">
        <v>44855.25</v>
      </c>
      <c r="F674" s="494">
        <f t="shared" si="15"/>
        <v>1902766.7100000004</v>
      </c>
    </row>
    <row r="675" spans="1:6" ht="32.25" customHeight="1" x14ac:dyDescent="0.2">
      <c r="A675" s="892">
        <v>44452</v>
      </c>
      <c r="B675" s="874" t="s">
        <v>9240</v>
      </c>
      <c r="C675" s="890" t="s">
        <v>9213</v>
      </c>
      <c r="D675" s="432"/>
      <c r="E675" s="838">
        <v>13033.31</v>
      </c>
      <c r="F675" s="494">
        <f t="shared" si="15"/>
        <v>1889733.4000000004</v>
      </c>
    </row>
    <row r="676" spans="1:6" ht="32.25" customHeight="1" x14ac:dyDescent="0.2">
      <c r="A676" s="892">
        <v>44452</v>
      </c>
      <c r="B676" s="874" t="s">
        <v>9241</v>
      </c>
      <c r="C676" s="890" t="s">
        <v>9214</v>
      </c>
      <c r="D676" s="432"/>
      <c r="E676" s="838">
        <v>39837.29</v>
      </c>
      <c r="F676" s="494">
        <f t="shared" si="15"/>
        <v>1849896.1100000003</v>
      </c>
    </row>
    <row r="677" spans="1:6" ht="44.25" customHeight="1" x14ac:dyDescent="0.2">
      <c r="A677" s="892">
        <v>44452</v>
      </c>
      <c r="B677" s="874" t="s">
        <v>9242</v>
      </c>
      <c r="C677" s="890" t="s">
        <v>9215</v>
      </c>
      <c r="D677" s="432"/>
      <c r="E677" s="838">
        <v>55952</v>
      </c>
      <c r="F677" s="494">
        <f t="shared" si="15"/>
        <v>1793944.1100000003</v>
      </c>
    </row>
    <row r="678" spans="1:6" ht="32.25" customHeight="1" x14ac:dyDescent="0.2">
      <c r="A678" s="892">
        <v>44452</v>
      </c>
      <c r="B678" s="874" t="s">
        <v>9243</v>
      </c>
      <c r="C678" s="890" t="s">
        <v>9216</v>
      </c>
      <c r="D678" s="432"/>
      <c r="E678" s="838">
        <v>26537.84</v>
      </c>
      <c r="F678" s="494">
        <f t="shared" si="15"/>
        <v>1767406.2700000003</v>
      </c>
    </row>
    <row r="679" spans="1:6" ht="46.5" customHeight="1" x14ac:dyDescent="0.2">
      <c r="A679" s="892">
        <v>44452</v>
      </c>
      <c r="B679" s="874" t="s">
        <v>9244</v>
      </c>
      <c r="C679" s="890" t="s">
        <v>9217</v>
      </c>
      <c r="D679" s="432"/>
      <c r="E679" s="838">
        <v>29337.06</v>
      </c>
      <c r="F679" s="494">
        <f t="shared" si="15"/>
        <v>1738069.2100000002</v>
      </c>
    </row>
    <row r="680" spans="1:6" ht="32.25" customHeight="1" x14ac:dyDescent="0.2">
      <c r="A680" s="892">
        <v>44452</v>
      </c>
      <c r="B680" s="874" t="s">
        <v>9245</v>
      </c>
      <c r="C680" s="890" t="s">
        <v>9218</v>
      </c>
      <c r="D680" s="432"/>
      <c r="E680" s="838">
        <v>61272</v>
      </c>
      <c r="F680" s="494">
        <f t="shared" si="15"/>
        <v>1676797.2100000002</v>
      </c>
    </row>
    <row r="681" spans="1:6" ht="32.25" customHeight="1" x14ac:dyDescent="0.2">
      <c r="A681" s="892">
        <v>44452</v>
      </c>
      <c r="B681" s="874" t="s">
        <v>9246</v>
      </c>
      <c r="C681" s="890" t="s">
        <v>9219</v>
      </c>
      <c r="D681" s="432"/>
      <c r="E681" s="838">
        <v>76614</v>
      </c>
      <c r="F681" s="494">
        <f t="shared" si="15"/>
        <v>1600183.2100000002</v>
      </c>
    </row>
    <row r="682" spans="1:6" ht="41.25" customHeight="1" x14ac:dyDescent="0.2">
      <c r="A682" s="892">
        <v>44453</v>
      </c>
      <c r="B682" s="874" t="s">
        <v>9247</v>
      </c>
      <c r="C682" s="890" t="s">
        <v>9189</v>
      </c>
      <c r="D682" s="432"/>
      <c r="E682" s="838">
        <v>14467.5</v>
      </c>
      <c r="F682" s="494">
        <f t="shared" si="15"/>
        <v>1585715.7100000002</v>
      </c>
    </row>
    <row r="683" spans="1:6" ht="45" customHeight="1" x14ac:dyDescent="0.2">
      <c r="A683" s="892">
        <v>44453</v>
      </c>
      <c r="B683" s="874" t="s">
        <v>9248</v>
      </c>
      <c r="C683" s="890" t="s">
        <v>9189</v>
      </c>
      <c r="D683" s="432"/>
      <c r="E683" s="838">
        <v>24115.5</v>
      </c>
      <c r="F683" s="494">
        <f t="shared" si="15"/>
        <v>1561600.2100000002</v>
      </c>
    </row>
    <row r="684" spans="1:6" ht="43.5" customHeight="1" x14ac:dyDescent="0.2">
      <c r="A684" s="892">
        <v>44453</v>
      </c>
      <c r="B684" s="874" t="s">
        <v>9249</v>
      </c>
      <c r="C684" s="890" t="s">
        <v>9189</v>
      </c>
      <c r="D684" s="432"/>
      <c r="E684" s="838">
        <v>24115.5</v>
      </c>
      <c r="F684" s="494">
        <f t="shared" si="15"/>
        <v>1537484.7100000002</v>
      </c>
    </row>
    <row r="685" spans="1:6" ht="32.25" customHeight="1" x14ac:dyDescent="0.2">
      <c r="A685" s="892">
        <v>44453</v>
      </c>
      <c r="B685" s="874" t="s">
        <v>9250</v>
      </c>
      <c r="C685" s="890" t="s">
        <v>9220</v>
      </c>
      <c r="D685" s="432"/>
      <c r="E685" s="838">
        <v>28350</v>
      </c>
      <c r="F685" s="494">
        <f t="shared" si="15"/>
        <v>1509134.7100000002</v>
      </c>
    </row>
    <row r="686" spans="1:6" ht="42" customHeight="1" x14ac:dyDescent="0.2">
      <c r="A686" s="892">
        <v>44453</v>
      </c>
      <c r="B686" s="874" t="s">
        <v>9251</v>
      </c>
      <c r="C686" s="890" t="s">
        <v>9189</v>
      </c>
      <c r="D686" s="432"/>
      <c r="E686" s="838">
        <v>14467.5</v>
      </c>
      <c r="F686" s="494">
        <f t="shared" si="15"/>
        <v>1494667.2100000002</v>
      </c>
    </row>
    <row r="687" spans="1:6" ht="43.5" customHeight="1" x14ac:dyDescent="0.2">
      <c r="A687" s="892">
        <v>44453</v>
      </c>
      <c r="B687" s="874" t="s">
        <v>9252</v>
      </c>
      <c r="C687" s="890" t="s">
        <v>9189</v>
      </c>
      <c r="D687" s="432"/>
      <c r="E687" s="838">
        <v>24115.5</v>
      </c>
      <c r="F687" s="494">
        <f t="shared" si="15"/>
        <v>1470551.7100000002</v>
      </c>
    </row>
    <row r="688" spans="1:6" ht="41.25" customHeight="1" x14ac:dyDescent="0.2">
      <c r="A688" s="891">
        <v>44454</v>
      </c>
      <c r="B688" s="874" t="s">
        <v>9191</v>
      </c>
      <c r="C688" s="890" t="s">
        <v>9189</v>
      </c>
      <c r="D688" s="432"/>
      <c r="E688" s="776">
        <v>14467.5</v>
      </c>
      <c r="F688" s="494">
        <f t="shared" si="15"/>
        <v>1456084.2100000002</v>
      </c>
    </row>
    <row r="689" spans="1:61" ht="26.25" customHeight="1" x14ac:dyDescent="0.2">
      <c r="A689" s="891">
        <v>44454</v>
      </c>
      <c r="B689" s="874" t="s">
        <v>9192</v>
      </c>
      <c r="C689" s="890" t="s">
        <v>9190</v>
      </c>
      <c r="D689" s="432"/>
      <c r="E689" s="776">
        <v>8766</v>
      </c>
      <c r="F689" s="494">
        <f t="shared" si="15"/>
        <v>1447318.2100000002</v>
      </c>
    </row>
    <row r="690" spans="1:61" ht="41.25" customHeight="1" x14ac:dyDescent="0.2">
      <c r="A690" s="891">
        <v>44454</v>
      </c>
      <c r="B690" s="874" t="s">
        <v>9193</v>
      </c>
      <c r="C690" s="911" t="s">
        <v>9189</v>
      </c>
      <c r="D690" s="432"/>
      <c r="E690" s="776">
        <v>14467.5</v>
      </c>
      <c r="F690" s="494">
        <f t="shared" si="15"/>
        <v>1432850.7100000002</v>
      </c>
    </row>
    <row r="691" spans="1:61" ht="46.5" customHeight="1" x14ac:dyDescent="0.2">
      <c r="A691" s="891">
        <v>44454</v>
      </c>
      <c r="B691" s="874" t="s">
        <v>9194</v>
      </c>
      <c r="C691" s="911" t="s">
        <v>9189</v>
      </c>
      <c r="D691" s="432"/>
      <c r="E691" s="776">
        <v>14467.5</v>
      </c>
      <c r="F691" s="494">
        <f t="shared" si="15"/>
        <v>1418383.2100000002</v>
      </c>
    </row>
    <row r="692" spans="1:61" s="452" customFormat="1" ht="42" customHeight="1" x14ac:dyDescent="0.2">
      <c r="A692" s="898">
        <v>44454</v>
      </c>
      <c r="B692" s="899" t="s">
        <v>9195</v>
      </c>
      <c r="C692" s="912" t="s">
        <v>9189</v>
      </c>
      <c r="D692" s="900"/>
      <c r="E692" s="901">
        <v>14467.5</v>
      </c>
      <c r="F692" s="494">
        <f t="shared" si="15"/>
        <v>1403915.7100000002</v>
      </c>
      <c r="G692" s="279"/>
      <c r="H692" s="279"/>
      <c r="I692" s="279"/>
      <c r="J692" s="279"/>
      <c r="K692" s="279"/>
      <c r="L692" s="279"/>
      <c r="M692" s="279"/>
      <c r="N692" s="279"/>
      <c r="O692" s="279"/>
      <c r="P692" s="279"/>
      <c r="Q692" s="279"/>
      <c r="R692" s="279"/>
      <c r="S692" s="279"/>
      <c r="T692" s="279"/>
      <c r="U692" s="279"/>
      <c r="V692" s="279"/>
      <c r="W692" s="279"/>
      <c r="X692" s="279"/>
      <c r="Y692" s="279"/>
      <c r="Z692" s="279"/>
      <c r="AA692" s="279"/>
      <c r="AB692" s="279"/>
      <c r="AC692" s="279"/>
      <c r="AD692" s="279"/>
      <c r="AE692" s="279"/>
      <c r="AF692" s="279"/>
      <c r="AG692" s="279"/>
      <c r="AH692" s="279"/>
      <c r="AI692" s="279"/>
      <c r="AJ692" s="279"/>
      <c r="AK692" s="279"/>
      <c r="AL692" s="279"/>
      <c r="AM692" s="279"/>
      <c r="AN692" s="279"/>
      <c r="AO692" s="279"/>
      <c r="AP692" s="279"/>
      <c r="AQ692" s="279"/>
      <c r="AR692" s="279"/>
      <c r="AS692" s="279"/>
      <c r="AT692" s="279"/>
      <c r="AU692" s="279"/>
      <c r="AV692" s="279"/>
      <c r="AW692" s="279"/>
      <c r="AX692" s="279"/>
      <c r="AY692" s="279"/>
      <c r="AZ692" s="279"/>
      <c r="BA692" s="279"/>
      <c r="BB692" s="279"/>
      <c r="BC692" s="279"/>
      <c r="BD692" s="279"/>
      <c r="BE692" s="279"/>
      <c r="BF692" s="279"/>
      <c r="BG692" s="279"/>
      <c r="BH692" s="279"/>
      <c r="BI692" s="902"/>
    </row>
    <row r="693" spans="1:61" s="433" customFormat="1" ht="34.5" customHeight="1" x14ac:dyDescent="0.2">
      <c r="A693" s="891">
        <v>44455</v>
      </c>
      <c r="B693" s="874" t="s">
        <v>9514</v>
      </c>
      <c r="C693" s="911" t="s">
        <v>9500</v>
      </c>
      <c r="D693" s="432"/>
      <c r="E693" s="776">
        <v>64370.71</v>
      </c>
      <c r="F693" s="494">
        <f t="shared" si="15"/>
        <v>1339545.0000000002</v>
      </c>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625"/>
    </row>
    <row r="694" spans="1:61" ht="32.25" customHeight="1" x14ac:dyDescent="0.2">
      <c r="A694" s="891">
        <v>44455</v>
      </c>
      <c r="B694" s="874" t="s">
        <v>9515</v>
      </c>
      <c r="C694" s="911" t="s">
        <v>9501</v>
      </c>
      <c r="D694" s="432"/>
      <c r="E694" s="776">
        <v>86400</v>
      </c>
      <c r="F694" s="494">
        <f t="shared" si="15"/>
        <v>1253145.0000000002</v>
      </c>
    </row>
    <row r="695" spans="1:61" ht="36" customHeight="1" x14ac:dyDescent="0.2">
      <c r="A695" s="891">
        <v>44455</v>
      </c>
      <c r="B695" s="874" t="s">
        <v>9516</v>
      </c>
      <c r="C695" s="911" t="s">
        <v>9502</v>
      </c>
      <c r="D695" s="432"/>
      <c r="E695" s="776">
        <v>39214.83</v>
      </c>
      <c r="F695" s="494">
        <f t="shared" si="15"/>
        <v>1213930.1700000002</v>
      </c>
    </row>
    <row r="696" spans="1:61" ht="29.25" customHeight="1" x14ac:dyDescent="0.2">
      <c r="A696" s="891">
        <v>44455</v>
      </c>
      <c r="B696" s="874" t="s">
        <v>9517</v>
      </c>
      <c r="C696" s="911" t="s">
        <v>9503</v>
      </c>
      <c r="D696" s="432"/>
      <c r="E696" s="776">
        <v>16991.75</v>
      </c>
      <c r="F696" s="494">
        <f t="shared" si="15"/>
        <v>1196938.4200000002</v>
      </c>
    </row>
    <row r="697" spans="1:61" ht="35.25" customHeight="1" x14ac:dyDescent="0.2">
      <c r="A697" s="891">
        <v>44455</v>
      </c>
      <c r="B697" s="874" t="s">
        <v>9518</v>
      </c>
      <c r="C697" s="911" t="s">
        <v>9504</v>
      </c>
      <c r="D697" s="432"/>
      <c r="E697" s="776">
        <v>22959.11</v>
      </c>
      <c r="F697" s="494">
        <f t="shared" si="15"/>
        <v>1173979.31</v>
      </c>
    </row>
    <row r="698" spans="1:61" ht="28.5" customHeight="1" x14ac:dyDescent="0.2">
      <c r="A698" s="891">
        <v>44455</v>
      </c>
      <c r="B698" s="874" t="s">
        <v>9519</v>
      </c>
      <c r="C698" s="911" t="s">
        <v>9505</v>
      </c>
      <c r="D698" s="432"/>
      <c r="E698" s="776">
        <v>25425</v>
      </c>
      <c r="F698" s="494">
        <f t="shared" si="15"/>
        <v>1148554.31</v>
      </c>
    </row>
    <row r="699" spans="1:61" ht="28.5" customHeight="1" x14ac:dyDescent="0.2">
      <c r="A699" s="891">
        <v>44456</v>
      </c>
      <c r="B699" s="874" t="s">
        <v>9520</v>
      </c>
      <c r="C699" s="911" t="s">
        <v>9506</v>
      </c>
      <c r="D699" s="432"/>
      <c r="E699" s="776">
        <v>12571.25</v>
      </c>
      <c r="F699" s="494">
        <f t="shared" si="15"/>
        <v>1135983.06</v>
      </c>
    </row>
    <row r="700" spans="1:61" ht="39.75" customHeight="1" x14ac:dyDescent="0.2">
      <c r="A700" s="891">
        <v>44456</v>
      </c>
      <c r="B700" s="874" t="s">
        <v>9521</v>
      </c>
      <c r="C700" s="911" t="s">
        <v>9507</v>
      </c>
      <c r="D700" s="432"/>
      <c r="E700" s="776">
        <v>124277.4</v>
      </c>
      <c r="F700" s="494">
        <f t="shared" si="15"/>
        <v>1011705.66</v>
      </c>
    </row>
    <row r="701" spans="1:61" ht="26.25" customHeight="1" x14ac:dyDescent="0.2">
      <c r="A701" s="891">
        <v>44459</v>
      </c>
      <c r="B701" s="874" t="s">
        <v>9522</v>
      </c>
      <c r="C701" s="911" t="s">
        <v>9508</v>
      </c>
      <c r="D701" s="432"/>
      <c r="E701" s="776">
        <v>54150</v>
      </c>
      <c r="F701" s="494">
        <f t="shared" si="15"/>
        <v>957555.66</v>
      </c>
    </row>
    <row r="702" spans="1:61" ht="19.5" customHeight="1" x14ac:dyDescent="0.2">
      <c r="A702" s="891">
        <v>44459</v>
      </c>
      <c r="B702" s="874" t="s">
        <v>9523</v>
      </c>
      <c r="C702" s="911" t="s">
        <v>9509</v>
      </c>
      <c r="D702" s="432"/>
      <c r="E702" s="776">
        <v>69350</v>
      </c>
      <c r="F702" s="494">
        <f t="shared" si="15"/>
        <v>888205.66</v>
      </c>
    </row>
    <row r="703" spans="1:61" ht="29.25" customHeight="1" x14ac:dyDescent="0.2">
      <c r="A703" s="891">
        <v>44459</v>
      </c>
      <c r="B703" s="874" t="s">
        <v>9524</v>
      </c>
      <c r="C703" s="911" t="s">
        <v>9510</v>
      </c>
      <c r="D703" s="432"/>
      <c r="E703" s="776">
        <v>121438.6</v>
      </c>
      <c r="F703" s="494">
        <f t="shared" si="15"/>
        <v>766767.06</v>
      </c>
    </row>
    <row r="704" spans="1:61" ht="29.25" customHeight="1" x14ac:dyDescent="0.2">
      <c r="A704" s="891">
        <v>44459</v>
      </c>
      <c r="B704" s="874" t="s">
        <v>9525</v>
      </c>
      <c r="C704" s="913" t="s">
        <v>9511</v>
      </c>
      <c r="D704" s="432"/>
      <c r="E704" s="776">
        <v>16650</v>
      </c>
      <c r="F704" s="494">
        <f t="shared" si="15"/>
        <v>750117.06</v>
      </c>
    </row>
    <row r="705" spans="1:6" ht="22.5" customHeight="1" x14ac:dyDescent="0.2">
      <c r="A705" s="891">
        <v>44459</v>
      </c>
      <c r="B705" s="874" t="s">
        <v>9526</v>
      </c>
      <c r="C705" s="911" t="s">
        <v>9512</v>
      </c>
      <c r="D705" s="432"/>
      <c r="E705" s="776">
        <v>82800</v>
      </c>
      <c r="F705" s="494">
        <f t="shared" si="15"/>
        <v>667317.06000000006</v>
      </c>
    </row>
    <row r="706" spans="1:6" ht="26.25" customHeight="1" x14ac:dyDescent="0.2">
      <c r="A706" s="891">
        <v>44459</v>
      </c>
      <c r="B706" s="874" t="s">
        <v>9527</v>
      </c>
      <c r="C706" s="911" t="s">
        <v>9513</v>
      </c>
      <c r="D706" s="432"/>
      <c r="E706" s="776">
        <v>4500</v>
      </c>
      <c r="F706" s="494">
        <f t="shared" si="15"/>
        <v>662817.06000000006</v>
      </c>
    </row>
    <row r="707" spans="1:6" ht="32.25" customHeight="1" x14ac:dyDescent="0.2">
      <c r="A707" s="845">
        <v>44461</v>
      </c>
      <c r="B707" s="874" t="s">
        <v>9528</v>
      </c>
      <c r="C707" s="911" t="s">
        <v>9529</v>
      </c>
      <c r="D707" s="432"/>
      <c r="E707" s="776">
        <v>171340.42</v>
      </c>
      <c r="F707" s="494">
        <f t="shared" si="15"/>
        <v>491476.64</v>
      </c>
    </row>
    <row r="708" spans="1:6" ht="38.25" customHeight="1" x14ac:dyDescent="0.2">
      <c r="A708" s="845">
        <v>44466</v>
      </c>
      <c r="B708" s="874" t="s">
        <v>9618</v>
      </c>
      <c r="C708" s="911" t="s">
        <v>9620</v>
      </c>
      <c r="D708" s="432"/>
      <c r="E708" s="776">
        <v>16500.599999999999</v>
      </c>
      <c r="F708" s="494">
        <f t="shared" si="15"/>
        <v>474976.04000000004</v>
      </c>
    </row>
    <row r="709" spans="1:6" ht="36" customHeight="1" x14ac:dyDescent="0.2">
      <c r="A709" s="845">
        <v>44466</v>
      </c>
      <c r="B709" s="874" t="s">
        <v>9619</v>
      </c>
      <c r="C709" s="911" t="s">
        <v>9621</v>
      </c>
      <c r="D709" s="432"/>
      <c r="E709" s="776">
        <v>18000</v>
      </c>
      <c r="F709" s="494">
        <f t="shared" si="15"/>
        <v>456976.04000000004</v>
      </c>
    </row>
    <row r="710" spans="1:6" ht="40.5" customHeight="1" x14ac:dyDescent="0.2">
      <c r="A710" s="845">
        <v>44467</v>
      </c>
      <c r="B710" s="874" t="s">
        <v>9622</v>
      </c>
      <c r="C710" s="911" t="s">
        <v>9623</v>
      </c>
      <c r="D710" s="432"/>
      <c r="E710" s="776">
        <v>123880</v>
      </c>
      <c r="F710" s="494">
        <f t="shared" si="15"/>
        <v>333096.04000000004</v>
      </c>
    </row>
    <row r="711" spans="1:6" ht="15" customHeight="1" x14ac:dyDescent="0.2">
      <c r="A711" s="871"/>
      <c r="B711" s="917"/>
      <c r="C711" s="918"/>
      <c r="D711" s="69"/>
      <c r="E711" s="919"/>
      <c r="F711" s="112"/>
    </row>
    <row r="712" spans="1:6" ht="15" customHeight="1" x14ac:dyDescent="0.2">
      <c r="A712" s="871"/>
      <c r="B712" s="917"/>
      <c r="C712" s="918"/>
      <c r="D712" s="69"/>
      <c r="E712" s="919"/>
      <c r="F712" s="112"/>
    </row>
    <row r="713" spans="1:6" ht="15" customHeight="1" x14ac:dyDescent="0.2">
      <c r="A713" s="871"/>
      <c r="B713" s="917"/>
      <c r="C713" s="918"/>
      <c r="D713" s="69"/>
      <c r="E713" s="919"/>
      <c r="F713" s="112"/>
    </row>
    <row r="714" spans="1:6" ht="15" customHeight="1" x14ac:dyDescent="0.2">
      <c r="A714" s="871"/>
      <c r="B714" s="917"/>
      <c r="C714" s="918"/>
      <c r="D714" s="69"/>
      <c r="E714" s="919"/>
      <c r="F714" s="112"/>
    </row>
    <row r="715" spans="1:6" ht="15" customHeight="1" x14ac:dyDescent="0.2">
      <c r="A715" s="871"/>
      <c r="B715" s="917"/>
      <c r="C715" s="918"/>
      <c r="D715" s="69"/>
      <c r="E715" s="919"/>
      <c r="F715" s="112"/>
    </row>
    <row r="716" spans="1:6" ht="15" customHeight="1" x14ac:dyDescent="0.2">
      <c r="A716" s="871"/>
      <c r="B716" s="917"/>
      <c r="C716" s="918"/>
      <c r="D716" s="69"/>
      <c r="E716" s="919"/>
      <c r="F716" s="112"/>
    </row>
    <row r="717" spans="1:6" ht="15" customHeight="1" x14ac:dyDescent="0.2">
      <c r="A717" s="871"/>
      <c r="B717" s="917"/>
      <c r="C717" s="918"/>
      <c r="D717" s="69"/>
      <c r="E717" s="919"/>
      <c r="F717" s="112"/>
    </row>
    <row r="718" spans="1:6" ht="15" customHeight="1" x14ac:dyDescent="0.2">
      <c r="A718" s="871"/>
      <c r="B718" s="917"/>
      <c r="C718" s="918"/>
      <c r="D718" s="69"/>
      <c r="E718" s="919"/>
      <c r="F718" s="112"/>
    </row>
    <row r="719" spans="1:6" ht="15" customHeight="1" x14ac:dyDescent="0.2">
      <c r="A719" s="871"/>
      <c r="B719" s="917"/>
      <c r="C719" s="918"/>
      <c r="D719" s="69"/>
      <c r="E719" s="919"/>
      <c r="F719" s="112"/>
    </row>
    <row r="720" spans="1:6" ht="15" customHeight="1" x14ac:dyDescent="0.2">
      <c r="A720" s="871"/>
      <c r="B720" s="917"/>
      <c r="C720" s="918"/>
      <c r="D720" s="69"/>
      <c r="E720" s="919"/>
      <c r="F720" s="112"/>
    </row>
    <row r="721" spans="1:6" ht="15" customHeight="1" x14ac:dyDescent="0.2">
      <c r="A721" s="871"/>
      <c r="B721" s="917"/>
      <c r="C721" s="918"/>
      <c r="D721" s="69"/>
      <c r="E721" s="919"/>
      <c r="F721" s="112"/>
    </row>
    <row r="722" spans="1:6" ht="15" customHeight="1" x14ac:dyDescent="0.2">
      <c r="A722" s="871"/>
      <c r="B722" s="917"/>
      <c r="C722" s="918"/>
      <c r="D722" s="69"/>
      <c r="E722" s="919"/>
      <c r="F722" s="112"/>
    </row>
    <row r="723" spans="1:6" ht="15" customHeight="1" x14ac:dyDescent="0.2">
      <c r="A723" s="871"/>
      <c r="B723" s="917"/>
      <c r="C723" s="918"/>
      <c r="D723" s="69"/>
      <c r="E723" s="919"/>
      <c r="F723" s="112"/>
    </row>
    <row r="724" spans="1:6" ht="15" customHeight="1" x14ac:dyDescent="0.2">
      <c r="A724" s="871"/>
      <c r="B724" s="917"/>
      <c r="C724" s="918"/>
      <c r="D724" s="69"/>
      <c r="E724" s="919"/>
      <c r="F724" s="112"/>
    </row>
    <row r="725" spans="1:6" ht="15" customHeight="1" x14ac:dyDescent="0.2">
      <c r="A725" s="871"/>
      <c r="B725" s="917"/>
      <c r="C725" s="918"/>
      <c r="D725" s="69"/>
      <c r="E725" s="919"/>
      <c r="F725" s="112"/>
    </row>
    <row r="726" spans="1:6" ht="15" customHeight="1" x14ac:dyDescent="0.2">
      <c r="A726" s="871"/>
      <c r="B726" s="917"/>
      <c r="C726" s="918"/>
      <c r="D726" s="69"/>
      <c r="E726" s="919"/>
      <c r="F726" s="112"/>
    </row>
    <row r="727" spans="1:6" ht="15" customHeight="1" x14ac:dyDescent="0.2">
      <c r="A727" s="871"/>
      <c r="B727" s="917"/>
      <c r="C727" s="918"/>
      <c r="D727" s="69"/>
      <c r="E727" s="919"/>
      <c r="F727" s="112"/>
    </row>
    <row r="728" spans="1:6" ht="15" customHeight="1" x14ac:dyDescent="0.2">
      <c r="A728" s="871"/>
      <c r="B728" s="917"/>
      <c r="C728" s="918"/>
      <c r="D728" s="69"/>
      <c r="E728" s="919"/>
      <c r="F728" s="112"/>
    </row>
    <row r="729" spans="1:6" ht="15" customHeight="1" x14ac:dyDescent="0.2">
      <c r="A729" s="871"/>
      <c r="B729" s="917"/>
      <c r="C729" s="918"/>
      <c r="D729" s="69"/>
      <c r="E729" s="919"/>
      <c r="F729" s="112"/>
    </row>
    <row r="730" spans="1:6" ht="15" customHeight="1" x14ac:dyDescent="0.2">
      <c r="A730" s="871"/>
      <c r="B730" s="917"/>
      <c r="C730" s="918"/>
      <c r="D730" s="69"/>
      <c r="E730" s="919"/>
      <c r="F730" s="112"/>
    </row>
    <row r="731" spans="1:6" ht="15" customHeight="1" x14ac:dyDescent="0.2">
      <c r="A731" s="871"/>
      <c r="B731" s="917"/>
      <c r="C731" s="918"/>
      <c r="D731" s="69"/>
      <c r="E731" s="919"/>
      <c r="F731" s="112"/>
    </row>
    <row r="732" spans="1:6" ht="15" customHeight="1" x14ac:dyDescent="0.2">
      <c r="A732" s="871"/>
      <c r="B732" s="917"/>
      <c r="C732" s="918"/>
      <c r="D732" s="69"/>
      <c r="E732" s="919"/>
      <c r="F732" s="112"/>
    </row>
    <row r="733" spans="1:6" ht="15" customHeight="1" x14ac:dyDescent="0.2">
      <c r="A733" s="871"/>
      <c r="B733" s="917"/>
      <c r="C733" s="918"/>
      <c r="D733" s="69"/>
      <c r="E733" s="919"/>
      <c r="F733" s="112"/>
    </row>
    <row r="734" spans="1:6" ht="15" customHeight="1" x14ac:dyDescent="0.2">
      <c r="A734" s="871"/>
      <c r="B734" s="917"/>
      <c r="C734" s="918"/>
      <c r="D734" s="69"/>
      <c r="E734" s="919"/>
      <c r="F734" s="112"/>
    </row>
    <row r="735" spans="1:6" ht="15" customHeight="1" x14ac:dyDescent="0.2">
      <c r="A735" s="871"/>
      <c r="B735" s="917"/>
      <c r="C735" s="918"/>
      <c r="D735" s="69"/>
      <c r="E735" s="919"/>
      <c r="F735" s="112"/>
    </row>
    <row r="736" spans="1:6" ht="15" customHeight="1" x14ac:dyDescent="0.2">
      <c r="A736" s="871"/>
      <c r="B736" s="917"/>
      <c r="C736" s="918"/>
      <c r="D736" s="69"/>
      <c r="E736" s="919"/>
      <c r="F736" s="112"/>
    </row>
    <row r="737" spans="1:6" ht="15" customHeight="1" x14ac:dyDescent="0.2">
      <c r="A737" s="871"/>
      <c r="B737" s="917"/>
      <c r="C737" s="918"/>
      <c r="D737" s="69"/>
      <c r="E737" s="919"/>
      <c r="F737" s="112"/>
    </row>
    <row r="738" spans="1:6" ht="15" customHeight="1" x14ac:dyDescent="0.2">
      <c r="A738" s="871"/>
      <c r="B738" s="917"/>
      <c r="C738" s="918"/>
      <c r="D738" s="69"/>
      <c r="E738" s="919"/>
      <c r="F738" s="112"/>
    </row>
    <row r="739" spans="1:6" ht="15" customHeight="1" x14ac:dyDescent="0.2">
      <c r="A739" s="871"/>
      <c r="B739" s="917"/>
      <c r="C739" s="918"/>
      <c r="D739" s="69"/>
      <c r="E739" s="919"/>
      <c r="F739" s="112"/>
    </row>
    <row r="740" spans="1:6" ht="15" customHeight="1" x14ac:dyDescent="0.2">
      <c r="A740" s="871"/>
      <c r="B740" s="917"/>
      <c r="C740" s="918"/>
      <c r="D740" s="69"/>
      <c r="E740" s="919"/>
      <c r="F740" s="112"/>
    </row>
    <row r="741" spans="1:6" ht="15" customHeight="1" x14ac:dyDescent="0.2">
      <c r="A741" s="871"/>
      <c r="B741" s="917"/>
      <c r="C741" s="918"/>
      <c r="D741" s="69"/>
      <c r="E741" s="919"/>
      <c r="F741" s="112"/>
    </row>
    <row r="742" spans="1:6" ht="15" customHeight="1" x14ac:dyDescent="0.2">
      <c r="A742" s="871"/>
      <c r="B742" s="917"/>
      <c r="C742" s="918"/>
      <c r="D742" s="69"/>
      <c r="E742" s="919"/>
      <c r="F742" s="112"/>
    </row>
    <row r="743" spans="1:6" ht="15" customHeight="1" x14ac:dyDescent="0.2">
      <c r="A743" s="871"/>
      <c r="B743" s="917"/>
      <c r="C743" s="918"/>
      <c r="D743" s="69"/>
      <c r="E743" s="919"/>
      <c r="F743" s="112"/>
    </row>
    <row r="744" spans="1:6" ht="15" customHeight="1" x14ac:dyDescent="0.2">
      <c r="A744" s="871"/>
      <c r="B744" s="917"/>
      <c r="C744" s="918"/>
      <c r="D744" s="69"/>
      <c r="E744" s="919"/>
      <c r="F744" s="112"/>
    </row>
    <row r="745" spans="1:6" ht="15" customHeight="1" x14ac:dyDescent="0.2">
      <c r="A745" s="871"/>
      <c r="B745" s="917"/>
      <c r="C745" s="918"/>
      <c r="D745" s="69"/>
      <c r="E745" s="919"/>
      <c r="F745" s="112"/>
    </row>
    <row r="746" spans="1:6" ht="15" customHeight="1" x14ac:dyDescent="0.2">
      <c r="A746" s="871"/>
      <c r="B746" s="917"/>
      <c r="C746" s="918"/>
      <c r="D746" s="69"/>
      <c r="E746" s="919"/>
      <c r="F746" s="112"/>
    </row>
    <row r="747" spans="1:6" ht="15" customHeight="1" x14ac:dyDescent="0.2">
      <c r="A747" s="871"/>
      <c r="B747" s="917"/>
      <c r="C747" s="918"/>
      <c r="D747" s="69"/>
      <c r="E747" s="919"/>
      <c r="F747" s="112"/>
    </row>
    <row r="748" spans="1:6" ht="15" customHeight="1" x14ac:dyDescent="0.2">
      <c r="A748" s="871"/>
      <c r="B748" s="917"/>
      <c r="C748" s="918"/>
      <c r="D748" s="69"/>
      <c r="E748" s="919"/>
      <c r="F748" s="112"/>
    </row>
    <row r="749" spans="1:6" ht="15" customHeight="1" x14ac:dyDescent="0.2">
      <c r="A749" s="871"/>
      <c r="B749" s="917"/>
      <c r="C749" s="918"/>
      <c r="D749" s="69"/>
      <c r="E749" s="919"/>
      <c r="F749" s="112"/>
    </row>
    <row r="750" spans="1:6" ht="15" customHeight="1" x14ac:dyDescent="0.2">
      <c r="A750" s="871"/>
      <c r="B750" s="917"/>
      <c r="C750" s="918"/>
      <c r="D750" s="69"/>
      <c r="E750" s="919"/>
      <c r="F750" s="112"/>
    </row>
    <row r="751" spans="1:6" ht="15" customHeight="1" x14ac:dyDescent="0.2">
      <c r="A751" s="871"/>
      <c r="B751" s="917"/>
      <c r="C751" s="918"/>
      <c r="D751" s="69"/>
      <c r="E751" s="919"/>
      <c r="F751" s="112"/>
    </row>
    <row r="752" spans="1:6" ht="15" customHeight="1" x14ac:dyDescent="0.2">
      <c r="A752" s="871"/>
      <c r="B752" s="917"/>
      <c r="C752" s="918"/>
      <c r="D752" s="69"/>
      <c r="E752" s="919"/>
      <c r="F752" s="112"/>
    </row>
    <row r="753" spans="1:6" ht="15" customHeight="1" x14ac:dyDescent="0.2">
      <c r="A753" s="871"/>
      <c r="B753" s="917"/>
      <c r="C753" s="918"/>
      <c r="D753" s="69"/>
      <c r="E753" s="919"/>
      <c r="F753" s="112"/>
    </row>
    <row r="754" spans="1:6" ht="15" customHeight="1" x14ac:dyDescent="0.2">
      <c r="A754" s="871"/>
      <c r="B754" s="917"/>
      <c r="C754" s="918"/>
      <c r="D754" s="69"/>
      <c r="E754" s="919"/>
      <c r="F754" s="112"/>
    </row>
    <row r="755" spans="1:6" ht="15" customHeight="1" x14ac:dyDescent="0.2">
      <c r="A755" s="871"/>
      <c r="B755" s="917"/>
      <c r="C755" s="918"/>
      <c r="D755" s="69"/>
      <c r="E755" s="919"/>
      <c r="F755" s="112"/>
    </row>
    <row r="756" spans="1:6" ht="15" customHeight="1" x14ac:dyDescent="0.2">
      <c r="A756" s="871"/>
      <c r="B756" s="917"/>
      <c r="C756" s="918"/>
      <c r="D756" s="69"/>
      <c r="E756" s="919"/>
      <c r="F756" s="112"/>
    </row>
    <row r="757" spans="1:6" ht="15" customHeight="1" x14ac:dyDescent="0.2">
      <c r="A757" s="871"/>
      <c r="B757" s="917"/>
      <c r="C757" s="918"/>
      <c r="D757" s="69"/>
      <c r="E757" s="919"/>
      <c r="F757" s="112"/>
    </row>
    <row r="758" spans="1:6" ht="15" customHeight="1" x14ac:dyDescent="0.2">
      <c r="A758" s="871"/>
      <c r="B758" s="917"/>
      <c r="C758" s="918"/>
      <c r="D758" s="69"/>
      <c r="E758" s="919"/>
      <c r="F758" s="112"/>
    </row>
    <row r="759" spans="1:6" ht="15" customHeight="1" x14ac:dyDescent="0.2">
      <c r="A759" s="871"/>
      <c r="B759" s="917"/>
      <c r="C759" s="918"/>
      <c r="D759" s="69"/>
      <c r="E759" s="919"/>
      <c r="F759" s="112"/>
    </row>
    <row r="760" spans="1:6" ht="15" customHeight="1" x14ac:dyDescent="0.2">
      <c r="A760" s="871"/>
      <c r="B760" s="917"/>
      <c r="C760" s="918"/>
      <c r="D760" s="69"/>
      <c r="E760" s="919"/>
      <c r="F760" s="112"/>
    </row>
    <row r="761" spans="1:6" ht="15" customHeight="1" x14ac:dyDescent="0.2">
      <c r="A761" s="871"/>
      <c r="B761" s="917"/>
      <c r="C761" s="918"/>
      <c r="D761" s="69"/>
      <c r="E761" s="919"/>
      <c r="F761" s="112"/>
    </row>
    <row r="762" spans="1:6" ht="15" customHeight="1" x14ac:dyDescent="0.2">
      <c r="A762" s="871"/>
      <c r="B762" s="917"/>
      <c r="C762" s="918"/>
      <c r="D762" s="69"/>
      <c r="E762" s="919"/>
      <c r="F762" s="112"/>
    </row>
    <row r="763" spans="1:6" ht="15" customHeight="1" x14ac:dyDescent="0.2">
      <c r="A763" s="871"/>
      <c r="B763" s="917"/>
      <c r="C763" s="918"/>
      <c r="D763" s="69"/>
      <c r="E763" s="919"/>
      <c r="F763" s="112"/>
    </row>
    <row r="764" spans="1:6" ht="15" customHeight="1" x14ac:dyDescent="0.2">
      <c r="A764" s="871"/>
      <c r="B764" s="917"/>
      <c r="C764" s="918"/>
      <c r="D764" s="69"/>
      <c r="E764" s="919"/>
      <c r="F764" s="112"/>
    </row>
    <row r="765" spans="1:6" ht="15" customHeight="1" x14ac:dyDescent="0.2">
      <c r="A765" s="871"/>
      <c r="B765" s="917"/>
      <c r="C765" s="918"/>
      <c r="D765" s="69"/>
      <c r="E765" s="919"/>
      <c r="F765" s="112"/>
    </row>
    <row r="766" spans="1:6" ht="15" customHeight="1" x14ac:dyDescent="0.2">
      <c r="A766" s="871"/>
      <c r="B766" s="917"/>
      <c r="C766" s="918"/>
      <c r="D766" s="69"/>
      <c r="E766" s="919"/>
      <c r="F766" s="112"/>
    </row>
    <row r="767" spans="1:6" ht="15" customHeight="1" x14ac:dyDescent="0.2">
      <c r="A767" s="871"/>
      <c r="B767" s="917"/>
      <c r="C767" s="918"/>
      <c r="D767" s="69"/>
      <c r="E767" s="919"/>
      <c r="F767" s="112"/>
    </row>
    <row r="768" spans="1:6" ht="15" customHeight="1" x14ac:dyDescent="0.2">
      <c r="A768" s="871"/>
      <c r="B768" s="917"/>
      <c r="C768" s="918"/>
      <c r="D768" s="69"/>
      <c r="E768" s="919"/>
      <c r="F768" s="112"/>
    </row>
    <row r="769" spans="1:60" ht="15" customHeight="1" x14ac:dyDescent="0.2">
      <c r="A769" s="871"/>
      <c r="B769" s="917"/>
      <c r="C769" s="918"/>
      <c r="D769" s="69"/>
      <c r="E769" s="919"/>
      <c r="F769" s="112"/>
    </row>
    <row r="770" spans="1:60" ht="15" customHeight="1" x14ac:dyDescent="0.2">
      <c r="A770" s="871"/>
      <c r="B770" s="917"/>
      <c r="C770" s="918"/>
      <c r="D770" s="69"/>
      <c r="E770" s="919"/>
      <c r="F770" s="112"/>
    </row>
    <row r="771" spans="1:60" ht="15" customHeight="1" x14ac:dyDescent="0.2">
      <c r="A771" s="871"/>
      <c r="B771" s="917"/>
      <c r="C771" s="918"/>
      <c r="D771" s="69"/>
      <c r="E771" s="919"/>
      <c r="F771" s="112"/>
    </row>
    <row r="772" spans="1:60" ht="15" customHeight="1" x14ac:dyDescent="0.2">
      <c r="A772" s="871"/>
      <c r="B772" s="917"/>
      <c r="C772" s="918"/>
      <c r="D772" s="69"/>
      <c r="E772" s="919"/>
      <c r="F772" s="112"/>
    </row>
    <row r="773" spans="1:60" ht="15" customHeight="1" x14ac:dyDescent="0.2">
      <c r="A773" s="871"/>
      <c r="B773" s="917"/>
      <c r="C773" s="918"/>
      <c r="D773" s="69"/>
      <c r="E773" s="919"/>
      <c r="F773" s="112"/>
    </row>
    <row r="774" spans="1:60" ht="15" customHeight="1" x14ac:dyDescent="0.2">
      <c r="A774" s="871"/>
      <c r="B774" s="917"/>
      <c r="C774" s="918"/>
      <c r="D774" s="69"/>
      <c r="E774" s="919"/>
      <c r="F774" s="112"/>
    </row>
    <row r="775" spans="1:60" ht="15" customHeight="1" x14ac:dyDescent="0.2">
      <c r="A775" s="871"/>
      <c r="B775" s="917"/>
      <c r="C775" s="918"/>
      <c r="D775" s="69"/>
      <c r="E775" s="919"/>
      <c r="F775" s="112"/>
    </row>
    <row r="776" spans="1:60" ht="15" customHeight="1" x14ac:dyDescent="0.2">
      <c r="A776" s="871"/>
      <c r="B776" s="19"/>
      <c r="C776" s="833"/>
      <c r="D776" s="69"/>
      <c r="E776" s="834"/>
      <c r="F776" s="112"/>
    </row>
    <row r="777" spans="1:60" ht="15" customHeight="1" x14ac:dyDescent="0.2">
      <c r="A777" s="871"/>
      <c r="B777" s="19"/>
      <c r="C777" s="833"/>
      <c r="D777" s="69"/>
      <c r="E777" s="834"/>
      <c r="F777" s="112"/>
    </row>
    <row r="778" spans="1:60" s="628" customFormat="1" ht="15" customHeight="1" x14ac:dyDescent="0.25">
      <c r="A778" s="747"/>
      <c r="B778" s="750"/>
      <c r="C778" s="750"/>
      <c r="D778" s="751"/>
      <c r="E778" s="752"/>
      <c r="F778" s="753"/>
      <c r="G778" s="743"/>
      <c r="H778" s="743"/>
      <c r="I778" s="743"/>
      <c r="J778" s="743"/>
      <c r="K778" s="743"/>
      <c r="L778" s="743"/>
      <c r="M778" s="743"/>
      <c r="N778" s="743"/>
      <c r="O778" s="743"/>
      <c r="P778" s="743"/>
      <c r="Q778" s="743"/>
      <c r="R778" s="743"/>
      <c r="S778" s="743"/>
      <c r="T778" s="743"/>
      <c r="U778" s="743"/>
      <c r="V778" s="743"/>
      <c r="W778" s="743"/>
      <c r="X778" s="743"/>
      <c r="Y778" s="743"/>
      <c r="Z778" s="743"/>
      <c r="AA778" s="743"/>
      <c r="AB778" s="743"/>
      <c r="AC778" s="743"/>
      <c r="AD778" s="743"/>
      <c r="AE778" s="743"/>
      <c r="AF778" s="743"/>
      <c r="AG778" s="743"/>
      <c r="AH778" s="743"/>
      <c r="AI778" s="743"/>
      <c r="AJ778" s="743"/>
      <c r="AK778" s="743"/>
      <c r="AL778" s="743"/>
      <c r="AM778" s="743"/>
      <c r="AN778" s="743"/>
      <c r="AO778" s="743"/>
      <c r="AP778" s="743"/>
      <c r="AQ778" s="743"/>
      <c r="AR778" s="743"/>
      <c r="AS778" s="743"/>
      <c r="AT778" s="743"/>
      <c r="AU778" s="743"/>
      <c r="AV778" s="743"/>
      <c r="AW778" s="743"/>
      <c r="AX778" s="743"/>
      <c r="AY778" s="743"/>
      <c r="AZ778" s="743"/>
      <c r="BA778" s="743"/>
      <c r="BB778" s="743"/>
      <c r="BC778" s="743"/>
      <c r="BD778" s="743"/>
      <c r="BE778" s="743"/>
      <c r="BF778" s="743"/>
      <c r="BG778" s="743"/>
      <c r="BH778" s="743"/>
    </row>
    <row r="779" spans="1:60" s="628" customFormat="1" ht="15" customHeight="1" x14ac:dyDescent="0.25">
      <c r="A779" s="1171" t="s">
        <v>0</v>
      </c>
      <c r="B779" s="1171"/>
      <c r="C779" s="1171"/>
      <c r="D779" s="1171"/>
      <c r="E779" s="1171"/>
      <c r="F779" s="1171"/>
      <c r="G779" s="743"/>
      <c r="H779" s="743"/>
      <c r="I779" s="743"/>
      <c r="J779" s="743"/>
      <c r="K779" s="743"/>
      <c r="L779" s="743"/>
      <c r="M779" s="743"/>
      <c r="N779" s="743"/>
      <c r="O779" s="743"/>
      <c r="P779" s="743"/>
      <c r="Q779" s="743"/>
      <c r="R779" s="743"/>
      <c r="S779" s="743"/>
      <c r="T779" s="743"/>
      <c r="U779" s="743"/>
      <c r="V779" s="743"/>
      <c r="W779" s="743"/>
      <c r="X779" s="743"/>
      <c r="Y779" s="743"/>
      <c r="Z779" s="743"/>
      <c r="AA779" s="743"/>
      <c r="AB779" s="743"/>
      <c r="AC779" s="743"/>
      <c r="AD779" s="743"/>
      <c r="AE779" s="743"/>
      <c r="AF779" s="743"/>
      <c r="AG779" s="743"/>
      <c r="AH779" s="743"/>
      <c r="AI779" s="743"/>
      <c r="AJ779" s="743"/>
      <c r="AK779" s="743"/>
      <c r="AL779" s="743"/>
      <c r="AM779" s="743"/>
      <c r="AN779" s="743"/>
      <c r="AO779" s="743"/>
      <c r="AP779" s="743"/>
      <c r="AQ779" s="743"/>
      <c r="AR779" s="743"/>
      <c r="AS779" s="743"/>
      <c r="AT779" s="743"/>
      <c r="AU779" s="743"/>
      <c r="AV779" s="743"/>
      <c r="AW779" s="743"/>
      <c r="AX779" s="743"/>
      <c r="AY779" s="743"/>
      <c r="AZ779" s="743"/>
      <c r="BA779" s="743"/>
      <c r="BB779" s="743"/>
      <c r="BC779" s="743"/>
      <c r="BD779" s="743"/>
      <c r="BE779" s="743"/>
      <c r="BF779" s="743"/>
      <c r="BG779" s="743"/>
      <c r="BH779" s="743"/>
    </row>
    <row r="780" spans="1:60" s="628" customFormat="1" ht="15" customHeight="1" x14ac:dyDescent="0.25">
      <c r="A780" s="1171" t="s">
        <v>1</v>
      </c>
      <c r="B780" s="1171"/>
      <c r="C780" s="1171"/>
      <c r="D780" s="1171"/>
      <c r="E780" s="1171"/>
      <c r="F780" s="1171"/>
      <c r="G780" s="743"/>
      <c r="H780" s="743"/>
      <c r="I780" s="743"/>
      <c r="J780" s="743"/>
      <c r="K780" s="743"/>
      <c r="L780" s="743"/>
      <c r="M780" s="743"/>
      <c r="N780" s="743"/>
      <c r="O780" s="743"/>
      <c r="P780" s="743"/>
      <c r="Q780" s="743"/>
      <c r="R780" s="743"/>
      <c r="S780" s="743"/>
      <c r="T780" s="743"/>
      <c r="U780" s="743"/>
      <c r="V780" s="743"/>
      <c r="W780" s="743"/>
      <c r="X780" s="743"/>
      <c r="Y780" s="743"/>
      <c r="Z780" s="743"/>
      <c r="AA780" s="743"/>
      <c r="AB780" s="743"/>
      <c r="AC780" s="743"/>
      <c r="AD780" s="743"/>
      <c r="AE780" s="743"/>
      <c r="AF780" s="743"/>
      <c r="AG780" s="743"/>
      <c r="AH780" s="743"/>
      <c r="AI780" s="743"/>
      <c r="AJ780" s="743"/>
      <c r="AK780" s="743"/>
      <c r="AL780" s="743"/>
      <c r="AM780" s="743"/>
      <c r="AN780" s="743"/>
      <c r="AO780" s="743"/>
      <c r="AP780" s="743"/>
      <c r="AQ780" s="743"/>
      <c r="AR780" s="743"/>
      <c r="AS780" s="743"/>
      <c r="AT780" s="743"/>
      <c r="AU780" s="743"/>
      <c r="AV780" s="743"/>
      <c r="AW780" s="743"/>
      <c r="AX780" s="743"/>
      <c r="AY780" s="743"/>
      <c r="AZ780" s="743"/>
      <c r="BA780" s="743"/>
      <c r="BB780" s="743"/>
      <c r="BC780" s="743"/>
      <c r="BD780" s="743"/>
      <c r="BE780" s="743"/>
      <c r="BF780" s="743"/>
      <c r="BG780" s="743"/>
      <c r="BH780" s="743"/>
    </row>
    <row r="781" spans="1:60" s="628" customFormat="1" ht="15" customHeight="1" x14ac:dyDescent="0.25">
      <c r="A781" s="1173" t="s">
        <v>8718</v>
      </c>
      <c r="B781" s="1173"/>
      <c r="C781" s="1173"/>
      <c r="D781" s="1173"/>
      <c r="E781" s="1173"/>
      <c r="F781" s="1173"/>
      <c r="G781" s="743"/>
      <c r="H781" s="743"/>
      <c r="I781" s="743"/>
      <c r="J781" s="743"/>
      <c r="K781" s="743"/>
      <c r="L781" s="743"/>
      <c r="M781" s="743"/>
      <c r="N781" s="743"/>
      <c r="O781" s="743"/>
      <c r="P781" s="743"/>
      <c r="Q781" s="743"/>
      <c r="R781" s="743"/>
      <c r="S781" s="743"/>
      <c r="T781" s="743"/>
      <c r="U781" s="743"/>
      <c r="V781" s="743"/>
      <c r="W781" s="743"/>
      <c r="X781" s="743"/>
      <c r="Y781" s="743"/>
      <c r="Z781" s="743"/>
      <c r="AA781" s="743"/>
      <c r="AB781" s="743"/>
      <c r="AC781" s="743"/>
      <c r="AD781" s="743"/>
      <c r="AE781" s="743"/>
      <c r="AF781" s="743"/>
      <c r="AG781" s="743"/>
      <c r="AH781" s="743"/>
      <c r="AI781" s="743"/>
      <c r="AJ781" s="743"/>
      <c r="AK781" s="743"/>
      <c r="AL781" s="743"/>
      <c r="AM781" s="743"/>
      <c r="AN781" s="743"/>
      <c r="AO781" s="743"/>
      <c r="AP781" s="743"/>
      <c r="AQ781" s="743"/>
      <c r="AR781" s="743"/>
      <c r="AS781" s="743"/>
      <c r="AT781" s="743"/>
      <c r="AU781" s="743"/>
      <c r="AV781" s="743"/>
      <c r="AW781" s="743"/>
      <c r="AX781" s="743"/>
      <c r="AY781" s="743"/>
      <c r="AZ781" s="743"/>
      <c r="BA781" s="743"/>
      <c r="BB781" s="743"/>
      <c r="BC781" s="743"/>
      <c r="BD781" s="743"/>
      <c r="BE781" s="743"/>
      <c r="BF781" s="743"/>
      <c r="BG781" s="743"/>
      <c r="BH781" s="743"/>
    </row>
    <row r="782" spans="1:60" s="628" customFormat="1" ht="15" customHeight="1" x14ac:dyDescent="0.25">
      <c r="A782" s="1173" t="s">
        <v>2</v>
      </c>
      <c r="B782" s="1173"/>
      <c r="C782" s="1173"/>
      <c r="D782" s="1173"/>
      <c r="E782" s="1173"/>
      <c r="F782" s="1173"/>
      <c r="G782" s="743"/>
      <c r="H782" s="743"/>
      <c r="I782" s="743"/>
      <c r="J782" s="743"/>
      <c r="K782" s="743"/>
      <c r="L782" s="743"/>
      <c r="M782" s="743"/>
      <c r="N782" s="743"/>
      <c r="O782" s="743"/>
      <c r="P782" s="743"/>
      <c r="Q782" s="743"/>
      <c r="R782" s="743"/>
      <c r="S782" s="743"/>
      <c r="T782" s="743"/>
      <c r="U782" s="743"/>
      <c r="V782" s="743"/>
      <c r="W782" s="743"/>
      <c r="X782" s="743"/>
      <c r="Y782" s="743"/>
      <c r="Z782" s="743"/>
      <c r="AA782" s="743"/>
      <c r="AB782" s="743"/>
      <c r="AC782" s="743"/>
      <c r="AD782" s="743"/>
      <c r="AE782" s="743"/>
      <c r="AF782" s="743"/>
      <c r="AG782" s="743"/>
      <c r="AH782" s="743"/>
      <c r="AI782" s="743"/>
      <c r="AJ782" s="743"/>
      <c r="AK782" s="743"/>
      <c r="AL782" s="743"/>
      <c r="AM782" s="743"/>
      <c r="AN782" s="743"/>
      <c r="AO782" s="743"/>
      <c r="AP782" s="743"/>
      <c r="AQ782" s="743"/>
      <c r="AR782" s="743"/>
      <c r="AS782" s="743"/>
      <c r="AT782" s="743"/>
      <c r="AU782" s="743"/>
      <c r="AV782" s="743"/>
      <c r="AW782" s="743"/>
      <c r="AX782" s="743"/>
      <c r="AY782" s="743"/>
      <c r="AZ782" s="743"/>
      <c r="BA782" s="743"/>
      <c r="BB782" s="743"/>
      <c r="BC782" s="743"/>
      <c r="BD782" s="743"/>
      <c r="BE782" s="743"/>
      <c r="BF782" s="743"/>
      <c r="BG782" s="743"/>
      <c r="BH782" s="743"/>
    </row>
    <row r="783" spans="1:60" ht="15" customHeight="1" x14ac:dyDescent="0.2">
      <c r="A783" s="17"/>
      <c r="B783" s="7"/>
      <c r="C783" s="14"/>
      <c r="D783" s="69"/>
      <c r="E783" s="108"/>
      <c r="F783" s="103"/>
    </row>
    <row r="784" spans="1:60" x14ac:dyDescent="0.2">
      <c r="A784" s="17"/>
      <c r="B784" s="7"/>
      <c r="C784" s="14"/>
      <c r="D784" s="69"/>
      <c r="E784" s="108"/>
      <c r="F784" s="103"/>
    </row>
    <row r="785" spans="1:7" ht="33" customHeight="1" x14ac:dyDescent="0.2">
      <c r="A785" s="1311" t="s">
        <v>8200</v>
      </c>
      <c r="B785" s="1312"/>
      <c r="C785" s="1312"/>
      <c r="D785" s="1312"/>
      <c r="E785" s="1312"/>
      <c r="F785" s="1313"/>
    </row>
    <row r="786" spans="1:7" ht="30" customHeight="1" x14ac:dyDescent="0.2">
      <c r="A786" s="1311" t="s">
        <v>4</v>
      </c>
      <c r="B786" s="1312"/>
      <c r="C786" s="1312"/>
      <c r="D786" s="1312"/>
      <c r="E786" s="1313"/>
      <c r="F786" s="830">
        <v>1999825</v>
      </c>
      <c r="G786" s="623"/>
    </row>
    <row r="787" spans="1:7" ht="33" customHeight="1" x14ac:dyDescent="0.2">
      <c r="A787" s="914" t="s">
        <v>5</v>
      </c>
      <c r="B787" s="914" t="s">
        <v>23</v>
      </c>
      <c r="C787" s="914" t="s">
        <v>22</v>
      </c>
      <c r="D787" s="914" t="s">
        <v>8</v>
      </c>
      <c r="E787" s="914" t="s">
        <v>9</v>
      </c>
      <c r="F787" s="914"/>
      <c r="G787" s="623"/>
    </row>
    <row r="788" spans="1:7" ht="15" customHeight="1" x14ac:dyDescent="0.2">
      <c r="A788" s="87"/>
      <c r="B788" s="1"/>
      <c r="C788" s="2" t="s">
        <v>27</v>
      </c>
      <c r="D788" s="62"/>
      <c r="E788" s="455"/>
      <c r="F788" s="494">
        <f>F786</f>
        <v>1999825</v>
      </c>
      <c r="G788" s="623"/>
    </row>
    <row r="789" spans="1:7" ht="15" customHeight="1" x14ac:dyDescent="0.2">
      <c r="A789" s="559"/>
      <c r="B789" s="27"/>
      <c r="C789" s="2" t="s">
        <v>751</v>
      </c>
      <c r="D789" s="63"/>
      <c r="E789" s="455"/>
      <c r="F789" s="494">
        <f>F788</f>
        <v>1999825</v>
      </c>
      <c r="G789" s="623"/>
    </row>
    <row r="790" spans="1:7" ht="15" customHeight="1" x14ac:dyDescent="0.2">
      <c r="A790" s="87"/>
      <c r="B790" s="27"/>
      <c r="C790" s="2" t="s">
        <v>1358</v>
      </c>
      <c r="D790" s="62"/>
      <c r="E790" s="717">
        <v>175</v>
      </c>
      <c r="F790" s="494">
        <f>F789-E790</f>
        <v>1999650</v>
      </c>
      <c r="G790" s="623"/>
    </row>
    <row r="791" spans="1:7" x14ac:dyDescent="0.2">
      <c r="A791" s="59"/>
      <c r="B791" s="7"/>
      <c r="C791" s="31"/>
      <c r="D791" s="74"/>
      <c r="E791" s="283"/>
      <c r="F791" s="112"/>
      <c r="G791" s="623"/>
    </row>
    <row r="792" spans="1:7" x14ac:dyDescent="0.2">
      <c r="A792" s="59"/>
      <c r="B792" s="7"/>
      <c r="C792" s="31"/>
      <c r="D792" s="74"/>
      <c r="E792" s="283"/>
      <c r="F792" s="116"/>
      <c r="G792" s="623"/>
    </row>
    <row r="793" spans="1:7" x14ac:dyDescent="0.2">
      <c r="A793" s="59"/>
      <c r="B793" s="7"/>
      <c r="C793" s="31"/>
      <c r="D793" s="74"/>
      <c r="E793" s="283"/>
      <c r="F793" s="116"/>
      <c r="G793" s="623"/>
    </row>
    <row r="794" spans="1:7" x14ac:dyDescent="0.2">
      <c r="A794" s="59"/>
      <c r="B794" s="7"/>
      <c r="C794" s="31"/>
      <c r="D794" s="74"/>
      <c r="E794" s="283"/>
      <c r="F794" s="116"/>
      <c r="G794" s="623"/>
    </row>
    <row r="795" spans="1:7" x14ac:dyDescent="0.2">
      <c r="A795" s="59"/>
      <c r="B795" s="7"/>
      <c r="C795" s="31"/>
      <c r="D795" s="74"/>
      <c r="E795" s="283"/>
      <c r="F795" s="116"/>
      <c r="G795" s="623"/>
    </row>
    <row r="796" spans="1:7" x14ac:dyDescent="0.2">
      <c r="A796" s="59"/>
      <c r="B796" s="7"/>
      <c r="C796" s="31"/>
      <c r="D796" s="74"/>
      <c r="E796" s="283"/>
      <c r="F796" s="116"/>
      <c r="G796" s="623"/>
    </row>
    <row r="797" spans="1:7" x14ac:dyDescent="0.2">
      <c r="A797" s="59"/>
      <c r="B797" s="7"/>
      <c r="C797" s="31"/>
      <c r="D797" s="74"/>
      <c r="E797" s="283"/>
      <c r="F797" s="116"/>
      <c r="G797" s="623"/>
    </row>
    <row r="798" spans="1:7" x14ac:dyDescent="0.2">
      <c r="A798" s="59"/>
      <c r="B798" s="7"/>
      <c r="C798" s="31"/>
      <c r="D798" s="74"/>
      <c r="E798" s="283"/>
      <c r="F798" s="116"/>
      <c r="G798" s="623"/>
    </row>
    <row r="799" spans="1:7" x14ac:dyDescent="0.2">
      <c r="A799" s="59"/>
      <c r="B799" s="7"/>
      <c r="C799" s="31"/>
      <c r="D799" s="74"/>
      <c r="E799" s="283"/>
      <c r="F799" s="116"/>
      <c r="G799" s="623"/>
    </row>
    <row r="800" spans="1:7" x14ac:dyDescent="0.2">
      <c r="A800" s="59"/>
      <c r="B800" s="7"/>
      <c r="C800" s="31"/>
      <c r="D800" s="74"/>
      <c r="E800" s="283"/>
      <c r="F800" s="116"/>
      <c r="G800" s="623"/>
    </row>
    <row r="801" spans="1:7" x14ac:dyDescent="0.2">
      <c r="A801" s="59"/>
      <c r="B801" s="7"/>
      <c r="C801" s="31"/>
      <c r="D801" s="74"/>
      <c r="E801" s="283"/>
      <c r="F801" s="116"/>
      <c r="G801" s="623"/>
    </row>
    <row r="802" spans="1:7" x14ac:dyDescent="0.2">
      <c r="A802" s="59"/>
      <c r="B802" s="7"/>
      <c r="C802" s="31"/>
      <c r="D802" s="74"/>
      <c r="E802" s="283"/>
      <c r="F802" s="116"/>
      <c r="G802" s="623"/>
    </row>
    <row r="803" spans="1:7" x14ac:dyDescent="0.2">
      <c r="A803" s="59"/>
      <c r="B803" s="7"/>
      <c r="C803" s="31"/>
      <c r="D803" s="74"/>
      <c r="E803" s="283"/>
      <c r="F803" s="116"/>
      <c r="G803" s="623"/>
    </row>
    <row r="804" spans="1:7" x14ac:dyDescent="0.2">
      <c r="A804" s="59"/>
      <c r="B804" s="7"/>
      <c r="C804" s="31"/>
      <c r="D804" s="74"/>
      <c r="E804" s="283"/>
      <c r="F804" s="116"/>
      <c r="G804" s="623"/>
    </row>
    <row r="805" spans="1:7" x14ac:dyDescent="0.2">
      <c r="A805" s="59"/>
      <c r="B805" s="7"/>
      <c r="C805" s="31"/>
      <c r="D805" s="74"/>
      <c r="E805" s="283"/>
      <c r="F805" s="116"/>
      <c r="G805" s="623"/>
    </row>
    <row r="806" spans="1:7" x14ac:dyDescent="0.2">
      <c r="A806" s="59"/>
      <c r="B806" s="7"/>
      <c r="C806" s="31"/>
      <c r="D806" s="74"/>
      <c r="E806" s="283"/>
      <c r="F806" s="116"/>
      <c r="G806" s="623"/>
    </row>
    <row r="807" spans="1:7" x14ac:dyDescent="0.2">
      <c r="A807" s="59"/>
      <c r="B807" s="7"/>
      <c r="C807" s="31"/>
      <c r="D807" s="74"/>
      <c r="E807" s="283"/>
      <c r="F807" s="116"/>
      <c r="G807" s="623"/>
    </row>
    <row r="808" spans="1:7" x14ac:dyDescent="0.2">
      <c r="A808" s="59"/>
      <c r="B808" s="7"/>
      <c r="C808" s="31"/>
      <c r="D808" s="74"/>
      <c r="E808" s="283"/>
      <c r="F808" s="116"/>
      <c r="G808" s="623"/>
    </row>
    <row r="809" spans="1:7" x14ac:dyDescent="0.2">
      <c r="A809" s="59"/>
      <c r="B809" s="7"/>
      <c r="C809" s="31"/>
      <c r="D809" s="74"/>
      <c r="E809" s="283"/>
      <c r="F809" s="116"/>
      <c r="G809" s="623"/>
    </row>
    <row r="810" spans="1:7" x14ac:dyDescent="0.2">
      <c r="A810" s="59"/>
      <c r="B810" s="7"/>
      <c r="C810" s="31"/>
      <c r="D810" s="74"/>
      <c r="E810" s="283"/>
      <c r="F810" s="116"/>
      <c r="G810" s="623"/>
    </row>
    <row r="811" spans="1:7" x14ac:dyDescent="0.2">
      <c r="A811" s="59"/>
      <c r="B811" s="7"/>
      <c r="C811" s="31"/>
      <c r="D811" s="74"/>
      <c r="E811" s="283"/>
      <c r="F811" s="116"/>
      <c r="G811" s="623"/>
    </row>
    <row r="812" spans="1:7" ht="30" customHeight="1" x14ac:dyDescent="0.2">
      <c r="A812" s="832"/>
      <c r="B812" s="19"/>
      <c r="C812" s="833"/>
      <c r="D812" s="69"/>
      <c r="E812" s="834"/>
      <c r="F812" s="112"/>
    </row>
  </sheetData>
  <autoFilter ref="A23:BI352"/>
  <mergeCells count="60">
    <mergeCell ref="A786:E786"/>
    <mergeCell ref="A638:F638"/>
    <mergeCell ref="A639:F639"/>
    <mergeCell ref="A640:F640"/>
    <mergeCell ref="A641:F641"/>
    <mergeCell ref="A643:F643"/>
    <mergeCell ref="A644:E644"/>
    <mergeCell ref="A779:F779"/>
    <mergeCell ref="A780:F780"/>
    <mergeCell ref="A781:F781"/>
    <mergeCell ref="A782:F782"/>
    <mergeCell ref="A785:F785"/>
    <mergeCell ref="A599:E599"/>
    <mergeCell ref="A580:F580"/>
    <mergeCell ref="A581:F581"/>
    <mergeCell ref="A582:F582"/>
    <mergeCell ref="A583:F583"/>
    <mergeCell ref="A585:F585"/>
    <mergeCell ref="A586:E586"/>
    <mergeCell ref="A593:F593"/>
    <mergeCell ref="A594:F594"/>
    <mergeCell ref="A595:F595"/>
    <mergeCell ref="A596:F596"/>
    <mergeCell ref="A598:F598"/>
    <mergeCell ref="A569:E569"/>
    <mergeCell ref="A542:F542"/>
    <mergeCell ref="A543:F543"/>
    <mergeCell ref="A544:F544"/>
    <mergeCell ref="A545:F545"/>
    <mergeCell ref="A547:F547"/>
    <mergeCell ref="A548:E548"/>
    <mergeCell ref="A563:F563"/>
    <mergeCell ref="A564:F564"/>
    <mergeCell ref="A565:F565"/>
    <mergeCell ref="A566:F566"/>
    <mergeCell ref="A568:F568"/>
    <mergeCell ref="A535:E535"/>
    <mergeCell ref="A444:F444"/>
    <mergeCell ref="A445:F445"/>
    <mergeCell ref="A446:F446"/>
    <mergeCell ref="A447:F447"/>
    <mergeCell ref="A449:F449"/>
    <mergeCell ref="A450:E450"/>
    <mergeCell ref="A529:F529"/>
    <mergeCell ref="A530:F530"/>
    <mergeCell ref="A531:F531"/>
    <mergeCell ref="A532:F532"/>
    <mergeCell ref="A534:F534"/>
    <mergeCell ref="A385:E385"/>
    <mergeCell ref="A1:F1"/>
    <mergeCell ref="A2:F2"/>
    <mergeCell ref="A3:F3"/>
    <mergeCell ref="A4:F4"/>
    <mergeCell ref="A6:F6"/>
    <mergeCell ref="A7:E7"/>
    <mergeCell ref="A378:F378"/>
    <mergeCell ref="A379:F379"/>
    <mergeCell ref="A380:F380"/>
    <mergeCell ref="A381:F381"/>
    <mergeCell ref="A383:F383"/>
  </mergeCells>
  <pageMargins left="0.70866141732283472" right="0.70866141732283472" top="0.74803149606299213" bottom="0.74803149606299213" header="0.31496062992125984" footer="0.31496062992125984"/>
  <pageSetup paperSize="9" scale="11" fitToHeight="40" orientation="portrait" r:id="rId1"/>
  <headerFooter>
    <oddFooter>&amp;RPagina &amp;P de 26</oddFooter>
  </headerFooter>
  <ignoredErrors>
    <ignoredError sqref="F454:F455"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5</vt:i4>
      </vt:variant>
    </vt:vector>
  </HeadingPairs>
  <TitlesOfParts>
    <vt:vector size="24" baseType="lpstr">
      <vt:lpstr>ENERO-2021</vt:lpstr>
      <vt:lpstr>FEBRERO-2021</vt:lpstr>
      <vt:lpstr>MARZO-2021 </vt:lpstr>
      <vt:lpstr>ABRIL-2021</vt:lpstr>
      <vt:lpstr>MAYO-2021</vt:lpstr>
      <vt:lpstr>JUNIO-2021  (2)</vt:lpstr>
      <vt:lpstr>JULIO-2021  (2)</vt:lpstr>
      <vt:lpstr>AGOSTO-2021  (2)</vt:lpstr>
      <vt:lpstr>SEPTIEMBRE-2021  (2)</vt:lpstr>
      <vt:lpstr>OCTUBRE-2021  (2)</vt:lpstr>
      <vt:lpstr>NOVIEMBRE-2021  (2)</vt:lpstr>
      <vt:lpstr>DICIEMBRE-2021 (2)</vt:lpstr>
      <vt:lpstr>ENERO-2022 (3)</vt:lpstr>
      <vt:lpstr>FEBRERO-2022 (3)</vt:lpstr>
      <vt:lpstr>MARZO-2022 (3)</vt:lpstr>
      <vt:lpstr>ABRIL-2022 </vt:lpstr>
      <vt:lpstr>MAYO 2022 (2)</vt:lpstr>
      <vt:lpstr>JUNIO 2022 (2)</vt:lpstr>
      <vt:lpstr>JULIO 2022</vt:lpstr>
      <vt:lpstr>'ABRIL-2022 '!Área_de_impresión</vt:lpstr>
      <vt:lpstr>'ENERO-2022 (3)'!Área_de_impresión</vt:lpstr>
      <vt:lpstr>'FEBRERO-2022 (3)'!Área_de_impresión</vt:lpstr>
      <vt:lpstr>'JULIO-2021  (2)'!Área_de_impresión</vt:lpstr>
      <vt:lpstr>'MARZO-2022 (3)'!Área_de_impresión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Heidi Manuela Cabreja De Méndez</dc:creator>
  <cp:lastModifiedBy>Euridices De Los Angeles Polanco Peña</cp:lastModifiedBy>
  <cp:lastPrinted>2022-08-10T13:42:38Z</cp:lastPrinted>
  <dcterms:created xsi:type="dcterms:W3CDTF">2020-01-09T20:18:58Z</dcterms:created>
  <dcterms:modified xsi:type="dcterms:W3CDTF">2022-08-10T13:57:47Z</dcterms:modified>
</cp:coreProperties>
</file>